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Ex1.xml" ContentType="application/vnd.ms-office.chartex+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1.xml" ContentType="application/vnd.openxmlformats-officedocument.spreadsheetml.comments+xml"/>
  <Override PartName="/xl/tables/table15.xml" ContentType="application/vnd.openxmlformats-officedocument.spreadsheetml.table+xml"/>
  <Override PartName="/xl/namedSheetViews/namedSheetView1.xml" ContentType="application/vnd.ms-excel.namedsheetviews+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holland\Downloads\"/>
    </mc:Choice>
  </mc:AlternateContent>
  <xr:revisionPtr revIDLastSave="0" documentId="13_ncr:1_{A057265C-CB0F-42D8-A31A-D86B870C045D}" xr6:coauthVersionLast="47" xr6:coauthVersionMax="47" xr10:uidLastSave="{00000000-0000-0000-0000-000000000000}"/>
  <bookViews>
    <workbookView xWindow="-120" yWindow="-120" windowWidth="29040" windowHeight="15840" tabRatio="685" xr2:uid="{00000000-000D-0000-FFFF-FFFF00000000}"/>
  </bookViews>
  <sheets>
    <sheet name="Cover Sheet" sheetId="31" r:id="rId1"/>
    <sheet name="Assumptions" sheetId="19" r:id="rId2"/>
    <sheet name="Technology List" sheetId="10" r:id="rId3"/>
    <sheet name="Technology Suitability - Buildi" sheetId="12" r:id="rId4"/>
    <sheet name="Technology Performance &amp; Costs" sheetId="15" r:id="rId5"/>
    <sheet name="Solar thermal calc" sheetId="18" state="hidden" r:id="rId6"/>
    <sheet name="Technology Annual Changes" sheetId="17" r:id="rId7"/>
    <sheet name="Technology Suitability - Indust" sheetId="13" r:id="rId8"/>
    <sheet name="Energy efficiency" sheetId="30" r:id="rId9"/>
  </sheets>
  <definedNames>
    <definedName name="_xlnm._FilterDatabase" localSheetId="1" hidden="1">Assumptions!$B$9:$J$70</definedName>
    <definedName name="_xlnm._FilterDatabase" localSheetId="3" hidden="1">'Technology Suitability - Buildi'!$AA$4:$AI$4</definedName>
    <definedName name="_xlchart.v1.0" hidden="1">'Technology Suitability - Buildi'!$AE$9:$AE$281</definedName>
    <definedName name="DesignDT">'Technology Suitability - Buildi'!$B$313</definedName>
    <definedName name="fuse_limit_kW">'Technology Suitability - Buildi'!$B$305</definedName>
    <definedName name="load_factor">'Technology Suitability - Buildi'!$B$296</definedName>
    <definedName name="Number_of_domestic_properties_within_20m_of_gas_grid">'Technology Suitability - Buildi'!$B$311</definedName>
    <definedName name="Number_of_homes_in_Ireland_2020">'Technology Suitability - Buildi'!$B$299</definedName>
    <definedName name="peak_heat_demand_HP_heat_loss_threshold">'Technology Suitability - Buildi'!$B$308</definedName>
    <definedName name="percentage_of_non_gas_domestic_properties_within_close_proximity_of_gas_grid">'Technology Suitability - Buildi'!$B$302</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6" i="15" l="1"/>
  <c r="CF22" i="15"/>
  <c r="B313" i="12" l="1"/>
  <c r="AD9" i="12"/>
  <c r="AB9" i="12"/>
  <c r="AC9" i="12" s="1"/>
  <c r="AB10" i="12"/>
  <c r="AC10" i="12" s="1"/>
  <c r="AB11" i="12"/>
  <c r="AC11" i="12" s="1"/>
  <c r="AB12" i="12"/>
  <c r="AC12" i="12" s="1"/>
  <c r="AB13" i="12"/>
  <c r="AC13" i="12" s="1"/>
  <c r="AB14" i="12"/>
  <c r="AC14" i="12" s="1"/>
  <c r="AB15" i="12"/>
  <c r="AC15" i="12" s="1"/>
  <c r="AB16" i="12"/>
  <c r="AC16" i="12" s="1"/>
  <c r="AB17" i="12"/>
  <c r="AC17" i="12" s="1"/>
  <c r="AB18" i="12"/>
  <c r="AC18" i="12" s="1"/>
  <c r="AB19" i="12"/>
  <c r="AC19" i="12" s="1"/>
  <c r="AB20" i="12"/>
  <c r="AC20" i="12" s="1"/>
  <c r="AB21" i="12"/>
  <c r="AC21" i="12" s="1"/>
  <c r="AB22" i="12"/>
  <c r="AC22" i="12" s="1"/>
  <c r="AB23" i="12"/>
  <c r="AC23" i="12" s="1"/>
  <c r="AB24" i="12"/>
  <c r="AC24" i="12" s="1"/>
  <c r="AB25" i="12"/>
  <c r="AC25" i="12" s="1"/>
  <c r="AB26" i="12"/>
  <c r="AC26" i="12" s="1"/>
  <c r="AB27" i="12"/>
  <c r="AC27" i="12" s="1"/>
  <c r="AB28" i="12"/>
  <c r="AC28" i="12" s="1"/>
  <c r="AB29" i="12"/>
  <c r="AC29" i="12" s="1"/>
  <c r="AB30" i="12"/>
  <c r="AC30" i="12" s="1"/>
  <c r="AB31" i="12"/>
  <c r="AC31" i="12" s="1"/>
  <c r="AB32" i="12"/>
  <c r="AC32" i="12" s="1"/>
  <c r="AB33" i="12"/>
  <c r="AC33" i="12" s="1"/>
  <c r="AB34" i="12"/>
  <c r="AC34" i="12" s="1"/>
  <c r="AB35" i="12"/>
  <c r="AC35" i="12" s="1"/>
  <c r="AB36" i="12"/>
  <c r="AC36" i="12" s="1"/>
  <c r="AB37" i="12"/>
  <c r="AC37" i="12" s="1"/>
  <c r="AB38" i="12"/>
  <c r="AC38" i="12" s="1"/>
  <c r="AB39" i="12"/>
  <c r="AC39" i="12" s="1"/>
  <c r="AB40" i="12"/>
  <c r="AC40" i="12" s="1"/>
  <c r="AB41" i="12"/>
  <c r="AC41" i="12" s="1"/>
  <c r="AB42" i="12"/>
  <c r="AC42" i="12" s="1"/>
  <c r="AB43" i="12"/>
  <c r="AC43" i="12" s="1"/>
  <c r="AB44" i="12"/>
  <c r="AC44" i="12" s="1"/>
  <c r="AB45" i="12"/>
  <c r="AC45" i="12" s="1"/>
  <c r="AB46" i="12"/>
  <c r="AC46" i="12" s="1"/>
  <c r="AB47" i="12"/>
  <c r="AC47" i="12" s="1"/>
  <c r="AB48" i="12"/>
  <c r="AC48" i="12" s="1"/>
  <c r="AB49" i="12"/>
  <c r="AC49" i="12" s="1"/>
  <c r="AB50" i="12"/>
  <c r="AC50" i="12" s="1"/>
  <c r="AB51" i="12"/>
  <c r="AC51" i="12" s="1"/>
  <c r="AB52" i="12"/>
  <c r="AC52" i="12" s="1"/>
  <c r="AB53" i="12"/>
  <c r="AC53" i="12" s="1"/>
  <c r="AB54" i="12"/>
  <c r="AC54" i="12" s="1"/>
  <c r="AB55" i="12"/>
  <c r="AC55" i="12" s="1"/>
  <c r="AB56" i="12"/>
  <c r="AC56" i="12" s="1"/>
  <c r="AB57" i="12"/>
  <c r="AC57" i="12" s="1"/>
  <c r="AB58" i="12"/>
  <c r="AC58" i="12" s="1"/>
  <c r="AB59" i="12"/>
  <c r="AC59" i="12" s="1"/>
  <c r="AB60" i="12"/>
  <c r="AC60" i="12" s="1"/>
  <c r="AB61" i="12"/>
  <c r="AC61" i="12" s="1"/>
  <c r="AB62" i="12"/>
  <c r="AC62" i="12" s="1"/>
  <c r="AB63" i="12"/>
  <c r="AC63" i="12" s="1"/>
  <c r="AB64" i="12"/>
  <c r="AC64" i="12" s="1"/>
  <c r="AB65" i="12"/>
  <c r="AC65" i="12" s="1"/>
  <c r="AB66" i="12"/>
  <c r="AC66" i="12" s="1"/>
  <c r="AB67" i="12"/>
  <c r="AC67" i="12" s="1"/>
  <c r="AB68" i="12"/>
  <c r="AC68" i="12" s="1"/>
  <c r="AB69" i="12"/>
  <c r="AC69" i="12" s="1"/>
  <c r="AB70" i="12"/>
  <c r="AC70" i="12" s="1"/>
  <c r="AB71" i="12"/>
  <c r="AC71" i="12" s="1"/>
  <c r="AB72" i="12"/>
  <c r="AC72" i="12" s="1"/>
  <c r="AB73" i="12"/>
  <c r="AC73" i="12" s="1"/>
  <c r="AB74" i="12"/>
  <c r="AC74" i="12" s="1"/>
  <c r="AB75" i="12"/>
  <c r="AC75" i="12" s="1"/>
  <c r="AB76" i="12"/>
  <c r="AC76" i="12" s="1"/>
  <c r="AB77" i="12"/>
  <c r="AC77" i="12" s="1"/>
  <c r="AB78" i="12"/>
  <c r="AC78" i="12" s="1"/>
  <c r="AB79" i="12"/>
  <c r="AC79" i="12" s="1"/>
  <c r="AB80" i="12"/>
  <c r="AC80" i="12" s="1"/>
  <c r="AB81" i="12"/>
  <c r="AC81" i="12" s="1"/>
  <c r="AB82" i="12"/>
  <c r="AC82" i="12" s="1"/>
  <c r="AB83" i="12"/>
  <c r="AC83" i="12" s="1"/>
  <c r="AB84" i="12"/>
  <c r="AC84" i="12" s="1"/>
  <c r="AB85" i="12"/>
  <c r="AC85" i="12" s="1"/>
  <c r="AB86" i="12"/>
  <c r="AC86" i="12" s="1"/>
  <c r="AB87" i="12"/>
  <c r="AC87" i="12" s="1"/>
  <c r="AB88" i="12"/>
  <c r="AC88" i="12" s="1"/>
  <c r="AB89" i="12"/>
  <c r="AC89" i="12" s="1"/>
  <c r="AB90" i="12"/>
  <c r="AC90" i="12" s="1"/>
  <c r="AB91" i="12"/>
  <c r="AC91" i="12" s="1"/>
  <c r="AB92" i="12"/>
  <c r="AC92" i="12" s="1"/>
  <c r="AB93" i="12"/>
  <c r="AC93" i="12" s="1"/>
  <c r="AB94" i="12"/>
  <c r="AC94" i="12" s="1"/>
  <c r="AB95" i="12"/>
  <c r="AC95" i="12" s="1"/>
  <c r="AB96" i="12"/>
  <c r="AC96" i="12" s="1"/>
  <c r="AB97" i="12"/>
  <c r="AC97" i="12" s="1"/>
  <c r="AB98" i="12"/>
  <c r="AC98" i="12" s="1"/>
  <c r="AB99" i="12"/>
  <c r="AC99" i="12" s="1"/>
  <c r="AB100" i="12"/>
  <c r="AC100" i="12" s="1"/>
  <c r="AB101" i="12"/>
  <c r="AC101" i="12" s="1"/>
  <c r="AB102" i="12"/>
  <c r="AC102" i="12" s="1"/>
  <c r="AB103" i="12"/>
  <c r="AC103" i="12" s="1"/>
  <c r="AB104" i="12"/>
  <c r="AC104" i="12" s="1"/>
  <c r="AB105" i="12"/>
  <c r="AC105" i="12" s="1"/>
  <c r="AB106" i="12"/>
  <c r="AC106" i="12" s="1"/>
  <c r="AB107" i="12"/>
  <c r="AC107" i="12" s="1"/>
  <c r="AB108" i="12"/>
  <c r="AC108" i="12" s="1"/>
  <c r="AB109" i="12"/>
  <c r="AC109" i="12" s="1"/>
  <c r="AB110" i="12"/>
  <c r="AC110" i="12" s="1"/>
  <c r="AB111" i="12"/>
  <c r="AC111" i="12" s="1"/>
  <c r="AB112" i="12"/>
  <c r="AC112" i="12" s="1"/>
  <c r="AB113" i="12"/>
  <c r="AC113" i="12" s="1"/>
  <c r="AB114" i="12"/>
  <c r="AC114" i="12" s="1"/>
  <c r="AB115" i="12"/>
  <c r="AC115" i="12" s="1"/>
  <c r="AB116" i="12"/>
  <c r="AC116" i="12" s="1"/>
  <c r="AB117" i="12"/>
  <c r="AC117" i="12" s="1"/>
  <c r="AB118" i="12"/>
  <c r="AC118" i="12" s="1"/>
  <c r="AB119" i="12"/>
  <c r="AC119" i="12" s="1"/>
  <c r="AB120" i="12"/>
  <c r="AC120" i="12" s="1"/>
  <c r="AB121" i="12"/>
  <c r="AC121" i="12" s="1"/>
  <c r="AB122" i="12"/>
  <c r="AC122" i="12" s="1"/>
  <c r="AB123" i="12"/>
  <c r="AC123" i="12" s="1"/>
  <c r="AB124" i="12"/>
  <c r="AC124" i="12" s="1"/>
  <c r="AB125" i="12"/>
  <c r="AC125" i="12" s="1"/>
  <c r="AB126" i="12"/>
  <c r="AC126" i="12" s="1"/>
  <c r="AB127" i="12"/>
  <c r="AC127" i="12" s="1"/>
  <c r="AB128" i="12"/>
  <c r="AC128" i="12" s="1"/>
  <c r="AB129" i="12"/>
  <c r="AC129" i="12" s="1"/>
  <c r="AB130" i="12"/>
  <c r="AC130" i="12" s="1"/>
  <c r="AB131" i="12"/>
  <c r="AC131" i="12" s="1"/>
  <c r="AB132" i="12"/>
  <c r="AC132" i="12" s="1"/>
  <c r="AB133" i="12"/>
  <c r="AC133" i="12" s="1"/>
  <c r="AB134" i="12"/>
  <c r="AC134" i="12" s="1"/>
  <c r="AB135" i="12"/>
  <c r="AC135" i="12" s="1"/>
  <c r="AB136" i="12"/>
  <c r="AC136" i="12" s="1"/>
  <c r="AB137" i="12"/>
  <c r="AC137" i="12" s="1"/>
  <c r="AB138" i="12"/>
  <c r="AC138" i="12" s="1"/>
  <c r="AB139" i="12"/>
  <c r="AC139" i="12" s="1"/>
  <c r="AB140" i="12"/>
  <c r="AC140" i="12" s="1"/>
  <c r="AB141" i="12"/>
  <c r="AC141" i="12" s="1"/>
  <c r="AB142" i="12"/>
  <c r="AC142" i="12" s="1"/>
  <c r="AB143" i="12"/>
  <c r="AC143" i="12" s="1"/>
  <c r="AB144" i="12"/>
  <c r="AC144" i="12" s="1"/>
  <c r="AB145" i="12"/>
  <c r="AC145" i="12" s="1"/>
  <c r="AB146" i="12"/>
  <c r="AC146" i="12" s="1"/>
  <c r="AB147" i="12"/>
  <c r="AC147" i="12" s="1"/>
  <c r="AB148" i="12"/>
  <c r="AC148" i="12" s="1"/>
  <c r="AB149" i="12"/>
  <c r="AC149" i="12" s="1"/>
  <c r="AB150" i="12"/>
  <c r="AC150" i="12" s="1"/>
  <c r="AB151" i="12"/>
  <c r="AC151" i="12" s="1"/>
  <c r="AB152" i="12"/>
  <c r="AC152" i="12" s="1"/>
  <c r="AB153" i="12"/>
  <c r="AC153" i="12" s="1"/>
  <c r="AB154" i="12"/>
  <c r="AC154" i="12" s="1"/>
  <c r="AB155" i="12"/>
  <c r="AC155" i="12" s="1"/>
  <c r="AB156" i="12"/>
  <c r="AC156" i="12" s="1"/>
  <c r="AB157" i="12"/>
  <c r="AC157" i="12" s="1"/>
  <c r="AB158" i="12"/>
  <c r="AC158" i="12" s="1"/>
  <c r="AB159" i="12"/>
  <c r="AC159" i="12" s="1"/>
  <c r="AB160" i="12"/>
  <c r="AC160" i="12" s="1"/>
  <c r="AB161" i="12"/>
  <c r="AC161" i="12" s="1"/>
  <c r="AB162" i="12"/>
  <c r="AC162" i="12" s="1"/>
  <c r="AB163" i="12"/>
  <c r="AC163" i="12" s="1"/>
  <c r="AB164" i="12"/>
  <c r="AC164" i="12" s="1"/>
  <c r="AB165" i="12"/>
  <c r="AC165" i="12" s="1"/>
  <c r="AB166" i="12"/>
  <c r="AC166" i="12" s="1"/>
  <c r="AB167" i="12"/>
  <c r="AC167" i="12" s="1"/>
  <c r="AB168" i="12"/>
  <c r="AC168" i="12" s="1"/>
  <c r="AB169" i="12"/>
  <c r="AC169" i="12" s="1"/>
  <c r="AB170" i="12"/>
  <c r="AC170" i="12" s="1"/>
  <c r="AB171" i="12"/>
  <c r="AC171" i="12" s="1"/>
  <c r="AB172" i="12"/>
  <c r="AC172" i="12" s="1"/>
  <c r="AB173" i="12"/>
  <c r="AC173" i="12" s="1"/>
  <c r="AB174" i="12"/>
  <c r="AC174" i="12" s="1"/>
  <c r="AB175" i="12"/>
  <c r="AC175" i="12" s="1"/>
  <c r="AB176" i="12"/>
  <c r="AC176" i="12" s="1"/>
  <c r="AB177" i="12"/>
  <c r="AC177" i="12" s="1"/>
  <c r="AB178" i="12"/>
  <c r="AC178" i="12" s="1"/>
  <c r="AB179" i="12"/>
  <c r="AC179" i="12" s="1"/>
  <c r="AB180" i="12"/>
  <c r="AC180" i="12" s="1"/>
  <c r="AB181" i="12"/>
  <c r="AC181" i="12" s="1"/>
  <c r="AB182" i="12"/>
  <c r="AC182" i="12" s="1"/>
  <c r="AB183" i="12"/>
  <c r="AC183" i="12" s="1"/>
  <c r="AB184" i="12"/>
  <c r="AC184" i="12" s="1"/>
  <c r="AB185" i="12"/>
  <c r="AC185" i="12" s="1"/>
  <c r="AB186" i="12"/>
  <c r="AC186" i="12" s="1"/>
  <c r="AB187" i="12"/>
  <c r="AC187" i="12" s="1"/>
  <c r="AB188" i="12"/>
  <c r="AC188" i="12" s="1"/>
  <c r="AB189" i="12"/>
  <c r="AC189" i="12" s="1"/>
  <c r="AB190" i="12"/>
  <c r="AC190" i="12" s="1"/>
  <c r="AB191" i="12"/>
  <c r="AC191" i="12" s="1"/>
  <c r="AB192" i="12"/>
  <c r="AC192" i="12" s="1"/>
  <c r="AB193" i="12"/>
  <c r="AC193" i="12" s="1"/>
  <c r="AB194" i="12"/>
  <c r="AC194" i="12" s="1"/>
  <c r="AB195" i="12"/>
  <c r="AC195" i="12" s="1"/>
  <c r="AB196" i="12"/>
  <c r="AC196" i="12" s="1"/>
  <c r="AB197" i="12"/>
  <c r="AC197" i="12" s="1"/>
  <c r="AB198" i="12"/>
  <c r="AC198" i="12" s="1"/>
  <c r="AB199" i="12"/>
  <c r="AC199" i="12" s="1"/>
  <c r="AB200" i="12"/>
  <c r="AC200" i="12" s="1"/>
  <c r="AB201" i="12"/>
  <c r="AC201" i="12" s="1"/>
  <c r="AB202" i="12"/>
  <c r="AC202" i="12" s="1"/>
  <c r="AB203" i="12"/>
  <c r="AC203" i="12" s="1"/>
  <c r="AB204" i="12"/>
  <c r="AC204" i="12" s="1"/>
  <c r="AB205" i="12"/>
  <c r="AC205" i="12" s="1"/>
  <c r="AB206" i="12"/>
  <c r="AC206" i="12" s="1"/>
  <c r="AB207" i="12"/>
  <c r="AC207" i="12" s="1"/>
  <c r="AB208" i="12"/>
  <c r="AC208" i="12" s="1"/>
  <c r="AB209" i="12"/>
  <c r="AC209" i="12" s="1"/>
  <c r="AB210" i="12"/>
  <c r="AC210" i="12" s="1"/>
  <c r="AB211" i="12"/>
  <c r="AC211" i="12" s="1"/>
  <c r="AB212" i="12"/>
  <c r="AC212" i="12" s="1"/>
  <c r="AB213" i="12"/>
  <c r="AC213" i="12" s="1"/>
  <c r="AB214" i="12"/>
  <c r="AC214" i="12" s="1"/>
  <c r="AB215" i="12"/>
  <c r="AC215" i="12" s="1"/>
  <c r="AB216" i="12"/>
  <c r="AC216" i="12" s="1"/>
  <c r="AB217" i="12"/>
  <c r="AC217" i="12" s="1"/>
  <c r="AB218" i="12"/>
  <c r="AC218" i="12" s="1"/>
  <c r="AB219" i="12"/>
  <c r="AC219" i="12" s="1"/>
  <c r="AB220" i="12"/>
  <c r="AC220" i="12" s="1"/>
  <c r="AB221" i="12"/>
  <c r="AC221" i="12" s="1"/>
  <c r="AB222" i="12"/>
  <c r="AC222" i="12" s="1"/>
  <c r="AB223" i="12"/>
  <c r="AC223" i="12" s="1"/>
  <c r="AB224" i="12"/>
  <c r="AC224" i="12" s="1"/>
  <c r="AB225" i="12"/>
  <c r="AC225" i="12" s="1"/>
  <c r="AB226" i="12"/>
  <c r="AC226" i="12" s="1"/>
  <c r="AB227" i="12"/>
  <c r="AC227" i="12" s="1"/>
  <c r="AB228" i="12"/>
  <c r="AC228" i="12" s="1"/>
  <c r="AB229" i="12"/>
  <c r="AC229" i="12" s="1"/>
  <c r="AB230" i="12"/>
  <c r="AC230" i="12" s="1"/>
  <c r="AB231" i="12"/>
  <c r="AC231" i="12" s="1"/>
  <c r="AB232" i="12"/>
  <c r="AC232" i="12" s="1"/>
  <c r="AB233" i="12"/>
  <c r="AC233" i="12" s="1"/>
  <c r="AB234" i="12"/>
  <c r="AC234" i="12" s="1"/>
  <c r="AB235" i="12"/>
  <c r="AC235" i="12" s="1"/>
  <c r="AB236" i="12"/>
  <c r="AC236" i="12" s="1"/>
  <c r="AB237" i="12"/>
  <c r="AC237" i="12" s="1"/>
  <c r="AB238" i="12"/>
  <c r="AC238" i="12" s="1"/>
  <c r="AB239" i="12"/>
  <c r="AC239" i="12" s="1"/>
  <c r="AB240" i="12"/>
  <c r="AC240" i="12" s="1"/>
  <c r="AB241" i="12"/>
  <c r="AC241" i="12" s="1"/>
  <c r="AB242" i="12"/>
  <c r="AC242" i="12" s="1"/>
  <c r="AB243" i="12"/>
  <c r="AC243" i="12" s="1"/>
  <c r="AB244" i="12"/>
  <c r="AC244" i="12" s="1"/>
  <c r="AB245" i="12"/>
  <c r="AC245" i="12" s="1"/>
  <c r="AB246" i="12"/>
  <c r="AC246" i="12" s="1"/>
  <c r="AB247" i="12"/>
  <c r="AC247" i="12" s="1"/>
  <c r="AB248" i="12"/>
  <c r="AC248" i="12" s="1"/>
  <c r="AB249" i="12"/>
  <c r="AC249" i="12" s="1"/>
  <c r="AB250" i="12"/>
  <c r="AC250" i="12" s="1"/>
  <c r="AB251" i="12"/>
  <c r="AC251" i="12" s="1"/>
  <c r="AB252" i="12"/>
  <c r="AC252" i="12" s="1"/>
  <c r="AB253" i="12"/>
  <c r="AC253" i="12" s="1"/>
  <c r="AB254" i="12"/>
  <c r="AC254" i="12" s="1"/>
  <c r="AB255" i="12"/>
  <c r="AC255" i="12" s="1"/>
  <c r="AB256" i="12"/>
  <c r="AC256" i="12" s="1"/>
  <c r="AB257" i="12"/>
  <c r="AC257" i="12" s="1"/>
  <c r="AB258" i="12"/>
  <c r="AC258" i="12" s="1"/>
  <c r="AB259" i="12"/>
  <c r="AC259" i="12" s="1"/>
  <c r="AB260" i="12"/>
  <c r="AC260" i="12" s="1"/>
  <c r="AB261" i="12"/>
  <c r="AC261" i="12" s="1"/>
  <c r="AB262" i="12"/>
  <c r="AC262" i="12" s="1"/>
  <c r="AB263" i="12"/>
  <c r="AC263" i="12" s="1"/>
  <c r="AB264" i="12"/>
  <c r="AC264" i="12" s="1"/>
  <c r="AB265" i="12"/>
  <c r="AC265" i="12" s="1"/>
  <c r="AB266" i="12"/>
  <c r="AC266" i="12" s="1"/>
  <c r="AB267" i="12"/>
  <c r="AC267" i="12" s="1"/>
  <c r="AB268" i="12"/>
  <c r="AC268" i="12" s="1"/>
  <c r="AB269" i="12"/>
  <c r="AC269" i="12" s="1"/>
  <c r="AB270" i="12"/>
  <c r="AC270" i="12" s="1"/>
  <c r="AB271" i="12"/>
  <c r="AC271" i="12" s="1"/>
  <c r="AB272" i="12"/>
  <c r="AC272" i="12" s="1"/>
  <c r="AB273" i="12"/>
  <c r="AC273" i="12" s="1"/>
  <c r="AB274" i="12"/>
  <c r="AC274" i="12" s="1"/>
  <c r="AB275" i="12"/>
  <c r="AC275" i="12" s="1"/>
  <c r="AB276" i="12"/>
  <c r="AC276" i="12" s="1"/>
  <c r="AB277" i="12"/>
  <c r="AC277" i="12" s="1"/>
  <c r="AB278" i="12"/>
  <c r="AC278" i="12" s="1"/>
  <c r="AB279" i="12"/>
  <c r="AC279" i="12" s="1"/>
  <c r="AB280" i="12"/>
  <c r="AC280" i="12" s="1"/>
  <c r="AB281" i="12"/>
  <c r="AC281" i="12" s="1"/>
  <c r="AB282" i="12"/>
  <c r="AC282" i="12" s="1"/>
  <c r="AF282" i="12" s="1"/>
  <c r="AB283" i="12"/>
  <c r="AC283" i="12" s="1"/>
  <c r="AF283" i="12" s="1"/>
  <c r="AB284" i="12"/>
  <c r="AC284" i="12" s="1"/>
  <c r="AF284" i="12" s="1"/>
  <c r="AG284" i="12" s="1"/>
  <c r="AB285" i="12"/>
  <c r="AC285" i="12" s="1"/>
  <c r="AF285" i="12" s="1"/>
  <c r="AB286" i="12"/>
  <c r="AC286" i="12" s="1"/>
  <c r="AF286" i="12" s="1"/>
  <c r="AG286" i="12" s="1"/>
  <c r="AB287" i="12"/>
  <c r="AC287" i="12" s="1"/>
  <c r="AF287" i="12" s="1"/>
  <c r="AG287" i="12" s="1"/>
  <c r="AB288" i="12"/>
  <c r="AC288" i="12" s="1"/>
  <c r="AF288" i="12" s="1"/>
  <c r="AB289" i="12"/>
  <c r="AC289" i="12" s="1"/>
  <c r="AF289" i="12" s="1"/>
  <c r="AB290" i="12"/>
  <c r="AC290" i="12" s="1"/>
  <c r="AF290" i="12" s="1"/>
  <c r="AB291" i="12"/>
  <c r="AC291" i="12" s="1"/>
  <c r="AF291" i="12" s="1"/>
  <c r="AB292" i="12"/>
  <c r="AC292" i="12" s="1"/>
  <c r="AF292" i="12" s="1"/>
  <c r="B302" i="12" a="1"/>
  <c r="B302" i="12" s="1"/>
  <c r="AG285" i="12" l="1"/>
  <c r="AG291" i="12"/>
  <c r="AG283" i="12"/>
  <c r="AG282" i="12"/>
  <c r="AG290" i="12"/>
  <c r="AG292" i="12"/>
  <c r="AG289" i="12"/>
  <c r="AG288" i="12"/>
  <c r="AN9" i="12" l="1"/>
  <c r="AM9" i="12"/>
  <c r="AL9" i="12"/>
  <c r="AK9" i="12"/>
  <c r="AJ9" i="12"/>
  <c r="CA14" i="15" l="1"/>
  <c r="CG17" i="15"/>
  <c r="CE17" i="15"/>
  <c r="BC10" i="15" l="1"/>
  <c r="BE10" i="15" s="1"/>
  <c r="BC11" i="15"/>
  <c r="BE11" i="15" s="1"/>
  <c r="BC12" i="15"/>
  <c r="BD12" i="15" s="1"/>
  <c r="BC13" i="15"/>
  <c r="BD13" i="15" s="1"/>
  <c r="BC14" i="15"/>
  <c r="BD14" i="15" s="1"/>
  <c r="BC15" i="15"/>
  <c r="BD15" i="15" s="1"/>
  <c r="BC16" i="15"/>
  <c r="BC17" i="15"/>
  <c r="BD17" i="15" s="1"/>
  <c r="BC18" i="15"/>
  <c r="BD18" i="15" s="1"/>
  <c r="BC19" i="15"/>
  <c r="BD19" i="15" s="1"/>
  <c r="BC20" i="15"/>
  <c r="BD20" i="15" s="1"/>
  <c r="BC21" i="15"/>
  <c r="BD21" i="15" s="1"/>
  <c r="BC22" i="15"/>
  <c r="BD22" i="15" s="1"/>
  <c r="BC23" i="15"/>
  <c r="BD23" i="15" s="1"/>
  <c r="BC24" i="15"/>
  <c r="BD24" i="15" s="1"/>
  <c r="BC25" i="15"/>
  <c r="BD25" i="15" s="1"/>
  <c r="BC26" i="15"/>
  <c r="BD26" i="15" s="1"/>
  <c r="BC27" i="15"/>
  <c r="BD27" i="15" s="1"/>
  <c r="BC28" i="15"/>
  <c r="BD28" i="15" s="1"/>
  <c r="BC29" i="15"/>
  <c r="BD29" i="15" s="1"/>
  <c r="BC30" i="15"/>
  <c r="BD30" i="15" s="1"/>
  <c r="BC31" i="15"/>
  <c r="BD31" i="15" s="1"/>
  <c r="BC32" i="15"/>
  <c r="BD32" i="15" s="1"/>
  <c r="BC33" i="15"/>
  <c r="BD33" i="15" s="1"/>
  <c r="BC34" i="15"/>
  <c r="BD34" i="15" s="1"/>
  <c r="BC35" i="15"/>
  <c r="BD35" i="15" s="1"/>
  <c r="BC36" i="15"/>
  <c r="BD36" i="15" s="1"/>
  <c r="BC37" i="15"/>
  <c r="BD37" i="15" s="1"/>
  <c r="BC38" i="15"/>
  <c r="BD38" i="15" s="1"/>
  <c r="BC39" i="15"/>
  <c r="BD39" i="15" s="1"/>
  <c r="BC40" i="15"/>
  <c r="BD40" i="15" s="1"/>
  <c r="BC41" i="15"/>
  <c r="BD41" i="15" s="1"/>
  <c r="BC42" i="15"/>
  <c r="BD42" i="15" s="1"/>
  <c r="BC43" i="15"/>
  <c r="BD43" i="15" s="1"/>
  <c r="BC44" i="15"/>
  <c r="BD44" i="15" s="1"/>
  <c r="BC45" i="15"/>
  <c r="BD45" i="15" s="1"/>
  <c r="BC46" i="15"/>
  <c r="BD46" i="15" s="1"/>
  <c r="BC47" i="15"/>
  <c r="BD47" i="15" s="1"/>
  <c r="BC48" i="15"/>
  <c r="BD48" i="15" s="1"/>
  <c r="BC49" i="15"/>
  <c r="BD49" i="15" s="1"/>
  <c r="BD10" i="15" l="1"/>
  <c r="BD11" i="15"/>
  <c r="W573" i="15" l="1"/>
  <c r="BF16" i="15" l="1"/>
  <c r="BE15" i="15"/>
  <c r="BF10" i="15"/>
  <c r="K376" i="17"/>
  <c r="K377" i="17" s="1"/>
  <c r="K378" i="17" s="1"/>
  <c r="K379" i="17" s="1"/>
  <c r="K380" i="17" s="1"/>
  <c r="K381" i="17" s="1"/>
  <c r="K382" i="17" s="1"/>
  <c r="K383" i="17" s="1"/>
  <c r="K384" i="17" s="1"/>
  <c r="AC571" i="15" l="1"/>
  <c r="AC572" i="15"/>
  <c r="AC573" i="15"/>
  <c r="AC574" i="15"/>
  <c r="AC575" i="15"/>
  <c r="AC576" i="15"/>
  <c r="AC577" i="15"/>
  <c r="AC570" i="15"/>
  <c r="AB571" i="15"/>
  <c r="AB572" i="15"/>
  <c r="AB573" i="15"/>
  <c r="AB574" i="15"/>
  <c r="AB575" i="15"/>
  <c r="AB576" i="15"/>
  <c r="AB577" i="15"/>
  <c r="AB570" i="15"/>
  <c r="AA571" i="15"/>
  <c r="AA572" i="15"/>
  <c r="AA573" i="15"/>
  <c r="AA574" i="15"/>
  <c r="AA575" i="15"/>
  <c r="AA576" i="15"/>
  <c r="AA577" i="15"/>
  <c r="AA570" i="15"/>
  <c r="Z571" i="15"/>
  <c r="Z572" i="15"/>
  <c r="Z573" i="15"/>
  <c r="Z574" i="15"/>
  <c r="Z575" i="15"/>
  <c r="Z576" i="15"/>
  <c r="Z577" i="15"/>
  <c r="Z570" i="15"/>
  <c r="Y571" i="15"/>
  <c r="Y572" i="15"/>
  <c r="Y573" i="15"/>
  <c r="Y574" i="15"/>
  <c r="Y575" i="15"/>
  <c r="Y576" i="15"/>
  <c r="Y577" i="15"/>
  <c r="Y570" i="15"/>
  <c r="X571" i="15"/>
  <c r="X572" i="15"/>
  <c r="X573" i="15"/>
  <c r="X574" i="15"/>
  <c r="X575" i="15"/>
  <c r="X576" i="15"/>
  <c r="X577" i="15"/>
  <c r="X570" i="15"/>
  <c r="W571" i="15"/>
  <c r="W572" i="15"/>
  <c r="W574" i="15"/>
  <c r="W575" i="15"/>
  <c r="W576" i="15"/>
  <c r="W577" i="15"/>
  <c r="W570" i="15"/>
  <c r="X563" i="15"/>
  <c r="X562" i="15"/>
  <c r="X561" i="15"/>
  <c r="X560" i="15"/>
  <c r="AC567" i="15"/>
  <c r="AC566" i="15"/>
  <c r="AC565" i="15"/>
  <c r="AC564" i="15"/>
  <c r="AC563" i="15"/>
  <c r="AC562" i="15"/>
  <c r="AC561" i="15"/>
  <c r="AC560" i="15"/>
  <c r="AB567" i="15"/>
  <c r="AB566" i="15"/>
  <c r="AB565" i="15"/>
  <c r="AB564" i="15"/>
  <c r="AB563" i="15"/>
  <c r="AB562" i="15"/>
  <c r="AB561" i="15"/>
  <c r="AB560" i="15"/>
  <c r="AA567" i="15"/>
  <c r="AA566" i="15"/>
  <c r="AA565" i="15"/>
  <c r="AA564" i="15"/>
  <c r="AA563" i="15"/>
  <c r="AA562" i="15"/>
  <c r="AA561" i="15"/>
  <c r="AA560" i="15"/>
  <c r="Z560" i="15"/>
  <c r="Z567" i="15"/>
  <c r="Z566" i="15"/>
  <c r="Z565" i="15"/>
  <c r="Z564" i="15"/>
  <c r="Z563" i="15"/>
  <c r="Z562" i="15"/>
  <c r="Z561" i="15"/>
  <c r="Y561" i="15"/>
  <c r="Y562" i="15"/>
  <c r="Y563" i="15"/>
  <c r="Y564" i="15"/>
  <c r="Y565" i="15"/>
  <c r="Y566" i="15"/>
  <c r="Y567" i="15"/>
  <c r="Y560" i="15"/>
  <c r="X567" i="15"/>
  <c r="X566" i="15"/>
  <c r="X565" i="15"/>
  <c r="X564" i="15"/>
  <c r="W567" i="15"/>
  <c r="W566" i="15"/>
  <c r="W565" i="15"/>
  <c r="W564" i="15"/>
  <c r="W563" i="15"/>
  <c r="W562" i="15"/>
  <c r="W561" i="15"/>
  <c r="W560" i="15"/>
  <c r="AO9" i="12" l="1"/>
  <c r="AI9" i="12"/>
  <c r="CN2050" i="15"/>
  <c r="CN2051" i="15"/>
  <c r="CN2052" i="15"/>
  <c r="CN2053" i="15"/>
  <c r="CN2054" i="15"/>
  <c r="CN2055" i="15"/>
  <c r="CN2056" i="15"/>
  <c r="CN2057" i="15"/>
  <c r="CN2058" i="15"/>
  <c r="CN2059" i="15"/>
  <c r="CN2060" i="15"/>
  <c r="CN2061" i="15"/>
  <c r="CN2062" i="15"/>
  <c r="CN2063" i="15"/>
  <c r="CN2064" i="15"/>
  <c r="CN2065" i="15"/>
  <c r="CN2066" i="15"/>
  <c r="CN2067" i="15"/>
  <c r="CN2068" i="15"/>
  <c r="CN2069" i="15"/>
  <c r="CN2070" i="15"/>
  <c r="CN2071" i="15"/>
  <c r="CN2072" i="15"/>
  <c r="CN2073" i="15"/>
  <c r="CN2074" i="15"/>
  <c r="CN2075" i="15"/>
  <c r="CN2076" i="15"/>
  <c r="CN2077" i="15"/>
  <c r="CN2078" i="15"/>
  <c r="CN2079" i="15"/>
  <c r="CN2080" i="15"/>
  <c r="CN2081" i="15"/>
  <c r="CN2082" i="15"/>
  <c r="CN2083" i="15"/>
  <c r="CN2084" i="15"/>
  <c r="CN2085" i="15"/>
  <c r="CN2086" i="15"/>
  <c r="CN2087" i="15"/>
  <c r="CN2088" i="15"/>
  <c r="CN2089" i="15"/>
  <c r="CN2090" i="15"/>
  <c r="CN2091" i="15"/>
  <c r="CN2092" i="15"/>
  <c r="CN2093" i="15"/>
  <c r="CN2094" i="15"/>
  <c r="CN2095" i="15"/>
  <c r="CN2096" i="15"/>
  <c r="CN2097" i="15"/>
  <c r="CN2098" i="15"/>
  <c r="CN2099" i="15"/>
  <c r="CN2100" i="15"/>
  <c r="CN2101" i="15"/>
  <c r="CN2102" i="15"/>
  <c r="CN2103" i="15"/>
  <c r="CN2104" i="15"/>
  <c r="CN2105" i="15"/>
  <c r="CN2106" i="15"/>
  <c r="CN2107" i="15"/>
  <c r="CN2108" i="15"/>
  <c r="CN2109" i="15"/>
  <c r="CN2110" i="15"/>
  <c r="CN2111" i="15"/>
  <c r="CN2112" i="15"/>
  <c r="CN2113" i="15"/>
  <c r="CN2114" i="15"/>
  <c r="CN2115" i="15"/>
  <c r="CN2116" i="15"/>
  <c r="CN2117" i="15"/>
  <c r="CN2118" i="15"/>
  <c r="CN2119" i="15"/>
  <c r="CN2120" i="15"/>
  <c r="CN2121" i="15"/>
  <c r="CN2122" i="15"/>
  <c r="CN2123" i="15"/>
  <c r="CN2124" i="15"/>
  <c r="CN2125" i="15"/>
  <c r="CN2126" i="15"/>
  <c r="CN2127" i="15"/>
  <c r="CN2128" i="15"/>
  <c r="CN2129" i="15"/>
  <c r="CN2130" i="15"/>
  <c r="CN2131" i="15"/>
  <c r="CN2132" i="15"/>
  <c r="CN2133" i="15"/>
  <c r="CN2134" i="15"/>
  <c r="CN2135" i="15"/>
  <c r="CN2136" i="15"/>
  <c r="CN2137" i="15"/>
  <c r="CN2138" i="15"/>
  <c r="CN2139" i="15"/>
  <c r="CN2140" i="15"/>
  <c r="CN2141" i="15"/>
  <c r="CN2142" i="15"/>
  <c r="CN2143" i="15"/>
  <c r="CN2144" i="15"/>
  <c r="CN2145" i="15"/>
  <c r="CN2146" i="15"/>
  <c r="CN2147" i="15"/>
  <c r="CN2148" i="15"/>
  <c r="CN2149" i="15"/>
  <c r="CN2150" i="15"/>
  <c r="CN2151" i="15"/>
  <c r="CN2152" i="15"/>
  <c r="CN2153" i="15"/>
  <c r="CN2154" i="15"/>
  <c r="CN2155" i="15"/>
  <c r="CN2156" i="15"/>
  <c r="CN2157" i="15"/>
  <c r="CN2158" i="15"/>
  <c r="CN2159" i="15"/>
  <c r="CN2160" i="15"/>
  <c r="CN2161" i="15"/>
  <c r="CN2162" i="15"/>
  <c r="CN2163" i="15"/>
  <c r="CN2164" i="15"/>
  <c r="CN2165" i="15"/>
  <c r="CN2166" i="15"/>
  <c r="CN2167" i="15"/>
  <c r="CN2168" i="15"/>
  <c r="CN2169" i="15"/>
  <c r="CN2170" i="15"/>
  <c r="CN2171" i="15"/>
  <c r="CN2172" i="15"/>
  <c r="CN2173" i="15"/>
  <c r="CN2174" i="15"/>
  <c r="CN2175" i="15"/>
  <c r="CN2176" i="15"/>
  <c r="CN2177" i="15"/>
  <c r="CN2178" i="15"/>
  <c r="CN2179" i="15"/>
  <c r="CN2180" i="15"/>
  <c r="CN2181" i="15"/>
  <c r="CN2182" i="15"/>
  <c r="CN2183" i="15"/>
  <c r="CN2184" i="15"/>
  <c r="CN2185" i="15"/>
  <c r="CN2186" i="15"/>
  <c r="CN2187" i="15"/>
  <c r="CN2188" i="15"/>
  <c r="CN2189" i="15"/>
  <c r="CN2190" i="15"/>
  <c r="CN2191" i="15"/>
  <c r="CN2192" i="15"/>
  <c r="CN2193" i="15"/>
  <c r="CN2194" i="15"/>
  <c r="CN2195" i="15"/>
  <c r="CN2196" i="15"/>
  <c r="CN2197" i="15"/>
  <c r="CN2198" i="15"/>
  <c r="CN2199" i="15"/>
  <c r="CN2200" i="15"/>
  <c r="CN2201" i="15"/>
  <c r="CN2202" i="15"/>
  <c r="CN2203" i="15"/>
  <c r="CN2204" i="15"/>
  <c r="CN2205" i="15"/>
  <c r="CN2206" i="15"/>
  <c r="CN2207" i="15"/>
  <c r="CN2208" i="15"/>
  <c r="CN2209" i="15"/>
  <c r="CN2210" i="15"/>
  <c r="CN2211" i="15"/>
  <c r="CN2212" i="15"/>
  <c r="CN2213" i="15"/>
  <c r="CN2214" i="15"/>
  <c r="CN2215" i="15"/>
  <c r="CN2216" i="15"/>
  <c r="CN2217" i="15"/>
  <c r="CN2218" i="15"/>
  <c r="CN2219" i="15"/>
  <c r="CN2220" i="15"/>
  <c r="CN2221" i="15"/>
  <c r="CN2222" i="15"/>
  <c r="CN2223" i="15"/>
  <c r="CN2224" i="15"/>
  <c r="CN2225" i="15"/>
  <c r="CN2226" i="15"/>
  <c r="CN2227" i="15"/>
  <c r="CN2228" i="15"/>
  <c r="CN2229" i="15"/>
  <c r="CN2230" i="15"/>
  <c r="CN2231" i="15"/>
  <c r="CN2232" i="15"/>
  <c r="CN2233" i="15"/>
  <c r="CN2234" i="15"/>
  <c r="CN2235" i="15"/>
  <c r="CN2236" i="15"/>
  <c r="CN2237" i="15"/>
  <c r="CN2238" i="15"/>
  <c r="CN2239" i="15"/>
  <c r="CN2240" i="15"/>
  <c r="CN2241" i="15"/>
  <c r="CN2242" i="15"/>
  <c r="CN2243" i="15"/>
  <c r="CN2244" i="15"/>
  <c r="CN2245" i="15"/>
  <c r="CN2246" i="15"/>
  <c r="CN2247" i="15"/>
  <c r="CN2248" i="15"/>
  <c r="CN2249" i="15"/>
  <c r="CN2250" i="15"/>
  <c r="CN2251" i="15"/>
  <c r="CN2252" i="15"/>
  <c r="CN2253" i="15"/>
  <c r="CN2254" i="15"/>
  <c r="CN2255" i="15"/>
  <c r="CN2256" i="15"/>
  <c r="CN2257" i="15"/>
  <c r="CN2258" i="15"/>
  <c r="CN2259" i="15"/>
  <c r="CN2260" i="15"/>
  <c r="CN2261" i="15"/>
  <c r="CN2262" i="15"/>
  <c r="CN2263" i="15"/>
  <c r="CN2264" i="15"/>
  <c r="CN2265" i="15"/>
  <c r="CN2266" i="15"/>
  <c r="CN2267" i="15"/>
  <c r="CN2268" i="15"/>
  <c r="CN2269" i="15"/>
  <c r="CN2270" i="15"/>
  <c r="CN2271" i="15"/>
  <c r="CN2272" i="15"/>
  <c r="CN2273" i="15"/>
  <c r="CN2274" i="15"/>
  <c r="CN2275" i="15"/>
  <c r="CN2276" i="15"/>
  <c r="CN2277" i="15"/>
  <c r="CN2278" i="15"/>
  <c r="CN2279" i="15"/>
  <c r="CN2280" i="15"/>
  <c r="CN2281" i="15"/>
  <c r="CN2282" i="15"/>
  <c r="CN2283" i="15"/>
  <c r="CN2284" i="15"/>
  <c r="CN2285" i="15"/>
  <c r="CN2286" i="15"/>
  <c r="CN2287" i="15"/>
  <c r="CN2288" i="15"/>
  <c r="CN2289" i="15"/>
  <c r="CN2290" i="15"/>
  <c r="CN2291" i="15"/>
  <c r="CN2292" i="15"/>
  <c r="CN2293" i="15"/>
  <c r="CN2294" i="15"/>
  <c r="CN2295" i="15"/>
  <c r="CN2296" i="15"/>
  <c r="CN2297" i="15"/>
  <c r="CN2298" i="15"/>
  <c r="CN2299" i="15"/>
  <c r="CN2300" i="15"/>
  <c r="CN2301" i="15"/>
  <c r="CN2302" i="15"/>
  <c r="CN2303" i="15"/>
  <c r="CN2304" i="15"/>
  <c r="CN2305" i="15"/>
  <c r="CN2306" i="15"/>
  <c r="CN2307" i="15"/>
  <c r="CN2308" i="15"/>
  <c r="CN2309" i="15"/>
  <c r="CN2310" i="15"/>
  <c r="CN2311" i="15"/>
  <c r="CN2312" i="15"/>
  <c r="CN2313" i="15"/>
  <c r="CN2314" i="15"/>
  <c r="CN2315" i="15"/>
  <c r="CN2316" i="15"/>
  <c r="CN2317" i="15"/>
  <c r="CN2318" i="15"/>
  <c r="CN2319" i="15"/>
  <c r="CN2320" i="15"/>
  <c r="CN2321" i="15"/>
  <c r="CN2322" i="15"/>
  <c r="CN2323" i="15"/>
  <c r="CN2324" i="15"/>
  <c r="CN2325" i="15"/>
  <c r="CN2326" i="15"/>
  <c r="CN2327" i="15"/>
  <c r="CN2328" i="15"/>
  <c r="CN2329" i="15"/>
  <c r="CN2330" i="15"/>
  <c r="CN2331" i="15"/>
  <c r="CN2332" i="15"/>
  <c r="CN2333" i="15"/>
  <c r="CN2334" i="15"/>
  <c r="CN2335" i="15"/>
  <c r="CN2336" i="15"/>
  <c r="CN2337" i="15"/>
  <c r="CN2338" i="15"/>
  <c r="CN2339" i="15"/>
  <c r="CN2340" i="15"/>
  <c r="CN2341" i="15"/>
  <c r="CN2342" i="15"/>
  <c r="CN2343" i="15"/>
  <c r="CN2344" i="15"/>
  <c r="CN2345" i="15"/>
  <c r="CN2346" i="15"/>
  <c r="CN2347" i="15"/>
  <c r="CN2348" i="15"/>
  <c r="CN2349" i="15"/>
  <c r="CN2350" i="15"/>
  <c r="CN2351" i="15"/>
  <c r="CN2352" i="15"/>
  <c r="CN2353" i="15"/>
  <c r="CN2354" i="15"/>
  <c r="CN2355" i="15"/>
  <c r="CN2356" i="15"/>
  <c r="CN2357" i="15"/>
  <c r="CN2358" i="15"/>
  <c r="CN2359" i="15"/>
  <c r="CN2360" i="15"/>
  <c r="CN2361" i="15"/>
  <c r="CN2362" i="15"/>
  <c r="CN2363" i="15"/>
  <c r="CN2364" i="15"/>
  <c r="CN2365" i="15"/>
  <c r="CN2366" i="15"/>
  <c r="CN2367" i="15"/>
  <c r="CN2368" i="15"/>
  <c r="CN2369" i="15"/>
  <c r="CN2370" i="15"/>
  <c r="CN2371" i="15"/>
  <c r="CN2372" i="15"/>
  <c r="CN2373" i="15"/>
  <c r="CN2374" i="15"/>
  <c r="CN2375" i="15"/>
  <c r="CN2376" i="15"/>
  <c r="CN2377" i="15"/>
  <c r="CN2378" i="15"/>
  <c r="CN2379" i="15"/>
  <c r="CN2380" i="15"/>
  <c r="CN2381" i="15"/>
  <c r="CN2382" i="15"/>
  <c r="CN2383" i="15"/>
  <c r="CN2384" i="15"/>
  <c r="CN2385" i="15"/>
  <c r="CN2386" i="15"/>
  <c r="CN2387" i="15"/>
  <c r="CN2388" i="15"/>
  <c r="CN2389" i="15"/>
  <c r="CN2390" i="15"/>
  <c r="CN2391" i="15"/>
  <c r="CN2392" i="15"/>
  <c r="CN2393" i="15"/>
  <c r="CN2394" i="15"/>
  <c r="CN2395" i="15"/>
  <c r="CN2396" i="15"/>
  <c r="CN2397" i="15"/>
  <c r="CN2398" i="15"/>
  <c r="CN2399" i="15"/>
  <c r="CN2400" i="15"/>
  <c r="CN2401" i="15"/>
  <c r="CN2402" i="15"/>
  <c r="CN2403" i="15"/>
  <c r="CN2404" i="15"/>
  <c r="CN2405" i="15"/>
  <c r="CN2406" i="15"/>
  <c r="CN2407" i="15"/>
  <c r="CN2408" i="15"/>
  <c r="CN2409" i="15"/>
  <c r="CN2410" i="15"/>
  <c r="CN2411" i="15"/>
  <c r="CN2412" i="15"/>
  <c r="CN2413" i="15"/>
  <c r="CN2414" i="15"/>
  <c r="CN2415" i="15"/>
  <c r="CN2416" i="15"/>
  <c r="CN2417" i="15"/>
  <c r="CN2418" i="15"/>
  <c r="CN2419" i="15"/>
  <c r="CN2420" i="15"/>
  <c r="CN2421" i="15"/>
  <c r="CN2422" i="15"/>
  <c r="CN2423" i="15"/>
  <c r="CN2424" i="15"/>
  <c r="CN2425" i="15"/>
  <c r="CN2426" i="15"/>
  <c r="CN2427" i="15"/>
  <c r="CN2428" i="15"/>
  <c r="CN2429" i="15"/>
  <c r="CN2430" i="15"/>
  <c r="CN2431" i="15"/>
  <c r="CN2432" i="15"/>
  <c r="CN2433" i="15"/>
  <c r="CN2434" i="15"/>
  <c r="CN2435" i="15"/>
  <c r="CN2436" i="15"/>
  <c r="CN2437" i="15"/>
  <c r="CN2438" i="15"/>
  <c r="CN2439" i="15"/>
  <c r="CN2440" i="15"/>
  <c r="CN2441" i="15"/>
  <c r="CN2442" i="15"/>
  <c r="CN2443" i="15"/>
  <c r="CN2444" i="15"/>
  <c r="CN2445" i="15"/>
  <c r="CN2446" i="15"/>
  <c r="CN2447" i="15"/>
  <c r="CN2448" i="15"/>
  <c r="CN2449" i="15"/>
  <c r="CN2450" i="15"/>
  <c r="CN2451" i="15"/>
  <c r="CN2452" i="15"/>
  <c r="CN2453" i="15"/>
  <c r="CN2454" i="15"/>
  <c r="CN2455" i="15"/>
  <c r="CN2456" i="15"/>
  <c r="CN2457" i="15"/>
  <c r="CN2458" i="15"/>
  <c r="CN2459" i="15"/>
  <c r="CN2460" i="15"/>
  <c r="CN2461" i="15"/>
  <c r="CN2462" i="15"/>
  <c r="CN2463" i="15"/>
  <c r="CN2464" i="15"/>
  <c r="CN2465" i="15"/>
  <c r="CN2466" i="15"/>
  <c r="CN2467" i="15"/>
  <c r="CN2468" i="15"/>
  <c r="CN2469" i="15"/>
  <c r="CN2470" i="15"/>
  <c r="CN2471" i="15"/>
  <c r="CN2472" i="15"/>
  <c r="CN2473" i="15"/>
  <c r="CN2474" i="15"/>
  <c r="CN2475" i="15"/>
  <c r="CN2476" i="15"/>
  <c r="CN2477" i="15"/>
  <c r="CN2478" i="15"/>
  <c r="CN2479" i="15"/>
  <c r="CN2480" i="15"/>
  <c r="CN2481" i="15"/>
  <c r="CN2482" i="15"/>
  <c r="CN2483" i="15"/>
  <c r="CN2484" i="15"/>
  <c r="CN2485" i="15"/>
  <c r="CN2486" i="15"/>
  <c r="CN2487" i="15"/>
  <c r="CN2488" i="15"/>
  <c r="CN2489" i="15"/>
  <c r="CN2490" i="15"/>
  <c r="CN2491" i="15"/>
  <c r="CN2492" i="15"/>
  <c r="CN2493" i="15"/>
  <c r="CN2494" i="15"/>
  <c r="CN2495" i="15"/>
  <c r="CN2496" i="15"/>
  <c r="CN2497" i="15"/>
  <c r="CN2498" i="15"/>
  <c r="CN2499" i="15"/>
  <c r="CN2500" i="15"/>
  <c r="CN2501" i="15"/>
  <c r="CN2502" i="15"/>
  <c r="CN2503" i="15"/>
  <c r="CN2504" i="15"/>
  <c r="CN2505" i="15"/>
  <c r="CN2506" i="15"/>
  <c r="CN2507" i="15"/>
  <c r="CN2508" i="15"/>
  <c r="CN2509" i="15"/>
  <c r="CN2510" i="15"/>
  <c r="CN2511" i="15"/>
  <c r="CN2512" i="15"/>
  <c r="CN2513" i="15"/>
  <c r="CN2514" i="15"/>
  <c r="CN2515" i="15"/>
  <c r="CN2516" i="15"/>
  <c r="CN2517" i="15"/>
  <c r="CN2518" i="15"/>
  <c r="CN2519" i="15"/>
  <c r="CN2520" i="15"/>
  <c r="CN2521" i="15"/>
  <c r="CN2522" i="15"/>
  <c r="CN2523" i="15"/>
  <c r="CN2524" i="15"/>
  <c r="CN2525" i="15"/>
  <c r="CN2526" i="15"/>
  <c r="CN2527" i="15"/>
  <c r="CN2528" i="15"/>
  <c r="CN2529" i="15"/>
  <c r="CN2530" i="15"/>
  <c r="CN2531" i="15"/>
  <c r="CN2532" i="15"/>
  <c r="CN2533" i="15"/>
  <c r="CN2534" i="15"/>
  <c r="CN2535" i="15"/>
  <c r="CN2536" i="15"/>
  <c r="CN2537" i="15"/>
  <c r="CN2538" i="15"/>
  <c r="CN2539" i="15"/>
  <c r="CN2540" i="15"/>
  <c r="CN2541" i="15"/>
  <c r="CN2542" i="15"/>
  <c r="CN2543" i="15"/>
  <c r="CN2544" i="15"/>
  <c r="CN2545" i="15"/>
  <c r="CN2546" i="15"/>
  <c r="CN2547" i="15"/>
  <c r="CN2548" i="15"/>
  <c r="CN2549" i="15"/>
  <c r="CN2550" i="15"/>
  <c r="CN2551" i="15"/>
  <c r="CN2552" i="15"/>
  <c r="CN2553" i="15"/>
  <c r="CN2554" i="15"/>
  <c r="CN2555" i="15"/>
  <c r="CN2556" i="15"/>
  <c r="CN2557" i="15"/>
  <c r="CN2558" i="15"/>
  <c r="CN2559" i="15"/>
  <c r="CN2560" i="15"/>
  <c r="CN2561" i="15"/>
  <c r="CN2562" i="15"/>
  <c r="CN2563" i="15"/>
  <c r="CN2564" i="15"/>
  <c r="CN2565" i="15"/>
  <c r="CN2566" i="15"/>
  <c r="CN2567" i="15"/>
  <c r="CN2568" i="15"/>
  <c r="CN2569" i="15"/>
  <c r="CN2570" i="15"/>
  <c r="CN2571" i="15"/>
  <c r="CN2572" i="15"/>
  <c r="CN2573" i="15"/>
  <c r="CN2574" i="15"/>
  <c r="CN2575" i="15"/>
  <c r="CN2576" i="15"/>
  <c r="CN2577" i="15"/>
  <c r="CN2578" i="15"/>
  <c r="CN2579" i="15"/>
  <c r="CN2580" i="15"/>
  <c r="CN2581" i="15"/>
  <c r="CN2582" i="15"/>
  <c r="CN2583" i="15"/>
  <c r="CN2584" i="15"/>
  <c r="CN2585" i="15"/>
  <c r="CN2586" i="15"/>
  <c r="CN2587" i="15"/>
  <c r="CN2588" i="15"/>
  <c r="CN2589" i="15"/>
  <c r="CN2590" i="15"/>
  <c r="CN2591" i="15"/>
  <c r="CN2592" i="15"/>
  <c r="CN2593" i="15"/>
  <c r="CN2594" i="15"/>
  <c r="CN2595" i="15"/>
  <c r="CN2596" i="15"/>
  <c r="CN2597" i="15"/>
  <c r="CN2598" i="15"/>
  <c r="CN2599" i="15"/>
  <c r="CN2600" i="15"/>
  <c r="CN2601" i="15"/>
  <c r="CN2602" i="15"/>
  <c r="CN2603" i="15"/>
  <c r="CN2604" i="15"/>
  <c r="CN2605" i="15"/>
  <c r="CN2606" i="15"/>
  <c r="CN2607" i="15"/>
  <c r="CN2608" i="15"/>
  <c r="CN2609" i="15"/>
  <c r="CN2610" i="15"/>
  <c r="CN2611" i="15"/>
  <c r="CN2612" i="15"/>
  <c r="CN2613" i="15"/>
  <c r="CN2614" i="15"/>
  <c r="CN2615" i="15"/>
  <c r="CN2616" i="15"/>
  <c r="CN2617" i="15"/>
  <c r="CN2618" i="15"/>
  <c r="CN2619" i="15"/>
  <c r="CN2620" i="15"/>
  <c r="CN2621" i="15"/>
  <c r="CN2622" i="15"/>
  <c r="CN2623" i="15"/>
  <c r="CN2624" i="15"/>
  <c r="CN2625" i="15"/>
  <c r="CN2626" i="15"/>
  <c r="CN2627" i="15"/>
  <c r="CN2628" i="15"/>
  <c r="CN2629" i="15"/>
  <c r="CN2630" i="15"/>
  <c r="CN2631" i="15"/>
  <c r="CN2632" i="15"/>
  <c r="CN2633" i="15"/>
  <c r="CN2634" i="15"/>
  <c r="CN2635" i="15"/>
  <c r="CN2636" i="15"/>
  <c r="CN2637" i="15"/>
  <c r="CN2638" i="15"/>
  <c r="CN2639" i="15"/>
  <c r="CN2640" i="15"/>
  <c r="CN2641" i="15"/>
  <c r="CN2642" i="15"/>
  <c r="CN2643" i="15"/>
  <c r="CN2644" i="15"/>
  <c r="CN2645" i="15"/>
  <c r="CN2646" i="15"/>
  <c r="CN2647" i="15"/>
  <c r="CN2648" i="15"/>
  <c r="CN2649" i="15"/>
  <c r="CN2650" i="15"/>
  <c r="CN2651" i="15"/>
  <c r="CN2652" i="15"/>
  <c r="CN2653" i="15"/>
  <c r="CN2654" i="15"/>
  <c r="CN2655" i="15"/>
  <c r="CN2656" i="15"/>
  <c r="CN2657" i="15"/>
  <c r="CN2658" i="15"/>
  <c r="CN2659" i="15"/>
  <c r="CN2660" i="15"/>
  <c r="CN2661" i="15"/>
  <c r="CN2662" i="15"/>
  <c r="CN2663" i="15"/>
  <c r="CN2664" i="15"/>
  <c r="CN2665" i="15"/>
  <c r="CN2666" i="15"/>
  <c r="CN2667" i="15"/>
  <c r="CN2668" i="15"/>
  <c r="CN2669" i="15"/>
  <c r="CN2670" i="15"/>
  <c r="CN2671" i="15"/>
  <c r="CN2672" i="15"/>
  <c r="CN2673" i="15"/>
  <c r="CN2674" i="15"/>
  <c r="CN2675" i="15"/>
  <c r="CN2676" i="15"/>
  <c r="CN2677" i="15"/>
  <c r="CN2678" i="15"/>
  <c r="CN2679" i="15"/>
  <c r="CN2680" i="15"/>
  <c r="CN2681" i="15"/>
  <c r="CN2682" i="15"/>
  <c r="CN2683" i="15"/>
  <c r="CN2684" i="15"/>
  <c r="CN2685" i="15"/>
  <c r="CN2686" i="15"/>
  <c r="CN2687" i="15"/>
  <c r="CN2688" i="15"/>
  <c r="CN2689" i="15"/>
  <c r="CN2690" i="15"/>
  <c r="CN2691" i="15"/>
  <c r="CN2692" i="15"/>
  <c r="CN2693" i="15"/>
  <c r="CN2694" i="15"/>
  <c r="CN2695" i="15"/>
  <c r="CN2696" i="15"/>
  <c r="CN2697" i="15"/>
  <c r="CN2698" i="15"/>
  <c r="CN2699" i="15"/>
  <c r="CN2700" i="15"/>
  <c r="CN2701" i="15"/>
  <c r="CN2702" i="15"/>
  <c r="CN2703" i="15"/>
  <c r="CN2704" i="15"/>
  <c r="CN2705" i="15"/>
  <c r="CN2706" i="15"/>
  <c r="CN2707" i="15"/>
  <c r="CN2708" i="15"/>
  <c r="CN2709" i="15"/>
  <c r="CN2710" i="15"/>
  <c r="CN2711" i="15"/>
  <c r="CN2712" i="15"/>
  <c r="CN2713" i="15"/>
  <c r="CN2714" i="15"/>
  <c r="CN2715" i="15"/>
  <c r="CN2716" i="15"/>
  <c r="CN2717" i="15"/>
  <c r="CN2718" i="15"/>
  <c r="CN2719" i="15"/>
  <c r="CN2720" i="15"/>
  <c r="CN2721" i="15"/>
  <c r="CN2722" i="15"/>
  <c r="CN2723" i="15"/>
  <c r="CN2724" i="15"/>
  <c r="CN2725" i="15"/>
  <c r="CN2726" i="15"/>
  <c r="CN2727" i="15"/>
  <c r="CN2728" i="15"/>
  <c r="CN2729" i="15"/>
  <c r="CM132" i="15" l="1"/>
  <c r="CM11" i="15"/>
  <c r="CM12" i="15"/>
  <c r="CM13" i="15"/>
  <c r="CM14" i="15"/>
  <c r="CM15" i="15"/>
  <c r="CM16" i="15"/>
  <c r="CM17" i="15"/>
  <c r="CM18" i="15"/>
  <c r="CM19" i="15"/>
  <c r="CM20" i="15"/>
  <c r="CM21" i="15"/>
  <c r="CM22" i="15"/>
  <c r="CM23" i="15"/>
  <c r="CM24" i="15"/>
  <c r="CM25" i="15"/>
  <c r="CM26" i="15"/>
  <c r="CM27" i="15"/>
  <c r="CM28" i="15"/>
  <c r="CM29" i="15"/>
  <c r="CM30" i="15"/>
  <c r="CM31" i="15"/>
  <c r="CM32" i="15"/>
  <c r="CM33" i="15"/>
  <c r="CM34" i="15"/>
  <c r="CM35" i="15"/>
  <c r="CM36" i="15"/>
  <c r="CM37" i="15"/>
  <c r="CM38" i="15"/>
  <c r="CM39" i="15"/>
  <c r="CM40" i="15"/>
  <c r="CM41" i="15"/>
  <c r="CM42" i="15"/>
  <c r="CM43" i="15"/>
  <c r="CM44" i="15"/>
  <c r="CM45" i="15"/>
  <c r="CM46" i="15"/>
  <c r="CM47" i="15"/>
  <c r="CM48" i="15"/>
  <c r="CM49" i="15"/>
  <c r="CM50" i="15"/>
  <c r="CM51" i="15"/>
  <c r="CM52" i="15"/>
  <c r="CM53" i="15"/>
  <c r="CM54" i="15"/>
  <c r="CM55" i="15"/>
  <c r="CM56" i="15"/>
  <c r="CM57" i="15"/>
  <c r="CM58" i="15"/>
  <c r="CM59" i="15"/>
  <c r="CM60" i="15"/>
  <c r="CM61" i="15"/>
  <c r="CM62" i="15"/>
  <c r="CM63" i="15"/>
  <c r="CM64" i="15"/>
  <c r="CM65" i="15"/>
  <c r="CM66" i="15"/>
  <c r="CM67" i="15"/>
  <c r="CM68" i="15"/>
  <c r="CM69" i="15"/>
  <c r="CM70" i="15"/>
  <c r="CM71" i="15"/>
  <c r="CM72" i="15"/>
  <c r="CM73" i="15"/>
  <c r="CM74" i="15"/>
  <c r="CM75" i="15"/>
  <c r="CM76" i="15"/>
  <c r="CM77" i="15"/>
  <c r="CM78" i="15"/>
  <c r="CM79" i="15"/>
  <c r="CM80" i="15"/>
  <c r="CM81" i="15"/>
  <c r="CM82" i="15"/>
  <c r="CM83" i="15"/>
  <c r="CM84" i="15"/>
  <c r="CM85" i="15"/>
  <c r="CM86" i="15"/>
  <c r="CM87" i="15"/>
  <c r="CM88" i="15"/>
  <c r="CM89" i="15"/>
  <c r="CM90" i="15"/>
  <c r="CM91" i="15"/>
  <c r="CM92" i="15"/>
  <c r="CM93" i="15"/>
  <c r="CM94" i="15"/>
  <c r="CM95" i="15"/>
  <c r="CM96" i="15"/>
  <c r="CM97" i="15"/>
  <c r="CM98" i="15"/>
  <c r="CM99" i="15"/>
  <c r="CM100" i="15"/>
  <c r="CM101" i="15"/>
  <c r="CM102" i="15"/>
  <c r="CM103" i="15"/>
  <c r="CM104" i="15"/>
  <c r="CM105" i="15"/>
  <c r="CM106" i="15"/>
  <c r="CM107" i="15"/>
  <c r="CM108" i="15"/>
  <c r="CM109" i="15"/>
  <c r="CM110" i="15"/>
  <c r="CM111" i="15"/>
  <c r="CM112" i="15"/>
  <c r="CM113" i="15"/>
  <c r="CM114" i="15"/>
  <c r="CM115" i="15"/>
  <c r="CM116" i="15"/>
  <c r="CM117" i="15"/>
  <c r="CM118" i="15"/>
  <c r="CM119" i="15"/>
  <c r="CM120" i="15"/>
  <c r="CM121" i="15"/>
  <c r="CM122" i="15"/>
  <c r="CM123" i="15"/>
  <c r="CM124" i="15"/>
  <c r="CM125" i="15"/>
  <c r="CM126" i="15"/>
  <c r="CM127" i="15"/>
  <c r="CM128" i="15"/>
  <c r="CM129" i="15"/>
  <c r="CM130" i="15"/>
  <c r="CM131" i="15"/>
  <c r="CM133" i="15"/>
  <c r="CM134" i="15"/>
  <c r="CM135" i="15"/>
  <c r="CM136" i="15"/>
  <c r="CM137" i="15"/>
  <c r="CM138" i="15"/>
  <c r="CM139" i="15"/>
  <c r="CM140" i="15"/>
  <c r="CM141" i="15"/>
  <c r="CM142" i="15"/>
  <c r="CM143" i="15"/>
  <c r="CM144" i="15"/>
  <c r="CM145" i="15"/>
  <c r="CM146" i="15"/>
  <c r="CM147" i="15"/>
  <c r="CM148" i="15"/>
  <c r="CM149" i="15"/>
  <c r="CM150" i="15"/>
  <c r="CM151" i="15"/>
  <c r="CM152" i="15"/>
  <c r="CM153" i="15"/>
  <c r="CM154" i="15"/>
  <c r="CM155" i="15"/>
  <c r="CM156" i="15"/>
  <c r="CM157" i="15"/>
  <c r="CM158" i="15"/>
  <c r="CM159" i="15"/>
  <c r="CM160" i="15"/>
  <c r="CM161" i="15"/>
  <c r="CM162" i="15"/>
  <c r="CM163" i="15"/>
  <c r="CM164" i="15"/>
  <c r="CM165" i="15"/>
  <c r="CM166" i="15"/>
  <c r="CM167" i="15"/>
  <c r="CM168" i="15"/>
  <c r="CM169" i="15"/>
  <c r="CM170" i="15"/>
  <c r="CM283" i="15"/>
  <c r="CM284" i="15"/>
  <c r="CM285" i="15"/>
  <c r="CM286" i="15"/>
  <c r="CM287" i="15"/>
  <c r="CM288" i="15"/>
  <c r="CM289" i="15"/>
  <c r="CM290" i="15"/>
  <c r="CM291" i="15"/>
  <c r="CM292" i="15"/>
  <c r="CM293" i="15"/>
  <c r="CM294" i="15"/>
  <c r="CM295" i="15"/>
  <c r="CM296" i="15"/>
  <c r="CM297" i="15"/>
  <c r="CM298" i="15"/>
  <c r="CM299" i="15"/>
  <c r="CM300" i="15"/>
  <c r="CM301" i="15"/>
  <c r="CM302" i="15"/>
  <c r="CM303" i="15"/>
  <c r="CM304" i="15"/>
  <c r="CM305" i="15"/>
  <c r="CM306" i="15"/>
  <c r="CM307" i="15"/>
  <c r="CM308" i="15"/>
  <c r="CM309" i="15"/>
  <c r="CM310" i="15"/>
  <c r="CM311" i="15"/>
  <c r="CM312" i="15"/>
  <c r="CM313" i="15"/>
  <c r="CM314" i="15"/>
  <c r="CM315" i="15"/>
  <c r="CM316" i="15"/>
  <c r="CM317" i="15"/>
  <c r="CM318" i="15"/>
  <c r="CM319" i="15"/>
  <c r="CM320" i="15"/>
  <c r="CM321" i="15"/>
  <c r="CM322" i="15"/>
  <c r="CM323" i="15"/>
  <c r="CM324" i="15"/>
  <c r="CM325" i="15"/>
  <c r="CM326" i="15"/>
  <c r="CM327" i="15"/>
  <c r="CM328" i="15"/>
  <c r="CM329" i="15"/>
  <c r="CM330" i="15"/>
  <c r="CM331" i="15"/>
  <c r="CM332" i="15"/>
  <c r="CM333" i="15"/>
  <c r="CM334" i="15"/>
  <c r="CM335" i="15"/>
  <c r="CM336" i="15"/>
  <c r="CM337" i="15"/>
  <c r="CM338" i="15"/>
  <c r="CM339" i="15"/>
  <c r="CM340" i="15"/>
  <c r="CM341" i="15"/>
  <c r="CM342" i="15"/>
  <c r="CM343" i="15"/>
  <c r="CM344" i="15"/>
  <c r="CM345" i="15"/>
  <c r="CM346" i="15"/>
  <c r="CM347" i="15"/>
  <c r="CM348" i="15"/>
  <c r="CM349" i="15"/>
  <c r="CM350" i="15"/>
  <c r="CM351" i="15"/>
  <c r="CM352" i="15"/>
  <c r="CM353" i="15"/>
  <c r="CM354" i="15"/>
  <c r="CM355" i="15"/>
  <c r="CM356" i="15"/>
  <c r="CM357" i="15"/>
  <c r="CM358" i="15"/>
  <c r="CM359" i="15"/>
  <c r="CM360" i="15"/>
  <c r="CM361" i="15"/>
  <c r="CM362" i="15"/>
  <c r="CM363" i="15"/>
  <c r="CM364" i="15"/>
  <c r="CM365" i="15"/>
  <c r="CM366" i="15"/>
  <c r="CM367" i="15"/>
  <c r="CM368" i="15"/>
  <c r="CM369" i="15"/>
  <c r="CM370" i="15"/>
  <c r="CM371" i="15"/>
  <c r="CM372" i="15"/>
  <c r="CM373" i="15"/>
  <c r="CM374" i="15"/>
  <c r="CM375" i="15"/>
  <c r="CM376" i="15"/>
  <c r="CM377" i="15"/>
  <c r="CM378" i="15"/>
  <c r="CM379" i="15"/>
  <c r="CM380" i="15"/>
  <c r="CM381" i="15"/>
  <c r="CM382" i="15"/>
  <c r="CM383" i="15"/>
  <c r="CM384" i="15"/>
  <c r="CM385" i="15"/>
  <c r="CM386" i="15"/>
  <c r="CM387" i="15"/>
  <c r="CM388" i="15"/>
  <c r="CM389" i="15"/>
  <c r="CM390" i="15"/>
  <c r="CM391" i="15"/>
  <c r="CM392" i="15"/>
  <c r="CM393" i="15"/>
  <c r="CM394" i="15"/>
  <c r="CM395" i="15"/>
  <c r="CM396" i="15"/>
  <c r="CM397" i="15"/>
  <c r="CM398" i="15"/>
  <c r="CM399" i="15"/>
  <c r="CM400" i="15"/>
  <c r="CM401" i="15"/>
  <c r="CM402" i="15"/>
  <c r="CM403" i="15"/>
  <c r="CM404" i="15"/>
  <c r="CM405" i="15"/>
  <c r="CM406" i="15"/>
  <c r="CM407" i="15"/>
  <c r="CM408" i="15"/>
  <c r="CM409" i="15"/>
  <c r="CM410" i="15"/>
  <c r="CM411" i="15"/>
  <c r="CM412" i="15"/>
  <c r="CM413" i="15"/>
  <c r="CM414" i="15"/>
  <c r="CM415" i="15"/>
  <c r="CM416" i="15"/>
  <c r="CM417" i="15"/>
  <c r="CM418" i="15"/>
  <c r="CM419" i="15"/>
  <c r="CM420" i="15"/>
  <c r="CM421" i="15"/>
  <c r="CM422" i="15"/>
  <c r="CM423" i="15"/>
  <c r="CM424" i="15"/>
  <c r="CM425" i="15"/>
  <c r="CM426" i="15"/>
  <c r="CM427" i="15"/>
  <c r="CM428" i="15"/>
  <c r="CM429" i="15"/>
  <c r="CM430" i="15"/>
  <c r="CM431" i="15"/>
  <c r="CM432" i="15"/>
  <c r="CM433" i="15"/>
  <c r="CM434" i="15"/>
  <c r="CM435" i="15"/>
  <c r="CM436" i="15"/>
  <c r="CM437" i="15"/>
  <c r="CM438" i="15"/>
  <c r="CM439" i="15"/>
  <c r="CM440" i="15"/>
  <c r="CM441" i="15"/>
  <c r="CM442" i="15"/>
  <c r="CM443" i="15"/>
  <c r="CM444" i="15"/>
  <c r="CM445" i="15"/>
  <c r="CM446" i="15"/>
  <c r="CM447" i="15"/>
  <c r="CM448" i="15"/>
  <c r="CM449" i="15"/>
  <c r="CM450" i="15"/>
  <c r="CM451" i="15"/>
  <c r="CM452" i="15"/>
  <c r="CM453" i="15"/>
  <c r="CM454" i="15"/>
  <c r="CM455" i="15"/>
  <c r="CM456" i="15"/>
  <c r="CM457" i="15"/>
  <c r="CM458" i="15"/>
  <c r="CM459" i="15"/>
  <c r="CM460" i="15"/>
  <c r="CM461" i="15"/>
  <c r="CM462" i="15"/>
  <c r="CM463" i="15"/>
  <c r="CM464" i="15"/>
  <c r="CM465" i="15"/>
  <c r="CM466" i="15"/>
  <c r="CM467" i="15"/>
  <c r="CM468" i="15"/>
  <c r="CM469" i="15"/>
  <c r="CM470" i="15"/>
  <c r="CM471" i="15"/>
  <c r="CM472" i="15"/>
  <c r="CM473" i="15"/>
  <c r="CM474" i="15"/>
  <c r="CM475" i="15"/>
  <c r="CM476" i="15"/>
  <c r="CM477" i="15"/>
  <c r="CM478" i="15"/>
  <c r="CM479" i="15"/>
  <c r="CM480" i="15"/>
  <c r="CM481" i="15"/>
  <c r="CM482" i="15"/>
  <c r="CM483" i="15"/>
  <c r="CM484" i="15"/>
  <c r="CM485" i="15"/>
  <c r="CM486" i="15"/>
  <c r="CM487" i="15"/>
  <c r="CM488" i="15"/>
  <c r="CM489" i="15"/>
  <c r="CM490" i="15"/>
  <c r="CM491" i="15"/>
  <c r="CM492" i="15"/>
  <c r="CM493" i="15"/>
  <c r="CM494" i="15"/>
  <c r="CM495" i="15"/>
  <c r="CM496" i="15"/>
  <c r="CM497" i="15"/>
  <c r="CM498" i="15"/>
  <c r="CM499" i="15"/>
  <c r="CM500" i="15"/>
  <c r="CM501" i="15"/>
  <c r="CM502" i="15"/>
  <c r="CM503" i="15"/>
  <c r="CM504" i="15"/>
  <c r="CM505" i="15"/>
  <c r="CM506" i="15"/>
  <c r="CM507" i="15"/>
  <c r="CM508" i="15"/>
  <c r="CM509" i="15"/>
  <c r="CM510" i="15"/>
  <c r="CM511" i="15"/>
  <c r="CM512" i="15"/>
  <c r="CM513" i="15"/>
  <c r="CM514" i="15"/>
  <c r="CM515" i="15"/>
  <c r="CM516" i="15"/>
  <c r="CM517" i="15"/>
  <c r="CM518" i="15"/>
  <c r="CM519" i="15"/>
  <c r="CM520" i="15"/>
  <c r="CM521" i="15"/>
  <c r="CM522" i="15"/>
  <c r="CM523" i="15"/>
  <c r="CM524" i="15"/>
  <c r="CM525" i="15"/>
  <c r="CM526" i="15"/>
  <c r="CM527" i="15"/>
  <c r="CM528" i="15"/>
  <c r="CM529" i="15"/>
  <c r="CM530" i="15"/>
  <c r="CM531" i="15"/>
  <c r="CM532" i="15"/>
  <c r="CM533" i="15"/>
  <c r="CM534" i="15"/>
  <c r="CM535" i="15"/>
  <c r="CM536" i="15"/>
  <c r="CM537" i="15"/>
  <c r="CM538" i="15"/>
  <c r="CM539" i="15"/>
  <c r="CM540" i="15"/>
  <c r="CM541" i="15"/>
  <c r="CM542" i="15"/>
  <c r="CM543" i="15"/>
  <c r="CM544" i="15"/>
  <c r="CM545" i="15"/>
  <c r="CM546" i="15"/>
  <c r="CM547" i="15"/>
  <c r="CM548" i="15"/>
  <c r="CM549" i="15"/>
  <c r="CM550" i="15"/>
  <c r="CM551" i="15"/>
  <c r="CM552" i="15"/>
  <c r="CM553" i="15"/>
  <c r="CM554" i="15"/>
  <c r="CM555" i="15"/>
  <c r="CM556" i="15"/>
  <c r="CM557" i="15"/>
  <c r="CM558" i="15"/>
  <c r="CM559" i="15"/>
  <c r="CM560" i="15"/>
  <c r="CM561" i="15"/>
  <c r="CM562" i="15"/>
  <c r="CM563" i="15"/>
  <c r="CM564" i="15"/>
  <c r="CM565" i="15"/>
  <c r="CM566" i="15"/>
  <c r="CM567" i="15"/>
  <c r="CM568" i="15"/>
  <c r="CM569" i="15"/>
  <c r="CM570" i="15"/>
  <c r="CM571" i="15"/>
  <c r="CM572" i="15"/>
  <c r="CM573" i="15"/>
  <c r="CM574" i="15"/>
  <c r="CM575" i="15"/>
  <c r="CM576" i="15"/>
  <c r="CM577" i="15"/>
  <c r="CM578" i="15"/>
  <c r="CM579" i="15"/>
  <c r="CM580" i="15"/>
  <c r="CM581" i="15"/>
  <c r="CM582" i="15"/>
  <c r="CM583" i="15"/>
  <c r="CM584" i="15"/>
  <c r="CM585" i="15"/>
  <c r="CM586" i="15"/>
  <c r="CM587" i="15"/>
  <c r="CM588" i="15"/>
  <c r="CM589" i="15"/>
  <c r="CM590" i="15"/>
  <c r="CM591" i="15"/>
  <c r="CM592" i="15"/>
  <c r="CM593" i="15"/>
  <c r="CM594" i="15"/>
  <c r="CM595" i="15"/>
  <c r="CM596" i="15"/>
  <c r="CM597" i="15"/>
  <c r="CM598" i="15"/>
  <c r="CM599" i="15"/>
  <c r="CM600" i="15"/>
  <c r="CM601" i="15"/>
  <c r="CM602" i="15"/>
  <c r="CM603" i="15"/>
  <c r="CM604" i="15"/>
  <c r="CM605" i="15"/>
  <c r="CM606" i="15"/>
  <c r="CM607" i="15"/>
  <c r="CM608" i="15"/>
  <c r="CM609" i="15"/>
  <c r="CM610" i="15"/>
  <c r="CM611" i="15"/>
  <c r="CM612" i="15"/>
  <c r="CM613" i="15"/>
  <c r="CM614" i="15"/>
  <c r="CM615" i="15"/>
  <c r="CM616" i="15"/>
  <c r="CM617" i="15"/>
  <c r="CM618" i="15"/>
  <c r="CM619" i="15"/>
  <c r="CM620" i="15"/>
  <c r="CM621" i="15"/>
  <c r="CM622" i="15"/>
  <c r="CM623" i="15"/>
  <c r="CM624" i="15"/>
  <c r="CM625" i="15"/>
  <c r="CM626" i="15"/>
  <c r="CM627" i="15"/>
  <c r="CM628" i="15"/>
  <c r="CM629" i="15"/>
  <c r="CM630" i="15"/>
  <c r="CM631" i="15"/>
  <c r="CM632" i="15"/>
  <c r="CM633" i="15"/>
  <c r="CM634" i="15"/>
  <c r="CM635" i="15"/>
  <c r="CM636" i="15"/>
  <c r="CM637" i="15"/>
  <c r="CM638" i="15"/>
  <c r="CM639" i="15"/>
  <c r="CM640" i="15"/>
  <c r="CM641" i="15"/>
  <c r="CM642" i="15"/>
  <c r="CM643" i="15"/>
  <c r="CM644" i="15"/>
  <c r="CM645" i="15"/>
  <c r="CM646" i="15"/>
  <c r="CM647" i="15"/>
  <c r="CM648" i="15"/>
  <c r="CM649" i="15"/>
  <c r="CM650" i="15"/>
  <c r="CM651" i="15"/>
  <c r="CM652" i="15"/>
  <c r="CM653" i="15"/>
  <c r="CM654" i="15"/>
  <c r="CM655" i="15"/>
  <c r="CM656" i="15"/>
  <c r="CM657" i="15"/>
  <c r="CM658" i="15"/>
  <c r="CM659" i="15"/>
  <c r="CM660" i="15"/>
  <c r="CM661" i="15"/>
  <c r="CM662" i="15"/>
  <c r="CM663" i="15"/>
  <c r="CM664" i="15"/>
  <c r="CM665" i="15"/>
  <c r="CM666" i="15"/>
  <c r="CM667" i="15"/>
  <c r="CM668" i="15"/>
  <c r="CM669" i="15"/>
  <c r="CM670" i="15"/>
  <c r="CM671" i="15"/>
  <c r="CM672" i="15"/>
  <c r="CM673" i="15"/>
  <c r="CM674" i="15"/>
  <c r="CM675" i="15"/>
  <c r="CM676" i="15"/>
  <c r="CM677" i="15"/>
  <c r="CM678" i="15"/>
  <c r="CM679" i="15"/>
  <c r="CM680" i="15"/>
  <c r="CM681" i="15"/>
  <c r="CM682" i="15"/>
  <c r="CM683" i="15"/>
  <c r="CM684" i="15"/>
  <c r="CM685" i="15"/>
  <c r="CM686" i="15"/>
  <c r="CM687" i="15"/>
  <c r="CM688" i="15"/>
  <c r="CM689" i="15"/>
  <c r="CM10" i="15"/>
  <c r="AN282" i="12" l="1"/>
  <c r="AL171" i="12"/>
  <c r="AL172" i="12"/>
  <c r="AL173" i="12"/>
  <c r="AL174" i="12"/>
  <c r="AL175" i="12"/>
  <c r="AL176" i="12"/>
  <c r="AL177" i="12"/>
  <c r="AL178" i="12"/>
  <c r="AL179" i="12"/>
  <c r="AL180" i="12"/>
  <c r="AL181" i="12"/>
  <c r="AL182" i="12"/>
  <c r="AL183" i="12"/>
  <c r="AL184" i="12"/>
  <c r="AL185" i="12"/>
  <c r="AL186" i="12"/>
  <c r="AL187" i="12"/>
  <c r="AL188" i="12"/>
  <c r="AL189" i="12"/>
  <c r="AL190" i="12"/>
  <c r="AL191" i="12"/>
  <c r="AL192" i="12"/>
  <c r="AL193" i="12"/>
  <c r="AL194" i="12"/>
  <c r="AL195" i="12"/>
  <c r="AL196" i="12"/>
  <c r="AL197" i="12"/>
  <c r="AL198" i="12"/>
  <c r="AL199" i="12"/>
  <c r="AL200" i="12"/>
  <c r="AL201" i="12"/>
  <c r="AL202" i="12"/>
  <c r="AL203" i="12"/>
  <c r="AL204" i="12"/>
  <c r="AL205" i="12"/>
  <c r="AL206" i="12"/>
  <c r="AL207" i="12"/>
  <c r="AL208" i="12"/>
  <c r="AL209" i="12"/>
  <c r="AL210" i="12"/>
  <c r="AL211" i="12"/>
  <c r="AL212" i="12"/>
  <c r="AL213" i="12"/>
  <c r="AL214" i="12"/>
  <c r="AL215" i="12"/>
  <c r="AL216" i="12"/>
  <c r="AL217" i="12"/>
  <c r="AL218" i="12"/>
  <c r="AL219" i="12"/>
  <c r="AL220" i="12"/>
  <c r="AL221" i="12"/>
  <c r="AL222" i="12"/>
  <c r="AL223" i="12"/>
  <c r="AL224" i="12"/>
  <c r="AL225" i="12"/>
  <c r="AL226" i="12"/>
  <c r="AL227" i="12"/>
  <c r="AL228" i="12"/>
  <c r="AL229" i="12"/>
  <c r="AL230" i="12"/>
  <c r="AL231" i="12"/>
  <c r="AL232" i="12"/>
  <c r="AL233" i="12"/>
  <c r="AL234" i="12"/>
  <c r="AL235" i="12"/>
  <c r="AL236" i="12"/>
  <c r="AL237" i="12"/>
  <c r="AL238" i="12"/>
  <c r="AL239" i="12"/>
  <c r="AL240" i="12"/>
  <c r="AL241" i="12"/>
  <c r="AL242" i="12"/>
  <c r="AL243" i="12"/>
  <c r="AL244" i="12"/>
  <c r="AL245" i="12"/>
  <c r="AL246" i="12"/>
  <c r="AL247" i="12"/>
  <c r="AL248" i="12"/>
  <c r="AL249" i="12"/>
  <c r="AL250" i="12"/>
  <c r="AL251" i="12"/>
  <c r="AL252" i="12"/>
  <c r="AL253" i="12"/>
  <c r="AL254" i="12"/>
  <c r="AL255" i="12"/>
  <c r="AL256" i="12"/>
  <c r="AL257" i="12"/>
  <c r="AL258" i="12"/>
  <c r="AL259" i="12"/>
  <c r="AL260" i="12"/>
  <c r="AL261" i="12"/>
  <c r="AL262" i="12"/>
  <c r="AL263" i="12"/>
  <c r="AL264" i="12"/>
  <c r="AL265" i="12"/>
  <c r="AL266" i="12"/>
  <c r="AL267" i="12"/>
  <c r="AL268" i="12"/>
  <c r="AL269" i="12"/>
  <c r="AL270" i="12"/>
  <c r="AL271" i="12"/>
  <c r="AL272" i="12"/>
  <c r="AL273" i="12"/>
  <c r="AL274" i="12"/>
  <c r="AL275" i="12"/>
  <c r="AL276" i="12"/>
  <c r="AL277" i="12"/>
  <c r="AL278" i="12"/>
  <c r="AL279" i="12"/>
  <c r="AL280" i="12"/>
  <c r="AL281" i="12"/>
  <c r="AL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170" i="12"/>
  <c r="AK171" i="12"/>
  <c r="AK172" i="12"/>
  <c r="AK173" i="12"/>
  <c r="AK174" i="12"/>
  <c r="AK175" i="12"/>
  <c r="AK176" i="12"/>
  <c r="AK177" i="12"/>
  <c r="AK178" i="12"/>
  <c r="AK179" i="12"/>
  <c r="AK180" i="12"/>
  <c r="AK181" i="12"/>
  <c r="AK182" i="12"/>
  <c r="AK183" i="12"/>
  <c r="AK184" i="12"/>
  <c r="AK185" i="12"/>
  <c r="AK186" i="12"/>
  <c r="AK187" i="12"/>
  <c r="AK188" i="12"/>
  <c r="AK189" i="12"/>
  <c r="AK190" i="12"/>
  <c r="AK191" i="12"/>
  <c r="AK192" i="12"/>
  <c r="AK193" i="12"/>
  <c r="AK194" i="12"/>
  <c r="AK195" i="12"/>
  <c r="AK196" i="12"/>
  <c r="AK197" i="12"/>
  <c r="AK198" i="12"/>
  <c r="AK199" i="12"/>
  <c r="AK200" i="12"/>
  <c r="AK201" i="12"/>
  <c r="AK202" i="12"/>
  <c r="AK203" i="12"/>
  <c r="AK204" i="12"/>
  <c r="AK205" i="12"/>
  <c r="AK206" i="12"/>
  <c r="AK207" i="12"/>
  <c r="AK208" i="12"/>
  <c r="AK209" i="12"/>
  <c r="AK210" i="12"/>
  <c r="AK211" i="12"/>
  <c r="AK212" i="12"/>
  <c r="AK213" i="12"/>
  <c r="AK214" i="12"/>
  <c r="AK215" i="12"/>
  <c r="AK216" i="12"/>
  <c r="AK217" i="12"/>
  <c r="AK218" i="12"/>
  <c r="AK219" i="12"/>
  <c r="AK220" i="12"/>
  <c r="AK221" i="12"/>
  <c r="AK222" i="12"/>
  <c r="AK223" i="12"/>
  <c r="AK224" i="12"/>
  <c r="AK225" i="12"/>
  <c r="AK226" i="12"/>
  <c r="AK227" i="12"/>
  <c r="AK228" i="12"/>
  <c r="AK229" i="12"/>
  <c r="AK230" i="12"/>
  <c r="AK231" i="12"/>
  <c r="AK232" i="12"/>
  <c r="AK233" i="12"/>
  <c r="AK234" i="12"/>
  <c r="AK235" i="12"/>
  <c r="AK236" i="12"/>
  <c r="AK237" i="12"/>
  <c r="AK238" i="12"/>
  <c r="AK239" i="12"/>
  <c r="AK240" i="12"/>
  <c r="AK241" i="12"/>
  <c r="AK242" i="12"/>
  <c r="AK243" i="12"/>
  <c r="AK244" i="12"/>
  <c r="AK245" i="12"/>
  <c r="AK246" i="12"/>
  <c r="AK247" i="12"/>
  <c r="AK248" i="12"/>
  <c r="AK249" i="12"/>
  <c r="AK250" i="12"/>
  <c r="AK251" i="12"/>
  <c r="AK252" i="12"/>
  <c r="AK253" i="12"/>
  <c r="AK254" i="12"/>
  <c r="AK255" i="12"/>
  <c r="AK256" i="12"/>
  <c r="AK257" i="12"/>
  <c r="AK258" i="12"/>
  <c r="AK259" i="12"/>
  <c r="AK260" i="12"/>
  <c r="AK261" i="12"/>
  <c r="AK262" i="12"/>
  <c r="AK263" i="12"/>
  <c r="AK264" i="12"/>
  <c r="AK265" i="12"/>
  <c r="AK266" i="12"/>
  <c r="AK267" i="12"/>
  <c r="AK268" i="12"/>
  <c r="AK269" i="12"/>
  <c r="AK270" i="12"/>
  <c r="AK271" i="12"/>
  <c r="AK272" i="12"/>
  <c r="AK273" i="12"/>
  <c r="AK274" i="12"/>
  <c r="AK275" i="12"/>
  <c r="AK276" i="12"/>
  <c r="AK277" i="12"/>
  <c r="AK278" i="12"/>
  <c r="AK279" i="12"/>
  <c r="AK280" i="12"/>
  <c r="AK281" i="12"/>
  <c r="AK170" i="12"/>
  <c r="AI171" i="12"/>
  <c r="AI172" i="12"/>
  <c r="AI173" i="12"/>
  <c r="AI174" i="12"/>
  <c r="AI175" i="12"/>
  <c r="AI176" i="12"/>
  <c r="AI177" i="12"/>
  <c r="AI178" i="12"/>
  <c r="AI179" i="12"/>
  <c r="AI180" i="12"/>
  <c r="AI181" i="12"/>
  <c r="AI182" i="12"/>
  <c r="AI183" i="12"/>
  <c r="AI184" i="12"/>
  <c r="AI185" i="12"/>
  <c r="AI186" i="12"/>
  <c r="AI187" i="12"/>
  <c r="AI188" i="12"/>
  <c r="AI189" i="12"/>
  <c r="AI190" i="12"/>
  <c r="AI191" i="12"/>
  <c r="AI192" i="12"/>
  <c r="AI193" i="12"/>
  <c r="AI194" i="12"/>
  <c r="AI195" i="12"/>
  <c r="AI196" i="12"/>
  <c r="AI197" i="12"/>
  <c r="AI198" i="12"/>
  <c r="AI199" i="12"/>
  <c r="AI200" i="12"/>
  <c r="AI201" i="12"/>
  <c r="AI202" i="12"/>
  <c r="AI203" i="12"/>
  <c r="AI204" i="12"/>
  <c r="AI205" i="12"/>
  <c r="AI206" i="12"/>
  <c r="AI207" i="12"/>
  <c r="AI208" i="12"/>
  <c r="AI209" i="12"/>
  <c r="AI210" i="12"/>
  <c r="AI211" i="12"/>
  <c r="AI212" i="12"/>
  <c r="AI213" i="12"/>
  <c r="AI214" i="12"/>
  <c r="AI215" i="12"/>
  <c r="AI216" i="12"/>
  <c r="AI217" i="12"/>
  <c r="AI218" i="12"/>
  <c r="AI219" i="12"/>
  <c r="AI220" i="12"/>
  <c r="AI221" i="12"/>
  <c r="AI222" i="12"/>
  <c r="AI223" i="12"/>
  <c r="AI224" i="12"/>
  <c r="AI225" i="12"/>
  <c r="AI226" i="12"/>
  <c r="AI227" i="12"/>
  <c r="AI228" i="12"/>
  <c r="AI229" i="12"/>
  <c r="AI230" i="12"/>
  <c r="AI231" i="12"/>
  <c r="AI232" i="12"/>
  <c r="AI233" i="12"/>
  <c r="AI234" i="12"/>
  <c r="AI235" i="12"/>
  <c r="AI236" i="12"/>
  <c r="AI237" i="12"/>
  <c r="AI238" i="12"/>
  <c r="AI239" i="12"/>
  <c r="AI240" i="12"/>
  <c r="AI241" i="12"/>
  <c r="AI242" i="12"/>
  <c r="AI243" i="12"/>
  <c r="AI244" i="12"/>
  <c r="AI245" i="12"/>
  <c r="AI246" i="12"/>
  <c r="AI247" i="12"/>
  <c r="AI248" i="12"/>
  <c r="AI249" i="12"/>
  <c r="AI250" i="12"/>
  <c r="AI251" i="12"/>
  <c r="AI252" i="12"/>
  <c r="AI253" i="12"/>
  <c r="AI254" i="12"/>
  <c r="AI255" i="12"/>
  <c r="AI256" i="12"/>
  <c r="AI257" i="12"/>
  <c r="AI258" i="12"/>
  <c r="AI259" i="12"/>
  <c r="AI260" i="12"/>
  <c r="AI261" i="12"/>
  <c r="AI262" i="12"/>
  <c r="AI263" i="12"/>
  <c r="AI264" i="12"/>
  <c r="AI265" i="12"/>
  <c r="AI266" i="12"/>
  <c r="AI267" i="12"/>
  <c r="AI268" i="12"/>
  <c r="AI269" i="12"/>
  <c r="AI270" i="12"/>
  <c r="AI271" i="12"/>
  <c r="AI272" i="12"/>
  <c r="AI273" i="12"/>
  <c r="AI274" i="12"/>
  <c r="AI275" i="12"/>
  <c r="AI276" i="12"/>
  <c r="AI277" i="12"/>
  <c r="AI278" i="12"/>
  <c r="AI279" i="12"/>
  <c r="AI280" i="12"/>
  <c r="AI281" i="12"/>
  <c r="AI170" i="12"/>
  <c r="AI10" i="12" l="1"/>
  <c r="BB9" i="12" l="1"/>
  <c r="BB10" i="12"/>
  <c r="BB11" i="12"/>
  <c r="BB12" i="12"/>
  <c r="BB13" i="12"/>
  <c r="BB14" i="12"/>
  <c r="BB15" i="12"/>
  <c r="BB16" i="12"/>
  <c r="BB17" i="12"/>
  <c r="BB18" i="12"/>
  <c r="BB19" i="12"/>
  <c r="BB20" i="12"/>
  <c r="BB21" i="12"/>
  <c r="BB22" i="12"/>
  <c r="BB23" i="12"/>
  <c r="BB24" i="12"/>
  <c r="BB25" i="12"/>
  <c r="BB26" i="12"/>
  <c r="BB27" i="12"/>
  <c r="BB28" i="12"/>
  <c r="BB29" i="12"/>
  <c r="BB30" i="12"/>
  <c r="BB31" i="12"/>
  <c r="BB32" i="12"/>
  <c r="BB33" i="12"/>
  <c r="BB34" i="12"/>
  <c r="BB35" i="12"/>
  <c r="BB36" i="12"/>
  <c r="BB37" i="12"/>
  <c r="BB38" i="12"/>
  <c r="BB39" i="12"/>
  <c r="BB40" i="12"/>
  <c r="BB41" i="12"/>
  <c r="BB42" i="12"/>
  <c r="BB43" i="12"/>
  <c r="BB44" i="12"/>
  <c r="BB45" i="12"/>
  <c r="BB46" i="12"/>
  <c r="BB47" i="12"/>
  <c r="BB48" i="12"/>
  <c r="BB49" i="12"/>
  <c r="BB50" i="12"/>
  <c r="BB51" i="12"/>
  <c r="BB52" i="12"/>
  <c r="BB53" i="12"/>
  <c r="BB54" i="12"/>
  <c r="BB55" i="12"/>
  <c r="BB56" i="12"/>
  <c r="BB57" i="12"/>
  <c r="BB58" i="12"/>
  <c r="BB59" i="12"/>
  <c r="BB60" i="12"/>
  <c r="BB61" i="12"/>
  <c r="BB62" i="12"/>
  <c r="BB63" i="12"/>
  <c r="BB64" i="12"/>
  <c r="BB65" i="12"/>
  <c r="BB66" i="12"/>
  <c r="BB67" i="12"/>
  <c r="BB68" i="12"/>
  <c r="BB69" i="12"/>
  <c r="BB70" i="12"/>
  <c r="BB71" i="12"/>
  <c r="BB72" i="12"/>
  <c r="BB73" i="12"/>
  <c r="BB74" i="12"/>
  <c r="BB75" i="12"/>
  <c r="BB76" i="12"/>
  <c r="BB77" i="12"/>
  <c r="BB78" i="12"/>
  <c r="BB79" i="12"/>
  <c r="BB80" i="12"/>
  <c r="BB81" i="12"/>
  <c r="BB82" i="12"/>
  <c r="BB83" i="12"/>
  <c r="BB84" i="12"/>
  <c r="BB85" i="12"/>
  <c r="BB86" i="12"/>
  <c r="BB87" i="12"/>
  <c r="BB88" i="12"/>
  <c r="BB89" i="12"/>
  <c r="BB90" i="12"/>
  <c r="BB91" i="12"/>
  <c r="BB92" i="12"/>
  <c r="BB93" i="12"/>
  <c r="BB94" i="12"/>
  <c r="BB95" i="12"/>
  <c r="BB96" i="12"/>
  <c r="BB97" i="12"/>
  <c r="BB98" i="12"/>
  <c r="BB99" i="12"/>
  <c r="BB100" i="12"/>
  <c r="BB101" i="12"/>
  <c r="BB102" i="12"/>
  <c r="BB103" i="12"/>
  <c r="BB104" i="12"/>
  <c r="BB105" i="12"/>
  <c r="BB106" i="12"/>
  <c r="BB107" i="12"/>
  <c r="BB108" i="12"/>
  <c r="BB109" i="12"/>
  <c r="BB110" i="12"/>
  <c r="BB111" i="12"/>
  <c r="BB112" i="12"/>
  <c r="BB113" i="12"/>
  <c r="BB114" i="12"/>
  <c r="BB115" i="12"/>
  <c r="BB116" i="12"/>
  <c r="BB117" i="12"/>
  <c r="BB118" i="12"/>
  <c r="BB119" i="12"/>
  <c r="BB120" i="12"/>
  <c r="BB121" i="12"/>
  <c r="BB122" i="12"/>
  <c r="BB123" i="12"/>
  <c r="BB124" i="12"/>
  <c r="BB125" i="12"/>
  <c r="BB126" i="12"/>
  <c r="BB127" i="12"/>
  <c r="BB128" i="12"/>
  <c r="BB129" i="12"/>
  <c r="BB130" i="12"/>
  <c r="BB131" i="12"/>
  <c r="BB132" i="12"/>
  <c r="BB133" i="12"/>
  <c r="BB134" i="12"/>
  <c r="BB135" i="12"/>
  <c r="BB136" i="12"/>
  <c r="BB137" i="12"/>
  <c r="BB138" i="12"/>
  <c r="BB139" i="12"/>
  <c r="BB140" i="12"/>
  <c r="BB141" i="12"/>
  <c r="BB142" i="12"/>
  <c r="BB143" i="12"/>
  <c r="BB144" i="12"/>
  <c r="BB145" i="12"/>
  <c r="BB146" i="12"/>
  <c r="BB147" i="12"/>
  <c r="BB148" i="12"/>
  <c r="BB149" i="12"/>
  <c r="BB150" i="12"/>
  <c r="BB151" i="12"/>
  <c r="BB152" i="12"/>
  <c r="BB153" i="12"/>
  <c r="BB154" i="12"/>
  <c r="BB155" i="12"/>
  <c r="BB156" i="12"/>
  <c r="BB157" i="12"/>
  <c r="BB158" i="12"/>
  <c r="BB159" i="12"/>
  <c r="BB160" i="12"/>
  <c r="BB161" i="12"/>
  <c r="BB162" i="12"/>
  <c r="BB163" i="12"/>
  <c r="BB164" i="12"/>
  <c r="BB165" i="12"/>
  <c r="BB166" i="12"/>
  <c r="BB167" i="12"/>
  <c r="BB168" i="12"/>
  <c r="BB169" i="12"/>
  <c r="BB282" i="12"/>
  <c r="BB283" i="12"/>
  <c r="BB284" i="12"/>
  <c r="BB285" i="12"/>
  <c r="BB286" i="12"/>
  <c r="BB287" i="12"/>
  <c r="BB288" i="12"/>
  <c r="BB289" i="12"/>
  <c r="BB290" i="12"/>
  <c r="BB291" i="12"/>
  <c r="BB292" i="12"/>
  <c r="AZ9" i="12"/>
  <c r="AZ10" i="12"/>
  <c r="BF11" i="15"/>
  <c r="BF12" i="15"/>
  <c r="BF13" i="15"/>
  <c r="BF14" i="15"/>
  <c r="BF15" i="15"/>
  <c r="BF17" i="15"/>
  <c r="BF18" i="15"/>
  <c r="BF19" i="15"/>
  <c r="BF20" i="15"/>
  <c r="BF21" i="15"/>
  <c r="BF22" i="15"/>
  <c r="BF23" i="15"/>
  <c r="BF24" i="15"/>
  <c r="BF25" i="15"/>
  <c r="BF26" i="15"/>
  <c r="BF27" i="15"/>
  <c r="BF28" i="15"/>
  <c r="BF29" i="15"/>
  <c r="BF30" i="15"/>
  <c r="BF31" i="15"/>
  <c r="BF32" i="15"/>
  <c r="BF33" i="15"/>
  <c r="BF34" i="15"/>
  <c r="BF35" i="15"/>
  <c r="BF36" i="15"/>
  <c r="BF37" i="15"/>
  <c r="BF38" i="15"/>
  <c r="BF39" i="15"/>
  <c r="BF40" i="15"/>
  <c r="BF41" i="15"/>
  <c r="BF42" i="15"/>
  <c r="BF43" i="15"/>
  <c r="BF44" i="15"/>
  <c r="BF45" i="15"/>
  <c r="BF46" i="15"/>
  <c r="BF47" i="15"/>
  <c r="BF48" i="15"/>
  <c r="BF49" i="15"/>
  <c r="AO281" i="12" l="1"/>
  <c r="AO10" i="12"/>
  <c r="AO11" i="12"/>
  <c r="AO12" i="12"/>
  <c r="AO13" i="12"/>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O208" i="12"/>
  <c r="AO209" i="12"/>
  <c r="AO210" i="12"/>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P9" i="12"/>
  <c r="BH9" i="12"/>
  <c r="AU9" i="12"/>
  <c r="AK10" i="12"/>
  <c r="AL10" i="12"/>
  <c r="AK11" i="12"/>
  <c r="AL11" i="12"/>
  <c r="AK12" i="12"/>
  <c r="AL12" i="12"/>
  <c r="AK13" i="12"/>
  <c r="AL13" i="12"/>
  <c r="AK14" i="12"/>
  <c r="AL14" i="12"/>
  <c r="AK15" i="12"/>
  <c r="AL15" i="12"/>
  <c r="AK16" i="12"/>
  <c r="AL16" i="12"/>
  <c r="AK17" i="12"/>
  <c r="AL17" i="12"/>
  <c r="AK18" i="12"/>
  <c r="AL18" i="12"/>
  <c r="AK19" i="12"/>
  <c r="AL19" i="12"/>
  <c r="AK20" i="12"/>
  <c r="AL20" i="12"/>
  <c r="AK21" i="12"/>
  <c r="AL21" i="12"/>
  <c r="AK22" i="12"/>
  <c r="AL22" i="12"/>
  <c r="AK23" i="12"/>
  <c r="AL23" i="12"/>
  <c r="AK24" i="12"/>
  <c r="AL24" i="12"/>
  <c r="AK25" i="12"/>
  <c r="AL25" i="12"/>
  <c r="AK26" i="12"/>
  <c r="AL26" i="12"/>
  <c r="AK27" i="12"/>
  <c r="AL27" i="12"/>
  <c r="AK28" i="12"/>
  <c r="AL28" i="12"/>
  <c r="AK29" i="12"/>
  <c r="AL29" i="12"/>
  <c r="AK30" i="12"/>
  <c r="AL30" i="12"/>
  <c r="AK31" i="12"/>
  <c r="AL31" i="12"/>
  <c r="AK32" i="12"/>
  <c r="AL32" i="12"/>
  <c r="AK33" i="12"/>
  <c r="AL33" i="12"/>
  <c r="AK34" i="12"/>
  <c r="AL34" i="12"/>
  <c r="AK35" i="12"/>
  <c r="AL35" i="12"/>
  <c r="AK36" i="12"/>
  <c r="AL36" i="12"/>
  <c r="AK37" i="12"/>
  <c r="AL37" i="12"/>
  <c r="AK38" i="12"/>
  <c r="AL38" i="12"/>
  <c r="AK39" i="12"/>
  <c r="AL39" i="12"/>
  <c r="AK40" i="12"/>
  <c r="AL40" i="12"/>
  <c r="AK41" i="12"/>
  <c r="AL41" i="12"/>
  <c r="AK42" i="12"/>
  <c r="AL42" i="12"/>
  <c r="AK43" i="12"/>
  <c r="AL43" i="12"/>
  <c r="AK44" i="12"/>
  <c r="AL44" i="12"/>
  <c r="AK45" i="12"/>
  <c r="AL45" i="12"/>
  <c r="AK46" i="12"/>
  <c r="AL46" i="12"/>
  <c r="AK47" i="12"/>
  <c r="AL47" i="12"/>
  <c r="AK48" i="12"/>
  <c r="AL48" i="12"/>
  <c r="AK49" i="12"/>
  <c r="AL49" i="12"/>
  <c r="AK50" i="12"/>
  <c r="AL50" i="12"/>
  <c r="AK51" i="12"/>
  <c r="AL51" i="12"/>
  <c r="AK52" i="12"/>
  <c r="AL52" i="12"/>
  <c r="AK53" i="12"/>
  <c r="AL53" i="12"/>
  <c r="AK54" i="12"/>
  <c r="AL54" i="12"/>
  <c r="AK55" i="12"/>
  <c r="AL55" i="12"/>
  <c r="AK56" i="12"/>
  <c r="AL56" i="12"/>
  <c r="AK57" i="12"/>
  <c r="AL57" i="12"/>
  <c r="AK58" i="12"/>
  <c r="AL58" i="12"/>
  <c r="AK59" i="12"/>
  <c r="AL59" i="12"/>
  <c r="AK60" i="12"/>
  <c r="AL60" i="12"/>
  <c r="AK61" i="12"/>
  <c r="AL61" i="12"/>
  <c r="AK62" i="12"/>
  <c r="AL62" i="12"/>
  <c r="AK63" i="12"/>
  <c r="AL63" i="12"/>
  <c r="AK64" i="12"/>
  <c r="AL64" i="12"/>
  <c r="AK65" i="12"/>
  <c r="AL65" i="12"/>
  <c r="AK66" i="12"/>
  <c r="AL66" i="12"/>
  <c r="AK67" i="12"/>
  <c r="AL67" i="12"/>
  <c r="AK68" i="12"/>
  <c r="AL68" i="12"/>
  <c r="AK69" i="12"/>
  <c r="AL69" i="12"/>
  <c r="AK70" i="12"/>
  <c r="AL70" i="12"/>
  <c r="AK71" i="12"/>
  <c r="AL71" i="12"/>
  <c r="AK72" i="12"/>
  <c r="AL72" i="12"/>
  <c r="AK73" i="12"/>
  <c r="AL73" i="12"/>
  <c r="AK74" i="12"/>
  <c r="AL74" i="12"/>
  <c r="AK75" i="12"/>
  <c r="AL75" i="12"/>
  <c r="AK76" i="12"/>
  <c r="AL76" i="12"/>
  <c r="AK77" i="12"/>
  <c r="AL77" i="12"/>
  <c r="AK78" i="12"/>
  <c r="AL78" i="12"/>
  <c r="AK79" i="12"/>
  <c r="AL79" i="12"/>
  <c r="AK80" i="12"/>
  <c r="AL80" i="12"/>
  <c r="AK81" i="12"/>
  <c r="AL81" i="12"/>
  <c r="AK82" i="12"/>
  <c r="AL82" i="12"/>
  <c r="AK83" i="12"/>
  <c r="AL83" i="12"/>
  <c r="AK84" i="12"/>
  <c r="AL84" i="12"/>
  <c r="AK85" i="12"/>
  <c r="AL85" i="12"/>
  <c r="AK86" i="12"/>
  <c r="AL86" i="12"/>
  <c r="AK87" i="12"/>
  <c r="AL87" i="12"/>
  <c r="AK88" i="12"/>
  <c r="AL88" i="12"/>
  <c r="AK89" i="12"/>
  <c r="AL89" i="12"/>
  <c r="AK90" i="12"/>
  <c r="AL90" i="12"/>
  <c r="AK91" i="12"/>
  <c r="AL91" i="12"/>
  <c r="AK92" i="12"/>
  <c r="AL92" i="12"/>
  <c r="AK93" i="12"/>
  <c r="AL93" i="12"/>
  <c r="AK94" i="12"/>
  <c r="AL94" i="12"/>
  <c r="AK95" i="12"/>
  <c r="AL95" i="12"/>
  <c r="AK96" i="12"/>
  <c r="AL96" i="12"/>
  <c r="AK97" i="12"/>
  <c r="AL97" i="12"/>
  <c r="AK98" i="12"/>
  <c r="AL98" i="12"/>
  <c r="AK99" i="12"/>
  <c r="AL99" i="12"/>
  <c r="AK100" i="12"/>
  <c r="AL100" i="12"/>
  <c r="AK101" i="12"/>
  <c r="AL101" i="12"/>
  <c r="AK102" i="12"/>
  <c r="AL102" i="12"/>
  <c r="AK103" i="12"/>
  <c r="AL103" i="12"/>
  <c r="AK104" i="12"/>
  <c r="AL104" i="12"/>
  <c r="AK105" i="12"/>
  <c r="AL105" i="12"/>
  <c r="AK106" i="12"/>
  <c r="AL106" i="12"/>
  <c r="AK107" i="12"/>
  <c r="AL107" i="12"/>
  <c r="AK108" i="12"/>
  <c r="AL108" i="12"/>
  <c r="AK109" i="12"/>
  <c r="AL109" i="12"/>
  <c r="AK110" i="12"/>
  <c r="AL110" i="12"/>
  <c r="AK111" i="12"/>
  <c r="AL111" i="12"/>
  <c r="AK112" i="12"/>
  <c r="AL112" i="12"/>
  <c r="AK113" i="12"/>
  <c r="AL113" i="12"/>
  <c r="AK114" i="12"/>
  <c r="AL114" i="12"/>
  <c r="AK115" i="12"/>
  <c r="AL115" i="12"/>
  <c r="AK116" i="12"/>
  <c r="AL116" i="12"/>
  <c r="AK117" i="12"/>
  <c r="AL117" i="12"/>
  <c r="AK118" i="12"/>
  <c r="AL118" i="12"/>
  <c r="AK119" i="12"/>
  <c r="AL119" i="12"/>
  <c r="AK120" i="12"/>
  <c r="AL120" i="12"/>
  <c r="AK121" i="12"/>
  <c r="AL121" i="12"/>
  <c r="AK122" i="12"/>
  <c r="AL122" i="12"/>
  <c r="AK123" i="12"/>
  <c r="AL123" i="12"/>
  <c r="AK124" i="12"/>
  <c r="AL124" i="12"/>
  <c r="AK125" i="12"/>
  <c r="AL125" i="12"/>
  <c r="AK126" i="12"/>
  <c r="AL126" i="12"/>
  <c r="AK127" i="12"/>
  <c r="AL127" i="12"/>
  <c r="AK128" i="12"/>
  <c r="AL128" i="12"/>
  <c r="AK129" i="12"/>
  <c r="AL129" i="12"/>
  <c r="AK130" i="12"/>
  <c r="AL130" i="12"/>
  <c r="AK131" i="12"/>
  <c r="AL131" i="12"/>
  <c r="AK132" i="12"/>
  <c r="AL132" i="12"/>
  <c r="AK133" i="12"/>
  <c r="AL133" i="12"/>
  <c r="AK134" i="12"/>
  <c r="AL134" i="12"/>
  <c r="AK135" i="12"/>
  <c r="AL135" i="12"/>
  <c r="AK136" i="12"/>
  <c r="AL136" i="12"/>
  <c r="AK137" i="12"/>
  <c r="AL137" i="12"/>
  <c r="AK138" i="12"/>
  <c r="AL138" i="12"/>
  <c r="AK139" i="12"/>
  <c r="AL139" i="12"/>
  <c r="AK140" i="12"/>
  <c r="AL140" i="12"/>
  <c r="AK141" i="12"/>
  <c r="AL141" i="12"/>
  <c r="AK142" i="12"/>
  <c r="AL142" i="12"/>
  <c r="AK143" i="12"/>
  <c r="AL143" i="12"/>
  <c r="AK144" i="12"/>
  <c r="AL144" i="12"/>
  <c r="AK145" i="12"/>
  <c r="AL145" i="12"/>
  <c r="AK146" i="12"/>
  <c r="AL146" i="12"/>
  <c r="AK147" i="12"/>
  <c r="AL147" i="12"/>
  <c r="AK148" i="12"/>
  <c r="AL148" i="12"/>
  <c r="AK149" i="12"/>
  <c r="AL149" i="12"/>
  <c r="AK150" i="12"/>
  <c r="AL150" i="12"/>
  <c r="AK151" i="12"/>
  <c r="AL151" i="12"/>
  <c r="AK152" i="12"/>
  <c r="AL152" i="12"/>
  <c r="AK153" i="12"/>
  <c r="AL153" i="12"/>
  <c r="AK154" i="12"/>
  <c r="AL154" i="12"/>
  <c r="AK155" i="12"/>
  <c r="AL155" i="12"/>
  <c r="AK156" i="12"/>
  <c r="AL156" i="12"/>
  <c r="AK157" i="12"/>
  <c r="AL157" i="12"/>
  <c r="AK158" i="12"/>
  <c r="AL158" i="12"/>
  <c r="AK159" i="12"/>
  <c r="AL159" i="12"/>
  <c r="AK160" i="12"/>
  <c r="AL160" i="12"/>
  <c r="AK161" i="12"/>
  <c r="AL161" i="12"/>
  <c r="AK162" i="12"/>
  <c r="AL162" i="12"/>
  <c r="AK163" i="12"/>
  <c r="AL163" i="12"/>
  <c r="AK164" i="12"/>
  <c r="AL164" i="12"/>
  <c r="AK165" i="12"/>
  <c r="AL165" i="12"/>
  <c r="AK166" i="12"/>
  <c r="AL166" i="12"/>
  <c r="AK167" i="12"/>
  <c r="AL167" i="12"/>
  <c r="AK168" i="12"/>
  <c r="AL168" i="12"/>
  <c r="AK169" i="12"/>
  <c r="AL169" i="12"/>
  <c r="AJ10" i="12"/>
  <c r="AJ11" i="12"/>
  <c r="AJ12" i="12"/>
  <c r="AJ13" i="12"/>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I34" i="12"/>
  <c r="AI35" i="12"/>
  <c r="AI36" i="12"/>
  <c r="AI37" i="12"/>
  <c r="AI38" i="12"/>
  <c r="AI39" i="12"/>
  <c r="AI40" i="12"/>
  <c r="AI41" i="12"/>
  <c r="AI42" i="12"/>
  <c r="AI43" i="12"/>
  <c r="AI44" i="12"/>
  <c r="AI45" i="12"/>
  <c r="AI46" i="12"/>
  <c r="AI47" i="12"/>
  <c r="AI48" i="12"/>
  <c r="AI49" i="12"/>
  <c r="AI50" i="12"/>
  <c r="AI51" i="12"/>
  <c r="AI52" i="12"/>
  <c r="AI53" i="12"/>
  <c r="AI54" i="12"/>
  <c r="AI55" i="12"/>
  <c r="AI56" i="12"/>
  <c r="AI57" i="12"/>
  <c r="AI58" i="12"/>
  <c r="AI59" i="12"/>
  <c r="AI60" i="12"/>
  <c r="AI61" i="12"/>
  <c r="AI62" i="12"/>
  <c r="AI63" i="12"/>
  <c r="AI64" i="12"/>
  <c r="AI65" i="12"/>
  <c r="AI66" i="12"/>
  <c r="AI67" i="12"/>
  <c r="AI68" i="12"/>
  <c r="AI69" i="12"/>
  <c r="AI70" i="12"/>
  <c r="AI71" i="12"/>
  <c r="AI72" i="12"/>
  <c r="AI73" i="12"/>
  <c r="AI74" i="12"/>
  <c r="AI75" i="12"/>
  <c r="AI76" i="12"/>
  <c r="AI77" i="12"/>
  <c r="AI78" i="12"/>
  <c r="AI79" i="12"/>
  <c r="AI80" i="12"/>
  <c r="AI81" i="12"/>
  <c r="AI82" i="12"/>
  <c r="AI83" i="12"/>
  <c r="AI84" i="12"/>
  <c r="AI85" i="12"/>
  <c r="AI86" i="12"/>
  <c r="AI87" i="12"/>
  <c r="AI88" i="12"/>
  <c r="AI89" i="12"/>
  <c r="AI90" i="12"/>
  <c r="AI91" i="12"/>
  <c r="AI92" i="12"/>
  <c r="AI93" i="12"/>
  <c r="AI94" i="12"/>
  <c r="AI95" i="12"/>
  <c r="AI96" i="12"/>
  <c r="AI97" i="12"/>
  <c r="AI98" i="12"/>
  <c r="AI99" i="12"/>
  <c r="AI100" i="12"/>
  <c r="AI101" i="12"/>
  <c r="AI102" i="12"/>
  <c r="AI103" i="12"/>
  <c r="AI104" i="12"/>
  <c r="AI105" i="12"/>
  <c r="AI106" i="12"/>
  <c r="AI107" i="12"/>
  <c r="AI108" i="12"/>
  <c r="AI109" i="12"/>
  <c r="AI110" i="12"/>
  <c r="AI111" i="12"/>
  <c r="AI112" i="12"/>
  <c r="AI113" i="12"/>
  <c r="AI114" i="12"/>
  <c r="AI115" i="12"/>
  <c r="AI116" i="12"/>
  <c r="AI117" i="12"/>
  <c r="AI118" i="12"/>
  <c r="AI119" i="12"/>
  <c r="AI120" i="12"/>
  <c r="AI121" i="12"/>
  <c r="AI122" i="12"/>
  <c r="AI123" i="12"/>
  <c r="AI124" i="12"/>
  <c r="AI125" i="12"/>
  <c r="AI126" i="12"/>
  <c r="AI127" i="12"/>
  <c r="AI128" i="12"/>
  <c r="AI129" i="12"/>
  <c r="AI130" i="12"/>
  <c r="AI131" i="12"/>
  <c r="AI132" i="12"/>
  <c r="AI133" i="12"/>
  <c r="AI134" i="12"/>
  <c r="AI135" i="12"/>
  <c r="AI136" i="12"/>
  <c r="AI137" i="12"/>
  <c r="AI138" i="12"/>
  <c r="AI139" i="12"/>
  <c r="AI140" i="12"/>
  <c r="AI141" i="12"/>
  <c r="AI142" i="12"/>
  <c r="AI143" i="12"/>
  <c r="AI144" i="12"/>
  <c r="AI145" i="12"/>
  <c r="AI146" i="12"/>
  <c r="AI147" i="12"/>
  <c r="AI148" i="12"/>
  <c r="AI149" i="12"/>
  <c r="AI150" i="12"/>
  <c r="AI151" i="12"/>
  <c r="AI152" i="12"/>
  <c r="AI153" i="12"/>
  <c r="AI154" i="12"/>
  <c r="AI155" i="12"/>
  <c r="AI156" i="12"/>
  <c r="AI157" i="12"/>
  <c r="AI158" i="12"/>
  <c r="AI159" i="12"/>
  <c r="AI160" i="12"/>
  <c r="AI161" i="12"/>
  <c r="AI162" i="12"/>
  <c r="AI163" i="12"/>
  <c r="AI164" i="12"/>
  <c r="AI165" i="12"/>
  <c r="AI166" i="12"/>
  <c r="AI167" i="12"/>
  <c r="AI168" i="12"/>
  <c r="AI169" i="12"/>
  <c r="AI12" i="12"/>
  <c r="AI13" i="12"/>
  <c r="AI14" i="12"/>
  <c r="AI15" i="12"/>
  <c r="AI16" i="12"/>
  <c r="AI17" i="12"/>
  <c r="AI18" i="12"/>
  <c r="AI19" i="12"/>
  <c r="AI20" i="12"/>
  <c r="AI21" i="12"/>
  <c r="AI22" i="12"/>
  <c r="AI23" i="12"/>
  <c r="AI24" i="12"/>
  <c r="AI25" i="12"/>
  <c r="AI26" i="12"/>
  <c r="AI27" i="12"/>
  <c r="AI28" i="12"/>
  <c r="AI29" i="12"/>
  <c r="AI30" i="12"/>
  <c r="AI31" i="12"/>
  <c r="AI32" i="12"/>
  <c r="AI33" i="12"/>
  <c r="AI11" i="12"/>
  <c r="AN10" i="12"/>
  <c r="AX9" i="12" l="1"/>
  <c r="AN13" i="12" l="1"/>
  <c r="AM13" i="12"/>
  <c r="AN11" i="12"/>
  <c r="AN12" i="12"/>
  <c r="AN14" i="12"/>
  <c r="AN15" i="12"/>
  <c r="AN16" i="12"/>
  <c r="AN17" i="12"/>
  <c r="AN18" i="12"/>
  <c r="AN19" i="12"/>
  <c r="AN20" i="12"/>
  <c r="AN21" i="12"/>
  <c r="AN22" i="12"/>
  <c r="AN23" i="12"/>
  <c r="AN24" i="12"/>
  <c r="AN25" i="12"/>
  <c r="AN26" i="12"/>
  <c r="AN27" i="12"/>
  <c r="AN28" i="12"/>
  <c r="AN29" i="12"/>
  <c r="AN30" i="12"/>
  <c r="AN31" i="12"/>
  <c r="AN32" i="12"/>
  <c r="AN33" i="12"/>
  <c r="AN34" i="12"/>
  <c r="AN35" i="12"/>
  <c r="AN36" i="12"/>
  <c r="AN37" i="12"/>
  <c r="AN38" i="12"/>
  <c r="AN39" i="12"/>
  <c r="AN40" i="12"/>
  <c r="AN41" i="12"/>
  <c r="AN42" i="12"/>
  <c r="AN43" i="12"/>
  <c r="AN44" i="12"/>
  <c r="AN45" i="12"/>
  <c r="AN46" i="12"/>
  <c r="AN47" i="12"/>
  <c r="AN48" i="12"/>
  <c r="AN49" i="12"/>
  <c r="AN50" i="12"/>
  <c r="AN51" i="12"/>
  <c r="AN52" i="12"/>
  <c r="AN53" i="12"/>
  <c r="AN54" i="12"/>
  <c r="AN55" i="12"/>
  <c r="AN56" i="12"/>
  <c r="AN57" i="12"/>
  <c r="AN58" i="12"/>
  <c r="AN59" i="12"/>
  <c r="AN60" i="12"/>
  <c r="AN61" i="12"/>
  <c r="AN62" i="12"/>
  <c r="AN63" i="12"/>
  <c r="AN64" i="12"/>
  <c r="AN65" i="12"/>
  <c r="AN66" i="12"/>
  <c r="AN67" i="12"/>
  <c r="AN68" i="12"/>
  <c r="AN69" i="12"/>
  <c r="AN70" i="12"/>
  <c r="AN71" i="12"/>
  <c r="AN72" i="12"/>
  <c r="AN73" i="12"/>
  <c r="AN74" i="12"/>
  <c r="AN75" i="12"/>
  <c r="AN76" i="12"/>
  <c r="AN77" i="12"/>
  <c r="AN78" i="12"/>
  <c r="AN79" i="12"/>
  <c r="AN80" i="12"/>
  <c r="AN81" i="12"/>
  <c r="AN82" i="12"/>
  <c r="AN83" i="12"/>
  <c r="AN84" i="12"/>
  <c r="AN85" i="12"/>
  <c r="AN86" i="12"/>
  <c r="AN87" i="12"/>
  <c r="AN88" i="12"/>
  <c r="AN89" i="12"/>
  <c r="AN90" i="12"/>
  <c r="AN91" i="12"/>
  <c r="AN92" i="12"/>
  <c r="AN93" i="12"/>
  <c r="AN94" i="12"/>
  <c r="AN95" i="12"/>
  <c r="AN96" i="12"/>
  <c r="AN97" i="12"/>
  <c r="AN98" i="12"/>
  <c r="AN99" i="12"/>
  <c r="AN100" i="12"/>
  <c r="AN101" i="12"/>
  <c r="AN102" i="12"/>
  <c r="AN103" i="12"/>
  <c r="AN104" i="12"/>
  <c r="AN105" i="12"/>
  <c r="AN106" i="12"/>
  <c r="AN107" i="12"/>
  <c r="AN108" i="12"/>
  <c r="AN109" i="12"/>
  <c r="AN110" i="12"/>
  <c r="AN111" i="12"/>
  <c r="AN112" i="12"/>
  <c r="AN113" i="12"/>
  <c r="AN114" i="12"/>
  <c r="AN115" i="12"/>
  <c r="AN116" i="12"/>
  <c r="AN117" i="12"/>
  <c r="AN118" i="12"/>
  <c r="AN119" i="12"/>
  <c r="AN120" i="12"/>
  <c r="AN121" i="12"/>
  <c r="AN122" i="12"/>
  <c r="AN123" i="12"/>
  <c r="AN124" i="12"/>
  <c r="AN125" i="12"/>
  <c r="AN126" i="12"/>
  <c r="AN127" i="12"/>
  <c r="AN128" i="12"/>
  <c r="AN129" i="12"/>
  <c r="AN130" i="12"/>
  <c r="AN131" i="12"/>
  <c r="AN132" i="12"/>
  <c r="AN133" i="12"/>
  <c r="AN134" i="12"/>
  <c r="AN135" i="12"/>
  <c r="AN136" i="12"/>
  <c r="AN137" i="12"/>
  <c r="AN138" i="12"/>
  <c r="AN139" i="12"/>
  <c r="AN140" i="12"/>
  <c r="AN141" i="12"/>
  <c r="AN142" i="12"/>
  <c r="AN143" i="12"/>
  <c r="AN144" i="12"/>
  <c r="AN145" i="12"/>
  <c r="AN146" i="12"/>
  <c r="AN147" i="12"/>
  <c r="AN148" i="12"/>
  <c r="AN149" i="12"/>
  <c r="AN150" i="12"/>
  <c r="AN151" i="12"/>
  <c r="AN152" i="12"/>
  <c r="AN153" i="12"/>
  <c r="AN154" i="12"/>
  <c r="AN155" i="12"/>
  <c r="AN156" i="12"/>
  <c r="AN157" i="12"/>
  <c r="AN158" i="12"/>
  <c r="AN159" i="12"/>
  <c r="AN160" i="12"/>
  <c r="AN161" i="12"/>
  <c r="AN162" i="12"/>
  <c r="AN163" i="12"/>
  <c r="AN164" i="12"/>
  <c r="AN165" i="12"/>
  <c r="AN166" i="12"/>
  <c r="AN167" i="12"/>
  <c r="AN168" i="12"/>
  <c r="AN169" i="12"/>
  <c r="AN170" i="12"/>
  <c r="AN171" i="12"/>
  <c r="AN172" i="12"/>
  <c r="AN173" i="12"/>
  <c r="AN174" i="12"/>
  <c r="AN175" i="12"/>
  <c r="AN176" i="12"/>
  <c r="AN177" i="12"/>
  <c r="AN178" i="12"/>
  <c r="AN179" i="12"/>
  <c r="AN180" i="12"/>
  <c r="AN181" i="12"/>
  <c r="AN182" i="12"/>
  <c r="AN183" i="12"/>
  <c r="AN184" i="12"/>
  <c r="AN185" i="12"/>
  <c r="AN186" i="12"/>
  <c r="AN187" i="12"/>
  <c r="AN188" i="12"/>
  <c r="AN189" i="12"/>
  <c r="AN190" i="12"/>
  <c r="AN191" i="12"/>
  <c r="AN192" i="12"/>
  <c r="AN193" i="12"/>
  <c r="AN194" i="12"/>
  <c r="AN195" i="12"/>
  <c r="AN196" i="12"/>
  <c r="AN197" i="12"/>
  <c r="AN198" i="12"/>
  <c r="AN199" i="12"/>
  <c r="AN200" i="12"/>
  <c r="AN201" i="12"/>
  <c r="AN202" i="12"/>
  <c r="AN203" i="12"/>
  <c r="AN204" i="12"/>
  <c r="AN205" i="12"/>
  <c r="AN206" i="12"/>
  <c r="AN207" i="12"/>
  <c r="AN208" i="12"/>
  <c r="AN209" i="12"/>
  <c r="AN210" i="12"/>
  <c r="AN211" i="12"/>
  <c r="AN212" i="12"/>
  <c r="AN213" i="12"/>
  <c r="AN214" i="12"/>
  <c r="AN215" i="12"/>
  <c r="AN216" i="12"/>
  <c r="AN217" i="12"/>
  <c r="AN218" i="12"/>
  <c r="AN219" i="12"/>
  <c r="AN220" i="12"/>
  <c r="AN221" i="12"/>
  <c r="AN222" i="12"/>
  <c r="AN223" i="12"/>
  <c r="AN224" i="12"/>
  <c r="AN225" i="12"/>
  <c r="AN226" i="12"/>
  <c r="AN227" i="12"/>
  <c r="AN228" i="12"/>
  <c r="AN229" i="12"/>
  <c r="AN230" i="12"/>
  <c r="AN231" i="12"/>
  <c r="AN232" i="12"/>
  <c r="AN233" i="12"/>
  <c r="AN234" i="12"/>
  <c r="AN235" i="12"/>
  <c r="AN236" i="12"/>
  <c r="AN237" i="12"/>
  <c r="AN238" i="12"/>
  <c r="AN239" i="12"/>
  <c r="AN240" i="12"/>
  <c r="AN241" i="12"/>
  <c r="AN242" i="12"/>
  <c r="AN243" i="12"/>
  <c r="AN244" i="12"/>
  <c r="AN245" i="12"/>
  <c r="AN246" i="12"/>
  <c r="AN247" i="12"/>
  <c r="AN248" i="12"/>
  <c r="AN249" i="12"/>
  <c r="AN250" i="12"/>
  <c r="AN251" i="12"/>
  <c r="AN252" i="12"/>
  <c r="AN253" i="12"/>
  <c r="AN254" i="12"/>
  <c r="AN255" i="12"/>
  <c r="AN256" i="12"/>
  <c r="AN257" i="12"/>
  <c r="AN258" i="12"/>
  <c r="AN259" i="12"/>
  <c r="AN260" i="12"/>
  <c r="AN261" i="12"/>
  <c r="AN262" i="12"/>
  <c r="AN263" i="12"/>
  <c r="AN264" i="12"/>
  <c r="AN265" i="12"/>
  <c r="AN266" i="12"/>
  <c r="AN267" i="12"/>
  <c r="AN268" i="12"/>
  <c r="AN269" i="12"/>
  <c r="AN270" i="12"/>
  <c r="AN271" i="12"/>
  <c r="AN272" i="12"/>
  <c r="AN273" i="12"/>
  <c r="AN274" i="12"/>
  <c r="AN275" i="12"/>
  <c r="AN276" i="12"/>
  <c r="AN277" i="12"/>
  <c r="AN278" i="12"/>
  <c r="AN279" i="12"/>
  <c r="AN280" i="12"/>
  <c r="AN281" i="12"/>
  <c r="AN283" i="12"/>
  <c r="AN284" i="12"/>
  <c r="AN285" i="12"/>
  <c r="AN286" i="12"/>
  <c r="AN287" i="12"/>
  <c r="AN288" i="12"/>
  <c r="AN289" i="12"/>
  <c r="AN290" i="12"/>
  <c r="AN291" i="12"/>
  <c r="AN292" i="12"/>
  <c r="AM10" i="12"/>
  <c r="AM11" i="12"/>
  <c r="AM12" i="12"/>
  <c r="AM14" i="12"/>
  <c r="AM15" i="12"/>
  <c r="AM16"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40" i="12"/>
  <c r="AM41" i="12"/>
  <c r="AM42" i="12"/>
  <c r="AM43" i="12"/>
  <c r="AM44" i="12"/>
  <c r="AM45" i="12"/>
  <c r="AM46" i="12"/>
  <c r="AM47" i="12"/>
  <c r="AM48" i="12"/>
  <c r="AM49" i="12"/>
  <c r="AM50" i="12"/>
  <c r="AM51" i="12"/>
  <c r="AM52" i="12"/>
  <c r="AM53" i="12"/>
  <c r="AM54" i="12"/>
  <c r="AM55" i="12"/>
  <c r="AM56" i="12"/>
  <c r="AM57" i="12"/>
  <c r="AM58" i="12"/>
  <c r="AM59" i="12"/>
  <c r="AM60" i="12"/>
  <c r="AM61" i="12"/>
  <c r="AM62" i="12"/>
  <c r="AM63" i="12"/>
  <c r="AM64" i="12"/>
  <c r="AM65" i="12"/>
  <c r="AM66" i="12"/>
  <c r="AM67" i="12"/>
  <c r="AM68" i="12"/>
  <c r="AM69" i="12"/>
  <c r="AM70" i="12"/>
  <c r="AM71" i="12"/>
  <c r="AM72" i="12"/>
  <c r="AM73" i="12"/>
  <c r="AM74" i="12"/>
  <c r="AM75" i="12"/>
  <c r="AM76" i="12"/>
  <c r="AM77" i="12"/>
  <c r="AM78" i="12"/>
  <c r="AM79" i="12"/>
  <c r="AM80" i="12"/>
  <c r="AM81" i="12"/>
  <c r="AM82" i="12"/>
  <c r="AM83" i="12"/>
  <c r="AM84" i="12"/>
  <c r="AM85" i="12"/>
  <c r="AM86" i="12"/>
  <c r="AM87" i="12"/>
  <c r="AM88" i="12"/>
  <c r="AM89" i="12"/>
  <c r="AM90" i="12"/>
  <c r="AM91" i="12"/>
  <c r="AM92" i="12"/>
  <c r="AM93" i="12"/>
  <c r="AM94" i="12"/>
  <c r="AM95" i="12"/>
  <c r="AM96" i="12"/>
  <c r="AM97" i="12"/>
  <c r="AM98" i="12"/>
  <c r="AM99" i="12"/>
  <c r="AM100" i="12"/>
  <c r="AM101" i="12"/>
  <c r="AM102" i="12"/>
  <c r="AM103" i="12"/>
  <c r="AM104" i="12"/>
  <c r="AM105" i="12"/>
  <c r="AM106" i="12"/>
  <c r="AM107" i="12"/>
  <c r="AM108" i="12"/>
  <c r="AM109" i="12"/>
  <c r="AM110" i="12"/>
  <c r="AM111" i="12"/>
  <c r="AM112" i="12"/>
  <c r="AM113" i="12"/>
  <c r="AM114" i="12"/>
  <c r="AM115" i="12"/>
  <c r="AM116" i="12"/>
  <c r="AM117" i="12"/>
  <c r="AM118" i="12"/>
  <c r="AM119" i="12"/>
  <c r="AM120" i="12"/>
  <c r="AM121" i="12"/>
  <c r="AM122" i="12"/>
  <c r="AM123" i="12"/>
  <c r="AM124" i="12"/>
  <c r="AM125" i="12"/>
  <c r="AM126" i="12"/>
  <c r="AM127" i="12"/>
  <c r="AM128" i="12"/>
  <c r="AM129" i="12"/>
  <c r="AM130" i="12"/>
  <c r="AM131" i="12"/>
  <c r="AM132" i="12"/>
  <c r="AM133" i="12"/>
  <c r="AM134" i="12"/>
  <c r="AM135" i="12"/>
  <c r="AM136" i="12"/>
  <c r="AM137" i="12"/>
  <c r="AM138" i="12"/>
  <c r="AM139" i="12"/>
  <c r="AM140" i="12"/>
  <c r="AM141" i="12"/>
  <c r="AM142" i="12"/>
  <c r="AM143" i="12"/>
  <c r="AM144" i="12"/>
  <c r="AM145" i="12"/>
  <c r="AM146" i="12"/>
  <c r="AM147" i="12"/>
  <c r="AM148" i="12"/>
  <c r="AM149" i="12"/>
  <c r="AM150" i="12"/>
  <c r="AM151" i="12"/>
  <c r="AM152" i="12"/>
  <c r="AM153" i="12"/>
  <c r="AM154" i="12"/>
  <c r="AM155" i="12"/>
  <c r="AM156" i="12"/>
  <c r="AM157" i="12"/>
  <c r="AM158" i="12"/>
  <c r="AM159" i="12"/>
  <c r="AM160" i="12"/>
  <c r="AM161" i="12"/>
  <c r="AM162" i="12"/>
  <c r="AM163" i="12"/>
  <c r="AM164" i="12"/>
  <c r="AM165" i="12"/>
  <c r="AM166" i="12"/>
  <c r="AM167" i="12"/>
  <c r="AM168" i="12"/>
  <c r="AM169" i="12"/>
  <c r="AM170" i="12"/>
  <c r="AM171" i="12"/>
  <c r="AM172" i="12"/>
  <c r="AM173" i="12"/>
  <c r="AM174" i="12"/>
  <c r="AM175" i="12"/>
  <c r="AM176" i="12"/>
  <c r="AM177" i="12"/>
  <c r="AM178" i="12"/>
  <c r="AM179" i="12"/>
  <c r="AM180" i="12"/>
  <c r="AM181" i="12"/>
  <c r="AM182" i="12"/>
  <c r="AM183" i="12"/>
  <c r="AM184" i="12"/>
  <c r="AM185" i="12"/>
  <c r="AM186" i="12"/>
  <c r="AM187" i="12"/>
  <c r="AM188" i="12"/>
  <c r="AM189" i="12"/>
  <c r="AM190" i="12"/>
  <c r="AM191" i="12"/>
  <c r="AM192" i="12"/>
  <c r="AM193" i="12"/>
  <c r="AM194" i="12"/>
  <c r="AM195" i="12"/>
  <c r="AM196" i="12"/>
  <c r="AM197" i="12"/>
  <c r="AM198" i="12"/>
  <c r="AM199" i="12"/>
  <c r="AM200" i="12"/>
  <c r="AM201" i="12"/>
  <c r="AM202" i="12"/>
  <c r="AM203" i="12"/>
  <c r="AM204" i="12"/>
  <c r="AM205" i="12"/>
  <c r="AM206" i="12"/>
  <c r="AM207" i="12"/>
  <c r="AM208" i="12"/>
  <c r="AM209" i="12"/>
  <c r="AM210" i="12"/>
  <c r="AM211" i="12"/>
  <c r="AM212" i="12"/>
  <c r="AM213" i="12"/>
  <c r="AM214" i="12"/>
  <c r="AM215" i="12"/>
  <c r="AM216" i="12"/>
  <c r="AM217" i="12"/>
  <c r="AM218" i="12"/>
  <c r="AM219" i="12"/>
  <c r="AM220" i="12"/>
  <c r="AM221" i="12"/>
  <c r="AM222" i="12"/>
  <c r="AM223" i="12"/>
  <c r="AM224" i="12"/>
  <c r="AM225" i="12"/>
  <c r="AM226" i="12"/>
  <c r="AM227" i="12"/>
  <c r="AM228" i="12"/>
  <c r="AM229" i="12"/>
  <c r="AM230" i="12"/>
  <c r="AM231" i="12"/>
  <c r="AM232" i="12"/>
  <c r="AM233" i="12"/>
  <c r="AM234" i="12"/>
  <c r="AM235" i="12"/>
  <c r="AM236" i="12"/>
  <c r="AM237" i="12"/>
  <c r="AM238" i="12"/>
  <c r="AM239" i="12"/>
  <c r="AM240" i="12"/>
  <c r="AM241" i="12"/>
  <c r="AM242" i="12"/>
  <c r="AM243" i="12"/>
  <c r="AM244" i="12"/>
  <c r="AM245" i="12"/>
  <c r="AM246" i="12"/>
  <c r="AM247" i="12"/>
  <c r="AM248" i="12"/>
  <c r="AM249" i="12"/>
  <c r="AM250" i="12"/>
  <c r="AM251" i="12"/>
  <c r="AM252" i="12"/>
  <c r="AM253" i="12"/>
  <c r="AM254" i="12"/>
  <c r="AM255" i="12"/>
  <c r="AM256" i="12"/>
  <c r="AM257" i="12"/>
  <c r="AM258" i="12"/>
  <c r="AM259" i="12"/>
  <c r="AM260" i="12"/>
  <c r="AM261" i="12"/>
  <c r="AM262" i="12"/>
  <c r="AM263" i="12"/>
  <c r="AM264" i="12"/>
  <c r="AM265" i="12"/>
  <c r="AM266" i="12"/>
  <c r="AM267" i="12"/>
  <c r="AM268" i="12"/>
  <c r="AM269" i="12"/>
  <c r="AM270" i="12"/>
  <c r="AM271" i="12"/>
  <c r="AM272" i="12"/>
  <c r="AM273" i="12"/>
  <c r="AM274" i="12"/>
  <c r="AM275" i="12"/>
  <c r="AM276" i="12"/>
  <c r="AM277" i="12"/>
  <c r="AM278" i="12"/>
  <c r="AM279" i="12"/>
  <c r="AM280" i="12"/>
  <c r="AM281" i="12"/>
  <c r="BD9" i="12"/>
  <c r="BD10" i="12"/>
  <c r="BD11" i="12"/>
  <c r="BD12" i="12"/>
  <c r="BD13" i="12"/>
  <c r="BD14" i="12"/>
  <c r="BD15" i="12"/>
  <c r="BD16" i="12"/>
  <c r="BD17" i="12"/>
  <c r="BD18" i="12"/>
  <c r="BD19" i="12"/>
  <c r="BD20" i="12"/>
  <c r="BD21" i="12"/>
  <c r="BD22" i="12"/>
  <c r="BD23" i="12"/>
  <c r="BD24" i="12"/>
  <c r="BD25" i="12"/>
  <c r="BD26" i="12"/>
  <c r="BD27" i="12"/>
  <c r="BD28" i="12"/>
  <c r="BD29" i="12"/>
  <c r="BD30" i="12"/>
  <c r="BD31" i="12"/>
  <c r="BD32" i="12"/>
  <c r="BD33" i="12"/>
  <c r="BD34" i="12"/>
  <c r="BD35" i="12"/>
  <c r="BD36" i="12"/>
  <c r="BD37" i="12"/>
  <c r="BD38" i="12"/>
  <c r="BD39" i="12"/>
  <c r="BD40" i="12"/>
  <c r="BD41" i="12"/>
  <c r="BD42" i="12"/>
  <c r="BD43" i="12"/>
  <c r="BD44" i="12"/>
  <c r="BD45" i="12"/>
  <c r="BD46" i="12"/>
  <c r="BD47" i="12"/>
  <c r="BD48" i="12"/>
  <c r="BD49" i="12"/>
  <c r="BD50" i="12"/>
  <c r="BD51" i="12"/>
  <c r="BD52" i="12"/>
  <c r="BD53" i="12"/>
  <c r="BD54" i="12"/>
  <c r="BD55" i="12"/>
  <c r="BD56" i="12"/>
  <c r="BD57" i="12"/>
  <c r="BD58" i="12"/>
  <c r="BD59" i="12"/>
  <c r="BD60" i="12"/>
  <c r="BD61" i="12"/>
  <c r="BD62" i="12"/>
  <c r="BD63" i="12"/>
  <c r="BD64" i="12"/>
  <c r="BD65" i="12"/>
  <c r="BD66" i="12"/>
  <c r="BD67" i="12"/>
  <c r="BD68" i="12"/>
  <c r="BD69" i="12"/>
  <c r="BD70" i="12"/>
  <c r="BD71" i="12"/>
  <c r="BD72" i="12"/>
  <c r="BD73" i="12"/>
  <c r="BD74" i="12"/>
  <c r="BD75" i="12"/>
  <c r="BD76" i="12"/>
  <c r="BD77" i="12"/>
  <c r="BD78" i="12"/>
  <c r="BD79" i="12"/>
  <c r="BD80" i="12"/>
  <c r="BD81" i="12"/>
  <c r="BD82" i="12"/>
  <c r="BD83" i="12"/>
  <c r="BD84" i="12"/>
  <c r="BD85" i="12"/>
  <c r="BD86" i="12"/>
  <c r="BD87" i="12"/>
  <c r="BD88" i="12"/>
  <c r="BD89" i="12"/>
  <c r="BD90" i="12"/>
  <c r="BD91" i="12"/>
  <c r="BD92" i="12"/>
  <c r="BD93" i="12"/>
  <c r="BD94" i="12"/>
  <c r="BD95" i="12"/>
  <c r="BD96" i="12"/>
  <c r="BD97" i="12"/>
  <c r="BD98" i="12"/>
  <c r="BD99" i="12"/>
  <c r="BD100" i="12"/>
  <c r="BD101" i="12"/>
  <c r="BD102" i="12"/>
  <c r="BD103" i="12"/>
  <c r="BD104" i="12"/>
  <c r="BD105" i="12"/>
  <c r="BD106" i="12"/>
  <c r="BD107" i="12"/>
  <c r="BD108" i="12"/>
  <c r="BD109" i="12"/>
  <c r="BD110" i="12"/>
  <c r="BD111" i="12"/>
  <c r="BD112" i="12"/>
  <c r="BD113" i="12"/>
  <c r="BD114" i="12"/>
  <c r="BD115" i="12"/>
  <c r="BD116" i="12"/>
  <c r="BD117" i="12"/>
  <c r="BD118" i="12"/>
  <c r="BD119" i="12"/>
  <c r="BD120" i="12"/>
  <c r="BD121" i="12"/>
  <c r="BD122" i="12"/>
  <c r="BD123" i="12"/>
  <c r="BD124" i="12"/>
  <c r="BD125" i="12"/>
  <c r="BD126" i="12"/>
  <c r="BD127" i="12"/>
  <c r="BD128" i="12"/>
  <c r="BD129" i="12"/>
  <c r="BD130" i="12"/>
  <c r="BD131" i="12"/>
  <c r="BD132" i="12"/>
  <c r="BD133" i="12"/>
  <c r="BD134" i="12"/>
  <c r="BD135" i="12"/>
  <c r="BD136" i="12"/>
  <c r="BD137" i="12"/>
  <c r="BD138" i="12"/>
  <c r="BD139" i="12"/>
  <c r="BD140" i="12"/>
  <c r="BD141" i="12"/>
  <c r="BD142" i="12"/>
  <c r="BD143" i="12"/>
  <c r="BD144" i="12"/>
  <c r="BD145" i="12"/>
  <c r="BD146" i="12"/>
  <c r="BD147" i="12"/>
  <c r="BD148" i="12"/>
  <c r="BD149" i="12"/>
  <c r="BD150" i="12"/>
  <c r="BD151" i="12"/>
  <c r="BD152" i="12"/>
  <c r="BD153" i="12"/>
  <c r="BD154" i="12"/>
  <c r="BD155" i="12"/>
  <c r="BD156" i="12"/>
  <c r="BD157" i="12"/>
  <c r="BD158" i="12"/>
  <c r="BD159" i="12"/>
  <c r="BD160" i="12"/>
  <c r="BD161" i="12"/>
  <c r="BD162" i="12"/>
  <c r="BD163" i="12"/>
  <c r="BD164" i="12"/>
  <c r="BD165" i="12"/>
  <c r="BD166" i="12"/>
  <c r="BD167" i="12"/>
  <c r="BD168" i="12"/>
  <c r="BD169" i="12"/>
  <c r="BD170" i="12"/>
  <c r="BD171" i="12"/>
  <c r="BD172" i="12"/>
  <c r="BD173" i="12"/>
  <c r="BD174" i="12"/>
  <c r="BD175" i="12"/>
  <c r="BD176" i="12"/>
  <c r="BD177" i="12"/>
  <c r="BD178" i="12"/>
  <c r="BD179" i="12"/>
  <c r="BD180" i="12"/>
  <c r="BD181" i="12"/>
  <c r="BD182" i="12"/>
  <c r="BD183" i="12"/>
  <c r="BD184" i="12"/>
  <c r="BD185" i="12"/>
  <c r="BD186" i="12"/>
  <c r="BD187" i="12"/>
  <c r="BD188" i="12"/>
  <c r="BD189" i="12"/>
  <c r="BD190" i="12"/>
  <c r="BD191" i="12"/>
  <c r="BD192" i="12"/>
  <c r="BD193" i="12"/>
  <c r="BD194" i="12"/>
  <c r="BD195" i="12"/>
  <c r="BD196" i="12"/>
  <c r="BD197" i="12"/>
  <c r="BD198" i="12"/>
  <c r="BD199" i="12"/>
  <c r="BD200" i="12"/>
  <c r="BD201" i="12"/>
  <c r="BD202" i="12"/>
  <c r="BD203" i="12"/>
  <c r="BD204" i="12"/>
  <c r="BD205" i="12"/>
  <c r="BD206" i="12"/>
  <c r="BD207" i="12"/>
  <c r="BD208" i="12"/>
  <c r="BD209" i="12"/>
  <c r="BD210" i="12"/>
  <c r="BD211" i="12"/>
  <c r="BD212" i="12"/>
  <c r="BD213" i="12"/>
  <c r="BD214" i="12"/>
  <c r="BD215" i="12"/>
  <c r="BD216" i="12"/>
  <c r="BD217" i="12"/>
  <c r="BD218" i="12"/>
  <c r="BD219" i="12"/>
  <c r="BD220" i="12"/>
  <c r="BD221" i="12"/>
  <c r="BD222" i="12"/>
  <c r="BD223" i="12"/>
  <c r="BD224" i="12"/>
  <c r="BD225" i="12"/>
  <c r="BD226" i="12"/>
  <c r="BD227" i="12"/>
  <c r="BD228" i="12"/>
  <c r="BD229" i="12"/>
  <c r="BD230" i="12"/>
  <c r="BD231" i="12"/>
  <c r="BD232" i="12"/>
  <c r="BD233" i="12"/>
  <c r="BD234" i="12"/>
  <c r="BD235" i="12"/>
  <c r="BD236" i="12"/>
  <c r="BD237" i="12"/>
  <c r="BD238" i="12"/>
  <c r="BD239" i="12"/>
  <c r="BD240" i="12"/>
  <c r="BD241" i="12"/>
  <c r="BD242" i="12"/>
  <c r="BD243" i="12"/>
  <c r="BD244" i="12"/>
  <c r="BD245" i="12"/>
  <c r="BD246" i="12"/>
  <c r="BD247" i="12"/>
  <c r="BD248" i="12"/>
  <c r="BD249" i="12"/>
  <c r="BD250" i="12"/>
  <c r="BD251" i="12"/>
  <c r="BD252" i="12"/>
  <c r="BD253" i="12"/>
  <c r="BD254" i="12"/>
  <c r="BD255" i="12"/>
  <c r="BD256" i="12"/>
  <c r="BD257" i="12"/>
  <c r="BD258" i="12"/>
  <c r="BD259" i="12"/>
  <c r="BD260" i="12"/>
  <c r="BD261" i="12"/>
  <c r="BD262" i="12"/>
  <c r="BD263" i="12"/>
  <c r="BD264" i="12"/>
  <c r="BD265" i="12"/>
  <c r="BD266" i="12"/>
  <c r="BD267" i="12"/>
  <c r="BD268" i="12"/>
  <c r="BD269" i="12"/>
  <c r="BD270" i="12"/>
  <c r="BD271" i="12"/>
  <c r="BD272" i="12"/>
  <c r="BD273" i="12"/>
  <c r="BD274" i="12"/>
  <c r="BD275" i="12"/>
  <c r="BD276" i="12"/>
  <c r="BD277" i="12"/>
  <c r="BD278" i="12"/>
  <c r="BD279" i="12"/>
  <c r="BD280" i="12"/>
  <c r="BD281" i="12"/>
  <c r="BD282" i="12"/>
  <c r="BD283" i="12"/>
  <c r="BD284" i="12"/>
  <c r="BD285" i="12"/>
  <c r="BD286" i="12"/>
  <c r="BD287" i="12"/>
  <c r="BD288" i="12"/>
  <c r="BD289" i="12"/>
  <c r="BD290" i="12"/>
  <c r="BD291" i="12"/>
  <c r="BD292" i="12"/>
  <c r="BF9" i="12"/>
  <c r="BF10" i="12"/>
  <c r="BF11" i="12"/>
  <c r="BF12" i="12"/>
  <c r="BF13" i="12"/>
  <c r="BF14" i="12"/>
  <c r="BF15" i="12"/>
  <c r="BF16" i="12"/>
  <c r="BF17" i="12"/>
  <c r="BF18" i="12"/>
  <c r="BF19" i="12"/>
  <c r="BF20" i="12"/>
  <c r="BF21" i="12"/>
  <c r="BF22" i="12"/>
  <c r="BF23" i="12"/>
  <c r="BF24" i="12"/>
  <c r="BF25" i="12"/>
  <c r="BF26" i="12"/>
  <c r="BF27" i="12"/>
  <c r="BF28" i="12"/>
  <c r="BF29" i="12"/>
  <c r="BF30" i="12"/>
  <c r="BF31" i="12"/>
  <c r="BF32" i="12"/>
  <c r="BF33" i="12"/>
  <c r="BF34" i="12"/>
  <c r="BF35" i="12"/>
  <c r="BF36" i="12"/>
  <c r="BF37" i="12"/>
  <c r="BF38" i="12"/>
  <c r="BF39" i="12"/>
  <c r="BF40" i="12"/>
  <c r="BF41" i="12"/>
  <c r="BF42" i="12"/>
  <c r="BF43" i="12"/>
  <c r="BF44" i="12"/>
  <c r="BF45" i="12"/>
  <c r="BF46" i="12"/>
  <c r="BF47" i="12"/>
  <c r="BF48" i="12"/>
  <c r="BF49" i="12"/>
  <c r="BF50" i="12"/>
  <c r="BF51" i="12"/>
  <c r="BF52" i="12"/>
  <c r="BF53" i="12"/>
  <c r="BF54" i="12"/>
  <c r="BF55" i="12"/>
  <c r="BF56" i="12"/>
  <c r="BF57" i="12"/>
  <c r="BF58" i="12"/>
  <c r="BF59" i="12"/>
  <c r="BF60" i="12"/>
  <c r="BF61" i="12"/>
  <c r="BF62" i="12"/>
  <c r="BF63" i="12"/>
  <c r="BF64" i="12"/>
  <c r="BF65" i="12"/>
  <c r="BF66" i="12"/>
  <c r="BF67" i="12"/>
  <c r="BF68" i="12"/>
  <c r="BF69" i="12"/>
  <c r="BF70" i="12"/>
  <c r="BF71" i="12"/>
  <c r="BF72" i="12"/>
  <c r="BF73" i="12"/>
  <c r="BF74" i="12"/>
  <c r="BF75" i="12"/>
  <c r="BF76" i="12"/>
  <c r="BF77" i="12"/>
  <c r="BF78" i="12"/>
  <c r="BF79" i="12"/>
  <c r="BF80" i="12"/>
  <c r="BF81" i="12"/>
  <c r="BF82" i="12"/>
  <c r="BF83" i="12"/>
  <c r="BF84" i="12"/>
  <c r="BF85" i="12"/>
  <c r="BF86" i="12"/>
  <c r="BF87" i="12"/>
  <c r="BF88" i="12"/>
  <c r="BF89" i="12"/>
  <c r="BF90" i="12"/>
  <c r="BF91" i="12"/>
  <c r="BF92" i="12"/>
  <c r="BF93" i="12"/>
  <c r="BF94" i="12"/>
  <c r="BF95" i="12"/>
  <c r="BF96" i="12"/>
  <c r="BF97" i="12"/>
  <c r="BF98" i="12"/>
  <c r="BF99" i="12"/>
  <c r="BF100" i="12"/>
  <c r="BF101" i="12"/>
  <c r="BF102" i="12"/>
  <c r="BF103" i="12"/>
  <c r="BF104" i="12"/>
  <c r="BF105" i="12"/>
  <c r="BF106" i="12"/>
  <c r="BF107" i="12"/>
  <c r="BF108" i="12"/>
  <c r="BF109" i="12"/>
  <c r="BF110" i="12"/>
  <c r="BF111" i="12"/>
  <c r="BF112" i="12"/>
  <c r="BF113" i="12"/>
  <c r="BF114" i="12"/>
  <c r="BF115" i="12"/>
  <c r="BF116" i="12"/>
  <c r="BF117" i="12"/>
  <c r="BF118" i="12"/>
  <c r="BF119" i="12"/>
  <c r="BF120" i="12"/>
  <c r="BF121" i="12"/>
  <c r="BF122" i="12"/>
  <c r="BF123" i="12"/>
  <c r="BF124" i="12"/>
  <c r="BF125" i="12"/>
  <c r="BF126" i="12"/>
  <c r="BF127" i="12"/>
  <c r="BF128" i="12"/>
  <c r="BF129" i="12"/>
  <c r="BF130" i="12"/>
  <c r="BF131" i="12"/>
  <c r="BF132" i="12"/>
  <c r="BF133" i="12"/>
  <c r="BF134" i="12"/>
  <c r="BF135" i="12"/>
  <c r="BF136" i="12"/>
  <c r="BF137" i="12"/>
  <c r="BF138" i="12"/>
  <c r="BF139" i="12"/>
  <c r="BF140" i="12"/>
  <c r="BF141" i="12"/>
  <c r="BF142" i="12"/>
  <c r="BF143" i="12"/>
  <c r="BF144" i="12"/>
  <c r="BF145" i="12"/>
  <c r="BF146" i="12"/>
  <c r="BF147" i="12"/>
  <c r="BF148" i="12"/>
  <c r="BF149" i="12"/>
  <c r="BF150" i="12"/>
  <c r="BF151" i="12"/>
  <c r="BF152" i="12"/>
  <c r="BF153" i="12"/>
  <c r="BF154" i="12"/>
  <c r="BF155" i="12"/>
  <c r="BF156" i="12"/>
  <c r="BF157" i="12"/>
  <c r="BF158" i="12"/>
  <c r="BF159" i="12"/>
  <c r="BF160" i="12"/>
  <c r="BF161" i="12"/>
  <c r="BF162" i="12"/>
  <c r="BF163" i="12"/>
  <c r="BF164" i="12"/>
  <c r="BF165" i="12"/>
  <c r="BF166" i="12"/>
  <c r="BF167" i="12"/>
  <c r="BF168" i="12"/>
  <c r="BF169" i="12"/>
  <c r="BF170" i="12"/>
  <c r="BF171" i="12"/>
  <c r="BF172" i="12"/>
  <c r="BF173" i="12"/>
  <c r="BF174" i="12"/>
  <c r="BF175" i="12"/>
  <c r="BF176" i="12"/>
  <c r="BF177" i="12"/>
  <c r="BF178" i="12"/>
  <c r="BF179" i="12"/>
  <c r="BF180" i="12"/>
  <c r="BF181" i="12"/>
  <c r="BF182" i="12"/>
  <c r="BF183" i="12"/>
  <c r="BF184" i="12"/>
  <c r="BF185" i="12"/>
  <c r="BF186" i="12"/>
  <c r="BF187" i="12"/>
  <c r="BF188" i="12"/>
  <c r="BF189" i="12"/>
  <c r="BF190" i="12"/>
  <c r="BF191" i="12"/>
  <c r="BF192" i="12"/>
  <c r="BF193" i="12"/>
  <c r="BF194" i="12"/>
  <c r="BF195" i="12"/>
  <c r="BF196" i="12"/>
  <c r="BF197" i="12"/>
  <c r="BF198" i="12"/>
  <c r="BF199" i="12"/>
  <c r="BF200" i="12"/>
  <c r="BF201" i="12"/>
  <c r="BF202" i="12"/>
  <c r="BF203" i="12"/>
  <c r="BF204" i="12"/>
  <c r="BF205" i="12"/>
  <c r="BF206" i="12"/>
  <c r="BF207" i="12"/>
  <c r="BF208" i="12"/>
  <c r="BF209" i="12"/>
  <c r="BF210" i="12"/>
  <c r="BF211" i="12"/>
  <c r="BF212" i="12"/>
  <c r="BF213" i="12"/>
  <c r="BF214" i="12"/>
  <c r="BF215" i="12"/>
  <c r="BF216" i="12"/>
  <c r="BF217" i="12"/>
  <c r="BF218" i="12"/>
  <c r="BF219" i="12"/>
  <c r="BF220" i="12"/>
  <c r="BF221" i="12"/>
  <c r="BF222" i="12"/>
  <c r="BF223" i="12"/>
  <c r="BF224" i="12"/>
  <c r="BF225" i="12"/>
  <c r="BF226" i="12"/>
  <c r="BF227" i="12"/>
  <c r="BF228" i="12"/>
  <c r="BF229" i="12"/>
  <c r="BF230" i="12"/>
  <c r="BF231" i="12"/>
  <c r="BF232" i="12"/>
  <c r="BF233" i="12"/>
  <c r="BF234" i="12"/>
  <c r="BF235" i="12"/>
  <c r="BF236" i="12"/>
  <c r="BF237" i="12"/>
  <c r="BF238" i="12"/>
  <c r="BF239" i="12"/>
  <c r="BF240" i="12"/>
  <c r="BF241" i="12"/>
  <c r="BF242" i="12"/>
  <c r="BF243" i="12"/>
  <c r="BF244" i="12"/>
  <c r="BF245" i="12"/>
  <c r="BF246" i="12"/>
  <c r="BF247" i="12"/>
  <c r="BF248" i="12"/>
  <c r="BF249" i="12"/>
  <c r="BF250" i="12"/>
  <c r="BF251" i="12"/>
  <c r="BF252" i="12"/>
  <c r="BF253" i="12"/>
  <c r="BF254" i="12"/>
  <c r="BF255" i="12"/>
  <c r="BF256" i="12"/>
  <c r="BF257" i="12"/>
  <c r="BF258" i="12"/>
  <c r="BF259" i="12"/>
  <c r="BF260" i="12"/>
  <c r="BF261" i="12"/>
  <c r="BF262" i="12"/>
  <c r="BF263" i="12"/>
  <c r="BF264" i="12"/>
  <c r="BF265" i="12"/>
  <c r="BF266" i="12"/>
  <c r="BF267" i="12"/>
  <c r="BF268" i="12"/>
  <c r="BF269" i="12"/>
  <c r="BF270" i="12"/>
  <c r="BF271" i="12"/>
  <c r="BF272" i="12"/>
  <c r="BF273" i="12"/>
  <c r="BF274" i="12"/>
  <c r="BF275" i="12"/>
  <c r="BF276" i="12"/>
  <c r="BF277" i="12"/>
  <c r="BF278" i="12"/>
  <c r="BF279" i="12"/>
  <c r="BF280" i="12"/>
  <c r="BF281" i="12"/>
  <c r="BF282" i="12"/>
  <c r="BF283" i="12"/>
  <c r="BF284" i="12"/>
  <c r="BF285" i="12"/>
  <c r="BF286" i="12"/>
  <c r="BF287" i="12"/>
  <c r="BF288" i="12"/>
  <c r="BF289" i="12"/>
  <c r="BF290" i="12"/>
  <c r="BF291" i="12"/>
  <c r="BF292" i="12"/>
  <c r="BE9" i="12"/>
  <c r="BE10" i="12"/>
  <c r="BE11" i="12"/>
  <c r="BE12" i="12"/>
  <c r="BE13" i="12"/>
  <c r="BE14" i="12"/>
  <c r="BE15" i="12"/>
  <c r="BE16" i="12"/>
  <c r="BE17" i="12"/>
  <c r="BE18" i="12"/>
  <c r="BE19" i="12"/>
  <c r="BE20" i="12"/>
  <c r="BE21" i="12"/>
  <c r="BE22" i="12"/>
  <c r="BE23" i="12"/>
  <c r="BE24" i="12"/>
  <c r="BE25" i="12"/>
  <c r="BE26" i="12"/>
  <c r="BE27" i="12"/>
  <c r="BE28" i="12"/>
  <c r="BE29" i="12"/>
  <c r="BE30" i="12"/>
  <c r="BE31" i="12"/>
  <c r="BE32" i="12"/>
  <c r="BE33" i="12"/>
  <c r="BE34" i="12"/>
  <c r="BE35" i="12"/>
  <c r="BE36" i="12"/>
  <c r="BE37" i="12"/>
  <c r="BE38" i="12"/>
  <c r="BE39" i="12"/>
  <c r="BE40" i="12"/>
  <c r="BE41" i="12"/>
  <c r="BE42" i="12"/>
  <c r="BE43" i="12"/>
  <c r="BE44" i="12"/>
  <c r="BE45" i="12"/>
  <c r="BE46" i="12"/>
  <c r="BE47" i="12"/>
  <c r="BE48" i="12"/>
  <c r="BE49" i="12"/>
  <c r="BE50" i="12"/>
  <c r="BE51" i="12"/>
  <c r="BE52" i="12"/>
  <c r="BE53" i="12"/>
  <c r="BE54" i="12"/>
  <c r="BE55" i="12"/>
  <c r="BE56" i="12"/>
  <c r="BE57" i="12"/>
  <c r="BE58" i="12"/>
  <c r="BE59" i="12"/>
  <c r="BE60" i="12"/>
  <c r="BE61" i="12"/>
  <c r="BE62" i="12"/>
  <c r="BE63" i="12"/>
  <c r="BE64" i="12"/>
  <c r="BE65" i="12"/>
  <c r="BE66" i="12"/>
  <c r="BE67" i="12"/>
  <c r="BE68" i="12"/>
  <c r="BE69" i="12"/>
  <c r="BE70" i="12"/>
  <c r="BE71" i="12"/>
  <c r="BE72" i="12"/>
  <c r="BE73" i="12"/>
  <c r="BE74" i="12"/>
  <c r="BE75" i="12"/>
  <c r="BE76" i="12"/>
  <c r="BE77" i="12"/>
  <c r="BE78" i="12"/>
  <c r="BE79" i="12"/>
  <c r="BE80" i="12"/>
  <c r="BE81" i="12"/>
  <c r="BE82" i="12"/>
  <c r="BE83" i="12"/>
  <c r="BE84" i="12"/>
  <c r="BE85" i="12"/>
  <c r="BE86" i="12"/>
  <c r="BE87" i="12"/>
  <c r="BE88" i="12"/>
  <c r="BE89" i="12"/>
  <c r="BE90" i="12"/>
  <c r="BE91" i="12"/>
  <c r="BE92" i="12"/>
  <c r="BE93" i="12"/>
  <c r="BE94" i="12"/>
  <c r="BE95" i="12"/>
  <c r="BE96" i="12"/>
  <c r="BE97" i="12"/>
  <c r="BE98" i="12"/>
  <c r="BE99" i="12"/>
  <c r="BE100" i="12"/>
  <c r="BE101" i="12"/>
  <c r="BE102" i="12"/>
  <c r="BE103" i="12"/>
  <c r="BE104" i="12"/>
  <c r="BE105" i="12"/>
  <c r="BE106" i="12"/>
  <c r="BE107" i="12"/>
  <c r="BE108" i="12"/>
  <c r="BE109" i="12"/>
  <c r="BE110" i="12"/>
  <c r="BE111" i="12"/>
  <c r="BE112" i="12"/>
  <c r="BE113" i="12"/>
  <c r="BE114" i="12"/>
  <c r="BE115" i="12"/>
  <c r="BE116" i="12"/>
  <c r="BE117" i="12"/>
  <c r="BE118" i="12"/>
  <c r="BE119" i="12"/>
  <c r="BE120" i="12"/>
  <c r="BE121" i="12"/>
  <c r="BE122" i="12"/>
  <c r="BE123" i="12"/>
  <c r="BE124" i="12"/>
  <c r="BE125" i="12"/>
  <c r="BE126" i="12"/>
  <c r="BE127" i="12"/>
  <c r="BE128" i="12"/>
  <c r="BE129" i="12"/>
  <c r="BE130" i="12"/>
  <c r="BE131" i="12"/>
  <c r="BE132" i="12"/>
  <c r="BE133" i="12"/>
  <c r="BE134" i="12"/>
  <c r="BE135" i="12"/>
  <c r="BE136" i="12"/>
  <c r="BE137" i="12"/>
  <c r="BE138" i="12"/>
  <c r="BE139" i="12"/>
  <c r="BE140" i="12"/>
  <c r="BE141" i="12"/>
  <c r="BE142" i="12"/>
  <c r="BE143" i="12"/>
  <c r="BE144" i="12"/>
  <c r="BE145" i="12"/>
  <c r="BE146" i="12"/>
  <c r="BE147" i="12"/>
  <c r="BE148" i="12"/>
  <c r="BE149" i="12"/>
  <c r="BE150" i="12"/>
  <c r="BE151" i="12"/>
  <c r="BE152" i="12"/>
  <c r="BE153" i="12"/>
  <c r="BE154" i="12"/>
  <c r="BE155" i="12"/>
  <c r="BE156" i="12"/>
  <c r="BE157" i="12"/>
  <c r="BE158" i="12"/>
  <c r="BE159" i="12"/>
  <c r="BE160" i="12"/>
  <c r="BE161" i="12"/>
  <c r="BE162" i="12"/>
  <c r="BE163" i="12"/>
  <c r="BE164" i="12"/>
  <c r="BE165" i="12"/>
  <c r="BE166" i="12"/>
  <c r="BE167" i="12"/>
  <c r="BE168" i="12"/>
  <c r="BE169" i="12"/>
  <c r="BE170" i="12"/>
  <c r="BE171" i="12"/>
  <c r="BE172" i="12"/>
  <c r="BE173" i="12"/>
  <c r="BE174" i="12"/>
  <c r="BE175" i="12"/>
  <c r="BE176" i="12"/>
  <c r="BE177" i="12"/>
  <c r="BE178" i="12"/>
  <c r="BE179" i="12"/>
  <c r="BE180" i="12"/>
  <c r="BE181" i="12"/>
  <c r="BE182" i="12"/>
  <c r="BE183" i="12"/>
  <c r="BE184" i="12"/>
  <c r="BE185" i="12"/>
  <c r="BE186" i="12"/>
  <c r="BE187" i="12"/>
  <c r="BE188" i="12"/>
  <c r="BE189" i="12"/>
  <c r="BE190" i="12"/>
  <c r="BE191" i="12"/>
  <c r="BE192" i="12"/>
  <c r="BE193" i="12"/>
  <c r="BE194" i="12"/>
  <c r="BE195" i="12"/>
  <c r="BE196" i="12"/>
  <c r="BE197" i="12"/>
  <c r="BE198" i="12"/>
  <c r="BE199" i="12"/>
  <c r="BE200" i="12"/>
  <c r="BE201" i="12"/>
  <c r="BE202" i="12"/>
  <c r="BE203" i="12"/>
  <c r="BE204" i="12"/>
  <c r="BE205" i="12"/>
  <c r="BE206" i="12"/>
  <c r="BE207" i="12"/>
  <c r="BE208" i="12"/>
  <c r="BE209" i="12"/>
  <c r="BE210" i="12"/>
  <c r="BE211" i="12"/>
  <c r="BE212" i="12"/>
  <c r="BE213" i="12"/>
  <c r="BE214" i="12"/>
  <c r="BE215" i="12"/>
  <c r="BE216" i="12"/>
  <c r="BE217" i="12"/>
  <c r="BE218" i="12"/>
  <c r="BE219" i="12"/>
  <c r="BE220" i="12"/>
  <c r="BE221" i="12"/>
  <c r="BE222" i="12"/>
  <c r="BE223" i="12"/>
  <c r="BE224" i="12"/>
  <c r="BE225" i="12"/>
  <c r="BE226" i="12"/>
  <c r="BE227" i="12"/>
  <c r="BE228" i="12"/>
  <c r="BE229" i="12"/>
  <c r="BE230" i="12"/>
  <c r="BE231" i="12"/>
  <c r="BE232" i="12"/>
  <c r="BE233" i="12"/>
  <c r="BE234" i="12"/>
  <c r="BE235" i="12"/>
  <c r="BE236" i="12"/>
  <c r="BE237" i="12"/>
  <c r="BE238" i="12"/>
  <c r="BE239" i="12"/>
  <c r="BE240" i="12"/>
  <c r="BE241" i="12"/>
  <c r="BE242" i="12"/>
  <c r="BE243" i="12"/>
  <c r="BE244" i="12"/>
  <c r="BE245" i="12"/>
  <c r="BE246" i="12"/>
  <c r="BE247" i="12"/>
  <c r="BE248" i="12"/>
  <c r="BE249" i="12"/>
  <c r="BE250" i="12"/>
  <c r="BE251" i="12"/>
  <c r="BE252" i="12"/>
  <c r="BE253" i="12"/>
  <c r="BE254" i="12"/>
  <c r="BE255" i="12"/>
  <c r="BE256" i="12"/>
  <c r="BE257" i="12"/>
  <c r="BE258" i="12"/>
  <c r="BE259" i="12"/>
  <c r="BE260" i="12"/>
  <c r="BE261" i="12"/>
  <c r="BE262" i="12"/>
  <c r="BE263" i="12"/>
  <c r="BE264" i="12"/>
  <c r="BE265" i="12"/>
  <c r="BE266" i="12"/>
  <c r="BE267" i="12"/>
  <c r="BE268" i="12"/>
  <c r="BE269" i="12"/>
  <c r="BE270" i="12"/>
  <c r="BE271" i="12"/>
  <c r="BE272" i="12"/>
  <c r="BE273" i="12"/>
  <c r="BE274" i="12"/>
  <c r="BE275" i="12"/>
  <c r="BE276" i="12"/>
  <c r="BE277" i="12"/>
  <c r="BE278" i="12"/>
  <c r="BE279" i="12"/>
  <c r="BE280" i="12"/>
  <c r="BE281" i="12"/>
  <c r="BE282" i="12"/>
  <c r="BE283" i="12"/>
  <c r="BE284" i="12"/>
  <c r="BE285" i="12"/>
  <c r="BE286" i="12"/>
  <c r="BE287" i="12"/>
  <c r="BE288" i="12"/>
  <c r="BE289" i="12"/>
  <c r="BE290" i="12"/>
  <c r="BE291" i="12"/>
  <c r="BE292" i="12"/>
  <c r="AI9" i="13"/>
  <c r="AU16" i="12"/>
  <c r="AZ15" i="12"/>
  <c r="AK11" i="13"/>
  <c r="BX9" i="13"/>
  <c r="BX10" i="13"/>
  <c r="BX11" i="13"/>
  <c r="BX12" i="13"/>
  <c r="BX13" i="13"/>
  <c r="BX14" i="13"/>
  <c r="BX15" i="13"/>
  <c r="BX16" i="13"/>
  <c r="BX17" i="13"/>
  <c r="BX18" i="13"/>
  <c r="BX19" i="13"/>
  <c r="BX20" i="13"/>
  <c r="BX21" i="13"/>
  <c r="BX22" i="13"/>
  <c r="BX23" i="13"/>
  <c r="BX24" i="13"/>
  <c r="BX25" i="13"/>
  <c r="BX26" i="13"/>
  <c r="BX27" i="13"/>
  <c r="BX28" i="13"/>
  <c r="BX29" i="13"/>
  <c r="BX30" i="13"/>
  <c r="BX31" i="13"/>
  <c r="BX32" i="13"/>
  <c r="BX33" i="13"/>
  <c r="BX34" i="13"/>
  <c r="BX35" i="13"/>
  <c r="BX36" i="13"/>
  <c r="BX37" i="13"/>
  <c r="BX38" i="13"/>
  <c r="BX39" i="13"/>
  <c r="BX40" i="13"/>
  <c r="BX41" i="13"/>
  <c r="BX42" i="13"/>
  <c r="BX43" i="13"/>
  <c r="BX44" i="13"/>
  <c r="BX45" i="13"/>
  <c r="BX46" i="13"/>
  <c r="BX47" i="13"/>
  <c r="BX48" i="13"/>
  <c r="BX49" i="13"/>
  <c r="BX50" i="13"/>
  <c r="BX51" i="13"/>
  <c r="BX52" i="13"/>
  <c r="BX53" i="13"/>
  <c r="BX54" i="13"/>
  <c r="BX55" i="13"/>
  <c r="BX56" i="13"/>
  <c r="BX57" i="13"/>
  <c r="BX58" i="13"/>
  <c r="BX59" i="13"/>
  <c r="BX60" i="13"/>
  <c r="BX61" i="13"/>
  <c r="BX62" i="13"/>
  <c r="BX63" i="13"/>
  <c r="BX64" i="13"/>
  <c r="BX65" i="13"/>
  <c r="BX66" i="13"/>
  <c r="BX67" i="13"/>
  <c r="BX68" i="13"/>
  <c r="BX69" i="13"/>
  <c r="BX70" i="13"/>
  <c r="BX71" i="13"/>
  <c r="BX72" i="13"/>
  <c r="BX73" i="13"/>
  <c r="BX74" i="13"/>
  <c r="BX75" i="13"/>
  <c r="BX76" i="13"/>
  <c r="BX77" i="13"/>
  <c r="BX78" i="13"/>
  <c r="BX79" i="13"/>
  <c r="BX80" i="13"/>
  <c r="BX81" i="13"/>
  <c r="BX82" i="13"/>
  <c r="BX83" i="13"/>
  <c r="BX84" i="13"/>
  <c r="BX85" i="13"/>
  <c r="BX86" i="13"/>
  <c r="BX87" i="13"/>
  <c r="BX88" i="13"/>
  <c r="BX89" i="13"/>
  <c r="BX90" i="13"/>
  <c r="BX91" i="13"/>
  <c r="BX92" i="13"/>
  <c r="BX93" i="13"/>
  <c r="BX94" i="13"/>
  <c r="BX95" i="13"/>
  <c r="BX96" i="13"/>
  <c r="BX97" i="13"/>
  <c r="BX98" i="13"/>
  <c r="BX99" i="13"/>
  <c r="BX100" i="13"/>
  <c r="BX101" i="13"/>
  <c r="BX102" i="13"/>
  <c r="BX103" i="13"/>
  <c r="BX104" i="13"/>
  <c r="BX105" i="13"/>
  <c r="BX106" i="13"/>
  <c r="BX107" i="13"/>
  <c r="BX108" i="13"/>
  <c r="BX109" i="13"/>
  <c r="BX110" i="13"/>
  <c r="BX111" i="13"/>
  <c r="BX112" i="13"/>
  <c r="BX113" i="13"/>
  <c r="BX114" i="13"/>
  <c r="BX115" i="13"/>
  <c r="BX116" i="13"/>
  <c r="BX117" i="13"/>
  <c r="BX118" i="13"/>
  <c r="BX119" i="13"/>
  <c r="BX120" i="13"/>
  <c r="BX121" i="13"/>
  <c r="BX122" i="13"/>
  <c r="BX123" i="13"/>
  <c r="BX124" i="13"/>
  <c r="BX125" i="13"/>
  <c r="BX126" i="13"/>
  <c r="BX127" i="13"/>
  <c r="BX128" i="13"/>
  <c r="BX129" i="13"/>
  <c r="BX130" i="13"/>
  <c r="BX131" i="13"/>
  <c r="BX132" i="13"/>
  <c r="BX133" i="13"/>
  <c r="BX134" i="13"/>
  <c r="BX135" i="13"/>
  <c r="BX136" i="13"/>
  <c r="BX137" i="13"/>
  <c r="BX138" i="13"/>
  <c r="BX139" i="13"/>
  <c r="BX140" i="13"/>
  <c r="BX141" i="13"/>
  <c r="BX142" i="13"/>
  <c r="BX143" i="13"/>
  <c r="BX144" i="13"/>
  <c r="BX145" i="13"/>
  <c r="BX146" i="13"/>
  <c r="BX147" i="13"/>
  <c r="BX148" i="13"/>
  <c r="BX149" i="13"/>
  <c r="BX150" i="13"/>
  <c r="BX151" i="13"/>
  <c r="BX152" i="13"/>
  <c r="BX153" i="13"/>
  <c r="BX154" i="13"/>
  <c r="BX155" i="13"/>
  <c r="BX156" i="13"/>
  <c r="BX157" i="13"/>
  <c r="BX158" i="13"/>
  <c r="BX159" i="13"/>
  <c r="BX160" i="13"/>
  <c r="BX161" i="13"/>
  <c r="BX162" i="13"/>
  <c r="BX163" i="13"/>
  <c r="BX164" i="13"/>
  <c r="BX165" i="13"/>
  <c r="BX166" i="13"/>
  <c r="BX167" i="13"/>
  <c r="BX168" i="13"/>
  <c r="BX169" i="13"/>
  <c r="BX170" i="13"/>
  <c r="BX171" i="13"/>
  <c r="BX172" i="13"/>
  <c r="BX173" i="13"/>
  <c r="BX174" i="13"/>
  <c r="BX175" i="13"/>
  <c r="BX176" i="13"/>
  <c r="BX177" i="13"/>
  <c r="BX178" i="13"/>
  <c r="BX179" i="13"/>
  <c r="BX180" i="13"/>
  <c r="BX181" i="13"/>
  <c r="BX182" i="13"/>
  <c r="BX183" i="13"/>
  <c r="BX184" i="13"/>
  <c r="BX185" i="13"/>
  <c r="BX186" i="13"/>
  <c r="BX187" i="13"/>
  <c r="BX188" i="13"/>
  <c r="BX189" i="13"/>
  <c r="BX190" i="13"/>
  <c r="BX191" i="13"/>
  <c r="BX192" i="13"/>
  <c r="BX193" i="13"/>
  <c r="BX194" i="13"/>
  <c r="BX195" i="13"/>
  <c r="BX196" i="13"/>
  <c r="BX197" i="13"/>
  <c r="BX198" i="13"/>
  <c r="BX199" i="13"/>
  <c r="BX200" i="13"/>
  <c r="BX201" i="13"/>
  <c r="BX202" i="13"/>
  <c r="BX203" i="13"/>
  <c r="BX204" i="13"/>
  <c r="BX205" i="13"/>
  <c r="BX206" i="13"/>
  <c r="BX207" i="13"/>
  <c r="BX208" i="13"/>
  <c r="BX209" i="13"/>
  <c r="BX210" i="13"/>
  <c r="BX211" i="13"/>
  <c r="BX212" i="13"/>
  <c r="BX213" i="13"/>
  <c r="BX214" i="13"/>
  <c r="BX215" i="13"/>
  <c r="BX216" i="13"/>
  <c r="BX217" i="13"/>
  <c r="BX218" i="13"/>
  <c r="BX219" i="13"/>
  <c r="BX220" i="13"/>
  <c r="BX221" i="13"/>
  <c r="BX222" i="13"/>
  <c r="BX223" i="13"/>
  <c r="BX224" i="13"/>
  <c r="BX225" i="13"/>
  <c r="BX226" i="13"/>
  <c r="BX227" i="13"/>
  <c r="BX228" i="13"/>
  <c r="BX229" i="13"/>
  <c r="BX230" i="13"/>
  <c r="BX231" i="13"/>
  <c r="BX232" i="13"/>
  <c r="BX233" i="13"/>
  <c r="BX234" i="13"/>
  <c r="BX235" i="13"/>
  <c r="BX236" i="13"/>
  <c r="BX237" i="13"/>
  <c r="BX238" i="13"/>
  <c r="BX239" i="13"/>
  <c r="BX240" i="13"/>
  <c r="BX241" i="13"/>
  <c r="BX242" i="13"/>
  <c r="BX243" i="13"/>
  <c r="BX244" i="13"/>
  <c r="BX245" i="13"/>
  <c r="BX246" i="13"/>
  <c r="BX247" i="13"/>
  <c r="BX248" i="13"/>
  <c r="BX249" i="13"/>
  <c r="BX250" i="13"/>
  <c r="BX251" i="13"/>
  <c r="BX252" i="13"/>
  <c r="BX253" i="13"/>
  <c r="BX254" i="13"/>
  <c r="BX255" i="13"/>
  <c r="BX256" i="13"/>
  <c r="BX257" i="13"/>
  <c r="BX258" i="13"/>
  <c r="BX259" i="13"/>
  <c r="BX260" i="13"/>
  <c r="BX261" i="13"/>
  <c r="BX262" i="13"/>
  <c r="BX263" i="13"/>
  <c r="BX264" i="13"/>
  <c r="BX265" i="13"/>
  <c r="BX266" i="13"/>
  <c r="BX267" i="13"/>
  <c r="BX268" i="13"/>
  <c r="BX269" i="13"/>
  <c r="BX270" i="13"/>
  <c r="BX271" i="13"/>
  <c r="BX272" i="13"/>
  <c r="BX273" i="13"/>
  <c r="BX274" i="13"/>
  <c r="BX275" i="13"/>
  <c r="BX276" i="13"/>
  <c r="BX277" i="13"/>
  <c r="BX278" i="13"/>
  <c r="BX279" i="13"/>
  <c r="BX280" i="13"/>
  <c r="BX281" i="13"/>
  <c r="BX282" i="13"/>
  <c r="BX283" i="13"/>
  <c r="BX284" i="13"/>
  <c r="BX285" i="13"/>
  <c r="BX286" i="13"/>
  <c r="BX287" i="13"/>
  <c r="BX288" i="13"/>
  <c r="BX289" i="13"/>
  <c r="BX290" i="13"/>
  <c r="BX291" i="13"/>
  <c r="BX292" i="13"/>
  <c r="BX293" i="13"/>
  <c r="BX294" i="13"/>
  <c r="BX295" i="13"/>
  <c r="BX296" i="13"/>
  <c r="BX297" i="13"/>
  <c r="BX298" i="13"/>
  <c r="BX299" i="13"/>
  <c r="BX300" i="13"/>
  <c r="BX301" i="13"/>
  <c r="BX302" i="13"/>
  <c r="BX303" i="13"/>
  <c r="BX304" i="13"/>
  <c r="BX305" i="13"/>
  <c r="BX306" i="13"/>
  <c r="BX307" i="13"/>
  <c r="BX308" i="13"/>
  <c r="BX309" i="13"/>
  <c r="BX310" i="13"/>
  <c r="BX311" i="13"/>
  <c r="BX312" i="13"/>
  <c r="BX313" i="13"/>
  <c r="BX314" i="13"/>
  <c r="BX315" i="13"/>
  <c r="BX316" i="13"/>
  <c r="BX317" i="13"/>
  <c r="BX318" i="13"/>
  <c r="BX319" i="13"/>
  <c r="BX320" i="13"/>
  <c r="BX321" i="13"/>
  <c r="BX322" i="13"/>
  <c r="BX323" i="13"/>
  <c r="BX324" i="13"/>
  <c r="BX325" i="13"/>
  <c r="BX326" i="13"/>
  <c r="BX327" i="13"/>
  <c r="BX328" i="13"/>
  <c r="BX329" i="13"/>
  <c r="BX330" i="13"/>
  <c r="BX331" i="13"/>
  <c r="BX332" i="13"/>
  <c r="BX333" i="13"/>
  <c r="BX334" i="13"/>
  <c r="BX335" i="13"/>
  <c r="BX336" i="13"/>
  <c r="BX337" i="13"/>
  <c r="BX338" i="13"/>
  <c r="BX339" i="13"/>
  <c r="BX340" i="13"/>
  <c r="BX341" i="13"/>
  <c r="BX342" i="13"/>
  <c r="BX343" i="13"/>
  <c r="BX344" i="13"/>
  <c r="BX345" i="13"/>
  <c r="BX346" i="13"/>
  <c r="BX347" i="13"/>
  <c r="BX348" i="13"/>
  <c r="BX349" i="13"/>
  <c r="BX350" i="13"/>
  <c r="BX351" i="13"/>
  <c r="BX352" i="13"/>
  <c r="BX353" i="13"/>
  <c r="BX354" i="13"/>
  <c r="BX355" i="13"/>
  <c r="BX356" i="13"/>
  <c r="BX357" i="13"/>
  <c r="BX358" i="13"/>
  <c r="BX359" i="13"/>
  <c r="BX360" i="13"/>
  <c r="BX361" i="13"/>
  <c r="BX362" i="13"/>
  <c r="BX363" i="13"/>
  <c r="BX364" i="13"/>
  <c r="BX365" i="13"/>
  <c r="BX366" i="13"/>
  <c r="BX367" i="13"/>
  <c r="BX368" i="13"/>
  <c r="BX369" i="13"/>
  <c r="BX370" i="13"/>
  <c r="BX371" i="13"/>
  <c r="BX372" i="13"/>
  <c r="BX373" i="13"/>
  <c r="BX374" i="13"/>
  <c r="BX375" i="13"/>
  <c r="BX376" i="13"/>
  <c r="BX377" i="13"/>
  <c r="BX378" i="13"/>
  <c r="BX379" i="13"/>
  <c r="BX380" i="13"/>
  <c r="BX381" i="13"/>
  <c r="BX382" i="13"/>
  <c r="BX383" i="13"/>
  <c r="BX384" i="13"/>
  <c r="BX385" i="13"/>
  <c r="BX386" i="13"/>
  <c r="BX387" i="13"/>
  <c r="BX388" i="13"/>
  <c r="BX389" i="13"/>
  <c r="BX390" i="13"/>
  <c r="BX391" i="13"/>
  <c r="BX392" i="13"/>
  <c r="BX393" i="13"/>
  <c r="BX394" i="13"/>
  <c r="BX395" i="13"/>
  <c r="BX396" i="13"/>
  <c r="BX397" i="13"/>
  <c r="BX398" i="13"/>
  <c r="BX399" i="13"/>
  <c r="BX400" i="13"/>
  <c r="BX401" i="13"/>
  <c r="BX402" i="13"/>
  <c r="BX403" i="13"/>
  <c r="BX404" i="13"/>
  <c r="BW9" i="13"/>
  <c r="BW10" i="13"/>
  <c r="BW11" i="13"/>
  <c r="BW12" i="13"/>
  <c r="BW13" i="13"/>
  <c r="BW14" i="13"/>
  <c r="BW15" i="13"/>
  <c r="BW16" i="13"/>
  <c r="BW17" i="13"/>
  <c r="BW18" i="13"/>
  <c r="BW19" i="13"/>
  <c r="BW20" i="13"/>
  <c r="BW21" i="13"/>
  <c r="BW22" i="13"/>
  <c r="BW23" i="13"/>
  <c r="BW24" i="13"/>
  <c r="BW25" i="13"/>
  <c r="BW26" i="13"/>
  <c r="BW27" i="13"/>
  <c r="BW28" i="13"/>
  <c r="BW29" i="13"/>
  <c r="BW30" i="13"/>
  <c r="BW31" i="13"/>
  <c r="BW32" i="13"/>
  <c r="BW33" i="13"/>
  <c r="BW34" i="13"/>
  <c r="BW35" i="13"/>
  <c r="BW36" i="13"/>
  <c r="BW37" i="13"/>
  <c r="BW38" i="13"/>
  <c r="BW39" i="13"/>
  <c r="BW40" i="13"/>
  <c r="BW41" i="13"/>
  <c r="BW42" i="13"/>
  <c r="BW43" i="13"/>
  <c r="BW44" i="13"/>
  <c r="BW45" i="13"/>
  <c r="BW46" i="13"/>
  <c r="BW47" i="13"/>
  <c r="BW48" i="13"/>
  <c r="BW49" i="13"/>
  <c r="BW50" i="13"/>
  <c r="BW51" i="13"/>
  <c r="BW52" i="13"/>
  <c r="BW53" i="13"/>
  <c r="BW54" i="13"/>
  <c r="BW55" i="13"/>
  <c r="BW56" i="13"/>
  <c r="BW57" i="13"/>
  <c r="BW58" i="13"/>
  <c r="BW59" i="13"/>
  <c r="BW60" i="13"/>
  <c r="BW61" i="13"/>
  <c r="BW62" i="13"/>
  <c r="BW63" i="13"/>
  <c r="BW64" i="13"/>
  <c r="BW65" i="13"/>
  <c r="BW66" i="13"/>
  <c r="BW67" i="13"/>
  <c r="BW68" i="13"/>
  <c r="BW69" i="13"/>
  <c r="BW70" i="13"/>
  <c r="BW71" i="13"/>
  <c r="BW72" i="13"/>
  <c r="BW73" i="13"/>
  <c r="BW74" i="13"/>
  <c r="BW75" i="13"/>
  <c r="BW76" i="13"/>
  <c r="BW77" i="13"/>
  <c r="BW78" i="13"/>
  <c r="BW79" i="13"/>
  <c r="BW80" i="13"/>
  <c r="BW81" i="13"/>
  <c r="BW82" i="13"/>
  <c r="BW83" i="13"/>
  <c r="BW84" i="13"/>
  <c r="BW85" i="13"/>
  <c r="BW86" i="13"/>
  <c r="BW87" i="13"/>
  <c r="BW88" i="13"/>
  <c r="BW89" i="13"/>
  <c r="BW90" i="13"/>
  <c r="BW91" i="13"/>
  <c r="BW92" i="13"/>
  <c r="BW93" i="13"/>
  <c r="BW94" i="13"/>
  <c r="BW95" i="13"/>
  <c r="BW96" i="13"/>
  <c r="BW97" i="13"/>
  <c r="BW98" i="13"/>
  <c r="BW99" i="13"/>
  <c r="BW100" i="13"/>
  <c r="BW101" i="13"/>
  <c r="BW102" i="13"/>
  <c r="BW103" i="13"/>
  <c r="BW104" i="13"/>
  <c r="BW105" i="13"/>
  <c r="BW106" i="13"/>
  <c r="BW107" i="13"/>
  <c r="BW108" i="13"/>
  <c r="BW109" i="13"/>
  <c r="BW110" i="13"/>
  <c r="BW111" i="13"/>
  <c r="BW112" i="13"/>
  <c r="BW113" i="13"/>
  <c r="BW114" i="13"/>
  <c r="BW115" i="13"/>
  <c r="BW116" i="13"/>
  <c r="BW117" i="13"/>
  <c r="BW118" i="13"/>
  <c r="BW119" i="13"/>
  <c r="BW120" i="13"/>
  <c r="BW121" i="13"/>
  <c r="BW122" i="13"/>
  <c r="BW123" i="13"/>
  <c r="BW124" i="13"/>
  <c r="BW125" i="13"/>
  <c r="BW126" i="13"/>
  <c r="BW127" i="13"/>
  <c r="BW128" i="13"/>
  <c r="BW129" i="13"/>
  <c r="BW130" i="13"/>
  <c r="BW131" i="13"/>
  <c r="BW132" i="13"/>
  <c r="BW133" i="13"/>
  <c r="BW134" i="13"/>
  <c r="BW135" i="13"/>
  <c r="BW136" i="13"/>
  <c r="BW137" i="13"/>
  <c r="BW138" i="13"/>
  <c r="BW139" i="13"/>
  <c r="BW140" i="13"/>
  <c r="BW141" i="13"/>
  <c r="BW142" i="13"/>
  <c r="BW143" i="13"/>
  <c r="BW144" i="13"/>
  <c r="BW145" i="13"/>
  <c r="BW146" i="13"/>
  <c r="BW147" i="13"/>
  <c r="BW148" i="13"/>
  <c r="BW149" i="13"/>
  <c r="BW150" i="13"/>
  <c r="BW151" i="13"/>
  <c r="BW152" i="13"/>
  <c r="BW153" i="13"/>
  <c r="BW154" i="13"/>
  <c r="BW155" i="13"/>
  <c r="BW156" i="13"/>
  <c r="BW157" i="13"/>
  <c r="BW158" i="13"/>
  <c r="BW159" i="13"/>
  <c r="BW160" i="13"/>
  <c r="BW161" i="13"/>
  <c r="BW162" i="13"/>
  <c r="BW163" i="13"/>
  <c r="BW164" i="13"/>
  <c r="BW165" i="13"/>
  <c r="BW166" i="13"/>
  <c r="BW167" i="13"/>
  <c r="BW168" i="13"/>
  <c r="BW169" i="13"/>
  <c r="BW170" i="13"/>
  <c r="BW171" i="13"/>
  <c r="BW172" i="13"/>
  <c r="BW173" i="13"/>
  <c r="BW174" i="13"/>
  <c r="BW175" i="13"/>
  <c r="BW176" i="13"/>
  <c r="BW177" i="13"/>
  <c r="BW178" i="13"/>
  <c r="BW179" i="13"/>
  <c r="BW180" i="13"/>
  <c r="BW181" i="13"/>
  <c r="BW182" i="13"/>
  <c r="BW183" i="13"/>
  <c r="BW184" i="13"/>
  <c r="BW185" i="13"/>
  <c r="BW186" i="13"/>
  <c r="BW187" i="13"/>
  <c r="BW188" i="13"/>
  <c r="BW189" i="13"/>
  <c r="BW190" i="13"/>
  <c r="BW191" i="13"/>
  <c r="BW192" i="13"/>
  <c r="BW193" i="13"/>
  <c r="BW194" i="13"/>
  <c r="BW195" i="13"/>
  <c r="BW196" i="13"/>
  <c r="BW197" i="13"/>
  <c r="BW198" i="13"/>
  <c r="BW199" i="13"/>
  <c r="BW200" i="13"/>
  <c r="BW201" i="13"/>
  <c r="BW202" i="13"/>
  <c r="BW203" i="13"/>
  <c r="BW204" i="13"/>
  <c r="BW205" i="13"/>
  <c r="BW206" i="13"/>
  <c r="BW207" i="13"/>
  <c r="BW208" i="13"/>
  <c r="BW209" i="13"/>
  <c r="BW210" i="13"/>
  <c r="BW211" i="13"/>
  <c r="BW212" i="13"/>
  <c r="BW213" i="13"/>
  <c r="BW214" i="13"/>
  <c r="BW215" i="13"/>
  <c r="BW216" i="13"/>
  <c r="BW217" i="13"/>
  <c r="BW218" i="13"/>
  <c r="BW219" i="13"/>
  <c r="BW220" i="13"/>
  <c r="BW221" i="13"/>
  <c r="BW222" i="13"/>
  <c r="BW223" i="13"/>
  <c r="BW224" i="13"/>
  <c r="BW225" i="13"/>
  <c r="BW226" i="13"/>
  <c r="BW227" i="13"/>
  <c r="BW228" i="13"/>
  <c r="BW229" i="13"/>
  <c r="BW230" i="13"/>
  <c r="BW231" i="13"/>
  <c r="BW232" i="13"/>
  <c r="BW233" i="13"/>
  <c r="BW234" i="13"/>
  <c r="BW235" i="13"/>
  <c r="BW236" i="13"/>
  <c r="BW237" i="13"/>
  <c r="BW238" i="13"/>
  <c r="BW239" i="13"/>
  <c r="BW240" i="13"/>
  <c r="BW241" i="13"/>
  <c r="BW242" i="13"/>
  <c r="BW243" i="13"/>
  <c r="BW244" i="13"/>
  <c r="BW245" i="13"/>
  <c r="BW246" i="13"/>
  <c r="BW247" i="13"/>
  <c r="BW248" i="13"/>
  <c r="BW249" i="13"/>
  <c r="BW250" i="13"/>
  <c r="BW251" i="13"/>
  <c r="BW252" i="13"/>
  <c r="BW253" i="13"/>
  <c r="BW254" i="13"/>
  <c r="BW255" i="13"/>
  <c r="BW256" i="13"/>
  <c r="BW257" i="13"/>
  <c r="BW258" i="13"/>
  <c r="BW259" i="13"/>
  <c r="BW260" i="13"/>
  <c r="BW261" i="13"/>
  <c r="BW262" i="13"/>
  <c r="BW263" i="13"/>
  <c r="BW264" i="13"/>
  <c r="BW265" i="13"/>
  <c r="BW266" i="13"/>
  <c r="BW267" i="13"/>
  <c r="BW268" i="13"/>
  <c r="BW269" i="13"/>
  <c r="BW270" i="13"/>
  <c r="BW271" i="13"/>
  <c r="BW272" i="13"/>
  <c r="BW273" i="13"/>
  <c r="BW274" i="13"/>
  <c r="BW275" i="13"/>
  <c r="BW276" i="13"/>
  <c r="BW277" i="13"/>
  <c r="BW278" i="13"/>
  <c r="BW279" i="13"/>
  <c r="BW280" i="13"/>
  <c r="BW281" i="13"/>
  <c r="BW282" i="13"/>
  <c r="BW283" i="13"/>
  <c r="BW284" i="13"/>
  <c r="BW285" i="13"/>
  <c r="BW286" i="13"/>
  <c r="BW287" i="13"/>
  <c r="BW288" i="13"/>
  <c r="BW289" i="13"/>
  <c r="BW290" i="13"/>
  <c r="BW291" i="13"/>
  <c r="BW292" i="13"/>
  <c r="BW293" i="13"/>
  <c r="BW294" i="13"/>
  <c r="BW295" i="13"/>
  <c r="BW296" i="13"/>
  <c r="BW297" i="13"/>
  <c r="BW298" i="13"/>
  <c r="BW299" i="13"/>
  <c r="BW300" i="13"/>
  <c r="BW301" i="13"/>
  <c r="BW302" i="13"/>
  <c r="BW303" i="13"/>
  <c r="BW304" i="13"/>
  <c r="BW305" i="13"/>
  <c r="BW306" i="13"/>
  <c r="BW307" i="13"/>
  <c r="BW308" i="13"/>
  <c r="BW309" i="13"/>
  <c r="BW310" i="13"/>
  <c r="BW311" i="13"/>
  <c r="BW312" i="13"/>
  <c r="BW313" i="13"/>
  <c r="BW314" i="13"/>
  <c r="BW315" i="13"/>
  <c r="BW316" i="13"/>
  <c r="BW317" i="13"/>
  <c r="BW318" i="13"/>
  <c r="BW319" i="13"/>
  <c r="BW320" i="13"/>
  <c r="BW321" i="13"/>
  <c r="BW322" i="13"/>
  <c r="BW323" i="13"/>
  <c r="BW324" i="13"/>
  <c r="BW325" i="13"/>
  <c r="BW326" i="13"/>
  <c r="BW327" i="13"/>
  <c r="BW328" i="13"/>
  <c r="BW329" i="13"/>
  <c r="BW330" i="13"/>
  <c r="BW331" i="13"/>
  <c r="BW332" i="13"/>
  <c r="BW333" i="13"/>
  <c r="BW334" i="13"/>
  <c r="BW335" i="13"/>
  <c r="BW336" i="13"/>
  <c r="BW337" i="13"/>
  <c r="BW338" i="13"/>
  <c r="BW339" i="13"/>
  <c r="BW340" i="13"/>
  <c r="BW341" i="13"/>
  <c r="BW342" i="13"/>
  <c r="BW343" i="13"/>
  <c r="BW344" i="13"/>
  <c r="BW345" i="13"/>
  <c r="BW346" i="13"/>
  <c r="BW347" i="13"/>
  <c r="BW348" i="13"/>
  <c r="BW349" i="13"/>
  <c r="BW350" i="13"/>
  <c r="BW351" i="13"/>
  <c r="BW352" i="13"/>
  <c r="BW353" i="13"/>
  <c r="BW354" i="13"/>
  <c r="BW355" i="13"/>
  <c r="BW356" i="13"/>
  <c r="BW357" i="13"/>
  <c r="BW358" i="13"/>
  <c r="BW359" i="13"/>
  <c r="BW360" i="13"/>
  <c r="BW361" i="13"/>
  <c r="BW362" i="13"/>
  <c r="BW363" i="13"/>
  <c r="BW364" i="13"/>
  <c r="BW365" i="13"/>
  <c r="BW366" i="13"/>
  <c r="BW367" i="13"/>
  <c r="BW368" i="13"/>
  <c r="BW369" i="13"/>
  <c r="BW370" i="13"/>
  <c r="BW371" i="13"/>
  <c r="BW372" i="13"/>
  <c r="BW373" i="13"/>
  <c r="BW374" i="13"/>
  <c r="BW375" i="13"/>
  <c r="BW376" i="13"/>
  <c r="BW377" i="13"/>
  <c r="BW378" i="13"/>
  <c r="BW379" i="13"/>
  <c r="BW380" i="13"/>
  <c r="BW381" i="13"/>
  <c r="BW382" i="13"/>
  <c r="BW383" i="13"/>
  <c r="BW384" i="13"/>
  <c r="BW385" i="13"/>
  <c r="BW386" i="13"/>
  <c r="BW387" i="13"/>
  <c r="BW388" i="13"/>
  <c r="BW389" i="13"/>
  <c r="BW390" i="13"/>
  <c r="BW391" i="13"/>
  <c r="BW392" i="13"/>
  <c r="BW393" i="13"/>
  <c r="BW394" i="13"/>
  <c r="BW395" i="13"/>
  <c r="BW396" i="13"/>
  <c r="BW397" i="13"/>
  <c r="BW398" i="13"/>
  <c r="BW399" i="13"/>
  <c r="BW400" i="13"/>
  <c r="BW401" i="13"/>
  <c r="BW402" i="13"/>
  <c r="BW403" i="13"/>
  <c r="BW404" i="13"/>
  <c r="BV9" i="13"/>
  <c r="BV10" i="13"/>
  <c r="BV11" i="13"/>
  <c r="BV12" i="13"/>
  <c r="BV13" i="13"/>
  <c r="BV14" i="13"/>
  <c r="BV15" i="13"/>
  <c r="BV16" i="13"/>
  <c r="BV17" i="13"/>
  <c r="BV18" i="13"/>
  <c r="BV19" i="13"/>
  <c r="BV20" i="13"/>
  <c r="BV21" i="13"/>
  <c r="BV22" i="13"/>
  <c r="BV23" i="13"/>
  <c r="BV24" i="13"/>
  <c r="BV25" i="13"/>
  <c r="BV26" i="13"/>
  <c r="BV27" i="13"/>
  <c r="BV28" i="13"/>
  <c r="BV29" i="13"/>
  <c r="BV30" i="13"/>
  <c r="BV31" i="13"/>
  <c r="BV32" i="13"/>
  <c r="BV33" i="13"/>
  <c r="BV34" i="13"/>
  <c r="BV35" i="13"/>
  <c r="BV36" i="13"/>
  <c r="BV37" i="13"/>
  <c r="BV38" i="13"/>
  <c r="BV39" i="13"/>
  <c r="BV40" i="13"/>
  <c r="BV41" i="13"/>
  <c r="BV42" i="13"/>
  <c r="BV43" i="13"/>
  <c r="BV44" i="13"/>
  <c r="BV45" i="13"/>
  <c r="BV46" i="13"/>
  <c r="BV47" i="13"/>
  <c r="BV48" i="13"/>
  <c r="BV49" i="13"/>
  <c r="BV50" i="13"/>
  <c r="BV51" i="13"/>
  <c r="BV52" i="13"/>
  <c r="BV53" i="13"/>
  <c r="BV54" i="13"/>
  <c r="BV55" i="13"/>
  <c r="BV56" i="13"/>
  <c r="BV57" i="13"/>
  <c r="BV58" i="13"/>
  <c r="BV59" i="13"/>
  <c r="BV60" i="13"/>
  <c r="BV61" i="13"/>
  <c r="BV62" i="13"/>
  <c r="BV63" i="13"/>
  <c r="BV64" i="13"/>
  <c r="BV65" i="13"/>
  <c r="BV66" i="13"/>
  <c r="BV67" i="13"/>
  <c r="BV68" i="13"/>
  <c r="BV69" i="13"/>
  <c r="BV70" i="13"/>
  <c r="BV71" i="13"/>
  <c r="BV72" i="13"/>
  <c r="BV73" i="13"/>
  <c r="BV74" i="13"/>
  <c r="BV75" i="13"/>
  <c r="BV76" i="13"/>
  <c r="BV77" i="13"/>
  <c r="BV78" i="13"/>
  <c r="BV79" i="13"/>
  <c r="BV80" i="13"/>
  <c r="BV81" i="13"/>
  <c r="BV82" i="13"/>
  <c r="BV83" i="13"/>
  <c r="BV84" i="13"/>
  <c r="BV85" i="13"/>
  <c r="BV86" i="13"/>
  <c r="BV87" i="13"/>
  <c r="BV88" i="13"/>
  <c r="BV89" i="13"/>
  <c r="BV90" i="13"/>
  <c r="BV91" i="13"/>
  <c r="BV92" i="13"/>
  <c r="BV93" i="13"/>
  <c r="BV94" i="13"/>
  <c r="BV95" i="13"/>
  <c r="BV96" i="13"/>
  <c r="BV97" i="13"/>
  <c r="BV98" i="13"/>
  <c r="BV99" i="13"/>
  <c r="BV100" i="13"/>
  <c r="BV101" i="13"/>
  <c r="BV102" i="13"/>
  <c r="BV103" i="13"/>
  <c r="BV104" i="13"/>
  <c r="BV105" i="13"/>
  <c r="BV106" i="13"/>
  <c r="BV107" i="13"/>
  <c r="BV108" i="13"/>
  <c r="BV109" i="13"/>
  <c r="BV110" i="13"/>
  <c r="BV111" i="13"/>
  <c r="BV112" i="13"/>
  <c r="BV113" i="13"/>
  <c r="BV114" i="13"/>
  <c r="BV115" i="13"/>
  <c r="BV116" i="13"/>
  <c r="BV117" i="13"/>
  <c r="BV118" i="13"/>
  <c r="BV119" i="13"/>
  <c r="BV120" i="13"/>
  <c r="BV121" i="13"/>
  <c r="BV122" i="13"/>
  <c r="BV123" i="13"/>
  <c r="BV124" i="13"/>
  <c r="BV125" i="13"/>
  <c r="BV126" i="13"/>
  <c r="BV127" i="13"/>
  <c r="BV128" i="13"/>
  <c r="BV129" i="13"/>
  <c r="BV130" i="13"/>
  <c r="BV131" i="13"/>
  <c r="BV132" i="13"/>
  <c r="BV133" i="13"/>
  <c r="BV134" i="13"/>
  <c r="BV135" i="13"/>
  <c r="BV136" i="13"/>
  <c r="BV137" i="13"/>
  <c r="BV138" i="13"/>
  <c r="BV139" i="13"/>
  <c r="BV140" i="13"/>
  <c r="BV141" i="13"/>
  <c r="BV142" i="13"/>
  <c r="BV143" i="13"/>
  <c r="BV144" i="13"/>
  <c r="BV145" i="13"/>
  <c r="BV146" i="13"/>
  <c r="BV147" i="13"/>
  <c r="BV148" i="13"/>
  <c r="BV149" i="13"/>
  <c r="BV150" i="13"/>
  <c r="BV151" i="13"/>
  <c r="BV152" i="13"/>
  <c r="BV153" i="13"/>
  <c r="BV154" i="13"/>
  <c r="BV155" i="13"/>
  <c r="BV156" i="13"/>
  <c r="BV157" i="13"/>
  <c r="BV158" i="13"/>
  <c r="BV159" i="13"/>
  <c r="BV160" i="13"/>
  <c r="BV161" i="13"/>
  <c r="BV162" i="13"/>
  <c r="BV163" i="13"/>
  <c r="BV164" i="13"/>
  <c r="BV165" i="13"/>
  <c r="BV166" i="13"/>
  <c r="BV167" i="13"/>
  <c r="BV168" i="13"/>
  <c r="BV169" i="13"/>
  <c r="BV170" i="13"/>
  <c r="BV171" i="13"/>
  <c r="BV172" i="13"/>
  <c r="BV173" i="13"/>
  <c r="BV174" i="13"/>
  <c r="BV175" i="13"/>
  <c r="BV176" i="13"/>
  <c r="BV177" i="13"/>
  <c r="BV178" i="13"/>
  <c r="BV179" i="13"/>
  <c r="BV180" i="13"/>
  <c r="BV181" i="13"/>
  <c r="BV182" i="13"/>
  <c r="BV183" i="13"/>
  <c r="BV184" i="13"/>
  <c r="BV185" i="13"/>
  <c r="BV186" i="13"/>
  <c r="BV187" i="13"/>
  <c r="BV188" i="13"/>
  <c r="BV189" i="13"/>
  <c r="BV190" i="13"/>
  <c r="BV191" i="13"/>
  <c r="BV192" i="13"/>
  <c r="BV193" i="13"/>
  <c r="BV194" i="13"/>
  <c r="BV195" i="13"/>
  <c r="BV196" i="13"/>
  <c r="BV197" i="13"/>
  <c r="BV198" i="13"/>
  <c r="BV199" i="13"/>
  <c r="BV200" i="13"/>
  <c r="BV201" i="13"/>
  <c r="BV202" i="13"/>
  <c r="BV203" i="13"/>
  <c r="BV204" i="13"/>
  <c r="BV205" i="13"/>
  <c r="BV206" i="13"/>
  <c r="BV207" i="13"/>
  <c r="BV208" i="13"/>
  <c r="BV209" i="13"/>
  <c r="BV210" i="13"/>
  <c r="BV211" i="13"/>
  <c r="BV212" i="13"/>
  <c r="BV213" i="13"/>
  <c r="BV214" i="13"/>
  <c r="BV215" i="13"/>
  <c r="BV216" i="13"/>
  <c r="BV217" i="13"/>
  <c r="BV218" i="13"/>
  <c r="BV219" i="13"/>
  <c r="BV220" i="13"/>
  <c r="BV221" i="13"/>
  <c r="BV222" i="13"/>
  <c r="BV223" i="13"/>
  <c r="BV224" i="13"/>
  <c r="BV225" i="13"/>
  <c r="BV226" i="13"/>
  <c r="BV227" i="13"/>
  <c r="BV228" i="13"/>
  <c r="BV229" i="13"/>
  <c r="BV230" i="13"/>
  <c r="BV231" i="13"/>
  <c r="BV232" i="13"/>
  <c r="BV233" i="13"/>
  <c r="BV234" i="13"/>
  <c r="BV235" i="13"/>
  <c r="BV236" i="13"/>
  <c r="BV237" i="13"/>
  <c r="BV238" i="13"/>
  <c r="BV239" i="13"/>
  <c r="BV240" i="13"/>
  <c r="BV241" i="13"/>
  <c r="BV242" i="13"/>
  <c r="BV243" i="13"/>
  <c r="BV244" i="13"/>
  <c r="BV245" i="13"/>
  <c r="BV246" i="13"/>
  <c r="BV247" i="13"/>
  <c r="BV248" i="13"/>
  <c r="BV249" i="13"/>
  <c r="BV250" i="13"/>
  <c r="BV251" i="13"/>
  <c r="BV252" i="13"/>
  <c r="BV253" i="13"/>
  <c r="BV254" i="13"/>
  <c r="BV255" i="13"/>
  <c r="BV256" i="13"/>
  <c r="BV257" i="13"/>
  <c r="BV258" i="13"/>
  <c r="BV259" i="13"/>
  <c r="BV260" i="13"/>
  <c r="BV261" i="13"/>
  <c r="BV262" i="13"/>
  <c r="BV263" i="13"/>
  <c r="BV264" i="13"/>
  <c r="BV265" i="13"/>
  <c r="BV266" i="13"/>
  <c r="BV267" i="13"/>
  <c r="BV268" i="13"/>
  <c r="BV269" i="13"/>
  <c r="BV270" i="13"/>
  <c r="BV271" i="13"/>
  <c r="BV272" i="13"/>
  <c r="BV273" i="13"/>
  <c r="BV274" i="13"/>
  <c r="BV275" i="13"/>
  <c r="BV276" i="13"/>
  <c r="BV277" i="13"/>
  <c r="BV278" i="13"/>
  <c r="BV279" i="13"/>
  <c r="BV280" i="13"/>
  <c r="BV281" i="13"/>
  <c r="BV282" i="13"/>
  <c r="BV283" i="13"/>
  <c r="BV284" i="13"/>
  <c r="BV285" i="13"/>
  <c r="BV286" i="13"/>
  <c r="BV287" i="13"/>
  <c r="BV288" i="13"/>
  <c r="BV289" i="13"/>
  <c r="BV290" i="13"/>
  <c r="BV291" i="13"/>
  <c r="BV292" i="13"/>
  <c r="BV293" i="13"/>
  <c r="BV294" i="13"/>
  <c r="BV295" i="13"/>
  <c r="BV296" i="13"/>
  <c r="BV297" i="13"/>
  <c r="BV298" i="13"/>
  <c r="BV299" i="13"/>
  <c r="BV300" i="13"/>
  <c r="BV301" i="13"/>
  <c r="BV302" i="13"/>
  <c r="BV303" i="13"/>
  <c r="BV304" i="13"/>
  <c r="BV305" i="13"/>
  <c r="BV306" i="13"/>
  <c r="BV307" i="13"/>
  <c r="BV308" i="13"/>
  <c r="BV309" i="13"/>
  <c r="BV310" i="13"/>
  <c r="BV311" i="13"/>
  <c r="BV312" i="13"/>
  <c r="BV313" i="13"/>
  <c r="BV314" i="13"/>
  <c r="BV315" i="13"/>
  <c r="BV316" i="13"/>
  <c r="BV317" i="13"/>
  <c r="BV318" i="13"/>
  <c r="BV319" i="13"/>
  <c r="BV320" i="13"/>
  <c r="BV321" i="13"/>
  <c r="BV322" i="13"/>
  <c r="BV323" i="13"/>
  <c r="BV324" i="13"/>
  <c r="BV325" i="13"/>
  <c r="BV326" i="13"/>
  <c r="BV327" i="13"/>
  <c r="BV328" i="13"/>
  <c r="BV329" i="13"/>
  <c r="BV330" i="13"/>
  <c r="BV331" i="13"/>
  <c r="BV332" i="13"/>
  <c r="BV333" i="13"/>
  <c r="BV334" i="13"/>
  <c r="BV335" i="13"/>
  <c r="BV336" i="13"/>
  <c r="BV337" i="13"/>
  <c r="BV338" i="13"/>
  <c r="BV339" i="13"/>
  <c r="BV340" i="13"/>
  <c r="BV341" i="13"/>
  <c r="BV342" i="13"/>
  <c r="BV343" i="13"/>
  <c r="BV344" i="13"/>
  <c r="BV345" i="13"/>
  <c r="BV346" i="13"/>
  <c r="BV347" i="13"/>
  <c r="BV348" i="13"/>
  <c r="BV349" i="13"/>
  <c r="BV350" i="13"/>
  <c r="BV351" i="13"/>
  <c r="BV352" i="13"/>
  <c r="BV353" i="13"/>
  <c r="BV354" i="13"/>
  <c r="BV355" i="13"/>
  <c r="BV356" i="13"/>
  <c r="BV357" i="13"/>
  <c r="BV358" i="13"/>
  <c r="BV359" i="13"/>
  <c r="BV360" i="13"/>
  <c r="BV361" i="13"/>
  <c r="BV362" i="13"/>
  <c r="BV363" i="13"/>
  <c r="BV364" i="13"/>
  <c r="BV365" i="13"/>
  <c r="BV366" i="13"/>
  <c r="BV367" i="13"/>
  <c r="BV368" i="13"/>
  <c r="BV369" i="13"/>
  <c r="BV370" i="13"/>
  <c r="BV371" i="13"/>
  <c r="BV372" i="13"/>
  <c r="BV373" i="13"/>
  <c r="BV374" i="13"/>
  <c r="BV375" i="13"/>
  <c r="BV376" i="13"/>
  <c r="BV377" i="13"/>
  <c r="BV378" i="13"/>
  <c r="BV379" i="13"/>
  <c r="BV380" i="13"/>
  <c r="BV381" i="13"/>
  <c r="BV382" i="13"/>
  <c r="BV383" i="13"/>
  <c r="BV384" i="13"/>
  <c r="BV385" i="13"/>
  <c r="BV386" i="13"/>
  <c r="BV387" i="13"/>
  <c r="BV388" i="13"/>
  <c r="BV389" i="13"/>
  <c r="BV390" i="13"/>
  <c r="BV391" i="13"/>
  <c r="BV392" i="13"/>
  <c r="BV393" i="13"/>
  <c r="BV394" i="13"/>
  <c r="BV395" i="13"/>
  <c r="BV396" i="13"/>
  <c r="BV397" i="13"/>
  <c r="BV398" i="13"/>
  <c r="BV399" i="13"/>
  <c r="BV400" i="13"/>
  <c r="BV401" i="13"/>
  <c r="BV402" i="13"/>
  <c r="BV403" i="13"/>
  <c r="BV404" i="13"/>
  <c r="BU9" i="13"/>
  <c r="BU10" i="13"/>
  <c r="BU11" i="13"/>
  <c r="BU12" i="13"/>
  <c r="BU13" i="13"/>
  <c r="BU14" i="13"/>
  <c r="BU15" i="13"/>
  <c r="BU16" i="13"/>
  <c r="BU17" i="13"/>
  <c r="BU18" i="13"/>
  <c r="BU19" i="13"/>
  <c r="BU20" i="13"/>
  <c r="BU21" i="13"/>
  <c r="BU22" i="13"/>
  <c r="BU23" i="13"/>
  <c r="BU24" i="13"/>
  <c r="BU25" i="13"/>
  <c r="BU26" i="13"/>
  <c r="BU27" i="13"/>
  <c r="BU28" i="13"/>
  <c r="BU29" i="13"/>
  <c r="BU30" i="13"/>
  <c r="BU31" i="13"/>
  <c r="BU32" i="13"/>
  <c r="BU33" i="13"/>
  <c r="BU34" i="13"/>
  <c r="BU35" i="13"/>
  <c r="BU36" i="13"/>
  <c r="BU37" i="13"/>
  <c r="BU38" i="13"/>
  <c r="BU39" i="13"/>
  <c r="BU40" i="13"/>
  <c r="BU41" i="13"/>
  <c r="BU42" i="13"/>
  <c r="BU43" i="13"/>
  <c r="BU44" i="13"/>
  <c r="BU45" i="13"/>
  <c r="BU46" i="13"/>
  <c r="BU47" i="13"/>
  <c r="BU48" i="13"/>
  <c r="BU49" i="13"/>
  <c r="BU50" i="13"/>
  <c r="BU51" i="13"/>
  <c r="BU52" i="13"/>
  <c r="BU53" i="13"/>
  <c r="BU54" i="13"/>
  <c r="BU55" i="13"/>
  <c r="BU56" i="13"/>
  <c r="BU57" i="13"/>
  <c r="BU58" i="13"/>
  <c r="BU59" i="13"/>
  <c r="BU60" i="13"/>
  <c r="BU61" i="13"/>
  <c r="BU62" i="13"/>
  <c r="BU63" i="13"/>
  <c r="BU64" i="13"/>
  <c r="BU65" i="13"/>
  <c r="BU66" i="13"/>
  <c r="BU67" i="13"/>
  <c r="BU68" i="13"/>
  <c r="BU69" i="13"/>
  <c r="BU70" i="13"/>
  <c r="BU71" i="13"/>
  <c r="BU72" i="13"/>
  <c r="BU73" i="13"/>
  <c r="BU74" i="13"/>
  <c r="BU75" i="13"/>
  <c r="BU76" i="13"/>
  <c r="BU77" i="13"/>
  <c r="BU78" i="13"/>
  <c r="BU79" i="13"/>
  <c r="BU80" i="13"/>
  <c r="BU81" i="13"/>
  <c r="BU82" i="13"/>
  <c r="BU83" i="13"/>
  <c r="BU84" i="13"/>
  <c r="BU85" i="13"/>
  <c r="BU86" i="13"/>
  <c r="BU87" i="13"/>
  <c r="BU88" i="13"/>
  <c r="BU89" i="13"/>
  <c r="BU90" i="13"/>
  <c r="BU91" i="13"/>
  <c r="BU92" i="13"/>
  <c r="BU93" i="13"/>
  <c r="BU94" i="13"/>
  <c r="BU95" i="13"/>
  <c r="BU96" i="13"/>
  <c r="BU97" i="13"/>
  <c r="BU98" i="13"/>
  <c r="BU99" i="13"/>
  <c r="BU100" i="13"/>
  <c r="BU101" i="13"/>
  <c r="BU102" i="13"/>
  <c r="BU103" i="13"/>
  <c r="BU104" i="13"/>
  <c r="BU105" i="13"/>
  <c r="BU106" i="13"/>
  <c r="BU107" i="13"/>
  <c r="BU108" i="13"/>
  <c r="BU109" i="13"/>
  <c r="BU110" i="13"/>
  <c r="BU111" i="13"/>
  <c r="BU112" i="13"/>
  <c r="BU113" i="13"/>
  <c r="BU114" i="13"/>
  <c r="BU115" i="13"/>
  <c r="BU116" i="13"/>
  <c r="BU117" i="13"/>
  <c r="BU118" i="13"/>
  <c r="BU119" i="13"/>
  <c r="BU120" i="13"/>
  <c r="BU121" i="13"/>
  <c r="BU122" i="13"/>
  <c r="BU123" i="13"/>
  <c r="BU124" i="13"/>
  <c r="BU125" i="13"/>
  <c r="BU126" i="13"/>
  <c r="BU127" i="13"/>
  <c r="BU128" i="13"/>
  <c r="BU129" i="13"/>
  <c r="BU130" i="13"/>
  <c r="BU131" i="13"/>
  <c r="BU132" i="13"/>
  <c r="BU133" i="13"/>
  <c r="BU134" i="13"/>
  <c r="BU135" i="13"/>
  <c r="BU136" i="13"/>
  <c r="BU137" i="13"/>
  <c r="BU138" i="13"/>
  <c r="BU139" i="13"/>
  <c r="BU140" i="13"/>
  <c r="BU141" i="13"/>
  <c r="BU142" i="13"/>
  <c r="BU143" i="13"/>
  <c r="BU144" i="13"/>
  <c r="BU145" i="13"/>
  <c r="BU146" i="13"/>
  <c r="BU147" i="13"/>
  <c r="BU148" i="13"/>
  <c r="BU149" i="13"/>
  <c r="BU150" i="13"/>
  <c r="BU151" i="13"/>
  <c r="BU152" i="13"/>
  <c r="BU153" i="13"/>
  <c r="BU154" i="13"/>
  <c r="BU155" i="13"/>
  <c r="BU156" i="13"/>
  <c r="BU157" i="13"/>
  <c r="BU158" i="13"/>
  <c r="BU159" i="13"/>
  <c r="BU160" i="13"/>
  <c r="BU161" i="13"/>
  <c r="BU162" i="13"/>
  <c r="BU163" i="13"/>
  <c r="BU164" i="13"/>
  <c r="BU165" i="13"/>
  <c r="BU166" i="13"/>
  <c r="BU167" i="13"/>
  <c r="BU168" i="13"/>
  <c r="BU169" i="13"/>
  <c r="BU170" i="13"/>
  <c r="BU171" i="13"/>
  <c r="BU172" i="13"/>
  <c r="BU173" i="13"/>
  <c r="BU174" i="13"/>
  <c r="BU175" i="13"/>
  <c r="BU176" i="13"/>
  <c r="BU177" i="13"/>
  <c r="BU178" i="13"/>
  <c r="BU179" i="13"/>
  <c r="BU180" i="13"/>
  <c r="BU181" i="13"/>
  <c r="BU182" i="13"/>
  <c r="BU183" i="13"/>
  <c r="BU184" i="13"/>
  <c r="BU185" i="13"/>
  <c r="BU186" i="13"/>
  <c r="BU187" i="13"/>
  <c r="BU188" i="13"/>
  <c r="BU189" i="13"/>
  <c r="BU190" i="13"/>
  <c r="BU191" i="13"/>
  <c r="BU192" i="13"/>
  <c r="BU193" i="13"/>
  <c r="BU194" i="13"/>
  <c r="BU195" i="13"/>
  <c r="BU196" i="13"/>
  <c r="BU197" i="13"/>
  <c r="BU198" i="13"/>
  <c r="BU199" i="13"/>
  <c r="BU200" i="13"/>
  <c r="BU201" i="13"/>
  <c r="BU202" i="13"/>
  <c r="BU203" i="13"/>
  <c r="BU204" i="13"/>
  <c r="BU205" i="13"/>
  <c r="BU206" i="13"/>
  <c r="BU207" i="13"/>
  <c r="BU208" i="13"/>
  <c r="BU209" i="13"/>
  <c r="BU210" i="13"/>
  <c r="BU211" i="13"/>
  <c r="BU212" i="13"/>
  <c r="BU213" i="13"/>
  <c r="BU214" i="13"/>
  <c r="BU215" i="13"/>
  <c r="BU216" i="13"/>
  <c r="BU217" i="13"/>
  <c r="BU218" i="13"/>
  <c r="BU219" i="13"/>
  <c r="BU220" i="13"/>
  <c r="BU221" i="13"/>
  <c r="BU222" i="13"/>
  <c r="BU223" i="13"/>
  <c r="BU224" i="13"/>
  <c r="BU225" i="13"/>
  <c r="BU226" i="13"/>
  <c r="BU227" i="13"/>
  <c r="BU228" i="13"/>
  <c r="BU229" i="13"/>
  <c r="BU230" i="13"/>
  <c r="BU231" i="13"/>
  <c r="BU232" i="13"/>
  <c r="BU233" i="13"/>
  <c r="BU234" i="13"/>
  <c r="BU235" i="13"/>
  <c r="BU236" i="13"/>
  <c r="BU237" i="13"/>
  <c r="BU238" i="13"/>
  <c r="BU239" i="13"/>
  <c r="BU240" i="13"/>
  <c r="BU241" i="13"/>
  <c r="BU242" i="13"/>
  <c r="BU243" i="13"/>
  <c r="BU244" i="13"/>
  <c r="BU245" i="13"/>
  <c r="BU246" i="13"/>
  <c r="BU247" i="13"/>
  <c r="BU248" i="13"/>
  <c r="BU249" i="13"/>
  <c r="BU250" i="13"/>
  <c r="BU251" i="13"/>
  <c r="BU252" i="13"/>
  <c r="BU253" i="13"/>
  <c r="BU254" i="13"/>
  <c r="BU255" i="13"/>
  <c r="BU256" i="13"/>
  <c r="BU257" i="13"/>
  <c r="BU258" i="13"/>
  <c r="BU259" i="13"/>
  <c r="BU260" i="13"/>
  <c r="BU261" i="13"/>
  <c r="BU262" i="13"/>
  <c r="BU263" i="13"/>
  <c r="BU264" i="13"/>
  <c r="BU265" i="13"/>
  <c r="BU266" i="13"/>
  <c r="BU267" i="13"/>
  <c r="BU268" i="13"/>
  <c r="BU269" i="13"/>
  <c r="BU270" i="13"/>
  <c r="BU271" i="13"/>
  <c r="BU272" i="13"/>
  <c r="BU273" i="13"/>
  <c r="BU274" i="13"/>
  <c r="BU275" i="13"/>
  <c r="BU276" i="13"/>
  <c r="BU277" i="13"/>
  <c r="BU278" i="13"/>
  <c r="BU279" i="13"/>
  <c r="BU280" i="13"/>
  <c r="BU281" i="13"/>
  <c r="BU282" i="13"/>
  <c r="BU283" i="13"/>
  <c r="BU284" i="13"/>
  <c r="BU285" i="13"/>
  <c r="BU286" i="13"/>
  <c r="BU287" i="13"/>
  <c r="BU288" i="13"/>
  <c r="BU289" i="13"/>
  <c r="BU290" i="13"/>
  <c r="BU291" i="13"/>
  <c r="BU292" i="13"/>
  <c r="BU293" i="13"/>
  <c r="BU294" i="13"/>
  <c r="BU295" i="13"/>
  <c r="BU296" i="13"/>
  <c r="BU297" i="13"/>
  <c r="BU298" i="13"/>
  <c r="BU299" i="13"/>
  <c r="BU300" i="13"/>
  <c r="BU301" i="13"/>
  <c r="BU302" i="13"/>
  <c r="BU303" i="13"/>
  <c r="BU304" i="13"/>
  <c r="BU305" i="13"/>
  <c r="BU306" i="13"/>
  <c r="BU307" i="13"/>
  <c r="BU308" i="13"/>
  <c r="BU309" i="13"/>
  <c r="BU310" i="13"/>
  <c r="BU311" i="13"/>
  <c r="BU312" i="13"/>
  <c r="BU313" i="13"/>
  <c r="BU314" i="13"/>
  <c r="BU315" i="13"/>
  <c r="BU316" i="13"/>
  <c r="BU317" i="13"/>
  <c r="BU318" i="13"/>
  <c r="BU319" i="13"/>
  <c r="BU320" i="13"/>
  <c r="BU321" i="13"/>
  <c r="BU322" i="13"/>
  <c r="BU323" i="13"/>
  <c r="BU324" i="13"/>
  <c r="BU325" i="13"/>
  <c r="BU326" i="13"/>
  <c r="BU327" i="13"/>
  <c r="BU328" i="13"/>
  <c r="BU329" i="13"/>
  <c r="BU330" i="13"/>
  <c r="BU331" i="13"/>
  <c r="BU332" i="13"/>
  <c r="BU333" i="13"/>
  <c r="BU334" i="13"/>
  <c r="BU335" i="13"/>
  <c r="BU336" i="13"/>
  <c r="BU337" i="13"/>
  <c r="BU338" i="13"/>
  <c r="BU339" i="13"/>
  <c r="BU340" i="13"/>
  <c r="BU341" i="13"/>
  <c r="BU342" i="13"/>
  <c r="BU343" i="13"/>
  <c r="BU344" i="13"/>
  <c r="BU345" i="13"/>
  <c r="BU346" i="13"/>
  <c r="BU347" i="13"/>
  <c r="BU348" i="13"/>
  <c r="BU349" i="13"/>
  <c r="BU350" i="13"/>
  <c r="BU351" i="13"/>
  <c r="BU352" i="13"/>
  <c r="BU353" i="13"/>
  <c r="BU354" i="13"/>
  <c r="BU355" i="13"/>
  <c r="BU356" i="13"/>
  <c r="BU357" i="13"/>
  <c r="BU358" i="13"/>
  <c r="BU359" i="13"/>
  <c r="BU360" i="13"/>
  <c r="BU361" i="13"/>
  <c r="BU362" i="13"/>
  <c r="BU363" i="13"/>
  <c r="BU364" i="13"/>
  <c r="BU365" i="13"/>
  <c r="BU366" i="13"/>
  <c r="BU367" i="13"/>
  <c r="BU368" i="13"/>
  <c r="BU369" i="13"/>
  <c r="BU370" i="13"/>
  <c r="BU371" i="13"/>
  <c r="BU372" i="13"/>
  <c r="BU373" i="13"/>
  <c r="BU374" i="13"/>
  <c r="BU375" i="13"/>
  <c r="BU376" i="13"/>
  <c r="BU377" i="13"/>
  <c r="BU378" i="13"/>
  <c r="BU379" i="13"/>
  <c r="BU380" i="13"/>
  <c r="BU381" i="13"/>
  <c r="BU382" i="13"/>
  <c r="BU383" i="13"/>
  <c r="BU384" i="13"/>
  <c r="BU385" i="13"/>
  <c r="BU386" i="13"/>
  <c r="BU387" i="13"/>
  <c r="BU388" i="13"/>
  <c r="BU389" i="13"/>
  <c r="BU390" i="13"/>
  <c r="BU391" i="13"/>
  <c r="BU392" i="13"/>
  <c r="BU393" i="13"/>
  <c r="BU394" i="13"/>
  <c r="BU395" i="13"/>
  <c r="BU396" i="13"/>
  <c r="BU397" i="13"/>
  <c r="BU398" i="13"/>
  <c r="BU399" i="13"/>
  <c r="BU400" i="13"/>
  <c r="BU401" i="13"/>
  <c r="BU402" i="13"/>
  <c r="BU403" i="13"/>
  <c r="BU404" i="13"/>
  <c r="BT9" i="13"/>
  <c r="BT10" i="13"/>
  <c r="BT11" i="13"/>
  <c r="BT12" i="13"/>
  <c r="BT13" i="13"/>
  <c r="BT14" i="13"/>
  <c r="BT15" i="13"/>
  <c r="BT16" i="13"/>
  <c r="BT17" i="13"/>
  <c r="BT18" i="13"/>
  <c r="BT19" i="13"/>
  <c r="BT20" i="13"/>
  <c r="BT21" i="13"/>
  <c r="BT22" i="13"/>
  <c r="BT23" i="13"/>
  <c r="BT24" i="13"/>
  <c r="BT25" i="13"/>
  <c r="BT26" i="13"/>
  <c r="BT27" i="13"/>
  <c r="BT28" i="13"/>
  <c r="BT29" i="13"/>
  <c r="BT30" i="13"/>
  <c r="BT31" i="13"/>
  <c r="BT32" i="13"/>
  <c r="BT33" i="13"/>
  <c r="BT34" i="13"/>
  <c r="BT35" i="13"/>
  <c r="BT36" i="13"/>
  <c r="BT37" i="13"/>
  <c r="BT38" i="13"/>
  <c r="BT39" i="13"/>
  <c r="BT40" i="13"/>
  <c r="BT41" i="13"/>
  <c r="BT42" i="13"/>
  <c r="BT43" i="13"/>
  <c r="BT44" i="13"/>
  <c r="BT45" i="13"/>
  <c r="BT46" i="13"/>
  <c r="BT47" i="13"/>
  <c r="BT48" i="13"/>
  <c r="BT49" i="13"/>
  <c r="BT50" i="13"/>
  <c r="BT51" i="13"/>
  <c r="BT52" i="13"/>
  <c r="BT53" i="13"/>
  <c r="BT54" i="13"/>
  <c r="BT55" i="13"/>
  <c r="BT56" i="13"/>
  <c r="BT57" i="13"/>
  <c r="BT58" i="13"/>
  <c r="BT59" i="13"/>
  <c r="BT60" i="13"/>
  <c r="BT61" i="13"/>
  <c r="BT62" i="13"/>
  <c r="BT63" i="13"/>
  <c r="BT64" i="13"/>
  <c r="BT65" i="13"/>
  <c r="BT66" i="13"/>
  <c r="BT67" i="13"/>
  <c r="BT68" i="13"/>
  <c r="BT69" i="13"/>
  <c r="BT70" i="13"/>
  <c r="BT71" i="13"/>
  <c r="BT72" i="13"/>
  <c r="BT73" i="13"/>
  <c r="BT74" i="13"/>
  <c r="BT75" i="13"/>
  <c r="BT76" i="13"/>
  <c r="BT77" i="13"/>
  <c r="BT78" i="13"/>
  <c r="BT79" i="13"/>
  <c r="BT80" i="13"/>
  <c r="BT81" i="13"/>
  <c r="BT82" i="13"/>
  <c r="BT83" i="13"/>
  <c r="BT84" i="13"/>
  <c r="BT85" i="13"/>
  <c r="BT86" i="13"/>
  <c r="BT87" i="13"/>
  <c r="BT88" i="13"/>
  <c r="BT89" i="13"/>
  <c r="BT90" i="13"/>
  <c r="BT91" i="13"/>
  <c r="BT92" i="13"/>
  <c r="BT93" i="13"/>
  <c r="BT94" i="13"/>
  <c r="BT95" i="13"/>
  <c r="BT96" i="13"/>
  <c r="BT97" i="13"/>
  <c r="BT98" i="13"/>
  <c r="BT99" i="13"/>
  <c r="BT100" i="13"/>
  <c r="BT101" i="13"/>
  <c r="BT102" i="13"/>
  <c r="BT103" i="13"/>
  <c r="BT104" i="13"/>
  <c r="BT105" i="13"/>
  <c r="BT106" i="13"/>
  <c r="BT107" i="13"/>
  <c r="BT108" i="13"/>
  <c r="BT109" i="13"/>
  <c r="BT110" i="13"/>
  <c r="BT111" i="13"/>
  <c r="BT112" i="13"/>
  <c r="BT113" i="13"/>
  <c r="BT114" i="13"/>
  <c r="BT115" i="13"/>
  <c r="BT116" i="13"/>
  <c r="BT117" i="13"/>
  <c r="BT118" i="13"/>
  <c r="BT119" i="13"/>
  <c r="BT120" i="13"/>
  <c r="BT121" i="13"/>
  <c r="BT122" i="13"/>
  <c r="BT123" i="13"/>
  <c r="BT124" i="13"/>
  <c r="BT125" i="13"/>
  <c r="BT126" i="13"/>
  <c r="BT127" i="13"/>
  <c r="BT128" i="13"/>
  <c r="BT129" i="13"/>
  <c r="BT130" i="13"/>
  <c r="BT131" i="13"/>
  <c r="BT132" i="13"/>
  <c r="BT133" i="13"/>
  <c r="BT134" i="13"/>
  <c r="BT135" i="13"/>
  <c r="BT136" i="13"/>
  <c r="BT137" i="13"/>
  <c r="BT138" i="13"/>
  <c r="BT139" i="13"/>
  <c r="BT140" i="13"/>
  <c r="BT141" i="13"/>
  <c r="BT142" i="13"/>
  <c r="BT143" i="13"/>
  <c r="BT144" i="13"/>
  <c r="BT145" i="13"/>
  <c r="BT146" i="13"/>
  <c r="BT147" i="13"/>
  <c r="BT148" i="13"/>
  <c r="BT149" i="13"/>
  <c r="BT150" i="13"/>
  <c r="BT151" i="13"/>
  <c r="BT152" i="13"/>
  <c r="BT153" i="13"/>
  <c r="BT154" i="13"/>
  <c r="BT155" i="13"/>
  <c r="BT156" i="13"/>
  <c r="BT157" i="13"/>
  <c r="BT158" i="13"/>
  <c r="BT159" i="13"/>
  <c r="BT160" i="13"/>
  <c r="BT161" i="13"/>
  <c r="BT162" i="13"/>
  <c r="BT163" i="13"/>
  <c r="BT164" i="13"/>
  <c r="BT165" i="13"/>
  <c r="BT166" i="13"/>
  <c r="BT167" i="13"/>
  <c r="BT168" i="13"/>
  <c r="BT169" i="13"/>
  <c r="BT170" i="13"/>
  <c r="BT171" i="13"/>
  <c r="BT172" i="13"/>
  <c r="BT173" i="13"/>
  <c r="BT174" i="13"/>
  <c r="BT175" i="13"/>
  <c r="BT176" i="13"/>
  <c r="BT177" i="13"/>
  <c r="BT178" i="13"/>
  <c r="BT179" i="13"/>
  <c r="BT180" i="13"/>
  <c r="BT181" i="13"/>
  <c r="BT182" i="13"/>
  <c r="BT183" i="13"/>
  <c r="BT184" i="13"/>
  <c r="BT185" i="13"/>
  <c r="BT186" i="13"/>
  <c r="BT187" i="13"/>
  <c r="BT188" i="13"/>
  <c r="BT189" i="13"/>
  <c r="BT190" i="13"/>
  <c r="BT191" i="13"/>
  <c r="BT192" i="13"/>
  <c r="BT193" i="13"/>
  <c r="BT194" i="13"/>
  <c r="BT195" i="13"/>
  <c r="BT196" i="13"/>
  <c r="BT197" i="13"/>
  <c r="BT198" i="13"/>
  <c r="BT199" i="13"/>
  <c r="BT200" i="13"/>
  <c r="BT201" i="13"/>
  <c r="BT202" i="13"/>
  <c r="BT203" i="13"/>
  <c r="BT204" i="13"/>
  <c r="BT205" i="13"/>
  <c r="BT206" i="13"/>
  <c r="BT207" i="13"/>
  <c r="BT208" i="13"/>
  <c r="BT209" i="13"/>
  <c r="BT210" i="13"/>
  <c r="BT211" i="13"/>
  <c r="BT212" i="13"/>
  <c r="BT213" i="13"/>
  <c r="BT214" i="13"/>
  <c r="BT215" i="13"/>
  <c r="BT216" i="13"/>
  <c r="BT217" i="13"/>
  <c r="BT218" i="13"/>
  <c r="BT219" i="13"/>
  <c r="BT220" i="13"/>
  <c r="BT221" i="13"/>
  <c r="BT222" i="13"/>
  <c r="BT223" i="13"/>
  <c r="BT224" i="13"/>
  <c r="BT225" i="13"/>
  <c r="BT226" i="13"/>
  <c r="BT227" i="13"/>
  <c r="BT228" i="13"/>
  <c r="BT229" i="13"/>
  <c r="BT230" i="13"/>
  <c r="BT231" i="13"/>
  <c r="BT232" i="13"/>
  <c r="BT233" i="13"/>
  <c r="BT234" i="13"/>
  <c r="BT235" i="13"/>
  <c r="BT236" i="13"/>
  <c r="BT237" i="13"/>
  <c r="BT238" i="13"/>
  <c r="BT239" i="13"/>
  <c r="BT240" i="13"/>
  <c r="BT241" i="13"/>
  <c r="BT242" i="13"/>
  <c r="BT243" i="13"/>
  <c r="BT244" i="13"/>
  <c r="BT245" i="13"/>
  <c r="BT246" i="13"/>
  <c r="BT247" i="13"/>
  <c r="BT248" i="13"/>
  <c r="BT249" i="13"/>
  <c r="BT250" i="13"/>
  <c r="BT251" i="13"/>
  <c r="BT252" i="13"/>
  <c r="BT253" i="13"/>
  <c r="BT254" i="13"/>
  <c r="BT255" i="13"/>
  <c r="BT256" i="13"/>
  <c r="BT257" i="13"/>
  <c r="BT258" i="13"/>
  <c r="BT259" i="13"/>
  <c r="BT260" i="13"/>
  <c r="BT261" i="13"/>
  <c r="BT262" i="13"/>
  <c r="BT263" i="13"/>
  <c r="BT264" i="13"/>
  <c r="BT265" i="13"/>
  <c r="BT266" i="13"/>
  <c r="BT267" i="13"/>
  <c r="BT268" i="13"/>
  <c r="BT269" i="13"/>
  <c r="BT270" i="13"/>
  <c r="BT271" i="13"/>
  <c r="BT272" i="13"/>
  <c r="BT273" i="13"/>
  <c r="BT274" i="13"/>
  <c r="BT275" i="13"/>
  <c r="BT276" i="13"/>
  <c r="BT277" i="13"/>
  <c r="BT278" i="13"/>
  <c r="BT279" i="13"/>
  <c r="BT280" i="13"/>
  <c r="BT281" i="13"/>
  <c r="BT282" i="13"/>
  <c r="BT283" i="13"/>
  <c r="BT284" i="13"/>
  <c r="BT285" i="13"/>
  <c r="BT286" i="13"/>
  <c r="BT287" i="13"/>
  <c r="BT288" i="13"/>
  <c r="BT289" i="13"/>
  <c r="BT290" i="13"/>
  <c r="BT291" i="13"/>
  <c r="BT292" i="13"/>
  <c r="BT293" i="13"/>
  <c r="BT294" i="13"/>
  <c r="BT295" i="13"/>
  <c r="BT296" i="13"/>
  <c r="BT297" i="13"/>
  <c r="BT298" i="13"/>
  <c r="BT299" i="13"/>
  <c r="BT300" i="13"/>
  <c r="BT301" i="13"/>
  <c r="BT302" i="13"/>
  <c r="BT303" i="13"/>
  <c r="BT304" i="13"/>
  <c r="BT305" i="13"/>
  <c r="BT306" i="13"/>
  <c r="BT307" i="13"/>
  <c r="BT308" i="13"/>
  <c r="BT309" i="13"/>
  <c r="BT310" i="13"/>
  <c r="BT311" i="13"/>
  <c r="BT312" i="13"/>
  <c r="BT313" i="13"/>
  <c r="BT314" i="13"/>
  <c r="BT315" i="13"/>
  <c r="BT316" i="13"/>
  <c r="BT317" i="13"/>
  <c r="BT318" i="13"/>
  <c r="BT319" i="13"/>
  <c r="BT320" i="13"/>
  <c r="BT321" i="13"/>
  <c r="BT322" i="13"/>
  <c r="BT323" i="13"/>
  <c r="BT324" i="13"/>
  <c r="BT325" i="13"/>
  <c r="BT326" i="13"/>
  <c r="BT327" i="13"/>
  <c r="BT328" i="13"/>
  <c r="BT329" i="13"/>
  <c r="BT330" i="13"/>
  <c r="BT331" i="13"/>
  <c r="BT332" i="13"/>
  <c r="BT333" i="13"/>
  <c r="BT334" i="13"/>
  <c r="BT335" i="13"/>
  <c r="BT336" i="13"/>
  <c r="BT337" i="13"/>
  <c r="BT338" i="13"/>
  <c r="BT339" i="13"/>
  <c r="BT340" i="13"/>
  <c r="BT341" i="13"/>
  <c r="BT342" i="13"/>
  <c r="BT343" i="13"/>
  <c r="BT344" i="13"/>
  <c r="BT345" i="13"/>
  <c r="BT346" i="13"/>
  <c r="BT347" i="13"/>
  <c r="BT348" i="13"/>
  <c r="BT349" i="13"/>
  <c r="BT350" i="13"/>
  <c r="BT351" i="13"/>
  <c r="BT352" i="13"/>
  <c r="BT353" i="13"/>
  <c r="BT354" i="13"/>
  <c r="BT355" i="13"/>
  <c r="BT356" i="13"/>
  <c r="BT357" i="13"/>
  <c r="BT358" i="13"/>
  <c r="BT359" i="13"/>
  <c r="BT360" i="13"/>
  <c r="BT361" i="13"/>
  <c r="BT362" i="13"/>
  <c r="BT363" i="13"/>
  <c r="BT364" i="13"/>
  <c r="BT365" i="13"/>
  <c r="BT366" i="13"/>
  <c r="BT367" i="13"/>
  <c r="BT368" i="13"/>
  <c r="BT369" i="13"/>
  <c r="BT370" i="13"/>
  <c r="BT371" i="13"/>
  <c r="BT372" i="13"/>
  <c r="BT373" i="13"/>
  <c r="BT374" i="13"/>
  <c r="BT375" i="13"/>
  <c r="BT376" i="13"/>
  <c r="BT377" i="13"/>
  <c r="BT378" i="13"/>
  <c r="BT379" i="13"/>
  <c r="BT380" i="13"/>
  <c r="BT381" i="13"/>
  <c r="BT382" i="13"/>
  <c r="BT383" i="13"/>
  <c r="BT384" i="13"/>
  <c r="BT385" i="13"/>
  <c r="BT386" i="13"/>
  <c r="BT387" i="13"/>
  <c r="BT388" i="13"/>
  <c r="BT389" i="13"/>
  <c r="BT390" i="13"/>
  <c r="BT391" i="13"/>
  <c r="BT392" i="13"/>
  <c r="BT393" i="13"/>
  <c r="BT394" i="13"/>
  <c r="BT395" i="13"/>
  <c r="BT396" i="13"/>
  <c r="BT397" i="13"/>
  <c r="BT398" i="13"/>
  <c r="BT399" i="13"/>
  <c r="BT400" i="13"/>
  <c r="BT401" i="13"/>
  <c r="BT402" i="13"/>
  <c r="BT403" i="13"/>
  <c r="BT404" i="13"/>
  <c r="BS9" i="13"/>
  <c r="BS10" i="13"/>
  <c r="BS11" i="13"/>
  <c r="BS12" i="13"/>
  <c r="BS13" i="13"/>
  <c r="BS14" i="13"/>
  <c r="BS15" i="13"/>
  <c r="BS16" i="13"/>
  <c r="BS17" i="13"/>
  <c r="BS18" i="13"/>
  <c r="BS19" i="13"/>
  <c r="BS20" i="13"/>
  <c r="BS21" i="13"/>
  <c r="BS22" i="13"/>
  <c r="BS23" i="13"/>
  <c r="BS24" i="13"/>
  <c r="BS25" i="13"/>
  <c r="BS26" i="13"/>
  <c r="BS27" i="13"/>
  <c r="BS28" i="13"/>
  <c r="BS29" i="13"/>
  <c r="BS30" i="13"/>
  <c r="BS31" i="13"/>
  <c r="BS32" i="13"/>
  <c r="BS33" i="13"/>
  <c r="BS34" i="13"/>
  <c r="BS35" i="13"/>
  <c r="BS36" i="13"/>
  <c r="BS37" i="13"/>
  <c r="BS38" i="13"/>
  <c r="BS39" i="13"/>
  <c r="BS40" i="13"/>
  <c r="BS41" i="13"/>
  <c r="BS42" i="13"/>
  <c r="BS43" i="13"/>
  <c r="BS44" i="13"/>
  <c r="BS45" i="13"/>
  <c r="BS46" i="13"/>
  <c r="BS47" i="13"/>
  <c r="BS48" i="13"/>
  <c r="BS49" i="13"/>
  <c r="BS50" i="13"/>
  <c r="BS51" i="13"/>
  <c r="BS52" i="13"/>
  <c r="BS53" i="13"/>
  <c r="BS54" i="13"/>
  <c r="BS55" i="13"/>
  <c r="BS56" i="13"/>
  <c r="BS57" i="13"/>
  <c r="BS58" i="13"/>
  <c r="BS59" i="13"/>
  <c r="BS60" i="13"/>
  <c r="BS61" i="13"/>
  <c r="BS62" i="13"/>
  <c r="BS63" i="13"/>
  <c r="BS64" i="13"/>
  <c r="BS65" i="13"/>
  <c r="BS66" i="13"/>
  <c r="BS67" i="13"/>
  <c r="BS68" i="13"/>
  <c r="BS69" i="13"/>
  <c r="BS70" i="13"/>
  <c r="BS71" i="13"/>
  <c r="BS72" i="13"/>
  <c r="BS73" i="13"/>
  <c r="BS74" i="13"/>
  <c r="BS75" i="13"/>
  <c r="BS76" i="13"/>
  <c r="BS77" i="13"/>
  <c r="BS78" i="13"/>
  <c r="BS79" i="13"/>
  <c r="BS80" i="13"/>
  <c r="BS81" i="13"/>
  <c r="BS82" i="13"/>
  <c r="BS83" i="13"/>
  <c r="BS84" i="13"/>
  <c r="BS85" i="13"/>
  <c r="BS86" i="13"/>
  <c r="BS87" i="13"/>
  <c r="BS88" i="13"/>
  <c r="BS89" i="13"/>
  <c r="BS90" i="13"/>
  <c r="BS91" i="13"/>
  <c r="BS92" i="13"/>
  <c r="BS93" i="13"/>
  <c r="BS94" i="13"/>
  <c r="BS95" i="13"/>
  <c r="BS96" i="13"/>
  <c r="BS97" i="13"/>
  <c r="BS98" i="13"/>
  <c r="BS99" i="13"/>
  <c r="BS100" i="13"/>
  <c r="BS101" i="13"/>
  <c r="BS102" i="13"/>
  <c r="BS103" i="13"/>
  <c r="BS104" i="13"/>
  <c r="BS105" i="13"/>
  <c r="BS106" i="13"/>
  <c r="BS107" i="13"/>
  <c r="BS108" i="13"/>
  <c r="BS109" i="13"/>
  <c r="BS110" i="13"/>
  <c r="BS111" i="13"/>
  <c r="BS112" i="13"/>
  <c r="BS113" i="13"/>
  <c r="BS114" i="13"/>
  <c r="BS115" i="13"/>
  <c r="BS116" i="13"/>
  <c r="BS117" i="13"/>
  <c r="BS118" i="13"/>
  <c r="BS119" i="13"/>
  <c r="BS120" i="13"/>
  <c r="BS121" i="13"/>
  <c r="BS122" i="13"/>
  <c r="BS123" i="13"/>
  <c r="BS124" i="13"/>
  <c r="BS125" i="13"/>
  <c r="BS126" i="13"/>
  <c r="BS127" i="13"/>
  <c r="BS128" i="13"/>
  <c r="BS129" i="13"/>
  <c r="BS130" i="13"/>
  <c r="BS131" i="13"/>
  <c r="BS132" i="13"/>
  <c r="BS133" i="13"/>
  <c r="BS134" i="13"/>
  <c r="BS135" i="13"/>
  <c r="BS136" i="13"/>
  <c r="BS137" i="13"/>
  <c r="BS138" i="13"/>
  <c r="BS139" i="13"/>
  <c r="BS140" i="13"/>
  <c r="BS141" i="13"/>
  <c r="BS142" i="13"/>
  <c r="BS143" i="13"/>
  <c r="BS144" i="13"/>
  <c r="BS145" i="13"/>
  <c r="BS146" i="13"/>
  <c r="BS147" i="13"/>
  <c r="BS148" i="13"/>
  <c r="BS149" i="13"/>
  <c r="BS150" i="13"/>
  <c r="BS151" i="13"/>
  <c r="BS152" i="13"/>
  <c r="BS153" i="13"/>
  <c r="BS154" i="13"/>
  <c r="BS155" i="13"/>
  <c r="BS156" i="13"/>
  <c r="BS157" i="13"/>
  <c r="BS158" i="13"/>
  <c r="BS159" i="13"/>
  <c r="BS160" i="13"/>
  <c r="BS161" i="13"/>
  <c r="BS162" i="13"/>
  <c r="BS163" i="13"/>
  <c r="BS164" i="13"/>
  <c r="BS165" i="13"/>
  <c r="BS166" i="13"/>
  <c r="BS167" i="13"/>
  <c r="BS168" i="13"/>
  <c r="BS169" i="13"/>
  <c r="BS170" i="13"/>
  <c r="BS171" i="13"/>
  <c r="BS172" i="13"/>
  <c r="BS173" i="13"/>
  <c r="BS174" i="13"/>
  <c r="BS175" i="13"/>
  <c r="BS176" i="13"/>
  <c r="BS177" i="13"/>
  <c r="BS178" i="13"/>
  <c r="BS179" i="13"/>
  <c r="BS180" i="13"/>
  <c r="BS181" i="13"/>
  <c r="BS182" i="13"/>
  <c r="BS183" i="13"/>
  <c r="BS184" i="13"/>
  <c r="BS185" i="13"/>
  <c r="BS186" i="13"/>
  <c r="BS187" i="13"/>
  <c r="BS188" i="13"/>
  <c r="BS189" i="13"/>
  <c r="BS190" i="13"/>
  <c r="BS191" i="13"/>
  <c r="BS192" i="13"/>
  <c r="BS193" i="13"/>
  <c r="BS194" i="13"/>
  <c r="BS195" i="13"/>
  <c r="BS196" i="13"/>
  <c r="BS197" i="13"/>
  <c r="BS198" i="13"/>
  <c r="BS199" i="13"/>
  <c r="BS200" i="13"/>
  <c r="BS201" i="13"/>
  <c r="BS202" i="13"/>
  <c r="BS203" i="13"/>
  <c r="BS204" i="13"/>
  <c r="BS205" i="13"/>
  <c r="BS206" i="13"/>
  <c r="BS207" i="13"/>
  <c r="BS208" i="13"/>
  <c r="BS209" i="13"/>
  <c r="BS210" i="13"/>
  <c r="BS211" i="13"/>
  <c r="BS212" i="13"/>
  <c r="BS213" i="13"/>
  <c r="BS214" i="13"/>
  <c r="BS215" i="13"/>
  <c r="BS216" i="13"/>
  <c r="BS217" i="13"/>
  <c r="BS218" i="13"/>
  <c r="BS219" i="13"/>
  <c r="BS220" i="13"/>
  <c r="BS221" i="13"/>
  <c r="BS222" i="13"/>
  <c r="BS223" i="13"/>
  <c r="BS224" i="13"/>
  <c r="BS225" i="13"/>
  <c r="BS226" i="13"/>
  <c r="BS227" i="13"/>
  <c r="BS228" i="13"/>
  <c r="BS229" i="13"/>
  <c r="BS230" i="13"/>
  <c r="BS231" i="13"/>
  <c r="BS232" i="13"/>
  <c r="BS233" i="13"/>
  <c r="BS234" i="13"/>
  <c r="BS235" i="13"/>
  <c r="BS236" i="13"/>
  <c r="BS237" i="13"/>
  <c r="BS238" i="13"/>
  <c r="BS239" i="13"/>
  <c r="BS240" i="13"/>
  <c r="BS241" i="13"/>
  <c r="BS242" i="13"/>
  <c r="BS243" i="13"/>
  <c r="BS244" i="13"/>
  <c r="BS245" i="13"/>
  <c r="BS246" i="13"/>
  <c r="BS247" i="13"/>
  <c r="BS248" i="13"/>
  <c r="BS249" i="13"/>
  <c r="BS250" i="13"/>
  <c r="BS251" i="13"/>
  <c r="BS252" i="13"/>
  <c r="BS253" i="13"/>
  <c r="BS254" i="13"/>
  <c r="BS255" i="13"/>
  <c r="BS256" i="13"/>
  <c r="BS257" i="13"/>
  <c r="BS258" i="13"/>
  <c r="BS259" i="13"/>
  <c r="BS260" i="13"/>
  <c r="BS261" i="13"/>
  <c r="BS262" i="13"/>
  <c r="BS263" i="13"/>
  <c r="BS264" i="13"/>
  <c r="BS265" i="13"/>
  <c r="BS266" i="13"/>
  <c r="BS267" i="13"/>
  <c r="BS268" i="13"/>
  <c r="BS269" i="13"/>
  <c r="BS270" i="13"/>
  <c r="BS271" i="13"/>
  <c r="BS272" i="13"/>
  <c r="BS273" i="13"/>
  <c r="BS274" i="13"/>
  <c r="BS275" i="13"/>
  <c r="BS276" i="13"/>
  <c r="BS277" i="13"/>
  <c r="BS278" i="13"/>
  <c r="BS279" i="13"/>
  <c r="BS280" i="13"/>
  <c r="BS281" i="13"/>
  <c r="BS282" i="13"/>
  <c r="BS283" i="13"/>
  <c r="BS284" i="13"/>
  <c r="BS285" i="13"/>
  <c r="BS286" i="13"/>
  <c r="BS287" i="13"/>
  <c r="BS288" i="13"/>
  <c r="BS289" i="13"/>
  <c r="BS290" i="13"/>
  <c r="BS291" i="13"/>
  <c r="BS292" i="13"/>
  <c r="BS293" i="13"/>
  <c r="BS294" i="13"/>
  <c r="BS295" i="13"/>
  <c r="BS296" i="13"/>
  <c r="BS297" i="13"/>
  <c r="BS298" i="13"/>
  <c r="BS299" i="13"/>
  <c r="BS300" i="13"/>
  <c r="BS301" i="13"/>
  <c r="BS302" i="13"/>
  <c r="BS303" i="13"/>
  <c r="BS304" i="13"/>
  <c r="BS305" i="13"/>
  <c r="BS306" i="13"/>
  <c r="BS307" i="13"/>
  <c r="BS308" i="13"/>
  <c r="BS309" i="13"/>
  <c r="BS310" i="13"/>
  <c r="BS311" i="13"/>
  <c r="BS312" i="13"/>
  <c r="BS313" i="13"/>
  <c r="BS314" i="13"/>
  <c r="BS315" i="13"/>
  <c r="BS316" i="13"/>
  <c r="BS317" i="13"/>
  <c r="BS318" i="13"/>
  <c r="BS319" i="13"/>
  <c r="BS320" i="13"/>
  <c r="BS321" i="13"/>
  <c r="BS322" i="13"/>
  <c r="BS323" i="13"/>
  <c r="BS324" i="13"/>
  <c r="BS325" i="13"/>
  <c r="BS326" i="13"/>
  <c r="BS327" i="13"/>
  <c r="BS328" i="13"/>
  <c r="BS329" i="13"/>
  <c r="BS330" i="13"/>
  <c r="BS331" i="13"/>
  <c r="BS332" i="13"/>
  <c r="BS333" i="13"/>
  <c r="BS334" i="13"/>
  <c r="BS335" i="13"/>
  <c r="BS336" i="13"/>
  <c r="BS337" i="13"/>
  <c r="BS338" i="13"/>
  <c r="BS339" i="13"/>
  <c r="BS340" i="13"/>
  <c r="BS341" i="13"/>
  <c r="BS342" i="13"/>
  <c r="BS343" i="13"/>
  <c r="BS344" i="13"/>
  <c r="BS345" i="13"/>
  <c r="BS346" i="13"/>
  <c r="BS347" i="13"/>
  <c r="BS348" i="13"/>
  <c r="BS349" i="13"/>
  <c r="BS350" i="13"/>
  <c r="BS351" i="13"/>
  <c r="BS352" i="13"/>
  <c r="BS353" i="13"/>
  <c r="BS354" i="13"/>
  <c r="BS355" i="13"/>
  <c r="BS356" i="13"/>
  <c r="BS357" i="13"/>
  <c r="BS358" i="13"/>
  <c r="BS359" i="13"/>
  <c r="BS360" i="13"/>
  <c r="BS361" i="13"/>
  <c r="BS362" i="13"/>
  <c r="BS363" i="13"/>
  <c r="BS364" i="13"/>
  <c r="BS365" i="13"/>
  <c r="BS366" i="13"/>
  <c r="BS367" i="13"/>
  <c r="BS368" i="13"/>
  <c r="BS369" i="13"/>
  <c r="BS370" i="13"/>
  <c r="BS371" i="13"/>
  <c r="BS372" i="13"/>
  <c r="BS373" i="13"/>
  <c r="BS374" i="13"/>
  <c r="BS375" i="13"/>
  <c r="BS376" i="13"/>
  <c r="BS377" i="13"/>
  <c r="BS378" i="13"/>
  <c r="BS379" i="13"/>
  <c r="BS380" i="13"/>
  <c r="BS381" i="13"/>
  <c r="BS382" i="13"/>
  <c r="BS383" i="13"/>
  <c r="BS384" i="13"/>
  <c r="BS385" i="13"/>
  <c r="BS386" i="13"/>
  <c r="BS387" i="13"/>
  <c r="BS388" i="13"/>
  <c r="BS389" i="13"/>
  <c r="BS390" i="13"/>
  <c r="BS391" i="13"/>
  <c r="BS392" i="13"/>
  <c r="BS393" i="13"/>
  <c r="BS394" i="13"/>
  <c r="BS395" i="13"/>
  <c r="BS396" i="13"/>
  <c r="BS397" i="13"/>
  <c r="BS398" i="13"/>
  <c r="BS399" i="13"/>
  <c r="BS400" i="13"/>
  <c r="BS401" i="13"/>
  <c r="BS402" i="13"/>
  <c r="BS403" i="13"/>
  <c r="BS404" i="13"/>
  <c r="BR9" i="13"/>
  <c r="BR10" i="13"/>
  <c r="BR11" i="13"/>
  <c r="BR12" i="13"/>
  <c r="BR13" i="13"/>
  <c r="BR14" i="13"/>
  <c r="BR15" i="13"/>
  <c r="BR16" i="13"/>
  <c r="BR17" i="13"/>
  <c r="BR18" i="13"/>
  <c r="BR19" i="13"/>
  <c r="BR20" i="13"/>
  <c r="BR21" i="13"/>
  <c r="BR22" i="13"/>
  <c r="BR23" i="13"/>
  <c r="BR24" i="13"/>
  <c r="BR25" i="13"/>
  <c r="BR26" i="13"/>
  <c r="BR27" i="13"/>
  <c r="BR28" i="13"/>
  <c r="BR29" i="13"/>
  <c r="BR30" i="13"/>
  <c r="BR31" i="13"/>
  <c r="BR32" i="13"/>
  <c r="BR33" i="13"/>
  <c r="BR34" i="13"/>
  <c r="BR35" i="13"/>
  <c r="BR36" i="13"/>
  <c r="BR37" i="13"/>
  <c r="BR38" i="13"/>
  <c r="BR39" i="13"/>
  <c r="BR40" i="13"/>
  <c r="BR41" i="13"/>
  <c r="BR42" i="13"/>
  <c r="BR43" i="13"/>
  <c r="BR44" i="13"/>
  <c r="BR45" i="13"/>
  <c r="BR46" i="13"/>
  <c r="BR47" i="13"/>
  <c r="BR48" i="13"/>
  <c r="BR49" i="13"/>
  <c r="BR50" i="13"/>
  <c r="BR51" i="13"/>
  <c r="BR52" i="13"/>
  <c r="BR53" i="13"/>
  <c r="BR54" i="13"/>
  <c r="BR55" i="13"/>
  <c r="BR56" i="13"/>
  <c r="BR57" i="13"/>
  <c r="BR58" i="13"/>
  <c r="BR59" i="13"/>
  <c r="BR60" i="13"/>
  <c r="BR61" i="13"/>
  <c r="BR62" i="13"/>
  <c r="BR63" i="13"/>
  <c r="BR64" i="13"/>
  <c r="BR65" i="13"/>
  <c r="BR66" i="13"/>
  <c r="BR67" i="13"/>
  <c r="BR68" i="13"/>
  <c r="BR69" i="13"/>
  <c r="BR70" i="13"/>
  <c r="BR71" i="13"/>
  <c r="BR72" i="13"/>
  <c r="BR73" i="13"/>
  <c r="BR74" i="13"/>
  <c r="BR75" i="13"/>
  <c r="BR76" i="13"/>
  <c r="BR77" i="13"/>
  <c r="BR78" i="13"/>
  <c r="BR79" i="13"/>
  <c r="BR80" i="13"/>
  <c r="BR81" i="13"/>
  <c r="BR82" i="13"/>
  <c r="BR83" i="13"/>
  <c r="BR84" i="13"/>
  <c r="BR85" i="13"/>
  <c r="BR86" i="13"/>
  <c r="BR87" i="13"/>
  <c r="BR88" i="13"/>
  <c r="BR89" i="13"/>
  <c r="BR90" i="13"/>
  <c r="BR91" i="13"/>
  <c r="BR92" i="13"/>
  <c r="BR93" i="13"/>
  <c r="BR94" i="13"/>
  <c r="BR95" i="13"/>
  <c r="BR96" i="13"/>
  <c r="BR97" i="13"/>
  <c r="BR98" i="13"/>
  <c r="BR99" i="13"/>
  <c r="BR100" i="13"/>
  <c r="BR101" i="13"/>
  <c r="BR102" i="13"/>
  <c r="BR103" i="13"/>
  <c r="BR104" i="13"/>
  <c r="BR105" i="13"/>
  <c r="BR106" i="13"/>
  <c r="BR107" i="13"/>
  <c r="BR108" i="13"/>
  <c r="BR109" i="13"/>
  <c r="BR110" i="13"/>
  <c r="BR111" i="13"/>
  <c r="BR112" i="13"/>
  <c r="BR113" i="13"/>
  <c r="BR114" i="13"/>
  <c r="BR115" i="13"/>
  <c r="BR116" i="13"/>
  <c r="BR117" i="13"/>
  <c r="BR118" i="13"/>
  <c r="BR119" i="13"/>
  <c r="BR120" i="13"/>
  <c r="BR121" i="13"/>
  <c r="BR122" i="13"/>
  <c r="BR123" i="13"/>
  <c r="BR124" i="13"/>
  <c r="BR125" i="13"/>
  <c r="BR126" i="13"/>
  <c r="BR127" i="13"/>
  <c r="BR128" i="13"/>
  <c r="BR129" i="13"/>
  <c r="BR130" i="13"/>
  <c r="BR131" i="13"/>
  <c r="BR132" i="13"/>
  <c r="BR133" i="13"/>
  <c r="BR134" i="13"/>
  <c r="BR135" i="13"/>
  <c r="BR136" i="13"/>
  <c r="BR137" i="13"/>
  <c r="BR138" i="13"/>
  <c r="BR139" i="13"/>
  <c r="BR140" i="13"/>
  <c r="BR141" i="13"/>
  <c r="BR142" i="13"/>
  <c r="BR143" i="13"/>
  <c r="BR144" i="13"/>
  <c r="BR145" i="13"/>
  <c r="BR146" i="13"/>
  <c r="BR147" i="13"/>
  <c r="BR148" i="13"/>
  <c r="BR149" i="13"/>
  <c r="BR150" i="13"/>
  <c r="BR151" i="13"/>
  <c r="BR152" i="13"/>
  <c r="BR153" i="13"/>
  <c r="BR154" i="13"/>
  <c r="BR155" i="13"/>
  <c r="BR156" i="13"/>
  <c r="BR157" i="13"/>
  <c r="BR158" i="13"/>
  <c r="BR159" i="13"/>
  <c r="BR160" i="13"/>
  <c r="BR161" i="13"/>
  <c r="BR162" i="13"/>
  <c r="BR163" i="13"/>
  <c r="BR164" i="13"/>
  <c r="BR165" i="13"/>
  <c r="BR166" i="13"/>
  <c r="BR167" i="13"/>
  <c r="BR168" i="13"/>
  <c r="BR169" i="13"/>
  <c r="BR170" i="13"/>
  <c r="BR171" i="13"/>
  <c r="BR172" i="13"/>
  <c r="BR173" i="13"/>
  <c r="BR174" i="13"/>
  <c r="BR175" i="13"/>
  <c r="BR176" i="13"/>
  <c r="BR177" i="13"/>
  <c r="BR178" i="13"/>
  <c r="BR179" i="13"/>
  <c r="BR180" i="13"/>
  <c r="BR181" i="13"/>
  <c r="BR182" i="13"/>
  <c r="BR183" i="13"/>
  <c r="BR184" i="13"/>
  <c r="BR185" i="13"/>
  <c r="BR186" i="13"/>
  <c r="BR187" i="13"/>
  <c r="BR188" i="13"/>
  <c r="BR189" i="13"/>
  <c r="BR190" i="13"/>
  <c r="BR191" i="13"/>
  <c r="BR192" i="13"/>
  <c r="BR193" i="13"/>
  <c r="BR194" i="13"/>
  <c r="BR195" i="13"/>
  <c r="BR196" i="13"/>
  <c r="BR197" i="13"/>
  <c r="BR198" i="13"/>
  <c r="BR199" i="13"/>
  <c r="BR200" i="13"/>
  <c r="BR201" i="13"/>
  <c r="BR202" i="13"/>
  <c r="BR203" i="13"/>
  <c r="BR204" i="13"/>
  <c r="BR205" i="13"/>
  <c r="BR206" i="13"/>
  <c r="BR207" i="13"/>
  <c r="BR208" i="13"/>
  <c r="BR209" i="13"/>
  <c r="BR210" i="13"/>
  <c r="BR211" i="13"/>
  <c r="BR212" i="13"/>
  <c r="BR213" i="13"/>
  <c r="BR214" i="13"/>
  <c r="BR215" i="13"/>
  <c r="BR216" i="13"/>
  <c r="BR217" i="13"/>
  <c r="BR218" i="13"/>
  <c r="BR219" i="13"/>
  <c r="BR220" i="13"/>
  <c r="BR221" i="13"/>
  <c r="BR222" i="13"/>
  <c r="BR223" i="13"/>
  <c r="BR224" i="13"/>
  <c r="BR225" i="13"/>
  <c r="BR226" i="13"/>
  <c r="BR227" i="13"/>
  <c r="BR228" i="13"/>
  <c r="BR229" i="13"/>
  <c r="BR230" i="13"/>
  <c r="BR231" i="13"/>
  <c r="BR232" i="13"/>
  <c r="BR233" i="13"/>
  <c r="BR234" i="13"/>
  <c r="BR235" i="13"/>
  <c r="BR236" i="13"/>
  <c r="BR237" i="13"/>
  <c r="BR238" i="13"/>
  <c r="BR239" i="13"/>
  <c r="BR240" i="13"/>
  <c r="BR241" i="13"/>
  <c r="BR242" i="13"/>
  <c r="BR243" i="13"/>
  <c r="BR244" i="13"/>
  <c r="BR245" i="13"/>
  <c r="BR246" i="13"/>
  <c r="BR247" i="13"/>
  <c r="BR248" i="13"/>
  <c r="BR249" i="13"/>
  <c r="BR250" i="13"/>
  <c r="BR251" i="13"/>
  <c r="BR252" i="13"/>
  <c r="BR253" i="13"/>
  <c r="BR254" i="13"/>
  <c r="BR255" i="13"/>
  <c r="BR256" i="13"/>
  <c r="BR257" i="13"/>
  <c r="BR258" i="13"/>
  <c r="BR259" i="13"/>
  <c r="BR260" i="13"/>
  <c r="BR261" i="13"/>
  <c r="BR262" i="13"/>
  <c r="BR263" i="13"/>
  <c r="BR264" i="13"/>
  <c r="BR265" i="13"/>
  <c r="BR266" i="13"/>
  <c r="BR267" i="13"/>
  <c r="BR268" i="13"/>
  <c r="BR269" i="13"/>
  <c r="BR270" i="13"/>
  <c r="BR271" i="13"/>
  <c r="BR272" i="13"/>
  <c r="BR273" i="13"/>
  <c r="BR274" i="13"/>
  <c r="BR275" i="13"/>
  <c r="BR276" i="13"/>
  <c r="BR277" i="13"/>
  <c r="BR278" i="13"/>
  <c r="BR279" i="13"/>
  <c r="BR280" i="13"/>
  <c r="BR281" i="13"/>
  <c r="BR282" i="13"/>
  <c r="BR283" i="13"/>
  <c r="BR284" i="13"/>
  <c r="BR285" i="13"/>
  <c r="BR286" i="13"/>
  <c r="BR287" i="13"/>
  <c r="BR288" i="13"/>
  <c r="BR289" i="13"/>
  <c r="BR290" i="13"/>
  <c r="BR291" i="13"/>
  <c r="BR292" i="13"/>
  <c r="BR293" i="13"/>
  <c r="BR294" i="13"/>
  <c r="BR295" i="13"/>
  <c r="BR296" i="13"/>
  <c r="BR297" i="13"/>
  <c r="BR298" i="13"/>
  <c r="BR299" i="13"/>
  <c r="BR300" i="13"/>
  <c r="BR301" i="13"/>
  <c r="BR302" i="13"/>
  <c r="BR303" i="13"/>
  <c r="BR304" i="13"/>
  <c r="BR305" i="13"/>
  <c r="BR306" i="13"/>
  <c r="BR307" i="13"/>
  <c r="BR308" i="13"/>
  <c r="BR309" i="13"/>
  <c r="BR310" i="13"/>
  <c r="BR311" i="13"/>
  <c r="BR312" i="13"/>
  <c r="BR313" i="13"/>
  <c r="BR314" i="13"/>
  <c r="BR315" i="13"/>
  <c r="BR316" i="13"/>
  <c r="BR317" i="13"/>
  <c r="BR318" i="13"/>
  <c r="BR319" i="13"/>
  <c r="BR320" i="13"/>
  <c r="BR321" i="13"/>
  <c r="BR322" i="13"/>
  <c r="BR323" i="13"/>
  <c r="BR324" i="13"/>
  <c r="BR325" i="13"/>
  <c r="BR326" i="13"/>
  <c r="BR327" i="13"/>
  <c r="BR328" i="13"/>
  <c r="BR329" i="13"/>
  <c r="BR330" i="13"/>
  <c r="BR331" i="13"/>
  <c r="BR332" i="13"/>
  <c r="BR333" i="13"/>
  <c r="BR334" i="13"/>
  <c r="BR335" i="13"/>
  <c r="BR336" i="13"/>
  <c r="BR337" i="13"/>
  <c r="BR338" i="13"/>
  <c r="BR339" i="13"/>
  <c r="BR340" i="13"/>
  <c r="BR341" i="13"/>
  <c r="BR342" i="13"/>
  <c r="BR343" i="13"/>
  <c r="BR344" i="13"/>
  <c r="BR345" i="13"/>
  <c r="BR346" i="13"/>
  <c r="BR347" i="13"/>
  <c r="BR348" i="13"/>
  <c r="BR349" i="13"/>
  <c r="BR350" i="13"/>
  <c r="BR351" i="13"/>
  <c r="BR352" i="13"/>
  <c r="BR353" i="13"/>
  <c r="BR354" i="13"/>
  <c r="BR355" i="13"/>
  <c r="BR356" i="13"/>
  <c r="BR357" i="13"/>
  <c r="BR358" i="13"/>
  <c r="BR359" i="13"/>
  <c r="BR360" i="13"/>
  <c r="BR361" i="13"/>
  <c r="BR362" i="13"/>
  <c r="BR363" i="13"/>
  <c r="BR364" i="13"/>
  <c r="BR365" i="13"/>
  <c r="BR366" i="13"/>
  <c r="BR367" i="13"/>
  <c r="BR368" i="13"/>
  <c r="BR369" i="13"/>
  <c r="BR370" i="13"/>
  <c r="BR371" i="13"/>
  <c r="BR372" i="13"/>
  <c r="BR373" i="13"/>
  <c r="BR374" i="13"/>
  <c r="BR375" i="13"/>
  <c r="BR376" i="13"/>
  <c r="BR377" i="13"/>
  <c r="BR378" i="13"/>
  <c r="BR379" i="13"/>
  <c r="BR380" i="13"/>
  <c r="BR381" i="13"/>
  <c r="BR382" i="13"/>
  <c r="BR383" i="13"/>
  <c r="BR384" i="13"/>
  <c r="BR385" i="13"/>
  <c r="BR386" i="13"/>
  <c r="BR387" i="13"/>
  <c r="BR388" i="13"/>
  <c r="BR389" i="13"/>
  <c r="BR390" i="13"/>
  <c r="BR391" i="13"/>
  <c r="BR392" i="13"/>
  <c r="BR393" i="13"/>
  <c r="BR394" i="13"/>
  <c r="BR395" i="13"/>
  <c r="BR396" i="13"/>
  <c r="BR397" i="13"/>
  <c r="BR398" i="13"/>
  <c r="BR399" i="13"/>
  <c r="BR400" i="13"/>
  <c r="BR401" i="13"/>
  <c r="BR402" i="13"/>
  <c r="BR403" i="13"/>
  <c r="BR404" i="13"/>
  <c r="BQ9" i="13"/>
  <c r="BQ10" i="13"/>
  <c r="BQ11" i="13"/>
  <c r="BQ12" i="13"/>
  <c r="BQ13" i="13"/>
  <c r="BQ14" i="13"/>
  <c r="BQ15" i="13"/>
  <c r="BQ16" i="13"/>
  <c r="BQ17" i="13"/>
  <c r="BQ18" i="13"/>
  <c r="BQ19" i="13"/>
  <c r="BQ20" i="13"/>
  <c r="BQ21" i="13"/>
  <c r="BQ22" i="13"/>
  <c r="BQ23" i="13"/>
  <c r="BQ24" i="13"/>
  <c r="BQ25" i="13"/>
  <c r="BQ26" i="13"/>
  <c r="BQ27" i="13"/>
  <c r="BQ28" i="13"/>
  <c r="BQ29" i="13"/>
  <c r="BQ30" i="13"/>
  <c r="BQ31" i="13"/>
  <c r="BQ32" i="13"/>
  <c r="BQ33" i="13"/>
  <c r="BQ34" i="13"/>
  <c r="BQ35" i="13"/>
  <c r="BQ36" i="13"/>
  <c r="BQ37" i="13"/>
  <c r="BQ38" i="13"/>
  <c r="BQ39" i="13"/>
  <c r="BQ40" i="13"/>
  <c r="BQ41" i="13"/>
  <c r="BQ42" i="13"/>
  <c r="BQ43" i="13"/>
  <c r="BQ44" i="13"/>
  <c r="BQ45" i="13"/>
  <c r="BQ46" i="13"/>
  <c r="BQ47" i="13"/>
  <c r="BQ48" i="13"/>
  <c r="BQ49" i="13"/>
  <c r="BQ50" i="13"/>
  <c r="BQ51" i="13"/>
  <c r="BQ52" i="13"/>
  <c r="BQ53" i="13"/>
  <c r="BQ54" i="13"/>
  <c r="BQ55" i="13"/>
  <c r="BQ56" i="13"/>
  <c r="BQ57" i="13"/>
  <c r="BQ58" i="13"/>
  <c r="BQ59" i="13"/>
  <c r="BQ60" i="13"/>
  <c r="BQ61" i="13"/>
  <c r="BQ62" i="13"/>
  <c r="BQ63" i="13"/>
  <c r="BQ64" i="13"/>
  <c r="BQ65" i="13"/>
  <c r="BQ66" i="13"/>
  <c r="BQ67" i="13"/>
  <c r="BQ68" i="13"/>
  <c r="BQ69" i="13"/>
  <c r="BQ70" i="13"/>
  <c r="BQ71" i="13"/>
  <c r="BQ72" i="13"/>
  <c r="BQ73" i="13"/>
  <c r="BQ74" i="13"/>
  <c r="BQ75" i="13"/>
  <c r="BQ76" i="13"/>
  <c r="BQ77" i="13"/>
  <c r="BQ78" i="13"/>
  <c r="BQ79" i="13"/>
  <c r="BQ80" i="13"/>
  <c r="BQ81" i="13"/>
  <c r="BQ82" i="13"/>
  <c r="BQ83" i="13"/>
  <c r="BQ84" i="13"/>
  <c r="BQ85" i="13"/>
  <c r="BQ86" i="13"/>
  <c r="BQ87" i="13"/>
  <c r="BQ88" i="13"/>
  <c r="BQ89" i="13"/>
  <c r="BQ90" i="13"/>
  <c r="BQ91" i="13"/>
  <c r="BQ92" i="13"/>
  <c r="BQ93" i="13"/>
  <c r="BQ94" i="13"/>
  <c r="BQ95" i="13"/>
  <c r="BQ96" i="13"/>
  <c r="BQ97" i="13"/>
  <c r="BQ98" i="13"/>
  <c r="BQ99" i="13"/>
  <c r="BQ100" i="13"/>
  <c r="BQ101" i="13"/>
  <c r="BQ102" i="13"/>
  <c r="BQ103" i="13"/>
  <c r="BQ104" i="13"/>
  <c r="BQ105" i="13"/>
  <c r="BQ106" i="13"/>
  <c r="BQ107" i="13"/>
  <c r="BQ108" i="13"/>
  <c r="BQ109" i="13"/>
  <c r="BQ110" i="13"/>
  <c r="BQ111" i="13"/>
  <c r="BQ112" i="13"/>
  <c r="BQ113" i="13"/>
  <c r="BQ114" i="13"/>
  <c r="BQ115" i="13"/>
  <c r="BQ116" i="13"/>
  <c r="BQ117" i="13"/>
  <c r="BQ118" i="13"/>
  <c r="BQ119" i="13"/>
  <c r="BQ120" i="13"/>
  <c r="BQ121" i="13"/>
  <c r="BQ122" i="13"/>
  <c r="BQ123" i="13"/>
  <c r="BQ124" i="13"/>
  <c r="BQ125" i="13"/>
  <c r="BQ126" i="13"/>
  <c r="BQ127" i="13"/>
  <c r="BQ128" i="13"/>
  <c r="BQ129" i="13"/>
  <c r="BQ130" i="13"/>
  <c r="BQ131" i="13"/>
  <c r="BQ132" i="13"/>
  <c r="BQ133" i="13"/>
  <c r="BQ134" i="13"/>
  <c r="BQ135" i="13"/>
  <c r="BQ136" i="13"/>
  <c r="BQ137" i="13"/>
  <c r="BQ138" i="13"/>
  <c r="BQ139" i="13"/>
  <c r="BQ140" i="13"/>
  <c r="BQ141" i="13"/>
  <c r="BQ142" i="13"/>
  <c r="BQ143" i="13"/>
  <c r="BQ144" i="13"/>
  <c r="BQ145" i="13"/>
  <c r="BQ146" i="13"/>
  <c r="BQ147" i="13"/>
  <c r="BQ148" i="13"/>
  <c r="BQ149" i="13"/>
  <c r="BQ150" i="13"/>
  <c r="BQ151" i="13"/>
  <c r="BQ152" i="13"/>
  <c r="BQ153" i="13"/>
  <c r="BQ154" i="13"/>
  <c r="BQ155" i="13"/>
  <c r="BQ156" i="13"/>
  <c r="BQ157" i="13"/>
  <c r="BQ158" i="13"/>
  <c r="BQ159" i="13"/>
  <c r="BQ160" i="13"/>
  <c r="BQ161" i="13"/>
  <c r="BQ162" i="13"/>
  <c r="BQ163" i="13"/>
  <c r="BQ164" i="13"/>
  <c r="BQ165" i="13"/>
  <c r="BQ166" i="13"/>
  <c r="BQ167" i="13"/>
  <c r="BQ168" i="13"/>
  <c r="BQ169" i="13"/>
  <c r="BQ170" i="13"/>
  <c r="BQ171" i="13"/>
  <c r="BQ172" i="13"/>
  <c r="BQ173" i="13"/>
  <c r="BQ174" i="13"/>
  <c r="BQ175" i="13"/>
  <c r="BQ176" i="13"/>
  <c r="BQ177" i="13"/>
  <c r="BQ178" i="13"/>
  <c r="BQ179" i="13"/>
  <c r="BQ180" i="13"/>
  <c r="BQ181" i="13"/>
  <c r="BQ182" i="13"/>
  <c r="BQ183" i="13"/>
  <c r="BQ184" i="13"/>
  <c r="BQ185" i="13"/>
  <c r="BQ186" i="13"/>
  <c r="BQ187" i="13"/>
  <c r="BQ188" i="13"/>
  <c r="BQ189" i="13"/>
  <c r="BQ190" i="13"/>
  <c r="BQ191" i="13"/>
  <c r="BQ192" i="13"/>
  <c r="BQ193" i="13"/>
  <c r="BQ194" i="13"/>
  <c r="BQ195" i="13"/>
  <c r="BQ196" i="13"/>
  <c r="BQ197" i="13"/>
  <c r="BQ198" i="13"/>
  <c r="BQ199" i="13"/>
  <c r="BQ200" i="13"/>
  <c r="BQ201" i="13"/>
  <c r="BQ202" i="13"/>
  <c r="BQ203" i="13"/>
  <c r="BQ204" i="13"/>
  <c r="BQ205" i="13"/>
  <c r="BQ206" i="13"/>
  <c r="BQ207" i="13"/>
  <c r="BQ208" i="13"/>
  <c r="BQ209" i="13"/>
  <c r="BQ210" i="13"/>
  <c r="BQ211" i="13"/>
  <c r="BQ212" i="13"/>
  <c r="BQ213" i="13"/>
  <c r="BQ214" i="13"/>
  <c r="BQ215" i="13"/>
  <c r="BQ216" i="13"/>
  <c r="BQ217" i="13"/>
  <c r="BQ218" i="13"/>
  <c r="BQ219" i="13"/>
  <c r="BQ220" i="13"/>
  <c r="BQ221" i="13"/>
  <c r="BQ222" i="13"/>
  <c r="BQ223" i="13"/>
  <c r="BQ224" i="13"/>
  <c r="BQ225" i="13"/>
  <c r="BQ226" i="13"/>
  <c r="BQ227" i="13"/>
  <c r="BQ228" i="13"/>
  <c r="BQ229" i="13"/>
  <c r="BQ230" i="13"/>
  <c r="BQ231" i="13"/>
  <c r="BQ232" i="13"/>
  <c r="BQ233" i="13"/>
  <c r="BQ234" i="13"/>
  <c r="BQ235" i="13"/>
  <c r="BQ236" i="13"/>
  <c r="BQ237" i="13"/>
  <c r="BQ238" i="13"/>
  <c r="BQ239" i="13"/>
  <c r="BQ240" i="13"/>
  <c r="BQ241" i="13"/>
  <c r="BQ242" i="13"/>
  <c r="BQ243" i="13"/>
  <c r="BQ244" i="13"/>
  <c r="BQ245" i="13"/>
  <c r="BQ246" i="13"/>
  <c r="BQ247" i="13"/>
  <c r="BQ248" i="13"/>
  <c r="BQ249" i="13"/>
  <c r="BQ250" i="13"/>
  <c r="BQ251" i="13"/>
  <c r="BQ252" i="13"/>
  <c r="BQ253" i="13"/>
  <c r="BQ254" i="13"/>
  <c r="BQ255" i="13"/>
  <c r="BQ256" i="13"/>
  <c r="BQ257" i="13"/>
  <c r="BQ258" i="13"/>
  <c r="BQ259" i="13"/>
  <c r="BQ260" i="13"/>
  <c r="BQ261" i="13"/>
  <c r="BQ262" i="13"/>
  <c r="BQ263" i="13"/>
  <c r="BQ264" i="13"/>
  <c r="BQ265" i="13"/>
  <c r="BQ266" i="13"/>
  <c r="BQ267" i="13"/>
  <c r="BQ268" i="13"/>
  <c r="BQ269" i="13"/>
  <c r="BQ270" i="13"/>
  <c r="BQ271" i="13"/>
  <c r="BQ272" i="13"/>
  <c r="BQ273" i="13"/>
  <c r="BQ274" i="13"/>
  <c r="BQ275" i="13"/>
  <c r="BQ276" i="13"/>
  <c r="BQ277" i="13"/>
  <c r="BQ278" i="13"/>
  <c r="BQ279" i="13"/>
  <c r="BQ280" i="13"/>
  <c r="BQ281" i="13"/>
  <c r="BQ282" i="13"/>
  <c r="BQ283" i="13"/>
  <c r="BQ284" i="13"/>
  <c r="BQ285" i="13"/>
  <c r="BQ286" i="13"/>
  <c r="BQ287" i="13"/>
  <c r="BQ288" i="13"/>
  <c r="BQ289" i="13"/>
  <c r="BQ290" i="13"/>
  <c r="BQ291" i="13"/>
  <c r="BQ292" i="13"/>
  <c r="BQ293" i="13"/>
  <c r="BQ294" i="13"/>
  <c r="BQ295" i="13"/>
  <c r="BQ296" i="13"/>
  <c r="BQ297" i="13"/>
  <c r="BQ298" i="13"/>
  <c r="BQ299" i="13"/>
  <c r="BQ300" i="13"/>
  <c r="BQ301" i="13"/>
  <c r="BQ302" i="13"/>
  <c r="BQ303" i="13"/>
  <c r="BQ304" i="13"/>
  <c r="BQ305" i="13"/>
  <c r="BQ306" i="13"/>
  <c r="BQ307" i="13"/>
  <c r="BQ308" i="13"/>
  <c r="BQ309" i="13"/>
  <c r="BQ310" i="13"/>
  <c r="BQ311" i="13"/>
  <c r="BQ312" i="13"/>
  <c r="BQ313" i="13"/>
  <c r="BQ314" i="13"/>
  <c r="BQ315" i="13"/>
  <c r="BQ316" i="13"/>
  <c r="BQ317" i="13"/>
  <c r="BQ318" i="13"/>
  <c r="BQ319" i="13"/>
  <c r="BQ320" i="13"/>
  <c r="BQ321" i="13"/>
  <c r="BQ322" i="13"/>
  <c r="BQ323" i="13"/>
  <c r="BQ324" i="13"/>
  <c r="BQ325" i="13"/>
  <c r="BQ326" i="13"/>
  <c r="BQ327" i="13"/>
  <c r="BQ328" i="13"/>
  <c r="BQ329" i="13"/>
  <c r="BQ330" i="13"/>
  <c r="BQ331" i="13"/>
  <c r="BQ332" i="13"/>
  <c r="BQ333" i="13"/>
  <c r="BQ334" i="13"/>
  <c r="BQ335" i="13"/>
  <c r="BQ336" i="13"/>
  <c r="BQ337" i="13"/>
  <c r="BQ338" i="13"/>
  <c r="BQ339" i="13"/>
  <c r="BQ340" i="13"/>
  <c r="BQ341" i="13"/>
  <c r="BQ342" i="13"/>
  <c r="BQ343" i="13"/>
  <c r="BQ344" i="13"/>
  <c r="BQ345" i="13"/>
  <c r="BQ346" i="13"/>
  <c r="BQ347" i="13"/>
  <c r="BQ348" i="13"/>
  <c r="BQ349" i="13"/>
  <c r="BQ350" i="13"/>
  <c r="BQ351" i="13"/>
  <c r="BQ352" i="13"/>
  <c r="BQ353" i="13"/>
  <c r="BQ354" i="13"/>
  <c r="BQ355" i="13"/>
  <c r="BQ356" i="13"/>
  <c r="BQ357" i="13"/>
  <c r="BQ358" i="13"/>
  <c r="BQ359" i="13"/>
  <c r="BQ360" i="13"/>
  <c r="BQ361" i="13"/>
  <c r="BQ362" i="13"/>
  <c r="BQ363" i="13"/>
  <c r="BQ364" i="13"/>
  <c r="BQ365" i="13"/>
  <c r="BQ366" i="13"/>
  <c r="BQ367" i="13"/>
  <c r="BQ368" i="13"/>
  <c r="BQ369" i="13"/>
  <c r="BQ370" i="13"/>
  <c r="BQ371" i="13"/>
  <c r="BQ372" i="13"/>
  <c r="BQ373" i="13"/>
  <c r="BQ374" i="13"/>
  <c r="BQ375" i="13"/>
  <c r="BQ376" i="13"/>
  <c r="BQ377" i="13"/>
  <c r="BQ378" i="13"/>
  <c r="BQ379" i="13"/>
  <c r="BQ380" i="13"/>
  <c r="BQ381" i="13"/>
  <c r="BQ382" i="13"/>
  <c r="BQ383" i="13"/>
  <c r="BQ384" i="13"/>
  <c r="BQ385" i="13"/>
  <c r="BQ386" i="13"/>
  <c r="BQ387" i="13"/>
  <c r="BQ388" i="13"/>
  <c r="BQ389" i="13"/>
  <c r="BQ390" i="13"/>
  <c r="BQ391" i="13"/>
  <c r="BQ392" i="13"/>
  <c r="BQ393" i="13"/>
  <c r="BQ394" i="13"/>
  <c r="BQ395" i="13"/>
  <c r="BQ396" i="13"/>
  <c r="BQ397" i="13"/>
  <c r="BQ398" i="13"/>
  <c r="BQ399" i="13"/>
  <c r="BQ400" i="13"/>
  <c r="BQ401" i="13"/>
  <c r="BQ402" i="13"/>
  <c r="BQ403" i="13"/>
  <c r="BQ404" i="13"/>
  <c r="BP9" i="13"/>
  <c r="BP10" i="13"/>
  <c r="BP11" i="13"/>
  <c r="BP12" i="13"/>
  <c r="BP13" i="13"/>
  <c r="BP14" i="13"/>
  <c r="BP15" i="13"/>
  <c r="BP16" i="13"/>
  <c r="BP17" i="13"/>
  <c r="BP18" i="13"/>
  <c r="BP19" i="13"/>
  <c r="BP20" i="13"/>
  <c r="BP21" i="13"/>
  <c r="BP22" i="13"/>
  <c r="BP23" i="13"/>
  <c r="BP24" i="13"/>
  <c r="BP25" i="13"/>
  <c r="BP26" i="13"/>
  <c r="BP27" i="13"/>
  <c r="BP28" i="13"/>
  <c r="BP29" i="13"/>
  <c r="BP30" i="13"/>
  <c r="BP31" i="13"/>
  <c r="BP32" i="13"/>
  <c r="BP33" i="13"/>
  <c r="BP34" i="13"/>
  <c r="BP35" i="13"/>
  <c r="BP36" i="13"/>
  <c r="BP37" i="13"/>
  <c r="BP38" i="13"/>
  <c r="BP39" i="13"/>
  <c r="BP40" i="13"/>
  <c r="BP41" i="13"/>
  <c r="BP42" i="13"/>
  <c r="BP43" i="13"/>
  <c r="BP44" i="13"/>
  <c r="BP45" i="13"/>
  <c r="BP46" i="13"/>
  <c r="BP47" i="13"/>
  <c r="BP48" i="13"/>
  <c r="BP49" i="13"/>
  <c r="BP50" i="13"/>
  <c r="BP51" i="13"/>
  <c r="BP52" i="13"/>
  <c r="BP53" i="13"/>
  <c r="BP54" i="13"/>
  <c r="BP55" i="13"/>
  <c r="BP56" i="13"/>
  <c r="BP57" i="13"/>
  <c r="BP58" i="13"/>
  <c r="BP59" i="13"/>
  <c r="BP60" i="13"/>
  <c r="BP61" i="13"/>
  <c r="BP62" i="13"/>
  <c r="BP63" i="13"/>
  <c r="BP64" i="13"/>
  <c r="BP65" i="13"/>
  <c r="BP66" i="13"/>
  <c r="BP67" i="13"/>
  <c r="BP68" i="13"/>
  <c r="BP69" i="13"/>
  <c r="BP70" i="13"/>
  <c r="BP71" i="13"/>
  <c r="BP72" i="13"/>
  <c r="BP73" i="13"/>
  <c r="BP74" i="13"/>
  <c r="BP75" i="13"/>
  <c r="BP76" i="13"/>
  <c r="BP77" i="13"/>
  <c r="BP78" i="13"/>
  <c r="BP79" i="13"/>
  <c r="BP80" i="13"/>
  <c r="BP81" i="13"/>
  <c r="BP82" i="13"/>
  <c r="BP83" i="13"/>
  <c r="BP84" i="13"/>
  <c r="BP85" i="13"/>
  <c r="BP86" i="13"/>
  <c r="BP87" i="13"/>
  <c r="BP88" i="13"/>
  <c r="BP89" i="13"/>
  <c r="BP90" i="13"/>
  <c r="BP91" i="13"/>
  <c r="BP92" i="13"/>
  <c r="BP93" i="13"/>
  <c r="BP94" i="13"/>
  <c r="BP95" i="13"/>
  <c r="BP96" i="13"/>
  <c r="BP97" i="13"/>
  <c r="BP98" i="13"/>
  <c r="BP99" i="13"/>
  <c r="BP100" i="13"/>
  <c r="BP101" i="13"/>
  <c r="BP102" i="13"/>
  <c r="BP103" i="13"/>
  <c r="BP104" i="13"/>
  <c r="BP105" i="13"/>
  <c r="BP106" i="13"/>
  <c r="BP107" i="13"/>
  <c r="BP108" i="13"/>
  <c r="BP109" i="13"/>
  <c r="BP110" i="13"/>
  <c r="BP111" i="13"/>
  <c r="BP112" i="13"/>
  <c r="BP113" i="13"/>
  <c r="BP114" i="13"/>
  <c r="BP115" i="13"/>
  <c r="BP116" i="13"/>
  <c r="BP117" i="13"/>
  <c r="BP118" i="13"/>
  <c r="BP119" i="13"/>
  <c r="BP120" i="13"/>
  <c r="BP121" i="13"/>
  <c r="BP122" i="13"/>
  <c r="BP123" i="13"/>
  <c r="BP124" i="13"/>
  <c r="BP125" i="13"/>
  <c r="BP126" i="13"/>
  <c r="BP127" i="13"/>
  <c r="BP128" i="13"/>
  <c r="BP129" i="13"/>
  <c r="BP130" i="13"/>
  <c r="BP131" i="13"/>
  <c r="BP132" i="13"/>
  <c r="BP133" i="13"/>
  <c r="BP134" i="13"/>
  <c r="BP135" i="13"/>
  <c r="BP136" i="13"/>
  <c r="BP137" i="13"/>
  <c r="BP138" i="13"/>
  <c r="BP139" i="13"/>
  <c r="BP140" i="13"/>
  <c r="BP141" i="13"/>
  <c r="BP142" i="13"/>
  <c r="BP143" i="13"/>
  <c r="BP144" i="13"/>
  <c r="BP145" i="13"/>
  <c r="BP146" i="13"/>
  <c r="BP147" i="13"/>
  <c r="BP148" i="13"/>
  <c r="BP149" i="13"/>
  <c r="BP150" i="13"/>
  <c r="BP151" i="13"/>
  <c r="BP152" i="13"/>
  <c r="BP153" i="13"/>
  <c r="BP154" i="13"/>
  <c r="BP155" i="13"/>
  <c r="BP156" i="13"/>
  <c r="BP157" i="13"/>
  <c r="BP158" i="13"/>
  <c r="BP159" i="13"/>
  <c r="BP160" i="13"/>
  <c r="BP161" i="13"/>
  <c r="BP162" i="13"/>
  <c r="BP163" i="13"/>
  <c r="BP164" i="13"/>
  <c r="BP165" i="13"/>
  <c r="BP166" i="13"/>
  <c r="BP167" i="13"/>
  <c r="BP168" i="13"/>
  <c r="BP169" i="13"/>
  <c r="BP170" i="13"/>
  <c r="BP171" i="13"/>
  <c r="BP172" i="13"/>
  <c r="BP173" i="13"/>
  <c r="BP174" i="13"/>
  <c r="BP175" i="13"/>
  <c r="BP176" i="13"/>
  <c r="BP177" i="13"/>
  <c r="BP178" i="13"/>
  <c r="BP179" i="13"/>
  <c r="BP180" i="13"/>
  <c r="BP181" i="13"/>
  <c r="BP182" i="13"/>
  <c r="BP183" i="13"/>
  <c r="BP184" i="13"/>
  <c r="BP185" i="13"/>
  <c r="BP186" i="13"/>
  <c r="BP187" i="13"/>
  <c r="BP188" i="13"/>
  <c r="BP189" i="13"/>
  <c r="BP190" i="13"/>
  <c r="BP191" i="13"/>
  <c r="BP192" i="13"/>
  <c r="BP193" i="13"/>
  <c r="BP194" i="13"/>
  <c r="BP195" i="13"/>
  <c r="BP196" i="13"/>
  <c r="BP197" i="13"/>
  <c r="BP198" i="13"/>
  <c r="BP199" i="13"/>
  <c r="BP200" i="13"/>
  <c r="BP201" i="13"/>
  <c r="BP202" i="13"/>
  <c r="BP203" i="13"/>
  <c r="BP204" i="13"/>
  <c r="BP205" i="13"/>
  <c r="BP206" i="13"/>
  <c r="BP207" i="13"/>
  <c r="BP208" i="13"/>
  <c r="BP209" i="13"/>
  <c r="BP210" i="13"/>
  <c r="BP211" i="13"/>
  <c r="BP212" i="13"/>
  <c r="BP213" i="13"/>
  <c r="BP214" i="13"/>
  <c r="BP215" i="13"/>
  <c r="BP216" i="13"/>
  <c r="BP217" i="13"/>
  <c r="BP218" i="13"/>
  <c r="BP219" i="13"/>
  <c r="BP220" i="13"/>
  <c r="BP221" i="13"/>
  <c r="BP222" i="13"/>
  <c r="BP223" i="13"/>
  <c r="BP224" i="13"/>
  <c r="BP225" i="13"/>
  <c r="BP226" i="13"/>
  <c r="BP227" i="13"/>
  <c r="BP228" i="13"/>
  <c r="BP229" i="13"/>
  <c r="BP230" i="13"/>
  <c r="BP231" i="13"/>
  <c r="BP232" i="13"/>
  <c r="BP233" i="13"/>
  <c r="BP234" i="13"/>
  <c r="BP235" i="13"/>
  <c r="BP236" i="13"/>
  <c r="BP237" i="13"/>
  <c r="BP238" i="13"/>
  <c r="BP239" i="13"/>
  <c r="BP240" i="13"/>
  <c r="BP241" i="13"/>
  <c r="BP242" i="13"/>
  <c r="BP243" i="13"/>
  <c r="BP244" i="13"/>
  <c r="BP245" i="13"/>
  <c r="BP246" i="13"/>
  <c r="BP247" i="13"/>
  <c r="BP248" i="13"/>
  <c r="BP249" i="13"/>
  <c r="BP250" i="13"/>
  <c r="BP251" i="13"/>
  <c r="BP252" i="13"/>
  <c r="BP253" i="13"/>
  <c r="BP254" i="13"/>
  <c r="BP255" i="13"/>
  <c r="BP256" i="13"/>
  <c r="BP257" i="13"/>
  <c r="BP258" i="13"/>
  <c r="BP259" i="13"/>
  <c r="BP260" i="13"/>
  <c r="BP261" i="13"/>
  <c r="BP262" i="13"/>
  <c r="BP263" i="13"/>
  <c r="BP264" i="13"/>
  <c r="BP265" i="13"/>
  <c r="BP266" i="13"/>
  <c r="BP267" i="13"/>
  <c r="BP268" i="13"/>
  <c r="BP269" i="13"/>
  <c r="BP270" i="13"/>
  <c r="BP271" i="13"/>
  <c r="BP272" i="13"/>
  <c r="BP273" i="13"/>
  <c r="BP274" i="13"/>
  <c r="BP275" i="13"/>
  <c r="BP276" i="13"/>
  <c r="BP277" i="13"/>
  <c r="BP278" i="13"/>
  <c r="BP279" i="13"/>
  <c r="BP280" i="13"/>
  <c r="BP281" i="13"/>
  <c r="BP282" i="13"/>
  <c r="BP283" i="13"/>
  <c r="BP284" i="13"/>
  <c r="BP285" i="13"/>
  <c r="BP286" i="13"/>
  <c r="BP287" i="13"/>
  <c r="BP288" i="13"/>
  <c r="BP289" i="13"/>
  <c r="BP290" i="13"/>
  <c r="BP291" i="13"/>
  <c r="BP292" i="13"/>
  <c r="BP293" i="13"/>
  <c r="BP294" i="13"/>
  <c r="BP295" i="13"/>
  <c r="BP296" i="13"/>
  <c r="BP297" i="13"/>
  <c r="BP298" i="13"/>
  <c r="BP299" i="13"/>
  <c r="BP300" i="13"/>
  <c r="BP301" i="13"/>
  <c r="BP302" i="13"/>
  <c r="BP303" i="13"/>
  <c r="BP304" i="13"/>
  <c r="BP305" i="13"/>
  <c r="BP306" i="13"/>
  <c r="BP307" i="13"/>
  <c r="BP308" i="13"/>
  <c r="BP309" i="13"/>
  <c r="BP310" i="13"/>
  <c r="BP311" i="13"/>
  <c r="BP312" i="13"/>
  <c r="BP313" i="13"/>
  <c r="BP314" i="13"/>
  <c r="BP315" i="13"/>
  <c r="BP316" i="13"/>
  <c r="BP317" i="13"/>
  <c r="BP318" i="13"/>
  <c r="BP319" i="13"/>
  <c r="BP320" i="13"/>
  <c r="BP321" i="13"/>
  <c r="BP322" i="13"/>
  <c r="BP323" i="13"/>
  <c r="BP324" i="13"/>
  <c r="BP325" i="13"/>
  <c r="BP326" i="13"/>
  <c r="BP327" i="13"/>
  <c r="BP328" i="13"/>
  <c r="BP329" i="13"/>
  <c r="BP330" i="13"/>
  <c r="BP331" i="13"/>
  <c r="BP332" i="13"/>
  <c r="BP333" i="13"/>
  <c r="BP334" i="13"/>
  <c r="BP335" i="13"/>
  <c r="BP336" i="13"/>
  <c r="BP337" i="13"/>
  <c r="BP338" i="13"/>
  <c r="BP339" i="13"/>
  <c r="BP340" i="13"/>
  <c r="BP341" i="13"/>
  <c r="BP342" i="13"/>
  <c r="BP343" i="13"/>
  <c r="BP344" i="13"/>
  <c r="BP345" i="13"/>
  <c r="BP346" i="13"/>
  <c r="BP347" i="13"/>
  <c r="BP348" i="13"/>
  <c r="BP349" i="13"/>
  <c r="BP350" i="13"/>
  <c r="BP351" i="13"/>
  <c r="BP352" i="13"/>
  <c r="BP353" i="13"/>
  <c r="BP354" i="13"/>
  <c r="BP355" i="13"/>
  <c r="BP356" i="13"/>
  <c r="BP357" i="13"/>
  <c r="BP358" i="13"/>
  <c r="BP359" i="13"/>
  <c r="BP360" i="13"/>
  <c r="BP361" i="13"/>
  <c r="BP362" i="13"/>
  <c r="BP363" i="13"/>
  <c r="BP364" i="13"/>
  <c r="BP365" i="13"/>
  <c r="BP366" i="13"/>
  <c r="BP367" i="13"/>
  <c r="BP368" i="13"/>
  <c r="BP369" i="13"/>
  <c r="BP370" i="13"/>
  <c r="BP371" i="13"/>
  <c r="BP372" i="13"/>
  <c r="BP373" i="13"/>
  <c r="BP374" i="13"/>
  <c r="BP375" i="13"/>
  <c r="BP376" i="13"/>
  <c r="BP377" i="13"/>
  <c r="BP378" i="13"/>
  <c r="BP379" i="13"/>
  <c r="BP380" i="13"/>
  <c r="BP381" i="13"/>
  <c r="BP382" i="13"/>
  <c r="BP383" i="13"/>
  <c r="BP384" i="13"/>
  <c r="BP385" i="13"/>
  <c r="BP386" i="13"/>
  <c r="BP387" i="13"/>
  <c r="BP388" i="13"/>
  <c r="BP389" i="13"/>
  <c r="BP390" i="13"/>
  <c r="BP391" i="13"/>
  <c r="BP392" i="13"/>
  <c r="BP393" i="13"/>
  <c r="BP394" i="13"/>
  <c r="BP395" i="13"/>
  <c r="BP396" i="13"/>
  <c r="BP397" i="13"/>
  <c r="BP398" i="13"/>
  <c r="BP399" i="13"/>
  <c r="BP400" i="13"/>
  <c r="BP401" i="13"/>
  <c r="BP402" i="13"/>
  <c r="BP403" i="13"/>
  <c r="BP404" i="13"/>
  <c r="BO9" i="13"/>
  <c r="BO10" i="13"/>
  <c r="BO11" i="13"/>
  <c r="BO12" i="13"/>
  <c r="BO13" i="13"/>
  <c r="BO14" i="13"/>
  <c r="BO15" i="13"/>
  <c r="BO16" i="13"/>
  <c r="BO17" i="13"/>
  <c r="BO18" i="13"/>
  <c r="BO19" i="13"/>
  <c r="BO20" i="13"/>
  <c r="BO21" i="13"/>
  <c r="BO22" i="13"/>
  <c r="BO23" i="13"/>
  <c r="BO24" i="13"/>
  <c r="BO25" i="13"/>
  <c r="BO26" i="13"/>
  <c r="BO27" i="13"/>
  <c r="BO28" i="13"/>
  <c r="BO29" i="13"/>
  <c r="BO30" i="13"/>
  <c r="BO31" i="13"/>
  <c r="BO32" i="13"/>
  <c r="BO33" i="13"/>
  <c r="BO34" i="13"/>
  <c r="BO35" i="13"/>
  <c r="BO36" i="13"/>
  <c r="BO37" i="13"/>
  <c r="BO38" i="13"/>
  <c r="BO39" i="13"/>
  <c r="BO40" i="13"/>
  <c r="BO41" i="13"/>
  <c r="BO42" i="13"/>
  <c r="BO43" i="13"/>
  <c r="BO44" i="13"/>
  <c r="BO45" i="13"/>
  <c r="BO46" i="13"/>
  <c r="BO47" i="13"/>
  <c r="BO48" i="13"/>
  <c r="BO49" i="13"/>
  <c r="BO50" i="13"/>
  <c r="BO51" i="13"/>
  <c r="BO52" i="13"/>
  <c r="BO53" i="13"/>
  <c r="BO54" i="13"/>
  <c r="BO55" i="13"/>
  <c r="BO56" i="13"/>
  <c r="BO57" i="13"/>
  <c r="BO58" i="13"/>
  <c r="BO59" i="13"/>
  <c r="BO60" i="13"/>
  <c r="BO61" i="13"/>
  <c r="BO62" i="13"/>
  <c r="BO63" i="13"/>
  <c r="BO64" i="13"/>
  <c r="BO65" i="13"/>
  <c r="BO66" i="13"/>
  <c r="BO67" i="13"/>
  <c r="BO68" i="13"/>
  <c r="BO69" i="13"/>
  <c r="BO70" i="13"/>
  <c r="BO71" i="13"/>
  <c r="BO72" i="13"/>
  <c r="BO73" i="13"/>
  <c r="BO74" i="13"/>
  <c r="BO75" i="13"/>
  <c r="BO76" i="13"/>
  <c r="BO77" i="13"/>
  <c r="BO78" i="13"/>
  <c r="BO79" i="13"/>
  <c r="BO80" i="13"/>
  <c r="BO81" i="13"/>
  <c r="BO82" i="13"/>
  <c r="BO83" i="13"/>
  <c r="BO84" i="13"/>
  <c r="BO85" i="13"/>
  <c r="BO86" i="13"/>
  <c r="BO87" i="13"/>
  <c r="BO88" i="13"/>
  <c r="BO89" i="13"/>
  <c r="BO90" i="13"/>
  <c r="BO91" i="13"/>
  <c r="BO92" i="13"/>
  <c r="BO93" i="13"/>
  <c r="BO94" i="13"/>
  <c r="BO95" i="13"/>
  <c r="BO96" i="13"/>
  <c r="BO97" i="13"/>
  <c r="BO98" i="13"/>
  <c r="BO99" i="13"/>
  <c r="BO100" i="13"/>
  <c r="BO101" i="13"/>
  <c r="BO102" i="13"/>
  <c r="BO103" i="13"/>
  <c r="BO104" i="13"/>
  <c r="BO105" i="13"/>
  <c r="BO106" i="13"/>
  <c r="BO107" i="13"/>
  <c r="BO108" i="13"/>
  <c r="BO109" i="13"/>
  <c r="BO110" i="13"/>
  <c r="BO111" i="13"/>
  <c r="BO112" i="13"/>
  <c r="BO113" i="13"/>
  <c r="BO114" i="13"/>
  <c r="BO115" i="13"/>
  <c r="BO116" i="13"/>
  <c r="BO117" i="13"/>
  <c r="BO118" i="13"/>
  <c r="BO119" i="13"/>
  <c r="BO120" i="13"/>
  <c r="BO121" i="13"/>
  <c r="BO122" i="13"/>
  <c r="BO123" i="13"/>
  <c r="BO124" i="13"/>
  <c r="BO125" i="13"/>
  <c r="BO126" i="13"/>
  <c r="BO127" i="13"/>
  <c r="BO128" i="13"/>
  <c r="BO129" i="13"/>
  <c r="BO130" i="13"/>
  <c r="BO131" i="13"/>
  <c r="BO132" i="13"/>
  <c r="BO133" i="13"/>
  <c r="BO134" i="13"/>
  <c r="BO135" i="13"/>
  <c r="BO136" i="13"/>
  <c r="BO137" i="13"/>
  <c r="BO138" i="13"/>
  <c r="BO139" i="13"/>
  <c r="BO140" i="13"/>
  <c r="BO141" i="13"/>
  <c r="BO142" i="13"/>
  <c r="BO143" i="13"/>
  <c r="BO144" i="13"/>
  <c r="BO145" i="13"/>
  <c r="BO146" i="13"/>
  <c r="BO147" i="13"/>
  <c r="BO148" i="13"/>
  <c r="BO149" i="13"/>
  <c r="BO150" i="13"/>
  <c r="BO151" i="13"/>
  <c r="BO152" i="13"/>
  <c r="BO153" i="13"/>
  <c r="BO154" i="13"/>
  <c r="BO155" i="13"/>
  <c r="BO156" i="13"/>
  <c r="BO157" i="13"/>
  <c r="BO158" i="13"/>
  <c r="BO159" i="13"/>
  <c r="BO160" i="13"/>
  <c r="BO161" i="13"/>
  <c r="BO162" i="13"/>
  <c r="BO163" i="13"/>
  <c r="BO164" i="13"/>
  <c r="BO165" i="13"/>
  <c r="BO166" i="13"/>
  <c r="BO167" i="13"/>
  <c r="BO168" i="13"/>
  <c r="BO169" i="13"/>
  <c r="BO170" i="13"/>
  <c r="BO171" i="13"/>
  <c r="BO172" i="13"/>
  <c r="BO173" i="13"/>
  <c r="BO174" i="13"/>
  <c r="BO175" i="13"/>
  <c r="BO176" i="13"/>
  <c r="BO177" i="13"/>
  <c r="BO178" i="13"/>
  <c r="BO179" i="13"/>
  <c r="BO180" i="13"/>
  <c r="BO181" i="13"/>
  <c r="BO182" i="13"/>
  <c r="BO183" i="13"/>
  <c r="BO184" i="13"/>
  <c r="BO185" i="13"/>
  <c r="BO186" i="13"/>
  <c r="BO187" i="13"/>
  <c r="BO188" i="13"/>
  <c r="BO189" i="13"/>
  <c r="BO190" i="13"/>
  <c r="BO191" i="13"/>
  <c r="BO192" i="13"/>
  <c r="BO193" i="13"/>
  <c r="BO194" i="13"/>
  <c r="BO195" i="13"/>
  <c r="BO196" i="13"/>
  <c r="BO197" i="13"/>
  <c r="BO198" i="13"/>
  <c r="BO199" i="13"/>
  <c r="BO200" i="13"/>
  <c r="BO201" i="13"/>
  <c r="BO202" i="13"/>
  <c r="BO203" i="13"/>
  <c r="BO204" i="13"/>
  <c r="BO205" i="13"/>
  <c r="BO206" i="13"/>
  <c r="BO207" i="13"/>
  <c r="BO208" i="13"/>
  <c r="BO209" i="13"/>
  <c r="BO210" i="13"/>
  <c r="BO211" i="13"/>
  <c r="BO212" i="13"/>
  <c r="BO213" i="13"/>
  <c r="BO214" i="13"/>
  <c r="BO215" i="13"/>
  <c r="BO216" i="13"/>
  <c r="BO217" i="13"/>
  <c r="BO218" i="13"/>
  <c r="BO219" i="13"/>
  <c r="BO220" i="13"/>
  <c r="BO221" i="13"/>
  <c r="BO222" i="13"/>
  <c r="BO223" i="13"/>
  <c r="BO224" i="13"/>
  <c r="BO225" i="13"/>
  <c r="BO226" i="13"/>
  <c r="BO227" i="13"/>
  <c r="BO228" i="13"/>
  <c r="BO229" i="13"/>
  <c r="BO230" i="13"/>
  <c r="BO231" i="13"/>
  <c r="BO232" i="13"/>
  <c r="BO233" i="13"/>
  <c r="BO234" i="13"/>
  <c r="BO235" i="13"/>
  <c r="BO236" i="13"/>
  <c r="BO237" i="13"/>
  <c r="BO238" i="13"/>
  <c r="BO239" i="13"/>
  <c r="BO240" i="13"/>
  <c r="BO241" i="13"/>
  <c r="BO242" i="13"/>
  <c r="BO243" i="13"/>
  <c r="BO244" i="13"/>
  <c r="BO245" i="13"/>
  <c r="BO246" i="13"/>
  <c r="BO247" i="13"/>
  <c r="BO248" i="13"/>
  <c r="BO249" i="13"/>
  <c r="BO250" i="13"/>
  <c r="BO251" i="13"/>
  <c r="BO252" i="13"/>
  <c r="BO253" i="13"/>
  <c r="BO254" i="13"/>
  <c r="BO255" i="13"/>
  <c r="BO256" i="13"/>
  <c r="BO257" i="13"/>
  <c r="BO258" i="13"/>
  <c r="BO259" i="13"/>
  <c r="BO260" i="13"/>
  <c r="BO261" i="13"/>
  <c r="BO262" i="13"/>
  <c r="BO263" i="13"/>
  <c r="BO264" i="13"/>
  <c r="BO265" i="13"/>
  <c r="BO266" i="13"/>
  <c r="BO267" i="13"/>
  <c r="BO268" i="13"/>
  <c r="BO269" i="13"/>
  <c r="BO270" i="13"/>
  <c r="BO271" i="13"/>
  <c r="BO272" i="13"/>
  <c r="BO273" i="13"/>
  <c r="BO274" i="13"/>
  <c r="BO275" i="13"/>
  <c r="BO276" i="13"/>
  <c r="BO277" i="13"/>
  <c r="BO278" i="13"/>
  <c r="BO279" i="13"/>
  <c r="BO280" i="13"/>
  <c r="BO281" i="13"/>
  <c r="BO282" i="13"/>
  <c r="BO283" i="13"/>
  <c r="BO284" i="13"/>
  <c r="BO285" i="13"/>
  <c r="BO286" i="13"/>
  <c r="BO287" i="13"/>
  <c r="BO288" i="13"/>
  <c r="BO289" i="13"/>
  <c r="BO290" i="13"/>
  <c r="BO291" i="13"/>
  <c r="BO292" i="13"/>
  <c r="BO293" i="13"/>
  <c r="BO294" i="13"/>
  <c r="BO295" i="13"/>
  <c r="BO296" i="13"/>
  <c r="BO297" i="13"/>
  <c r="BO298" i="13"/>
  <c r="BO299" i="13"/>
  <c r="BO300" i="13"/>
  <c r="BO301" i="13"/>
  <c r="BO302" i="13"/>
  <c r="BO303" i="13"/>
  <c r="BO304" i="13"/>
  <c r="BO305" i="13"/>
  <c r="BO306" i="13"/>
  <c r="BO307" i="13"/>
  <c r="BO308" i="13"/>
  <c r="BO309" i="13"/>
  <c r="BO310" i="13"/>
  <c r="BO311" i="13"/>
  <c r="BO312" i="13"/>
  <c r="BO313" i="13"/>
  <c r="BO314" i="13"/>
  <c r="BO315" i="13"/>
  <c r="BO316" i="13"/>
  <c r="BO317" i="13"/>
  <c r="BO318" i="13"/>
  <c r="BO319" i="13"/>
  <c r="BO320" i="13"/>
  <c r="BO321" i="13"/>
  <c r="BO322" i="13"/>
  <c r="BO323" i="13"/>
  <c r="BO324" i="13"/>
  <c r="BO325" i="13"/>
  <c r="BO326" i="13"/>
  <c r="BO327" i="13"/>
  <c r="BO328" i="13"/>
  <c r="BO329" i="13"/>
  <c r="BO330" i="13"/>
  <c r="BO331" i="13"/>
  <c r="BO332" i="13"/>
  <c r="BO333" i="13"/>
  <c r="BO334" i="13"/>
  <c r="BO335" i="13"/>
  <c r="BO336" i="13"/>
  <c r="BO337" i="13"/>
  <c r="BO338" i="13"/>
  <c r="BO339" i="13"/>
  <c r="BO340" i="13"/>
  <c r="BO341" i="13"/>
  <c r="BO342" i="13"/>
  <c r="BO343" i="13"/>
  <c r="BO344" i="13"/>
  <c r="BO345" i="13"/>
  <c r="BO346" i="13"/>
  <c r="BO347" i="13"/>
  <c r="BO348" i="13"/>
  <c r="BO349" i="13"/>
  <c r="BO350" i="13"/>
  <c r="BO351" i="13"/>
  <c r="BO352" i="13"/>
  <c r="BO353" i="13"/>
  <c r="BO354" i="13"/>
  <c r="BO355" i="13"/>
  <c r="BO356" i="13"/>
  <c r="BO357" i="13"/>
  <c r="BO358" i="13"/>
  <c r="BO359" i="13"/>
  <c r="BO360" i="13"/>
  <c r="BO361" i="13"/>
  <c r="BO362" i="13"/>
  <c r="BO363" i="13"/>
  <c r="BO364" i="13"/>
  <c r="BO365" i="13"/>
  <c r="BO366" i="13"/>
  <c r="BO367" i="13"/>
  <c r="BO368" i="13"/>
  <c r="BO369" i="13"/>
  <c r="BO370" i="13"/>
  <c r="BO371" i="13"/>
  <c r="BO372" i="13"/>
  <c r="BO373" i="13"/>
  <c r="BO374" i="13"/>
  <c r="BO375" i="13"/>
  <c r="BO376" i="13"/>
  <c r="BO377" i="13"/>
  <c r="BO378" i="13"/>
  <c r="BO379" i="13"/>
  <c r="BO380" i="13"/>
  <c r="BO381" i="13"/>
  <c r="BO382" i="13"/>
  <c r="BO383" i="13"/>
  <c r="BO384" i="13"/>
  <c r="BO385" i="13"/>
  <c r="BO386" i="13"/>
  <c r="BO387" i="13"/>
  <c r="BO388" i="13"/>
  <c r="BO389" i="13"/>
  <c r="BO390" i="13"/>
  <c r="BO391" i="13"/>
  <c r="BO392" i="13"/>
  <c r="BO393" i="13"/>
  <c r="BO394" i="13"/>
  <c r="BO395" i="13"/>
  <c r="BO396" i="13"/>
  <c r="BO397" i="13"/>
  <c r="BO398" i="13"/>
  <c r="BO399" i="13"/>
  <c r="BO400" i="13"/>
  <c r="BO401" i="13"/>
  <c r="BO402" i="13"/>
  <c r="BO403" i="13"/>
  <c r="BO404" i="13"/>
  <c r="BN9" i="13"/>
  <c r="BN10" i="13"/>
  <c r="BN11" i="13"/>
  <c r="BN12" i="13"/>
  <c r="BN13" i="13"/>
  <c r="BN14" i="13"/>
  <c r="BN15" i="13"/>
  <c r="BN16" i="13"/>
  <c r="BN17" i="13"/>
  <c r="BN18" i="13"/>
  <c r="BN19" i="13"/>
  <c r="BN20" i="13"/>
  <c r="BN21" i="13"/>
  <c r="BN22" i="13"/>
  <c r="BN23" i="13"/>
  <c r="BN24" i="13"/>
  <c r="BN25" i="13"/>
  <c r="BN26" i="13"/>
  <c r="BN27" i="13"/>
  <c r="BN28" i="13"/>
  <c r="BN29" i="13"/>
  <c r="BN30" i="13"/>
  <c r="BN31" i="13"/>
  <c r="BN32" i="13"/>
  <c r="BN33" i="13"/>
  <c r="BN34" i="13"/>
  <c r="BN35" i="13"/>
  <c r="BN36" i="13"/>
  <c r="BN37" i="13"/>
  <c r="BN38" i="13"/>
  <c r="BN39" i="13"/>
  <c r="BN40" i="13"/>
  <c r="BN41" i="13"/>
  <c r="BN42" i="13"/>
  <c r="BN43" i="13"/>
  <c r="BN44" i="13"/>
  <c r="BN45" i="13"/>
  <c r="BN46" i="13"/>
  <c r="BN47" i="13"/>
  <c r="BN48" i="13"/>
  <c r="BN49" i="13"/>
  <c r="BN50" i="13"/>
  <c r="BN51" i="13"/>
  <c r="BN52" i="13"/>
  <c r="BN53" i="13"/>
  <c r="BN54" i="13"/>
  <c r="BN55" i="13"/>
  <c r="BN56" i="13"/>
  <c r="BN57" i="13"/>
  <c r="BN58" i="13"/>
  <c r="BN59" i="13"/>
  <c r="BN60" i="13"/>
  <c r="BN61" i="13"/>
  <c r="BN62" i="13"/>
  <c r="BN63" i="13"/>
  <c r="BN64" i="13"/>
  <c r="BN65" i="13"/>
  <c r="BN66" i="13"/>
  <c r="BN67" i="13"/>
  <c r="BN68" i="13"/>
  <c r="BN69" i="13"/>
  <c r="BN70" i="13"/>
  <c r="BN71" i="13"/>
  <c r="BN72" i="13"/>
  <c r="BN73" i="13"/>
  <c r="BN74" i="13"/>
  <c r="BN75" i="13"/>
  <c r="BN76" i="13"/>
  <c r="BN77" i="13"/>
  <c r="BN78" i="13"/>
  <c r="BN79" i="13"/>
  <c r="BN80" i="13"/>
  <c r="BN81" i="13"/>
  <c r="BN82" i="13"/>
  <c r="BN83" i="13"/>
  <c r="BN84" i="13"/>
  <c r="BN85" i="13"/>
  <c r="BN86" i="13"/>
  <c r="BN87" i="13"/>
  <c r="BN88" i="13"/>
  <c r="BN89" i="13"/>
  <c r="BN90" i="13"/>
  <c r="BN91" i="13"/>
  <c r="BN92" i="13"/>
  <c r="BN93" i="13"/>
  <c r="BN94" i="13"/>
  <c r="BN95" i="13"/>
  <c r="BN96" i="13"/>
  <c r="BN97" i="13"/>
  <c r="BN98" i="13"/>
  <c r="BN99" i="13"/>
  <c r="BN100" i="13"/>
  <c r="BN101" i="13"/>
  <c r="BN102" i="13"/>
  <c r="BN103" i="13"/>
  <c r="BN104" i="13"/>
  <c r="BN105" i="13"/>
  <c r="BN106" i="13"/>
  <c r="BN107" i="13"/>
  <c r="BN108" i="13"/>
  <c r="BN109" i="13"/>
  <c r="BN110" i="13"/>
  <c r="BN111" i="13"/>
  <c r="BN112" i="13"/>
  <c r="BN113" i="13"/>
  <c r="BN114" i="13"/>
  <c r="BN115" i="13"/>
  <c r="BN116" i="13"/>
  <c r="BN117" i="13"/>
  <c r="BN118" i="13"/>
  <c r="BN119" i="13"/>
  <c r="BN120" i="13"/>
  <c r="BN121" i="13"/>
  <c r="BN122" i="13"/>
  <c r="BN123" i="13"/>
  <c r="BN124" i="13"/>
  <c r="BN125" i="13"/>
  <c r="BN126" i="13"/>
  <c r="BN127" i="13"/>
  <c r="BN128" i="13"/>
  <c r="BN129" i="13"/>
  <c r="BN130" i="13"/>
  <c r="BN131" i="13"/>
  <c r="BN132" i="13"/>
  <c r="BN133" i="13"/>
  <c r="BN134" i="13"/>
  <c r="BN135" i="13"/>
  <c r="BN136" i="13"/>
  <c r="BN137" i="13"/>
  <c r="BN138" i="13"/>
  <c r="BN139" i="13"/>
  <c r="BN140" i="13"/>
  <c r="BN141" i="13"/>
  <c r="BN142" i="13"/>
  <c r="BN143" i="13"/>
  <c r="BN144" i="13"/>
  <c r="BN145" i="13"/>
  <c r="BN146" i="13"/>
  <c r="BN147" i="13"/>
  <c r="BN148" i="13"/>
  <c r="BN149" i="13"/>
  <c r="BN150" i="13"/>
  <c r="BN151" i="13"/>
  <c r="BN152" i="13"/>
  <c r="BN153" i="13"/>
  <c r="BN154" i="13"/>
  <c r="BN155" i="13"/>
  <c r="BN156" i="13"/>
  <c r="BN157" i="13"/>
  <c r="BN158" i="13"/>
  <c r="BN159" i="13"/>
  <c r="BN160" i="13"/>
  <c r="BN161" i="13"/>
  <c r="BN162" i="13"/>
  <c r="BN163" i="13"/>
  <c r="BN164" i="13"/>
  <c r="BN165" i="13"/>
  <c r="BN166" i="13"/>
  <c r="BN167" i="13"/>
  <c r="BN168" i="13"/>
  <c r="BN169" i="13"/>
  <c r="BN170" i="13"/>
  <c r="BN171" i="13"/>
  <c r="BN172" i="13"/>
  <c r="BN173" i="13"/>
  <c r="BN174" i="13"/>
  <c r="BN175" i="13"/>
  <c r="BN176" i="13"/>
  <c r="BN177" i="13"/>
  <c r="BN178" i="13"/>
  <c r="BN179" i="13"/>
  <c r="BN180" i="13"/>
  <c r="BN181" i="13"/>
  <c r="BN182" i="13"/>
  <c r="BN183" i="13"/>
  <c r="BN184" i="13"/>
  <c r="BN185" i="13"/>
  <c r="BN186" i="13"/>
  <c r="BN187" i="13"/>
  <c r="BN188" i="13"/>
  <c r="BN189" i="13"/>
  <c r="BN190" i="13"/>
  <c r="BN191" i="13"/>
  <c r="BN192" i="13"/>
  <c r="BN193" i="13"/>
  <c r="BN194" i="13"/>
  <c r="BN195" i="13"/>
  <c r="BN196" i="13"/>
  <c r="BN197" i="13"/>
  <c r="BN198" i="13"/>
  <c r="BN199" i="13"/>
  <c r="BN200" i="13"/>
  <c r="BN201" i="13"/>
  <c r="BN202" i="13"/>
  <c r="BN203" i="13"/>
  <c r="BN204" i="13"/>
  <c r="BN205" i="13"/>
  <c r="BN206" i="13"/>
  <c r="BN207" i="13"/>
  <c r="BN208" i="13"/>
  <c r="BN209" i="13"/>
  <c r="BN210" i="13"/>
  <c r="BN211" i="13"/>
  <c r="BN212" i="13"/>
  <c r="BN213" i="13"/>
  <c r="BN214" i="13"/>
  <c r="BN215" i="13"/>
  <c r="BN216" i="13"/>
  <c r="BN217" i="13"/>
  <c r="BN218" i="13"/>
  <c r="BN219" i="13"/>
  <c r="BN220" i="13"/>
  <c r="BN221" i="13"/>
  <c r="BN222" i="13"/>
  <c r="BN223" i="13"/>
  <c r="BN224" i="13"/>
  <c r="BN225" i="13"/>
  <c r="BN226" i="13"/>
  <c r="BN227" i="13"/>
  <c r="BN228" i="13"/>
  <c r="BN229" i="13"/>
  <c r="BN230" i="13"/>
  <c r="BN231" i="13"/>
  <c r="BN232" i="13"/>
  <c r="BN233" i="13"/>
  <c r="BN234" i="13"/>
  <c r="BN235" i="13"/>
  <c r="BN236" i="13"/>
  <c r="BN237" i="13"/>
  <c r="BN238" i="13"/>
  <c r="BN239" i="13"/>
  <c r="BN240" i="13"/>
  <c r="BN241" i="13"/>
  <c r="BN242" i="13"/>
  <c r="BN243" i="13"/>
  <c r="BN244" i="13"/>
  <c r="BN245" i="13"/>
  <c r="BN246" i="13"/>
  <c r="BN247" i="13"/>
  <c r="BN248" i="13"/>
  <c r="BN249" i="13"/>
  <c r="BN250" i="13"/>
  <c r="BN251" i="13"/>
  <c r="BN252" i="13"/>
  <c r="BN253" i="13"/>
  <c r="BN254" i="13"/>
  <c r="BN255" i="13"/>
  <c r="BN256" i="13"/>
  <c r="BN257" i="13"/>
  <c r="BN258" i="13"/>
  <c r="BN259" i="13"/>
  <c r="BN260" i="13"/>
  <c r="BN261" i="13"/>
  <c r="BN262" i="13"/>
  <c r="BN263" i="13"/>
  <c r="BN264" i="13"/>
  <c r="BN265" i="13"/>
  <c r="BN266" i="13"/>
  <c r="BN267" i="13"/>
  <c r="BN268" i="13"/>
  <c r="BN269" i="13"/>
  <c r="BN270" i="13"/>
  <c r="BN271" i="13"/>
  <c r="BN272" i="13"/>
  <c r="BN273" i="13"/>
  <c r="BN274" i="13"/>
  <c r="BN275" i="13"/>
  <c r="BN276" i="13"/>
  <c r="BN277" i="13"/>
  <c r="BN278" i="13"/>
  <c r="BN279" i="13"/>
  <c r="BN280" i="13"/>
  <c r="BN281" i="13"/>
  <c r="BN282" i="13"/>
  <c r="BN283" i="13"/>
  <c r="BN284" i="13"/>
  <c r="BN285" i="13"/>
  <c r="BN286" i="13"/>
  <c r="BN287" i="13"/>
  <c r="BN288" i="13"/>
  <c r="BN289" i="13"/>
  <c r="BN290" i="13"/>
  <c r="BN291" i="13"/>
  <c r="BN292" i="13"/>
  <c r="BN293" i="13"/>
  <c r="BN294" i="13"/>
  <c r="BN295" i="13"/>
  <c r="BN296" i="13"/>
  <c r="BN297" i="13"/>
  <c r="BN298" i="13"/>
  <c r="BN299" i="13"/>
  <c r="BN300" i="13"/>
  <c r="BN301" i="13"/>
  <c r="BN302" i="13"/>
  <c r="BN303" i="13"/>
  <c r="BN304" i="13"/>
  <c r="BN305" i="13"/>
  <c r="BN306" i="13"/>
  <c r="BN307" i="13"/>
  <c r="BN308" i="13"/>
  <c r="BN309" i="13"/>
  <c r="BN310" i="13"/>
  <c r="BN311" i="13"/>
  <c r="BN312" i="13"/>
  <c r="BN313" i="13"/>
  <c r="BN314" i="13"/>
  <c r="BN315" i="13"/>
  <c r="BN316" i="13"/>
  <c r="BN317" i="13"/>
  <c r="BN318" i="13"/>
  <c r="BN319" i="13"/>
  <c r="BN320" i="13"/>
  <c r="BN321" i="13"/>
  <c r="BN322" i="13"/>
  <c r="BN323" i="13"/>
  <c r="BN324" i="13"/>
  <c r="BN325" i="13"/>
  <c r="BN326" i="13"/>
  <c r="BN327" i="13"/>
  <c r="BN328" i="13"/>
  <c r="BN329" i="13"/>
  <c r="BN330" i="13"/>
  <c r="BN331" i="13"/>
  <c r="BN332" i="13"/>
  <c r="BN333" i="13"/>
  <c r="BN334" i="13"/>
  <c r="BN335" i="13"/>
  <c r="BN336" i="13"/>
  <c r="BN337" i="13"/>
  <c r="BN338" i="13"/>
  <c r="BN339" i="13"/>
  <c r="BN340" i="13"/>
  <c r="BN341" i="13"/>
  <c r="BN342" i="13"/>
  <c r="BN343" i="13"/>
  <c r="BN344" i="13"/>
  <c r="BN345" i="13"/>
  <c r="BN346" i="13"/>
  <c r="BN347" i="13"/>
  <c r="BN348" i="13"/>
  <c r="BN349" i="13"/>
  <c r="BN350" i="13"/>
  <c r="BN351" i="13"/>
  <c r="BN352" i="13"/>
  <c r="BN353" i="13"/>
  <c r="BN354" i="13"/>
  <c r="BN355" i="13"/>
  <c r="BN356" i="13"/>
  <c r="BN357" i="13"/>
  <c r="BN358" i="13"/>
  <c r="BN359" i="13"/>
  <c r="BN360" i="13"/>
  <c r="BN361" i="13"/>
  <c r="BN362" i="13"/>
  <c r="BN363" i="13"/>
  <c r="BN364" i="13"/>
  <c r="BN365" i="13"/>
  <c r="BN366" i="13"/>
  <c r="BN367" i="13"/>
  <c r="BN368" i="13"/>
  <c r="BN369" i="13"/>
  <c r="BN370" i="13"/>
  <c r="BN371" i="13"/>
  <c r="BN372" i="13"/>
  <c r="BN373" i="13"/>
  <c r="BN374" i="13"/>
  <c r="BN375" i="13"/>
  <c r="BN376" i="13"/>
  <c r="BN377" i="13"/>
  <c r="BN378" i="13"/>
  <c r="BN379" i="13"/>
  <c r="BN380" i="13"/>
  <c r="BN381" i="13"/>
  <c r="BN382" i="13"/>
  <c r="BN383" i="13"/>
  <c r="BN384" i="13"/>
  <c r="BN385" i="13"/>
  <c r="BN386" i="13"/>
  <c r="BN387" i="13"/>
  <c r="BN388" i="13"/>
  <c r="BN389" i="13"/>
  <c r="BN390" i="13"/>
  <c r="BN391" i="13"/>
  <c r="BN392" i="13"/>
  <c r="BN393" i="13"/>
  <c r="BN394" i="13"/>
  <c r="BN395" i="13"/>
  <c r="BN396" i="13"/>
  <c r="BN397" i="13"/>
  <c r="BN398" i="13"/>
  <c r="BN399" i="13"/>
  <c r="BN400" i="13"/>
  <c r="BN401" i="13"/>
  <c r="BN402" i="13"/>
  <c r="BN403" i="13"/>
  <c r="BN404" i="13"/>
  <c r="BM9" i="13"/>
  <c r="BM10" i="13"/>
  <c r="BM11" i="13"/>
  <c r="BM12" i="13"/>
  <c r="BM13" i="13"/>
  <c r="BM14" i="13"/>
  <c r="BM15" i="13"/>
  <c r="BM16" i="13"/>
  <c r="BM17" i="13"/>
  <c r="BM18" i="13"/>
  <c r="BM19" i="13"/>
  <c r="BM20" i="13"/>
  <c r="BM21" i="13"/>
  <c r="BM22" i="13"/>
  <c r="BM23" i="13"/>
  <c r="BM24" i="13"/>
  <c r="BM25" i="13"/>
  <c r="BM26" i="13"/>
  <c r="BM27" i="13"/>
  <c r="BM28" i="13"/>
  <c r="BM29" i="13"/>
  <c r="BM30" i="13"/>
  <c r="BM31" i="13"/>
  <c r="BM32" i="13"/>
  <c r="BM33" i="13"/>
  <c r="BM34" i="13"/>
  <c r="BM35" i="13"/>
  <c r="BM36" i="13"/>
  <c r="BM37" i="13"/>
  <c r="BM38" i="13"/>
  <c r="BM39" i="13"/>
  <c r="BM40" i="13"/>
  <c r="BM41" i="13"/>
  <c r="BM42" i="13"/>
  <c r="BM43" i="13"/>
  <c r="BM44" i="13"/>
  <c r="BM45" i="13"/>
  <c r="BM46" i="13"/>
  <c r="BM47" i="13"/>
  <c r="BM48" i="13"/>
  <c r="BM49" i="13"/>
  <c r="BM50" i="13"/>
  <c r="BM51" i="13"/>
  <c r="BM52" i="13"/>
  <c r="BM53" i="13"/>
  <c r="BM54" i="13"/>
  <c r="BM55" i="13"/>
  <c r="BM56" i="13"/>
  <c r="BM57" i="13"/>
  <c r="BM58" i="13"/>
  <c r="BM59" i="13"/>
  <c r="BM60" i="13"/>
  <c r="BM61" i="13"/>
  <c r="BM62" i="13"/>
  <c r="BM63" i="13"/>
  <c r="BM64" i="13"/>
  <c r="BM65" i="13"/>
  <c r="BM66" i="13"/>
  <c r="BM67" i="13"/>
  <c r="BM68" i="13"/>
  <c r="BM69" i="13"/>
  <c r="BM70" i="13"/>
  <c r="BM71" i="13"/>
  <c r="BM72" i="13"/>
  <c r="BM73" i="13"/>
  <c r="BM74" i="13"/>
  <c r="BM75" i="13"/>
  <c r="BM76" i="13"/>
  <c r="BM77" i="13"/>
  <c r="BM78" i="13"/>
  <c r="BM79" i="13"/>
  <c r="BM80" i="13"/>
  <c r="BM81" i="13"/>
  <c r="BM82" i="13"/>
  <c r="BM83" i="13"/>
  <c r="BM84" i="13"/>
  <c r="BM85" i="13"/>
  <c r="BM86" i="13"/>
  <c r="BM87" i="13"/>
  <c r="BM88" i="13"/>
  <c r="BM89" i="13"/>
  <c r="BM90" i="13"/>
  <c r="BM91" i="13"/>
  <c r="BM92" i="13"/>
  <c r="BM93" i="13"/>
  <c r="BM94" i="13"/>
  <c r="BM95" i="13"/>
  <c r="BM96" i="13"/>
  <c r="BM97" i="13"/>
  <c r="BM98" i="13"/>
  <c r="BM99" i="13"/>
  <c r="BM100" i="13"/>
  <c r="BM101" i="13"/>
  <c r="BM102" i="13"/>
  <c r="BM103" i="13"/>
  <c r="BM104" i="13"/>
  <c r="BM105" i="13"/>
  <c r="BM106" i="13"/>
  <c r="BM107" i="13"/>
  <c r="BM108" i="13"/>
  <c r="BM109" i="13"/>
  <c r="BM110" i="13"/>
  <c r="BM111" i="13"/>
  <c r="BM112" i="13"/>
  <c r="BM113" i="13"/>
  <c r="BM114" i="13"/>
  <c r="BM115" i="13"/>
  <c r="BM116" i="13"/>
  <c r="BM117" i="13"/>
  <c r="BM118" i="13"/>
  <c r="BM119" i="13"/>
  <c r="BM120" i="13"/>
  <c r="BM121" i="13"/>
  <c r="BM122" i="13"/>
  <c r="BM123" i="13"/>
  <c r="BM124" i="13"/>
  <c r="BM125" i="13"/>
  <c r="BM126" i="13"/>
  <c r="BM127" i="13"/>
  <c r="BM128" i="13"/>
  <c r="BM129" i="13"/>
  <c r="BM130" i="13"/>
  <c r="BM131" i="13"/>
  <c r="BM132" i="13"/>
  <c r="BM133" i="13"/>
  <c r="BM134" i="13"/>
  <c r="BM135" i="13"/>
  <c r="BM136" i="13"/>
  <c r="BM137" i="13"/>
  <c r="BM138" i="13"/>
  <c r="BM139" i="13"/>
  <c r="BM140" i="13"/>
  <c r="BM141" i="13"/>
  <c r="BM142" i="13"/>
  <c r="BM143" i="13"/>
  <c r="BM144" i="13"/>
  <c r="BM145" i="13"/>
  <c r="BM146" i="13"/>
  <c r="BM147" i="13"/>
  <c r="BM148" i="13"/>
  <c r="BM149" i="13"/>
  <c r="BM150" i="13"/>
  <c r="BM151" i="13"/>
  <c r="BM152" i="13"/>
  <c r="BM153" i="13"/>
  <c r="BM154" i="13"/>
  <c r="BM155" i="13"/>
  <c r="BM156" i="13"/>
  <c r="BM157" i="13"/>
  <c r="BM158" i="13"/>
  <c r="BM159" i="13"/>
  <c r="BM160" i="13"/>
  <c r="BM161" i="13"/>
  <c r="BM162" i="13"/>
  <c r="BM163" i="13"/>
  <c r="BM164" i="13"/>
  <c r="BM165" i="13"/>
  <c r="BM166" i="13"/>
  <c r="BM167" i="13"/>
  <c r="BM168" i="13"/>
  <c r="BM169" i="13"/>
  <c r="BM170" i="13"/>
  <c r="BM171" i="13"/>
  <c r="BM172" i="13"/>
  <c r="BM173" i="13"/>
  <c r="BM174" i="13"/>
  <c r="BM175" i="13"/>
  <c r="BM176" i="13"/>
  <c r="BM177" i="13"/>
  <c r="BM178" i="13"/>
  <c r="BM179" i="13"/>
  <c r="BM180" i="13"/>
  <c r="BM181" i="13"/>
  <c r="BM182" i="13"/>
  <c r="BM183" i="13"/>
  <c r="BM184" i="13"/>
  <c r="BM185" i="13"/>
  <c r="BM186" i="13"/>
  <c r="BM187" i="13"/>
  <c r="BM188" i="13"/>
  <c r="BM189" i="13"/>
  <c r="BM190" i="13"/>
  <c r="BM191" i="13"/>
  <c r="BM192" i="13"/>
  <c r="BM193" i="13"/>
  <c r="BM194" i="13"/>
  <c r="BM195" i="13"/>
  <c r="BM196" i="13"/>
  <c r="BM197" i="13"/>
  <c r="BM198" i="13"/>
  <c r="BM199" i="13"/>
  <c r="BM200" i="13"/>
  <c r="BM201" i="13"/>
  <c r="BM202" i="13"/>
  <c r="BM203" i="13"/>
  <c r="BM204" i="13"/>
  <c r="BM205" i="13"/>
  <c r="BM206" i="13"/>
  <c r="BM207" i="13"/>
  <c r="BM208" i="13"/>
  <c r="BM209" i="13"/>
  <c r="BM210" i="13"/>
  <c r="BM211" i="13"/>
  <c r="BM212" i="13"/>
  <c r="BM213" i="13"/>
  <c r="BM214" i="13"/>
  <c r="BM215" i="13"/>
  <c r="BM216" i="13"/>
  <c r="BM217" i="13"/>
  <c r="BM218" i="13"/>
  <c r="BM219" i="13"/>
  <c r="BM220" i="13"/>
  <c r="BM221" i="13"/>
  <c r="BM222" i="13"/>
  <c r="BM223" i="13"/>
  <c r="BM224" i="13"/>
  <c r="BM225" i="13"/>
  <c r="BM226" i="13"/>
  <c r="BM227" i="13"/>
  <c r="BM228" i="13"/>
  <c r="BM229" i="13"/>
  <c r="BM230" i="13"/>
  <c r="BM231" i="13"/>
  <c r="BM232" i="13"/>
  <c r="BM233" i="13"/>
  <c r="BM234" i="13"/>
  <c r="BM235" i="13"/>
  <c r="BM236" i="13"/>
  <c r="BM237" i="13"/>
  <c r="BM238" i="13"/>
  <c r="BM239" i="13"/>
  <c r="BM240" i="13"/>
  <c r="BM241" i="13"/>
  <c r="BM242" i="13"/>
  <c r="BM243" i="13"/>
  <c r="BM244" i="13"/>
  <c r="BM245" i="13"/>
  <c r="BM246" i="13"/>
  <c r="BM247" i="13"/>
  <c r="BM248" i="13"/>
  <c r="BM249" i="13"/>
  <c r="BM250" i="13"/>
  <c r="BM251" i="13"/>
  <c r="BM252" i="13"/>
  <c r="BM253" i="13"/>
  <c r="BM254" i="13"/>
  <c r="BM255" i="13"/>
  <c r="BM256" i="13"/>
  <c r="BM257" i="13"/>
  <c r="BM258" i="13"/>
  <c r="BM259" i="13"/>
  <c r="BM260" i="13"/>
  <c r="BM261" i="13"/>
  <c r="BM262" i="13"/>
  <c r="BM263" i="13"/>
  <c r="BM264" i="13"/>
  <c r="BM265" i="13"/>
  <c r="BM266" i="13"/>
  <c r="BM267" i="13"/>
  <c r="BM268" i="13"/>
  <c r="BM269" i="13"/>
  <c r="BM270" i="13"/>
  <c r="BM271" i="13"/>
  <c r="BM272" i="13"/>
  <c r="BM273" i="13"/>
  <c r="BM274" i="13"/>
  <c r="BM275" i="13"/>
  <c r="BM276" i="13"/>
  <c r="BM277" i="13"/>
  <c r="BM278" i="13"/>
  <c r="BM279" i="13"/>
  <c r="BM280" i="13"/>
  <c r="BM281" i="13"/>
  <c r="BM282" i="13"/>
  <c r="BM283" i="13"/>
  <c r="BM284" i="13"/>
  <c r="BM285" i="13"/>
  <c r="BM286" i="13"/>
  <c r="BM287" i="13"/>
  <c r="BM288" i="13"/>
  <c r="BM289" i="13"/>
  <c r="BM290" i="13"/>
  <c r="BM291" i="13"/>
  <c r="BM292" i="13"/>
  <c r="BM293" i="13"/>
  <c r="BM294" i="13"/>
  <c r="BM295" i="13"/>
  <c r="BM296" i="13"/>
  <c r="BM297" i="13"/>
  <c r="BM298" i="13"/>
  <c r="BM299" i="13"/>
  <c r="BM300" i="13"/>
  <c r="BM301" i="13"/>
  <c r="BM302" i="13"/>
  <c r="BM303" i="13"/>
  <c r="BM304" i="13"/>
  <c r="BM305" i="13"/>
  <c r="BM306" i="13"/>
  <c r="BM307" i="13"/>
  <c r="BM308" i="13"/>
  <c r="BM309" i="13"/>
  <c r="BM310" i="13"/>
  <c r="BM311" i="13"/>
  <c r="BM312" i="13"/>
  <c r="BM313" i="13"/>
  <c r="BM314" i="13"/>
  <c r="BM315" i="13"/>
  <c r="BM316" i="13"/>
  <c r="BM317" i="13"/>
  <c r="BM318" i="13"/>
  <c r="BM319" i="13"/>
  <c r="BM320" i="13"/>
  <c r="BM321" i="13"/>
  <c r="BM322" i="13"/>
  <c r="BM323" i="13"/>
  <c r="BM324" i="13"/>
  <c r="BM325" i="13"/>
  <c r="BM326" i="13"/>
  <c r="BM327" i="13"/>
  <c r="BM328" i="13"/>
  <c r="BM329" i="13"/>
  <c r="BM330" i="13"/>
  <c r="BM331" i="13"/>
  <c r="BM332" i="13"/>
  <c r="BM333" i="13"/>
  <c r="BM334" i="13"/>
  <c r="BM335" i="13"/>
  <c r="BM336" i="13"/>
  <c r="BM337" i="13"/>
  <c r="BM338" i="13"/>
  <c r="BM339" i="13"/>
  <c r="BM340" i="13"/>
  <c r="BM341" i="13"/>
  <c r="BM342" i="13"/>
  <c r="BM343" i="13"/>
  <c r="BM344" i="13"/>
  <c r="BM345" i="13"/>
  <c r="BM346" i="13"/>
  <c r="BM347" i="13"/>
  <c r="BM348" i="13"/>
  <c r="BM349" i="13"/>
  <c r="BM350" i="13"/>
  <c r="BM351" i="13"/>
  <c r="BM352" i="13"/>
  <c r="BM353" i="13"/>
  <c r="BM354" i="13"/>
  <c r="BM355" i="13"/>
  <c r="BM356" i="13"/>
  <c r="BM357" i="13"/>
  <c r="BM358" i="13"/>
  <c r="BM359" i="13"/>
  <c r="BM360" i="13"/>
  <c r="BM361" i="13"/>
  <c r="BM362" i="13"/>
  <c r="BM363" i="13"/>
  <c r="BM364" i="13"/>
  <c r="BM365" i="13"/>
  <c r="BM366" i="13"/>
  <c r="BM367" i="13"/>
  <c r="BM368" i="13"/>
  <c r="BM369" i="13"/>
  <c r="BM370" i="13"/>
  <c r="BM371" i="13"/>
  <c r="BM372" i="13"/>
  <c r="BM373" i="13"/>
  <c r="BM374" i="13"/>
  <c r="BM375" i="13"/>
  <c r="BM376" i="13"/>
  <c r="BM377" i="13"/>
  <c r="BM378" i="13"/>
  <c r="BM379" i="13"/>
  <c r="BM380" i="13"/>
  <c r="BM381" i="13"/>
  <c r="BM382" i="13"/>
  <c r="BM383" i="13"/>
  <c r="BM384" i="13"/>
  <c r="BM385" i="13"/>
  <c r="BM386" i="13"/>
  <c r="BM387" i="13"/>
  <c r="BM388" i="13"/>
  <c r="BM389" i="13"/>
  <c r="BM390" i="13"/>
  <c r="BM391" i="13"/>
  <c r="BM392" i="13"/>
  <c r="BM393" i="13"/>
  <c r="BM394" i="13"/>
  <c r="BM395" i="13"/>
  <c r="BM396" i="13"/>
  <c r="BM397" i="13"/>
  <c r="BM398" i="13"/>
  <c r="BM399" i="13"/>
  <c r="BM400" i="13"/>
  <c r="BM401" i="13"/>
  <c r="BM402" i="13"/>
  <c r="BM403" i="13"/>
  <c r="BM404" i="13"/>
  <c r="BL9" i="13"/>
  <c r="BL10" i="13"/>
  <c r="BL11" i="13"/>
  <c r="BL12" i="13"/>
  <c r="BL13" i="13"/>
  <c r="BL14" i="13"/>
  <c r="BL15" i="13"/>
  <c r="BL16" i="13"/>
  <c r="BL17" i="13"/>
  <c r="BL18" i="13"/>
  <c r="BL19" i="13"/>
  <c r="BL20" i="13"/>
  <c r="BL21" i="13"/>
  <c r="BL22" i="13"/>
  <c r="BL23" i="13"/>
  <c r="BL24" i="13"/>
  <c r="BL25" i="13"/>
  <c r="BL26" i="13"/>
  <c r="BL27" i="13"/>
  <c r="BL28" i="13"/>
  <c r="BL29" i="13"/>
  <c r="BL30" i="13"/>
  <c r="BL31" i="13"/>
  <c r="BL32" i="13"/>
  <c r="BL33" i="13"/>
  <c r="BL34" i="13"/>
  <c r="BL35" i="13"/>
  <c r="BL36" i="13"/>
  <c r="BL37" i="13"/>
  <c r="BL38" i="13"/>
  <c r="BL39" i="13"/>
  <c r="BL40" i="13"/>
  <c r="BL41" i="13"/>
  <c r="BL42" i="13"/>
  <c r="BL43" i="13"/>
  <c r="BL44" i="13"/>
  <c r="BL45" i="13"/>
  <c r="BL46" i="13"/>
  <c r="BL47" i="13"/>
  <c r="BL48" i="13"/>
  <c r="BL49" i="13"/>
  <c r="BL50" i="13"/>
  <c r="BL51" i="13"/>
  <c r="BL52" i="13"/>
  <c r="BL53" i="13"/>
  <c r="BL54" i="13"/>
  <c r="BL55" i="13"/>
  <c r="BL56" i="13"/>
  <c r="BL57" i="13"/>
  <c r="BL58" i="13"/>
  <c r="BL59" i="13"/>
  <c r="BL60" i="13"/>
  <c r="BL61" i="13"/>
  <c r="BL62" i="13"/>
  <c r="BL63" i="13"/>
  <c r="BL64" i="13"/>
  <c r="BL65" i="13"/>
  <c r="BL66" i="13"/>
  <c r="BL67" i="13"/>
  <c r="BL68" i="13"/>
  <c r="BL69" i="13"/>
  <c r="BL70" i="13"/>
  <c r="BL71" i="13"/>
  <c r="BL72" i="13"/>
  <c r="BL73" i="13"/>
  <c r="BL74" i="13"/>
  <c r="BL75" i="13"/>
  <c r="BL76" i="13"/>
  <c r="BL77" i="13"/>
  <c r="BL78" i="13"/>
  <c r="BL79" i="13"/>
  <c r="BL80" i="13"/>
  <c r="BL81" i="13"/>
  <c r="BL82" i="13"/>
  <c r="BL83" i="13"/>
  <c r="BL84" i="13"/>
  <c r="BL85" i="13"/>
  <c r="BL86" i="13"/>
  <c r="BL87" i="13"/>
  <c r="BL88" i="13"/>
  <c r="BL89" i="13"/>
  <c r="BL90" i="13"/>
  <c r="BL91" i="13"/>
  <c r="BL92" i="13"/>
  <c r="BL93" i="13"/>
  <c r="BL94" i="13"/>
  <c r="BL95" i="13"/>
  <c r="BL96" i="13"/>
  <c r="BL97" i="13"/>
  <c r="BL98" i="13"/>
  <c r="BL99" i="13"/>
  <c r="BL100" i="13"/>
  <c r="BL101" i="13"/>
  <c r="BL102" i="13"/>
  <c r="BL103" i="13"/>
  <c r="BL104" i="13"/>
  <c r="BL105" i="13"/>
  <c r="BL106" i="13"/>
  <c r="BL107" i="13"/>
  <c r="BL108" i="13"/>
  <c r="BL109" i="13"/>
  <c r="BL110" i="13"/>
  <c r="BL111" i="13"/>
  <c r="BL112" i="13"/>
  <c r="BL113" i="13"/>
  <c r="BL114" i="13"/>
  <c r="BL115" i="13"/>
  <c r="BL116" i="13"/>
  <c r="BL117" i="13"/>
  <c r="BL118" i="13"/>
  <c r="BL119" i="13"/>
  <c r="BL120" i="13"/>
  <c r="BL121" i="13"/>
  <c r="BL122" i="13"/>
  <c r="BL123" i="13"/>
  <c r="BL124" i="13"/>
  <c r="BL125" i="13"/>
  <c r="BL126" i="13"/>
  <c r="BL127" i="13"/>
  <c r="BL128" i="13"/>
  <c r="BL129" i="13"/>
  <c r="BL130" i="13"/>
  <c r="BL131" i="13"/>
  <c r="BL132" i="13"/>
  <c r="BL133" i="13"/>
  <c r="BL134" i="13"/>
  <c r="BL135" i="13"/>
  <c r="BL136" i="13"/>
  <c r="BL137" i="13"/>
  <c r="BL138" i="13"/>
  <c r="BL139" i="13"/>
  <c r="BL140" i="13"/>
  <c r="BL141" i="13"/>
  <c r="BL142" i="13"/>
  <c r="BL143" i="13"/>
  <c r="BL144" i="13"/>
  <c r="BL145" i="13"/>
  <c r="BL146" i="13"/>
  <c r="BL147" i="13"/>
  <c r="BL148" i="13"/>
  <c r="BL149" i="13"/>
  <c r="BL150" i="13"/>
  <c r="BL151" i="13"/>
  <c r="BL152" i="13"/>
  <c r="BL153" i="13"/>
  <c r="BL154" i="13"/>
  <c r="BL155" i="13"/>
  <c r="BL156" i="13"/>
  <c r="BL157" i="13"/>
  <c r="BL158" i="13"/>
  <c r="BL159" i="13"/>
  <c r="BL160" i="13"/>
  <c r="BL161" i="13"/>
  <c r="BL162" i="13"/>
  <c r="BL163" i="13"/>
  <c r="BL164" i="13"/>
  <c r="BL165" i="13"/>
  <c r="BL166" i="13"/>
  <c r="BL167" i="13"/>
  <c r="BL168" i="13"/>
  <c r="BL169" i="13"/>
  <c r="BL170" i="13"/>
  <c r="BL171" i="13"/>
  <c r="BL172" i="13"/>
  <c r="BL173" i="13"/>
  <c r="BL174" i="13"/>
  <c r="BL175" i="13"/>
  <c r="BL176" i="13"/>
  <c r="BL177" i="13"/>
  <c r="BL178" i="13"/>
  <c r="BL179" i="13"/>
  <c r="BL180" i="13"/>
  <c r="BL181" i="13"/>
  <c r="BL182" i="13"/>
  <c r="BL183" i="13"/>
  <c r="BL184" i="13"/>
  <c r="BL185" i="13"/>
  <c r="BL186" i="13"/>
  <c r="BL187" i="13"/>
  <c r="BL188" i="13"/>
  <c r="BL189" i="13"/>
  <c r="BL190" i="13"/>
  <c r="BL191" i="13"/>
  <c r="BL192" i="13"/>
  <c r="BL193" i="13"/>
  <c r="BL194" i="13"/>
  <c r="BL195" i="13"/>
  <c r="BL196" i="13"/>
  <c r="BL197" i="13"/>
  <c r="BL198" i="13"/>
  <c r="BL199" i="13"/>
  <c r="BL200" i="13"/>
  <c r="BL201" i="13"/>
  <c r="BL202" i="13"/>
  <c r="BL203" i="13"/>
  <c r="BL204" i="13"/>
  <c r="BL205" i="13"/>
  <c r="BL206" i="13"/>
  <c r="BL207" i="13"/>
  <c r="BL208" i="13"/>
  <c r="BL209" i="13"/>
  <c r="BL210" i="13"/>
  <c r="BL211" i="13"/>
  <c r="BL212" i="13"/>
  <c r="BL213" i="13"/>
  <c r="BL214" i="13"/>
  <c r="BL215" i="13"/>
  <c r="BL216" i="13"/>
  <c r="BL217" i="13"/>
  <c r="BL218" i="13"/>
  <c r="BL219" i="13"/>
  <c r="BL220" i="13"/>
  <c r="BL221" i="13"/>
  <c r="BL222" i="13"/>
  <c r="BL223" i="13"/>
  <c r="BL224" i="13"/>
  <c r="BL225" i="13"/>
  <c r="BL226" i="13"/>
  <c r="BL227" i="13"/>
  <c r="BL228" i="13"/>
  <c r="BL229" i="13"/>
  <c r="BL230" i="13"/>
  <c r="BL231" i="13"/>
  <c r="BL232" i="13"/>
  <c r="BL233" i="13"/>
  <c r="BL234" i="13"/>
  <c r="BL235" i="13"/>
  <c r="BL236" i="13"/>
  <c r="BL237" i="13"/>
  <c r="BL238" i="13"/>
  <c r="BL239" i="13"/>
  <c r="BL240" i="13"/>
  <c r="BL241" i="13"/>
  <c r="BL242" i="13"/>
  <c r="BL243" i="13"/>
  <c r="BL244" i="13"/>
  <c r="BL245" i="13"/>
  <c r="BL246" i="13"/>
  <c r="BL247" i="13"/>
  <c r="BL248" i="13"/>
  <c r="BL249" i="13"/>
  <c r="BL250" i="13"/>
  <c r="BL251" i="13"/>
  <c r="BL252" i="13"/>
  <c r="BL253" i="13"/>
  <c r="BL254" i="13"/>
  <c r="BL255" i="13"/>
  <c r="BL256" i="13"/>
  <c r="BL257" i="13"/>
  <c r="BL258" i="13"/>
  <c r="BL259" i="13"/>
  <c r="BL260" i="13"/>
  <c r="BL261" i="13"/>
  <c r="BL262" i="13"/>
  <c r="BL263" i="13"/>
  <c r="BL264" i="13"/>
  <c r="BL265" i="13"/>
  <c r="BL266" i="13"/>
  <c r="BL267" i="13"/>
  <c r="BL268" i="13"/>
  <c r="BL269" i="13"/>
  <c r="BL270" i="13"/>
  <c r="BL271" i="13"/>
  <c r="BL272" i="13"/>
  <c r="BL273" i="13"/>
  <c r="BL274" i="13"/>
  <c r="BL275" i="13"/>
  <c r="BL276" i="13"/>
  <c r="BL277" i="13"/>
  <c r="BL278" i="13"/>
  <c r="BL279" i="13"/>
  <c r="BL280" i="13"/>
  <c r="BL281" i="13"/>
  <c r="BL282" i="13"/>
  <c r="BL283" i="13"/>
  <c r="BL284" i="13"/>
  <c r="BL285" i="13"/>
  <c r="BL286" i="13"/>
  <c r="BL287" i="13"/>
  <c r="BL288" i="13"/>
  <c r="BL289" i="13"/>
  <c r="BL290" i="13"/>
  <c r="BL291" i="13"/>
  <c r="BL292" i="13"/>
  <c r="BL293" i="13"/>
  <c r="BL294" i="13"/>
  <c r="BL295" i="13"/>
  <c r="BL296" i="13"/>
  <c r="BL297" i="13"/>
  <c r="BL298" i="13"/>
  <c r="BL299" i="13"/>
  <c r="BL300" i="13"/>
  <c r="BL301" i="13"/>
  <c r="BL302" i="13"/>
  <c r="BL303" i="13"/>
  <c r="BL304" i="13"/>
  <c r="BL305" i="13"/>
  <c r="BL306" i="13"/>
  <c r="BL307" i="13"/>
  <c r="BL308" i="13"/>
  <c r="BL309" i="13"/>
  <c r="BL310" i="13"/>
  <c r="BL311" i="13"/>
  <c r="BL312" i="13"/>
  <c r="BL313" i="13"/>
  <c r="BL314" i="13"/>
  <c r="BL315" i="13"/>
  <c r="BL316" i="13"/>
  <c r="BL317" i="13"/>
  <c r="BL318" i="13"/>
  <c r="BL319" i="13"/>
  <c r="BL320" i="13"/>
  <c r="BL321" i="13"/>
  <c r="BL322" i="13"/>
  <c r="BL323" i="13"/>
  <c r="BL324" i="13"/>
  <c r="BL325" i="13"/>
  <c r="BL326" i="13"/>
  <c r="BL327" i="13"/>
  <c r="BL328" i="13"/>
  <c r="BL329" i="13"/>
  <c r="BL330" i="13"/>
  <c r="BL331" i="13"/>
  <c r="BL332" i="13"/>
  <c r="BL333" i="13"/>
  <c r="BL334" i="13"/>
  <c r="BL335" i="13"/>
  <c r="BL336" i="13"/>
  <c r="BL337" i="13"/>
  <c r="BL338" i="13"/>
  <c r="BL339" i="13"/>
  <c r="BL340" i="13"/>
  <c r="BL341" i="13"/>
  <c r="BL342" i="13"/>
  <c r="BL343" i="13"/>
  <c r="BL344" i="13"/>
  <c r="BL345" i="13"/>
  <c r="BL346" i="13"/>
  <c r="BL347" i="13"/>
  <c r="BL348" i="13"/>
  <c r="BL349" i="13"/>
  <c r="BL350" i="13"/>
  <c r="BL351" i="13"/>
  <c r="BL352" i="13"/>
  <c r="BL353" i="13"/>
  <c r="BL354" i="13"/>
  <c r="BL355" i="13"/>
  <c r="BL356" i="13"/>
  <c r="BL357" i="13"/>
  <c r="BL358" i="13"/>
  <c r="BL359" i="13"/>
  <c r="BL360" i="13"/>
  <c r="BL361" i="13"/>
  <c r="BL362" i="13"/>
  <c r="BL363" i="13"/>
  <c r="BL364" i="13"/>
  <c r="BL365" i="13"/>
  <c r="BL366" i="13"/>
  <c r="BL367" i="13"/>
  <c r="BL368" i="13"/>
  <c r="BL369" i="13"/>
  <c r="BL370" i="13"/>
  <c r="BL371" i="13"/>
  <c r="BL372" i="13"/>
  <c r="BL373" i="13"/>
  <c r="BL374" i="13"/>
  <c r="BL375" i="13"/>
  <c r="BL376" i="13"/>
  <c r="BL377" i="13"/>
  <c r="BL378" i="13"/>
  <c r="BL379" i="13"/>
  <c r="BL380" i="13"/>
  <c r="BL381" i="13"/>
  <c r="BL382" i="13"/>
  <c r="BL383" i="13"/>
  <c r="BL384" i="13"/>
  <c r="BL385" i="13"/>
  <c r="BL386" i="13"/>
  <c r="BL387" i="13"/>
  <c r="BL388" i="13"/>
  <c r="BL389" i="13"/>
  <c r="BL390" i="13"/>
  <c r="BL391" i="13"/>
  <c r="BL392" i="13"/>
  <c r="BL393" i="13"/>
  <c r="BL394" i="13"/>
  <c r="BL395" i="13"/>
  <c r="BL396" i="13"/>
  <c r="BL397" i="13"/>
  <c r="BL398" i="13"/>
  <c r="BL399" i="13"/>
  <c r="BL400" i="13"/>
  <c r="BL401" i="13"/>
  <c r="BL402" i="13"/>
  <c r="BL403" i="13"/>
  <c r="BL404" i="13"/>
  <c r="BK9" i="13"/>
  <c r="BK10" i="13"/>
  <c r="BK11" i="13"/>
  <c r="BK12" i="13"/>
  <c r="BK13" i="13"/>
  <c r="BK14" i="13"/>
  <c r="BK15" i="13"/>
  <c r="BK16" i="13"/>
  <c r="BK17" i="13"/>
  <c r="BK18" i="13"/>
  <c r="BK19" i="13"/>
  <c r="BK20" i="13"/>
  <c r="BK21" i="13"/>
  <c r="BK22" i="13"/>
  <c r="BK23" i="13"/>
  <c r="BK24" i="13"/>
  <c r="BK25" i="13"/>
  <c r="BK26" i="13"/>
  <c r="BK27" i="13"/>
  <c r="BK28" i="13"/>
  <c r="BK29" i="13"/>
  <c r="BK30" i="13"/>
  <c r="BK31" i="13"/>
  <c r="BK32" i="13"/>
  <c r="BK33" i="13"/>
  <c r="BK34" i="13"/>
  <c r="BK35" i="13"/>
  <c r="BK36" i="13"/>
  <c r="BK37" i="13"/>
  <c r="BK38" i="13"/>
  <c r="BK39" i="13"/>
  <c r="BK40" i="13"/>
  <c r="BK41" i="13"/>
  <c r="BK42" i="13"/>
  <c r="BK43" i="13"/>
  <c r="BK44" i="13"/>
  <c r="BK45" i="13"/>
  <c r="BK46" i="13"/>
  <c r="BK47" i="13"/>
  <c r="BK48" i="13"/>
  <c r="BK49" i="13"/>
  <c r="BK50" i="13"/>
  <c r="BK51" i="13"/>
  <c r="BK52" i="13"/>
  <c r="BK53" i="13"/>
  <c r="BK54" i="13"/>
  <c r="BK55" i="13"/>
  <c r="BK56" i="13"/>
  <c r="BK57" i="13"/>
  <c r="BK58" i="13"/>
  <c r="BK59" i="13"/>
  <c r="BK60" i="13"/>
  <c r="BK61" i="13"/>
  <c r="BK62" i="13"/>
  <c r="BK63" i="13"/>
  <c r="BK64" i="13"/>
  <c r="BK65" i="13"/>
  <c r="BK66" i="13"/>
  <c r="BK67" i="13"/>
  <c r="BK68" i="13"/>
  <c r="BK69" i="13"/>
  <c r="BK70" i="13"/>
  <c r="BK71" i="13"/>
  <c r="BK72" i="13"/>
  <c r="BK73" i="13"/>
  <c r="BK74" i="13"/>
  <c r="BK75" i="13"/>
  <c r="BK76" i="13"/>
  <c r="BK77" i="13"/>
  <c r="BK78" i="13"/>
  <c r="BK79" i="13"/>
  <c r="BK80" i="13"/>
  <c r="BK81" i="13"/>
  <c r="BK82" i="13"/>
  <c r="BK83" i="13"/>
  <c r="BK84" i="13"/>
  <c r="BK85" i="13"/>
  <c r="BK86" i="13"/>
  <c r="BK87" i="13"/>
  <c r="BK88" i="13"/>
  <c r="BK89" i="13"/>
  <c r="BK90" i="13"/>
  <c r="BK91" i="13"/>
  <c r="BK92" i="13"/>
  <c r="BK93" i="13"/>
  <c r="BK94" i="13"/>
  <c r="BK95" i="13"/>
  <c r="BK96" i="13"/>
  <c r="BK97" i="13"/>
  <c r="BK98" i="13"/>
  <c r="BK99" i="13"/>
  <c r="BK100" i="13"/>
  <c r="BK101" i="13"/>
  <c r="BK102" i="13"/>
  <c r="BK103" i="13"/>
  <c r="BK104" i="13"/>
  <c r="BK105" i="13"/>
  <c r="BK106" i="13"/>
  <c r="BK107" i="13"/>
  <c r="BK108" i="13"/>
  <c r="BK109" i="13"/>
  <c r="BK110" i="13"/>
  <c r="BK111" i="13"/>
  <c r="BK112" i="13"/>
  <c r="BK113" i="13"/>
  <c r="BK114" i="13"/>
  <c r="BK115" i="13"/>
  <c r="BK116" i="13"/>
  <c r="BK117" i="13"/>
  <c r="BK118" i="13"/>
  <c r="BK119" i="13"/>
  <c r="BK120" i="13"/>
  <c r="BK121" i="13"/>
  <c r="BK122" i="13"/>
  <c r="BK123" i="13"/>
  <c r="BK124" i="13"/>
  <c r="BK125" i="13"/>
  <c r="BK126" i="13"/>
  <c r="BK127" i="13"/>
  <c r="BK128" i="13"/>
  <c r="BK129" i="13"/>
  <c r="BK130" i="13"/>
  <c r="BK131" i="13"/>
  <c r="BK132" i="13"/>
  <c r="BK133" i="13"/>
  <c r="BK134" i="13"/>
  <c r="BK135" i="13"/>
  <c r="BK136" i="13"/>
  <c r="BK137" i="13"/>
  <c r="BK138" i="13"/>
  <c r="BK139" i="13"/>
  <c r="BK140" i="13"/>
  <c r="BK141" i="13"/>
  <c r="BK142" i="13"/>
  <c r="BK143" i="13"/>
  <c r="BK144" i="13"/>
  <c r="BK145" i="13"/>
  <c r="BK146" i="13"/>
  <c r="BK147" i="13"/>
  <c r="BK148" i="13"/>
  <c r="BK149" i="13"/>
  <c r="BK150" i="13"/>
  <c r="BK151" i="13"/>
  <c r="BK152" i="13"/>
  <c r="BK153" i="13"/>
  <c r="BK154" i="13"/>
  <c r="BK155" i="13"/>
  <c r="BK156" i="13"/>
  <c r="BK157" i="13"/>
  <c r="BK158" i="13"/>
  <c r="BK159" i="13"/>
  <c r="BK160" i="13"/>
  <c r="BK161" i="13"/>
  <c r="BK162" i="13"/>
  <c r="BK163" i="13"/>
  <c r="BK164" i="13"/>
  <c r="BK165" i="13"/>
  <c r="BK166" i="13"/>
  <c r="BK167" i="13"/>
  <c r="BK168" i="13"/>
  <c r="BK169" i="13"/>
  <c r="BK170" i="13"/>
  <c r="BK171" i="13"/>
  <c r="BK172" i="13"/>
  <c r="BK173" i="13"/>
  <c r="BK174" i="13"/>
  <c r="BK175" i="13"/>
  <c r="BK176" i="13"/>
  <c r="BK177" i="13"/>
  <c r="BK178" i="13"/>
  <c r="BK179" i="13"/>
  <c r="BK180" i="13"/>
  <c r="BK181" i="13"/>
  <c r="BK182" i="13"/>
  <c r="BK183" i="13"/>
  <c r="BK184" i="13"/>
  <c r="BK185" i="13"/>
  <c r="BK186" i="13"/>
  <c r="BK187" i="13"/>
  <c r="BK188" i="13"/>
  <c r="BK189" i="13"/>
  <c r="BK190" i="13"/>
  <c r="BK191" i="13"/>
  <c r="BK192" i="13"/>
  <c r="BK193" i="13"/>
  <c r="BK194" i="13"/>
  <c r="BK195" i="13"/>
  <c r="BK196" i="13"/>
  <c r="BK197" i="13"/>
  <c r="BK198" i="13"/>
  <c r="BK199" i="13"/>
  <c r="BK200" i="13"/>
  <c r="BK201" i="13"/>
  <c r="BK202" i="13"/>
  <c r="BK203" i="13"/>
  <c r="BK204" i="13"/>
  <c r="BK205" i="13"/>
  <c r="BK206" i="13"/>
  <c r="BK207" i="13"/>
  <c r="BK208" i="13"/>
  <c r="BK209" i="13"/>
  <c r="BK210" i="13"/>
  <c r="BK211" i="13"/>
  <c r="BK212" i="13"/>
  <c r="BK213" i="13"/>
  <c r="BK214" i="13"/>
  <c r="BK215" i="13"/>
  <c r="BK216" i="13"/>
  <c r="BK217" i="13"/>
  <c r="BK218" i="13"/>
  <c r="BK219" i="13"/>
  <c r="BK220" i="13"/>
  <c r="BK221" i="13"/>
  <c r="BK222" i="13"/>
  <c r="BK223" i="13"/>
  <c r="BK224" i="13"/>
  <c r="BK225" i="13"/>
  <c r="BK226" i="13"/>
  <c r="BK227" i="13"/>
  <c r="BK228" i="13"/>
  <c r="BK229" i="13"/>
  <c r="BK230" i="13"/>
  <c r="BK231" i="13"/>
  <c r="BK232" i="13"/>
  <c r="BK233" i="13"/>
  <c r="BK234" i="13"/>
  <c r="BK235" i="13"/>
  <c r="BK236" i="13"/>
  <c r="BK237" i="13"/>
  <c r="BK238" i="13"/>
  <c r="BK239" i="13"/>
  <c r="BK240" i="13"/>
  <c r="BK241" i="13"/>
  <c r="BK242" i="13"/>
  <c r="BK243" i="13"/>
  <c r="BK244" i="13"/>
  <c r="BK245" i="13"/>
  <c r="BK246" i="13"/>
  <c r="BK247" i="13"/>
  <c r="BK248" i="13"/>
  <c r="BK249" i="13"/>
  <c r="BK250" i="13"/>
  <c r="BK251" i="13"/>
  <c r="BK252" i="13"/>
  <c r="BK253" i="13"/>
  <c r="BK254" i="13"/>
  <c r="BK255" i="13"/>
  <c r="BK256" i="13"/>
  <c r="BK257" i="13"/>
  <c r="BK258" i="13"/>
  <c r="BK259" i="13"/>
  <c r="BK260" i="13"/>
  <c r="BK261" i="13"/>
  <c r="BK262" i="13"/>
  <c r="BK263" i="13"/>
  <c r="BK264" i="13"/>
  <c r="BK265" i="13"/>
  <c r="BK266" i="13"/>
  <c r="BK267" i="13"/>
  <c r="BK268" i="13"/>
  <c r="BK269" i="13"/>
  <c r="BK270" i="13"/>
  <c r="BK271" i="13"/>
  <c r="BK272" i="13"/>
  <c r="BK273" i="13"/>
  <c r="BK274" i="13"/>
  <c r="BK275" i="13"/>
  <c r="BK276" i="13"/>
  <c r="BK277" i="13"/>
  <c r="BK278" i="13"/>
  <c r="BK279" i="13"/>
  <c r="BK280" i="13"/>
  <c r="BK281" i="13"/>
  <c r="BK282" i="13"/>
  <c r="BK283" i="13"/>
  <c r="BK284" i="13"/>
  <c r="BK285" i="13"/>
  <c r="BK286" i="13"/>
  <c r="BK287" i="13"/>
  <c r="BK288" i="13"/>
  <c r="BK289" i="13"/>
  <c r="BK290" i="13"/>
  <c r="BK291" i="13"/>
  <c r="BK292" i="13"/>
  <c r="BK293" i="13"/>
  <c r="BK294" i="13"/>
  <c r="BK295" i="13"/>
  <c r="BK296" i="13"/>
  <c r="BK297" i="13"/>
  <c r="BK298" i="13"/>
  <c r="BK299" i="13"/>
  <c r="BK300" i="13"/>
  <c r="BK301" i="13"/>
  <c r="BK302" i="13"/>
  <c r="BK303" i="13"/>
  <c r="BK304" i="13"/>
  <c r="BK305" i="13"/>
  <c r="BK306" i="13"/>
  <c r="BK307" i="13"/>
  <c r="BK308" i="13"/>
  <c r="BK309" i="13"/>
  <c r="BK310" i="13"/>
  <c r="BK311" i="13"/>
  <c r="BK312" i="13"/>
  <c r="BK313" i="13"/>
  <c r="BK314" i="13"/>
  <c r="BK315" i="13"/>
  <c r="BK316" i="13"/>
  <c r="BK317" i="13"/>
  <c r="BK318" i="13"/>
  <c r="BK319" i="13"/>
  <c r="BK320" i="13"/>
  <c r="BK321" i="13"/>
  <c r="BK322" i="13"/>
  <c r="BK323" i="13"/>
  <c r="BK324" i="13"/>
  <c r="BK325" i="13"/>
  <c r="BK326" i="13"/>
  <c r="BK327" i="13"/>
  <c r="BK328" i="13"/>
  <c r="BK329" i="13"/>
  <c r="BK330" i="13"/>
  <c r="BK331" i="13"/>
  <c r="BK332" i="13"/>
  <c r="BK333" i="13"/>
  <c r="BK334" i="13"/>
  <c r="BK335" i="13"/>
  <c r="BK336" i="13"/>
  <c r="BK337" i="13"/>
  <c r="BK338" i="13"/>
  <c r="BK339" i="13"/>
  <c r="BK340" i="13"/>
  <c r="BK341" i="13"/>
  <c r="BK342" i="13"/>
  <c r="BK343" i="13"/>
  <c r="BK344" i="13"/>
  <c r="BK345" i="13"/>
  <c r="BK346" i="13"/>
  <c r="BK347" i="13"/>
  <c r="BK348" i="13"/>
  <c r="BK349" i="13"/>
  <c r="BK350" i="13"/>
  <c r="BK351" i="13"/>
  <c r="BK352" i="13"/>
  <c r="BK353" i="13"/>
  <c r="BK354" i="13"/>
  <c r="BK355" i="13"/>
  <c r="BK356" i="13"/>
  <c r="BK357" i="13"/>
  <c r="BK358" i="13"/>
  <c r="BK359" i="13"/>
  <c r="BK360" i="13"/>
  <c r="BK361" i="13"/>
  <c r="BK362" i="13"/>
  <c r="BK363" i="13"/>
  <c r="BK364" i="13"/>
  <c r="BK365" i="13"/>
  <c r="BK366" i="13"/>
  <c r="BK367" i="13"/>
  <c r="BK368" i="13"/>
  <c r="BK369" i="13"/>
  <c r="BK370" i="13"/>
  <c r="BK371" i="13"/>
  <c r="BK372" i="13"/>
  <c r="BK373" i="13"/>
  <c r="BK374" i="13"/>
  <c r="BK375" i="13"/>
  <c r="BK376" i="13"/>
  <c r="BK377" i="13"/>
  <c r="BK378" i="13"/>
  <c r="BK379" i="13"/>
  <c r="BK380" i="13"/>
  <c r="BK381" i="13"/>
  <c r="BK382" i="13"/>
  <c r="BK383" i="13"/>
  <c r="BK384" i="13"/>
  <c r="BK385" i="13"/>
  <c r="BK386" i="13"/>
  <c r="BK387" i="13"/>
  <c r="BK388" i="13"/>
  <c r="BK389" i="13"/>
  <c r="BK390" i="13"/>
  <c r="BK391" i="13"/>
  <c r="BK392" i="13"/>
  <c r="BK393" i="13"/>
  <c r="BK394" i="13"/>
  <c r="BK395" i="13"/>
  <c r="BK396" i="13"/>
  <c r="BK397" i="13"/>
  <c r="BK398" i="13"/>
  <c r="BK399" i="13"/>
  <c r="BK400" i="13"/>
  <c r="BK401" i="13"/>
  <c r="BK402" i="13"/>
  <c r="BK403" i="13"/>
  <c r="BK404" i="13"/>
  <c r="BJ9" i="13"/>
  <c r="BJ10" i="13"/>
  <c r="BJ11" i="13"/>
  <c r="BJ12" i="13"/>
  <c r="BJ13" i="13"/>
  <c r="BJ14" i="13"/>
  <c r="BJ15" i="13"/>
  <c r="BJ16" i="13"/>
  <c r="BJ17" i="13"/>
  <c r="BJ18" i="13"/>
  <c r="BJ19" i="13"/>
  <c r="BJ20" i="13"/>
  <c r="BJ21" i="13"/>
  <c r="BJ22" i="13"/>
  <c r="BJ23" i="13"/>
  <c r="BJ24" i="13"/>
  <c r="BJ25" i="13"/>
  <c r="BJ26" i="13"/>
  <c r="BJ27" i="13"/>
  <c r="BJ28" i="13"/>
  <c r="BJ29" i="13"/>
  <c r="BJ30" i="13"/>
  <c r="BJ31" i="13"/>
  <c r="BJ32" i="13"/>
  <c r="BJ33" i="13"/>
  <c r="BJ34" i="13"/>
  <c r="BJ35" i="13"/>
  <c r="BJ36" i="13"/>
  <c r="BJ37" i="13"/>
  <c r="BJ38" i="13"/>
  <c r="BJ39" i="13"/>
  <c r="BJ40" i="13"/>
  <c r="BJ41" i="13"/>
  <c r="BJ42" i="13"/>
  <c r="BJ43" i="13"/>
  <c r="BJ44" i="13"/>
  <c r="BJ45" i="13"/>
  <c r="BJ46" i="13"/>
  <c r="BJ47" i="13"/>
  <c r="BJ48" i="13"/>
  <c r="BJ49" i="13"/>
  <c r="BJ50" i="13"/>
  <c r="BJ51" i="13"/>
  <c r="BJ52" i="13"/>
  <c r="BJ53" i="13"/>
  <c r="BJ54" i="13"/>
  <c r="BJ55" i="13"/>
  <c r="BJ56" i="13"/>
  <c r="BJ57" i="13"/>
  <c r="BJ58" i="13"/>
  <c r="BJ59" i="13"/>
  <c r="BJ60" i="13"/>
  <c r="BJ61" i="13"/>
  <c r="BJ62" i="13"/>
  <c r="BJ63" i="13"/>
  <c r="BJ64" i="13"/>
  <c r="BJ65" i="13"/>
  <c r="BJ66" i="13"/>
  <c r="BJ67" i="13"/>
  <c r="BJ68" i="13"/>
  <c r="BJ69" i="13"/>
  <c r="BJ70" i="13"/>
  <c r="BJ71" i="13"/>
  <c r="BJ72" i="13"/>
  <c r="BJ73" i="13"/>
  <c r="BJ74" i="13"/>
  <c r="BJ75" i="13"/>
  <c r="BJ76" i="13"/>
  <c r="BJ77" i="13"/>
  <c r="BJ78" i="13"/>
  <c r="BJ79" i="13"/>
  <c r="BJ80" i="13"/>
  <c r="BJ81" i="13"/>
  <c r="BJ82" i="13"/>
  <c r="BJ83" i="13"/>
  <c r="BJ84" i="13"/>
  <c r="BJ85" i="13"/>
  <c r="BJ86" i="13"/>
  <c r="BJ87" i="13"/>
  <c r="BJ88" i="13"/>
  <c r="BJ89" i="13"/>
  <c r="BJ90" i="13"/>
  <c r="BJ91" i="13"/>
  <c r="BJ92" i="13"/>
  <c r="BJ93" i="13"/>
  <c r="BJ94" i="13"/>
  <c r="BJ95" i="13"/>
  <c r="BJ96" i="13"/>
  <c r="BJ97" i="13"/>
  <c r="BJ98" i="13"/>
  <c r="BJ99" i="13"/>
  <c r="BJ100" i="13"/>
  <c r="BJ101" i="13"/>
  <c r="BJ102" i="13"/>
  <c r="BJ103" i="13"/>
  <c r="BJ104" i="13"/>
  <c r="BJ105" i="13"/>
  <c r="BJ106" i="13"/>
  <c r="BJ107" i="13"/>
  <c r="BJ108" i="13"/>
  <c r="BJ109" i="13"/>
  <c r="BJ110" i="13"/>
  <c r="BJ111" i="13"/>
  <c r="BJ112" i="13"/>
  <c r="BJ113" i="13"/>
  <c r="BJ114" i="13"/>
  <c r="BJ115" i="13"/>
  <c r="BJ116" i="13"/>
  <c r="BJ117" i="13"/>
  <c r="BJ118" i="13"/>
  <c r="BJ119" i="13"/>
  <c r="BJ120" i="13"/>
  <c r="BJ121" i="13"/>
  <c r="BJ122" i="13"/>
  <c r="BJ123" i="13"/>
  <c r="BJ124" i="13"/>
  <c r="BJ125" i="13"/>
  <c r="BJ126" i="13"/>
  <c r="BJ127" i="13"/>
  <c r="BJ128" i="13"/>
  <c r="BJ129" i="13"/>
  <c r="BJ130" i="13"/>
  <c r="BJ131" i="13"/>
  <c r="BJ132" i="13"/>
  <c r="BJ133" i="13"/>
  <c r="BJ134" i="13"/>
  <c r="BJ135" i="13"/>
  <c r="BJ136" i="13"/>
  <c r="BJ137" i="13"/>
  <c r="BJ138" i="13"/>
  <c r="BJ139" i="13"/>
  <c r="BJ140" i="13"/>
  <c r="BJ141" i="13"/>
  <c r="BJ142" i="13"/>
  <c r="BJ143" i="13"/>
  <c r="BJ144" i="13"/>
  <c r="BJ145" i="13"/>
  <c r="BJ146" i="13"/>
  <c r="BJ147" i="13"/>
  <c r="BJ148" i="13"/>
  <c r="BJ149" i="13"/>
  <c r="BJ150" i="13"/>
  <c r="BJ151" i="13"/>
  <c r="BJ152" i="13"/>
  <c r="BJ153" i="13"/>
  <c r="BJ154" i="13"/>
  <c r="BJ155" i="13"/>
  <c r="BJ156" i="13"/>
  <c r="BJ157" i="13"/>
  <c r="BJ158" i="13"/>
  <c r="BJ159" i="13"/>
  <c r="BJ160" i="13"/>
  <c r="BJ161" i="13"/>
  <c r="BJ162" i="13"/>
  <c r="BJ163" i="13"/>
  <c r="BJ164" i="13"/>
  <c r="BJ165" i="13"/>
  <c r="BJ166" i="13"/>
  <c r="BJ167" i="13"/>
  <c r="BJ168" i="13"/>
  <c r="BJ169" i="13"/>
  <c r="BJ170" i="13"/>
  <c r="BJ171" i="13"/>
  <c r="BJ172" i="13"/>
  <c r="BJ173" i="13"/>
  <c r="BJ174" i="13"/>
  <c r="BJ175" i="13"/>
  <c r="BJ176" i="13"/>
  <c r="BJ177" i="13"/>
  <c r="BJ178" i="13"/>
  <c r="BJ179" i="13"/>
  <c r="BJ180" i="13"/>
  <c r="BJ181" i="13"/>
  <c r="BJ182" i="13"/>
  <c r="BJ183" i="13"/>
  <c r="BJ184" i="13"/>
  <c r="BJ185" i="13"/>
  <c r="BJ186" i="13"/>
  <c r="BJ187" i="13"/>
  <c r="BJ188" i="13"/>
  <c r="BJ189" i="13"/>
  <c r="BJ190" i="13"/>
  <c r="BJ191" i="13"/>
  <c r="BJ192" i="13"/>
  <c r="BJ193" i="13"/>
  <c r="BJ194" i="13"/>
  <c r="BJ195" i="13"/>
  <c r="BJ196" i="13"/>
  <c r="BJ197" i="13"/>
  <c r="BJ198" i="13"/>
  <c r="BJ199" i="13"/>
  <c r="BJ200" i="13"/>
  <c r="BJ201" i="13"/>
  <c r="BJ202" i="13"/>
  <c r="BJ203" i="13"/>
  <c r="BJ204" i="13"/>
  <c r="BJ205" i="13"/>
  <c r="BJ206" i="13"/>
  <c r="BJ207" i="13"/>
  <c r="BJ208" i="13"/>
  <c r="BJ209" i="13"/>
  <c r="BJ210" i="13"/>
  <c r="BJ211" i="13"/>
  <c r="BJ212" i="13"/>
  <c r="BJ213" i="13"/>
  <c r="BJ214" i="13"/>
  <c r="BJ215" i="13"/>
  <c r="BJ216" i="13"/>
  <c r="BJ217" i="13"/>
  <c r="BJ218" i="13"/>
  <c r="BJ219" i="13"/>
  <c r="BJ220" i="13"/>
  <c r="BJ221" i="13"/>
  <c r="BJ222" i="13"/>
  <c r="BJ223" i="13"/>
  <c r="BJ224" i="13"/>
  <c r="BJ225" i="13"/>
  <c r="BJ226" i="13"/>
  <c r="BJ227" i="13"/>
  <c r="BJ228" i="13"/>
  <c r="BJ229" i="13"/>
  <c r="BJ230" i="13"/>
  <c r="BJ231" i="13"/>
  <c r="BJ232" i="13"/>
  <c r="BJ233" i="13"/>
  <c r="BJ234" i="13"/>
  <c r="BJ235" i="13"/>
  <c r="BJ236" i="13"/>
  <c r="BJ237" i="13"/>
  <c r="BJ238" i="13"/>
  <c r="BJ239" i="13"/>
  <c r="BJ240" i="13"/>
  <c r="BJ241" i="13"/>
  <c r="BJ242" i="13"/>
  <c r="BJ243" i="13"/>
  <c r="BJ244" i="13"/>
  <c r="BJ245" i="13"/>
  <c r="BJ246" i="13"/>
  <c r="BJ247" i="13"/>
  <c r="BJ248" i="13"/>
  <c r="BJ249" i="13"/>
  <c r="BJ250" i="13"/>
  <c r="BJ251" i="13"/>
  <c r="BJ252" i="13"/>
  <c r="BJ253" i="13"/>
  <c r="BJ254" i="13"/>
  <c r="BJ255" i="13"/>
  <c r="BJ256" i="13"/>
  <c r="BJ257" i="13"/>
  <c r="BJ258" i="13"/>
  <c r="BJ259" i="13"/>
  <c r="BJ260" i="13"/>
  <c r="BJ261" i="13"/>
  <c r="BJ262" i="13"/>
  <c r="BJ263" i="13"/>
  <c r="BJ264" i="13"/>
  <c r="BJ265" i="13"/>
  <c r="BJ266" i="13"/>
  <c r="BJ267" i="13"/>
  <c r="BJ268" i="13"/>
  <c r="BJ269" i="13"/>
  <c r="BJ270" i="13"/>
  <c r="BJ271" i="13"/>
  <c r="BJ272" i="13"/>
  <c r="BJ273" i="13"/>
  <c r="BJ274" i="13"/>
  <c r="BJ275" i="13"/>
  <c r="BJ276" i="13"/>
  <c r="BJ277" i="13"/>
  <c r="BJ278" i="13"/>
  <c r="BJ279" i="13"/>
  <c r="BJ280" i="13"/>
  <c r="BJ281" i="13"/>
  <c r="BJ282" i="13"/>
  <c r="BJ283" i="13"/>
  <c r="BJ284" i="13"/>
  <c r="BJ285" i="13"/>
  <c r="BJ286" i="13"/>
  <c r="BJ287" i="13"/>
  <c r="BJ288" i="13"/>
  <c r="BJ289" i="13"/>
  <c r="BJ290" i="13"/>
  <c r="BJ291" i="13"/>
  <c r="BJ292" i="13"/>
  <c r="BJ293" i="13"/>
  <c r="BJ294" i="13"/>
  <c r="BJ295" i="13"/>
  <c r="BJ296" i="13"/>
  <c r="BJ297" i="13"/>
  <c r="BJ298" i="13"/>
  <c r="BJ299" i="13"/>
  <c r="BJ300" i="13"/>
  <c r="BJ301" i="13"/>
  <c r="BJ302" i="13"/>
  <c r="BJ303" i="13"/>
  <c r="BJ304" i="13"/>
  <c r="BJ305" i="13"/>
  <c r="BJ306" i="13"/>
  <c r="BJ307" i="13"/>
  <c r="BJ308" i="13"/>
  <c r="BJ309" i="13"/>
  <c r="BJ310" i="13"/>
  <c r="BJ311" i="13"/>
  <c r="BJ312" i="13"/>
  <c r="BJ313" i="13"/>
  <c r="BJ314" i="13"/>
  <c r="BJ315" i="13"/>
  <c r="BJ316" i="13"/>
  <c r="BJ317" i="13"/>
  <c r="BJ318" i="13"/>
  <c r="BJ319" i="13"/>
  <c r="BJ320" i="13"/>
  <c r="BJ321" i="13"/>
  <c r="BJ322" i="13"/>
  <c r="BJ323" i="13"/>
  <c r="BJ324" i="13"/>
  <c r="BJ325" i="13"/>
  <c r="BJ326" i="13"/>
  <c r="BJ327" i="13"/>
  <c r="BJ328" i="13"/>
  <c r="BJ329" i="13"/>
  <c r="BJ330" i="13"/>
  <c r="BJ331" i="13"/>
  <c r="BJ332" i="13"/>
  <c r="BJ333" i="13"/>
  <c r="BJ334" i="13"/>
  <c r="BJ335" i="13"/>
  <c r="BJ336" i="13"/>
  <c r="BJ337" i="13"/>
  <c r="BJ338" i="13"/>
  <c r="BJ339" i="13"/>
  <c r="BJ340" i="13"/>
  <c r="BJ341" i="13"/>
  <c r="BJ342" i="13"/>
  <c r="BJ343" i="13"/>
  <c r="BJ344" i="13"/>
  <c r="BJ345" i="13"/>
  <c r="BJ346" i="13"/>
  <c r="BJ347" i="13"/>
  <c r="BJ348" i="13"/>
  <c r="BJ349" i="13"/>
  <c r="BJ350" i="13"/>
  <c r="BJ351" i="13"/>
  <c r="BJ352" i="13"/>
  <c r="BJ353" i="13"/>
  <c r="BJ354" i="13"/>
  <c r="BJ355" i="13"/>
  <c r="BJ356" i="13"/>
  <c r="BJ357" i="13"/>
  <c r="BJ358" i="13"/>
  <c r="BJ359" i="13"/>
  <c r="BJ360" i="13"/>
  <c r="BJ361" i="13"/>
  <c r="BJ362" i="13"/>
  <c r="BJ363" i="13"/>
  <c r="BJ364" i="13"/>
  <c r="BJ365" i="13"/>
  <c r="BJ366" i="13"/>
  <c r="BJ367" i="13"/>
  <c r="BJ368" i="13"/>
  <c r="BJ369" i="13"/>
  <c r="BJ370" i="13"/>
  <c r="BJ371" i="13"/>
  <c r="BJ372" i="13"/>
  <c r="BJ373" i="13"/>
  <c r="BJ374" i="13"/>
  <c r="BJ375" i="13"/>
  <c r="BJ376" i="13"/>
  <c r="BJ377" i="13"/>
  <c r="BJ378" i="13"/>
  <c r="BJ379" i="13"/>
  <c r="BJ380" i="13"/>
  <c r="BJ381" i="13"/>
  <c r="BJ382" i="13"/>
  <c r="BJ383" i="13"/>
  <c r="BJ384" i="13"/>
  <c r="BJ385" i="13"/>
  <c r="BJ386" i="13"/>
  <c r="BJ387" i="13"/>
  <c r="BJ388" i="13"/>
  <c r="BJ389" i="13"/>
  <c r="BJ390" i="13"/>
  <c r="BJ391" i="13"/>
  <c r="BJ392" i="13"/>
  <c r="BJ393" i="13"/>
  <c r="BJ394" i="13"/>
  <c r="BJ395" i="13"/>
  <c r="BJ396" i="13"/>
  <c r="BJ397" i="13"/>
  <c r="BJ398" i="13"/>
  <c r="BJ399" i="13"/>
  <c r="BJ400" i="13"/>
  <c r="BJ401" i="13"/>
  <c r="BJ402" i="13"/>
  <c r="BJ403" i="13"/>
  <c r="BJ404" i="13"/>
  <c r="BI9" i="13"/>
  <c r="BI10" i="13"/>
  <c r="BI11" i="13"/>
  <c r="BI12" i="13"/>
  <c r="BI13" i="13"/>
  <c r="BI14" i="13"/>
  <c r="BI15" i="13"/>
  <c r="BI16" i="13"/>
  <c r="BI17" i="13"/>
  <c r="BI18" i="13"/>
  <c r="BI19" i="13"/>
  <c r="BI20" i="13"/>
  <c r="BI21" i="13"/>
  <c r="BI22" i="13"/>
  <c r="BI23" i="13"/>
  <c r="BI24" i="13"/>
  <c r="BI25" i="13"/>
  <c r="BI26" i="13"/>
  <c r="BI27" i="13"/>
  <c r="BI28" i="13"/>
  <c r="BI29" i="13"/>
  <c r="BI30" i="13"/>
  <c r="BI31" i="13"/>
  <c r="BI32" i="13"/>
  <c r="BI33" i="13"/>
  <c r="BI34" i="13"/>
  <c r="BI35" i="13"/>
  <c r="BI36" i="13"/>
  <c r="BI37" i="13"/>
  <c r="BI38" i="13"/>
  <c r="BI39" i="13"/>
  <c r="BI40" i="13"/>
  <c r="BI41" i="13"/>
  <c r="BI42" i="13"/>
  <c r="BI43" i="13"/>
  <c r="BI44" i="13"/>
  <c r="BI45" i="13"/>
  <c r="BI46" i="13"/>
  <c r="BI47" i="13"/>
  <c r="BI48" i="13"/>
  <c r="BI49" i="13"/>
  <c r="BI50" i="13"/>
  <c r="BI51" i="13"/>
  <c r="BI52" i="13"/>
  <c r="BI53" i="13"/>
  <c r="BI54" i="13"/>
  <c r="BI55" i="13"/>
  <c r="BI56" i="13"/>
  <c r="BI57" i="13"/>
  <c r="BI58" i="13"/>
  <c r="BI59" i="13"/>
  <c r="BI60" i="13"/>
  <c r="BI61" i="13"/>
  <c r="BI62" i="13"/>
  <c r="BI63" i="13"/>
  <c r="BI64" i="13"/>
  <c r="BI65" i="13"/>
  <c r="BI66" i="13"/>
  <c r="BI67" i="13"/>
  <c r="BI68" i="13"/>
  <c r="BI69" i="13"/>
  <c r="BI70" i="13"/>
  <c r="BI71" i="13"/>
  <c r="BI72" i="13"/>
  <c r="BI73" i="13"/>
  <c r="BI74" i="13"/>
  <c r="BI75" i="13"/>
  <c r="BI76" i="13"/>
  <c r="BI77" i="13"/>
  <c r="BI78" i="13"/>
  <c r="BI79" i="13"/>
  <c r="BI80" i="13"/>
  <c r="BI81" i="13"/>
  <c r="BI82" i="13"/>
  <c r="BI83" i="13"/>
  <c r="BI84" i="13"/>
  <c r="BI85" i="13"/>
  <c r="BI86" i="13"/>
  <c r="BI87" i="13"/>
  <c r="BI88" i="13"/>
  <c r="BI89" i="13"/>
  <c r="BI90" i="13"/>
  <c r="BI91" i="13"/>
  <c r="BI92" i="13"/>
  <c r="BI93" i="13"/>
  <c r="BI94" i="13"/>
  <c r="BI95" i="13"/>
  <c r="BI96" i="13"/>
  <c r="BI97" i="13"/>
  <c r="BI98" i="13"/>
  <c r="BI99" i="13"/>
  <c r="BI100" i="13"/>
  <c r="BI101" i="13"/>
  <c r="BI102" i="13"/>
  <c r="BI103" i="13"/>
  <c r="BI104" i="13"/>
  <c r="BI105" i="13"/>
  <c r="BI106" i="13"/>
  <c r="BI107" i="13"/>
  <c r="BI108" i="13"/>
  <c r="BI109" i="13"/>
  <c r="BI110" i="13"/>
  <c r="BI111" i="13"/>
  <c r="BI112" i="13"/>
  <c r="BI113" i="13"/>
  <c r="BI114" i="13"/>
  <c r="BI115" i="13"/>
  <c r="BI116" i="13"/>
  <c r="BI117" i="13"/>
  <c r="BI118" i="13"/>
  <c r="BI119" i="13"/>
  <c r="BI120" i="13"/>
  <c r="BI121" i="13"/>
  <c r="BI122" i="13"/>
  <c r="BI123" i="13"/>
  <c r="BI124" i="13"/>
  <c r="BI125" i="13"/>
  <c r="BI126" i="13"/>
  <c r="BI127" i="13"/>
  <c r="BI128" i="13"/>
  <c r="BI129" i="13"/>
  <c r="BI130" i="13"/>
  <c r="BI131" i="13"/>
  <c r="BI132" i="13"/>
  <c r="BI133" i="13"/>
  <c r="BI134" i="13"/>
  <c r="BI135" i="13"/>
  <c r="BI136" i="13"/>
  <c r="BI137" i="13"/>
  <c r="BI138" i="13"/>
  <c r="BI139" i="13"/>
  <c r="BI140" i="13"/>
  <c r="BI141" i="13"/>
  <c r="BI142" i="13"/>
  <c r="BI143" i="13"/>
  <c r="BI144" i="13"/>
  <c r="BI145" i="13"/>
  <c r="BI146" i="13"/>
  <c r="BI147" i="13"/>
  <c r="BI148" i="13"/>
  <c r="BI149" i="13"/>
  <c r="BI150" i="13"/>
  <c r="BI151" i="13"/>
  <c r="BI152" i="13"/>
  <c r="BI153" i="13"/>
  <c r="BI154" i="13"/>
  <c r="BI155" i="13"/>
  <c r="BI156" i="13"/>
  <c r="BI157" i="13"/>
  <c r="BI158" i="13"/>
  <c r="BI159" i="13"/>
  <c r="BI160" i="13"/>
  <c r="BI161" i="13"/>
  <c r="BI162" i="13"/>
  <c r="BI163" i="13"/>
  <c r="BI164" i="13"/>
  <c r="BI165" i="13"/>
  <c r="BI166" i="13"/>
  <c r="BI167" i="13"/>
  <c r="BI168" i="13"/>
  <c r="BI169" i="13"/>
  <c r="BI170" i="13"/>
  <c r="BI171" i="13"/>
  <c r="BI172" i="13"/>
  <c r="BI173" i="13"/>
  <c r="BI174" i="13"/>
  <c r="BI175" i="13"/>
  <c r="BI176" i="13"/>
  <c r="BI177" i="13"/>
  <c r="BI178" i="13"/>
  <c r="BI179" i="13"/>
  <c r="BI180" i="13"/>
  <c r="BI181" i="13"/>
  <c r="BI182" i="13"/>
  <c r="BI183" i="13"/>
  <c r="BI184" i="13"/>
  <c r="BI185" i="13"/>
  <c r="BI186" i="13"/>
  <c r="BI187" i="13"/>
  <c r="BI188" i="13"/>
  <c r="BI189" i="13"/>
  <c r="BI190" i="13"/>
  <c r="BI191" i="13"/>
  <c r="BI192" i="13"/>
  <c r="BI193" i="13"/>
  <c r="BI194" i="13"/>
  <c r="BI195" i="13"/>
  <c r="BI196" i="13"/>
  <c r="BI197" i="13"/>
  <c r="BI198" i="13"/>
  <c r="BI199" i="13"/>
  <c r="BI200" i="13"/>
  <c r="BI201" i="13"/>
  <c r="BI202" i="13"/>
  <c r="BI203" i="13"/>
  <c r="BI204" i="13"/>
  <c r="BI205" i="13"/>
  <c r="BI206" i="13"/>
  <c r="BI207" i="13"/>
  <c r="BI208" i="13"/>
  <c r="BI209" i="13"/>
  <c r="BI210" i="13"/>
  <c r="BI211" i="13"/>
  <c r="BI212" i="13"/>
  <c r="BI213" i="13"/>
  <c r="BI214" i="13"/>
  <c r="BI215" i="13"/>
  <c r="BI216" i="13"/>
  <c r="BI217" i="13"/>
  <c r="BI218" i="13"/>
  <c r="BI219" i="13"/>
  <c r="BI220" i="13"/>
  <c r="BI221" i="13"/>
  <c r="BI222" i="13"/>
  <c r="BI223" i="13"/>
  <c r="BI224" i="13"/>
  <c r="BI225" i="13"/>
  <c r="BI226" i="13"/>
  <c r="BI227" i="13"/>
  <c r="BI228" i="13"/>
  <c r="BI229" i="13"/>
  <c r="BI230" i="13"/>
  <c r="BI231" i="13"/>
  <c r="BI232" i="13"/>
  <c r="BI233" i="13"/>
  <c r="BI234" i="13"/>
  <c r="BI235" i="13"/>
  <c r="BI236" i="13"/>
  <c r="BI237" i="13"/>
  <c r="BI238" i="13"/>
  <c r="BI239" i="13"/>
  <c r="BI240" i="13"/>
  <c r="BI241" i="13"/>
  <c r="BI242" i="13"/>
  <c r="BI243" i="13"/>
  <c r="BI244" i="13"/>
  <c r="BI245" i="13"/>
  <c r="BI246" i="13"/>
  <c r="BI247" i="13"/>
  <c r="BI248" i="13"/>
  <c r="BI249" i="13"/>
  <c r="BI250" i="13"/>
  <c r="BI251" i="13"/>
  <c r="BI252" i="13"/>
  <c r="BI253" i="13"/>
  <c r="BI254" i="13"/>
  <c r="BI255" i="13"/>
  <c r="BI256" i="13"/>
  <c r="BI257" i="13"/>
  <c r="BI258" i="13"/>
  <c r="BI259" i="13"/>
  <c r="BI260" i="13"/>
  <c r="BI261" i="13"/>
  <c r="BI262" i="13"/>
  <c r="BI263" i="13"/>
  <c r="BI264" i="13"/>
  <c r="BI265" i="13"/>
  <c r="BI266" i="13"/>
  <c r="BI267" i="13"/>
  <c r="BI268" i="13"/>
  <c r="BI269" i="13"/>
  <c r="BI270" i="13"/>
  <c r="BI271" i="13"/>
  <c r="BI272" i="13"/>
  <c r="BI273" i="13"/>
  <c r="BI274" i="13"/>
  <c r="BI275" i="13"/>
  <c r="BI276" i="13"/>
  <c r="BI277" i="13"/>
  <c r="BI278" i="13"/>
  <c r="BI279" i="13"/>
  <c r="BI280" i="13"/>
  <c r="BI281" i="13"/>
  <c r="BI282" i="13"/>
  <c r="BI283" i="13"/>
  <c r="BI284" i="13"/>
  <c r="BI285" i="13"/>
  <c r="BI286" i="13"/>
  <c r="BI287" i="13"/>
  <c r="BI288" i="13"/>
  <c r="BI289" i="13"/>
  <c r="BI290" i="13"/>
  <c r="BI291" i="13"/>
  <c r="BI292" i="13"/>
  <c r="BI293" i="13"/>
  <c r="BI294" i="13"/>
  <c r="BI295" i="13"/>
  <c r="BI296" i="13"/>
  <c r="BI297" i="13"/>
  <c r="BI298" i="13"/>
  <c r="BI299" i="13"/>
  <c r="BI300" i="13"/>
  <c r="BI301" i="13"/>
  <c r="BI302" i="13"/>
  <c r="BI303" i="13"/>
  <c r="BI304" i="13"/>
  <c r="BI305" i="13"/>
  <c r="BI306" i="13"/>
  <c r="BI307" i="13"/>
  <c r="BI308" i="13"/>
  <c r="BI309" i="13"/>
  <c r="BI310" i="13"/>
  <c r="BI311" i="13"/>
  <c r="BI312" i="13"/>
  <c r="BI313" i="13"/>
  <c r="BI314" i="13"/>
  <c r="BI315" i="13"/>
  <c r="BI316" i="13"/>
  <c r="BI317" i="13"/>
  <c r="BI318" i="13"/>
  <c r="BI319" i="13"/>
  <c r="BI320" i="13"/>
  <c r="BI321" i="13"/>
  <c r="BI322" i="13"/>
  <c r="BI323" i="13"/>
  <c r="BI324" i="13"/>
  <c r="BI325" i="13"/>
  <c r="BI326" i="13"/>
  <c r="BI327" i="13"/>
  <c r="BI328" i="13"/>
  <c r="BI329" i="13"/>
  <c r="BI330" i="13"/>
  <c r="BI331" i="13"/>
  <c r="BI332" i="13"/>
  <c r="BI333" i="13"/>
  <c r="BI334" i="13"/>
  <c r="BI335" i="13"/>
  <c r="BI336" i="13"/>
  <c r="BI337" i="13"/>
  <c r="BI338" i="13"/>
  <c r="BI339" i="13"/>
  <c r="BI340" i="13"/>
  <c r="BI341" i="13"/>
  <c r="BI342" i="13"/>
  <c r="BI343" i="13"/>
  <c r="BI344" i="13"/>
  <c r="BI345" i="13"/>
  <c r="BI346" i="13"/>
  <c r="BI347" i="13"/>
  <c r="BI348" i="13"/>
  <c r="BI349" i="13"/>
  <c r="BI350" i="13"/>
  <c r="BI351" i="13"/>
  <c r="BI352" i="13"/>
  <c r="BI353" i="13"/>
  <c r="BI354" i="13"/>
  <c r="BI355" i="13"/>
  <c r="BI356" i="13"/>
  <c r="BI357" i="13"/>
  <c r="BI358" i="13"/>
  <c r="BI359" i="13"/>
  <c r="BI360" i="13"/>
  <c r="BI361" i="13"/>
  <c r="BI362" i="13"/>
  <c r="BI363" i="13"/>
  <c r="BI364" i="13"/>
  <c r="BI365" i="13"/>
  <c r="BI366" i="13"/>
  <c r="BI367" i="13"/>
  <c r="BI368" i="13"/>
  <c r="BI369" i="13"/>
  <c r="BI370" i="13"/>
  <c r="BI371" i="13"/>
  <c r="BI372" i="13"/>
  <c r="BI373" i="13"/>
  <c r="BI374" i="13"/>
  <c r="BI375" i="13"/>
  <c r="BI376" i="13"/>
  <c r="BI377" i="13"/>
  <c r="BI378" i="13"/>
  <c r="BI379" i="13"/>
  <c r="BI380" i="13"/>
  <c r="BI381" i="13"/>
  <c r="BI382" i="13"/>
  <c r="BI383" i="13"/>
  <c r="BI384" i="13"/>
  <c r="BI385" i="13"/>
  <c r="BI386" i="13"/>
  <c r="BI387" i="13"/>
  <c r="BI388" i="13"/>
  <c r="BI389" i="13"/>
  <c r="BI390" i="13"/>
  <c r="BI391" i="13"/>
  <c r="BI392" i="13"/>
  <c r="BI393" i="13"/>
  <c r="BI394" i="13"/>
  <c r="BI395" i="13"/>
  <c r="BI396" i="13"/>
  <c r="BI397" i="13"/>
  <c r="BI398" i="13"/>
  <c r="BI399" i="13"/>
  <c r="BI400" i="13"/>
  <c r="BI401" i="13"/>
  <c r="BI402" i="13"/>
  <c r="BI403" i="13"/>
  <c r="BI404" i="13"/>
  <c r="BH9" i="13"/>
  <c r="BH10" i="13"/>
  <c r="BH11" i="13"/>
  <c r="BH12" i="13"/>
  <c r="BH13" i="13"/>
  <c r="BH14" i="13"/>
  <c r="BH15" i="13"/>
  <c r="BH16" i="13"/>
  <c r="BH17" i="13"/>
  <c r="BH18" i="13"/>
  <c r="BH19" i="13"/>
  <c r="BH20" i="13"/>
  <c r="BH21" i="13"/>
  <c r="BH22" i="13"/>
  <c r="BH23" i="13"/>
  <c r="BH24" i="13"/>
  <c r="BH25" i="13"/>
  <c r="BH26" i="13"/>
  <c r="BH27" i="13"/>
  <c r="BH28" i="13"/>
  <c r="BH29" i="13"/>
  <c r="BH30" i="13"/>
  <c r="BH31" i="13"/>
  <c r="BH32" i="13"/>
  <c r="BH33" i="13"/>
  <c r="BH34" i="13"/>
  <c r="BH35" i="13"/>
  <c r="BH36" i="13"/>
  <c r="BH37" i="13"/>
  <c r="BH38" i="13"/>
  <c r="BH39" i="13"/>
  <c r="BH40" i="13"/>
  <c r="BH41" i="13"/>
  <c r="BH42" i="13"/>
  <c r="BH43" i="13"/>
  <c r="BH44" i="13"/>
  <c r="BH45" i="13"/>
  <c r="BH46" i="13"/>
  <c r="BH47" i="13"/>
  <c r="BH48" i="13"/>
  <c r="BH49" i="13"/>
  <c r="BH50" i="13"/>
  <c r="BH51" i="13"/>
  <c r="BH52" i="13"/>
  <c r="BH53" i="13"/>
  <c r="BH54" i="13"/>
  <c r="BH55" i="13"/>
  <c r="BH56" i="13"/>
  <c r="BH57" i="13"/>
  <c r="BH58" i="13"/>
  <c r="BH59" i="13"/>
  <c r="BH60" i="13"/>
  <c r="BH61" i="13"/>
  <c r="BH62" i="13"/>
  <c r="BH63" i="13"/>
  <c r="BH64" i="13"/>
  <c r="BH65" i="13"/>
  <c r="BH66" i="13"/>
  <c r="BH67" i="13"/>
  <c r="BH68" i="13"/>
  <c r="BH69" i="13"/>
  <c r="BH70" i="13"/>
  <c r="BH71" i="13"/>
  <c r="BH72" i="13"/>
  <c r="BH73" i="13"/>
  <c r="BH74" i="13"/>
  <c r="BH75" i="13"/>
  <c r="BH76" i="13"/>
  <c r="BH77" i="13"/>
  <c r="BH78" i="13"/>
  <c r="BH79" i="13"/>
  <c r="BH80" i="13"/>
  <c r="BH81" i="13"/>
  <c r="BH82" i="13"/>
  <c r="BH83" i="13"/>
  <c r="BH84" i="13"/>
  <c r="BH85" i="13"/>
  <c r="BH86" i="13"/>
  <c r="BH87" i="13"/>
  <c r="BH88" i="13"/>
  <c r="BH89" i="13"/>
  <c r="BH90" i="13"/>
  <c r="BH91" i="13"/>
  <c r="BH92" i="13"/>
  <c r="BH93" i="13"/>
  <c r="BH94" i="13"/>
  <c r="BH95" i="13"/>
  <c r="BH96" i="13"/>
  <c r="BH97" i="13"/>
  <c r="BH98" i="13"/>
  <c r="BH99" i="13"/>
  <c r="BH100" i="13"/>
  <c r="BH101" i="13"/>
  <c r="BH102" i="13"/>
  <c r="BH103" i="13"/>
  <c r="BH104" i="13"/>
  <c r="BH105" i="13"/>
  <c r="BH106" i="13"/>
  <c r="BH107" i="13"/>
  <c r="BH108" i="13"/>
  <c r="BH109" i="13"/>
  <c r="BH110" i="13"/>
  <c r="BH111" i="13"/>
  <c r="BH112" i="13"/>
  <c r="BH113" i="13"/>
  <c r="BH114" i="13"/>
  <c r="BH115" i="13"/>
  <c r="BH116" i="13"/>
  <c r="BH117" i="13"/>
  <c r="BH118" i="13"/>
  <c r="BH119" i="13"/>
  <c r="BH120" i="13"/>
  <c r="BH121" i="13"/>
  <c r="BH122" i="13"/>
  <c r="BH123" i="13"/>
  <c r="BH124" i="13"/>
  <c r="BH125" i="13"/>
  <c r="BH126" i="13"/>
  <c r="BH127" i="13"/>
  <c r="BH128" i="13"/>
  <c r="BH129" i="13"/>
  <c r="BH130" i="13"/>
  <c r="BH131" i="13"/>
  <c r="BH132" i="13"/>
  <c r="BH133" i="13"/>
  <c r="BH134" i="13"/>
  <c r="BH135" i="13"/>
  <c r="BH136" i="13"/>
  <c r="BH137" i="13"/>
  <c r="BH138" i="13"/>
  <c r="BH139" i="13"/>
  <c r="BH140" i="13"/>
  <c r="BH141" i="13"/>
  <c r="BH142" i="13"/>
  <c r="BH143" i="13"/>
  <c r="BH144" i="13"/>
  <c r="BH145" i="13"/>
  <c r="BH146" i="13"/>
  <c r="BH147" i="13"/>
  <c r="BH148" i="13"/>
  <c r="BH149" i="13"/>
  <c r="BH150" i="13"/>
  <c r="BH151" i="13"/>
  <c r="BH152" i="13"/>
  <c r="BH153" i="13"/>
  <c r="BH154" i="13"/>
  <c r="BH155" i="13"/>
  <c r="BH156" i="13"/>
  <c r="BH157" i="13"/>
  <c r="BH158" i="13"/>
  <c r="BH159" i="13"/>
  <c r="BH160" i="13"/>
  <c r="BH161" i="13"/>
  <c r="BH162" i="13"/>
  <c r="BH163" i="13"/>
  <c r="BH164" i="13"/>
  <c r="BH165" i="13"/>
  <c r="BH166" i="13"/>
  <c r="BH167" i="13"/>
  <c r="BH168" i="13"/>
  <c r="BH169" i="13"/>
  <c r="BH170" i="13"/>
  <c r="BH171" i="13"/>
  <c r="BH172" i="13"/>
  <c r="BH173" i="13"/>
  <c r="BH174" i="13"/>
  <c r="BH175" i="13"/>
  <c r="BH176" i="13"/>
  <c r="BH177" i="13"/>
  <c r="BH178" i="13"/>
  <c r="BH179" i="13"/>
  <c r="BH180" i="13"/>
  <c r="BH181" i="13"/>
  <c r="BH182" i="13"/>
  <c r="BH183" i="13"/>
  <c r="BH184" i="13"/>
  <c r="BH185" i="13"/>
  <c r="BH186" i="13"/>
  <c r="BH187" i="13"/>
  <c r="BH188" i="13"/>
  <c r="BH189" i="13"/>
  <c r="BH190" i="13"/>
  <c r="BH191" i="13"/>
  <c r="BH192" i="13"/>
  <c r="BH193" i="13"/>
  <c r="BH194" i="13"/>
  <c r="BH195" i="13"/>
  <c r="BH196" i="13"/>
  <c r="BH197" i="13"/>
  <c r="BH198" i="13"/>
  <c r="BH199" i="13"/>
  <c r="BH200" i="13"/>
  <c r="BH201" i="13"/>
  <c r="BH202" i="13"/>
  <c r="BH203" i="13"/>
  <c r="BH204" i="13"/>
  <c r="BH205" i="13"/>
  <c r="BH206" i="13"/>
  <c r="BH207" i="13"/>
  <c r="BH208" i="13"/>
  <c r="BH209" i="13"/>
  <c r="BH210" i="13"/>
  <c r="BH211" i="13"/>
  <c r="BH212" i="13"/>
  <c r="BH213" i="13"/>
  <c r="BH214" i="13"/>
  <c r="BH215" i="13"/>
  <c r="BH216" i="13"/>
  <c r="BH217" i="13"/>
  <c r="BH218" i="13"/>
  <c r="BH219" i="13"/>
  <c r="BH220" i="13"/>
  <c r="BH221" i="13"/>
  <c r="BH222" i="13"/>
  <c r="BH223" i="13"/>
  <c r="BH224" i="13"/>
  <c r="BH225" i="13"/>
  <c r="BH226" i="13"/>
  <c r="BH227" i="13"/>
  <c r="BH228" i="13"/>
  <c r="BH229" i="13"/>
  <c r="BH230" i="13"/>
  <c r="BH231" i="13"/>
  <c r="BH232" i="13"/>
  <c r="BH233" i="13"/>
  <c r="BH234" i="13"/>
  <c r="BH235" i="13"/>
  <c r="BH236" i="13"/>
  <c r="BH237" i="13"/>
  <c r="BH238" i="13"/>
  <c r="BH239" i="13"/>
  <c r="BH240" i="13"/>
  <c r="BH241" i="13"/>
  <c r="BH242" i="13"/>
  <c r="BH243" i="13"/>
  <c r="BH244" i="13"/>
  <c r="BH245" i="13"/>
  <c r="BH246" i="13"/>
  <c r="BH247" i="13"/>
  <c r="BH248" i="13"/>
  <c r="BH249" i="13"/>
  <c r="BH250" i="13"/>
  <c r="BH251" i="13"/>
  <c r="BH252" i="13"/>
  <c r="BH253" i="13"/>
  <c r="BH254" i="13"/>
  <c r="BH255" i="13"/>
  <c r="BH256" i="13"/>
  <c r="BH257" i="13"/>
  <c r="BH258" i="13"/>
  <c r="BH259" i="13"/>
  <c r="BH260" i="13"/>
  <c r="BH261" i="13"/>
  <c r="BH262" i="13"/>
  <c r="BH263" i="13"/>
  <c r="BH264" i="13"/>
  <c r="BH265" i="13"/>
  <c r="BH266" i="13"/>
  <c r="BH267" i="13"/>
  <c r="BH268" i="13"/>
  <c r="BH269" i="13"/>
  <c r="BH270" i="13"/>
  <c r="BH271" i="13"/>
  <c r="BH272" i="13"/>
  <c r="BH273" i="13"/>
  <c r="BH274" i="13"/>
  <c r="BH275" i="13"/>
  <c r="BH276" i="13"/>
  <c r="BH277" i="13"/>
  <c r="BH278" i="13"/>
  <c r="BH279" i="13"/>
  <c r="BH280" i="13"/>
  <c r="BH281" i="13"/>
  <c r="BH282" i="13"/>
  <c r="BH283" i="13"/>
  <c r="BH284" i="13"/>
  <c r="BH285" i="13"/>
  <c r="BH286" i="13"/>
  <c r="BH287" i="13"/>
  <c r="BH288" i="13"/>
  <c r="BH289" i="13"/>
  <c r="BH290" i="13"/>
  <c r="BH291" i="13"/>
  <c r="BH292" i="13"/>
  <c r="BH293" i="13"/>
  <c r="BH294" i="13"/>
  <c r="BH295" i="13"/>
  <c r="BH296" i="13"/>
  <c r="BH297" i="13"/>
  <c r="BH298" i="13"/>
  <c r="BH299" i="13"/>
  <c r="BH300" i="13"/>
  <c r="BH301" i="13"/>
  <c r="BH302" i="13"/>
  <c r="BH303" i="13"/>
  <c r="BH304" i="13"/>
  <c r="BH305" i="13"/>
  <c r="BH306" i="13"/>
  <c r="BH307" i="13"/>
  <c r="BH308" i="13"/>
  <c r="BH309" i="13"/>
  <c r="BH310" i="13"/>
  <c r="BH311" i="13"/>
  <c r="BH312" i="13"/>
  <c r="BH313" i="13"/>
  <c r="BH314" i="13"/>
  <c r="BH315" i="13"/>
  <c r="BH316" i="13"/>
  <c r="BH317" i="13"/>
  <c r="BH318" i="13"/>
  <c r="BH319" i="13"/>
  <c r="BH320" i="13"/>
  <c r="BH321" i="13"/>
  <c r="BH322" i="13"/>
  <c r="BH323" i="13"/>
  <c r="BH324" i="13"/>
  <c r="BH325" i="13"/>
  <c r="BH326" i="13"/>
  <c r="BH327" i="13"/>
  <c r="BH328" i="13"/>
  <c r="BH329" i="13"/>
  <c r="BH330" i="13"/>
  <c r="BH331" i="13"/>
  <c r="BH332" i="13"/>
  <c r="BH333" i="13"/>
  <c r="BH334" i="13"/>
  <c r="BH335" i="13"/>
  <c r="BH336" i="13"/>
  <c r="BH337" i="13"/>
  <c r="BH338" i="13"/>
  <c r="BH339" i="13"/>
  <c r="BH340" i="13"/>
  <c r="BH341" i="13"/>
  <c r="BH342" i="13"/>
  <c r="BH343" i="13"/>
  <c r="BH344" i="13"/>
  <c r="BH345" i="13"/>
  <c r="BH346" i="13"/>
  <c r="BH347" i="13"/>
  <c r="BH348" i="13"/>
  <c r="BH349" i="13"/>
  <c r="BH350" i="13"/>
  <c r="BH351" i="13"/>
  <c r="BH352" i="13"/>
  <c r="BH353" i="13"/>
  <c r="BH354" i="13"/>
  <c r="BH355" i="13"/>
  <c r="BH356" i="13"/>
  <c r="BH357" i="13"/>
  <c r="BH358" i="13"/>
  <c r="BH359" i="13"/>
  <c r="BH360" i="13"/>
  <c r="BH361" i="13"/>
  <c r="BH362" i="13"/>
  <c r="BH363" i="13"/>
  <c r="BH364" i="13"/>
  <c r="BH365" i="13"/>
  <c r="BH366" i="13"/>
  <c r="BH367" i="13"/>
  <c r="BH368" i="13"/>
  <c r="BH369" i="13"/>
  <c r="BH370" i="13"/>
  <c r="BH371" i="13"/>
  <c r="BH372" i="13"/>
  <c r="BH373" i="13"/>
  <c r="BH374" i="13"/>
  <c r="BH375" i="13"/>
  <c r="BH376" i="13"/>
  <c r="BH377" i="13"/>
  <c r="BH378" i="13"/>
  <c r="BH379" i="13"/>
  <c r="BH380" i="13"/>
  <c r="BH381" i="13"/>
  <c r="BH382" i="13"/>
  <c r="BH383" i="13"/>
  <c r="BH384" i="13"/>
  <c r="BH385" i="13"/>
  <c r="BH386" i="13"/>
  <c r="BH387" i="13"/>
  <c r="BH388" i="13"/>
  <c r="BH389" i="13"/>
  <c r="BH390" i="13"/>
  <c r="BH391" i="13"/>
  <c r="BH392" i="13"/>
  <c r="BH393" i="13"/>
  <c r="BH394" i="13"/>
  <c r="BH395" i="13"/>
  <c r="BH396" i="13"/>
  <c r="BH397" i="13"/>
  <c r="BH398" i="13"/>
  <c r="BH399" i="13"/>
  <c r="BH400" i="13"/>
  <c r="BH401" i="13"/>
  <c r="BH402" i="13"/>
  <c r="BH403" i="13"/>
  <c r="BH404" i="13"/>
  <c r="BG9" i="13"/>
  <c r="BG10" i="13"/>
  <c r="BG11" i="13"/>
  <c r="BG12" i="13"/>
  <c r="BG13" i="13"/>
  <c r="BG14" i="13"/>
  <c r="BG15" i="13"/>
  <c r="BG16" i="13"/>
  <c r="BG17" i="13"/>
  <c r="BG18" i="13"/>
  <c r="BG19" i="13"/>
  <c r="BG20" i="13"/>
  <c r="BG21" i="13"/>
  <c r="BG22" i="13"/>
  <c r="BG23" i="13"/>
  <c r="BG24" i="13"/>
  <c r="BG25" i="13"/>
  <c r="BG26" i="13"/>
  <c r="BG27" i="13"/>
  <c r="BG28" i="13"/>
  <c r="BG29" i="13"/>
  <c r="BG30" i="13"/>
  <c r="BG31" i="13"/>
  <c r="BG32" i="13"/>
  <c r="BG33" i="13"/>
  <c r="BG34" i="13"/>
  <c r="BG35" i="13"/>
  <c r="BG36" i="13"/>
  <c r="BG37" i="13"/>
  <c r="BG38" i="13"/>
  <c r="BG39" i="13"/>
  <c r="BG40" i="13"/>
  <c r="BG41" i="13"/>
  <c r="BG42" i="13"/>
  <c r="BG43" i="13"/>
  <c r="BG44" i="13"/>
  <c r="BG45" i="13"/>
  <c r="BG46" i="13"/>
  <c r="BG47" i="13"/>
  <c r="BG48" i="13"/>
  <c r="BG49" i="13"/>
  <c r="BG50" i="13"/>
  <c r="BG51" i="13"/>
  <c r="BG52" i="13"/>
  <c r="BG53" i="13"/>
  <c r="BG54" i="13"/>
  <c r="BG55" i="13"/>
  <c r="BG56" i="13"/>
  <c r="BG57" i="13"/>
  <c r="BG58" i="13"/>
  <c r="BG59" i="13"/>
  <c r="BG60" i="13"/>
  <c r="BG61" i="13"/>
  <c r="BG62" i="13"/>
  <c r="BG63" i="13"/>
  <c r="BG64" i="13"/>
  <c r="BG65" i="13"/>
  <c r="BG66" i="13"/>
  <c r="BG67" i="13"/>
  <c r="BG68" i="13"/>
  <c r="BG69" i="13"/>
  <c r="BG70" i="13"/>
  <c r="BG71" i="13"/>
  <c r="BG72" i="13"/>
  <c r="BG73" i="13"/>
  <c r="BG74" i="13"/>
  <c r="BG75" i="13"/>
  <c r="BG76" i="13"/>
  <c r="BG77" i="13"/>
  <c r="BG78" i="13"/>
  <c r="BG79" i="13"/>
  <c r="BG80" i="13"/>
  <c r="BG81" i="13"/>
  <c r="BG82" i="13"/>
  <c r="BG83" i="13"/>
  <c r="BG84" i="13"/>
  <c r="BG85" i="13"/>
  <c r="BG86" i="13"/>
  <c r="BG87" i="13"/>
  <c r="BG88" i="13"/>
  <c r="BG89" i="13"/>
  <c r="BG90" i="13"/>
  <c r="BG91" i="13"/>
  <c r="BG92" i="13"/>
  <c r="BG93" i="13"/>
  <c r="BG94" i="13"/>
  <c r="BG95" i="13"/>
  <c r="BG96" i="13"/>
  <c r="BG97" i="13"/>
  <c r="BG98" i="13"/>
  <c r="BG99" i="13"/>
  <c r="BG100" i="13"/>
  <c r="BG101" i="13"/>
  <c r="BG102" i="13"/>
  <c r="BG103" i="13"/>
  <c r="BG104" i="13"/>
  <c r="BG105" i="13"/>
  <c r="BG106" i="13"/>
  <c r="BG107" i="13"/>
  <c r="BG108" i="13"/>
  <c r="BG109" i="13"/>
  <c r="BG110" i="13"/>
  <c r="BG111" i="13"/>
  <c r="BG112" i="13"/>
  <c r="BG113" i="13"/>
  <c r="BG114" i="13"/>
  <c r="BG115" i="13"/>
  <c r="BG116" i="13"/>
  <c r="BG117" i="13"/>
  <c r="BG118" i="13"/>
  <c r="BG119" i="13"/>
  <c r="BG120" i="13"/>
  <c r="BG121" i="13"/>
  <c r="BG122" i="13"/>
  <c r="BG123" i="13"/>
  <c r="BG124" i="13"/>
  <c r="BG125" i="13"/>
  <c r="BG126" i="13"/>
  <c r="BG127" i="13"/>
  <c r="BG128" i="13"/>
  <c r="BG129" i="13"/>
  <c r="BG130" i="13"/>
  <c r="BG131" i="13"/>
  <c r="BG132" i="13"/>
  <c r="BG133" i="13"/>
  <c r="BG134" i="13"/>
  <c r="BG135" i="13"/>
  <c r="BG136" i="13"/>
  <c r="BG137" i="13"/>
  <c r="BG138" i="13"/>
  <c r="BG139" i="13"/>
  <c r="BG140" i="13"/>
  <c r="BG141" i="13"/>
  <c r="BG142" i="13"/>
  <c r="BG143" i="13"/>
  <c r="BG144" i="13"/>
  <c r="BG145" i="13"/>
  <c r="BG146" i="13"/>
  <c r="BG147" i="13"/>
  <c r="BG148" i="13"/>
  <c r="BG149" i="13"/>
  <c r="BG150" i="13"/>
  <c r="BG151" i="13"/>
  <c r="BG152" i="13"/>
  <c r="BG153" i="13"/>
  <c r="BG154" i="13"/>
  <c r="BG155" i="13"/>
  <c r="BG156" i="13"/>
  <c r="BG157" i="13"/>
  <c r="BG158" i="13"/>
  <c r="BG159" i="13"/>
  <c r="BG160" i="13"/>
  <c r="BG161" i="13"/>
  <c r="BG162" i="13"/>
  <c r="BG163" i="13"/>
  <c r="BG164" i="13"/>
  <c r="BG165" i="13"/>
  <c r="BG166" i="13"/>
  <c r="BG167" i="13"/>
  <c r="BG168" i="13"/>
  <c r="BG169" i="13"/>
  <c r="BG170" i="13"/>
  <c r="BG171" i="13"/>
  <c r="BG172" i="13"/>
  <c r="BG173" i="13"/>
  <c r="BG174" i="13"/>
  <c r="BG175" i="13"/>
  <c r="BG176" i="13"/>
  <c r="BG177" i="13"/>
  <c r="BG178" i="13"/>
  <c r="BG179" i="13"/>
  <c r="BG180" i="13"/>
  <c r="BG181" i="13"/>
  <c r="BG182" i="13"/>
  <c r="BG183" i="13"/>
  <c r="BG184" i="13"/>
  <c r="BG185" i="13"/>
  <c r="BG186" i="13"/>
  <c r="BG187" i="13"/>
  <c r="BG188" i="13"/>
  <c r="BG189" i="13"/>
  <c r="BG190" i="13"/>
  <c r="BG191" i="13"/>
  <c r="BG192" i="13"/>
  <c r="BG193" i="13"/>
  <c r="BG194" i="13"/>
  <c r="BG195" i="13"/>
  <c r="BG196" i="13"/>
  <c r="BG197" i="13"/>
  <c r="BG198" i="13"/>
  <c r="BG199" i="13"/>
  <c r="BG200" i="13"/>
  <c r="BG201" i="13"/>
  <c r="BG202" i="13"/>
  <c r="BG203" i="13"/>
  <c r="BG204" i="13"/>
  <c r="BG205" i="13"/>
  <c r="BG206" i="13"/>
  <c r="BG207" i="13"/>
  <c r="BG208" i="13"/>
  <c r="BG209" i="13"/>
  <c r="BG210" i="13"/>
  <c r="BG211" i="13"/>
  <c r="BG212" i="13"/>
  <c r="BG213" i="13"/>
  <c r="BG214" i="13"/>
  <c r="BG215" i="13"/>
  <c r="BG216" i="13"/>
  <c r="BG217" i="13"/>
  <c r="BG218" i="13"/>
  <c r="BG219" i="13"/>
  <c r="BG220" i="13"/>
  <c r="BG221" i="13"/>
  <c r="BG222" i="13"/>
  <c r="BG223" i="13"/>
  <c r="BG224" i="13"/>
  <c r="BG225" i="13"/>
  <c r="BG226" i="13"/>
  <c r="BG227" i="13"/>
  <c r="BG228" i="13"/>
  <c r="BG229" i="13"/>
  <c r="BG230" i="13"/>
  <c r="BG231" i="13"/>
  <c r="BG232" i="13"/>
  <c r="BG233" i="13"/>
  <c r="BG234" i="13"/>
  <c r="BG235" i="13"/>
  <c r="BG236" i="13"/>
  <c r="BG237" i="13"/>
  <c r="BG238" i="13"/>
  <c r="BG239" i="13"/>
  <c r="BG240" i="13"/>
  <c r="BG241" i="13"/>
  <c r="BG242" i="13"/>
  <c r="BG243" i="13"/>
  <c r="BG244" i="13"/>
  <c r="BG245" i="13"/>
  <c r="BG246" i="13"/>
  <c r="BG247" i="13"/>
  <c r="BG248" i="13"/>
  <c r="BG249" i="13"/>
  <c r="BG250" i="13"/>
  <c r="BG251" i="13"/>
  <c r="BG252" i="13"/>
  <c r="BG253" i="13"/>
  <c r="BG254" i="13"/>
  <c r="BG255" i="13"/>
  <c r="BG256" i="13"/>
  <c r="BG257" i="13"/>
  <c r="BG258" i="13"/>
  <c r="BG259" i="13"/>
  <c r="BG260" i="13"/>
  <c r="BG261" i="13"/>
  <c r="BG262" i="13"/>
  <c r="BG263" i="13"/>
  <c r="BG264" i="13"/>
  <c r="BG265" i="13"/>
  <c r="BG266" i="13"/>
  <c r="BG267" i="13"/>
  <c r="BG268" i="13"/>
  <c r="BG269" i="13"/>
  <c r="BG270" i="13"/>
  <c r="BG271" i="13"/>
  <c r="BG272" i="13"/>
  <c r="BG273" i="13"/>
  <c r="BG274" i="13"/>
  <c r="BG275" i="13"/>
  <c r="BG276" i="13"/>
  <c r="BG277" i="13"/>
  <c r="BG278" i="13"/>
  <c r="BG279" i="13"/>
  <c r="BG280" i="13"/>
  <c r="BG281" i="13"/>
  <c r="BG282" i="13"/>
  <c r="BG283" i="13"/>
  <c r="BG284" i="13"/>
  <c r="BG285" i="13"/>
  <c r="BG286" i="13"/>
  <c r="BG287" i="13"/>
  <c r="BG288" i="13"/>
  <c r="BG289" i="13"/>
  <c r="BG290" i="13"/>
  <c r="BG291" i="13"/>
  <c r="BG292" i="13"/>
  <c r="BG293" i="13"/>
  <c r="BG294" i="13"/>
  <c r="BG295" i="13"/>
  <c r="BG296" i="13"/>
  <c r="BG297" i="13"/>
  <c r="BG298" i="13"/>
  <c r="BG299" i="13"/>
  <c r="BG300" i="13"/>
  <c r="BG301" i="13"/>
  <c r="BG302" i="13"/>
  <c r="BG303" i="13"/>
  <c r="BG304" i="13"/>
  <c r="BG305" i="13"/>
  <c r="BG306" i="13"/>
  <c r="BG307" i="13"/>
  <c r="BG308" i="13"/>
  <c r="BG309" i="13"/>
  <c r="BG310" i="13"/>
  <c r="BG311" i="13"/>
  <c r="BG312" i="13"/>
  <c r="BG313" i="13"/>
  <c r="BG314" i="13"/>
  <c r="BG315" i="13"/>
  <c r="BG316" i="13"/>
  <c r="BG317" i="13"/>
  <c r="BG318" i="13"/>
  <c r="BG319" i="13"/>
  <c r="BG320" i="13"/>
  <c r="BG321" i="13"/>
  <c r="BG322" i="13"/>
  <c r="BG323" i="13"/>
  <c r="BG324" i="13"/>
  <c r="BG325" i="13"/>
  <c r="BG326" i="13"/>
  <c r="BG327" i="13"/>
  <c r="BG328" i="13"/>
  <c r="BG329" i="13"/>
  <c r="BG330" i="13"/>
  <c r="BG331" i="13"/>
  <c r="BG332" i="13"/>
  <c r="BG333" i="13"/>
  <c r="BG334" i="13"/>
  <c r="BG335" i="13"/>
  <c r="BG336" i="13"/>
  <c r="BG337" i="13"/>
  <c r="BG338" i="13"/>
  <c r="BG339" i="13"/>
  <c r="BG340" i="13"/>
  <c r="BG341" i="13"/>
  <c r="BG342" i="13"/>
  <c r="BG343" i="13"/>
  <c r="BG344" i="13"/>
  <c r="BG345" i="13"/>
  <c r="BG346" i="13"/>
  <c r="BG347" i="13"/>
  <c r="BG348" i="13"/>
  <c r="BG349" i="13"/>
  <c r="BG350" i="13"/>
  <c r="BG351" i="13"/>
  <c r="BG352" i="13"/>
  <c r="BG353" i="13"/>
  <c r="BG354" i="13"/>
  <c r="BG355" i="13"/>
  <c r="BG356" i="13"/>
  <c r="BG357" i="13"/>
  <c r="BG358" i="13"/>
  <c r="BG359" i="13"/>
  <c r="BG360" i="13"/>
  <c r="BG361" i="13"/>
  <c r="BG362" i="13"/>
  <c r="BG363" i="13"/>
  <c r="BG364" i="13"/>
  <c r="BG365" i="13"/>
  <c r="BG366" i="13"/>
  <c r="BG367" i="13"/>
  <c r="BG368" i="13"/>
  <c r="BG369" i="13"/>
  <c r="BG370" i="13"/>
  <c r="BG371" i="13"/>
  <c r="BG372" i="13"/>
  <c r="BG373" i="13"/>
  <c r="BG374" i="13"/>
  <c r="BG375" i="13"/>
  <c r="BG376" i="13"/>
  <c r="BG377" i="13"/>
  <c r="BG378" i="13"/>
  <c r="BG379" i="13"/>
  <c r="BG380" i="13"/>
  <c r="BG381" i="13"/>
  <c r="BG382" i="13"/>
  <c r="BG383" i="13"/>
  <c r="BG384" i="13"/>
  <c r="BG385" i="13"/>
  <c r="BG386" i="13"/>
  <c r="BG387" i="13"/>
  <c r="BG388" i="13"/>
  <c r="BG389" i="13"/>
  <c r="BG390" i="13"/>
  <c r="BG391" i="13"/>
  <c r="BG392" i="13"/>
  <c r="BG393" i="13"/>
  <c r="BG394" i="13"/>
  <c r="BG395" i="13"/>
  <c r="BG396" i="13"/>
  <c r="BG397" i="13"/>
  <c r="BG398" i="13"/>
  <c r="BG399" i="13"/>
  <c r="BG400" i="13"/>
  <c r="BG401" i="13"/>
  <c r="BG402" i="13"/>
  <c r="BG403" i="13"/>
  <c r="BG404" i="13"/>
  <c r="BF9" i="13"/>
  <c r="BF10" i="13"/>
  <c r="BF11" i="13"/>
  <c r="BF12" i="13"/>
  <c r="BF13" i="13"/>
  <c r="BF14" i="13"/>
  <c r="BF15" i="13"/>
  <c r="BF16" i="13"/>
  <c r="BF17" i="13"/>
  <c r="BF18" i="13"/>
  <c r="BF19" i="13"/>
  <c r="BF20" i="13"/>
  <c r="BF21" i="13"/>
  <c r="BF22" i="13"/>
  <c r="BF23" i="13"/>
  <c r="BF24" i="13"/>
  <c r="BF25" i="13"/>
  <c r="BF26" i="13"/>
  <c r="BF27" i="13"/>
  <c r="BF28" i="13"/>
  <c r="BF29" i="13"/>
  <c r="BF30" i="13"/>
  <c r="BF31" i="13"/>
  <c r="BF32" i="13"/>
  <c r="BF33" i="13"/>
  <c r="BF34" i="13"/>
  <c r="BF35" i="13"/>
  <c r="BF36" i="13"/>
  <c r="BF37" i="13"/>
  <c r="BF38" i="13"/>
  <c r="BF39" i="13"/>
  <c r="BF40" i="13"/>
  <c r="BF41" i="13"/>
  <c r="BF42" i="13"/>
  <c r="BF43" i="13"/>
  <c r="BF44" i="13"/>
  <c r="BF45" i="13"/>
  <c r="BF46" i="13"/>
  <c r="BF47" i="13"/>
  <c r="BF48" i="13"/>
  <c r="BF49" i="13"/>
  <c r="BF50" i="13"/>
  <c r="BF51" i="13"/>
  <c r="BF52" i="13"/>
  <c r="BF53" i="13"/>
  <c r="BF54" i="13"/>
  <c r="BF55" i="13"/>
  <c r="BF56" i="13"/>
  <c r="BF57" i="13"/>
  <c r="BF58" i="13"/>
  <c r="BF59" i="13"/>
  <c r="BF60" i="13"/>
  <c r="BF61" i="13"/>
  <c r="BF62" i="13"/>
  <c r="BF63" i="13"/>
  <c r="BF64" i="13"/>
  <c r="BF65" i="13"/>
  <c r="BF66" i="13"/>
  <c r="BF67" i="13"/>
  <c r="BF68" i="13"/>
  <c r="BF69" i="13"/>
  <c r="BF70" i="13"/>
  <c r="BF71" i="13"/>
  <c r="BF72" i="13"/>
  <c r="BF73" i="13"/>
  <c r="BF74" i="13"/>
  <c r="BF75" i="13"/>
  <c r="BF76" i="13"/>
  <c r="BF77" i="13"/>
  <c r="BF78" i="13"/>
  <c r="BF79" i="13"/>
  <c r="BF80" i="13"/>
  <c r="BF81" i="13"/>
  <c r="BF82" i="13"/>
  <c r="BF83" i="13"/>
  <c r="BF84" i="13"/>
  <c r="BF85" i="13"/>
  <c r="BF86" i="13"/>
  <c r="BF87" i="13"/>
  <c r="BF88" i="13"/>
  <c r="BF89" i="13"/>
  <c r="BF90" i="13"/>
  <c r="BF91" i="13"/>
  <c r="BF92" i="13"/>
  <c r="BF93" i="13"/>
  <c r="BF94" i="13"/>
  <c r="BF95" i="13"/>
  <c r="BF96" i="13"/>
  <c r="BF97" i="13"/>
  <c r="BF98" i="13"/>
  <c r="BF99" i="13"/>
  <c r="BF100" i="13"/>
  <c r="BF101" i="13"/>
  <c r="BF102" i="13"/>
  <c r="BF103" i="13"/>
  <c r="BF104" i="13"/>
  <c r="BF105" i="13"/>
  <c r="BF106" i="13"/>
  <c r="BF107" i="13"/>
  <c r="BF108" i="13"/>
  <c r="BF109" i="13"/>
  <c r="BF110" i="13"/>
  <c r="BF111" i="13"/>
  <c r="BF112" i="13"/>
  <c r="BF113" i="13"/>
  <c r="BF114" i="13"/>
  <c r="BF115" i="13"/>
  <c r="BF116" i="13"/>
  <c r="BF117" i="13"/>
  <c r="BF118" i="13"/>
  <c r="BF119" i="13"/>
  <c r="BF120" i="13"/>
  <c r="BF121" i="13"/>
  <c r="BF122" i="13"/>
  <c r="BF123" i="13"/>
  <c r="BF124" i="13"/>
  <c r="BF125" i="13"/>
  <c r="BF126" i="13"/>
  <c r="BF127" i="13"/>
  <c r="BF128" i="13"/>
  <c r="BF129" i="13"/>
  <c r="BF130" i="13"/>
  <c r="BF131" i="13"/>
  <c r="BF132" i="13"/>
  <c r="BF133" i="13"/>
  <c r="BF134" i="13"/>
  <c r="BF135" i="13"/>
  <c r="BF136" i="13"/>
  <c r="BF137" i="13"/>
  <c r="BF138" i="13"/>
  <c r="BF139" i="13"/>
  <c r="BF140" i="13"/>
  <c r="BF141" i="13"/>
  <c r="BF142" i="13"/>
  <c r="BF143" i="13"/>
  <c r="BF144" i="13"/>
  <c r="BF145" i="13"/>
  <c r="BF146" i="13"/>
  <c r="BF147" i="13"/>
  <c r="BF148" i="13"/>
  <c r="BF149" i="13"/>
  <c r="BF150" i="13"/>
  <c r="BF151" i="13"/>
  <c r="BF152" i="13"/>
  <c r="BF153" i="13"/>
  <c r="BF154" i="13"/>
  <c r="BF155" i="13"/>
  <c r="BF156" i="13"/>
  <c r="BF157" i="13"/>
  <c r="BF158" i="13"/>
  <c r="BF159" i="13"/>
  <c r="BF160" i="13"/>
  <c r="BF161" i="13"/>
  <c r="BF162" i="13"/>
  <c r="BF163" i="13"/>
  <c r="BF164" i="13"/>
  <c r="BF165" i="13"/>
  <c r="BF166" i="13"/>
  <c r="BF167" i="13"/>
  <c r="BF168" i="13"/>
  <c r="BF169" i="13"/>
  <c r="BF170" i="13"/>
  <c r="BF171" i="13"/>
  <c r="BF172" i="13"/>
  <c r="BF173" i="13"/>
  <c r="BF174" i="13"/>
  <c r="BF175" i="13"/>
  <c r="BF176" i="13"/>
  <c r="BF177" i="13"/>
  <c r="BF178" i="13"/>
  <c r="BF179" i="13"/>
  <c r="BF180" i="13"/>
  <c r="BF181" i="13"/>
  <c r="BF182" i="13"/>
  <c r="BF183" i="13"/>
  <c r="BF184" i="13"/>
  <c r="BF185" i="13"/>
  <c r="BF186" i="13"/>
  <c r="BF187" i="13"/>
  <c r="BF188" i="13"/>
  <c r="BF189" i="13"/>
  <c r="BF190" i="13"/>
  <c r="BF191" i="13"/>
  <c r="BF192" i="13"/>
  <c r="BF193" i="13"/>
  <c r="BF194" i="13"/>
  <c r="BF195" i="13"/>
  <c r="BF196" i="13"/>
  <c r="BF197" i="13"/>
  <c r="BF198" i="13"/>
  <c r="BF199" i="13"/>
  <c r="BF200" i="13"/>
  <c r="BF201" i="13"/>
  <c r="BF202" i="13"/>
  <c r="BF203" i="13"/>
  <c r="BF204" i="13"/>
  <c r="BF205" i="13"/>
  <c r="BF206" i="13"/>
  <c r="BF207" i="13"/>
  <c r="BF208" i="13"/>
  <c r="BF209" i="13"/>
  <c r="BF210" i="13"/>
  <c r="BF211" i="13"/>
  <c r="BF212" i="13"/>
  <c r="BF213" i="13"/>
  <c r="BF214" i="13"/>
  <c r="BF215" i="13"/>
  <c r="BF216" i="13"/>
  <c r="BF217" i="13"/>
  <c r="BF218" i="13"/>
  <c r="BF219" i="13"/>
  <c r="BF220" i="13"/>
  <c r="BF221" i="13"/>
  <c r="BF222" i="13"/>
  <c r="BF223" i="13"/>
  <c r="BF224" i="13"/>
  <c r="BF225" i="13"/>
  <c r="BF226" i="13"/>
  <c r="BF227" i="13"/>
  <c r="BF228" i="13"/>
  <c r="BF229" i="13"/>
  <c r="BF230" i="13"/>
  <c r="BF231" i="13"/>
  <c r="BF232" i="13"/>
  <c r="BF233" i="13"/>
  <c r="BF234" i="13"/>
  <c r="BF235" i="13"/>
  <c r="BF236" i="13"/>
  <c r="BF237" i="13"/>
  <c r="BF238" i="13"/>
  <c r="BF239" i="13"/>
  <c r="BF240" i="13"/>
  <c r="BF241" i="13"/>
  <c r="BF242" i="13"/>
  <c r="BF243" i="13"/>
  <c r="BF244" i="13"/>
  <c r="BF245" i="13"/>
  <c r="BF246" i="13"/>
  <c r="BF247" i="13"/>
  <c r="BF248" i="13"/>
  <c r="BF249" i="13"/>
  <c r="BF250" i="13"/>
  <c r="BF251" i="13"/>
  <c r="BF252" i="13"/>
  <c r="BF253" i="13"/>
  <c r="BF254" i="13"/>
  <c r="BF255" i="13"/>
  <c r="BF256" i="13"/>
  <c r="BF257" i="13"/>
  <c r="BF258" i="13"/>
  <c r="BF259" i="13"/>
  <c r="BF260" i="13"/>
  <c r="BF261" i="13"/>
  <c r="BF262" i="13"/>
  <c r="BF263" i="13"/>
  <c r="BF264" i="13"/>
  <c r="BF265" i="13"/>
  <c r="BF266" i="13"/>
  <c r="BF267" i="13"/>
  <c r="BF268" i="13"/>
  <c r="BF269" i="13"/>
  <c r="BF270" i="13"/>
  <c r="BF271" i="13"/>
  <c r="BF272" i="13"/>
  <c r="BF273" i="13"/>
  <c r="BF274" i="13"/>
  <c r="BF275" i="13"/>
  <c r="BF276" i="13"/>
  <c r="BF277" i="13"/>
  <c r="BF278" i="13"/>
  <c r="BF279" i="13"/>
  <c r="BF280" i="13"/>
  <c r="BF281" i="13"/>
  <c r="BF282" i="13"/>
  <c r="BF283" i="13"/>
  <c r="BF284" i="13"/>
  <c r="BF285" i="13"/>
  <c r="BF286" i="13"/>
  <c r="BF287" i="13"/>
  <c r="BF288" i="13"/>
  <c r="BF289" i="13"/>
  <c r="BF290" i="13"/>
  <c r="BF291" i="13"/>
  <c r="BF292" i="13"/>
  <c r="BF293" i="13"/>
  <c r="BF294" i="13"/>
  <c r="BF295" i="13"/>
  <c r="BF296" i="13"/>
  <c r="BF297" i="13"/>
  <c r="BF298" i="13"/>
  <c r="BF299" i="13"/>
  <c r="BF300" i="13"/>
  <c r="BF301" i="13"/>
  <c r="BF302" i="13"/>
  <c r="BF303" i="13"/>
  <c r="BF304" i="13"/>
  <c r="BF305" i="13"/>
  <c r="BF306" i="13"/>
  <c r="BF307" i="13"/>
  <c r="BF308" i="13"/>
  <c r="BF309" i="13"/>
  <c r="BF310" i="13"/>
  <c r="BF311" i="13"/>
  <c r="BF312" i="13"/>
  <c r="BF313" i="13"/>
  <c r="BF314" i="13"/>
  <c r="BF315" i="13"/>
  <c r="BF316" i="13"/>
  <c r="BF317" i="13"/>
  <c r="BF318" i="13"/>
  <c r="BF319" i="13"/>
  <c r="BF320" i="13"/>
  <c r="BF321" i="13"/>
  <c r="BF322" i="13"/>
  <c r="BF323" i="13"/>
  <c r="BF324" i="13"/>
  <c r="BF325" i="13"/>
  <c r="BF326" i="13"/>
  <c r="BF327" i="13"/>
  <c r="BF328" i="13"/>
  <c r="BF329" i="13"/>
  <c r="BF330" i="13"/>
  <c r="BF331" i="13"/>
  <c r="BF332" i="13"/>
  <c r="BF333" i="13"/>
  <c r="BF334" i="13"/>
  <c r="BF335" i="13"/>
  <c r="BF336" i="13"/>
  <c r="BF337" i="13"/>
  <c r="BF338" i="13"/>
  <c r="BF339" i="13"/>
  <c r="BF340" i="13"/>
  <c r="BF341" i="13"/>
  <c r="BF342" i="13"/>
  <c r="BF343" i="13"/>
  <c r="BF344" i="13"/>
  <c r="BF345" i="13"/>
  <c r="BF346" i="13"/>
  <c r="BF347" i="13"/>
  <c r="BF348" i="13"/>
  <c r="BF349" i="13"/>
  <c r="BF350" i="13"/>
  <c r="BF351" i="13"/>
  <c r="BF352" i="13"/>
  <c r="BF353" i="13"/>
  <c r="BF354" i="13"/>
  <c r="BF355" i="13"/>
  <c r="BF356" i="13"/>
  <c r="BF357" i="13"/>
  <c r="BF358" i="13"/>
  <c r="BF359" i="13"/>
  <c r="BF360" i="13"/>
  <c r="BF361" i="13"/>
  <c r="BF362" i="13"/>
  <c r="BF363" i="13"/>
  <c r="BF364" i="13"/>
  <c r="BF365" i="13"/>
  <c r="BF366" i="13"/>
  <c r="BF367" i="13"/>
  <c r="BF368" i="13"/>
  <c r="BF369" i="13"/>
  <c r="BF370" i="13"/>
  <c r="BF371" i="13"/>
  <c r="BF372" i="13"/>
  <c r="BF373" i="13"/>
  <c r="BF374" i="13"/>
  <c r="BF375" i="13"/>
  <c r="BF376" i="13"/>
  <c r="BF377" i="13"/>
  <c r="BF378" i="13"/>
  <c r="BF379" i="13"/>
  <c r="BF380" i="13"/>
  <c r="BF381" i="13"/>
  <c r="BF382" i="13"/>
  <c r="BF383" i="13"/>
  <c r="BF384" i="13"/>
  <c r="BF385" i="13"/>
  <c r="BF386" i="13"/>
  <c r="BF387" i="13"/>
  <c r="BF388" i="13"/>
  <c r="BF389" i="13"/>
  <c r="BF390" i="13"/>
  <c r="BF391" i="13"/>
  <c r="BF392" i="13"/>
  <c r="BF393" i="13"/>
  <c r="BF394" i="13"/>
  <c r="BF395" i="13"/>
  <c r="BF396" i="13"/>
  <c r="BF397" i="13"/>
  <c r="BF398" i="13"/>
  <c r="BF399" i="13"/>
  <c r="BF400" i="13"/>
  <c r="BF401" i="13"/>
  <c r="BF402" i="13"/>
  <c r="BF403" i="13"/>
  <c r="BF404" i="13"/>
  <c r="BE9" i="13"/>
  <c r="BE10" i="13"/>
  <c r="BE11" i="13"/>
  <c r="BE12" i="13"/>
  <c r="BE13" i="13"/>
  <c r="BE14" i="13"/>
  <c r="BE15" i="13"/>
  <c r="BE16" i="13"/>
  <c r="BE17" i="13"/>
  <c r="BE18" i="13"/>
  <c r="BE19" i="13"/>
  <c r="BE20" i="13"/>
  <c r="BE21" i="13"/>
  <c r="BE22" i="13"/>
  <c r="BE23" i="13"/>
  <c r="BE24" i="13"/>
  <c r="BE25" i="13"/>
  <c r="BE26" i="13"/>
  <c r="BE27" i="13"/>
  <c r="BE28" i="13"/>
  <c r="BE29" i="13"/>
  <c r="BE30" i="13"/>
  <c r="BE31" i="13"/>
  <c r="BE32" i="13"/>
  <c r="BE33" i="13"/>
  <c r="BE34" i="13"/>
  <c r="BE35" i="13"/>
  <c r="BE36" i="13"/>
  <c r="BE37" i="13"/>
  <c r="BE38" i="13"/>
  <c r="BE39" i="13"/>
  <c r="BE40" i="13"/>
  <c r="BE41" i="13"/>
  <c r="BE42" i="13"/>
  <c r="BE43" i="13"/>
  <c r="BE44" i="13"/>
  <c r="BE45" i="13"/>
  <c r="BE46" i="13"/>
  <c r="BE47" i="13"/>
  <c r="BE48" i="13"/>
  <c r="BE49" i="13"/>
  <c r="BE50" i="13"/>
  <c r="BE51" i="13"/>
  <c r="BE52" i="13"/>
  <c r="BE53" i="13"/>
  <c r="BE54" i="13"/>
  <c r="BE55" i="13"/>
  <c r="BE56" i="13"/>
  <c r="BE57" i="13"/>
  <c r="BE58" i="13"/>
  <c r="BE59" i="13"/>
  <c r="BE60" i="13"/>
  <c r="BE61" i="13"/>
  <c r="BE62" i="13"/>
  <c r="BE63" i="13"/>
  <c r="BE64" i="13"/>
  <c r="BE65" i="13"/>
  <c r="BE66" i="13"/>
  <c r="BE67" i="13"/>
  <c r="BE68" i="13"/>
  <c r="BE69" i="13"/>
  <c r="BE70" i="13"/>
  <c r="BE71" i="13"/>
  <c r="BE72" i="13"/>
  <c r="BE73" i="13"/>
  <c r="BE74" i="13"/>
  <c r="BE75" i="13"/>
  <c r="BE76" i="13"/>
  <c r="BE77" i="13"/>
  <c r="BE78" i="13"/>
  <c r="BE79" i="13"/>
  <c r="BE80" i="13"/>
  <c r="BE81" i="13"/>
  <c r="BE82" i="13"/>
  <c r="BE83" i="13"/>
  <c r="BE84" i="13"/>
  <c r="BE85" i="13"/>
  <c r="BE86" i="13"/>
  <c r="BE87" i="13"/>
  <c r="BE88" i="13"/>
  <c r="BE89" i="13"/>
  <c r="BE90" i="13"/>
  <c r="BE91" i="13"/>
  <c r="BE92" i="13"/>
  <c r="BE93" i="13"/>
  <c r="BE94" i="13"/>
  <c r="BE95" i="13"/>
  <c r="BE96" i="13"/>
  <c r="BE97" i="13"/>
  <c r="BE98" i="13"/>
  <c r="BE99" i="13"/>
  <c r="BE100" i="13"/>
  <c r="BE101" i="13"/>
  <c r="BE102" i="13"/>
  <c r="BE103" i="13"/>
  <c r="BE104" i="13"/>
  <c r="BE105" i="13"/>
  <c r="BE106" i="13"/>
  <c r="BE107" i="13"/>
  <c r="BE108" i="13"/>
  <c r="BE109" i="13"/>
  <c r="BE110" i="13"/>
  <c r="BE111" i="13"/>
  <c r="BE112" i="13"/>
  <c r="BE113" i="13"/>
  <c r="BE114" i="13"/>
  <c r="BE115" i="13"/>
  <c r="BE116" i="13"/>
  <c r="BE117" i="13"/>
  <c r="BE118" i="13"/>
  <c r="BE119" i="13"/>
  <c r="BE120" i="13"/>
  <c r="BE121" i="13"/>
  <c r="BE122" i="13"/>
  <c r="BE123" i="13"/>
  <c r="BE124" i="13"/>
  <c r="BE125" i="13"/>
  <c r="BE126" i="13"/>
  <c r="BE127" i="13"/>
  <c r="BE128" i="13"/>
  <c r="BE129" i="13"/>
  <c r="BE130" i="13"/>
  <c r="BE131" i="13"/>
  <c r="BE132" i="13"/>
  <c r="BE133" i="13"/>
  <c r="BE134" i="13"/>
  <c r="BE135" i="13"/>
  <c r="BE136" i="13"/>
  <c r="BE137" i="13"/>
  <c r="BE138" i="13"/>
  <c r="BE139" i="13"/>
  <c r="BE140" i="13"/>
  <c r="BE141" i="13"/>
  <c r="BE142" i="13"/>
  <c r="BE143" i="13"/>
  <c r="BE144" i="13"/>
  <c r="BE145" i="13"/>
  <c r="BE146" i="13"/>
  <c r="BE147" i="13"/>
  <c r="BE148" i="13"/>
  <c r="BE149" i="13"/>
  <c r="BE150" i="13"/>
  <c r="BE151" i="13"/>
  <c r="BE152" i="13"/>
  <c r="BE153" i="13"/>
  <c r="BE154" i="13"/>
  <c r="BE155" i="13"/>
  <c r="BE156" i="13"/>
  <c r="BE157" i="13"/>
  <c r="BE158" i="13"/>
  <c r="BE159" i="13"/>
  <c r="BE160" i="13"/>
  <c r="BE161" i="13"/>
  <c r="BE162" i="13"/>
  <c r="BE163" i="13"/>
  <c r="BE164" i="13"/>
  <c r="BE165" i="13"/>
  <c r="BE166" i="13"/>
  <c r="BE167" i="13"/>
  <c r="BE168" i="13"/>
  <c r="BE169" i="13"/>
  <c r="BE170" i="13"/>
  <c r="BE171" i="13"/>
  <c r="BE172" i="13"/>
  <c r="BE173" i="13"/>
  <c r="BE174" i="13"/>
  <c r="BE175" i="13"/>
  <c r="BE176" i="13"/>
  <c r="BE177" i="13"/>
  <c r="BE178" i="13"/>
  <c r="BE179" i="13"/>
  <c r="BE180" i="13"/>
  <c r="BE181" i="13"/>
  <c r="BE182" i="13"/>
  <c r="BE183" i="13"/>
  <c r="BE184" i="13"/>
  <c r="BE185" i="13"/>
  <c r="BE186" i="13"/>
  <c r="BE187" i="13"/>
  <c r="BE188" i="13"/>
  <c r="BE189" i="13"/>
  <c r="BE190" i="13"/>
  <c r="BE191" i="13"/>
  <c r="BE192" i="13"/>
  <c r="BE193" i="13"/>
  <c r="BE194" i="13"/>
  <c r="BE195" i="13"/>
  <c r="BE196" i="13"/>
  <c r="BE197" i="13"/>
  <c r="BE198" i="13"/>
  <c r="BE199" i="13"/>
  <c r="BE200" i="13"/>
  <c r="BE201" i="13"/>
  <c r="BE202" i="13"/>
  <c r="BE203" i="13"/>
  <c r="BE204" i="13"/>
  <c r="BE205" i="13"/>
  <c r="BE206" i="13"/>
  <c r="BE207" i="13"/>
  <c r="BE208" i="13"/>
  <c r="BE209" i="13"/>
  <c r="BE210" i="13"/>
  <c r="BE211" i="13"/>
  <c r="BE212" i="13"/>
  <c r="BE213" i="13"/>
  <c r="BE214" i="13"/>
  <c r="BE215" i="13"/>
  <c r="BE216" i="13"/>
  <c r="BE217" i="13"/>
  <c r="BE218" i="13"/>
  <c r="BE219" i="13"/>
  <c r="BE220" i="13"/>
  <c r="BE221" i="13"/>
  <c r="BE222" i="13"/>
  <c r="BE223" i="13"/>
  <c r="BE224" i="13"/>
  <c r="BE225" i="13"/>
  <c r="BE226" i="13"/>
  <c r="BE227" i="13"/>
  <c r="BE228" i="13"/>
  <c r="BE229" i="13"/>
  <c r="BE230" i="13"/>
  <c r="BE231" i="13"/>
  <c r="BE232" i="13"/>
  <c r="BE233" i="13"/>
  <c r="BE234" i="13"/>
  <c r="BE235" i="13"/>
  <c r="BE236" i="13"/>
  <c r="BE237" i="13"/>
  <c r="BE238" i="13"/>
  <c r="BE239" i="13"/>
  <c r="BE240" i="13"/>
  <c r="BE241" i="13"/>
  <c r="BE242" i="13"/>
  <c r="BE243" i="13"/>
  <c r="BE244" i="13"/>
  <c r="BE245" i="13"/>
  <c r="BE246" i="13"/>
  <c r="BE247" i="13"/>
  <c r="BE248" i="13"/>
  <c r="BE249" i="13"/>
  <c r="BE250" i="13"/>
  <c r="BE251" i="13"/>
  <c r="BE252" i="13"/>
  <c r="BE253" i="13"/>
  <c r="BE254" i="13"/>
  <c r="BE255" i="13"/>
  <c r="BE256" i="13"/>
  <c r="BE257" i="13"/>
  <c r="BE258" i="13"/>
  <c r="BE259" i="13"/>
  <c r="BE260" i="13"/>
  <c r="BE261" i="13"/>
  <c r="BE262" i="13"/>
  <c r="BE263" i="13"/>
  <c r="BE264" i="13"/>
  <c r="BE265" i="13"/>
  <c r="BE266" i="13"/>
  <c r="BE267" i="13"/>
  <c r="BE268" i="13"/>
  <c r="BE269" i="13"/>
  <c r="BE270" i="13"/>
  <c r="BE271" i="13"/>
  <c r="BE272" i="13"/>
  <c r="BE273" i="13"/>
  <c r="BE274" i="13"/>
  <c r="BE275" i="13"/>
  <c r="BE276" i="13"/>
  <c r="BE277" i="13"/>
  <c r="BE278" i="13"/>
  <c r="BE279" i="13"/>
  <c r="BE280" i="13"/>
  <c r="BE281" i="13"/>
  <c r="BE282" i="13"/>
  <c r="BE283" i="13"/>
  <c r="BE284" i="13"/>
  <c r="BE285" i="13"/>
  <c r="BE286" i="13"/>
  <c r="BE287" i="13"/>
  <c r="BE288" i="13"/>
  <c r="BE289" i="13"/>
  <c r="BE290" i="13"/>
  <c r="BE291" i="13"/>
  <c r="BE292" i="13"/>
  <c r="BE293" i="13"/>
  <c r="BE294" i="13"/>
  <c r="BE295" i="13"/>
  <c r="BE296" i="13"/>
  <c r="BE297" i="13"/>
  <c r="BE298" i="13"/>
  <c r="BE299" i="13"/>
  <c r="BE300" i="13"/>
  <c r="BE301" i="13"/>
  <c r="BE302" i="13"/>
  <c r="BE303" i="13"/>
  <c r="BE304" i="13"/>
  <c r="BE305" i="13"/>
  <c r="BE306" i="13"/>
  <c r="BE307" i="13"/>
  <c r="BE308" i="13"/>
  <c r="BE309" i="13"/>
  <c r="BE310" i="13"/>
  <c r="BE311" i="13"/>
  <c r="BE312" i="13"/>
  <c r="BE313" i="13"/>
  <c r="BE314" i="13"/>
  <c r="BE315" i="13"/>
  <c r="BE316" i="13"/>
  <c r="BE317" i="13"/>
  <c r="BE318" i="13"/>
  <c r="BE319" i="13"/>
  <c r="BE320" i="13"/>
  <c r="BE321" i="13"/>
  <c r="BE322" i="13"/>
  <c r="BE323" i="13"/>
  <c r="BE324" i="13"/>
  <c r="BE325" i="13"/>
  <c r="BE326" i="13"/>
  <c r="BE327" i="13"/>
  <c r="BE328" i="13"/>
  <c r="BE329" i="13"/>
  <c r="BE330" i="13"/>
  <c r="BE331" i="13"/>
  <c r="BE332" i="13"/>
  <c r="BE333" i="13"/>
  <c r="BE334" i="13"/>
  <c r="BE335" i="13"/>
  <c r="BE336" i="13"/>
  <c r="BE337" i="13"/>
  <c r="BE338" i="13"/>
  <c r="BE339" i="13"/>
  <c r="BE340" i="13"/>
  <c r="BE341" i="13"/>
  <c r="BE342" i="13"/>
  <c r="BE343" i="13"/>
  <c r="BE344" i="13"/>
  <c r="BE345" i="13"/>
  <c r="BE346" i="13"/>
  <c r="BE347" i="13"/>
  <c r="BE348" i="13"/>
  <c r="BE349" i="13"/>
  <c r="BE350" i="13"/>
  <c r="BE351" i="13"/>
  <c r="BE352" i="13"/>
  <c r="BE353" i="13"/>
  <c r="BE354" i="13"/>
  <c r="BE355" i="13"/>
  <c r="BE356" i="13"/>
  <c r="BE357" i="13"/>
  <c r="BE358" i="13"/>
  <c r="BE359" i="13"/>
  <c r="BE360" i="13"/>
  <c r="BE361" i="13"/>
  <c r="BE362" i="13"/>
  <c r="BE363" i="13"/>
  <c r="BE364" i="13"/>
  <c r="BE365" i="13"/>
  <c r="BE366" i="13"/>
  <c r="BE367" i="13"/>
  <c r="BE368" i="13"/>
  <c r="BE369" i="13"/>
  <c r="BE370" i="13"/>
  <c r="BE371" i="13"/>
  <c r="BE372" i="13"/>
  <c r="BE373" i="13"/>
  <c r="BE374" i="13"/>
  <c r="BE375" i="13"/>
  <c r="BE376" i="13"/>
  <c r="BE377" i="13"/>
  <c r="BE378" i="13"/>
  <c r="BE379" i="13"/>
  <c r="BE380" i="13"/>
  <c r="BE381" i="13"/>
  <c r="BE382" i="13"/>
  <c r="BE383" i="13"/>
  <c r="BE384" i="13"/>
  <c r="BE385" i="13"/>
  <c r="BE386" i="13"/>
  <c r="BE387" i="13"/>
  <c r="BE388" i="13"/>
  <c r="BE389" i="13"/>
  <c r="BE390" i="13"/>
  <c r="BE391" i="13"/>
  <c r="BE392" i="13"/>
  <c r="BE393" i="13"/>
  <c r="BE394" i="13"/>
  <c r="BE395" i="13"/>
  <c r="BE396" i="13"/>
  <c r="BE397" i="13"/>
  <c r="BE398" i="13"/>
  <c r="BE399" i="13"/>
  <c r="BE400" i="13"/>
  <c r="BE401" i="13"/>
  <c r="BE402" i="13"/>
  <c r="BE403" i="13"/>
  <c r="BE404" i="13"/>
  <c r="BD9" i="13"/>
  <c r="BD10" i="13"/>
  <c r="BD11" i="13"/>
  <c r="BD12" i="13"/>
  <c r="BD13" i="13"/>
  <c r="BD14" i="13"/>
  <c r="BD15" i="13"/>
  <c r="BD16" i="13"/>
  <c r="BD17" i="13"/>
  <c r="BD18" i="13"/>
  <c r="BD19" i="13"/>
  <c r="BD20" i="13"/>
  <c r="BD21" i="13"/>
  <c r="BD22" i="13"/>
  <c r="BD23" i="13"/>
  <c r="BD24" i="13"/>
  <c r="BD25" i="13"/>
  <c r="BD26" i="13"/>
  <c r="BD27" i="13"/>
  <c r="BD28" i="13"/>
  <c r="BD29" i="13"/>
  <c r="BD30" i="13"/>
  <c r="BD31" i="13"/>
  <c r="BD32" i="13"/>
  <c r="BD33" i="13"/>
  <c r="BD34" i="13"/>
  <c r="BD35" i="13"/>
  <c r="BD36" i="13"/>
  <c r="BD37" i="13"/>
  <c r="BD38" i="13"/>
  <c r="BD39" i="13"/>
  <c r="BD40" i="13"/>
  <c r="BD41" i="13"/>
  <c r="BD42" i="13"/>
  <c r="BD43" i="13"/>
  <c r="BD44" i="13"/>
  <c r="BD45" i="13"/>
  <c r="BD46" i="13"/>
  <c r="BD47" i="13"/>
  <c r="BD48" i="13"/>
  <c r="BD49" i="13"/>
  <c r="BD50" i="13"/>
  <c r="BD51" i="13"/>
  <c r="BD52" i="13"/>
  <c r="BD53" i="13"/>
  <c r="BD54" i="13"/>
  <c r="BD55" i="13"/>
  <c r="BD56" i="13"/>
  <c r="BD57" i="13"/>
  <c r="BD58" i="13"/>
  <c r="BD59" i="13"/>
  <c r="BD60" i="13"/>
  <c r="BD61" i="13"/>
  <c r="BD62" i="13"/>
  <c r="BD63" i="13"/>
  <c r="BD64" i="13"/>
  <c r="BD65" i="13"/>
  <c r="BD66" i="13"/>
  <c r="BD67" i="13"/>
  <c r="BD68" i="13"/>
  <c r="BD69" i="13"/>
  <c r="BD70" i="13"/>
  <c r="BD71" i="13"/>
  <c r="BD72" i="13"/>
  <c r="BD73" i="13"/>
  <c r="BD74" i="13"/>
  <c r="BD75" i="13"/>
  <c r="BD76" i="13"/>
  <c r="BD77" i="13"/>
  <c r="BD78" i="13"/>
  <c r="BD79" i="13"/>
  <c r="BD80" i="13"/>
  <c r="BD81" i="13"/>
  <c r="BD82" i="13"/>
  <c r="BD83" i="13"/>
  <c r="BD84" i="13"/>
  <c r="BD85" i="13"/>
  <c r="BD86" i="13"/>
  <c r="BD87" i="13"/>
  <c r="BD88" i="13"/>
  <c r="BD89" i="13"/>
  <c r="BD90" i="13"/>
  <c r="BD91" i="13"/>
  <c r="BD92" i="13"/>
  <c r="BD93" i="13"/>
  <c r="BD94" i="13"/>
  <c r="BD95" i="13"/>
  <c r="BD96" i="13"/>
  <c r="BD97" i="13"/>
  <c r="BD98" i="13"/>
  <c r="BD99" i="13"/>
  <c r="BD100" i="13"/>
  <c r="BD101" i="13"/>
  <c r="BD102" i="13"/>
  <c r="BD103" i="13"/>
  <c r="BD104" i="13"/>
  <c r="BD105" i="13"/>
  <c r="BD106" i="13"/>
  <c r="BD107" i="13"/>
  <c r="BD108" i="13"/>
  <c r="BD109" i="13"/>
  <c r="BD110" i="13"/>
  <c r="BD111" i="13"/>
  <c r="BD112" i="13"/>
  <c r="BD113" i="13"/>
  <c r="BD114" i="13"/>
  <c r="BD115" i="13"/>
  <c r="BD116" i="13"/>
  <c r="BD117" i="13"/>
  <c r="BD118" i="13"/>
  <c r="BD119" i="13"/>
  <c r="BD120" i="13"/>
  <c r="BD121" i="13"/>
  <c r="BD122" i="13"/>
  <c r="BD123" i="13"/>
  <c r="BD124" i="13"/>
  <c r="BD125" i="13"/>
  <c r="BD126" i="13"/>
  <c r="BD127" i="13"/>
  <c r="BD128" i="13"/>
  <c r="BD129" i="13"/>
  <c r="BD130" i="13"/>
  <c r="BD131" i="13"/>
  <c r="BD132" i="13"/>
  <c r="BD133" i="13"/>
  <c r="BD134" i="13"/>
  <c r="BD135" i="13"/>
  <c r="BD136" i="13"/>
  <c r="BD137" i="13"/>
  <c r="BD138" i="13"/>
  <c r="BD139" i="13"/>
  <c r="BD140" i="13"/>
  <c r="BD141" i="13"/>
  <c r="BD142" i="13"/>
  <c r="BD143" i="13"/>
  <c r="BD144" i="13"/>
  <c r="BD145" i="13"/>
  <c r="BD146" i="13"/>
  <c r="BD147" i="13"/>
  <c r="BD148" i="13"/>
  <c r="BD149" i="13"/>
  <c r="BD150" i="13"/>
  <c r="BD151" i="13"/>
  <c r="BD152" i="13"/>
  <c r="BD153" i="13"/>
  <c r="BD154" i="13"/>
  <c r="BD155" i="13"/>
  <c r="BD156" i="13"/>
  <c r="BD157" i="13"/>
  <c r="BD158" i="13"/>
  <c r="BD159" i="13"/>
  <c r="BD160" i="13"/>
  <c r="BD161" i="13"/>
  <c r="BD162" i="13"/>
  <c r="BD163" i="13"/>
  <c r="BD164" i="13"/>
  <c r="BD165" i="13"/>
  <c r="BD166" i="13"/>
  <c r="BD167" i="13"/>
  <c r="BD168" i="13"/>
  <c r="BD169" i="13"/>
  <c r="BD170" i="13"/>
  <c r="BD171" i="13"/>
  <c r="BD172" i="13"/>
  <c r="BD173" i="13"/>
  <c r="BD174" i="13"/>
  <c r="BD175" i="13"/>
  <c r="BD176" i="13"/>
  <c r="BD177" i="13"/>
  <c r="BD178" i="13"/>
  <c r="BD179" i="13"/>
  <c r="BD180" i="13"/>
  <c r="BD181" i="13"/>
  <c r="BD182" i="13"/>
  <c r="BD183" i="13"/>
  <c r="BD184" i="13"/>
  <c r="BD185" i="13"/>
  <c r="BD186" i="13"/>
  <c r="BD187" i="13"/>
  <c r="BD188" i="13"/>
  <c r="BD189" i="13"/>
  <c r="BD190" i="13"/>
  <c r="BD191" i="13"/>
  <c r="BD192" i="13"/>
  <c r="BD193" i="13"/>
  <c r="BD194" i="13"/>
  <c r="BD195" i="13"/>
  <c r="BD196" i="13"/>
  <c r="BD197" i="13"/>
  <c r="BD198" i="13"/>
  <c r="BD199" i="13"/>
  <c r="BD200" i="13"/>
  <c r="BD201" i="13"/>
  <c r="BD202" i="13"/>
  <c r="BD203" i="13"/>
  <c r="BD204" i="13"/>
  <c r="BD205" i="13"/>
  <c r="BD206" i="13"/>
  <c r="BD207" i="13"/>
  <c r="BD208" i="13"/>
  <c r="BD209" i="13"/>
  <c r="BD210" i="13"/>
  <c r="BD211" i="13"/>
  <c r="BD212" i="13"/>
  <c r="BD213" i="13"/>
  <c r="BD214" i="13"/>
  <c r="BD215" i="13"/>
  <c r="BD216" i="13"/>
  <c r="BD217" i="13"/>
  <c r="BD218" i="13"/>
  <c r="BD219" i="13"/>
  <c r="BD220" i="13"/>
  <c r="BD221" i="13"/>
  <c r="BD222" i="13"/>
  <c r="BD223" i="13"/>
  <c r="BD224" i="13"/>
  <c r="BD225" i="13"/>
  <c r="BD226" i="13"/>
  <c r="BD227" i="13"/>
  <c r="BD228" i="13"/>
  <c r="BD229" i="13"/>
  <c r="BD230" i="13"/>
  <c r="BD231" i="13"/>
  <c r="BD232" i="13"/>
  <c r="BD233" i="13"/>
  <c r="BD234" i="13"/>
  <c r="BD235" i="13"/>
  <c r="BD236" i="13"/>
  <c r="BD237" i="13"/>
  <c r="BD238" i="13"/>
  <c r="BD239" i="13"/>
  <c r="BD240" i="13"/>
  <c r="BD241" i="13"/>
  <c r="BD242" i="13"/>
  <c r="BD243" i="13"/>
  <c r="BD244" i="13"/>
  <c r="BD245" i="13"/>
  <c r="BD246" i="13"/>
  <c r="BD247" i="13"/>
  <c r="BD248" i="13"/>
  <c r="BD249" i="13"/>
  <c r="BD250" i="13"/>
  <c r="BD251" i="13"/>
  <c r="BD252" i="13"/>
  <c r="BD253" i="13"/>
  <c r="BD254" i="13"/>
  <c r="BD255" i="13"/>
  <c r="BD256" i="13"/>
  <c r="BD257" i="13"/>
  <c r="BD258" i="13"/>
  <c r="BD259" i="13"/>
  <c r="BD260" i="13"/>
  <c r="BD261" i="13"/>
  <c r="BD262" i="13"/>
  <c r="BD263" i="13"/>
  <c r="BD264" i="13"/>
  <c r="BD265" i="13"/>
  <c r="BD266" i="13"/>
  <c r="BD267" i="13"/>
  <c r="BD268" i="13"/>
  <c r="BD269" i="13"/>
  <c r="BD270" i="13"/>
  <c r="BD271" i="13"/>
  <c r="BD272" i="13"/>
  <c r="BD273" i="13"/>
  <c r="BD274" i="13"/>
  <c r="BD275" i="13"/>
  <c r="BD276" i="13"/>
  <c r="BD277" i="13"/>
  <c r="BD278" i="13"/>
  <c r="BD279" i="13"/>
  <c r="BD280" i="13"/>
  <c r="BD281" i="13"/>
  <c r="BD282" i="13"/>
  <c r="BD283" i="13"/>
  <c r="BD284" i="13"/>
  <c r="BD285" i="13"/>
  <c r="BD286" i="13"/>
  <c r="BD287" i="13"/>
  <c r="BD288" i="13"/>
  <c r="BD289" i="13"/>
  <c r="BD290" i="13"/>
  <c r="BD291" i="13"/>
  <c r="BD292" i="13"/>
  <c r="BD293" i="13"/>
  <c r="BD294" i="13"/>
  <c r="BD295" i="13"/>
  <c r="BD296" i="13"/>
  <c r="BD297" i="13"/>
  <c r="BD298" i="13"/>
  <c r="BD299" i="13"/>
  <c r="BD300" i="13"/>
  <c r="BD301" i="13"/>
  <c r="BD302" i="13"/>
  <c r="BD303" i="13"/>
  <c r="BD304" i="13"/>
  <c r="BD305" i="13"/>
  <c r="BD306" i="13"/>
  <c r="BD307" i="13"/>
  <c r="BD308" i="13"/>
  <c r="BD309" i="13"/>
  <c r="BD310" i="13"/>
  <c r="BD311" i="13"/>
  <c r="BD312" i="13"/>
  <c r="BD313" i="13"/>
  <c r="BD314" i="13"/>
  <c r="BD315" i="13"/>
  <c r="BD316" i="13"/>
  <c r="BD317" i="13"/>
  <c r="BD318" i="13"/>
  <c r="BD319" i="13"/>
  <c r="BD320" i="13"/>
  <c r="BD321" i="13"/>
  <c r="BD322" i="13"/>
  <c r="BD323" i="13"/>
  <c r="BD324" i="13"/>
  <c r="BD325" i="13"/>
  <c r="BD326" i="13"/>
  <c r="BD327" i="13"/>
  <c r="BD328" i="13"/>
  <c r="BD329" i="13"/>
  <c r="BD330" i="13"/>
  <c r="BD331" i="13"/>
  <c r="BD332" i="13"/>
  <c r="BD333" i="13"/>
  <c r="BD334" i="13"/>
  <c r="BD335" i="13"/>
  <c r="BD336" i="13"/>
  <c r="BD337" i="13"/>
  <c r="BD338" i="13"/>
  <c r="BD339" i="13"/>
  <c r="BD340" i="13"/>
  <c r="BD341" i="13"/>
  <c r="BD342" i="13"/>
  <c r="BD343" i="13"/>
  <c r="BD344" i="13"/>
  <c r="BD345" i="13"/>
  <c r="BD346" i="13"/>
  <c r="BD347" i="13"/>
  <c r="BD348" i="13"/>
  <c r="BD349" i="13"/>
  <c r="BD350" i="13"/>
  <c r="BD351" i="13"/>
  <c r="BD352" i="13"/>
  <c r="BD353" i="13"/>
  <c r="BD354" i="13"/>
  <c r="BD355" i="13"/>
  <c r="BD356" i="13"/>
  <c r="BD357" i="13"/>
  <c r="BD358" i="13"/>
  <c r="BD359" i="13"/>
  <c r="BD360" i="13"/>
  <c r="BD361" i="13"/>
  <c r="BD362" i="13"/>
  <c r="BD363" i="13"/>
  <c r="BD364" i="13"/>
  <c r="BD365" i="13"/>
  <c r="BD366" i="13"/>
  <c r="BD367" i="13"/>
  <c r="BD368" i="13"/>
  <c r="BD369" i="13"/>
  <c r="BD370" i="13"/>
  <c r="BD371" i="13"/>
  <c r="BD372" i="13"/>
  <c r="BD373" i="13"/>
  <c r="BD374" i="13"/>
  <c r="BD375" i="13"/>
  <c r="BD376" i="13"/>
  <c r="BD377" i="13"/>
  <c r="BD378" i="13"/>
  <c r="BD379" i="13"/>
  <c r="BD380" i="13"/>
  <c r="BD381" i="13"/>
  <c r="BD382" i="13"/>
  <c r="BD383" i="13"/>
  <c r="BD384" i="13"/>
  <c r="BD385" i="13"/>
  <c r="BD386" i="13"/>
  <c r="BD387" i="13"/>
  <c r="BD388" i="13"/>
  <c r="BD389" i="13"/>
  <c r="BD390" i="13"/>
  <c r="BD391" i="13"/>
  <c r="BD392" i="13"/>
  <c r="BD393" i="13"/>
  <c r="BD394" i="13"/>
  <c r="BD395" i="13"/>
  <c r="BD396" i="13"/>
  <c r="BD397" i="13"/>
  <c r="BD398" i="13"/>
  <c r="BD399" i="13"/>
  <c r="BD400" i="13"/>
  <c r="BD401" i="13"/>
  <c r="BD402" i="13"/>
  <c r="BD403" i="13"/>
  <c r="BD404" i="13"/>
  <c r="BC9" i="13"/>
  <c r="BC10" i="13"/>
  <c r="BC11" i="13"/>
  <c r="BC12" i="13"/>
  <c r="BC13" i="13"/>
  <c r="BC14" i="13"/>
  <c r="BC15" i="13"/>
  <c r="BC16" i="13"/>
  <c r="BC17" i="13"/>
  <c r="BC18" i="13"/>
  <c r="BC19" i="13"/>
  <c r="BC20" i="13"/>
  <c r="BC21" i="13"/>
  <c r="BC22" i="13"/>
  <c r="BC23" i="13"/>
  <c r="BC24" i="13"/>
  <c r="BC25" i="13"/>
  <c r="BC26" i="13"/>
  <c r="BC27" i="13"/>
  <c r="BC28" i="13"/>
  <c r="BC29" i="13"/>
  <c r="BC30" i="13"/>
  <c r="BC31" i="13"/>
  <c r="BC32" i="13"/>
  <c r="BC33" i="13"/>
  <c r="BC34" i="13"/>
  <c r="BC35" i="13"/>
  <c r="BC36" i="13"/>
  <c r="BC37" i="13"/>
  <c r="BC38" i="13"/>
  <c r="BC39" i="13"/>
  <c r="BC40" i="13"/>
  <c r="BC41" i="13"/>
  <c r="BC42" i="13"/>
  <c r="BC43" i="13"/>
  <c r="BC44" i="13"/>
  <c r="BC45" i="13"/>
  <c r="BC46" i="13"/>
  <c r="BC47" i="13"/>
  <c r="BC48" i="13"/>
  <c r="BC49" i="13"/>
  <c r="BC50" i="13"/>
  <c r="BC51" i="13"/>
  <c r="BC52" i="13"/>
  <c r="BC53" i="13"/>
  <c r="BC54" i="13"/>
  <c r="BC55" i="13"/>
  <c r="BC56" i="13"/>
  <c r="BC57" i="13"/>
  <c r="BC58" i="13"/>
  <c r="BC59" i="13"/>
  <c r="BC60" i="13"/>
  <c r="BC61" i="13"/>
  <c r="BC62" i="13"/>
  <c r="BC63" i="13"/>
  <c r="BC64" i="13"/>
  <c r="BC65" i="13"/>
  <c r="BC66" i="13"/>
  <c r="BC67" i="13"/>
  <c r="BC68" i="13"/>
  <c r="BC69" i="13"/>
  <c r="BC70" i="13"/>
  <c r="BC71" i="13"/>
  <c r="BC72" i="13"/>
  <c r="BC73" i="13"/>
  <c r="BC74" i="13"/>
  <c r="BC75" i="13"/>
  <c r="BC76" i="13"/>
  <c r="BC77" i="13"/>
  <c r="BC78" i="13"/>
  <c r="BC79" i="13"/>
  <c r="BC80" i="13"/>
  <c r="BC81" i="13"/>
  <c r="BC82" i="13"/>
  <c r="BC83" i="13"/>
  <c r="BC84" i="13"/>
  <c r="BC85" i="13"/>
  <c r="BC86" i="13"/>
  <c r="BC87" i="13"/>
  <c r="BC88" i="13"/>
  <c r="BC89" i="13"/>
  <c r="BC90" i="13"/>
  <c r="BC91" i="13"/>
  <c r="BC92" i="13"/>
  <c r="BC93" i="13"/>
  <c r="BC94" i="13"/>
  <c r="BC95" i="13"/>
  <c r="BC96" i="13"/>
  <c r="BC97" i="13"/>
  <c r="BC98" i="13"/>
  <c r="BC99" i="13"/>
  <c r="BC100" i="13"/>
  <c r="BC101" i="13"/>
  <c r="BC102" i="13"/>
  <c r="BC103" i="13"/>
  <c r="BC104" i="13"/>
  <c r="BC105" i="13"/>
  <c r="BC106" i="13"/>
  <c r="BC107" i="13"/>
  <c r="BC108" i="13"/>
  <c r="BC109" i="13"/>
  <c r="BC110" i="13"/>
  <c r="BC111" i="13"/>
  <c r="BC112" i="13"/>
  <c r="BC113" i="13"/>
  <c r="BC114" i="13"/>
  <c r="BC115" i="13"/>
  <c r="BC116" i="13"/>
  <c r="BC117" i="13"/>
  <c r="BC118" i="13"/>
  <c r="BC119" i="13"/>
  <c r="BC120" i="13"/>
  <c r="BC121" i="13"/>
  <c r="BC122" i="13"/>
  <c r="BC123" i="13"/>
  <c r="BC124" i="13"/>
  <c r="BC125" i="13"/>
  <c r="BC126" i="13"/>
  <c r="BC127" i="13"/>
  <c r="BC128" i="13"/>
  <c r="BC129" i="13"/>
  <c r="BC130" i="13"/>
  <c r="BC131" i="13"/>
  <c r="BC132" i="13"/>
  <c r="BC133" i="13"/>
  <c r="BC134" i="13"/>
  <c r="BC135" i="13"/>
  <c r="BC136" i="13"/>
  <c r="BC137" i="13"/>
  <c r="BC138" i="13"/>
  <c r="BC139" i="13"/>
  <c r="BC140" i="13"/>
  <c r="BC141" i="13"/>
  <c r="BC142" i="13"/>
  <c r="BC143" i="13"/>
  <c r="BC144" i="13"/>
  <c r="BC145" i="13"/>
  <c r="BC146" i="13"/>
  <c r="BC147" i="13"/>
  <c r="BC148" i="13"/>
  <c r="BC149" i="13"/>
  <c r="BC150" i="13"/>
  <c r="BC151" i="13"/>
  <c r="BC152" i="13"/>
  <c r="BC153" i="13"/>
  <c r="BC154" i="13"/>
  <c r="BC155" i="13"/>
  <c r="BC156" i="13"/>
  <c r="BC157" i="13"/>
  <c r="BC158" i="13"/>
  <c r="BC159" i="13"/>
  <c r="BC160" i="13"/>
  <c r="BC161" i="13"/>
  <c r="BC162" i="13"/>
  <c r="BC163" i="13"/>
  <c r="BC164" i="13"/>
  <c r="BC165" i="13"/>
  <c r="BC166" i="13"/>
  <c r="BC167" i="13"/>
  <c r="BC168" i="13"/>
  <c r="BC169" i="13"/>
  <c r="BC170" i="13"/>
  <c r="BC171" i="13"/>
  <c r="BC172" i="13"/>
  <c r="BC173" i="13"/>
  <c r="BC174" i="13"/>
  <c r="BC175" i="13"/>
  <c r="BC176" i="13"/>
  <c r="BC177" i="13"/>
  <c r="BC178" i="13"/>
  <c r="BC179" i="13"/>
  <c r="BC180" i="13"/>
  <c r="BC181" i="13"/>
  <c r="BC182" i="13"/>
  <c r="BC183" i="13"/>
  <c r="BC184" i="13"/>
  <c r="BC185" i="13"/>
  <c r="BC186" i="13"/>
  <c r="BC187" i="13"/>
  <c r="BC188" i="13"/>
  <c r="BC189" i="13"/>
  <c r="BC190" i="13"/>
  <c r="BC191" i="13"/>
  <c r="BC192" i="13"/>
  <c r="BC193" i="13"/>
  <c r="BC194" i="13"/>
  <c r="BC195" i="13"/>
  <c r="BC196" i="13"/>
  <c r="BC197" i="13"/>
  <c r="BC198" i="13"/>
  <c r="BC199" i="13"/>
  <c r="BC200" i="13"/>
  <c r="BC201" i="13"/>
  <c r="BC202" i="13"/>
  <c r="BC203" i="13"/>
  <c r="BC204" i="13"/>
  <c r="BC205" i="13"/>
  <c r="BC206" i="13"/>
  <c r="BC207" i="13"/>
  <c r="BC208" i="13"/>
  <c r="BC209" i="13"/>
  <c r="BC210" i="13"/>
  <c r="BC211" i="13"/>
  <c r="BC212" i="13"/>
  <c r="BC213" i="13"/>
  <c r="BC214" i="13"/>
  <c r="BC215" i="13"/>
  <c r="BC216" i="13"/>
  <c r="BC217" i="13"/>
  <c r="BC218" i="13"/>
  <c r="BC219" i="13"/>
  <c r="BC220" i="13"/>
  <c r="BC221" i="13"/>
  <c r="BC222" i="13"/>
  <c r="BC223" i="13"/>
  <c r="BC224" i="13"/>
  <c r="BC225" i="13"/>
  <c r="BC226" i="13"/>
  <c r="BC227" i="13"/>
  <c r="BC228" i="13"/>
  <c r="BC229" i="13"/>
  <c r="BC230" i="13"/>
  <c r="BC231" i="13"/>
  <c r="BC232" i="13"/>
  <c r="BC233" i="13"/>
  <c r="BC234" i="13"/>
  <c r="BC235" i="13"/>
  <c r="BC236" i="13"/>
  <c r="BC237" i="13"/>
  <c r="BC238" i="13"/>
  <c r="BC239" i="13"/>
  <c r="BC240" i="13"/>
  <c r="BC241" i="13"/>
  <c r="BC242" i="13"/>
  <c r="BC243" i="13"/>
  <c r="BC244" i="13"/>
  <c r="BC245" i="13"/>
  <c r="BC246" i="13"/>
  <c r="BC247" i="13"/>
  <c r="BC248" i="13"/>
  <c r="BC249" i="13"/>
  <c r="BC250" i="13"/>
  <c r="BC251" i="13"/>
  <c r="BC252" i="13"/>
  <c r="BC253" i="13"/>
  <c r="BC254" i="13"/>
  <c r="BC255" i="13"/>
  <c r="BC256" i="13"/>
  <c r="BC257" i="13"/>
  <c r="BC258" i="13"/>
  <c r="BC259" i="13"/>
  <c r="BC260" i="13"/>
  <c r="BC261" i="13"/>
  <c r="BC262" i="13"/>
  <c r="BC263" i="13"/>
  <c r="BC264" i="13"/>
  <c r="BC265" i="13"/>
  <c r="BC266" i="13"/>
  <c r="BC267" i="13"/>
  <c r="BC268" i="13"/>
  <c r="BC269" i="13"/>
  <c r="BC270" i="13"/>
  <c r="BC271" i="13"/>
  <c r="BC272" i="13"/>
  <c r="BC273" i="13"/>
  <c r="BC274" i="13"/>
  <c r="BC275" i="13"/>
  <c r="BC276" i="13"/>
  <c r="BC277" i="13"/>
  <c r="BC278" i="13"/>
  <c r="BC279" i="13"/>
  <c r="BC280" i="13"/>
  <c r="BC281" i="13"/>
  <c r="BC282" i="13"/>
  <c r="BC283" i="13"/>
  <c r="BC284" i="13"/>
  <c r="BC285" i="13"/>
  <c r="BC286" i="13"/>
  <c r="BC287" i="13"/>
  <c r="BC288" i="13"/>
  <c r="BC289" i="13"/>
  <c r="BC290" i="13"/>
  <c r="BC291" i="13"/>
  <c r="BC292" i="13"/>
  <c r="BC293" i="13"/>
  <c r="BC294" i="13"/>
  <c r="BC295" i="13"/>
  <c r="BC296" i="13"/>
  <c r="BC297" i="13"/>
  <c r="BC298" i="13"/>
  <c r="BC299" i="13"/>
  <c r="BC300" i="13"/>
  <c r="BC301" i="13"/>
  <c r="BC302" i="13"/>
  <c r="BC303" i="13"/>
  <c r="BC304" i="13"/>
  <c r="BC305" i="13"/>
  <c r="BC306" i="13"/>
  <c r="BC307" i="13"/>
  <c r="BC308" i="13"/>
  <c r="BC309" i="13"/>
  <c r="BC310" i="13"/>
  <c r="BC311" i="13"/>
  <c r="BC312" i="13"/>
  <c r="BC313" i="13"/>
  <c r="BC314" i="13"/>
  <c r="BC315" i="13"/>
  <c r="BC316" i="13"/>
  <c r="BC317" i="13"/>
  <c r="BC318" i="13"/>
  <c r="BC319" i="13"/>
  <c r="BC320" i="13"/>
  <c r="BC321" i="13"/>
  <c r="BC322" i="13"/>
  <c r="BC323" i="13"/>
  <c r="BC324" i="13"/>
  <c r="BC325" i="13"/>
  <c r="BC326" i="13"/>
  <c r="BC327" i="13"/>
  <c r="BC328" i="13"/>
  <c r="BC329" i="13"/>
  <c r="BC330" i="13"/>
  <c r="BC331" i="13"/>
  <c r="BC332" i="13"/>
  <c r="BC333" i="13"/>
  <c r="BC334" i="13"/>
  <c r="BC335" i="13"/>
  <c r="BC336" i="13"/>
  <c r="BC337" i="13"/>
  <c r="BC338" i="13"/>
  <c r="BC339" i="13"/>
  <c r="BC340" i="13"/>
  <c r="BC341" i="13"/>
  <c r="BC342" i="13"/>
  <c r="BC343" i="13"/>
  <c r="BC344" i="13"/>
  <c r="BC345" i="13"/>
  <c r="BC346" i="13"/>
  <c r="BC347" i="13"/>
  <c r="BC348" i="13"/>
  <c r="BC349" i="13"/>
  <c r="BC350" i="13"/>
  <c r="BC351" i="13"/>
  <c r="BC352" i="13"/>
  <c r="BC353" i="13"/>
  <c r="BC354" i="13"/>
  <c r="BC355" i="13"/>
  <c r="BC356" i="13"/>
  <c r="BC357" i="13"/>
  <c r="BC358" i="13"/>
  <c r="BC359" i="13"/>
  <c r="BC360" i="13"/>
  <c r="BC361" i="13"/>
  <c r="BC362" i="13"/>
  <c r="BC363" i="13"/>
  <c r="BC364" i="13"/>
  <c r="BC365" i="13"/>
  <c r="BC366" i="13"/>
  <c r="BC367" i="13"/>
  <c r="BC368" i="13"/>
  <c r="BC369" i="13"/>
  <c r="BC370" i="13"/>
  <c r="BC371" i="13"/>
  <c r="BC372" i="13"/>
  <c r="BC373" i="13"/>
  <c r="BC374" i="13"/>
  <c r="BC375" i="13"/>
  <c r="BC376" i="13"/>
  <c r="BC377" i="13"/>
  <c r="BC378" i="13"/>
  <c r="BC379" i="13"/>
  <c r="BC380" i="13"/>
  <c r="BC381" i="13"/>
  <c r="BC382" i="13"/>
  <c r="BC383" i="13"/>
  <c r="BC384" i="13"/>
  <c r="BC385" i="13"/>
  <c r="BC386" i="13"/>
  <c r="BC387" i="13"/>
  <c r="BC388" i="13"/>
  <c r="BC389" i="13"/>
  <c r="BC390" i="13"/>
  <c r="BC391" i="13"/>
  <c r="BC392" i="13"/>
  <c r="BC393" i="13"/>
  <c r="BC394" i="13"/>
  <c r="BC395" i="13"/>
  <c r="BC396" i="13"/>
  <c r="BC397" i="13"/>
  <c r="BC398" i="13"/>
  <c r="BC399" i="13"/>
  <c r="BC400" i="13"/>
  <c r="BC401" i="13"/>
  <c r="BC402" i="13"/>
  <c r="BC403" i="13"/>
  <c r="BC404" i="13"/>
  <c r="BB9" i="13"/>
  <c r="BB10" i="13"/>
  <c r="BB11" i="13"/>
  <c r="BB12" i="13"/>
  <c r="BB13" i="13"/>
  <c r="BB14" i="13"/>
  <c r="BB15" i="13"/>
  <c r="BB16" i="13"/>
  <c r="BB17" i="13"/>
  <c r="BB18" i="13"/>
  <c r="BB19" i="13"/>
  <c r="BB20" i="13"/>
  <c r="BB21" i="13"/>
  <c r="BB22" i="13"/>
  <c r="BB23" i="13"/>
  <c r="BB24" i="13"/>
  <c r="BB25" i="13"/>
  <c r="BB26" i="13"/>
  <c r="BB27" i="13"/>
  <c r="BB28" i="13"/>
  <c r="BB29" i="13"/>
  <c r="BB30" i="13"/>
  <c r="BB31" i="13"/>
  <c r="BB32" i="13"/>
  <c r="BB33" i="13"/>
  <c r="BB34" i="13"/>
  <c r="BB35" i="13"/>
  <c r="BB36" i="13"/>
  <c r="BB37" i="13"/>
  <c r="BB38" i="13"/>
  <c r="BB39" i="13"/>
  <c r="BB40" i="13"/>
  <c r="BB41" i="13"/>
  <c r="BB42" i="13"/>
  <c r="BB43" i="13"/>
  <c r="BB44" i="13"/>
  <c r="BB45" i="13"/>
  <c r="BB46" i="13"/>
  <c r="BB47" i="13"/>
  <c r="BB48" i="13"/>
  <c r="BB49" i="13"/>
  <c r="BB50" i="13"/>
  <c r="BB51" i="13"/>
  <c r="BB52" i="13"/>
  <c r="BB53" i="13"/>
  <c r="BB54" i="13"/>
  <c r="BB55" i="13"/>
  <c r="BB56" i="13"/>
  <c r="BB57" i="13"/>
  <c r="BB58" i="13"/>
  <c r="BB59" i="13"/>
  <c r="BB60" i="13"/>
  <c r="BB61" i="13"/>
  <c r="BB62" i="13"/>
  <c r="BB63" i="13"/>
  <c r="BB64" i="13"/>
  <c r="BB65" i="13"/>
  <c r="BB66" i="13"/>
  <c r="BB67" i="13"/>
  <c r="BB68" i="13"/>
  <c r="BB69" i="13"/>
  <c r="BB70" i="13"/>
  <c r="BB71" i="13"/>
  <c r="BB72" i="13"/>
  <c r="BB73" i="13"/>
  <c r="BB74" i="13"/>
  <c r="BB75" i="13"/>
  <c r="BB76" i="13"/>
  <c r="BB77" i="13"/>
  <c r="BB78" i="13"/>
  <c r="BB79" i="13"/>
  <c r="BB80" i="13"/>
  <c r="BB81" i="13"/>
  <c r="BB82" i="13"/>
  <c r="BB83" i="13"/>
  <c r="BB84" i="13"/>
  <c r="BB85" i="13"/>
  <c r="BB86" i="13"/>
  <c r="BB87" i="13"/>
  <c r="BB88" i="13"/>
  <c r="BB89" i="13"/>
  <c r="BB90" i="13"/>
  <c r="BB91" i="13"/>
  <c r="BB92" i="13"/>
  <c r="BB93" i="13"/>
  <c r="BB94" i="13"/>
  <c r="BB95" i="13"/>
  <c r="BB96" i="13"/>
  <c r="BB97" i="13"/>
  <c r="BB98" i="13"/>
  <c r="BB99" i="13"/>
  <c r="BB100" i="13"/>
  <c r="BB101" i="13"/>
  <c r="BB102" i="13"/>
  <c r="BB103" i="13"/>
  <c r="BB104" i="13"/>
  <c r="BB105" i="13"/>
  <c r="BB106" i="13"/>
  <c r="BB107" i="13"/>
  <c r="BB108" i="13"/>
  <c r="BB109" i="13"/>
  <c r="BB110" i="13"/>
  <c r="BB111" i="13"/>
  <c r="BB112" i="13"/>
  <c r="BB113" i="13"/>
  <c r="BB114" i="13"/>
  <c r="BB115" i="13"/>
  <c r="BB116" i="13"/>
  <c r="BB117" i="13"/>
  <c r="BB118" i="13"/>
  <c r="BB119" i="13"/>
  <c r="BB120" i="13"/>
  <c r="BB121" i="13"/>
  <c r="BB122" i="13"/>
  <c r="BB123" i="13"/>
  <c r="BB124" i="13"/>
  <c r="BB125" i="13"/>
  <c r="BB126" i="13"/>
  <c r="BB127" i="13"/>
  <c r="BB128" i="13"/>
  <c r="BB129" i="13"/>
  <c r="BB130" i="13"/>
  <c r="BB131" i="13"/>
  <c r="BB132" i="13"/>
  <c r="BB133" i="13"/>
  <c r="BB134" i="13"/>
  <c r="BB135" i="13"/>
  <c r="BB136" i="13"/>
  <c r="BB137" i="13"/>
  <c r="BB138" i="13"/>
  <c r="BB139" i="13"/>
  <c r="BB140" i="13"/>
  <c r="BB141" i="13"/>
  <c r="BB142" i="13"/>
  <c r="BB143" i="13"/>
  <c r="BB144" i="13"/>
  <c r="BB145" i="13"/>
  <c r="BB146" i="13"/>
  <c r="BB147" i="13"/>
  <c r="BB148" i="13"/>
  <c r="BB149" i="13"/>
  <c r="BB150" i="13"/>
  <c r="BB151" i="13"/>
  <c r="BB152" i="13"/>
  <c r="BB153" i="13"/>
  <c r="BB154" i="13"/>
  <c r="BB155" i="13"/>
  <c r="BB156" i="13"/>
  <c r="BB157" i="13"/>
  <c r="BB158" i="13"/>
  <c r="BB159" i="13"/>
  <c r="BB160" i="13"/>
  <c r="BB161" i="13"/>
  <c r="BB162" i="13"/>
  <c r="BB163" i="13"/>
  <c r="BB164" i="13"/>
  <c r="BB165" i="13"/>
  <c r="BB166" i="13"/>
  <c r="BB167" i="13"/>
  <c r="BB168" i="13"/>
  <c r="BB169" i="13"/>
  <c r="BB170" i="13"/>
  <c r="BB171" i="13"/>
  <c r="BB172" i="13"/>
  <c r="BB173" i="13"/>
  <c r="BB174" i="13"/>
  <c r="BB175" i="13"/>
  <c r="BB176" i="13"/>
  <c r="BB177" i="13"/>
  <c r="BB178" i="13"/>
  <c r="BB179" i="13"/>
  <c r="BB180" i="13"/>
  <c r="BB181" i="13"/>
  <c r="BB182" i="13"/>
  <c r="BB183" i="13"/>
  <c r="BB184" i="13"/>
  <c r="BB185" i="13"/>
  <c r="BB186" i="13"/>
  <c r="BB187" i="13"/>
  <c r="BB188" i="13"/>
  <c r="BB189" i="13"/>
  <c r="BB190" i="13"/>
  <c r="BB191" i="13"/>
  <c r="BB192" i="13"/>
  <c r="BB193" i="13"/>
  <c r="BB194" i="13"/>
  <c r="BB195" i="13"/>
  <c r="BB196" i="13"/>
  <c r="BB197" i="13"/>
  <c r="BB198" i="13"/>
  <c r="BB199" i="13"/>
  <c r="BB200" i="13"/>
  <c r="BB201" i="13"/>
  <c r="BB202" i="13"/>
  <c r="BB203" i="13"/>
  <c r="BB204" i="13"/>
  <c r="BB205" i="13"/>
  <c r="BB206" i="13"/>
  <c r="BB207" i="13"/>
  <c r="BB208" i="13"/>
  <c r="BB209" i="13"/>
  <c r="BB210" i="13"/>
  <c r="BB211" i="13"/>
  <c r="BB212" i="13"/>
  <c r="BB213" i="13"/>
  <c r="BB214" i="13"/>
  <c r="BB215" i="13"/>
  <c r="BB216" i="13"/>
  <c r="BB217" i="13"/>
  <c r="BB218" i="13"/>
  <c r="BB219" i="13"/>
  <c r="BB220" i="13"/>
  <c r="BB221" i="13"/>
  <c r="BB222" i="13"/>
  <c r="BB223" i="13"/>
  <c r="BB224" i="13"/>
  <c r="BB225" i="13"/>
  <c r="BB226" i="13"/>
  <c r="BB227" i="13"/>
  <c r="BB228" i="13"/>
  <c r="BB229" i="13"/>
  <c r="BB230" i="13"/>
  <c r="BB231" i="13"/>
  <c r="BB232" i="13"/>
  <c r="BB233" i="13"/>
  <c r="BB234" i="13"/>
  <c r="BB235" i="13"/>
  <c r="BB236" i="13"/>
  <c r="BB237" i="13"/>
  <c r="BB238" i="13"/>
  <c r="BB239" i="13"/>
  <c r="BB240" i="13"/>
  <c r="BB241" i="13"/>
  <c r="BB242" i="13"/>
  <c r="BB243" i="13"/>
  <c r="BB244" i="13"/>
  <c r="BB245" i="13"/>
  <c r="BB246" i="13"/>
  <c r="BB247" i="13"/>
  <c r="BB248" i="13"/>
  <c r="BB249" i="13"/>
  <c r="BB250" i="13"/>
  <c r="BB251" i="13"/>
  <c r="BB252" i="13"/>
  <c r="BB253" i="13"/>
  <c r="BB254" i="13"/>
  <c r="BB255" i="13"/>
  <c r="BB256" i="13"/>
  <c r="BB257" i="13"/>
  <c r="BB258" i="13"/>
  <c r="BB259" i="13"/>
  <c r="BB260" i="13"/>
  <c r="BB261" i="13"/>
  <c r="BB262" i="13"/>
  <c r="BB263" i="13"/>
  <c r="BB264" i="13"/>
  <c r="BB265" i="13"/>
  <c r="BB266" i="13"/>
  <c r="BB267" i="13"/>
  <c r="BB268" i="13"/>
  <c r="BB269" i="13"/>
  <c r="BB270" i="13"/>
  <c r="BB271" i="13"/>
  <c r="BB272" i="13"/>
  <c r="BB273" i="13"/>
  <c r="BB274" i="13"/>
  <c r="BB275" i="13"/>
  <c r="BB276" i="13"/>
  <c r="BB277" i="13"/>
  <c r="BB278" i="13"/>
  <c r="BB279" i="13"/>
  <c r="BB280" i="13"/>
  <c r="BB281" i="13"/>
  <c r="BB282" i="13"/>
  <c r="BB283" i="13"/>
  <c r="BB284" i="13"/>
  <c r="BB285" i="13"/>
  <c r="BB286" i="13"/>
  <c r="BB287" i="13"/>
  <c r="BB288" i="13"/>
  <c r="BB289" i="13"/>
  <c r="BB290" i="13"/>
  <c r="BB291" i="13"/>
  <c r="BB292" i="13"/>
  <c r="BB293" i="13"/>
  <c r="BB294" i="13"/>
  <c r="BB295" i="13"/>
  <c r="BB296" i="13"/>
  <c r="BB297" i="13"/>
  <c r="BB298" i="13"/>
  <c r="BB299" i="13"/>
  <c r="BB300" i="13"/>
  <c r="BB301" i="13"/>
  <c r="BB302" i="13"/>
  <c r="BB303" i="13"/>
  <c r="BB304" i="13"/>
  <c r="BB305" i="13"/>
  <c r="BB306" i="13"/>
  <c r="BB307" i="13"/>
  <c r="BB308" i="13"/>
  <c r="BB309" i="13"/>
  <c r="BB310" i="13"/>
  <c r="BB311" i="13"/>
  <c r="BB312" i="13"/>
  <c r="BB313" i="13"/>
  <c r="BB314" i="13"/>
  <c r="BB315" i="13"/>
  <c r="BB316" i="13"/>
  <c r="BB317" i="13"/>
  <c r="BB318" i="13"/>
  <c r="BB319" i="13"/>
  <c r="BB320" i="13"/>
  <c r="BB321" i="13"/>
  <c r="BB322" i="13"/>
  <c r="BB323" i="13"/>
  <c r="BB324" i="13"/>
  <c r="BB325" i="13"/>
  <c r="BB326" i="13"/>
  <c r="BB327" i="13"/>
  <c r="BB328" i="13"/>
  <c r="BB329" i="13"/>
  <c r="BB330" i="13"/>
  <c r="BB331" i="13"/>
  <c r="BB332" i="13"/>
  <c r="BB333" i="13"/>
  <c r="BB334" i="13"/>
  <c r="BB335" i="13"/>
  <c r="BB336" i="13"/>
  <c r="BB337" i="13"/>
  <c r="BB338" i="13"/>
  <c r="BB339" i="13"/>
  <c r="BB340" i="13"/>
  <c r="BB341" i="13"/>
  <c r="BB342" i="13"/>
  <c r="BB343" i="13"/>
  <c r="BB344" i="13"/>
  <c r="BB345" i="13"/>
  <c r="BB346" i="13"/>
  <c r="BB347" i="13"/>
  <c r="BB348" i="13"/>
  <c r="BB349" i="13"/>
  <c r="BB350" i="13"/>
  <c r="BB351" i="13"/>
  <c r="BB352" i="13"/>
  <c r="BB353" i="13"/>
  <c r="BB354" i="13"/>
  <c r="BB355" i="13"/>
  <c r="BB356" i="13"/>
  <c r="BB357" i="13"/>
  <c r="BB358" i="13"/>
  <c r="BB359" i="13"/>
  <c r="BB360" i="13"/>
  <c r="BB361" i="13"/>
  <c r="BB362" i="13"/>
  <c r="BB363" i="13"/>
  <c r="BB364" i="13"/>
  <c r="BB365" i="13"/>
  <c r="BB366" i="13"/>
  <c r="BB367" i="13"/>
  <c r="BB368" i="13"/>
  <c r="BB369" i="13"/>
  <c r="BB370" i="13"/>
  <c r="BB371" i="13"/>
  <c r="BB372" i="13"/>
  <c r="BB373" i="13"/>
  <c r="BB374" i="13"/>
  <c r="BB375" i="13"/>
  <c r="BB376" i="13"/>
  <c r="BB377" i="13"/>
  <c r="BB378" i="13"/>
  <c r="BB379" i="13"/>
  <c r="BB380" i="13"/>
  <c r="BB381" i="13"/>
  <c r="BB382" i="13"/>
  <c r="BB383" i="13"/>
  <c r="BB384" i="13"/>
  <c r="BB385" i="13"/>
  <c r="BB386" i="13"/>
  <c r="BB387" i="13"/>
  <c r="BB388" i="13"/>
  <c r="BB389" i="13"/>
  <c r="BB390" i="13"/>
  <c r="BB391" i="13"/>
  <c r="BB392" i="13"/>
  <c r="BB393" i="13"/>
  <c r="BB394" i="13"/>
  <c r="BB395" i="13"/>
  <c r="BB396" i="13"/>
  <c r="BB397" i="13"/>
  <c r="BB398" i="13"/>
  <c r="BB399" i="13"/>
  <c r="BB400" i="13"/>
  <c r="BB401" i="13"/>
  <c r="BB402" i="13"/>
  <c r="BB403" i="13"/>
  <c r="BB404" i="13"/>
  <c r="BA9" i="13"/>
  <c r="BA10" i="13"/>
  <c r="BA11" i="13"/>
  <c r="BA12" i="13"/>
  <c r="BA13" i="13"/>
  <c r="BA14" i="13"/>
  <c r="BA15" i="13"/>
  <c r="BA16" i="13"/>
  <c r="BA17" i="13"/>
  <c r="BA18" i="13"/>
  <c r="BA19" i="13"/>
  <c r="BA20" i="13"/>
  <c r="BA21" i="13"/>
  <c r="BA22" i="13"/>
  <c r="BA23" i="13"/>
  <c r="BA24" i="13"/>
  <c r="BA25" i="13"/>
  <c r="BA26" i="13"/>
  <c r="BA27" i="13"/>
  <c r="BA28" i="13"/>
  <c r="BA29" i="13"/>
  <c r="BA30" i="13"/>
  <c r="BA31" i="13"/>
  <c r="BA32" i="13"/>
  <c r="BA33" i="13"/>
  <c r="BA34" i="13"/>
  <c r="BA35" i="13"/>
  <c r="BA36" i="13"/>
  <c r="BA37" i="13"/>
  <c r="BA38" i="13"/>
  <c r="BA39" i="13"/>
  <c r="BA40" i="13"/>
  <c r="BA41" i="13"/>
  <c r="BA42" i="13"/>
  <c r="BA43" i="13"/>
  <c r="BA44" i="13"/>
  <c r="BA45" i="13"/>
  <c r="BA46" i="13"/>
  <c r="BA47" i="13"/>
  <c r="BA48" i="13"/>
  <c r="BA49" i="13"/>
  <c r="BA50" i="13"/>
  <c r="BA51" i="13"/>
  <c r="BA52" i="13"/>
  <c r="BA53" i="13"/>
  <c r="BA54" i="13"/>
  <c r="BA55" i="13"/>
  <c r="BA56" i="13"/>
  <c r="BA57" i="13"/>
  <c r="BA58" i="13"/>
  <c r="BA59" i="13"/>
  <c r="BA60" i="13"/>
  <c r="BA61" i="13"/>
  <c r="BA62" i="13"/>
  <c r="BA63" i="13"/>
  <c r="BA64" i="13"/>
  <c r="BA65" i="13"/>
  <c r="BA66" i="13"/>
  <c r="BA67" i="13"/>
  <c r="BA68" i="13"/>
  <c r="BA69" i="13"/>
  <c r="BA70" i="13"/>
  <c r="BA71" i="13"/>
  <c r="BA72" i="13"/>
  <c r="BA73" i="13"/>
  <c r="BA74" i="13"/>
  <c r="BA75" i="13"/>
  <c r="BA76" i="13"/>
  <c r="BA77" i="13"/>
  <c r="BA78" i="13"/>
  <c r="BA79" i="13"/>
  <c r="BA80" i="13"/>
  <c r="BA81" i="13"/>
  <c r="BA82" i="13"/>
  <c r="BA83" i="13"/>
  <c r="BA84" i="13"/>
  <c r="BA85" i="13"/>
  <c r="BA86" i="13"/>
  <c r="BA87" i="13"/>
  <c r="BA88" i="13"/>
  <c r="BA89" i="13"/>
  <c r="BA90" i="13"/>
  <c r="BA91" i="13"/>
  <c r="BA92" i="13"/>
  <c r="BA93" i="13"/>
  <c r="BA94" i="13"/>
  <c r="BA95" i="13"/>
  <c r="BA96" i="13"/>
  <c r="BA97" i="13"/>
  <c r="BA98" i="13"/>
  <c r="BA99" i="13"/>
  <c r="BA100" i="13"/>
  <c r="BA101" i="13"/>
  <c r="BA102" i="13"/>
  <c r="BA103" i="13"/>
  <c r="BA104" i="13"/>
  <c r="BA105" i="13"/>
  <c r="BA106" i="13"/>
  <c r="BA107" i="13"/>
  <c r="BA108" i="13"/>
  <c r="BA109" i="13"/>
  <c r="BA110" i="13"/>
  <c r="BA111" i="13"/>
  <c r="BA112" i="13"/>
  <c r="BA113" i="13"/>
  <c r="BA114" i="13"/>
  <c r="BA115" i="13"/>
  <c r="BA116" i="13"/>
  <c r="BA117" i="13"/>
  <c r="BA118" i="13"/>
  <c r="BA119" i="13"/>
  <c r="BA120" i="13"/>
  <c r="BA121" i="13"/>
  <c r="BA122" i="13"/>
  <c r="BA123" i="13"/>
  <c r="BA124" i="13"/>
  <c r="BA125" i="13"/>
  <c r="BA126" i="13"/>
  <c r="BA127" i="13"/>
  <c r="BA128" i="13"/>
  <c r="BA129" i="13"/>
  <c r="BA130" i="13"/>
  <c r="BA131" i="13"/>
  <c r="BA132" i="13"/>
  <c r="BA133" i="13"/>
  <c r="BA134" i="13"/>
  <c r="BA135" i="13"/>
  <c r="BA136" i="13"/>
  <c r="BA137" i="13"/>
  <c r="BA138" i="13"/>
  <c r="BA139" i="13"/>
  <c r="BA140" i="13"/>
  <c r="BA141" i="13"/>
  <c r="BA142" i="13"/>
  <c r="BA143" i="13"/>
  <c r="BA144" i="13"/>
  <c r="BA145" i="13"/>
  <c r="BA146" i="13"/>
  <c r="BA147" i="13"/>
  <c r="BA148" i="13"/>
  <c r="BA149" i="13"/>
  <c r="BA150" i="13"/>
  <c r="BA151" i="13"/>
  <c r="BA152" i="13"/>
  <c r="BA153" i="13"/>
  <c r="BA154" i="13"/>
  <c r="BA155" i="13"/>
  <c r="BA156" i="13"/>
  <c r="BA157" i="13"/>
  <c r="BA158" i="13"/>
  <c r="BA159" i="13"/>
  <c r="BA160" i="13"/>
  <c r="BA161" i="13"/>
  <c r="BA162" i="13"/>
  <c r="BA163" i="13"/>
  <c r="BA164" i="13"/>
  <c r="BA165" i="13"/>
  <c r="BA166" i="13"/>
  <c r="BA167" i="13"/>
  <c r="BA168" i="13"/>
  <c r="BA169" i="13"/>
  <c r="BA170" i="13"/>
  <c r="BA171" i="13"/>
  <c r="BA172" i="13"/>
  <c r="BA173" i="13"/>
  <c r="BA174" i="13"/>
  <c r="BA175" i="13"/>
  <c r="BA176" i="13"/>
  <c r="BA177" i="13"/>
  <c r="BA178" i="13"/>
  <c r="BA179" i="13"/>
  <c r="BA180" i="13"/>
  <c r="BA181" i="13"/>
  <c r="BA182" i="13"/>
  <c r="BA183" i="13"/>
  <c r="BA184" i="13"/>
  <c r="BA185" i="13"/>
  <c r="BA186" i="13"/>
  <c r="BA187" i="13"/>
  <c r="BA188" i="13"/>
  <c r="BA189" i="13"/>
  <c r="BA190" i="13"/>
  <c r="BA191" i="13"/>
  <c r="BA192" i="13"/>
  <c r="BA193" i="13"/>
  <c r="BA194" i="13"/>
  <c r="BA195" i="13"/>
  <c r="BA196" i="13"/>
  <c r="BA197" i="13"/>
  <c r="BA198" i="13"/>
  <c r="BA199" i="13"/>
  <c r="BA200" i="13"/>
  <c r="BA201" i="13"/>
  <c r="BA202" i="13"/>
  <c r="BA203" i="13"/>
  <c r="BA204" i="13"/>
  <c r="BA205" i="13"/>
  <c r="BA206" i="13"/>
  <c r="BA207" i="13"/>
  <c r="BA208" i="13"/>
  <c r="BA209" i="13"/>
  <c r="BA210" i="13"/>
  <c r="BA211" i="13"/>
  <c r="BA212" i="13"/>
  <c r="BA213" i="13"/>
  <c r="BA214" i="13"/>
  <c r="BA215" i="13"/>
  <c r="BA216" i="13"/>
  <c r="BA217" i="13"/>
  <c r="BA218" i="13"/>
  <c r="BA219" i="13"/>
  <c r="BA220" i="13"/>
  <c r="BA221" i="13"/>
  <c r="BA222" i="13"/>
  <c r="BA223" i="13"/>
  <c r="BA224" i="13"/>
  <c r="BA225" i="13"/>
  <c r="BA226" i="13"/>
  <c r="BA227" i="13"/>
  <c r="BA228" i="13"/>
  <c r="BA229" i="13"/>
  <c r="BA230" i="13"/>
  <c r="BA231" i="13"/>
  <c r="BA232" i="13"/>
  <c r="BA233" i="13"/>
  <c r="BA234" i="13"/>
  <c r="BA235" i="13"/>
  <c r="BA236" i="13"/>
  <c r="BA237" i="13"/>
  <c r="BA238" i="13"/>
  <c r="BA239" i="13"/>
  <c r="BA240" i="13"/>
  <c r="BA241" i="13"/>
  <c r="BA242" i="13"/>
  <c r="BA243" i="13"/>
  <c r="BA244" i="13"/>
  <c r="BA245" i="13"/>
  <c r="BA246" i="13"/>
  <c r="BA247" i="13"/>
  <c r="BA248" i="13"/>
  <c r="BA249" i="13"/>
  <c r="BA250" i="13"/>
  <c r="BA251" i="13"/>
  <c r="BA252" i="13"/>
  <c r="BA253" i="13"/>
  <c r="BA254" i="13"/>
  <c r="BA255" i="13"/>
  <c r="BA256" i="13"/>
  <c r="BA257" i="13"/>
  <c r="BA258" i="13"/>
  <c r="BA259" i="13"/>
  <c r="BA260" i="13"/>
  <c r="BA261" i="13"/>
  <c r="BA262" i="13"/>
  <c r="BA263" i="13"/>
  <c r="BA264" i="13"/>
  <c r="BA265" i="13"/>
  <c r="BA266" i="13"/>
  <c r="BA267" i="13"/>
  <c r="BA268" i="13"/>
  <c r="BA269" i="13"/>
  <c r="BA270" i="13"/>
  <c r="BA271" i="13"/>
  <c r="BA272" i="13"/>
  <c r="BA273" i="13"/>
  <c r="BA274" i="13"/>
  <c r="BA275" i="13"/>
  <c r="BA276" i="13"/>
  <c r="BA277" i="13"/>
  <c r="BA278" i="13"/>
  <c r="BA279" i="13"/>
  <c r="BA280" i="13"/>
  <c r="BA281" i="13"/>
  <c r="BA282" i="13"/>
  <c r="BA283" i="13"/>
  <c r="BA284" i="13"/>
  <c r="BA285" i="13"/>
  <c r="BA286" i="13"/>
  <c r="BA287" i="13"/>
  <c r="BA288" i="13"/>
  <c r="BA289" i="13"/>
  <c r="BA290" i="13"/>
  <c r="BA291" i="13"/>
  <c r="BA292" i="13"/>
  <c r="BA293" i="13"/>
  <c r="BA294" i="13"/>
  <c r="BA295" i="13"/>
  <c r="BA296" i="13"/>
  <c r="BA297" i="13"/>
  <c r="BA298" i="13"/>
  <c r="BA299" i="13"/>
  <c r="BA300" i="13"/>
  <c r="BA301" i="13"/>
  <c r="BA302" i="13"/>
  <c r="BA303" i="13"/>
  <c r="BA304" i="13"/>
  <c r="BA305" i="13"/>
  <c r="BA306" i="13"/>
  <c r="BA307" i="13"/>
  <c r="BA308" i="13"/>
  <c r="BA309" i="13"/>
  <c r="BA310" i="13"/>
  <c r="BA311" i="13"/>
  <c r="BA312" i="13"/>
  <c r="BA313" i="13"/>
  <c r="BA314" i="13"/>
  <c r="BA315" i="13"/>
  <c r="BA316" i="13"/>
  <c r="BA317" i="13"/>
  <c r="BA318" i="13"/>
  <c r="BA319" i="13"/>
  <c r="BA320" i="13"/>
  <c r="BA321" i="13"/>
  <c r="BA322" i="13"/>
  <c r="BA323" i="13"/>
  <c r="BA324" i="13"/>
  <c r="BA325" i="13"/>
  <c r="BA326" i="13"/>
  <c r="BA327" i="13"/>
  <c r="BA328" i="13"/>
  <c r="BA329" i="13"/>
  <c r="BA330" i="13"/>
  <c r="BA331" i="13"/>
  <c r="BA332" i="13"/>
  <c r="BA333" i="13"/>
  <c r="BA334" i="13"/>
  <c r="BA335" i="13"/>
  <c r="BA336" i="13"/>
  <c r="BA337" i="13"/>
  <c r="BA338" i="13"/>
  <c r="BA339" i="13"/>
  <c r="BA340" i="13"/>
  <c r="BA341" i="13"/>
  <c r="BA342" i="13"/>
  <c r="BA343" i="13"/>
  <c r="BA344" i="13"/>
  <c r="BA345" i="13"/>
  <c r="BA346" i="13"/>
  <c r="BA347" i="13"/>
  <c r="BA348" i="13"/>
  <c r="BA349" i="13"/>
  <c r="BA350" i="13"/>
  <c r="BA351" i="13"/>
  <c r="BA352" i="13"/>
  <c r="BA353" i="13"/>
  <c r="BA354" i="13"/>
  <c r="BA355" i="13"/>
  <c r="BA356" i="13"/>
  <c r="BA357" i="13"/>
  <c r="BA358" i="13"/>
  <c r="BA359" i="13"/>
  <c r="BA360" i="13"/>
  <c r="BA361" i="13"/>
  <c r="BA362" i="13"/>
  <c r="BA363" i="13"/>
  <c r="BA364" i="13"/>
  <c r="BA365" i="13"/>
  <c r="BA366" i="13"/>
  <c r="BA367" i="13"/>
  <c r="BA368" i="13"/>
  <c r="BA369" i="13"/>
  <c r="BA370" i="13"/>
  <c r="BA371" i="13"/>
  <c r="BA372" i="13"/>
  <c r="BA373" i="13"/>
  <c r="BA374" i="13"/>
  <c r="BA375" i="13"/>
  <c r="BA376" i="13"/>
  <c r="BA377" i="13"/>
  <c r="BA378" i="13"/>
  <c r="BA379" i="13"/>
  <c r="BA380" i="13"/>
  <c r="BA381" i="13"/>
  <c r="BA382" i="13"/>
  <c r="BA383" i="13"/>
  <c r="BA384" i="13"/>
  <c r="BA385" i="13"/>
  <c r="BA386" i="13"/>
  <c r="BA387" i="13"/>
  <c r="BA388" i="13"/>
  <c r="BA389" i="13"/>
  <c r="BA390" i="13"/>
  <c r="BA391" i="13"/>
  <c r="BA392" i="13"/>
  <c r="BA393" i="13"/>
  <c r="BA394" i="13"/>
  <c r="BA395" i="13"/>
  <c r="BA396" i="13"/>
  <c r="BA397" i="13"/>
  <c r="BA398" i="13"/>
  <c r="BA399" i="13"/>
  <c r="BA400" i="13"/>
  <c r="BA401" i="13"/>
  <c r="BA402" i="13"/>
  <c r="BA403" i="13"/>
  <c r="BA404" i="13"/>
  <c r="AZ9" i="13"/>
  <c r="AZ10" i="13"/>
  <c r="AZ11" i="13"/>
  <c r="AZ12" i="13"/>
  <c r="AZ13" i="13"/>
  <c r="AZ14" i="13"/>
  <c r="AZ15" i="13"/>
  <c r="AZ16" i="13"/>
  <c r="AZ17" i="13"/>
  <c r="AZ18" i="13"/>
  <c r="AZ19" i="13"/>
  <c r="AZ20" i="13"/>
  <c r="AZ21" i="13"/>
  <c r="AZ22" i="13"/>
  <c r="AZ23" i="13"/>
  <c r="AZ24" i="13"/>
  <c r="AZ25" i="13"/>
  <c r="AZ26" i="13"/>
  <c r="AZ27" i="13"/>
  <c r="AZ28" i="13"/>
  <c r="AZ29" i="13"/>
  <c r="AZ30" i="13"/>
  <c r="AZ31" i="13"/>
  <c r="AZ32" i="13"/>
  <c r="AZ33" i="13"/>
  <c r="AZ34" i="13"/>
  <c r="AZ35" i="13"/>
  <c r="AZ36" i="13"/>
  <c r="AZ37" i="13"/>
  <c r="AZ38" i="13"/>
  <c r="AZ39" i="13"/>
  <c r="AZ40" i="13"/>
  <c r="AZ41" i="13"/>
  <c r="AZ42" i="13"/>
  <c r="AZ43" i="13"/>
  <c r="AZ44" i="13"/>
  <c r="AZ45" i="13"/>
  <c r="AZ46" i="13"/>
  <c r="AZ47" i="13"/>
  <c r="AZ48" i="13"/>
  <c r="AZ49" i="13"/>
  <c r="AZ50" i="13"/>
  <c r="AZ51" i="13"/>
  <c r="AZ52" i="13"/>
  <c r="AZ53" i="13"/>
  <c r="AZ54" i="13"/>
  <c r="AZ55" i="13"/>
  <c r="AZ56" i="13"/>
  <c r="AZ57" i="13"/>
  <c r="AZ58" i="13"/>
  <c r="AZ59" i="13"/>
  <c r="AZ60" i="13"/>
  <c r="AZ61" i="13"/>
  <c r="AZ62" i="13"/>
  <c r="AZ63" i="13"/>
  <c r="AZ64" i="13"/>
  <c r="AZ65" i="13"/>
  <c r="AZ66" i="13"/>
  <c r="AZ67" i="13"/>
  <c r="AZ68" i="13"/>
  <c r="AZ69" i="13"/>
  <c r="AZ70" i="13"/>
  <c r="AZ71" i="13"/>
  <c r="AZ72" i="13"/>
  <c r="AZ73" i="13"/>
  <c r="AZ74" i="13"/>
  <c r="AZ75" i="13"/>
  <c r="AZ76" i="13"/>
  <c r="AZ77" i="13"/>
  <c r="AZ78" i="13"/>
  <c r="AZ79" i="13"/>
  <c r="AZ80" i="13"/>
  <c r="AZ81" i="13"/>
  <c r="AZ82" i="13"/>
  <c r="AZ83" i="13"/>
  <c r="AZ84" i="13"/>
  <c r="AZ85" i="13"/>
  <c r="AZ86" i="13"/>
  <c r="AZ87" i="13"/>
  <c r="AZ88" i="13"/>
  <c r="AZ89" i="13"/>
  <c r="AZ90" i="13"/>
  <c r="AZ91" i="13"/>
  <c r="AZ92" i="13"/>
  <c r="AZ93" i="13"/>
  <c r="AZ94" i="13"/>
  <c r="AZ95" i="13"/>
  <c r="AZ96" i="13"/>
  <c r="AZ97" i="13"/>
  <c r="AZ98" i="13"/>
  <c r="AZ99" i="13"/>
  <c r="AZ100" i="13"/>
  <c r="AZ101" i="13"/>
  <c r="AZ102" i="13"/>
  <c r="AZ103" i="13"/>
  <c r="AZ104" i="13"/>
  <c r="AZ105" i="13"/>
  <c r="AZ106" i="13"/>
  <c r="AZ107" i="13"/>
  <c r="AZ108" i="13"/>
  <c r="AZ109" i="13"/>
  <c r="AZ110" i="13"/>
  <c r="AZ111" i="13"/>
  <c r="AZ112" i="13"/>
  <c r="AZ113" i="13"/>
  <c r="AZ114" i="13"/>
  <c r="AZ115" i="13"/>
  <c r="AZ116" i="13"/>
  <c r="AZ117" i="13"/>
  <c r="AZ118" i="13"/>
  <c r="AZ119" i="13"/>
  <c r="AZ120" i="13"/>
  <c r="AZ121" i="13"/>
  <c r="AZ122" i="13"/>
  <c r="AZ123" i="13"/>
  <c r="AZ124" i="13"/>
  <c r="AZ125" i="13"/>
  <c r="AZ126" i="13"/>
  <c r="AZ127" i="13"/>
  <c r="AZ128" i="13"/>
  <c r="AZ129" i="13"/>
  <c r="AZ130" i="13"/>
  <c r="AZ131" i="13"/>
  <c r="AZ132" i="13"/>
  <c r="AZ133" i="13"/>
  <c r="AZ134" i="13"/>
  <c r="AZ135" i="13"/>
  <c r="AZ136" i="13"/>
  <c r="AZ137" i="13"/>
  <c r="AZ138" i="13"/>
  <c r="AZ139" i="13"/>
  <c r="AZ140" i="13"/>
  <c r="AZ141" i="13"/>
  <c r="AZ142" i="13"/>
  <c r="AZ143" i="13"/>
  <c r="AZ144" i="13"/>
  <c r="AZ145" i="13"/>
  <c r="AZ146" i="13"/>
  <c r="AZ147" i="13"/>
  <c r="AZ148" i="13"/>
  <c r="AZ149" i="13"/>
  <c r="AZ150" i="13"/>
  <c r="AZ151" i="13"/>
  <c r="AZ152" i="13"/>
  <c r="AZ153" i="13"/>
  <c r="AZ154" i="13"/>
  <c r="AZ155" i="13"/>
  <c r="AZ156" i="13"/>
  <c r="AZ157" i="13"/>
  <c r="AZ158" i="13"/>
  <c r="AZ159" i="13"/>
  <c r="AZ160" i="13"/>
  <c r="AZ161" i="13"/>
  <c r="AZ162" i="13"/>
  <c r="AZ163" i="13"/>
  <c r="AZ164" i="13"/>
  <c r="AZ165" i="13"/>
  <c r="AZ166" i="13"/>
  <c r="AZ167" i="13"/>
  <c r="AZ168" i="13"/>
  <c r="AZ169" i="13"/>
  <c r="AZ170" i="13"/>
  <c r="AZ171" i="13"/>
  <c r="AZ172" i="13"/>
  <c r="AZ173" i="13"/>
  <c r="AZ174" i="13"/>
  <c r="AZ175" i="13"/>
  <c r="AZ176" i="13"/>
  <c r="AZ177" i="13"/>
  <c r="AZ178" i="13"/>
  <c r="AZ179" i="13"/>
  <c r="AZ180" i="13"/>
  <c r="AZ181" i="13"/>
  <c r="AZ182" i="13"/>
  <c r="AZ183" i="13"/>
  <c r="AZ184" i="13"/>
  <c r="AZ185" i="13"/>
  <c r="AZ186" i="13"/>
  <c r="AZ187" i="13"/>
  <c r="AZ188" i="13"/>
  <c r="AZ189" i="13"/>
  <c r="AZ190" i="13"/>
  <c r="AZ191" i="13"/>
  <c r="AZ192" i="13"/>
  <c r="AZ193" i="13"/>
  <c r="AZ194" i="13"/>
  <c r="AZ195" i="13"/>
  <c r="AZ196" i="13"/>
  <c r="AZ197" i="13"/>
  <c r="AZ198" i="13"/>
  <c r="AZ199" i="13"/>
  <c r="AZ200" i="13"/>
  <c r="AZ201" i="13"/>
  <c r="AZ202" i="13"/>
  <c r="AZ203" i="13"/>
  <c r="AZ204" i="13"/>
  <c r="AZ205" i="13"/>
  <c r="AZ206" i="13"/>
  <c r="AZ207" i="13"/>
  <c r="AZ208" i="13"/>
  <c r="AZ209" i="13"/>
  <c r="AZ210" i="13"/>
  <c r="AZ211" i="13"/>
  <c r="AZ212" i="13"/>
  <c r="AZ213" i="13"/>
  <c r="AZ214" i="13"/>
  <c r="AZ215" i="13"/>
  <c r="AZ216" i="13"/>
  <c r="AZ217" i="13"/>
  <c r="AZ218" i="13"/>
  <c r="AZ219" i="13"/>
  <c r="AZ220" i="13"/>
  <c r="AZ221" i="13"/>
  <c r="AZ222" i="13"/>
  <c r="AZ223" i="13"/>
  <c r="AZ224" i="13"/>
  <c r="AZ225" i="13"/>
  <c r="AZ226" i="13"/>
  <c r="AZ227" i="13"/>
  <c r="AZ228" i="13"/>
  <c r="AZ229" i="13"/>
  <c r="AZ230" i="13"/>
  <c r="AZ231" i="13"/>
  <c r="AZ232" i="13"/>
  <c r="AZ233" i="13"/>
  <c r="AZ234" i="13"/>
  <c r="AZ235" i="13"/>
  <c r="AZ236" i="13"/>
  <c r="AZ237" i="13"/>
  <c r="AZ238" i="13"/>
  <c r="AZ239" i="13"/>
  <c r="AZ240" i="13"/>
  <c r="AZ241" i="13"/>
  <c r="AZ242" i="13"/>
  <c r="AZ243" i="13"/>
  <c r="AZ244" i="13"/>
  <c r="AZ245" i="13"/>
  <c r="AZ246" i="13"/>
  <c r="AZ247" i="13"/>
  <c r="AZ248" i="13"/>
  <c r="AZ249" i="13"/>
  <c r="AZ250" i="13"/>
  <c r="AZ251" i="13"/>
  <c r="AZ252" i="13"/>
  <c r="AZ253" i="13"/>
  <c r="AZ254" i="13"/>
  <c r="AZ255" i="13"/>
  <c r="AZ256" i="13"/>
  <c r="AZ257" i="13"/>
  <c r="AZ258" i="13"/>
  <c r="AZ259" i="13"/>
  <c r="AZ260" i="13"/>
  <c r="AZ261" i="13"/>
  <c r="AZ262" i="13"/>
  <c r="AZ263" i="13"/>
  <c r="AZ264" i="13"/>
  <c r="AZ265" i="13"/>
  <c r="AZ266" i="13"/>
  <c r="AZ267" i="13"/>
  <c r="AZ268" i="13"/>
  <c r="AZ269" i="13"/>
  <c r="AZ270" i="13"/>
  <c r="AZ271" i="13"/>
  <c r="AZ272" i="13"/>
  <c r="AZ273" i="13"/>
  <c r="AZ274" i="13"/>
  <c r="AZ275" i="13"/>
  <c r="AZ276" i="13"/>
  <c r="AZ277" i="13"/>
  <c r="AZ278" i="13"/>
  <c r="AZ279" i="13"/>
  <c r="AZ280" i="13"/>
  <c r="AZ281" i="13"/>
  <c r="AZ282" i="13"/>
  <c r="AZ283" i="13"/>
  <c r="AZ284" i="13"/>
  <c r="AZ285" i="13"/>
  <c r="AZ286" i="13"/>
  <c r="AZ287" i="13"/>
  <c r="AZ288" i="13"/>
  <c r="AZ289" i="13"/>
  <c r="AZ290" i="13"/>
  <c r="AZ291" i="13"/>
  <c r="AZ292" i="13"/>
  <c r="AZ293" i="13"/>
  <c r="AZ294" i="13"/>
  <c r="AZ295" i="13"/>
  <c r="AZ296" i="13"/>
  <c r="AZ297" i="13"/>
  <c r="AZ298" i="13"/>
  <c r="AZ299" i="13"/>
  <c r="AZ300" i="13"/>
  <c r="AZ301" i="13"/>
  <c r="AZ302" i="13"/>
  <c r="AZ303" i="13"/>
  <c r="AZ304" i="13"/>
  <c r="AZ305" i="13"/>
  <c r="AZ306" i="13"/>
  <c r="AZ307" i="13"/>
  <c r="AZ308" i="13"/>
  <c r="AZ309" i="13"/>
  <c r="AZ310" i="13"/>
  <c r="AZ311" i="13"/>
  <c r="AZ312" i="13"/>
  <c r="AZ313" i="13"/>
  <c r="AZ314" i="13"/>
  <c r="AZ315" i="13"/>
  <c r="AZ316" i="13"/>
  <c r="AZ317" i="13"/>
  <c r="AZ318" i="13"/>
  <c r="AZ319" i="13"/>
  <c r="AZ320" i="13"/>
  <c r="AZ321" i="13"/>
  <c r="AZ322" i="13"/>
  <c r="AZ323" i="13"/>
  <c r="AZ324" i="13"/>
  <c r="AZ325" i="13"/>
  <c r="AZ326" i="13"/>
  <c r="AZ327" i="13"/>
  <c r="AZ328" i="13"/>
  <c r="AZ329" i="13"/>
  <c r="AZ330" i="13"/>
  <c r="AZ331" i="13"/>
  <c r="AZ332" i="13"/>
  <c r="AZ333" i="13"/>
  <c r="AZ334" i="13"/>
  <c r="AZ335" i="13"/>
  <c r="AZ336" i="13"/>
  <c r="AZ337" i="13"/>
  <c r="AZ338" i="13"/>
  <c r="AZ339" i="13"/>
  <c r="AZ340" i="13"/>
  <c r="AZ341" i="13"/>
  <c r="AZ342" i="13"/>
  <c r="AZ343" i="13"/>
  <c r="AZ344" i="13"/>
  <c r="AZ345" i="13"/>
  <c r="AZ346" i="13"/>
  <c r="AZ347" i="13"/>
  <c r="AZ348" i="13"/>
  <c r="AZ349" i="13"/>
  <c r="AZ350" i="13"/>
  <c r="AZ351" i="13"/>
  <c r="AZ352" i="13"/>
  <c r="AZ353" i="13"/>
  <c r="AZ354" i="13"/>
  <c r="AZ355" i="13"/>
  <c r="AZ356" i="13"/>
  <c r="AZ357" i="13"/>
  <c r="AZ358" i="13"/>
  <c r="AZ359" i="13"/>
  <c r="AZ360" i="13"/>
  <c r="AZ361" i="13"/>
  <c r="AZ362" i="13"/>
  <c r="AZ363" i="13"/>
  <c r="AZ364" i="13"/>
  <c r="AZ365" i="13"/>
  <c r="AZ366" i="13"/>
  <c r="AZ367" i="13"/>
  <c r="AZ368" i="13"/>
  <c r="AZ369" i="13"/>
  <c r="AZ370" i="13"/>
  <c r="AZ371" i="13"/>
  <c r="AZ372" i="13"/>
  <c r="AZ373" i="13"/>
  <c r="AZ374" i="13"/>
  <c r="AZ375" i="13"/>
  <c r="AZ376" i="13"/>
  <c r="AZ377" i="13"/>
  <c r="AZ378" i="13"/>
  <c r="AZ379" i="13"/>
  <c r="AZ380" i="13"/>
  <c r="AZ381" i="13"/>
  <c r="AZ382" i="13"/>
  <c r="AZ383" i="13"/>
  <c r="AZ384" i="13"/>
  <c r="AZ385" i="13"/>
  <c r="AZ386" i="13"/>
  <c r="AZ387" i="13"/>
  <c r="AZ388" i="13"/>
  <c r="AZ389" i="13"/>
  <c r="AZ390" i="13"/>
  <c r="AZ391" i="13"/>
  <c r="AZ392" i="13"/>
  <c r="AZ393" i="13"/>
  <c r="AZ394" i="13"/>
  <c r="AZ395" i="13"/>
  <c r="AZ396" i="13"/>
  <c r="AZ397" i="13"/>
  <c r="AZ398" i="13"/>
  <c r="AZ399" i="13"/>
  <c r="AZ400" i="13"/>
  <c r="AZ401" i="13"/>
  <c r="AZ402" i="13"/>
  <c r="AZ403" i="13"/>
  <c r="AZ404" i="13"/>
  <c r="AY9" i="13"/>
  <c r="AY10" i="13"/>
  <c r="AY11" i="13"/>
  <c r="AY12" i="13"/>
  <c r="AY13" i="13"/>
  <c r="AY14" i="13"/>
  <c r="AY15" i="13"/>
  <c r="AY16" i="13"/>
  <c r="AY17" i="13"/>
  <c r="AY18" i="13"/>
  <c r="AY19" i="13"/>
  <c r="AY20" i="13"/>
  <c r="AY21" i="13"/>
  <c r="AY22" i="13"/>
  <c r="AY23" i="13"/>
  <c r="AY24" i="13"/>
  <c r="AY25" i="13"/>
  <c r="AY26" i="13"/>
  <c r="AY27" i="13"/>
  <c r="AY28" i="13"/>
  <c r="AY29" i="13"/>
  <c r="AY30" i="13"/>
  <c r="AY31" i="13"/>
  <c r="AY32" i="13"/>
  <c r="AY33" i="13"/>
  <c r="AY34" i="13"/>
  <c r="AY35" i="13"/>
  <c r="AY36" i="13"/>
  <c r="AY37" i="13"/>
  <c r="AY38" i="13"/>
  <c r="AY39" i="13"/>
  <c r="AY40" i="13"/>
  <c r="AY41" i="13"/>
  <c r="AY42" i="13"/>
  <c r="AY43" i="13"/>
  <c r="AY44" i="13"/>
  <c r="AY45" i="13"/>
  <c r="AY46" i="13"/>
  <c r="AY47" i="13"/>
  <c r="AY48" i="13"/>
  <c r="AY49" i="13"/>
  <c r="AY50" i="13"/>
  <c r="AY51" i="13"/>
  <c r="AY52" i="13"/>
  <c r="AY53" i="13"/>
  <c r="AY54" i="13"/>
  <c r="AY55" i="13"/>
  <c r="AY56" i="13"/>
  <c r="AY57" i="13"/>
  <c r="AY58" i="13"/>
  <c r="AY59" i="13"/>
  <c r="AY60" i="13"/>
  <c r="AY61" i="13"/>
  <c r="AY62" i="13"/>
  <c r="AY63" i="13"/>
  <c r="AY64" i="13"/>
  <c r="AY65" i="13"/>
  <c r="AY66" i="13"/>
  <c r="AY67" i="13"/>
  <c r="AY68" i="13"/>
  <c r="AY69" i="13"/>
  <c r="AY70" i="13"/>
  <c r="AY71" i="13"/>
  <c r="AY72" i="13"/>
  <c r="AY73" i="13"/>
  <c r="AY74" i="13"/>
  <c r="AY75" i="13"/>
  <c r="AY76" i="13"/>
  <c r="AY77" i="13"/>
  <c r="AY78" i="13"/>
  <c r="AY79" i="13"/>
  <c r="AY80" i="13"/>
  <c r="AY81" i="13"/>
  <c r="AY82" i="13"/>
  <c r="AY83" i="13"/>
  <c r="AY84" i="13"/>
  <c r="AY85" i="13"/>
  <c r="AY86" i="13"/>
  <c r="AY87" i="13"/>
  <c r="AY88" i="13"/>
  <c r="AY89" i="13"/>
  <c r="AY90" i="13"/>
  <c r="AY91" i="13"/>
  <c r="AY92" i="13"/>
  <c r="AY93" i="13"/>
  <c r="AY94" i="13"/>
  <c r="AY95" i="13"/>
  <c r="AY96" i="13"/>
  <c r="AY97" i="13"/>
  <c r="AY98" i="13"/>
  <c r="AY99" i="13"/>
  <c r="AY100" i="13"/>
  <c r="AY101" i="13"/>
  <c r="AY102" i="13"/>
  <c r="AY103" i="13"/>
  <c r="AY104" i="13"/>
  <c r="AY105" i="13"/>
  <c r="AY106" i="13"/>
  <c r="AY107" i="13"/>
  <c r="AY108" i="13"/>
  <c r="AY109" i="13"/>
  <c r="AY110" i="13"/>
  <c r="AY111" i="13"/>
  <c r="AY112" i="13"/>
  <c r="AY113" i="13"/>
  <c r="AY114" i="13"/>
  <c r="AY115" i="13"/>
  <c r="AY116" i="13"/>
  <c r="AY117" i="13"/>
  <c r="AY118" i="13"/>
  <c r="AY119" i="13"/>
  <c r="AY120" i="13"/>
  <c r="AY121" i="13"/>
  <c r="AY122" i="13"/>
  <c r="AY123" i="13"/>
  <c r="AY124" i="13"/>
  <c r="AY125" i="13"/>
  <c r="AY126" i="13"/>
  <c r="AY127" i="13"/>
  <c r="AY128" i="13"/>
  <c r="AY129" i="13"/>
  <c r="AY130" i="13"/>
  <c r="AY131" i="13"/>
  <c r="AY132" i="13"/>
  <c r="AY133" i="13"/>
  <c r="AY134" i="13"/>
  <c r="AY135" i="13"/>
  <c r="AY136" i="13"/>
  <c r="AY137" i="13"/>
  <c r="AY138" i="13"/>
  <c r="AY139" i="13"/>
  <c r="AY140" i="13"/>
  <c r="AY141" i="13"/>
  <c r="AY142" i="13"/>
  <c r="AY143" i="13"/>
  <c r="AY144" i="13"/>
  <c r="AY145" i="13"/>
  <c r="AY146" i="13"/>
  <c r="AY147" i="13"/>
  <c r="AY148" i="13"/>
  <c r="AY149" i="13"/>
  <c r="AY150" i="13"/>
  <c r="AY151" i="13"/>
  <c r="AY152" i="13"/>
  <c r="AY153" i="13"/>
  <c r="AY154" i="13"/>
  <c r="AY155" i="13"/>
  <c r="AY156" i="13"/>
  <c r="AY157" i="13"/>
  <c r="AY158" i="13"/>
  <c r="AY159" i="13"/>
  <c r="AY160" i="13"/>
  <c r="AY161" i="13"/>
  <c r="AY162" i="13"/>
  <c r="AY163" i="13"/>
  <c r="AY164" i="13"/>
  <c r="AY165" i="13"/>
  <c r="AY166" i="13"/>
  <c r="AY167" i="13"/>
  <c r="AY168" i="13"/>
  <c r="AY169" i="13"/>
  <c r="AY170" i="13"/>
  <c r="AY171" i="13"/>
  <c r="AY172" i="13"/>
  <c r="AY173" i="13"/>
  <c r="AY174" i="13"/>
  <c r="AY175" i="13"/>
  <c r="AY176" i="13"/>
  <c r="AY177" i="13"/>
  <c r="AY178" i="13"/>
  <c r="AY179" i="13"/>
  <c r="AY180" i="13"/>
  <c r="AY181" i="13"/>
  <c r="AY182" i="13"/>
  <c r="AY183" i="13"/>
  <c r="AY184" i="13"/>
  <c r="AY185" i="13"/>
  <c r="AY186" i="13"/>
  <c r="AY187" i="13"/>
  <c r="AY188" i="13"/>
  <c r="AY189" i="13"/>
  <c r="AY190" i="13"/>
  <c r="AY191" i="13"/>
  <c r="AY192" i="13"/>
  <c r="AY193" i="13"/>
  <c r="AY194" i="13"/>
  <c r="AY195" i="13"/>
  <c r="AY196" i="13"/>
  <c r="AY197" i="13"/>
  <c r="AY198" i="13"/>
  <c r="AY199" i="13"/>
  <c r="AY200" i="13"/>
  <c r="AY201" i="13"/>
  <c r="AY202" i="13"/>
  <c r="AY203" i="13"/>
  <c r="AY204" i="13"/>
  <c r="AY205" i="13"/>
  <c r="AY206" i="13"/>
  <c r="AY207" i="13"/>
  <c r="AY208" i="13"/>
  <c r="AY209" i="13"/>
  <c r="AY210" i="13"/>
  <c r="AY211" i="13"/>
  <c r="AY212" i="13"/>
  <c r="AY213" i="13"/>
  <c r="AY214" i="13"/>
  <c r="AY215" i="13"/>
  <c r="AY216" i="13"/>
  <c r="AY217" i="13"/>
  <c r="AY218" i="13"/>
  <c r="AY219" i="13"/>
  <c r="AY220" i="13"/>
  <c r="AY221" i="13"/>
  <c r="AY222" i="13"/>
  <c r="AY223" i="13"/>
  <c r="AY224" i="13"/>
  <c r="AY225" i="13"/>
  <c r="AY226" i="13"/>
  <c r="AY227" i="13"/>
  <c r="AY228" i="13"/>
  <c r="AY229" i="13"/>
  <c r="AY230" i="13"/>
  <c r="AY231" i="13"/>
  <c r="AY232" i="13"/>
  <c r="AY233" i="13"/>
  <c r="AY234" i="13"/>
  <c r="AY235" i="13"/>
  <c r="AY236" i="13"/>
  <c r="AY237" i="13"/>
  <c r="AY238" i="13"/>
  <c r="AY239" i="13"/>
  <c r="AY240" i="13"/>
  <c r="AY241" i="13"/>
  <c r="AY242" i="13"/>
  <c r="AY243" i="13"/>
  <c r="AY244" i="13"/>
  <c r="AY245" i="13"/>
  <c r="AY246" i="13"/>
  <c r="AY247" i="13"/>
  <c r="AY248" i="13"/>
  <c r="AY249" i="13"/>
  <c r="AY250" i="13"/>
  <c r="AY251" i="13"/>
  <c r="AY252" i="13"/>
  <c r="AY253" i="13"/>
  <c r="AY254" i="13"/>
  <c r="AY255" i="13"/>
  <c r="AY256" i="13"/>
  <c r="AY257" i="13"/>
  <c r="AY258" i="13"/>
  <c r="AY259" i="13"/>
  <c r="AY260" i="13"/>
  <c r="AY261" i="13"/>
  <c r="AY262" i="13"/>
  <c r="AY263" i="13"/>
  <c r="AY264" i="13"/>
  <c r="AY265" i="13"/>
  <c r="AY266" i="13"/>
  <c r="AY267" i="13"/>
  <c r="AY268" i="13"/>
  <c r="AY269" i="13"/>
  <c r="AY270" i="13"/>
  <c r="AY271" i="13"/>
  <c r="AY272" i="13"/>
  <c r="AY273" i="13"/>
  <c r="AY274" i="13"/>
  <c r="AY275" i="13"/>
  <c r="AY276" i="13"/>
  <c r="AY277" i="13"/>
  <c r="AY278" i="13"/>
  <c r="AY279" i="13"/>
  <c r="AY280" i="13"/>
  <c r="AY281" i="13"/>
  <c r="AY282" i="13"/>
  <c r="AY283" i="13"/>
  <c r="AY284" i="13"/>
  <c r="AY285" i="13"/>
  <c r="AY286" i="13"/>
  <c r="AY287" i="13"/>
  <c r="AY288" i="13"/>
  <c r="AY289" i="13"/>
  <c r="AY290" i="13"/>
  <c r="AY291" i="13"/>
  <c r="AY292" i="13"/>
  <c r="AY293" i="13"/>
  <c r="AY294" i="13"/>
  <c r="AY295" i="13"/>
  <c r="AY296" i="13"/>
  <c r="AY297" i="13"/>
  <c r="AY298" i="13"/>
  <c r="AY299" i="13"/>
  <c r="AY300" i="13"/>
  <c r="AY301" i="13"/>
  <c r="AY302" i="13"/>
  <c r="AY303" i="13"/>
  <c r="AY304" i="13"/>
  <c r="AY305" i="13"/>
  <c r="AY306" i="13"/>
  <c r="AY307" i="13"/>
  <c r="AY308" i="13"/>
  <c r="AY309" i="13"/>
  <c r="AY310" i="13"/>
  <c r="AY311" i="13"/>
  <c r="AY312" i="13"/>
  <c r="AY313" i="13"/>
  <c r="AY314" i="13"/>
  <c r="AY315" i="13"/>
  <c r="AY316" i="13"/>
  <c r="AY317" i="13"/>
  <c r="AY318" i="13"/>
  <c r="AY319" i="13"/>
  <c r="AY320" i="13"/>
  <c r="AY321" i="13"/>
  <c r="AY322" i="13"/>
  <c r="AY323" i="13"/>
  <c r="AY324" i="13"/>
  <c r="AY325" i="13"/>
  <c r="AY326" i="13"/>
  <c r="AY327" i="13"/>
  <c r="AY328" i="13"/>
  <c r="AY329" i="13"/>
  <c r="AY330" i="13"/>
  <c r="AY331" i="13"/>
  <c r="AY332" i="13"/>
  <c r="AY333" i="13"/>
  <c r="AY334" i="13"/>
  <c r="AY335" i="13"/>
  <c r="AY336" i="13"/>
  <c r="AY337" i="13"/>
  <c r="AY338" i="13"/>
  <c r="AY339" i="13"/>
  <c r="AY340" i="13"/>
  <c r="AY341" i="13"/>
  <c r="AY342" i="13"/>
  <c r="AY343" i="13"/>
  <c r="AY344" i="13"/>
  <c r="AY345" i="13"/>
  <c r="AY346" i="13"/>
  <c r="AY347" i="13"/>
  <c r="AY348" i="13"/>
  <c r="AY349" i="13"/>
  <c r="AY350" i="13"/>
  <c r="AY351" i="13"/>
  <c r="AY352" i="13"/>
  <c r="AY353" i="13"/>
  <c r="AY354" i="13"/>
  <c r="AY355" i="13"/>
  <c r="AY356" i="13"/>
  <c r="AY357" i="13"/>
  <c r="AY358" i="13"/>
  <c r="AY359" i="13"/>
  <c r="AY360" i="13"/>
  <c r="AY361" i="13"/>
  <c r="AY362" i="13"/>
  <c r="AY363" i="13"/>
  <c r="AY364" i="13"/>
  <c r="AY365" i="13"/>
  <c r="AY366" i="13"/>
  <c r="AY367" i="13"/>
  <c r="AY368" i="13"/>
  <c r="AY369" i="13"/>
  <c r="AY370" i="13"/>
  <c r="AY371" i="13"/>
  <c r="AY372" i="13"/>
  <c r="AY373" i="13"/>
  <c r="AY374" i="13"/>
  <c r="AY375" i="13"/>
  <c r="AY376" i="13"/>
  <c r="AY377" i="13"/>
  <c r="AY378" i="13"/>
  <c r="AY379" i="13"/>
  <c r="AY380" i="13"/>
  <c r="AY381" i="13"/>
  <c r="AY382" i="13"/>
  <c r="AY383" i="13"/>
  <c r="AY384" i="13"/>
  <c r="AY385" i="13"/>
  <c r="AY386" i="13"/>
  <c r="AY387" i="13"/>
  <c r="AY388" i="13"/>
  <c r="AY389" i="13"/>
  <c r="AY390" i="13"/>
  <c r="AY391" i="13"/>
  <c r="AY392" i="13"/>
  <c r="AY393" i="13"/>
  <c r="AY394" i="13"/>
  <c r="AY395" i="13"/>
  <c r="AY396" i="13"/>
  <c r="AY397" i="13"/>
  <c r="AY398" i="13"/>
  <c r="AY399" i="13"/>
  <c r="AY400" i="13"/>
  <c r="AY401" i="13"/>
  <c r="AY402" i="13"/>
  <c r="AY403" i="13"/>
  <c r="AY404" i="13"/>
  <c r="AX9" i="13"/>
  <c r="AX10" i="13"/>
  <c r="AX11" i="13"/>
  <c r="AX12" i="13"/>
  <c r="AX13" i="13"/>
  <c r="AX14" i="13"/>
  <c r="AX15" i="13"/>
  <c r="AX16" i="13"/>
  <c r="AX17" i="13"/>
  <c r="AX18" i="13"/>
  <c r="AX19" i="13"/>
  <c r="AX20" i="13"/>
  <c r="AX21" i="13"/>
  <c r="AX22" i="13"/>
  <c r="AX23" i="13"/>
  <c r="AX24" i="13"/>
  <c r="AX25" i="13"/>
  <c r="AX26" i="13"/>
  <c r="AX27" i="13"/>
  <c r="AX28" i="13"/>
  <c r="AX29" i="13"/>
  <c r="AX30" i="13"/>
  <c r="AX31" i="13"/>
  <c r="AX32" i="13"/>
  <c r="AX33" i="13"/>
  <c r="AX34" i="13"/>
  <c r="AX35" i="13"/>
  <c r="AX36" i="13"/>
  <c r="AX37" i="13"/>
  <c r="AX38" i="13"/>
  <c r="AX39" i="13"/>
  <c r="AX40" i="13"/>
  <c r="AX41" i="13"/>
  <c r="AX42" i="13"/>
  <c r="AX43" i="13"/>
  <c r="AX44" i="13"/>
  <c r="AX45" i="13"/>
  <c r="AX46" i="13"/>
  <c r="AX47" i="13"/>
  <c r="AX48" i="13"/>
  <c r="AX49" i="13"/>
  <c r="AX50" i="13"/>
  <c r="AX51" i="13"/>
  <c r="AX52" i="13"/>
  <c r="AX53" i="13"/>
  <c r="AX54" i="13"/>
  <c r="AX55" i="13"/>
  <c r="AX56" i="13"/>
  <c r="AX57" i="13"/>
  <c r="AX58" i="13"/>
  <c r="AX59" i="13"/>
  <c r="AX60" i="13"/>
  <c r="AX61" i="13"/>
  <c r="AX62" i="13"/>
  <c r="AX63" i="13"/>
  <c r="AX64" i="13"/>
  <c r="AX65" i="13"/>
  <c r="AX66" i="13"/>
  <c r="AX67" i="13"/>
  <c r="AX68" i="13"/>
  <c r="AX69" i="13"/>
  <c r="AX70" i="13"/>
  <c r="AX71" i="13"/>
  <c r="AX72" i="13"/>
  <c r="AX73" i="13"/>
  <c r="AX74" i="13"/>
  <c r="AX75" i="13"/>
  <c r="AX76" i="13"/>
  <c r="AX77" i="13"/>
  <c r="AX78" i="13"/>
  <c r="AX79" i="13"/>
  <c r="AX80" i="13"/>
  <c r="AX81" i="13"/>
  <c r="AX82" i="13"/>
  <c r="AX83" i="13"/>
  <c r="AX84" i="13"/>
  <c r="AX85" i="13"/>
  <c r="AX86" i="13"/>
  <c r="AX87" i="13"/>
  <c r="AX88" i="13"/>
  <c r="AX89" i="13"/>
  <c r="AX90" i="13"/>
  <c r="AX91" i="13"/>
  <c r="AX92" i="13"/>
  <c r="AX93" i="13"/>
  <c r="AX94" i="13"/>
  <c r="AX95" i="13"/>
  <c r="AX96" i="13"/>
  <c r="AX97" i="13"/>
  <c r="AX98" i="13"/>
  <c r="AX99" i="13"/>
  <c r="AX100" i="13"/>
  <c r="AX101" i="13"/>
  <c r="AX102" i="13"/>
  <c r="AX103" i="13"/>
  <c r="AX104" i="13"/>
  <c r="AX105" i="13"/>
  <c r="AX106" i="13"/>
  <c r="AX107" i="13"/>
  <c r="AX108" i="13"/>
  <c r="AX109" i="13"/>
  <c r="AX110" i="13"/>
  <c r="AX111" i="13"/>
  <c r="AX112" i="13"/>
  <c r="AX113" i="13"/>
  <c r="AX114" i="13"/>
  <c r="AX115" i="13"/>
  <c r="AX116" i="13"/>
  <c r="AX117" i="13"/>
  <c r="AX118" i="13"/>
  <c r="AX119" i="13"/>
  <c r="AX120" i="13"/>
  <c r="AX121" i="13"/>
  <c r="AX122" i="13"/>
  <c r="AX123" i="13"/>
  <c r="AX124" i="13"/>
  <c r="AX125" i="13"/>
  <c r="AX126" i="13"/>
  <c r="AX127" i="13"/>
  <c r="AX128" i="13"/>
  <c r="AX129" i="13"/>
  <c r="AX130" i="13"/>
  <c r="AX131" i="13"/>
  <c r="AX132" i="13"/>
  <c r="AX133" i="13"/>
  <c r="AX134" i="13"/>
  <c r="AX135" i="13"/>
  <c r="AX136" i="13"/>
  <c r="AX137" i="13"/>
  <c r="AX138" i="13"/>
  <c r="AX139" i="13"/>
  <c r="AX140" i="13"/>
  <c r="AX141" i="13"/>
  <c r="AX142" i="13"/>
  <c r="AX143" i="13"/>
  <c r="AX144" i="13"/>
  <c r="AX145" i="13"/>
  <c r="AX146" i="13"/>
  <c r="AX147" i="13"/>
  <c r="AX148" i="13"/>
  <c r="AX149" i="13"/>
  <c r="AX150" i="13"/>
  <c r="AX151" i="13"/>
  <c r="AX152" i="13"/>
  <c r="AX153" i="13"/>
  <c r="AX154" i="13"/>
  <c r="AX155" i="13"/>
  <c r="AX156" i="13"/>
  <c r="AX157" i="13"/>
  <c r="AX158" i="13"/>
  <c r="AX159" i="13"/>
  <c r="AX160" i="13"/>
  <c r="AX161" i="13"/>
  <c r="AX162" i="13"/>
  <c r="AX163" i="13"/>
  <c r="AX164" i="13"/>
  <c r="AX165" i="13"/>
  <c r="AX166" i="13"/>
  <c r="AX167" i="13"/>
  <c r="AX168" i="13"/>
  <c r="AX169" i="13"/>
  <c r="AX170" i="13"/>
  <c r="AX171" i="13"/>
  <c r="AX172" i="13"/>
  <c r="AX173" i="13"/>
  <c r="AX174" i="13"/>
  <c r="AX175" i="13"/>
  <c r="AX176" i="13"/>
  <c r="AX177" i="13"/>
  <c r="AX178" i="13"/>
  <c r="AX179" i="13"/>
  <c r="AX180" i="13"/>
  <c r="AX181" i="13"/>
  <c r="AX182" i="13"/>
  <c r="AX183" i="13"/>
  <c r="AX184" i="13"/>
  <c r="AX185" i="13"/>
  <c r="AX186" i="13"/>
  <c r="AX187" i="13"/>
  <c r="AX188" i="13"/>
  <c r="AX189" i="13"/>
  <c r="AX190" i="13"/>
  <c r="AX191" i="13"/>
  <c r="AX192" i="13"/>
  <c r="AX193" i="13"/>
  <c r="AX194" i="13"/>
  <c r="AX195" i="13"/>
  <c r="AX196" i="13"/>
  <c r="AX197" i="13"/>
  <c r="AX198" i="13"/>
  <c r="AX199" i="13"/>
  <c r="AX200" i="13"/>
  <c r="AX201" i="13"/>
  <c r="AX202" i="13"/>
  <c r="AX203" i="13"/>
  <c r="AX204" i="13"/>
  <c r="AX205" i="13"/>
  <c r="AX206" i="13"/>
  <c r="AX207" i="13"/>
  <c r="AX208" i="13"/>
  <c r="AX209" i="13"/>
  <c r="AX210" i="13"/>
  <c r="AX211" i="13"/>
  <c r="AX212" i="13"/>
  <c r="AX213" i="13"/>
  <c r="AX214" i="13"/>
  <c r="AX215" i="13"/>
  <c r="AX216" i="13"/>
  <c r="AX217" i="13"/>
  <c r="AX218" i="13"/>
  <c r="AX219" i="13"/>
  <c r="AX220" i="13"/>
  <c r="AX221" i="13"/>
  <c r="AX222" i="13"/>
  <c r="AX223" i="13"/>
  <c r="AX224" i="13"/>
  <c r="AX225" i="13"/>
  <c r="AX226" i="13"/>
  <c r="AX227" i="13"/>
  <c r="AX228" i="13"/>
  <c r="AX229" i="13"/>
  <c r="AX230" i="13"/>
  <c r="AX231" i="13"/>
  <c r="AX232" i="13"/>
  <c r="AX233" i="13"/>
  <c r="AX234" i="13"/>
  <c r="AX235" i="13"/>
  <c r="AX236" i="13"/>
  <c r="AX237" i="13"/>
  <c r="AX238" i="13"/>
  <c r="AX239" i="13"/>
  <c r="AX240" i="13"/>
  <c r="AX241" i="13"/>
  <c r="AX242" i="13"/>
  <c r="AX243" i="13"/>
  <c r="AX244" i="13"/>
  <c r="AX245" i="13"/>
  <c r="AX246" i="13"/>
  <c r="AX247" i="13"/>
  <c r="AX248" i="13"/>
  <c r="AX249" i="13"/>
  <c r="AX250" i="13"/>
  <c r="AX251" i="13"/>
  <c r="AX252" i="13"/>
  <c r="AX253" i="13"/>
  <c r="AX254" i="13"/>
  <c r="AX255" i="13"/>
  <c r="AX256" i="13"/>
  <c r="AX257" i="13"/>
  <c r="AX258" i="13"/>
  <c r="AX259" i="13"/>
  <c r="AX260" i="13"/>
  <c r="AX261" i="13"/>
  <c r="AX262" i="13"/>
  <c r="AX263" i="13"/>
  <c r="AX264" i="13"/>
  <c r="AX265" i="13"/>
  <c r="AX266" i="13"/>
  <c r="AX267" i="13"/>
  <c r="AX268" i="13"/>
  <c r="AX269" i="13"/>
  <c r="AX270" i="13"/>
  <c r="AX271" i="13"/>
  <c r="AX272" i="13"/>
  <c r="AX273" i="13"/>
  <c r="AX274" i="13"/>
  <c r="AX275" i="13"/>
  <c r="AX276" i="13"/>
  <c r="AX277" i="13"/>
  <c r="AX278" i="13"/>
  <c r="AX279" i="13"/>
  <c r="AX280" i="13"/>
  <c r="AX281" i="13"/>
  <c r="AX282" i="13"/>
  <c r="AX283" i="13"/>
  <c r="AX284" i="13"/>
  <c r="AX285" i="13"/>
  <c r="AX286" i="13"/>
  <c r="AX287" i="13"/>
  <c r="AX288" i="13"/>
  <c r="AX289" i="13"/>
  <c r="AX290" i="13"/>
  <c r="AX291" i="13"/>
  <c r="AX292" i="13"/>
  <c r="AX293" i="13"/>
  <c r="AX294" i="13"/>
  <c r="AX295" i="13"/>
  <c r="AX296" i="13"/>
  <c r="AX297" i="13"/>
  <c r="AX298" i="13"/>
  <c r="AX299" i="13"/>
  <c r="AX300" i="13"/>
  <c r="AX301" i="13"/>
  <c r="AX302" i="13"/>
  <c r="AX303" i="13"/>
  <c r="AX304" i="13"/>
  <c r="AX305" i="13"/>
  <c r="AX306" i="13"/>
  <c r="AX307" i="13"/>
  <c r="AX308" i="13"/>
  <c r="AX309" i="13"/>
  <c r="AX310" i="13"/>
  <c r="AX311" i="13"/>
  <c r="AX312" i="13"/>
  <c r="AX313" i="13"/>
  <c r="AX314" i="13"/>
  <c r="AX315" i="13"/>
  <c r="AX316" i="13"/>
  <c r="AX317" i="13"/>
  <c r="AX318" i="13"/>
  <c r="AX319" i="13"/>
  <c r="AX320" i="13"/>
  <c r="AX321" i="13"/>
  <c r="AX322" i="13"/>
  <c r="AX323" i="13"/>
  <c r="AX324" i="13"/>
  <c r="AX325" i="13"/>
  <c r="AX326" i="13"/>
  <c r="AX327" i="13"/>
  <c r="AX328" i="13"/>
  <c r="AX329" i="13"/>
  <c r="AX330" i="13"/>
  <c r="AX331" i="13"/>
  <c r="AX332" i="13"/>
  <c r="AX333" i="13"/>
  <c r="AX334" i="13"/>
  <c r="AX335" i="13"/>
  <c r="AX336" i="13"/>
  <c r="AX337" i="13"/>
  <c r="AX338" i="13"/>
  <c r="AX339" i="13"/>
  <c r="AX340" i="13"/>
  <c r="AX341" i="13"/>
  <c r="AX342" i="13"/>
  <c r="AX343" i="13"/>
  <c r="AX344" i="13"/>
  <c r="AX345" i="13"/>
  <c r="AX346" i="13"/>
  <c r="AX347" i="13"/>
  <c r="AX348" i="13"/>
  <c r="AX349" i="13"/>
  <c r="AX350" i="13"/>
  <c r="AX351" i="13"/>
  <c r="AX352" i="13"/>
  <c r="AX353" i="13"/>
  <c r="AX354" i="13"/>
  <c r="AX355" i="13"/>
  <c r="AX356" i="13"/>
  <c r="AX357" i="13"/>
  <c r="AX358" i="13"/>
  <c r="AX359" i="13"/>
  <c r="AX360" i="13"/>
  <c r="AX361" i="13"/>
  <c r="AX362" i="13"/>
  <c r="AX363" i="13"/>
  <c r="AX364" i="13"/>
  <c r="AX365" i="13"/>
  <c r="AX366" i="13"/>
  <c r="AX367" i="13"/>
  <c r="AX368" i="13"/>
  <c r="AX369" i="13"/>
  <c r="AX370" i="13"/>
  <c r="AX371" i="13"/>
  <c r="AX372" i="13"/>
  <c r="AX373" i="13"/>
  <c r="AX374" i="13"/>
  <c r="AX375" i="13"/>
  <c r="AX376" i="13"/>
  <c r="AX377" i="13"/>
  <c r="AX378" i="13"/>
  <c r="AX379" i="13"/>
  <c r="AX380" i="13"/>
  <c r="AX381" i="13"/>
  <c r="AX382" i="13"/>
  <c r="AX383" i="13"/>
  <c r="AX384" i="13"/>
  <c r="AX385" i="13"/>
  <c r="AX386" i="13"/>
  <c r="AX387" i="13"/>
  <c r="AX388" i="13"/>
  <c r="AX389" i="13"/>
  <c r="AX390" i="13"/>
  <c r="AX391" i="13"/>
  <c r="AX392" i="13"/>
  <c r="AX393" i="13"/>
  <c r="AX394" i="13"/>
  <c r="AX395" i="13"/>
  <c r="AX396" i="13"/>
  <c r="AX397" i="13"/>
  <c r="AX398" i="13"/>
  <c r="AX399" i="13"/>
  <c r="AX400" i="13"/>
  <c r="AX401" i="13"/>
  <c r="AX402" i="13"/>
  <c r="AX403" i="13"/>
  <c r="AX404" i="13"/>
  <c r="AW9" i="13"/>
  <c r="AW10" i="13"/>
  <c r="AW11" i="13"/>
  <c r="AW12" i="13"/>
  <c r="AW13" i="13"/>
  <c r="AW14" i="13"/>
  <c r="AW15" i="13"/>
  <c r="AW16" i="13"/>
  <c r="AW17" i="13"/>
  <c r="AW18" i="13"/>
  <c r="AW19" i="13"/>
  <c r="AW20" i="13"/>
  <c r="AW21" i="13"/>
  <c r="AW22" i="13"/>
  <c r="AW23" i="13"/>
  <c r="AW24" i="13"/>
  <c r="AW25" i="13"/>
  <c r="AW26" i="13"/>
  <c r="AW27" i="13"/>
  <c r="AW28" i="13"/>
  <c r="AW29" i="13"/>
  <c r="AW30" i="13"/>
  <c r="AW31" i="13"/>
  <c r="AW32" i="13"/>
  <c r="AW33" i="13"/>
  <c r="AW34" i="13"/>
  <c r="AW35" i="13"/>
  <c r="AW36" i="13"/>
  <c r="AW37" i="13"/>
  <c r="AW38" i="13"/>
  <c r="AW39" i="13"/>
  <c r="AW40" i="13"/>
  <c r="AW41" i="13"/>
  <c r="AW42" i="13"/>
  <c r="AW43" i="13"/>
  <c r="AW44" i="13"/>
  <c r="AW45" i="13"/>
  <c r="AW46" i="13"/>
  <c r="AW47" i="13"/>
  <c r="AW48" i="13"/>
  <c r="AW49" i="13"/>
  <c r="AW50" i="13"/>
  <c r="AW51" i="13"/>
  <c r="AW52" i="13"/>
  <c r="AW53" i="13"/>
  <c r="AW54" i="13"/>
  <c r="AW55" i="13"/>
  <c r="AW56" i="13"/>
  <c r="AW57" i="13"/>
  <c r="AW58" i="13"/>
  <c r="AW59" i="13"/>
  <c r="AW60" i="13"/>
  <c r="AW61" i="13"/>
  <c r="AW62" i="13"/>
  <c r="AW63" i="13"/>
  <c r="AW64" i="13"/>
  <c r="AW65" i="13"/>
  <c r="AW66" i="13"/>
  <c r="AW67" i="13"/>
  <c r="AW68" i="13"/>
  <c r="AW69" i="13"/>
  <c r="AW70" i="13"/>
  <c r="AW71" i="13"/>
  <c r="AW72" i="13"/>
  <c r="AW73" i="13"/>
  <c r="AW74" i="13"/>
  <c r="AW75" i="13"/>
  <c r="AW76" i="13"/>
  <c r="AW77" i="13"/>
  <c r="AW78" i="13"/>
  <c r="AW79" i="13"/>
  <c r="AW80" i="13"/>
  <c r="AW81" i="13"/>
  <c r="AW82" i="13"/>
  <c r="AW83" i="13"/>
  <c r="AW84" i="13"/>
  <c r="AW85" i="13"/>
  <c r="AW86" i="13"/>
  <c r="AW87" i="13"/>
  <c r="AW88" i="13"/>
  <c r="AW89" i="13"/>
  <c r="AW90" i="13"/>
  <c r="AW91" i="13"/>
  <c r="AW92" i="13"/>
  <c r="AW93" i="13"/>
  <c r="AW94" i="13"/>
  <c r="AW95" i="13"/>
  <c r="AW96" i="13"/>
  <c r="AW97" i="13"/>
  <c r="AW98" i="13"/>
  <c r="AW99" i="13"/>
  <c r="AW100" i="13"/>
  <c r="AW101" i="13"/>
  <c r="AW102" i="13"/>
  <c r="AW103" i="13"/>
  <c r="AW104" i="13"/>
  <c r="AW105" i="13"/>
  <c r="AW106" i="13"/>
  <c r="AW107" i="13"/>
  <c r="AW108" i="13"/>
  <c r="AW109" i="13"/>
  <c r="AW110" i="13"/>
  <c r="AW111" i="13"/>
  <c r="AW112" i="13"/>
  <c r="AW113" i="13"/>
  <c r="AW114" i="13"/>
  <c r="AW115" i="13"/>
  <c r="AW116" i="13"/>
  <c r="AW117" i="13"/>
  <c r="AW118" i="13"/>
  <c r="AW119" i="13"/>
  <c r="AW120" i="13"/>
  <c r="AW121" i="13"/>
  <c r="AW122" i="13"/>
  <c r="AW123" i="13"/>
  <c r="AW124" i="13"/>
  <c r="AW125" i="13"/>
  <c r="AW126" i="13"/>
  <c r="AW127" i="13"/>
  <c r="AW128" i="13"/>
  <c r="AW129" i="13"/>
  <c r="AW130" i="13"/>
  <c r="AW131" i="13"/>
  <c r="AW132" i="13"/>
  <c r="AW133" i="13"/>
  <c r="AW134" i="13"/>
  <c r="AW135" i="13"/>
  <c r="AW136" i="13"/>
  <c r="AW137" i="13"/>
  <c r="AW138" i="13"/>
  <c r="AW139" i="13"/>
  <c r="AW140" i="13"/>
  <c r="AW141" i="13"/>
  <c r="AW142" i="13"/>
  <c r="AW143" i="13"/>
  <c r="AW144" i="13"/>
  <c r="AW145" i="13"/>
  <c r="AW146" i="13"/>
  <c r="AW147" i="13"/>
  <c r="AW148" i="13"/>
  <c r="AW149" i="13"/>
  <c r="AW150" i="13"/>
  <c r="AW151" i="13"/>
  <c r="AW152" i="13"/>
  <c r="AW153" i="13"/>
  <c r="AW154" i="13"/>
  <c r="AW155" i="13"/>
  <c r="AW156" i="13"/>
  <c r="AW157" i="13"/>
  <c r="AW158" i="13"/>
  <c r="AW159" i="13"/>
  <c r="AW160" i="13"/>
  <c r="AW161" i="13"/>
  <c r="AW162" i="13"/>
  <c r="AW163" i="13"/>
  <c r="AW164" i="13"/>
  <c r="AW165" i="13"/>
  <c r="AW166" i="13"/>
  <c r="AW167" i="13"/>
  <c r="AW168" i="13"/>
  <c r="AW169" i="13"/>
  <c r="AW170" i="13"/>
  <c r="AW171" i="13"/>
  <c r="AW172" i="13"/>
  <c r="AW173" i="13"/>
  <c r="AW174" i="13"/>
  <c r="AW175" i="13"/>
  <c r="AW176" i="13"/>
  <c r="AW177" i="13"/>
  <c r="AW178" i="13"/>
  <c r="AW179" i="13"/>
  <c r="AW180" i="13"/>
  <c r="AW181" i="13"/>
  <c r="AW182" i="13"/>
  <c r="AW183" i="13"/>
  <c r="AW184" i="13"/>
  <c r="AW185" i="13"/>
  <c r="AW186" i="13"/>
  <c r="AW187" i="13"/>
  <c r="AW188" i="13"/>
  <c r="AW189" i="13"/>
  <c r="AW190" i="13"/>
  <c r="AW191" i="13"/>
  <c r="AW192" i="13"/>
  <c r="AW193" i="13"/>
  <c r="AW194" i="13"/>
  <c r="AW195" i="13"/>
  <c r="AW196" i="13"/>
  <c r="AW197" i="13"/>
  <c r="AW198" i="13"/>
  <c r="AW199" i="13"/>
  <c r="AW200" i="13"/>
  <c r="AW201" i="13"/>
  <c r="AW202" i="13"/>
  <c r="AW203" i="13"/>
  <c r="AW204" i="13"/>
  <c r="AW205" i="13"/>
  <c r="AW206" i="13"/>
  <c r="AW207" i="13"/>
  <c r="AW208" i="13"/>
  <c r="AW209" i="13"/>
  <c r="AW210" i="13"/>
  <c r="AW211" i="13"/>
  <c r="AW212" i="13"/>
  <c r="AW213" i="13"/>
  <c r="AW214" i="13"/>
  <c r="AW215" i="13"/>
  <c r="AW216" i="13"/>
  <c r="AW217" i="13"/>
  <c r="AW218" i="13"/>
  <c r="AW219" i="13"/>
  <c r="AW220" i="13"/>
  <c r="AW221" i="13"/>
  <c r="AW222" i="13"/>
  <c r="AW223" i="13"/>
  <c r="AW224" i="13"/>
  <c r="AW225" i="13"/>
  <c r="AW226" i="13"/>
  <c r="AW227" i="13"/>
  <c r="AW228" i="13"/>
  <c r="AW229" i="13"/>
  <c r="AW230" i="13"/>
  <c r="AW231" i="13"/>
  <c r="AW232" i="13"/>
  <c r="AW233" i="13"/>
  <c r="AW234" i="13"/>
  <c r="AW235" i="13"/>
  <c r="AW236" i="13"/>
  <c r="AW237" i="13"/>
  <c r="AW238" i="13"/>
  <c r="AW239" i="13"/>
  <c r="AW240" i="13"/>
  <c r="AW241" i="13"/>
  <c r="AW242" i="13"/>
  <c r="AW243" i="13"/>
  <c r="AW244" i="13"/>
  <c r="AW245" i="13"/>
  <c r="AW246" i="13"/>
  <c r="AW247" i="13"/>
  <c r="AW248" i="13"/>
  <c r="AW249" i="13"/>
  <c r="AW250" i="13"/>
  <c r="AW251" i="13"/>
  <c r="AW252" i="13"/>
  <c r="AW253" i="13"/>
  <c r="AW254" i="13"/>
  <c r="AW255" i="13"/>
  <c r="AW256" i="13"/>
  <c r="AW257" i="13"/>
  <c r="AW258" i="13"/>
  <c r="AW259" i="13"/>
  <c r="AW260" i="13"/>
  <c r="AW261" i="13"/>
  <c r="AW262" i="13"/>
  <c r="AW263" i="13"/>
  <c r="AW264" i="13"/>
  <c r="AW265" i="13"/>
  <c r="AW266" i="13"/>
  <c r="AW267" i="13"/>
  <c r="AW268" i="13"/>
  <c r="AW269" i="13"/>
  <c r="AW270" i="13"/>
  <c r="AW271" i="13"/>
  <c r="AW272" i="13"/>
  <c r="AW273" i="13"/>
  <c r="AW274" i="13"/>
  <c r="AW275" i="13"/>
  <c r="AW276" i="13"/>
  <c r="AW277" i="13"/>
  <c r="AW278" i="13"/>
  <c r="AW279" i="13"/>
  <c r="AW280" i="13"/>
  <c r="AW281" i="13"/>
  <c r="AW282" i="13"/>
  <c r="AW283" i="13"/>
  <c r="AW284" i="13"/>
  <c r="AW285" i="13"/>
  <c r="AW286" i="13"/>
  <c r="AW287" i="13"/>
  <c r="AW288" i="13"/>
  <c r="AW289" i="13"/>
  <c r="AW290" i="13"/>
  <c r="AW291" i="13"/>
  <c r="AW292" i="13"/>
  <c r="AW293" i="13"/>
  <c r="AW294" i="13"/>
  <c r="AW295" i="13"/>
  <c r="AW296" i="13"/>
  <c r="AW297" i="13"/>
  <c r="AW298" i="13"/>
  <c r="AW299" i="13"/>
  <c r="AW300" i="13"/>
  <c r="AW301" i="13"/>
  <c r="AW302" i="13"/>
  <c r="AW303" i="13"/>
  <c r="AW304" i="13"/>
  <c r="AW305" i="13"/>
  <c r="AW306" i="13"/>
  <c r="AW307" i="13"/>
  <c r="AW308" i="13"/>
  <c r="AW309" i="13"/>
  <c r="AW310" i="13"/>
  <c r="AW311" i="13"/>
  <c r="AW312" i="13"/>
  <c r="AW313" i="13"/>
  <c r="AW314" i="13"/>
  <c r="AW315" i="13"/>
  <c r="AW316" i="13"/>
  <c r="AW317" i="13"/>
  <c r="AW318" i="13"/>
  <c r="AW319" i="13"/>
  <c r="AW320" i="13"/>
  <c r="AW321" i="13"/>
  <c r="AW322" i="13"/>
  <c r="AW323" i="13"/>
  <c r="AW324" i="13"/>
  <c r="AW325" i="13"/>
  <c r="AW326" i="13"/>
  <c r="AW327" i="13"/>
  <c r="AW328" i="13"/>
  <c r="AW329" i="13"/>
  <c r="AW330" i="13"/>
  <c r="AW331" i="13"/>
  <c r="AW332" i="13"/>
  <c r="AW333" i="13"/>
  <c r="AW334" i="13"/>
  <c r="AW335" i="13"/>
  <c r="AW336" i="13"/>
  <c r="AW337" i="13"/>
  <c r="AW338" i="13"/>
  <c r="AW339" i="13"/>
  <c r="AW340" i="13"/>
  <c r="AW341" i="13"/>
  <c r="AW342" i="13"/>
  <c r="AW343" i="13"/>
  <c r="AW344" i="13"/>
  <c r="AW345" i="13"/>
  <c r="AW346" i="13"/>
  <c r="AW347" i="13"/>
  <c r="AW348" i="13"/>
  <c r="AW349" i="13"/>
  <c r="AW350" i="13"/>
  <c r="AW351" i="13"/>
  <c r="AW352" i="13"/>
  <c r="AW353" i="13"/>
  <c r="AW354" i="13"/>
  <c r="AW355" i="13"/>
  <c r="AW356" i="13"/>
  <c r="AW357" i="13"/>
  <c r="AW358" i="13"/>
  <c r="AW359" i="13"/>
  <c r="AW360" i="13"/>
  <c r="AW361" i="13"/>
  <c r="AW362" i="13"/>
  <c r="AW363" i="13"/>
  <c r="AW364" i="13"/>
  <c r="AW365" i="13"/>
  <c r="AW366" i="13"/>
  <c r="AW367" i="13"/>
  <c r="AW368" i="13"/>
  <c r="AW369" i="13"/>
  <c r="AW370" i="13"/>
  <c r="AW371" i="13"/>
  <c r="AW372" i="13"/>
  <c r="AW373" i="13"/>
  <c r="AW374" i="13"/>
  <c r="AW375" i="13"/>
  <c r="AW376" i="13"/>
  <c r="AW377" i="13"/>
  <c r="AW378" i="13"/>
  <c r="AW379" i="13"/>
  <c r="AW380" i="13"/>
  <c r="AW381" i="13"/>
  <c r="AW382" i="13"/>
  <c r="AW383" i="13"/>
  <c r="AW384" i="13"/>
  <c r="AW385" i="13"/>
  <c r="AW386" i="13"/>
  <c r="AW387" i="13"/>
  <c r="AW388" i="13"/>
  <c r="AW389" i="13"/>
  <c r="AW390" i="13"/>
  <c r="AW391" i="13"/>
  <c r="AW392" i="13"/>
  <c r="AW393" i="13"/>
  <c r="AW394" i="13"/>
  <c r="AW395" i="13"/>
  <c r="AW396" i="13"/>
  <c r="AW397" i="13"/>
  <c r="AW398" i="13"/>
  <c r="AW399" i="13"/>
  <c r="AW400" i="13"/>
  <c r="AW401" i="13"/>
  <c r="AW402" i="13"/>
  <c r="AW403" i="13"/>
  <c r="AW404" i="13"/>
  <c r="AV9" i="13"/>
  <c r="AV10" i="13"/>
  <c r="AV11" i="13"/>
  <c r="AV12" i="13"/>
  <c r="AV13" i="13"/>
  <c r="AV14" i="13"/>
  <c r="AV15" i="13"/>
  <c r="AV16" i="13"/>
  <c r="AV17" i="13"/>
  <c r="AV18" i="13"/>
  <c r="AV19" i="13"/>
  <c r="AV20" i="13"/>
  <c r="AV21" i="13"/>
  <c r="AV22" i="13"/>
  <c r="AV23" i="13"/>
  <c r="AV24" i="13"/>
  <c r="AV25" i="13"/>
  <c r="AV26" i="13"/>
  <c r="AV27" i="13"/>
  <c r="AV28" i="13"/>
  <c r="AV29" i="13"/>
  <c r="AV30" i="13"/>
  <c r="AV31" i="13"/>
  <c r="AV32" i="13"/>
  <c r="AV33" i="13"/>
  <c r="AV34" i="13"/>
  <c r="AV35" i="13"/>
  <c r="AV36" i="13"/>
  <c r="AV37" i="13"/>
  <c r="AV38" i="13"/>
  <c r="AV39" i="13"/>
  <c r="AV40" i="13"/>
  <c r="AV41" i="13"/>
  <c r="AV42" i="13"/>
  <c r="AV43" i="13"/>
  <c r="AV44" i="13"/>
  <c r="AV45" i="13"/>
  <c r="AV46" i="13"/>
  <c r="AV47" i="13"/>
  <c r="AV48" i="13"/>
  <c r="AV49" i="13"/>
  <c r="AV50" i="13"/>
  <c r="AV51" i="13"/>
  <c r="AV52" i="13"/>
  <c r="AV53" i="13"/>
  <c r="AV54" i="13"/>
  <c r="AV55" i="13"/>
  <c r="AV56" i="13"/>
  <c r="AV57" i="13"/>
  <c r="AV58" i="13"/>
  <c r="AV59" i="13"/>
  <c r="AV60" i="13"/>
  <c r="AV61" i="13"/>
  <c r="AV62" i="13"/>
  <c r="AV63" i="13"/>
  <c r="AV64" i="13"/>
  <c r="AV65" i="13"/>
  <c r="AV66" i="13"/>
  <c r="AV67" i="13"/>
  <c r="AV68" i="13"/>
  <c r="AV69" i="13"/>
  <c r="AV70" i="13"/>
  <c r="AV71" i="13"/>
  <c r="AV72" i="13"/>
  <c r="AV73" i="13"/>
  <c r="AV74" i="13"/>
  <c r="AV75" i="13"/>
  <c r="AV76" i="13"/>
  <c r="AV77" i="13"/>
  <c r="AV78" i="13"/>
  <c r="AV79" i="13"/>
  <c r="AV80" i="13"/>
  <c r="AV81" i="13"/>
  <c r="AV82" i="13"/>
  <c r="AV83" i="13"/>
  <c r="AV84" i="13"/>
  <c r="AV85" i="13"/>
  <c r="AV86" i="13"/>
  <c r="AV87" i="13"/>
  <c r="AV88" i="13"/>
  <c r="AV89" i="13"/>
  <c r="AV90" i="13"/>
  <c r="AV91" i="13"/>
  <c r="AV92" i="13"/>
  <c r="AV93" i="13"/>
  <c r="AV94" i="13"/>
  <c r="AV95" i="13"/>
  <c r="AV96" i="13"/>
  <c r="AV97" i="13"/>
  <c r="AV98" i="13"/>
  <c r="AV99" i="13"/>
  <c r="AV100" i="13"/>
  <c r="AV101" i="13"/>
  <c r="AV102" i="13"/>
  <c r="AV103" i="13"/>
  <c r="AV104" i="13"/>
  <c r="AV105" i="13"/>
  <c r="AV106" i="13"/>
  <c r="AV107" i="13"/>
  <c r="AV108" i="13"/>
  <c r="AV109" i="13"/>
  <c r="AV110" i="13"/>
  <c r="AV111" i="13"/>
  <c r="AV112" i="13"/>
  <c r="AV113" i="13"/>
  <c r="AV114" i="13"/>
  <c r="AV115" i="13"/>
  <c r="AV116" i="13"/>
  <c r="AV117" i="13"/>
  <c r="AV118" i="13"/>
  <c r="AV119" i="13"/>
  <c r="AV120" i="13"/>
  <c r="AV121" i="13"/>
  <c r="AV122" i="13"/>
  <c r="AV123" i="13"/>
  <c r="AV124" i="13"/>
  <c r="AV125" i="13"/>
  <c r="AV126" i="13"/>
  <c r="AV127" i="13"/>
  <c r="AV128" i="13"/>
  <c r="AV129" i="13"/>
  <c r="AV130" i="13"/>
  <c r="AV131" i="13"/>
  <c r="AV132" i="13"/>
  <c r="AV133" i="13"/>
  <c r="AV134" i="13"/>
  <c r="AV135" i="13"/>
  <c r="AV136" i="13"/>
  <c r="AV137" i="13"/>
  <c r="AV138" i="13"/>
  <c r="AV139" i="13"/>
  <c r="AV140" i="13"/>
  <c r="AV141" i="13"/>
  <c r="AV142" i="13"/>
  <c r="AV143" i="13"/>
  <c r="AV144" i="13"/>
  <c r="AV145" i="13"/>
  <c r="AV146" i="13"/>
  <c r="AV147" i="13"/>
  <c r="AV148" i="13"/>
  <c r="AV149" i="13"/>
  <c r="AV150" i="13"/>
  <c r="AV151" i="13"/>
  <c r="AV152" i="13"/>
  <c r="AV153" i="13"/>
  <c r="AV154" i="13"/>
  <c r="AV155" i="13"/>
  <c r="AV156" i="13"/>
  <c r="AV157" i="13"/>
  <c r="AV158" i="13"/>
  <c r="AV159" i="13"/>
  <c r="AV160" i="13"/>
  <c r="AV161" i="13"/>
  <c r="AV162" i="13"/>
  <c r="AV163" i="13"/>
  <c r="AV164" i="13"/>
  <c r="AV165" i="13"/>
  <c r="AV166" i="13"/>
  <c r="AV167" i="13"/>
  <c r="AV168" i="13"/>
  <c r="AV169" i="13"/>
  <c r="AV170" i="13"/>
  <c r="AV171" i="13"/>
  <c r="AV172" i="13"/>
  <c r="AV173" i="13"/>
  <c r="AV174" i="13"/>
  <c r="AV175" i="13"/>
  <c r="AV176" i="13"/>
  <c r="AV177" i="13"/>
  <c r="AV178" i="13"/>
  <c r="AV179" i="13"/>
  <c r="AV180" i="13"/>
  <c r="AV181" i="13"/>
  <c r="AV182" i="13"/>
  <c r="AV183" i="13"/>
  <c r="AV184" i="13"/>
  <c r="AV185" i="13"/>
  <c r="AV186" i="13"/>
  <c r="AV187" i="13"/>
  <c r="AV188" i="13"/>
  <c r="AV189" i="13"/>
  <c r="AV190" i="13"/>
  <c r="AV191" i="13"/>
  <c r="AV192" i="13"/>
  <c r="AV193" i="13"/>
  <c r="AV194" i="13"/>
  <c r="AV195" i="13"/>
  <c r="AV196" i="13"/>
  <c r="AV197" i="13"/>
  <c r="AV198" i="13"/>
  <c r="AV199" i="13"/>
  <c r="AV200" i="13"/>
  <c r="AV201" i="13"/>
  <c r="AV202" i="13"/>
  <c r="AV203" i="13"/>
  <c r="AV204" i="13"/>
  <c r="AV205" i="13"/>
  <c r="AV206" i="13"/>
  <c r="AV207" i="13"/>
  <c r="AV208" i="13"/>
  <c r="AV209" i="13"/>
  <c r="AV210" i="13"/>
  <c r="AV211" i="13"/>
  <c r="AV212" i="13"/>
  <c r="AV213" i="13"/>
  <c r="AV214" i="13"/>
  <c r="AV215" i="13"/>
  <c r="AV216" i="13"/>
  <c r="AV217" i="13"/>
  <c r="AV218" i="13"/>
  <c r="AV219" i="13"/>
  <c r="AV220" i="13"/>
  <c r="AV221" i="13"/>
  <c r="AV222" i="13"/>
  <c r="AV223" i="13"/>
  <c r="AV224" i="13"/>
  <c r="AV225" i="13"/>
  <c r="AV226" i="13"/>
  <c r="AV227" i="13"/>
  <c r="AV228" i="13"/>
  <c r="AV229" i="13"/>
  <c r="AV230" i="13"/>
  <c r="AV231" i="13"/>
  <c r="AV232" i="13"/>
  <c r="AV233" i="13"/>
  <c r="AV234" i="13"/>
  <c r="AV235" i="13"/>
  <c r="AV236" i="13"/>
  <c r="AV237" i="13"/>
  <c r="AV238" i="13"/>
  <c r="AV239" i="13"/>
  <c r="AV240" i="13"/>
  <c r="AV241" i="13"/>
  <c r="AV242" i="13"/>
  <c r="AV243" i="13"/>
  <c r="AV244" i="13"/>
  <c r="AV245" i="13"/>
  <c r="AV246" i="13"/>
  <c r="AV247" i="13"/>
  <c r="AV248" i="13"/>
  <c r="AV249" i="13"/>
  <c r="AV250" i="13"/>
  <c r="AV251" i="13"/>
  <c r="AV252" i="13"/>
  <c r="AV253" i="13"/>
  <c r="AV254" i="13"/>
  <c r="AV255" i="13"/>
  <c r="AV256" i="13"/>
  <c r="AV257" i="13"/>
  <c r="AV258" i="13"/>
  <c r="AV259" i="13"/>
  <c r="AV260" i="13"/>
  <c r="AV261" i="13"/>
  <c r="AV262" i="13"/>
  <c r="AV263" i="13"/>
  <c r="AV264" i="13"/>
  <c r="AV265" i="13"/>
  <c r="AV266" i="13"/>
  <c r="AV267" i="13"/>
  <c r="AV268" i="13"/>
  <c r="AV269" i="13"/>
  <c r="AV270" i="13"/>
  <c r="AV271" i="13"/>
  <c r="AV272" i="13"/>
  <c r="AV273" i="13"/>
  <c r="AV274" i="13"/>
  <c r="AV275" i="13"/>
  <c r="AV276" i="13"/>
  <c r="AV277" i="13"/>
  <c r="AV278" i="13"/>
  <c r="AV279" i="13"/>
  <c r="AV280" i="13"/>
  <c r="AV281" i="13"/>
  <c r="AV282" i="13"/>
  <c r="AV283" i="13"/>
  <c r="AV284" i="13"/>
  <c r="AV285" i="13"/>
  <c r="AV286" i="13"/>
  <c r="AV287" i="13"/>
  <c r="AV288" i="13"/>
  <c r="AV289" i="13"/>
  <c r="AV290" i="13"/>
  <c r="AV291" i="13"/>
  <c r="AV292" i="13"/>
  <c r="AV293" i="13"/>
  <c r="AV294" i="13"/>
  <c r="AV295" i="13"/>
  <c r="AV296" i="13"/>
  <c r="AV297" i="13"/>
  <c r="AV298" i="13"/>
  <c r="AV299" i="13"/>
  <c r="AV300" i="13"/>
  <c r="AV301" i="13"/>
  <c r="AV302" i="13"/>
  <c r="AV303" i="13"/>
  <c r="AV304" i="13"/>
  <c r="AV305" i="13"/>
  <c r="AV306" i="13"/>
  <c r="AV307" i="13"/>
  <c r="AV308" i="13"/>
  <c r="AV309" i="13"/>
  <c r="AV310" i="13"/>
  <c r="AV311" i="13"/>
  <c r="AV312" i="13"/>
  <c r="AV313" i="13"/>
  <c r="AV314" i="13"/>
  <c r="AV315" i="13"/>
  <c r="AV316" i="13"/>
  <c r="AV317" i="13"/>
  <c r="AV318" i="13"/>
  <c r="AV319" i="13"/>
  <c r="AV320" i="13"/>
  <c r="AV321" i="13"/>
  <c r="AV322" i="13"/>
  <c r="AV323" i="13"/>
  <c r="AV324" i="13"/>
  <c r="AV325" i="13"/>
  <c r="AV326" i="13"/>
  <c r="AV327" i="13"/>
  <c r="AV328" i="13"/>
  <c r="AV329" i="13"/>
  <c r="AV330" i="13"/>
  <c r="AV331" i="13"/>
  <c r="AV332" i="13"/>
  <c r="AV333" i="13"/>
  <c r="AV334" i="13"/>
  <c r="AV335" i="13"/>
  <c r="AV336" i="13"/>
  <c r="AV337" i="13"/>
  <c r="AV338" i="13"/>
  <c r="AV339" i="13"/>
  <c r="AV340" i="13"/>
  <c r="AV341" i="13"/>
  <c r="AV342" i="13"/>
  <c r="AV343" i="13"/>
  <c r="AV344" i="13"/>
  <c r="AV345" i="13"/>
  <c r="AV346" i="13"/>
  <c r="AV347" i="13"/>
  <c r="AV348" i="13"/>
  <c r="AV349" i="13"/>
  <c r="AV350" i="13"/>
  <c r="AV351" i="13"/>
  <c r="AV352" i="13"/>
  <c r="AV353" i="13"/>
  <c r="AV354" i="13"/>
  <c r="AV355" i="13"/>
  <c r="AV356" i="13"/>
  <c r="AV357" i="13"/>
  <c r="AV358" i="13"/>
  <c r="AV359" i="13"/>
  <c r="AV360" i="13"/>
  <c r="AV361" i="13"/>
  <c r="AV362" i="13"/>
  <c r="AV363" i="13"/>
  <c r="AV364" i="13"/>
  <c r="AV365" i="13"/>
  <c r="AV366" i="13"/>
  <c r="AV367" i="13"/>
  <c r="AV368" i="13"/>
  <c r="AV369" i="13"/>
  <c r="AV370" i="13"/>
  <c r="AV371" i="13"/>
  <c r="AV372" i="13"/>
  <c r="AV373" i="13"/>
  <c r="AV374" i="13"/>
  <c r="AV375" i="13"/>
  <c r="AV376" i="13"/>
  <c r="AV377" i="13"/>
  <c r="AV378" i="13"/>
  <c r="AV379" i="13"/>
  <c r="AV380" i="13"/>
  <c r="AV381" i="13"/>
  <c r="AV382" i="13"/>
  <c r="AV383" i="13"/>
  <c r="AV384" i="13"/>
  <c r="AV385" i="13"/>
  <c r="AV386" i="13"/>
  <c r="AV387" i="13"/>
  <c r="AV388" i="13"/>
  <c r="AV389" i="13"/>
  <c r="AV390" i="13"/>
  <c r="AV391" i="13"/>
  <c r="AV392" i="13"/>
  <c r="AV393" i="13"/>
  <c r="AV394" i="13"/>
  <c r="AV395" i="13"/>
  <c r="AV396" i="13"/>
  <c r="AV397" i="13"/>
  <c r="AV398" i="13"/>
  <c r="AV399" i="13"/>
  <c r="AV400" i="13"/>
  <c r="AV401" i="13"/>
  <c r="AV402" i="13"/>
  <c r="AV403" i="13"/>
  <c r="AV404" i="13"/>
  <c r="AU9" i="13"/>
  <c r="AU10" i="13"/>
  <c r="AU11" i="13"/>
  <c r="AU12" i="13"/>
  <c r="AU13" i="13"/>
  <c r="AU14" i="13"/>
  <c r="AU15" i="13"/>
  <c r="AU16" i="13"/>
  <c r="AU17" i="13"/>
  <c r="AU18" i="13"/>
  <c r="AU19" i="13"/>
  <c r="AU20" i="13"/>
  <c r="AU21" i="13"/>
  <c r="AU22" i="13"/>
  <c r="AU23" i="13"/>
  <c r="AU24" i="13"/>
  <c r="AU25" i="13"/>
  <c r="AU26" i="13"/>
  <c r="AU27" i="13"/>
  <c r="AU28" i="13"/>
  <c r="AU29" i="13"/>
  <c r="AU30" i="13"/>
  <c r="AU31" i="13"/>
  <c r="AU32" i="13"/>
  <c r="AU33" i="13"/>
  <c r="AU34" i="13"/>
  <c r="AU35" i="13"/>
  <c r="AU36" i="13"/>
  <c r="AU37" i="13"/>
  <c r="AU38" i="13"/>
  <c r="AU39" i="13"/>
  <c r="AU40" i="13"/>
  <c r="AU41" i="13"/>
  <c r="AU42" i="13"/>
  <c r="AU43" i="13"/>
  <c r="AU44" i="13"/>
  <c r="AU45" i="13"/>
  <c r="AU46" i="13"/>
  <c r="AU47" i="13"/>
  <c r="AU48" i="13"/>
  <c r="AU49" i="13"/>
  <c r="AU50" i="13"/>
  <c r="AU51" i="13"/>
  <c r="AU52" i="13"/>
  <c r="AU53" i="13"/>
  <c r="AU54" i="13"/>
  <c r="AU55" i="13"/>
  <c r="AU56" i="13"/>
  <c r="AU57" i="13"/>
  <c r="AU58" i="13"/>
  <c r="AU59" i="13"/>
  <c r="AU60" i="13"/>
  <c r="AU61" i="13"/>
  <c r="AU62" i="13"/>
  <c r="AU63" i="13"/>
  <c r="AU64" i="13"/>
  <c r="AU65" i="13"/>
  <c r="AU66" i="13"/>
  <c r="AU67" i="13"/>
  <c r="AU68" i="13"/>
  <c r="AU69" i="13"/>
  <c r="AU70" i="13"/>
  <c r="AU71" i="13"/>
  <c r="AU72" i="13"/>
  <c r="AU73" i="13"/>
  <c r="AU74" i="13"/>
  <c r="AU75" i="13"/>
  <c r="AU76" i="13"/>
  <c r="AU77" i="13"/>
  <c r="AU78" i="13"/>
  <c r="AU79" i="13"/>
  <c r="AU80" i="13"/>
  <c r="AU81" i="13"/>
  <c r="AU82" i="13"/>
  <c r="AU83" i="13"/>
  <c r="AU84" i="13"/>
  <c r="AU85" i="13"/>
  <c r="AU86" i="13"/>
  <c r="AU87" i="13"/>
  <c r="AU88" i="13"/>
  <c r="AU89" i="13"/>
  <c r="AU90" i="13"/>
  <c r="AU91" i="13"/>
  <c r="AU92" i="13"/>
  <c r="AU93" i="13"/>
  <c r="AU94" i="13"/>
  <c r="AU95" i="13"/>
  <c r="AU96" i="13"/>
  <c r="AU97" i="13"/>
  <c r="AU98" i="13"/>
  <c r="AU99" i="13"/>
  <c r="AU100" i="13"/>
  <c r="AU101" i="13"/>
  <c r="AU102" i="13"/>
  <c r="AU103" i="13"/>
  <c r="AU104" i="13"/>
  <c r="AU105" i="13"/>
  <c r="AU106" i="13"/>
  <c r="AU107" i="13"/>
  <c r="AU108" i="13"/>
  <c r="AU109" i="13"/>
  <c r="AU110" i="13"/>
  <c r="AU111" i="13"/>
  <c r="AU112" i="13"/>
  <c r="AU113" i="13"/>
  <c r="AU114" i="13"/>
  <c r="AU115" i="13"/>
  <c r="AU116" i="13"/>
  <c r="AU117" i="13"/>
  <c r="AU118" i="13"/>
  <c r="AU119" i="13"/>
  <c r="AU120" i="13"/>
  <c r="AU121" i="13"/>
  <c r="AU122" i="13"/>
  <c r="AU123" i="13"/>
  <c r="AU124" i="13"/>
  <c r="AU125" i="13"/>
  <c r="AU126" i="13"/>
  <c r="AU127" i="13"/>
  <c r="AU128" i="13"/>
  <c r="AU129" i="13"/>
  <c r="AU130" i="13"/>
  <c r="AU131" i="13"/>
  <c r="AU132" i="13"/>
  <c r="AU133" i="13"/>
  <c r="AU134" i="13"/>
  <c r="AU135" i="13"/>
  <c r="AU136" i="13"/>
  <c r="AU137" i="13"/>
  <c r="AU138" i="13"/>
  <c r="AU139" i="13"/>
  <c r="AU140" i="13"/>
  <c r="AU141" i="13"/>
  <c r="AU142" i="13"/>
  <c r="AU143" i="13"/>
  <c r="AU144" i="13"/>
  <c r="AU145" i="13"/>
  <c r="AU146" i="13"/>
  <c r="AU147" i="13"/>
  <c r="AU148" i="13"/>
  <c r="AU149" i="13"/>
  <c r="AU150" i="13"/>
  <c r="AU151" i="13"/>
  <c r="AU152" i="13"/>
  <c r="AU153" i="13"/>
  <c r="AU154" i="13"/>
  <c r="AU155" i="13"/>
  <c r="AU156" i="13"/>
  <c r="AU157" i="13"/>
  <c r="AU158" i="13"/>
  <c r="AU159" i="13"/>
  <c r="AU160" i="13"/>
  <c r="AU161" i="13"/>
  <c r="AU162" i="13"/>
  <c r="AU163" i="13"/>
  <c r="AU164" i="13"/>
  <c r="AU165" i="13"/>
  <c r="AU166" i="13"/>
  <c r="AU167" i="13"/>
  <c r="AU168" i="13"/>
  <c r="AU169" i="13"/>
  <c r="AU170" i="13"/>
  <c r="AU171" i="13"/>
  <c r="AU172" i="13"/>
  <c r="AU173" i="13"/>
  <c r="AU174" i="13"/>
  <c r="AU175" i="13"/>
  <c r="AU176" i="13"/>
  <c r="AU177" i="13"/>
  <c r="AU178" i="13"/>
  <c r="AU179" i="13"/>
  <c r="AU180" i="13"/>
  <c r="AU181" i="13"/>
  <c r="AU182" i="13"/>
  <c r="AU183" i="13"/>
  <c r="AU184" i="13"/>
  <c r="AU185" i="13"/>
  <c r="AU186" i="13"/>
  <c r="AU187" i="13"/>
  <c r="AU188" i="13"/>
  <c r="AU189" i="13"/>
  <c r="AU190" i="13"/>
  <c r="AU191" i="13"/>
  <c r="AU192" i="13"/>
  <c r="AU193" i="13"/>
  <c r="AU194" i="13"/>
  <c r="AU195" i="13"/>
  <c r="AU196" i="13"/>
  <c r="AU197" i="13"/>
  <c r="AU198" i="13"/>
  <c r="AU199" i="13"/>
  <c r="AU200" i="13"/>
  <c r="AU201" i="13"/>
  <c r="AU202" i="13"/>
  <c r="AU203" i="13"/>
  <c r="AU204" i="13"/>
  <c r="AU205" i="13"/>
  <c r="AU206" i="13"/>
  <c r="AU207" i="13"/>
  <c r="AU208" i="13"/>
  <c r="AU209" i="13"/>
  <c r="AU210" i="13"/>
  <c r="AU211" i="13"/>
  <c r="AU212" i="13"/>
  <c r="AU213" i="13"/>
  <c r="AU214" i="13"/>
  <c r="AU215" i="13"/>
  <c r="AU216" i="13"/>
  <c r="AU217" i="13"/>
  <c r="AU218" i="13"/>
  <c r="AU219" i="13"/>
  <c r="AU220" i="13"/>
  <c r="AU221" i="13"/>
  <c r="AU222" i="13"/>
  <c r="AU223" i="13"/>
  <c r="AU224" i="13"/>
  <c r="AU225" i="13"/>
  <c r="AU226" i="13"/>
  <c r="AU227" i="13"/>
  <c r="AU228" i="13"/>
  <c r="AU229" i="13"/>
  <c r="AU230" i="13"/>
  <c r="AU231" i="13"/>
  <c r="AU232" i="13"/>
  <c r="AU233" i="13"/>
  <c r="AU234" i="13"/>
  <c r="AU235" i="13"/>
  <c r="AU236" i="13"/>
  <c r="AU237" i="13"/>
  <c r="AU238" i="13"/>
  <c r="AU239" i="13"/>
  <c r="AU240" i="13"/>
  <c r="AU241" i="13"/>
  <c r="AU242" i="13"/>
  <c r="AU243" i="13"/>
  <c r="AU244" i="13"/>
  <c r="AU245" i="13"/>
  <c r="AU246" i="13"/>
  <c r="AU247" i="13"/>
  <c r="AU248" i="13"/>
  <c r="AU249" i="13"/>
  <c r="AU250" i="13"/>
  <c r="AU251" i="13"/>
  <c r="AU252" i="13"/>
  <c r="AU253" i="13"/>
  <c r="AU254" i="13"/>
  <c r="AU255" i="13"/>
  <c r="AU256" i="13"/>
  <c r="AU257" i="13"/>
  <c r="AU258" i="13"/>
  <c r="AU259" i="13"/>
  <c r="AU260" i="13"/>
  <c r="AU261" i="13"/>
  <c r="AU262" i="13"/>
  <c r="AU263" i="13"/>
  <c r="AU264" i="13"/>
  <c r="AU265" i="13"/>
  <c r="AU266" i="13"/>
  <c r="AU267" i="13"/>
  <c r="AU268" i="13"/>
  <c r="AU269" i="13"/>
  <c r="AU270" i="13"/>
  <c r="AU271" i="13"/>
  <c r="AU272" i="13"/>
  <c r="AU273" i="13"/>
  <c r="AU274" i="13"/>
  <c r="AU275" i="13"/>
  <c r="AU276" i="13"/>
  <c r="AU277" i="13"/>
  <c r="AU278" i="13"/>
  <c r="AU279" i="13"/>
  <c r="AU280" i="13"/>
  <c r="AU281" i="13"/>
  <c r="AU282" i="13"/>
  <c r="AU283" i="13"/>
  <c r="AU284" i="13"/>
  <c r="AU285" i="13"/>
  <c r="AU286" i="13"/>
  <c r="AU287" i="13"/>
  <c r="AU288" i="13"/>
  <c r="AU289" i="13"/>
  <c r="AU290" i="13"/>
  <c r="AU291" i="13"/>
  <c r="AU292" i="13"/>
  <c r="AU293" i="13"/>
  <c r="AU294" i="13"/>
  <c r="AU295" i="13"/>
  <c r="AU296" i="13"/>
  <c r="AU297" i="13"/>
  <c r="AU298" i="13"/>
  <c r="AU299" i="13"/>
  <c r="AU300" i="13"/>
  <c r="AU301" i="13"/>
  <c r="AU302" i="13"/>
  <c r="AU303" i="13"/>
  <c r="AU304" i="13"/>
  <c r="AU305" i="13"/>
  <c r="AU306" i="13"/>
  <c r="AU307" i="13"/>
  <c r="AU308" i="13"/>
  <c r="AU309" i="13"/>
  <c r="AU310" i="13"/>
  <c r="AU311" i="13"/>
  <c r="AU312" i="13"/>
  <c r="AU313" i="13"/>
  <c r="AU314" i="13"/>
  <c r="AU315" i="13"/>
  <c r="AU316" i="13"/>
  <c r="AU317" i="13"/>
  <c r="AU318" i="13"/>
  <c r="AU319" i="13"/>
  <c r="AU320" i="13"/>
  <c r="AU321" i="13"/>
  <c r="AU322" i="13"/>
  <c r="AU323" i="13"/>
  <c r="AU324" i="13"/>
  <c r="AU325" i="13"/>
  <c r="AU326" i="13"/>
  <c r="AU327" i="13"/>
  <c r="AU328" i="13"/>
  <c r="AU329" i="13"/>
  <c r="AU330" i="13"/>
  <c r="AU331" i="13"/>
  <c r="AU332" i="13"/>
  <c r="AU333" i="13"/>
  <c r="AU334" i="13"/>
  <c r="AU335" i="13"/>
  <c r="AU336" i="13"/>
  <c r="AU337" i="13"/>
  <c r="AU338" i="13"/>
  <c r="AU339" i="13"/>
  <c r="AU340" i="13"/>
  <c r="AU341" i="13"/>
  <c r="AU342" i="13"/>
  <c r="AU343" i="13"/>
  <c r="AU344" i="13"/>
  <c r="AU345" i="13"/>
  <c r="AU346" i="13"/>
  <c r="AU347" i="13"/>
  <c r="AU348" i="13"/>
  <c r="AU349" i="13"/>
  <c r="AU350" i="13"/>
  <c r="AU351" i="13"/>
  <c r="AU352" i="13"/>
  <c r="AU353" i="13"/>
  <c r="AU354" i="13"/>
  <c r="AU355" i="13"/>
  <c r="AU356" i="13"/>
  <c r="AU357" i="13"/>
  <c r="AU358" i="13"/>
  <c r="AU359" i="13"/>
  <c r="AU360" i="13"/>
  <c r="AU361" i="13"/>
  <c r="AU362" i="13"/>
  <c r="AU363" i="13"/>
  <c r="AU364" i="13"/>
  <c r="AU365" i="13"/>
  <c r="AU366" i="13"/>
  <c r="AU367" i="13"/>
  <c r="AU368" i="13"/>
  <c r="AU369" i="13"/>
  <c r="AU370" i="13"/>
  <c r="AU371" i="13"/>
  <c r="AU372" i="13"/>
  <c r="AU373" i="13"/>
  <c r="AU374" i="13"/>
  <c r="AU375" i="13"/>
  <c r="AU376" i="13"/>
  <c r="AU377" i="13"/>
  <c r="AU378" i="13"/>
  <c r="AU379" i="13"/>
  <c r="AU380" i="13"/>
  <c r="AU381" i="13"/>
  <c r="AU382" i="13"/>
  <c r="AU383" i="13"/>
  <c r="AU384" i="13"/>
  <c r="AU385" i="13"/>
  <c r="AU386" i="13"/>
  <c r="AU387" i="13"/>
  <c r="AU388" i="13"/>
  <c r="AU389" i="13"/>
  <c r="AU390" i="13"/>
  <c r="AU391" i="13"/>
  <c r="AU392" i="13"/>
  <c r="AU393" i="13"/>
  <c r="AU394" i="13"/>
  <c r="AU395" i="13"/>
  <c r="AU396" i="13"/>
  <c r="AU397" i="13"/>
  <c r="AU398" i="13"/>
  <c r="AU399" i="13"/>
  <c r="AU400" i="13"/>
  <c r="AU401" i="13"/>
  <c r="AU402" i="13"/>
  <c r="AU403" i="13"/>
  <c r="AU404" i="13"/>
  <c r="AT9" i="13"/>
  <c r="AT10" i="13"/>
  <c r="AT11" i="13"/>
  <c r="AT12" i="13"/>
  <c r="AT13" i="13"/>
  <c r="AT14" i="13"/>
  <c r="AT15" i="13"/>
  <c r="AT16" i="13"/>
  <c r="AT17" i="13"/>
  <c r="AT18" i="13"/>
  <c r="AT19" i="13"/>
  <c r="AT20" i="13"/>
  <c r="AT21" i="13"/>
  <c r="AT22" i="13"/>
  <c r="AT23" i="13"/>
  <c r="AT24" i="13"/>
  <c r="AT25" i="13"/>
  <c r="AT26" i="13"/>
  <c r="AT27" i="13"/>
  <c r="AT28" i="13"/>
  <c r="AT29" i="13"/>
  <c r="AT30" i="13"/>
  <c r="AT31" i="13"/>
  <c r="AT32" i="13"/>
  <c r="AT33" i="13"/>
  <c r="AT34" i="13"/>
  <c r="AT35" i="13"/>
  <c r="AT36" i="13"/>
  <c r="AT37" i="13"/>
  <c r="AT38" i="13"/>
  <c r="AT39" i="13"/>
  <c r="AT40" i="13"/>
  <c r="AT41" i="13"/>
  <c r="AT42" i="13"/>
  <c r="AT43" i="13"/>
  <c r="AT44" i="13"/>
  <c r="AT45" i="13"/>
  <c r="AT46" i="13"/>
  <c r="AT47" i="13"/>
  <c r="AT48" i="13"/>
  <c r="AT49" i="13"/>
  <c r="AT50" i="13"/>
  <c r="AT51" i="13"/>
  <c r="AT52" i="13"/>
  <c r="AT53" i="13"/>
  <c r="AT54" i="13"/>
  <c r="AT55" i="13"/>
  <c r="AT56" i="13"/>
  <c r="AT57" i="13"/>
  <c r="AT58" i="13"/>
  <c r="AT59" i="13"/>
  <c r="AT60" i="13"/>
  <c r="AT61" i="13"/>
  <c r="AT62" i="13"/>
  <c r="AT63" i="13"/>
  <c r="AT64" i="13"/>
  <c r="AT65" i="13"/>
  <c r="AT66" i="13"/>
  <c r="AT67" i="13"/>
  <c r="AT68" i="13"/>
  <c r="AT69" i="13"/>
  <c r="AT70" i="13"/>
  <c r="AT71" i="13"/>
  <c r="AT72" i="13"/>
  <c r="AT73" i="13"/>
  <c r="AT74" i="13"/>
  <c r="AT75" i="13"/>
  <c r="AT76" i="13"/>
  <c r="AT77" i="13"/>
  <c r="AT78" i="13"/>
  <c r="AT79" i="13"/>
  <c r="AT80" i="13"/>
  <c r="AT81" i="13"/>
  <c r="AT82" i="13"/>
  <c r="AT83" i="13"/>
  <c r="AT84" i="13"/>
  <c r="AT85" i="13"/>
  <c r="AT86" i="13"/>
  <c r="AT87" i="13"/>
  <c r="AT88" i="13"/>
  <c r="AT89" i="13"/>
  <c r="AT90" i="13"/>
  <c r="AT91" i="13"/>
  <c r="AT92" i="13"/>
  <c r="AT93" i="13"/>
  <c r="AT94" i="13"/>
  <c r="AT95" i="13"/>
  <c r="AT96" i="13"/>
  <c r="AT97" i="13"/>
  <c r="AT98" i="13"/>
  <c r="AT99" i="13"/>
  <c r="AT100" i="13"/>
  <c r="AT101" i="13"/>
  <c r="AT102" i="13"/>
  <c r="AT103" i="13"/>
  <c r="AT104" i="13"/>
  <c r="AT105" i="13"/>
  <c r="AT106" i="13"/>
  <c r="AT107" i="13"/>
  <c r="AT108" i="13"/>
  <c r="AT109" i="13"/>
  <c r="AT110" i="13"/>
  <c r="AT111" i="13"/>
  <c r="AT112" i="13"/>
  <c r="AT113" i="13"/>
  <c r="AT114" i="13"/>
  <c r="AT115" i="13"/>
  <c r="AT116" i="13"/>
  <c r="AT117" i="13"/>
  <c r="AT118" i="13"/>
  <c r="AT119" i="13"/>
  <c r="AT120" i="13"/>
  <c r="AT121" i="13"/>
  <c r="AT122" i="13"/>
  <c r="AT123" i="13"/>
  <c r="AT124" i="13"/>
  <c r="AT125" i="13"/>
  <c r="AT126" i="13"/>
  <c r="AT127" i="13"/>
  <c r="AT128" i="13"/>
  <c r="AT129" i="13"/>
  <c r="AT130" i="13"/>
  <c r="AT131" i="13"/>
  <c r="AT132" i="13"/>
  <c r="AT133" i="13"/>
  <c r="AT134" i="13"/>
  <c r="AT135" i="13"/>
  <c r="AT136" i="13"/>
  <c r="AT137" i="13"/>
  <c r="AT138" i="13"/>
  <c r="AT139" i="13"/>
  <c r="AT140" i="13"/>
  <c r="AT141" i="13"/>
  <c r="AT142" i="13"/>
  <c r="AT143" i="13"/>
  <c r="AT144" i="13"/>
  <c r="AT145" i="13"/>
  <c r="AT146" i="13"/>
  <c r="AT147" i="13"/>
  <c r="AT148" i="13"/>
  <c r="AT149" i="13"/>
  <c r="AT150" i="13"/>
  <c r="AT151" i="13"/>
  <c r="AT152" i="13"/>
  <c r="AT153" i="13"/>
  <c r="AT154" i="13"/>
  <c r="AT155" i="13"/>
  <c r="AT156" i="13"/>
  <c r="AT157" i="13"/>
  <c r="AT158" i="13"/>
  <c r="AT159" i="13"/>
  <c r="AT160" i="13"/>
  <c r="AT161" i="13"/>
  <c r="AT162" i="13"/>
  <c r="AT163" i="13"/>
  <c r="AT164" i="13"/>
  <c r="AT165" i="13"/>
  <c r="AT166" i="13"/>
  <c r="AT167" i="13"/>
  <c r="AT168" i="13"/>
  <c r="AT169" i="13"/>
  <c r="AT170" i="13"/>
  <c r="AT171" i="13"/>
  <c r="AT172" i="13"/>
  <c r="AT173" i="13"/>
  <c r="AT174" i="13"/>
  <c r="AT175" i="13"/>
  <c r="AT176" i="13"/>
  <c r="AT177" i="13"/>
  <c r="AT178" i="13"/>
  <c r="AT179" i="13"/>
  <c r="AT180" i="13"/>
  <c r="AT181" i="13"/>
  <c r="AT182" i="13"/>
  <c r="AT183" i="13"/>
  <c r="AT184" i="13"/>
  <c r="AT185" i="13"/>
  <c r="AT186" i="13"/>
  <c r="AT187" i="13"/>
  <c r="AT188" i="13"/>
  <c r="AT189" i="13"/>
  <c r="AT190" i="13"/>
  <c r="AT191" i="13"/>
  <c r="AT192" i="13"/>
  <c r="AT193" i="13"/>
  <c r="AT194" i="13"/>
  <c r="AT195" i="13"/>
  <c r="AT196" i="13"/>
  <c r="AT197" i="13"/>
  <c r="AT198" i="13"/>
  <c r="AT199" i="13"/>
  <c r="AT200" i="13"/>
  <c r="AT201" i="13"/>
  <c r="AT202" i="13"/>
  <c r="AT203" i="13"/>
  <c r="AT204" i="13"/>
  <c r="AT205" i="13"/>
  <c r="AT206" i="13"/>
  <c r="AT207" i="13"/>
  <c r="AT208" i="13"/>
  <c r="AT209" i="13"/>
  <c r="AT210" i="13"/>
  <c r="AT211" i="13"/>
  <c r="AT212" i="13"/>
  <c r="AT213" i="13"/>
  <c r="AT214" i="13"/>
  <c r="AT215" i="13"/>
  <c r="AT216" i="13"/>
  <c r="AT217" i="13"/>
  <c r="AT218" i="13"/>
  <c r="AT219" i="13"/>
  <c r="AT220" i="13"/>
  <c r="AT221" i="13"/>
  <c r="AT222" i="13"/>
  <c r="AT223" i="13"/>
  <c r="AT224" i="13"/>
  <c r="AT225" i="13"/>
  <c r="AT226" i="13"/>
  <c r="AT227" i="13"/>
  <c r="AT228" i="13"/>
  <c r="AT229" i="13"/>
  <c r="AT230" i="13"/>
  <c r="AT231" i="13"/>
  <c r="AT232" i="13"/>
  <c r="AT233" i="13"/>
  <c r="AT234" i="13"/>
  <c r="AT235" i="13"/>
  <c r="AT236" i="13"/>
  <c r="AT237" i="13"/>
  <c r="AT238" i="13"/>
  <c r="AT239" i="13"/>
  <c r="AT240" i="13"/>
  <c r="AT241" i="13"/>
  <c r="AT242" i="13"/>
  <c r="AT243" i="13"/>
  <c r="AT244" i="13"/>
  <c r="AT245" i="13"/>
  <c r="AT246" i="13"/>
  <c r="AT247" i="13"/>
  <c r="AT248" i="13"/>
  <c r="AT249" i="13"/>
  <c r="AT250" i="13"/>
  <c r="AT251" i="13"/>
  <c r="AT252" i="13"/>
  <c r="AT253" i="13"/>
  <c r="AT254" i="13"/>
  <c r="AT255" i="13"/>
  <c r="AT256" i="13"/>
  <c r="AT257" i="13"/>
  <c r="AT258" i="13"/>
  <c r="AT259" i="13"/>
  <c r="AT260" i="13"/>
  <c r="AT261" i="13"/>
  <c r="AT262" i="13"/>
  <c r="AT263" i="13"/>
  <c r="AT264" i="13"/>
  <c r="AT265" i="13"/>
  <c r="AT266" i="13"/>
  <c r="AT267" i="13"/>
  <c r="AT268" i="13"/>
  <c r="AT269" i="13"/>
  <c r="AT270" i="13"/>
  <c r="AT271" i="13"/>
  <c r="AT272" i="13"/>
  <c r="AT273" i="13"/>
  <c r="AT274" i="13"/>
  <c r="AT275" i="13"/>
  <c r="AT276" i="13"/>
  <c r="AT277" i="13"/>
  <c r="AT278" i="13"/>
  <c r="AT279" i="13"/>
  <c r="AT280" i="13"/>
  <c r="AT281" i="13"/>
  <c r="AT282" i="13"/>
  <c r="AT283" i="13"/>
  <c r="AT284" i="13"/>
  <c r="AT285" i="13"/>
  <c r="AT286" i="13"/>
  <c r="AT287" i="13"/>
  <c r="AT288" i="13"/>
  <c r="AT289" i="13"/>
  <c r="AT290" i="13"/>
  <c r="AT291" i="13"/>
  <c r="AT292" i="13"/>
  <c r="AT293" i="13"/>
  <c r="AT294" i="13"/>
  <c r="AT295" i="13"/>
  <c r="AT296" i="13"/>
  <c r="AT297" i="13"/>
  <c r="AT298" i="13"/>
  <c r="AT299" i="13"/>
  <c r="AT300" i="13"/>
  <c r="AT301" i="13"/>
  <c r="AT302" i="13"/>
  <c r="AT303" i="13"/>
  <c r="AT304" i="13"/>
  <c r="AT305" i="13"/>
  <c r="AT306" i="13"/>
  <c r="AT307" i="13"/>
  <c r="AT308" i="13"/>
  <c r="AT309" i="13"/>
  <c r="AT310" i="13"/>
  <c r="AT311" i="13"/>
  <c r="AT312" i="13"/>
  <c r="AT313" i="13"/>
  <c r="AT314" i="13"/>
  <c r="AT315" i="13"/>
  <c r="AT316" i="13"/>
  <c r="AT317" i="13"/>
  <c r="AT318" i="13"/>
  <c r="AT319" i="13"/>
  <c r="AT320" i="13"/>
  <c r="AT321" i="13"/>
  <c r="AT322" i="13"/>
  <c r="AT323" i="13"/>
  <c r="AT324" i="13"/>
  <c r="AT325" i="13"/>
  <c r="AT326" i="13"/>
  <c r="AT327" i="13"/>
  <c r="AT328" i="13"/>
  <c r="AT329" i="13"/>
  <c r="AT330" i="13"/>
  <c r="AT331" i="13"/>
  <c r="AT332" i="13"/>
  <c r="AT333" i="13"/>
  <c r="AT334" i="13"/>
  <c r="AT335" i="13"/>
  <c r="AT336" i="13"/>
  <c r="AT337" i="13"/>
  <c r="AT338" i="13"/>
  <c r="AT339" i="13"/>
  <c r="AT340" i="13"/>
  <c r="AT341" i="13"/>
  <c r="AT342" i="13"/>
  <c r="AT343" i="13"/>
  <c r="AT344" i="13"/>
  <c r="AT345" i="13"/>
  <c r="AT346" i="13"/>
  <c r="AT347" i="13"/>
  <c r="AT348" i="13"/>
  <c r="AT349" i="13"/>
  <c r="AT350" i="13"/>
  <c r="AT351" i="13"/>
  <c r="AT352" i="13"/>
  <c r="AT353" i="13"/>
  <c r="AT354" i="13"/>
  <c r="AT355" i="13"/>
  <c r="AT356" i="13"/>
  <c r="AT357" i="13"/>
  <c r="AT358" i="13"/>
  <c r="AT359" i="13"/>
  <c r="AT360" i="13"/>
  <c r="AT361" i="13"/>
  <c r="AT362" i="13"/>
  <c r="AT363" i="13"/>
  <c r="AT364" i="13"/>
  <c r="AT365" i="13"/>
  <c r="AT366" i="13"/>
  <c r="AT367" i="13"/>
  <c r="AT368" i="13"/>
  <c r="AT369" i="13"/>
  <c r="AT370" i="13"/>
  <c r="AT371" i="13"/>
  <c r="AT372" i="13"/>
  <c r="AT373" i="13"/>
  <c r="AT374" i="13"/>
  <c r="AT375" i="13"/>
  <c r="AT376" i="13"/>
  <c r="AT377" i="13"/>
  <c r="AT378" i="13"/>
  <c r="AT379" i="13"/>
  <c r="AT380" i="13"/>
  <c r="AT381" i="13"/>
  <c r="AT382" i="13"/>
  <c r="AT383" i="13"/>
  <c r="AT384" i="13"/>
  <c r="AT385" i="13"/>
  <c r="AT386" i="13"/>
  <c r="AT387" i="13"/>
  <c r="AT388" i="13"/>
  <c r="AT389" i="13"/>
  <c r="AT390" i="13"/>
  <c r="AT391" i="13"/>
  <c r="AT392" i="13"/>
  <c r="AT393" i="13"/>
  <c r="AT394" i="13"/>
  <c r="AT395" i="13"/>
  <c r="AT396" i="13"/>
  <c r="AT397" i="13"/>
  <c r="AT398" i="13"/>
  <c r="AT399" i="13"/>
  <c r="AT400" i="13"/>
  <c r="AT401" i="13"/>
  <c r="AT402" i="13"/>
  <c r="AT403" i="13"/>
  <c r="AT404" i="13"/>
  <c r="AS9" i="13"/>
  <c r="AS10" i="13"/>
  <c r="AS11" i="13"/>
  <c r="AS12" i="13"/>
  <c r="AS13" i="13"/>
  <c r="AS14" i="13"/>
  <c r="AS15" i="13"/>
  <c r="AS16" i="13"/>
  <c r="AS17" i="13"/>
  <c r="AS18" i="13"/>
  <c r="AS19" i="13"/>
  <c r="AS20" i="13"/>
  <c r="AS21" i="13"/>
  <c r="AS22" i="13"/>
  <c r="AS23" i="13"/>
  <c r="AS24" i="13"/>
  <c r="AS25" i="13"/>
  <c r="AS26" i="13"/>
  <c r="AS27" i="13"/>
  <c r="AS28" i="13"/>
  <c r="AS29" i="13"/>
  <c r="AS30" i="13"/>
  <c r="AS31" i="13"/>
  <c r="AS32" i="13"/>
  <c r="AS33" i="13"/>
  <c r="AS34" i="13"/>
  <c r="AS35" i="13"/>
  <c r="AS36" i="13"/>
  <c r="AS37" i="13"/>
  <c r="AS38" i="13"/>
  <c r="AS39" i="13"/>
  <c r="AS40" i="13"/>
  <c r="AS41" i="13"/>
  <c r="AS42" i="13"/>
  <c r="AS43" i="13"/>
  <c r="AS44" i="13"/>
  <c r="AS45" i="13"/>
  <c r="AS46" i="13"/>
  <c r="AS47" i="13"/>
  <c r="AS48" i="13"/>
  <c r="AS49" i="13"/>
  <c r="AS50" i="13"/>
  <c r="AS51" i="13"/>
  <c r="AS52" i="13"/>
  <c r="AS53" i="13"/>
  <c r="AS54" i="13"/>
  <c r="AS55" i="13"/>
  <c r="AS56" i="13"/>
  <c r="AS57" i="13"/>
  <c r="AS58" i="13"/>
  <c r="AS59" i="13"/>
  <c r="AS60" i="13"/>
  <c r="AS61" i="13"/>
  <c r="AS62" i="13"/>
  <c r="AS63" i="13"/>
  <c r="AS64" i="13"/>
  <c r="AS65" i="13"/>
  <c r="AS66" i="13"/>
  <c r="AS67" i="13"/>
  <c r="AS68" i="13"/>
  <c r="AS69" i="13"/>
  <c r="AS70" i="13"/>
  <c r="AS71" i="13"/>
  <c r="AS72" i="13"/>
  <c r="AS73" i="13"/>
  <c r="AS74" i="13"/>
  <c r="AS75" i="13"/>
  <c r="AS76" i="13"/>
  <c r="AS77" i="13"/>
  <c r="AS78" i="13"/>
  <c r="AS79" i="13"/>
  <c r="AS80" i="13"/>
  <c r="AS81" i="13"/>
  <c r="AS82" i="13"/>
  <c r="AS83" i="13"/>
  <c r="AS84" i="13"/>
  <c r="AS85" i="13"/>
  <c r="AS86" i="13"/>
  <c r="AS87" i="13"/>
  <c r="AS88" i="13"/>
  <c r="AS89" i="13"/>
  <c r="AS90" i="13"/>
  <c r="AS91" i="13"/>
  <c r="AS92" i="13"/>
  <c r="AS93" i="13"/>
  <c r="AS94" i="13"/>
  <c r="AS95" i="13"/>
  <c r="AS96" i="13"/>
  <c r="AS97" i="13"/>
  <c r="AS98" i="13"/>
  <c r="AS99" i="13"/>
  <c r="AS100" i="13"/>
  <c r="AS101" i="13"/>
  <c r="AS102" i="13"/>
  <c r="AS103" i="13"/>
  <c r="AS104" i="13"/>
  <c r="AS105" i="13"/>
  <c r="AS106" i="13"/>
  <c r="AS107" i="13"/>
  <c r="AS108" i="13"/>
  <c r="AS109" i="13"/>
  <c r="AS110" i="13"/>
  <c r="AS111" i="13"/>
  <c r="AS112" i="13"/>
  <c r="AS113" i="13"/>
  <c r="AS114" i="13"/>
  <c r="AS115" i="13"/>
  <c r="AS116" i="13"/>
  <c r="AS117" i="13"/>
  <c r="AS118" i="13"/>
  <c r="AS119" i="13"/>
  <c r="AS120" i="13"/>
  <c r="AS121" i="13"/>
  <c r="AS122" i="13"/>
  <c r="AS123" i="13"/>
  <c r="AS124" i="13"/>
  <c r="AS125" i="13"/>
  <c r="AS126" i="13"/>
  <c r="AS127" i="13"/>
  <c r="AS128" i="13"/>
  <c r="AS129" i="13"/>
  <c r="AS130" i="13"/>
  <c r="AS131" i="13"/>
  <c r="AS132" i="13"/>
  <c r="AS133" i="13"/>
  <c r="AS134" i="13"/>
  <c r="AS135" i="13"/>
  <c r="AS136" i="13"/>
  <c r="AS137" i="13"/>
  <c r="AS138" i="13"/>
  <c r="AS139" i="13"/>
  <c r="AS140" i="13"/>
  <c r="AS141" i="13"/>
  <c r="AS142" i="13"/>
  <c r="AS143" i="13"/>
  <c r="AS144" i="13"/>
  <c r="AS145" i="13"/>
  <c r="AS146" i="13"/>
  <c r="AS147" i="13"/>
  <c r="AS148" i="13"/>
  <c r="AS149" i="13"/>
  <c r="AS150" i="13"/>
  <c r="AS151" i="13"/>
  <c r="AS152" i="13"/>
  <c r="AS153" i="13"/>
  <c r="AS154" i="13"/>
  <c r="AS155" i="13"/>
  <c r="AS156" i="13"/>
  <c r="AS157" i="13"/>
  <c r="AS158" i="13"/>
  <c r="AS159" i="13"/>
  <c r="AS160" i="13"/>
  <c r="AS161" i="13"/>
  <c r="AS162" i="13"/>
  <c r="AS163" i="13"/>
  <c r="AS164" i="13"/>
  <c r="AS165" i="13"/>
  <c r="AS166" i="13"/>
  <c r="AS167" i="13"/>
  <c r="AS168" i="13"/>
  <c r="AS169" i="13"/>
  <c r="AS170" i="13"/>
  <c r="AS171" i="13"/>
  <c r="AS172" i="13"/>
  <c r="AS173" i="13"/>
  <c r="AS174" i="13"/>
  <c r="AS175" i="13"/>
  <c r="AS176" i="13"/>
  <c r="AS177" i="13"/>
  <c r="AS178" i="13"/>
  <c r="AS179" i="13"/>
  <c r="AS180" i="13"/>
  <c r="AS181" i="13"/>
  <c r="AS182" i="13"/>
  <c r="AS183" i="13"/>
  <c r="AS184" i="13"/>
  <c r="AS185" i="13"/>
  <c r="AS186" i="13"/>
  <c r="AS187" i="13"/>
  <c r="AS188" i="13"/>
  <c r="AS189" i="13"/>
  <c r="AS190" i="13"/>
  <c r="AS191" i="13"/>
  <c r="AS192" i="13"/>
  <c r="AS193" i="13"/>
  <c r="AS194" i="13"/>
  <c r="AS195" i="13"/>
  <c r="AS196" i="13"/>
  <c r="AS197" i="13"/>
  <c r="AS198" i="13"/>
  <c r="AS199" i="13"/>
  <c r="AS200" i="13"/>
  <c r="AS201" i="13"/>
  <c r="AS202" i="13"/>
  <c r="AS203" i="13"/>
  <c r="AS204" i="13"/>
  <c r="AS205" i="13"/>
  <c r="AS206" i="13"/>
  <c r="AS207" i="13"/>
  <c r="AS208" i="13"/>
  <c r="AS209" i="13"/>
  <c r="AS210" i="13"/>
  <c r="AS211" i="13"/>
  <c r="AS212" i="13"/>
  <c r="AS213" i="13"/>
  <c r="AS214" i="13"/>
  <c r="AS215" i="13"/>
  <c r="AS216" i="13"/>
  <c r="AS217" i="13"/>
  <c r="AS218" i="13"/>
  <c r="AS219" i="13"/>
  <c r="AS220" i="13"/>
  <c r="AS221" i="13"/>
  <c r="AS222" i="13"/>
  <c r="AS223" i="13"/>
  <c r="AS224" i="13"/>
  <c r="AS225" i="13"/>
  <c r="AS226" i="13"/>
  <c r="AS227" i="13"/>
  <c r="AS228" i="13"/>
  <c r="AS229" i="13"/>
  <c r="AS230" i="13"/>
  <c r="AS231" i="13"/>
  <c r="AS232" i="13"/>
  <c r="AS233" i="13"/>
  <c r="AS234" i="13"/>
  <c r="AS235" i="13"/>
  <c r="AS236" i="13"/>
  <c r="AS237" i="13"/>
  <c r="AS238" i="13"/>
  <c r="AS239" i="13"/>
  <c r="AS240" i="13"/>
  <c r="AS241" i="13"/>
  <c r="AS242" i="13"/>
  <c r="AS243" i="13"/>
  <c r="AS244" i="13"/>
  <c r="AS245" i="13"/>
  <c r="AS246" i="13"/>
  <c r="AS247" i="13"/>
  <c r="AS248" i="13"/>
  <c r="AS249" i="13"/>
  <c r="AS250" i="13"/>
  <c r="AS251" i="13"/>
  <c r="AS252" i="13"/>
  <c r="AS253" i="13"/>
  <c r="AS254" i="13"/>
  <c r="AS255" i="13"/>
  <c r="AS256" i="13"/>
  <c r="AS257" i="13"/>
  <c r="AS258" i="13"/>
  <c r="AS259" i="13"/>
  <c r="AS260" i="13"/>
  <c r="AS261" i="13"/>
  <c r="AS262" i="13"/>
  <c r="AS263" i="13"/>
  <c r="AS264" i="13"/>
  <c r="AS265" i="13"/>
  <c r="AS266" i="13"/>
  <c r="AS267" i="13"/>
  <c r="AS268" i="13"/>
  <c r="AS269" i="13"/>
  <c r="AS270" i="13"/>
  <c r="AS271" i="13"/>
  <c r="AS272" i="13"/>
  <c r="AS273" i="13"/>
  <c r="AS274" i="13"/>
  <c r="AS275" i="13"/>
  <c r="AS276" i="13"/>
  <c r="AS277" i="13"/>
  <c r="AS278" i="13"/>
  <c r="AS279" i="13"/>
  <c r="AS280" i="13"/>
  <c r="AS281" i="13"/>
  <c r="AS282" i="13"/>
  <c r="AS283" i="13"/>
  <c r="AS284" i="13"/>
  <c r="AS285" i="13"/>
  <c r="AS286" i="13"/>
  <c r="AS287" i="13"/>
  <c r="AS288" i="13"/>
  <c r="AS289" i="13"/>
  <c r="AS290" i="13"/>
  <c r="AS291" i="13"/>
  <c r="AS292" i="13"/>
  <c r="AS293" i="13"/>
  <c r="AS294" i="13"/>
  <c r="AS295" i="13"/>
  <c r="AS296" i="13"/>
  <c r="AS297" i="13"/>
  <c r="AS298" i="13"/>
  <c r="AS299" i="13"/>
  <c r="AS300" i="13"/>
  <c r="AS301" i="13"/>
  <c r="AS302" i="13"/>
  <c r="AS303" i="13"/>
  <c r="AS304" i="13"/>
  <c r="AS305" i="13"/>
  <c r="AS306" i="13"/>
  <c r="AS307" i="13"/>
  <c r="AS308" i="13"/>
  <c r="AS309" i="13"/>
  <c r="AS310" i="13"/>
  <c r="AS311" i="13"/>
  <c r="AS312" i="13"/>
  <c r="AS313" i="13"/>
  <c r="AS314" i="13"/>
  <c r="AS315" i="13"/>
  <c r="AS316" i="13"/>
  <c r="AS317" i="13"/>
  <c r="AS318" i="13"/>
  <c r="AS319" i="13"/>
  <c r="AS320" i="13"/>
  <c r="AS321" i="13"/>
  <c r="AS322" i="13"/>
  <c r="AS323" i="13"/>
  <c r="AS324" i="13"/>
  <c r="AS325" i="13"/>
  <c r="AS326" i="13"/>
  <c r="AS327" i="13"/>
  <c r="AS328" i="13"/>
  <c r="AS329" i="13"/>
  <c r="AS330" i="13"/>
  <c r="AS331" i="13"/>
  <c r="AS332" i="13"/>
  <c r="AS333" i="13"/>
  <c r="AS334" i="13"/>
  <c r="AS335" i="13"/>
  <c r="AS336" i="13"/>
  <c r="AS337" i="13"/>
  <c r="AS338" i="13"/>
  <c r="AS339" i="13"/>
  <c r="AS340" i="13"/>
  <c r="AS341" i="13"/>
  <c r="AS342" i="13"/>
  <c r="AS343" i="13"/>
  <c r="AS344" i="13"/>
  <c r="AS345" i="13"/>
  <c r="AS346" i="13"/>
  <c r="AS347" i="13"/>
  <c r="AS348" i="13"/>
  <c r="AS349" i="13"/>
  <c r="AS350" i="13"/>
  <c r="AS351" i="13"/>
  <c r="AS352" i="13"/>
  <c r="AS353" i="13"/>
  <c r="AS354" i="13"/>
  <c r="AS355" i="13"/>
  <c r="AS356" i="13"/>
  <c r="AS357" i="13"/>
  <c r="AS358" i="13"/>
  <c r="AS359" i="13"/>
  <c r="AS360" i="13"/>
  <c r="AS361" i="13"/>
  <c r="AS362" i="13"/>
  <c r="AS363" i="13"/>
  <c r="AS364" i="13"/>
  <c r="AS365" i="13"/>
  <c r="AS366" i="13"/>
  <c r="AS367" i="13"/>
  <c r="AS368" i="13"/>
  <c r="AS369" i="13"/>
  <c r="AS370" i="13"/>
  <c r="AS371" i="13"/>
  <c r="AS372" i="13"/>
  <c r="AS373" i="13"/>
  <c r="AS374" i="13"/>
  <c r="AS375" i="13"/>
  <c r="AS376" i="13"/>
  <c r="AS377" i="13"/>
  <c r="AS378" i="13"/>
  <c r="AS379" i="13"/>
  <c r="AS380" i="13"/>
  <c r="AS381" i="13"/>
  <c r="AS382" i="13"/>
  <c r="AS383" i="13"/>
  <c r="AS384" i="13"/>
  <c r="AS385" i="13"/>
  <c r="AS386" i="13"/>
  <c r="AS387" i="13"/>
  <c r="AS388" i="13"/>
  <c r="AS389" i="13"/>
  <c r="AS390" i="13"/>
  <c r="AS391" i="13"/>
  <c r="AS392" i="13"/>
  <c r="AS393" i="13"/>
  <c r="AS394" i="13"/>
  <c r="AS395" i="13"/>
  <c r="AS396" i="13"/>
  <c r="AS397" i="13"/>
  <c r="AS398" i="13"/>
  <c r="AS399" i="13"/>
  <c r="AS400" i="13"/>
  <c r="AS401" i="13"/>
  <c r="AS402" i="13"/>
  <c r="AS403" i="13"/>
  <c r="AS404" i="13"/>
  <c r="AR9" i="13"/>
  <c r="AR10" i="13"/>
  <c r="AR11" i="13"/>
  <c r="AR12" i="13"/>
  <c r="AR13" i="13"/>
  <c r="AR14" i="13"/>
  <c r="AR15" i="13"/>
  <c r="AR16" i="13"/>
  <c r="AR17" i="13"/>
  <c r="AR18" i="13"/>
  <c r="AR19" i="13"/>
  <c r="AR20" i="13"/>
  <c r="AR21" i="13"/>
  <c r="AR22" i="13"/>
  <c r="AR23" i="13"/>
  <c r="AR24" i="13"/>
  <c r="AR25" i="13"/>
  <c r="AR26" i="13"/>
  <c r="AR27" i="13"/>
  <c r="AR28" i="13"/>
  <c r="AR29" i="13"/>
  <c r="AR30" i="13"/>
  <c r="AR31" i="13"/>
  <c r="AR32" i="13"/>
  <c r="AR33" i="13"/>
  <c r="AR34" i="13"/>
  <c r="AR35" i="13"/>
  <c r="AR36" i="13"/>
  <c r="AR37" i="13"/>
  <c r="AR38" i="13"/>
  <c r="AR39" i="13"/>
  <c r="AR40" i="13"/>
  <c r="AR41" i="13"/>
  <c r="AR42" i="13"/>
  <c r="AR43" i="13"/>
  <c r="AR44" i="13"/>
  <c r="AR45" i="13"/>
  <c r="AR46" i="13"/>
  <c r="AR47" i="13"/>
  <c r="AR48" i="13"/>
  <c r="AR49" i="13"/>
  <c r="AR50" i="13"/>
  <c r="AR51" i="13"/>
  <c r="AR52" i="13"/>
  <c r="AR53" i="13"/>
  <c r="AR54" i="13"/>
  <c r="AR55" i="13"/>
  <c r="AR56" i="13"/>
  <c r="AR57" i="13"/>
  <c r="AR58" i="13"/>
  <c r="AR59" i="13"/>
  <c r="AR60" i="13"/>
  <c r="AR61" i="13"/>
  <c r="AR62" i="13"/>
  <c r="AR63" i="13"/>
  <c r="AR64" i="13"/>
  <c r="AR65" i="13"/>
  <c r="AR66" i="13"/>
  <c r="AR67" i="13"/>
  <c r="AR68" i="13"/>
  <c r="AR69" i="13"/>
  <c r="AR70" i="13"/>
  <c r="AR71" i="13"/>
  <c r="AR72" i="13"/>
  <c r="AR73" i="13"/>
  <c r="AR74" i="13"/>
  <c r="AR75" i="13"/>
  <c r="AR76" i="13"/>
  <c r="AR77" i="13"/>
  <c r="AR78" i="13"/>
  <c r="AR79" i="13"/>
  <c r="AR80" i="13"/>
  <c r="AR81" i="13"/>
  <c r="AR82" i="13"/>
  <c r="AR83" i="13"/>
  <c r="AR84" i="13"/>
  <c r="AR85" i="13"/>
  <c r="AR86" i="13"/>
  <c r="AR87" i="13"/>
  <c r="AR88" i="13"/>
  <c r="AR89" i="13"/>
  <c r="AR90" i="13"/>
  <c r="AR91" i="13"/>
  <c r="AR92" i="13"/>
  <c r="AR93" i="13"/>
  <c r="AR94" i="13"/>
  <c r="AR95" i="13"/>
  <c r="AR96" i="13"/>
  <c r="AR97" i="13"/>
  <c r="AR98" i="13"/>
  <c r="AR99" i="13"/>
  <c r="AR100" i="13"/>
  <c r="AR101" i="13"/>
  <c r="AR102" i="13"/>
  <c r="AR103" i="13"/>
  <c r="AR104" i="13"/>
  <c r="AR105" i="13"/>
  <c r="AR106" i="13"/>
  <c r="AR107" i="13"/>
  <c r="AR108" i="13"/>
  <c r="AR109" i="13"/>
  <c r="AR110" i="13"/>
  <c r="AR111" i="13"/>
  <c r="AR112" i="13"/>
  <c r="AR113" i="13"/>
  <c r="AR114" i="13"/>
  <c r="AR115" i="13"/>
  <c r="AR116" i="13"/>
  <c r="AR117" i="13"/>
  <c r="AR118" i="13"/>
  <c r="AR119" i="13"/>
  <c r="AR120" i="13"/>
  <c r="AR121" i="13"/>
  <c r="AR122" i="13"/>
  <c r="AR123" i="13"/>
  <c r="AR124" i="13"/>
  <c r="AR125" i="13"/>
  <c r="AR126" i="13"/>
  <c r="AR127" i="13"/>
  <c r="AR128" i="13"/>
  <c r="AR129" i="13"/>
  <c r="AR130" i="13"/>
  <c r="AR131" i="13"/>
  <c r="AR132" i="13"/>
  <c r="AR133" i="13"/>
  <c r="AR134" i="13"/>
  <c r="AR135" i="13"/>
  <c r="AR136" i="13"/>
  <c r="AR137" i="13"/>
  <c r="AR138" i="13"/>
  <c r="AR139" i="13"/>
  <c r="AR140" i="13"/>
  <c r="AR141" i="13"/>
  <c r="AR142" i="13"/>
  <c r="AR143" i="13"/>
  <c r="AR144" i="13"/>
  <c r="AR145" i="13"/>
  <c r="AR146" i="13"/>
  <c r="AR147" i="13"/>
  <c r="AR148" i="13"/>
  <c r="AR149" i="13"/>
  <c r="AR150" i="13"/>
  <c r="AR151" i="13"/>
  <c r="AR152" i="13"/>
  <c r="AR153" i="13"/>
  <c r="AR154" i="13"/>
  <c r="AR155" i="13"/>
  <c r="AR156" i="13"/>
  <c r="AR157" i="13"/>
  <c r="AR158" i="13"/>
  <c r="AR159" i="13"/>
  <c r="AR160" i="13"/>
  <c r="AR161" i="13"/>
  <c r="AR162" i="13"/>
  <c r="AR163" i="13"/>
  <c r="AR164" i="13"/>
  <c r="AR165" i="13"/>
  <c r="AR166" i="13"/>
  <c r="AR167" i="13"/>
  <c r="AR168" i="13"/>
  <c r="AR169" i="13"/>
  <c r="AR170" i="13"/>
  <c r="AR171" i="13"/>
  <c r="AR172" i="13"/>
  <c r="AR173" i="13"/>
  <c r="AR174" i="13"/>
  <c r="AR175" i="13"/>
  <c r="AR176" i="13"/>
  <c r="AR177" i="13"/>
  <c r="AR178" i="13"/>
  <c r="AR179" i="13"/>
  <c r="AR180" i="13"/>
  <c r="AR181" i="13"/>
  <c r="AR182" i="13"/>
  <c r="AR183" i="13"/>
  <c r="AR184" i="13"/>
  <c r="AR185" i="13"/>
  <c r="AR186" i="13"/>
  <c r="AR187" i="13"/>
  <c r="AR188" i="13"/>
  <c r="AR189" i="13"/>
  <c r="AR190" i="13"/>
  <c r="AR191" i="13"/>
  <c r="AR192" i="13"/>
  <c r="AR193" i="13"/>
  <c r="AR194" i="13"/>
  <c r="AR195" i="13"/>
  <c r="AR196" i="13"/>
  <c r="AR197" i="13"/>
  <c r="AR198" i="13"/>
  <c r="AR199" i="13"/>
  <c r="AR200" i="13"/>
  <c r="AR201" i="13"/>
  <c r="AR202" i="13"/>
  <c r="AR203" i="13"/>
  <c r="AR204" i="13"/>
  <c r="AR205" i="13"/>
  <c r="AR206" i="13"/>
  <c r="AR207" i="13"/>
  <c r="AR208" i="13"/>
  <c r="AR209" i="13"/>
  <c r="AR210" i="13"/>
  <c r="AR211" i="13"/>
  <c r="AR212" i="13"/>
  <c r="AR213" i="13"/>
  <c r="AR214" i="13"/>
  <c r="AR215" i="13"/>
  <c r="AR216" i="13"/>
  <c r="AR217" i="13"/>
  <c r="AR218" i="13"/>
  <c r="AR219" i="13"/>
  <c r="AR220" i="13"/>
  <c r="AR221" i="13"/>
  <c r="AR222" i="13"/>
  <c r="AR223" i="13"/>
  <c r="AR224" i="13"/>
  <c r="AR225" i="13"/>
  <c r="AR226" i="13"/>
  <c r="AR227" i="13"/>
  <c r="AR228" i="13"/>
  <c r="AR229" i="13"/>
  <c r="AR230" i="13"/>
  <c r="AR231" i="13"/>
  <c r="AR232" i="13"/>
  <c r="AR233" i="13"/>
  <c r="AR234" i="13"/>
  <c r="AR235" i="13"/>
  <c r="AR236" i="13"/>
  <c r="AR237" i="13"/>
  <c r="AR238" i="13"/>
  <c r="AR239" i="13"/>
  <c r="AR240" i="13"/>
  <c r="AR241" i="13"/>
  <c r="AR242" i="13"/>
  <c r="AR243" i="13"/>
  <c r="AR244" i="13"/>
  <c r="AR245" i="13"/>
  <c r="AR246" i="13"/>
  <c r="AR247" i="13"/>
  <c r="AR248" i="13"/>
  <c r="AR249" i="13"/>
  <c r="AR250" i="13"/>
  <c r="AR251" i="13"/>
  <c r="AR252" i="13"/>
  <c r="AR253" i="13"/>
  <c r="AR254" i="13"/>
  <c r="AR255" i="13"/>
  <c r="AR256" i="13"/>
  <c r="AR257" i="13"/>
  <c r="AR258" i="13"/>
  <c r="AR259" i="13"/>
  <c r="AR260" i="13"/>
  <c r="AR261" i="13"/>
  <c r="AR262" i="13"/>
  <c r="AR263" i="13"/>
  <c r="AR264" i="13"/>
  <c r="AR265" i="13"/>
  <c r="AR266" i="13"/>
  <c r="AR267" i="13"/>
  <c r="AR268" i="13"/>
  <c r="AR269" i="13"/>
  <c r="AR270" i="13"/>
  <c r="AR271" i="13"/>
  <c r="AR272" i="13"/>
  <c r="AR273" i="13"/>
  <c r="AR274" i="13"/>
  <c r="AR275" i="13"/>
  <c r="AR276" i="13"/>
  <c r="AR277" i="13"/>
  <c r="AR278" i="13"/>
  <c r="AR279" i="13"/>
  <c r="AR280" i="13"/>
  <c r="AR281" i="13"/>
  <c r="AR282" i="13"/>
  <c r="AR283" i="13"/>
  <c r="AR284" i="13"/>
  <c r="AR285" i="13"/>
  <c r="AR286" i="13"/>
  <c r="AR287" i="13"/>
  <c r="AR288" i="13"/>
  <c r="AR289" i="13"/>
  <c r="AR290" i="13"/>
  <c r="AR291" i="13"/>
  <c r="AR292" i="13"/>
  <c r="AR293" i="13"/>
  <c r="AR294" i="13"/>
  <c r="AR295" i="13"/>
  <c r="AR296" i="13"/>
  <c r="AR297" i="13"/>
  <c r="AR298" i="13"/>
  <c r="AR299" i="13"/>
  <c r="AR300" i="13"/>
  <c r="AR301" i="13"/>
  <c r="AR302" i="13"/>
  <c r="AR303" i="13"/>
  <c r="AR304" i="13"/>
  <c r="AR305" i="13"/>
  <c r="AR306" i="13"/>
  <c r="AR307" i="13"/>
  <c r="AR308" i="13"/>
  <c r="AR309" i="13"/>
  <c r="AR310" i="13"/>
  <c r="AR311" i="13"/>
  <c r="AR312" i="13"/>
  <c r="AR313" i="13"/>
  <c r="AR314" i="13"/>
  <c r="AR315" i="13"/>
  <c r="AR316" i="13"/>
  <c r="AR317" i="13"/>
  <c r="AR318" i="13"/>
  <c r="AR319" i="13"/>
  <c r="AR320" i="13"/>
  <c r="AR321" i="13"/>
  <c r="AR322" i="13"/>
  <c r="AR323" i="13"/>
  <c r="AR324" i="13"/>
  <c r="AR325" i="13"/>
  <c r="AR326" i="13"/>
  <c r="AR327" i="13"/>
  <c r="AR328" i="13"/>
  <c r="AR329" i="13"/>
  <c r="AR330" i="13"/>
  <c r="AR331" i="13"/>
  <c r="AR332" i="13"/>
  <c r="AR333" i="13"/>
  <c r="AR334" i="13"/>
  <c r="AR335" i="13"/>
  <c r="AR336" i="13"/>
  <c r="AR337" i="13"/>
  <c r="AR338" i="13"/>
  <c r="AR339" i="13"/>
  <c r="AR340" i="13"/>
  <c r="AR341" i="13"/>
  <c r="AR342" i="13"/>
  <c r="AR343" i="13"/>
  <c r="AR344" i="13"/>
  <c r="AR345" i="13"/>
  <c r="AR346" i="13"/>
  <c r="AR347" i="13"/>
  <c r="AR348" i="13"/>
  <c r="AR349" i="13"/>
  <c r="AR350" i="13"/>
  <c r="AR351" i="13"/>
  <c r="AR352" i="13"/>
  <c r="AR353" i="13"/>
  <c r="AR354" i="13"/>
  <c r="AR355" i="13"/>
  <c r="AR356" i="13"/>
  <c r="AR357" i="13"/>
  <c r="AR358" i="13"/>
  <c r="AR359" i="13"/>
  <c r="AR360" i="13"/>
  <c r="AR361" i="13"/>
  <c r="AR362" i="13"/>
  <c r="AR363" i="13"/>
  <c r="AR364" i="13"/>
  <c r="AR365" i="13"/>
  <c r="AR366" i="13"/>
  <c r="AR367" i="13"/>
  <c r="AR368" i="13"/>
  <c r="AR369" i="13"/>
  <c r="AR370" i="13"/>
  <c r="AR371" i="13"/>
  <c r="AR372" i="13"/>
  <c r="AR373" i="13"/>
  <c r="AR374" i="13"/>
  <c r="AR375" i="13"/>
  <c r="AR376" i="13"/>
  <c r="AR377" i="13"/>
  <c r="AR378" i="13"/>
  <c r="AR379" i="13"/>
  <c r="AR380" i="13"/>
  <c r="AR381" i="13"/>
  <c r="AR382" i="13"/>
  <c r="AR383" i="13"/>
  <c r="AR384" i="13"/>
  <c r="AR385" i="13"/>
  <c r="AR386" i="13"/>
  <c r="AR387" i="13"/>
  <c r="AR388" i="13"/>
  <c r="AR389" i="13"/>
  <c r="AR390" i="13"/>
  <c r="AR391" i="13"/>
  <c r="AR392" i="13"/>
  <c r="AR393" i="13"/>
  <c r="AR394" i="13"/>
  <c r="AR395" i="13"/>
  <c r="AR396" i="13"/>
  <c r="AR397" i="13"/>
  <c r="AR398" i="13"/>
  <c r="AR399" i="13"/>
  <c r="AR400" i="13"/>
  <c r="AR401" i="13"/>
  <c r="AR402" i="13"/>
  <c r="AR403" i="13"/>
  <c r="AR404" i="13"/>
  <c r="AQ9" i="13"/>
  <c r="AQ10" i="13"/>
  <c r="AQ11" i="13"/>
  <c r="AQ12" i="13"/>
  <c r="AQ13" i="13"/>
  <c r="AQ14" i="13"/>
  <c r="AQ15" i="13"/>
  <c r="AQ16" i="13"/>
  <c r="AQ17" i="13"/>
  <c r="AQ18" i="13"/>
  <c r="AQ19" i="13"/>
  <c r="AQ20" i="13"/>
  <c r="AQ21" i="13"/>
  <c r="AQ22" i="13"/>
  <c r="AQ23" i="13"/>
  <c r="AQ24" i="13"/>
  <c r="AQ25" i="13"/>
  <c r="AQ26" i="13"/>
  <c r="AQ27" i="13"/>
  <c r="AQ28" i="13"/>
  <c r="AQ29" i="13"/>
  <c r="AQ30" i="13"/>
  <c r="AQ31" i="13"/>
  <c r="AQ32" i="13"/>
  <c r="AQ33" i="13"/>
  <c r="AQ34" i="13"/>
  <c r="AQ35" i="13"/>
  <c r="AQ36" i="13"/>
  <c r="AQ37" i="13"/>
  <c r="AQ38" i="13"/>
  <c r="AQ39" i="13"/>
  <c r="AQ40" i="13"/>
  <c r="AQ41" i="13"/>
  <c r="AQ42" i="13"/>
  <c r="AQ43" i="13"/>
  <c r="AQ44" i="13"/>
  <c r="AQ45" i="13"/>
  <c r="AQ46" i="13"/>
  <c r="AQ47" i="13"/>
  <c r="AQ48" i="13"/>
  <c r="AQ49" i="13"/>
  <c r="AQ50" i="13"/>
  <c r="AQ51" i="13"/>
  <c r="AQ52" i="13"/>
  <c r="AQ53" i="13"/>
  <c r="AQ54" i="13"/>
  <c r="AQ55" i="13"/>
  <c r="AQ56" i="13"/>
  <c r="AQ57" i="13"/>
  <c r="AQ58" i="13"/>
  <c r="AQ59" i="13"/>
  <c r="AQ60" i="13"/>
  <c r="AQ61" i="13"/>
  <c r="AQ62" i="13"/>
  <c r="AQ63" i="13"/>
  <c r="AQ64" i="13"/>
  <c r="AQ65" i="13"/>
  <c r="AQ66" i="13"/>
  <c r="AQ67" i="13"/>
  <c r="AQ68" i="13"/>
  <c r="AQ69" i="13"/>
  <c r="AQ70" i="13"/>
  <c r="AQ71" i="13"/>
  <c r="AQ72" i="13"/>
  <c r="AQ73" i="13"/>
  <c r="AQ74" i="13"/>
  <c r="AQ75" i="13"/>
  <c r="AQ76" i="13"/>
  <c r="AQ77" i="13"/>
  <c r="AQ78" i="13"/>
  <c r="AQ79" i="13"/>
  <c r="AQ80" i="13"/>
  <c r="AQ81" i="13"/>
  <c r="AQ82" i="13"/>
  <c r="AQ83" i="13"/>
  <c r="AQ84" i="13"/>
  <c r="AQ85" i="13"/>
  <c r="AQ86" i="13"/>
  <c r="AQ87" i="13"/>
  <c r="AQ88" i="13"/>
  <c r="AQ89" i="13"/>
  <c r="AQ90" i="13"/>
  <c r="AQ91" i="13"/>
  <c r="AQ92" i="13"/>
  <c r="AQ93" i="13"/>
  <c r="AQ94" i="13"/>
  <c r="AQ95" i="13"/>
  <c r="AQ96" i="13"/>
  <c r="AQ97" i="13"/>
  <c r="AQ98" i="13"/>
  <c r="AQ99" i="13"/>
  <c r="AQ100" i="13"/>
  <c r="AQ101" i="13"/>
  <c r="AQ102" i="13"/>
  <c r="AQ103" i="13"/>
  <c r="AQ104" i="13"/>
  <c r="AQ105" i="13"/>
  <c r="AQ106" i="13"/>
  <c r="AQ107" i="13"/>
  <c r="AQ108" i="13"/>
  <c r="AQ109" i="13"/>
  <c r="AQ110" i="13"/>
  <c r="AQ111" i="13"/>
  <c r="AQ112" i="13"/>
  <c r="AQ113" i="13"/>
  <c r="AQ114" i="13"/>
  <c r="AQ115" i="13"/>
  <c r="AQ116" i="13"/>
  <c r="AQ117" i="13"/>
  <c r="AQ118" i="13"/>
  <c r="AQ119" i="13"/>
  <c r="AQ120" i="13"/>
  <c r="AQ121" i="13"/>
  <c r="AQ122" i="13"/>
  <c r="AQ123" i="13"/>
  <c r="AQ124" i="13"/>
  <c r="AQ125" i="13"/>
  <c r="AQ126" i="13"/>
  <c r="AQ127" i="13"/>
  <c r="AQ128" i="13"/>
  <c r="AQ129" i="13"/>
  <c r="AQ130" i="13"/>
  <c r="AQ131" i="13"/>
  <c r="AQ132" i="13"/>
  <c r="AQ133" i="13"/>
  <c r="AQ134" i="13"/>
  <c r="AQ135" i="13"/>
  <c r="AQ136" i="13"/>
  <c r="AQ137" i="13"/>
  <c r="AQ138" i="13"/>
  <c r="AQ139" i="13"/>
  <c r="AQ140" i="13"/>
  <c r="AQ141" i="13"/>
  <c r="AQ142" i="13"/>
  <c r="AQ143" i="13"/>
  <c r="AQ144" i="13"/>
  <c r="AQ145" i="13"/>
  <c r="AQ146" i="13"/>
  <c r="AQ147" i="13"/>
  <c r="AQ148" i="13"/>
  <c r="AQ149" i="13"/>
  <c r="AQ150" i="13"/>
  <c r="AQ151" i="13"/>
  <c r="AQ152" i="13"/>
  <c r="AQ153" i="13"/>
  <c r="AQ154" i="13"/>
  <c r="AQ155" i="13"/>
  <c r="AQ156" i="13"/>
  <c r="AQ157" i="13"/>
  <c r="AQ158" i="13"/>
  <c r="AQ159" i="13"/>
  <c r="AQ160" i="13"/>
  <c r="AQ161" i="13"/>
  <c r="AQ162" i="13"/>
  <c r="AQ163" i="13"/>
  <c r="AQ164" i="13"/>
  <c r="AQ165" i="13"/>
  <c r="AQ166" i="13"/>
  <c r="AQ167" i="13"/>
  <c r="AQ168" i="13"/>
  <c r="AQ169" i="13"/>
  <c r="AQ170" i="13"/>
  <c r="AQ171" i="13"/>
  <c r="AQ172" i="13"/>
  <c r="AQ173" i="13"/>
  <c r="AQ174" i="13"/>
  <c r="AQ175" i="13"/>
  <c r="AQ176" i="13"/>
  <c r="AQ177" i="13"/>
  <c r="AQ178" i="13"/>
  <c r="AQ179" i="13"/>
  <c r="AQ180" i="13"/>
  <c r="AQ181" i="13"/>
  <c r="AQ182" i="13"/>
  <c r="AQ183" i="13"/>
  <c r="AQ184" i="13"/>
  <c r="AQ185" i="13"/>
  <c r="AQ186" i="13"/>
  <c r="AQ187" i="13"/>
  <c r="AQ188" i="13"/>
  <c r="AQ189" i="13"/>
  <c r="AQ190" i="13"/>
  <c r="AQ191" i="13"/>
  <c r="AQ192" i="13"/>
  <c r="AQ193" i="13"/>
  <c r="AQ194" i="13"/>
  <c r="AQ195" i="13"/>
  <c r="AQ196" i="13"/>
  <c r="AQ197" i="13"/>
  <c r="AQ198" i="13"/>
  <c r="AQ199" i="13"/>
  <c r="AQ200" i="13"/>
  <c r="AQ201" i="13"/>
  <c r="AQ202" i="13"/>
  <c r="AQ203" i="13"/>
  <c r="AQ204" i="13"/>
  <c r="AQ205" i="13"/>
  <c r="AQ206" i="13"/>
  <c r="AQ207" i="13"/>
  <c r="AQ208" i="13"/>
  <c r="AQ209" i="13"/>
  <c r="AQ210" i="13"/>
  <c r="AQ211" i="13"/>
  <c r="AQ212" i="13"/>
  <c r="AQ213" i="13"/>
  <c r="AQ214" i="13"/>
  <c r="AQ215" i="13"/>
  <c r="AQ216" i="13"/>
  <c r="AQ217" i="13"/>
  <c r="AQ218" i="13"/>
  <c r="AQ219" i="13"/>
  <c r="AQ220" i="13"/>
  <c r="AQ221" i="13"/>
  <c r="AQ222" i="13"/>
  <c r="AQ223" i="13"/>
  <c r="AQ224" i="13"/>
  <c r="AQ225" i="13"/>
  <c r="AQ226" i="13"/>
  <c r="AQ227" i="13"/>
  <c r="AQ228" i="13"/>
  <c r="AQ229" i="13"/>
  <c r="AQ230" i="13"/>
  <c r="AQ231" i="13"/>
  <c r="AQ232" i="13"/>
  <c r="AQ233" i="13"/>
  <c r="AQ234" i="13"/>
  <c r="AQ235" i="13"/>
  <c r="AQ236" i="13"/>
  <c r="AQ237" i="13"/>
  <c r="AQ238" i="13"/>
  <c r="AQ239" i="13"/>
  <c r="AQ240" i="13"/>
  <c r="AQ241" i="13"/>
  <c r="AQ242" i="13"/>
  <c r="AQ243" i="13"/>
  <c r="AQ244" i="13"/>
  <c r="AQ245" i="13"/>
  <c r="AQ246" i="13"/>
  <c r="AQ247" i="13"/>
  <c r="AQ248" i="13"/>
  <c r="AQ249" i="13"/>
  <c r="AQ250" i="13"/>
  <c r="AQ251" i="13"/>
  <c r="AQ252" i="13"/>
  <c r="AQ253" i="13"/>
  <c r="AQ254" i="13"/>
  <c r="AQ255" i="13"/>
  <c r="AQ256" i="13"/>
  <c r="AQ257" i="13"/>
  <c r="AQ258" i="13"/>
  <c r="AQ259" i="13"/>
  <c r="AQ260" i="13"/>
  <c r="AQ261" i="13"/>
  <c r="AQ262" i="13"/>
  <c r="AQ263" i="13"/>
  <c r="AQ264" i="13"/>
  <c r="AQ265" i="13"/>
  <c r="AQ266" i="13"/>
  <c r="AQ267" i="13"/>
  <c r="AQ268" i="13"/>
  <c r="AQ269" i="13"/>
  <c r="AQ270" i="13"/>
  <c r="AQ271" i="13"/>
  <c r="AQ272" i="13"/>
  <c r="AQ273" i="13"/>
  <c r="AQ274" i="13"/>
  <c r="AQ275" i="13"/>
  <c r="AQ276" i="13"/>
  <c r="AQ277" i="13"/>
  <c r="AQ278" i="13"/>
  <c r="AQ279" i="13"/>
  <c r="AQ280" i="13"/>
  <c r="AQ281" i="13"/>
  <c r="AQ282" i="13"/>
  <c r="AQ283" i="13"/>
  <c r="AQ284" i="13"/>
  <c r="AQ285" i="13"/>
  <c r="AQ286" i="13"/>
  <c r="AQ287" i="13"/>
  <c r="AQ288" i="13"/>
  <c r="AQ289" i="13"/>
  <c r="AQ290" i="13"/>
  <c r="AQ291" i="13"/>
  <c r="AQ292" i="13"/>
  <c r="AQ293" i="13"/>
  <c r="AQ294" i="13"/>
  <c r="AQ295" i="13"/>
  <c r="AQ296" i="13"/>
  <c r="AQ297" i="13"/>
  <c r="AQ298" i="13"/>
  <c r="AQ299" i="13"/>
  <c r="AQ300" i="13"/>
  <c r="AQ301" i="13"/>
  <c r="AQ302" i="13"/>
  <c r="AQ303" i="13"/>
  <c r="AQ304" i="13"/>
  <c r="AQ305" i="13"/>
  <c r="AQ306" i="13"/>
  <c r="AQ307" i="13"/>
  <c r="AQ308" i="13"/>
  <c r="AQ309" i="13"/>
  <c r="AQ310" i="13"/>
  <c r="AQ311" i="13"/>
  <c r="AQ312" i="13"/>
  <c r="AQ313" i="13"/>
  <c r="AQ314" i="13"/>
  <c r="AQ315" i="13"/>
  <c r="AQ316" i="13"/>
  <c r="AQ317" i="13"/>
  <c r="AQ318" i="13"/>
  <c r="AQ319" i="13"/>
  <c r="AQ320" i="13"/>
  <c r="AQ321" i="13"/>
  <c r="AQ322" i="13"/>
  <c r="AQ323" i="13"/>
  <c r="AQ324" i="13"/>
  <c r="AQ325" i="13"/>
  <c r="AQ326" i="13"/>
  <c r="AQ327" i="13"/>
  <c r="AQ328" i="13"/>
  <c r="AQ329" i="13"/>
  <c r="AQ330" i="13"/>
  <c r="AQ331" i="13"/>
  <c r="AQ332" i="13"/>
  <c r="AQ333" i="13"/>
  <c r="AQ334" i="13"/>
  <c r="AQ335" i="13"/>
  <c r="AQ336" i="13"/>
  <c r="AQ337" i="13"/>
  <c r="AQ338" i="13"/>
  <c r="AQ339" i="13"/>
  <c r="AQ340" i="13"/>
  <c r="AQ341" i="13"/>
  <c r="AQ342" i="13"/>
  <c r="AQ343" i="13"/>
  <c r="AQ344" i="13"/>
  <c r="AQ345" i="13"/>
  <c r="AQ346" i="13"/>
  <c r="AQ347" i="13"/>
  <c r="AQ348" i="13"/>
  <c r="AQ349" i="13"/>
  <c r="AQ350" i="13"/>
  <c r="AQ351" i="13"/>
  <c r="AQ352" i="13"/>
  <c r="AQ353" i="13"/>
  <c r="AQ354" i="13"/>
  <c r="AQ355" i="13"/>
  <c r="AQ356" i="13"/>
  <c r="AQ357" i="13"/>
  <c r="AQ358" i="13"/>
  <c r="AQ359" i="13"/>
  <c r="AQ360" i="13"/>
  <c r="AQ361" i="13"/>
  <c r="AQ362" i="13"/>
  <c r="AQ363" i="13"/>
  <c r="AQ364" i="13"/>
  <c r="AQ365" i="13"/>
  <c r="AQ366" i="13"/>
  <c r="AQ367" i="13"/>
  <c r="AQ368" i="13"/>
  <c r="AQ369" i="13"/>
  <c r="AQ370" i="13"/>
  <c r="AQ371" i="13"/>
  <c r="AQ372" i="13"/>
  <c r="AQ373" i="13"/>
  <c r="AQ374" i="13"/>
  <c r="AQ375" i="13"/>
  <c r="AQ376" i="13"/>
  <c r="AQ377" i="13"/>
  <c r="AQ378" i="13"/>
  <c r="AQ379" i="13"/>
  <c r="AQ380" i="13"/>
  <c r="AQ381" i="13"/>
  <c r="AQ382" i="13"/>
  <c r="AQ383" i="13"/>
  <c r="AQ384" i="13"/>
  <c r="AQ385" i="13"/>
  <c r="AQ386" i="13"/>
  <c r="AQ387" i="13"/>
  <c r="AQ388" i="13"/>
  <c r="AQ389" i="13"/>
  <c r="AQ390" i="13"/>
  <c r="AQ391" i="13"/>
  <c r="AQ392" i="13"/>
  <c r="AQ393" i="13"/>
  <c r="AQ394" i="13"/>
  <c r="AQ395" i="13"/>
  <c r="AQ396" i="13"/>
  <c r="AQ397" i="13"/>
  <c r="AQ398" i="13"/>
  <c r="AQ399" i="13"/>
  <c r="AQ400" i="13"/>
  <c r="AQ401" i="13"/>
  <c r="AQ402" i="13"/>
  <c r="AQ403" i="13"/>
  <c r="AQ404" i="13"/>
  <c r="AP9" i="13"/>
  <c r="AP10" i="13"/>
  <c r="AP11" i="13"/>
  <c r="AP12" i="13"/>
  <c r="AP13" i="13"/>
  <c r="AP14" i="13"/>
  <c r="AP15" i="13"/>
  <c r="AP16" i="13"/>
  <c r="AP17" i="13"/>
  <c r="AP18" i="13"/>
  <c r="AP19" i="13"/>
  <c r="AP20" i="13"/>
  <c r="AP21" i="13"/>
  <c r="AP22" i="13"/>
  <c r="AP23" i="13"/>
  <c r="AP24" i="13"/>
  <c r="AP25" i="13"/>
  <c r="AP26" i="13"/>
  <c r="AP27" i="13"/>
  <c r="AP28" i="13"/>
  <c r="AP29" i="13"/>
  <c r="AP30" i="13"/>
  <c r="AP31" i="13"/>
  <c r="AP32" i="13"/>
  <c r="AP33" i="13"/>
  <c r="AP34" i="13"/>
  <c r="AP35" i="13"/>
  <c r="AP36" i="13"/>
  <c r="AP37" i="13"/>
  <c r="AP38" i="13"/>
  <c r="AP39" i="13"/>
  <c r="AP40" i="13"/>
  <c r="AP41" i="13"/>
  <c r="AP42" i="13"/>
  <c r="AP43" i="13"/>
  <c r="AP44" i="13"/>
  <c r="AP45" i="13"/>
  <c r="AP46" i="13"/>
  <c r="AP47" i="13"/>
  <c r="AP48" i="13"/>
  <c r="AP49" i="13"/>
  <c r="AP50" i="13"/>
  <c r="AP51" i="13"/>
  <c r="AP52" i="13"/>
  <c r="AP53" i="13"/>
  <c r="AP54" i="13"/>
  <c r="AP55" i="13"/>
  <c r="AP56" i="13"/>
  <c r="AP57" i="13"/>
  <c r="AP58" i="13"/>
  <c r="AP59" i="13"/>
  <c r="AP60" i="13"/>
  <c r="AP61" i="13"/>
  <c r="AP62" i="13"/>
  <c r="AP63" i="13"/>
  <c r="AP64" i="13"/>
  <c r="AP65" i="13"/>
  <c r="AP66" i="13"/>
  <c r="AP67" i="13"/>
  <c r="AP68" i="13"/>
  <c r="AP69" i="13"/>
  <c r="AP70" i="13"/>
  <c r="AP71" i="13"/>
  <c r="AP72" i="13"/>
  <c r="AP73" i="13"/>
  <c r="AP74" i="13"/>
  <c r="AP75" i="13"/>
  <c r="AP76" i="13"/>
  <c r="AP77" i="13"/>
  <c r="AP78" i="13"/>
  <c r="AP79" i="13"/>
  <c r="AP80" i="13"/>
  <c r="AP81" i="13"/>
  <c r="AP82" i="13"/>
  <c r="AP83" i="13"/>
  <c r="AP84" i="13"/>
  <c r="AP85" i="13"/>
  <c r="AP86" i="13"/>
  <c r="AP87" i="13"/>
  <c r="AP88" i="13"/>
  <c r="AP89" i="13"/>
  <c r="AP90" i="13"/>
  <c r="AP91" i="13"/>
  <c r="AP92" i="13"/>
  <c r="AP93" i="13"/>
  <c r="AP94" i="13"/>
  <c r="AP95" i="13"/>
  <c r="AP96" i="13"/>
  <c r="AP97" i="13"/>
  <c r="AP98" i="13"/>
  <c r="AP99" i="13"/>
  <c r="AP100" i="13"/>
  <c r="AP101" i="13"/>
  <c r="AP102" i="13"/>
  <c r="AP103" i="13"/>
  <c r="AP104" i="13"/>
  <c r="AP105" i="13"/>
  <c r="AP106" i="13"/>
  <c r="AP107" i="13"/>
  <c r="AP108" i="13"/>
  <c r="AP109" i="13"/>
  <c r="AP110" i="13"/>
  <c r="AP111" i="13"/>
  <c r="AP112" i="13"/>
  <c r="AP113" i="13"/>
  <c r="AP114" i="13"/>
  <c r="AP115" i="13"/>
  <c r="AP116" i="13"/>
  <c r="AP117" i="13"/>
  <c r="AP118" i="13"/>
  <c r="AP119" i="13"/>
  <c r="AP120" i="13"/>
  <c r="AP121" i="13"/>
  <c r="AP122" i="13"/>
  <c r="AP123" i="13"/>
  <c r="AP124" i="13"/>
  <c r="AP125" i="13"/>
  <c r="AP126" i="13"/>
  <c r="AP127" i="13"/>
  <c r="AP128" i="13"/>
  <c r="AP129" i="13"/>
  <c r="AP130" i="13"/>
  <c r="AP131" i="13"/>
  <c r="AP132" i="13"/>
  <c r="AP133" i="13"/>
  <c r="AP134" i="13"/>
  <c r="AP135" i="13"/>
  <c r="AP136" i="13"/>
  <c r="AP137" i="13"/>
  <c r="AP138" i="13"/>
  <c r="AP139" i="13"/>
  <c r="AP140" i="13"/>
  <c r="AP141" i="13"/>
  <c r="AP142" i="13"/>
  <c r="AP143" i="13"/>
  <c r="AP144" i="13"/>
  <c r="AP145" i="13"/>
  <c r="AP146" i="13"/>
  <c r="AP147" i="13"/>
  <c r="AP148" i="13"/>
  <c r="AP149" i="13"/>
  <c r="AP150" i="13"/>
  <c r="AP151" i="13"/>
  <c r="AP152" i="13"/>
  <c r="AP153" i="13"/>
  <c r="AP154" i="13"/>
  <c r="AP155" i="13"/>
  <c r="AP156" i="13"/>
  <c r="AP157" i="13"/>
  <c r="AP158" i="13"/>
  <c r="AP159" i="13"/>
  <c r="AP160" i="13"/>
  <c r="AP161" i="13"/>
  <c r="AP162" i="13"/>
  <c r="AP163" i="13"/>
  <c r="AP164" i="13"/>
  <c r="AP165" i="13"/>
  <c r="AP166" i="13"/>
  <c r="AP167" i="13"/>
  <c r="AP168" i="13"/>
  <c r="AP169" i="13"/>
  <c r="AP170" i="13"/>
  <c r="AP171" i="13"/>
  <c r="AP172" i="13"/>
  <c r="AP173" i="13"/>
  <c r="AP174" i="13"/>
  <c r="AP175" i="13"/>
  <c r="AP176" i="13"/>
  <c r="AP177" i="13"/>
  <c r="AP178" i="13"/>
  <c r="AP179" i="13"/>
  <c r="AP180" i="13"/>
  <c r="AP181" i="13"/>
  <c r="AP182" i="13"/>
  <c r="AP183" i="13"/>
  <c r="AP184" i="13"/>
  <c r="AP185" i="13"/>
  <c r="AP186" i="13"/>
  <c r="AP187" i="13"/>
  <c r="AP188" i="13"/>
  <c r="AP189" i="13"/>
  <c r="AP190" i="13"/>
  <c r="AP191" i="13"/>
  <c r="AP192" i="13"/>
  <c r="AP193" i="13"/>
  <c r="AP194" i="13"/>
  <c r="AP195" i="13"/>
  <c r="AP196" i="13"/>
  <c r="AP197" i="13"/>
  <c r="AP198" i="13"/>
  <c r="AP199" i="13"/>
  <c r="AP200" i="13"/>
  <c r="AP201" i="13"/>
  <c r="AP202" i="13"/>
  <c r="AP203" i="13"/>
  <c r="AP204" i="13"/>
  <c r="AP205" i="13"/>
  <c r="AP206" i="13"/>
  <c r="AP207" i="13"/>
  <c r="AP208" i="13"/>
  <c r="AP209" i="13"/>
  <c r="AP210" i="13"/>
  <c r="AP211" i="13"/>
  <c r="AP212" i="13"/>
  <c r="AP213" i="13"/>
  <c r="AP214" i="13"/>
  <c r="AP215" i="13"/>
  <c r="AP216" i="13"/>
  <c r="AP217" i="13"/>
  <c r="AP218" i="13"/>
  <c r="AP219" i="13"/>
  <c r="AP220" i="13"/>
  <c r="AP221" i="13"/>
  <c r="AP222" i="13"/>
  <c r="AP223" i="13"/>
  <c r="AP224" i="13"/>
  <c r="AP225" i="13"/>
  <c r="AP226" i="13"/>
  <c r="AP227" i="13"/>
  <c r="AP228" i="13"/>
  <c r="AP229" i="13"/>
  <c r="AP230" i="13"/>
  <c r="AP231" i="13"/>
  <c r="AP232" i="13"/>
  <c r="AP233" i="13"/>
  <c r="AP234" i="13"/>
  <c r="AP235" i="13"/>
  <c r="AP236" i="13"/>
  <c r="AP237" i="13"/>
  <c r="AP238" i="13"/>
  <c r="AP239" i="13"/>
  <c r="AP240" i="13"/>
  <c r="AP241" i="13"/>
  <c r="AP242" i="13"/>
  <c r="AP243" i="13"/>
  <c r="AP244" i="13"/>
  <c r="AP245" i="13"/>
  <c r="AP246" i="13"/>
  <c r="AP247" i="13"/>
  <c r="AP248" i="13"/>
  <c r="AP249" i="13"/>
  <c r="AP250" i="13"/>
  <c r="AP251" i="13"/>
  <c r="AP252" i="13"/>
  <c r="AP253" i="13"/>
  <c r="AP254" i="13"/>
  <c r="AP255" i="13"/>
  <c r="AP256" i="13"/>
  <c r="AP257" i="13"/>
  <c r="AP258" i="13"/>
  <c r="AP259" i="13"/>
  <c r="AP260" i="13"/>
  <c r="AP261" i="13"/>
  <c r="AP262" i="13"/>
  <c r="AP263" i="13"/>
  <c r="AP264" i="13"/>
  <c r="AP265" i="13"/>
  <c r="AP266" i="13"/>
  <c r="AP267" i="13"/>
  <c r="AP268" i="13"/>
  <c r="AP269" i="13"/>
  <c r="AP270" i="13"/>
  <c r="AP271" i="13"/>
  <c r="AP272" i="13"/>
  <c r="AP273" i="13"/>
  <c r="AP274" i="13"/>
  <c r="AP275" i="13"/>
  <c r="AP276" i="13"/>
  <c r="AP277" i="13"/>
  <c r="AP278" i="13"/>
  <c r="AP279" i="13"/>
  <c r="AP280" i="13"/>
  <c r="AP281" i="13"/>
  <c r="AP282" i="13"/>
  <c r="AP283" i="13"/>
  <c r="AP284" i="13"/>
  <c r="AP285" i="13"/>
  <c r="AP286" i="13"/>
  <c r="AP287" i="13"/>
  <c r="AP288" i="13"/>
  <c r="AP289" i="13"/>
  <c r="AP290" i="13"/>
  <c r="AP291" i="13"/>
  <c r="AP292" i="13"/>
  <c r="AP293" i="13"/>
  <c r="AP294" i="13"/>
  <c r="AP295" i="13"/>
  <c r="AP296" i="13"/>
  <c r="AP297" i="13"/>
  <c r="AP298" i="13"/>
  <c r="AP299" i="13"/>
  <c r="AP300" i="13"/>
  <c r="AP301" i="13"/>
  <c r="AP302" i="13"/>
  <c r="AP303" i="13"/>
  <c r="AP304" i="13"/>
  <c r="AP305" i="13"/>
  <c r="AP306" i="13"/>
  <c r="AP307" i="13"/>
  <c r="AP308" i="13"/>
  <c r="AP309" i="13"/>
  <c r="AP310" i="13"/>
  <c r="AP311" i="13"/>
  <c r="AP312" i="13"/>
  <c r="AP313" i="13"/>
  <c r="AP314" i="13"/>
  <c r="AP315" i="13"/>
  <c r="AP316" i="13"/>
  <c r="AP317" i="13"/>
  <c r="AP318" i="13"/>
  <c r="AP319" i="13"/>
  <c r="AP320" i="13"/>
  <c r="AP321" i="13"/>
  <c r="AP322" i="13"/>
  <c r="AP323" i="13"/>
  <c r="AP324" i="13"/>
  <c r="AP325" i="13"/>
  <c r="AP326" i="13"/>
  <c r="AP327" i="13"/>
  <c r="AP328" i="13"/>
  <c r="AP329" i="13"/>
  <c r="AP330" i="13"/>
  <c r="AP331" i="13"/>
  <c r="AP332" i="13"/>
  <c r="AP333" i="13"/>
  <c r="AP334" i="13"/>
  <c r="AP335" i="13"/>
  <c r="AP336" i="13"/>
  <c r="AP337" i="13"/>
  <c r="AP338" i="13"/>
  <c r="AP339" i="13"/>
  <c r="AP340" i="13"/>
  <c r="AP341" i="13"/>
  <c r="AP342" i="13"/>
  <c r="AP343" i="13"/>
  <c r="AP344" i="13"/>
  <c r="AP345" i="13"/>
  <c r="AP346" i="13"/>
  <c r="AP347" i="13"/>
  <c r="AP348" i="13"/>
  <c r="AP349" i="13"/>
  <c r="AP350" i="13"/>
  <c r="AP351" i="13"/>
  <c r="AP352" i="13"/>
  <c r="AP353" i="13"/>
  <c r="AP354" i="13"/>
  <c r="AP355" i="13"/>
  <c r="AP356" i="13"/>
  <c r="AP357" i="13"/>
  <c r="AP358" i="13"/>
  <c r="AP359" i="13"/>
  <c r="AP360" i="13"/>
  <c r="AP361" i="13"/>
  <c r="AP362" i="13"/>
  <c r="AP363" i="13"/>
  <c r="AP364" i="13"/>
  <c r="AP365" i="13"/>
  <c r="AP366" i="13"/>
  <c r="AP367" i="13"/>
  <c r="AP368" i="13"/>
  <c r="AP369" i="13"/>
  <c r="AP370" i="13"/>
  <c r="AP371" i="13"/>
  <c r="AP372" i="13"/>
  <c r="AP373" i="13"/>
  <c r="AP374" i="13"/>
  <c r="AP375" i="13"/>
  <c r="AP376" i="13"/>
  <c r="AP377" i="13"/>
  <c r="AP378" i="13"/>
  <c r="AP379" i="13"/>
  <c r="AP380" i="13"/>
  <c r="AP381" i="13"/>
  <c r="AP382" i="13"/>
  <c r="AP383" i="13"/>
  <c r="AP384" i="13"/>
  <c r="AP385" i="13"/>
  <c r="AP386" i="13"/>
  <c r="AP387" i="13"/>
  <c r="AP388" i="13"/>
  <c r="AP389" i="13"/>
  <c r="AP390" i="13"/>
  <c r="AP391" i="13"/>
  <c r="AP392" i="13"/>
  <c r="AP393" i="13"/>
  <c r="AP394" i="13"/>
  <c r="AP395" i="13"/>
  <c r="AP396" i="13"/>
  <c r="AP397" i="13"/>
  <c r="AP398" i="13"/>
  <c r="AP399" i="13"/>
  <c r="AP400" i="13"/>
  <c r="AP401" i="13"/>
  <c r="AP402" i="13"/>
  <c r="AP403" i="13"/>
  <c r="AP404" i="13"/>
  <c r="AO9" i="13"/>
  <c r="AO10" i="13"/>
  <c r="AO11" i="13"/>
  <c r="AO12" i="13"/>
  <c r="AO13" i="13"/>
  <c r="AO14" i="13"/>
  <c r="AO15" i="13"/>
  <c r="AO16" i="13"/>
  <c r="AO17" i="13"/>
  <c r="AO18" i="13"/>
  <c r="AO19" i="13"/>
  <c r="AO20" i="13"/>
  <c r="AO21" i="13"/>
  <c r="AO22" i="13"/>
  <c r="AO23" i="13"/>
  <c r="AO24" i="13"/>
  <c r="AO25" i="13"/>
  <c r="AO26" i="13"/>
  <c r="AO27" i="13"/>
  <c r="AO28" i="13"/>
  <c r="AO29" i="13"/>
  <c r="AO30" i="13"/>
  <c r="AO31" i="13"/>
  <c r="AO32" i="13"/>
  <c r="AO33" i="13"/>
  <c r="AO34" i="13"/>
  <c r="AO35" i="13"/>
  <c r="AO36" i="13"/>
  <c r="AO37" i="13"/>
  <c r="AO38" i="13"/>
  <c r="AO39" i="13"/>
  <c r="AO40" i="13"/>
  <c r="AO41" i="13"/>
  <c r="AO42" i="13"/>
  <c r="AO43" i="13"/>
  <c r="AO44" i="13"/>
  <c r="AO45" i="13"/>
  <c r="AO46" i="13"/>
  <c r="AO47" i="13"/>
  <c r="AO48" i="13"/>
  <c r="AO49" i="13"/>
  <c r="AO50" i="13"/>
  <c r="AO51" i="13"/>
  <c r="AO52" i="13"/>
  <c r="AO53" i="13"/>
  <c r="AO54" i="13"/>
  <c r="AO55" i="13"/>
  <c r="AO56" i="13"/>
  <c r="AO57" i="13"/>
  <c r="AO58" i="13"/>
  <c r="AO59" i="13"/>
  <c r="AO60" i="13"/>
  <c r="AO61" i="13"/>
  <c r="AO62" i="13"/>
  <c r="AO63" i="13"/>
  <c r="AO64" i="13"/>
  <c r="AO65" i="13"/>
  <c r="AO66" i="13"/>
  <c r="AO67" i="13"/>
  <c r="AO68" i="13"/>
  <c r="AO69" i="13"/>
  <c r="AO70" i="13"/>
  <c r="AO71" i="13"/>
  <c r="AO72" i="13"/>
  <c r="AO73" i="13"/>
  <c r="AO74" i="13"/>
  <c r="AO75" i="13"/>
  <c r="AO76" i="13"/>
  <c r="AO77" i="13"/>
  <c r="AO78" i="13"/>
  <c r="AO79" i="13"/>
  <c r="AO80" i="13"/>
  <c r="AO81" i="13"/>
  <c r="AO82" i="13"/>
  <c r="AO83" i="13"/>
  <c r="AO84" i="13"/>
  <c r="AO85" i="13"/>
  <c r="AO86" i="13"/>
  <c r="AO87" i="13"/>
  <c r="AO88" i="13"/>
  <c r="AO89" i="13"/>
  <c r="AO90" i="13"/>
  <c r="AO91" i="13"/>
  <c r="AO92" i="13"/>
  <c r="AO93" i="13"/>
  <c r="AO94" i="13"/>
  <c r="AO95" i="13"/>
  <c r="AO96" i="13"/>
  <c r="AO97" i="13"/>
  <c r="AO98" i="13"/>
  <c r="AO99" i="13"/>
  <c r="AO100" i="13"/>
  <c r="AO101" i="13"/>
  <c r="AO102" i="13"/>
  <c r="AO103" i="13"/>
  <c r="AO104" i="13"/>
  <c r="AO105" i="13"/>
  <c r="AO106" i="13"/>
  <c r="AO107" i="13"/>
  <c r="AO108" i="13"/>
  <c r="AO109" i="13"/>
  <c r="AO110" i="13"/>
  <c r="AO111" i="13"/>
  <c r="AO112" i="13"/>
  <c r="AO113" i="13"/>
  <c r="AO114" i="13"/>
  <c r="AO115" i="13"/>
  <c r="AO116" i="13"/>
  <c r="AO117" i="13"/>
  <c r="AO118" i="13"/>
  <c r="AO119" i="13"/>
  <c r="AO120" i="13"/>
  <c r="AO121" i="13"/>
  <c r="AO122" i="13"/>
  <c r="AO123" i="13"/>
  <c r="AO124" i="13"/>
  <c r="AO125" i="13"/>
  <c r="AO126" i="13"/>
  <c r="AO127" i="13"/>
  <c r="AO128" i="13"/>
  <c r="AO129" i="13"/>
  <c r="AO130" i="13"/>
  <c r="AO131" i="13"/>
  <c r="AO132" i="13"/>
  <c r="AO133" i="13"/>
  <c r="AO134" i="13"/>
  <c r="AO135" i="13"/>
  <c r="AO136" i="13"/>
  <c r="AO137" i="13"/>
  <c r="AO138" i="13"/>
  <c r="AO139" i="13"/>
  <c r="AO140" i="13"/>
  <c r="AO141" i="13"/>
  <c r="AO142" i="13"/>
  <c r="AO143" i="13"/>
  <c r="AO144" i="13"/>
  <c r="AO145" i="13"/>
  <c r="AO146" i="13"/>
  <c r="AO147" i="13"/>
  <c r="AO148" i="13"/>
  <c r="AO149" i="13"/>
  <c r="AO150" i="13"/>
  <c r="AO151" i="13"/>
  <c r="AO152" i="13"/>
  <c r="AO153" i="13"/>
  <c r="AO154" i="13"/>
  <c r="AO155" i="13"/>
  <c r="AO156" i="13"/>
  <c r="AO157" i="13"/>
  <c r="AO158" i="13"/>
  <c r="AO159" i="13"/>
  <c r="AO160" i="13"/>
  <c r="AO161" i="13"/>
  <c r="AO162" i="13"/>
  <c r="AO163" i="13"/>
  <c r="AO164" i="13"/>
  <c r="AO165" i="13"/>
  <c r="AO166" i="13"/>
  <c r="AO167" i="13"/>
  <c r="AO168" i="13"/>
  <c r="AO169" i="13"/>
  <c r="AO170" i="13"/>
  <c r="AO171" i="13"/>
  <c r="AO172" i="13"/>
  <c r="AO173" i="13"/>
  <c r="AO174" i="13"/>
  <c r="AO175" i="13"/>
  <c r="AO176" i="13"/>
  <c r="AO177" i="13"/>
  <c r="AO178" i="13"/>
  <c r="AO179" i="13"/>
  <c r="AO180" i="13"/>
  <c r="AO181" i="13"/>
  <c r="AO182" i="13"/>
  <c r="AO183" i="13"/>
  <c r="AO184" i="13"/>
  <c r="AO185" i="13"/>
  <c r="AO186" i="13"/>
  <c r="AO187" i="13"/>
  <c r="AO188" i="13"/>
  <c r="AO189" i="13"/>
  <c r="AO190" i="13"/>
  <c r="AO191" i="13"/>
  <c r="AO192" i="13"/>
  <c r="AO193" i="13"/>
  <c r="AO194" i="13"/>
  <c r="AO195" i="13"/>
  <c r="AO196" i="13"/>
  <c r="AO197" i="13"/>
  <c r="AO198" i="13"/>
  <c r="AO199" i="13"/>
  <c r="AO200" i="13"/>
  <c r="AO201" i="13"/>
  <c r="AO202" i="13"/>
  <c r="AO203" i="13"/>
  <c r="AO204" i="13"/>
  <c r="AO205" i="13"/>
  <c r="AO206" i="13"/>
  <c r="AO207" i="13"/>
  <c r="AO208" i="13"/>
  <c r="AO209" i="13"/>
  <c r="AO210" i="13"/>
  <c r="AO211" i="13"/>
  <c r="AO212" i="13"/>
  <c r="AO213" i="13"/>
  <c r="AO214" i="13"/>
  <c r="AO215" i="13"/>
  <c r="AO216" i="13"/>
  <c r="AO217" i="13"/>
  <c r="AO218" i="13"/>
  <c r="AO219" i="13"/>
  <c r="AO220" i="13"/>
  <c r="AO221" i="13"/>
  <c r="AO222" i="13"/>
  <c r="AO223" i="13"/>
  <c r="AO224" i="13"/>
  <c r="AO225" i="13"/>
  <c r="AO226" i="13"/>
  <c r="AO227" i="13"/>
  <c r="AO228" i="13"/>
  <c r="AO229" i="13"/>
  <c r="AO230" i="13"/>
  <c r="AO231" i="13"/>
  <c r="AO232" i="13"/>
  <c r="AO233" i="13"/>
  <c r="AO234" i="13"/>
  <c r="AO235" i="13"/>
  <c r="AO236" i="13"/>
  <c r="AO237" i="13"/>
  <c r="AO238" i="13"/>
  <c r="AO239" i="13"/>
  <c r="AO240" i="13"/>
  <c r="AO241" i="13"/>
  <c r="AO242" i="13"/>
  <c r="AO243" i="13"/>
  <c r="AO244" i="13"/>
  <c r="AO245" i="13"/>
  <c r="AO246" i="13"/>
  <c r="AO247" i="13"/>
  <c r="AO248" i="13"/>
  <c r="AO249" i="13"/>
  <c r="AO250" i="13"/>
  <c r="AO251" i="13"/>
  <c r="AO252" i="13"/>
  <c r="AO253" i="13"/>
  <c r="AO254" i="13"/>
  <c r="AO255" i="13"/>
  <c r="AO256" i="13"/>
  <c r="AO257" i="13"/>
  <c r="AO258" i="13"/>
  <c r="AO259" i="13"/>
  <c r="AO260" i="13"/>
  <c r="AO261" i="13"/>
  <c r="AO262" i="13"/>
  <c r="AO263" i="13"/>
  <c r="AO264" i="13"/>
  <c r="AO265" i="13"/>
  <c r="AO266" i="13"/>
  <c r="AO267" i="13"/>
  <c r="AO268" i="13"/>
  <c r="AO269" i="13"/>
  <c r="AO270" i="13"/>
  <c r="AO271" i="13"/>
  <c r="AO272" i="13"/>
  <c r="AO273" i="13"/>
  <c r="AO274" i="13"/>
  <c r="AO275" i="13"/>
  <c r="AO276" i="13"/>
  <c r="AO277" i="13"/>
  <c r="AO278" i="13"/>
  <c r="AO279" i="13"/>
  <c r="AO280" i="13"/>
  <c r="AO281" i="13"/>
  <c r="AO282" i="13"/>
  <c r="AO283" i="13"/>
  <c r="AO284" i="13"/>
  <c r="AO285" i="13"/>
  <c r="AO286" i="13"/>
  <c r="AO287" i="13"/>
  <c r="AO288" i="13"/>
  <c r="AO289" i="13"/>
  <c r="AO290" i="13"/>
  <c r="AO291" i="13"/>
  <c r="AO292" i="13"/>
  <c r="AO293" i="13"/>
  <c r="AO294" i="13"/>
  <c r="AO295" i="13"/>
  <c r="AO296" i="13"/>
  <c r="AO297" i="13"/>
  <c r="AO298" i="13"/>
  <c r="AO299" i="13"/>
  <c r="AO300" i="13"/>
  <c r="AO301" i="13"/>
  <c r="AO302" i="13"/>
  <c r="AO303" i="13"/>
  <c r="AO304" i="13"/>
  <c r="AO305" i="13"/>
  <c r="AO306" i="13"/>
  <c r="AO307" i="13"/>
  <c r="AO308" i="13"/>
  <c r="AO309" i="13"/>
  <c r="AO310" i="13"/>
  <c r="AO311" i="13"/>
  <c r="AO312" i="13"/>
  <c r="AO313" i="13"/>
  <c r="AO314" i="13"/>
  <c r="AO315" i="13"/>
  <c r="AO316" i="13"/>
  <c r="AO317" i="13"/>
  <c r="AO318" i="13"/>
  <c r="AO319" i="13"/>
  <c r="AO320" i="13"/>
  <c r="AO321" i="13"/>
  <c r="AO322" i="13"/>
  <c r="AO323" i="13"/>
  <c r="AO324" i="13"/>
  <c r="AO325" i="13"/>
  <c r="AO326" i="13"/>
  <c r="AO327" i="13"/>
  <c r="AO328" i="13"/>
  <c r="AO329" i="13"/>
  <c r="AO330" i="13"/>
  <c r="AO331" i="13"/>
  <c r="AO332" i="13"/>
  <c r="AO333" i="13"/>
  <c r="AO334" i="13"/>
  <c r="AO335" i="13"/>
  <c r="AO336" i="13"/>
  <c r="AO337" i="13"/>
  <c r="AO338" i="13"/>
  <c r="AO339" i="13"/>
  <c r="AO340" i="13"/>
  <c r="AO341" i="13"/>
  <c r="AO342" i="13"/>
  <c r="AO343" i="13"/>
  <c r="AO344" i="13"/>
  <c r="AO345" i="13"/>
  <c r="AO346" i="13"/>
  <c r="AO347" i="13"/>
  <c r="AO348" i="13"/>
  <c r="AO349" i="13"/>
  <c r="AO350" i="13"/>
  <c r="AO351" i="13"/>
  <c r="AO352" i="13"/>
  <c r="AO353" i="13"/>
  <c r="AO354" i="13"/>
  <c r="AO355" i="13"/>
  <c r="AO356" i="13"/>
  <c r="AO357" i="13"/>
  <c r="AO358" i="13"/>
  <c r="AO359" i="13"/>
  <c r="AO360" i="13"/>
  <c r="AO361" i="13"/>
  <c r="AO362" i="13"/>
  <c r="AO363" i="13"/>
  <c r="AO364" i="13"/>
  <c r="AO365" i="13"/>
  <c r="AO366" i="13"/>
  <c r="AO367" i="13"/>
  <c r="AO368" i="13"/>
  <c r="AO369" i="13"/>
  <c r="AO370" i="13"/>
  <c r="AO371" i="13"/>
  <c r="AO372" i="13"/>
  <c r="AO373" i="13"/>
  <c r="AO374" i="13"/>
  <c r="AO375" i="13"/>
  <c r="AO376" i="13"/>
  <c r="AO377" i="13"/>
  <c r="AO378" i="13"/>
  <c r="AO379" i="13"/>
  <c r="AO380" i="13"/>
  <c r="AO381" i="13"/>
  <c r="AO382" i="13"/>
  <c r="AO383" i="13"/>
  <c r="AO384" i="13"/>
  <c r="AO385" i="13"/>
  <c r="AO386" i="13"/>
  <c r="AO387" i="13"/>
  <c r="AO388" i="13"/>
  <c r="AO389" i="13"/>
  <c r="AO390" i="13"/>
  <c r="AO391" i="13"/>
  <c r="AO392" i="13"/>
  <c r="AO393" i="13"/>
  <c r="AO394" i="13"/>
  <c r="AO395" i="13"/>
  <c r="AO396" i="13"/>
  <c r="AO397" i="13"/>
  <c r="AO398" i="13"/>
  <c r="AO399" i="13"/>
  <c r="AO400" i="13"/>
  <c r="AO401" i="13"/>
  <c r="AO402" i="13"/>
  <c r="AO403" i="13"/>
  <c r="AO404" i="13"/>
  <c r="AN9" i="13"/>
  <c r="AN10" i="13"/>
  <c r="AN11" i="13"/>
  <c r="AN12" i="13"/>
  <c r="AN13" i="13"/>
  <c r="AN14" i="13"/>
  <c r="AN15" i="13"/>
  <c r="AN16" i="13"/>
  <c r="AN17" i="13"/>
  <c r="AN18" i="13"/>
  <c r="AN19" i="13"/>
  <c r="AN20" i="13"/>
  <c r="AN21" i="13"/>
  <c r="AN22" i="13"/>
  <c r="AN23" i="13"/>
  <c r="AN24" i="13"/>
  <c r="AN25" i="13"/>
  <c r="AN26" i="13"/>
  <c r="AN27" i="13"/>
  <c r="AN28" i="13"/>
  <c r="AN29" i="13"/>
  <c r="AN30" i="13"/>
  <c r="AN31" i="13"/>
  <c r="AN32" i="13"/>
  <c r="AN33" i="13"/>
  <c r="AN34" i="13"/>
  <c r="AN35" i="13"/>
  <c r="AN36" i="13"/>
  <c r="AN37" i="13"/>
  <c r="AN38" i="13"/>
  <c r="AN39" i="13"/>
  <c r="AN40" i="13"/>
  <c r="AN41" i="13"/>
  <c r="AN42" i="13"/>
  <c r="AN43" i="13"/>
  <c r="AN44" i="13"/>
  <c r="AN45" i="13"/>
  <c r="AN46" i="13"/>
  <c r="AN47" i="13"/>
  <c r="AN48" i="13"/>
  <c r="AN49" i="13"/>
  <c r="AN50" i="13"/>
  <c r="AN51" i="13"/>
  <c r="AN52" i="13"/>
  <c r="AN53" i="13"/>
  <c r="AN54" i="13"/>
  <c r="AN55" i="13"/>
  <c r="AN56" i="13"/>
  <c r="AN57" i="13"/>
  <c r="AN58" i="13"/>
  <c r="AN59" i="13"/>
  <c r="AN60" i="13"/>
  <c r="AN61" i="13"/>
  <c r="AN62" i="13"/>
  <c r="AN63" i="13"/>
  <c r="AN64" i="13"/>
  <c r="AN65" i="13"/>
  <c r="AN66" i="13"/>
  <c r="AN67" i="13"/>
  <c r="AN68" i="13"/>
  <c r="AN69" i="13"/>
  <c r="AN70" i="13"/>
  <c r="AN71" i="13"/>
  <c r="AN72" i="13"/>
  <c r="AN73" i="13"/>
  <c r="AN74" i="13"/>
  <c r="AN75" i="13"/>
  <c r="AN76" i="13"/>
  <c r="AN77" i="13"/>
  <c r="AN78" i="13"/>
  <c r="AN79" i="13"/>
  <c r="AN80" i="13"/>
  <c r="AN81" i="13"/>
  <c r="AN82" i="13"/>
  <c r="AN83" i="13"/>
  <c r="AN84" i="13"/>
  <c r="AN85" i="13"/>
  <c r="AN86" i="13"/>
  <c r="AN87" i="13"/>
  <c r="AN88" i="13"/>
  <c r="AN89" i="13"/>
  <c r="AN90" i="13"/>
  <c r="AN91" i="13"/>
  <c r="AN92" i="13"/>
  <c r="AN93" i="13"/>
  <c r="AN94" i="13"/>
  <c r="AN95" i="13"/>
  <c r="AN96" i="13"/>
  <c r="AN97" i="13"/>
  <c r="AN98" i="13"/>
  <c r="AN99" i="13"/>
  <c r="AN100" i="13"/>
  <c r="AN101" i="13"/>
  <c r="AN102" i="13"/>
  <c r="AN103" i="13"/>
  <c r="AN104" i="13"/>
  <c r="AN105" i="13"/>
  <c r="AN106" i="13"/>
  <c r="AN107" i="13"/>
  <c r="AN108" i="13"/>
  <c r="AN109" i="13"/>
  <c r="AN110" i="13"/>
  <c r="AN111" i="13"/>
  <c r="AN112" i="13"/>
  <c r="AN113" i="13"/>
  <c r="AN114" i="13"/>
  <c r="AN115" i="13"/>
  <c r="AN116" i="13"/>
  <c r="AN117" i="13"/>
  <c r="AN118" i="13"/>
  <c r="AN119" i="13"/>
  <c r="AN120" i="13"/>
  <c r="AN121" i="13"/>
  <c r="AN122" i="13"/>
  <c r="AN123" i="13"/>
  <c r="AN124" i="13"/>
  <c r="AN125" i="13"/>
  <c r="AN126" i="13"/>
  <c r="AN127" i="13"/>
  <c r="AN128" i="13"/>
  <c r="AN129" i="13"/>
  <c r="AN130" i="13"/>
  <c r="AN131" i="13"/>
  <c r="AN132" i="13"/>
  <c r="AN133" i="13"/>
  <c r="AN134" i="13"/>
  <c r="AN135" i="13"/>
  <c r="AN136" i="13"/>
  <c r="AN137" i="13"/>
  <c r="AN138" i="13"/>
  <c r="AN139" i="13"/>
  <c r="AN140" i="13"/>
  <c r="AN141" i="13"/>
  <c r="AN142" i="13"/>
  <c r="AN143" i="13"/>
  <c r="AN144" i="13"/>
  <c r="AN145" i="13"/>
  <c r="AN146" i="13"/>
  <c r="AN147" i="13"/>
  <c r="AN148" i="13"/>
  <c r="AN149" i="13"/>
  <c r="AN150" i="13"/>
  <c r="AN151" i="13"/>
  <c r="AN152" i="13"/>
  <c r="AN153" i="13"/>
  <c r="AN154" i="13"/>
  <c r="AN155" i="13"/>
  <c r="AN156" i="13"/>
  <c r="AN157" i="13"/>
  <c r="AN158" i="13"/>
  <c r="AN159" i="13"/>
  <c r="AN160" i="13"/>
  <c r="AN161" i="13"/>
  <c r="AN162" i="13"/>
  <c r="AN163" i="13"/>
  <c r="AN164" i="13"/>
  <c r="AN165" i="13"/>
  <c r="AN166" i="13"/>
  <c r="AN167" i="13"/>
  <c r="AN168" i="13"/>
  <c r="AN169" i="13"/>
  <c r="AN170" i="13"/>
  <c r="AN171" i="13"/>
  <c r="AN172" i="13"/>
  <c r="AN173" i="13"/>
  <c r="AN174" i="13"/>
  <c r="AN175" i="13"/>
  <c r="AN176" i="13"/>
  <c r="AN177" i="13"/>
  <c r="AN178" i="13"/>
  <c r="AN179" i="13"/>
  <c r="AN180" i="13"/>
  <c r="AN181" i="13"/>
  <c r="AN182" i="13"/>
  <c r="AN183" i="13"/>
  <c r="AN184" i="13"/>
  <c r="AN185" i="13"/>
  <c r="AN186" i="13"/>
  <c r="AN187" i="13"/>
  <c r="AN188" i="13"/>
  <c r="AN189" i="13"/>
  <c r="AN190" i="13"/>
  <c r="AN191" i="13"/>
  <c r="AN192" i="13"/>
  <c r="AN193" i="13"/>
  <c r="AN194" i="13"/>
  <c r="AN195" i="13"/>
  <c r="AN196" i="13"/>
  <c r="AN197" i="13"/>
  <c r="AN198" i="13"/>
  <c r="AN199" i="13"/>
  <c r="AN200" i="13"/>
  <c r="AN201" i="13"/>
  <c r="AN202" i="13"/>
  <c r="AN203" i="13"/>
  <c r="AN204" i="13"/>
  <c r="AN205" i="13"/>
  <c r="AN206" i="13"/>
  <c r="AN207" i="13"/>
  <c r="AN208" i="13"/>
  <c r="AN209" i="13"/>
  <c r="AN210" i="13"/>
  <c r="AN211" i="13"/>
  <c r="AN212" i="13"/>
  <c r="AN213" i="13"/>
  <c r="AN214" i="13"/>
  <c r="AN215" i="13"/>
  <c r="AN216" i="13"/>
  <c r="AN217" i="13"/>
  <c r="AN218" i="13"/>
  <c r="AN219" i="13"/>
  <c r="AN220" i="13"/>
  <c r="AN221" i="13"/>
  <c r="AN222" i="13"/>
  <c r="AN223" i="13"/>
  <c r="AN224" i="13"/>
  <c r="AN225" i="13"/>
  <c r="AN226" i="13"/>
  <c r="AN227" i="13"/>
  <c r="AN228" i="13"/>
  <c r="AN229" i="13"/>
  <c r="AN230" i="13"/>
  <c r="AN231" i="13"/>
  <c r="AN232" i="13"/>
  <c r="AN233" i="13"/>
  <c r="AN234" i="13"/>
  <c r="AN235" i="13"/>
  <c r="AN236" i="13"/>
  <c r="AN237" i="13"/>
  <c r="AN238" i="13"/>
  <c r="AN239" i="13"/>
  <c r="AN240" i="13"/>
  <c r="AN241" i="13"/>
  <c r="AN242" i="13"/>
  <c r="AN243" i="13"/>
  <c r="AN244" i="13"/>
  <c r="AN245" i="13"/>
  <c r="AN246" i="13"/>
  <c r="AN247" i="13"/>
  <c r="AN248" i="13"/>
  <c r="AN249" i="13"/>
  <c r="AN250" i="13"/>
  <c r="AN251" i="13"/>
  <c r="AN252" i="13"/>
  <c r="AN253" i="13"/>
  <c r="AN254" i="13"/>
  <c r="AN255" i="13"/>
  <c r="AN256" i="13"/>
  <c r="AN257" i="13"/>
  <c r="AN258" i="13"/>
  <c r="AN259" i="13"/>
  <c r="AN260" i="13"/>
  <c r="AN261" i="13"/>
  <c r="AN262" i="13"/>
  <c r="AN263" i="13"/>
  <c r="AN264" i="13"/>
  <c r="AN265" i="13"/>
  <c r="AN266" i="13"/>
  <c r="AN267" i="13"/>
  <c r="AN268" i="13"/>
  <c r="AN269" i="13"/>
  <c r="AN270" i="13"/>
  <c r="AN271" i="13"/>
  <c r="AN272" i="13"/>
  <c r="AN273" i="13"/>
  <c r="AN274" i="13"/>
  <c r="AN275" i="13"/>
  <c r="AN276" i="13"/>
  <c r="AN277" i="13"/>
  <c r="AN278" i="13"/>
  <c r="AN279" i="13"/>
  <c r="AN280" i="13"/>
  <c r="AN281" i="13"/>
  <c r="AN282" i="13"/>
  <c r="AN283" i="13"/>
  <c r="AN284" i="13"/>
  <c r="AN285" i="13"/>
  <c r="AN286" i="13"/>
  <c r="AN287" i="13"/>
  <c r="AN288" i="13"/>
  <c r="AN289" i="13"/>
  <c r="AN290" i="13"/>
  <c r="AN291" i="13"/>
  <c r="AN292" i="13"/>
  <c r="AN293" i="13"/>
  <c r="AN294" i="13"/>
  <c r="AN295" i="13"/>
  <c r="AN296" i="13"/>
  <c r="AN297" i="13"/>
  <c r="AN298" i="13"/>
  <c r="AN299" i="13"/>
  <c r="AN300" i="13"/>
  <c r="AN301" i="13"/>
  <c r="AN302" i="13"/>
  <c r="AN303" i="13"/>
  <c r="AN304" i="13"/>
  <c r="AN305" i="13"/>
  <c r="AN306" i="13"/>
  <c r="AN307" i="13"/>
  <c r="AN308" i="13"/>
  <c r="AN309" i="13"/>
  <c r="AN310" i="13"/>
  <c r="AN311" i="13"/>
  <c r="AN312" i="13"/>
  <c r="AN313" i="13"/>
  <c r="AN314" i="13"/>
  <c r="AN315" i="13"/>
  <c r="AN316" i="13"/>
  <c r="AN317" i="13"/>
  <c r="AN318" i="13"/>
  <c r="AN319" i="13"/>
  <c r="AN320" i="13"/>
  <c r="AN321" i="13"/>
  <c r="AN322" i="13"/>
  <c r="AN323" i="13"/>
  <c r="AN324" i="13"/>
  <c r="AN325" i="13"/>
  <c r="AN326" i="13"/>
  <c r="AN327" i="13"/>
  <c r="AN328" i="13"/>
  <c r="AN329" i="13"/>
  <c r="AN330" i="13"/>
  <c r="AN331" i="13"/>
  <c r="AN332" i="13"/>
  <c r="AN333" i="13"/>
  <c r="AN334" i="13"/>
  <c r="AN335" i="13"/>
  <c r="AN336" i="13"/>
  <c r="AN337" i="13"/>
  <c r="AN338" i="13"/>
  <c r="AN339" i="13"/>
  <c r="AN340" i="13"/>
  <c r="AN341" i="13"/>
  <c r="AN342" i="13"/>
  <c r="AN343" i="13"/>
  <c r="AN344" i="13"/>
  <c r="AN345" i="13"/>
  <c r="AN346" i="13"/>
  <c r="AN347" i="13"/>
  <c r="AN348" i="13"/>
  <c r="AN349" i="13"/>
  <c r="AN350" i="13"/>
  <c r="AN351" i="13"/>
  <c r="AN352" i="13"/>
  <c r="AN353" i="13"/>
  <c r="AN354" i="13"/>
  <c r="AN355" i="13"/>
  <c r="AN356" i="13"/>
  <c r="AN357" i="13"/>
  <c r="AN358" i="13"/>
  <c r="AN359" i="13"/>
  <c r="AN360" i="13"/>
  <c r="AN361" i="13"/>
  <c r="AN362" i="13"/>
  <c r="AN363" i="13"/>
  <c r="AN364" i="13"/>
  <c r="AN365" i="13"/>
  <c r="AN366" i="13"/>
  <c r="AN367" i="13"/>
  <c r="AN368" i="13"/>
  <c r="AN369" i="13"/>
  <c r="AN370" i="13"/>
  <c r="AN371" i="13"/>
  <c r="AN372" i="13"/>
  <c r="AN373" i="13"/>
  <c r="AN374" i="13"/>
  <c r="AN375" i="13"/>
  <c r="AN376" i="13"/>
  <c r="AN377" i="13"/>
  <c r="AN378" i="13"/>
  <c r="AN379" i="13"/>
  <c r="AN380" i="13"/>
  <c r="AN381" i="13"/>
  <c r="AN382" i="13"/>
  <c r="AN383" i="13"/>
  <c r="AN384" i="13"/>
  <c r="AN385" i="13"/>
  <c r="AN386" i="13"/>
  <c r="AN387" i="13"/>
  <c r="AN388" i="13"/>
  <c r="AN389" i="13"/>
  <c r="AN390" i="13"/>
  <c r="AN391" i="13"/>
  <c r="AN392" i="13"/>
  <c r="AN393" i="13"/>
  <c r="AN394" i="13"/>
  <c r="AN395" i="13"/>
  <c r="AN396" i="13"/>
  <c r="AN397" i="13"/>
  <c r="AN398" i="13"/>
  <c r="AN399" i="13"/>
  <c r="AN400" i="13"/>
  <c r="AN401" i="13"/>
  <c r="AN402" i="13"/>
  <c r="AN403" i="13"/>
  <c r="AN404" i="13"/>
  <c r="AM9" i="13"/>
  <c r="AM10" i="13"/>
  <c r="AM11" i="13"/>
  <c r="AM12" i="13"/>
  <c r="AM13" i="13"/>
  <c r="AM14" i="13"/>
  <c r="AM15" i="13"/>
  <c r="AM16" i="13"/>
  <c r="AM17" i="13"/>
  <c r="AM18" i="13"/>
  <c r="AM19" i="13"/>
  <c r="AM20" i="13"/>
  <c r="AM21" i="13"/>
  <c r="AM22" i="13"/>
  <c r="AM23" i="13"/>
  <c r="AM24" i="13"/>
  <c r="AM25" i="13"/>
  <c r="AM26" i="13"/>
  <c r="AM27" i="13"/>
  <c r="AM28" i="13"/>
  <c r="AM29" i="13"/>
  <c r="AM30" i="13"/>
  <c r="AM31" i="13"/>
  <c r="AM32" i="13"/>
  <c r="AM33" i="13"/>
  <c r="AM34" i="13"/>
  <c r="AM35" i="13"/>
  <c r="AM36" i="13"/>
  <c r="AM37" i="13"/>
  <c r="AM38" i="13"/>
  <c r="AM39" i="13"/>
  <c r="AM40" i="13"/>
  <c r="AM41" i="13"/>
  <c r="AM42" i="13"/>
  <c r="AM43" i="13"/>
  <c r="AM44" i="13"/>
  <c r="AM45" i="13"/>
  <c r="AM46" i="13"/>
  <c r="AM47" i="13"/>
  <c r="AM48" i="13"/>
  <c r="AM49" i="13"/>
  <c r="AM50" i="13"/>
  <c r="AM51" i="13"/>
  <c r="AM52" i="13"/>
  <c r="AM53" i="13"/>
  <c r="AM54" i="13"/>
  <c r="AM55" i="13"/>
  <c r="AM56" i="13"/>
  <c r="AM57" i="13"/>
  <c r="AM58" i="13"/>
  <c r="AM59" i="13"/>
  <c r="AM60" i="13"/>
  <c r="AM61" i="13"/>
  <c r="AM62" i="13"/>
  <c r="AM63" i="13"/>
  <c r="AM64" i="13"/>
  <c r="AM65" i="13"/>
  <c r="AM66" i="13"/>
  <c r="AM67" i="13"/>
  <c r="AM68" i="13"/>
  <c r="AM69" i="13"/>
  <c r="AM70" i="13"/>
  <c r="AM71" i="13"/>
  <c r="AM72" i="13"/>
  <c r="AM73" i="13"/>
  <c r="AM74" i="13"/>
  <c r="AM75" i="13"/>
  <c r="AM76" i="13"/>
  <c r="AM77" i="13"/>
  <c r="AM78" i="13"/>
  <c r="AM79" i="13"/>
  <c r="AM80" i="13"/>
  <c r="AM81" i="13"/>
  <c r="AM82" i="13"/>
  <c r="AM83" i="13"/>
  <c r="AM84" i="13"/>
  <c r="AM85" i="13"/>
  <c r="AM86" i="13"/>
  <c r="AM87" i="13"/>
  <c r="AM88" i="13"/>
  <c r="AM89" i="13"/>
  <c r="AM90" i="13"/>
  <c r="AM91" i="13"/>
  <c r="AM92" i="13"/>
  <c r="AM93" i="13"/>
  <c r="AM94" i="13"/>
  <c r="AM95" i="13"/>
  <c r="AM96" i="13"/>
  <c r="AM97" i="13"/>
  <c r="AM98" i="13"/>
  <c r="AM99" i="13"/>
  <c r="AM100" i="13"/>
  <c r="AM101" i="13"/>
  <c r="AM102" i="13"/>
  <c r="AM103" i="13"/>
  <c r="AM104" i="13"/>
  <c r="AM105" i="13"/>
  <c r="AM106" i="13"/>
  <c r="AM107" i="13"/>
  <c r="AM108" i="13"/>
  <c r="AM109" i="13"/>
  <c r="AM110" i="13"/>
  <c r="AM111" i="13"/>
  <c r="AM112" i="13"/>
  <c r="AM113" i="13"/>
  <c r="AM114" i="13"/>
  <c r="AM115" i="13"/>
  <c r="AM116" i="13"/>
  <c r="AM117" i="13"/>
  <c r="AM118" i="13"/>
  <c r="AM119" i="13"/>
  <c r="AM120" i="13"/>
  <c r="AM121" i="13"/>
  <c r="AM122" i="13"/>
  <c r="AM123" i="13"/>
  <c r="AM124" i="13"/>
  <c r="AM125" i="13"/>
  <c r="AM126" i="13"/>
  <c r="AM127" i="13"/>
  <c r="AM128" i="13"/>
  <c r="AM129" i="13"/>
  <c r="AM130" i="13"/>
  <c r="AM131" i="13"/>
  <c r="AM132" i="13"/>
  <c r="AM133" i="13"/>
  <c r="AM134" i="13"/>
  <c r="AM135" i="13"/>
  <c r="AM136" i="13"/>
  <c r="AM137" i="13"/>
  <c r="AM138" i="13"/>
  <c r="AM139" i="13"/>
  <c r="AM140" i="13"/>
  <c r="AM141" i="13"/>
  <c r="AM142" i="13"/>
  <c r="AM143" i="13"/>
  <c r="AM144" i="13"/>
  <c r="AM145" i="13"/>
  <c r="AM146" i="13"/>
  <c r="AM147" i="13"/>
  <c r="AM148" i="13"/>
  <c r="AM149" i="13"/>
  <c r="AM150" i="13"/>
  <c r="AM151" i="13"/>
  <c r="AM152" i="13"/>
  <c r="AM153" i="13"/>
  <c r="AM154" i="13"/>
  <c r="AM155" i="13"/>
  <c r="AM156" i="13"/>
  <c r="AM157" i="13"/>
  <c r="AM158" i="13"/>
  <c r="AM159" i="13"/>
  <c r="AM160" i="13"/>
  <c r="AM161" i="13"/>
  <c r="AM162" i="13"/>
  <c r="AM163" i="13"/>
  <c r="AM164" i="13"/>
  <c r="AM165" i="13"/>
  <c r="AM166" i="13"/>
  <c r="AM167" i="13"/>
  <c r="AM168" i="13"/>
  <c r="AM169" i="13"/>
  <c r="AM170" i="13"/>
  <c r="AM171" i="13"/>
  <c r="AM172" i="13"/>
  <c r="AM173" i="13"/>
  <c r="AM174" i="13"/>
  <c r="AM175" i="13"/>
  <c r="AM176" i="13"/>
  <c r="AM177" i="13"/>
  <c r="AM178" i="13"/>
  <c r="AM179" i="13"/>
  <c r="AM180" i="13"/>
  <c r="AM181" i="13"/>
  <c r="AM182" i="13"/>
  <c r="AM183" i="13"/>
  <c r="AM184" i="13"/>
  <c r="AM185" i="13"/>
  <c r="AM186" i="13"/>
  <c r="AM187" i="13"/>
  <c r="AM188" i="13"/>
  <c r="AM189" i="13"/>
  <c r="AM190" i="13"/>
  <c r="AM191" i="13"/>
  <c r="AM192" i="13"/>
  <c r="AM193" i="13"/>
  <c r="AM194" i="13"/>
  <c r="AM195" i="13"/>
  <c r="AM196" i="13"/>
  <c r="AM197" i="13"/>
  <c r="AM198" i="13"/>
  <c r="AM199" i="13"/>
  <c r="AM200" i="13"/>
  <c r="AM201" i="13"/>
  <c r="AM202" i="13"/>
  <c r="AM203" i="13"/>
  <c r="AM204" i="13"/>
  <c r="AM205" i="13"/>
  <c r="AM206" i="13"/>
  <c r="AM207" i="13"/>
  <c r="AM208" i="13"/>
  <c r="AM209" i="13"/>
  <c r="AM210" i="13"/>
  <c r="AM211" i="13"/>
  <c r="AM212" i="13"/>
  <c r="AM213" i="13"/>
  <c r="AM214" i="13"/>
  <c r="AM215" i="13"/>
  <c r="AM216" i="13"/>
  <c r="AM217" i="13"/>
  <c r="AM218" i="13"/>
  <c r="AM219" i="13"/>
  <c r="AM220" i="13"/>
  <c r="AM221" i="13"/>
  <c r="AM222" i="13"/>
  <c r="AM223" i="13"/>
  <c r="AM224" i="13"/>
  <c r="AM225" i="13"/>
  <c r="AM226" i="13"/>
  <c r="AM227" i="13"/>
  <c r="AM228" i="13"/>
  <c r="AM229" i="13"/>
  <c r="AM230" i="13"/>
  <c r="AM231" i="13"/>
  <c r="AM232" i="13"/>
  <c r="AM233" i="13"/>
  <c r="AM234" i="13"/>
  <c r="AM235" i="13"/>
  <c r="AM236" i="13"/>
  <c r="AM237" i="13"/>
  <c r="AM238" i="13"/>
  <c r="AM239" i="13"/>
  <c r="AM240" i="13"/>
  <c r="AM241" i="13"/>
  <c r="AM242" i="13"/>
  <c r="AM243" i="13"/>
  <c r="AM244" i="13"/>
  <c r="AM245" i="13"/>
  <c r="AM246" i="13"/>
  <c r="AM247" i="13"/>
  <c r="AM248" i="13"/>
  <c r="AM249" i="13"/>
  <c r="AM250" i="13"/>
  <c r="AM251" i="13"/>
  <c r="AM252" i="13"/>
  <c r="AM253" i="13"/>
  <c r="AM254" i="13"/>
  <c r="AM255" i="13"/>
  <c r="AM256" i="13"/>
  <c r="AM257" i="13"/>
  <c r="AM258" i="13"/>
  <c r="AM259" i="13"/>
  <c r="AM260" i="13"/>
  <c r="AM261" i="13"/>
  <c r="AM262" i="13"/>
  <c r="AM263" i="13"/>
  <c r="AM264" i="13"/>
  <c r="AM265" i="13"/>
  <c r="AM266" i="13"/>
  <c r="AM267" i="13"/>
  <c r="AM268" i="13"/>
  <c r="AM269" i="13"/>
  <c r="AM270" i="13"/>
  <c r="AM271" i="13"/>
  <c r="AM272" i="13"/>
  <c r="AM273" i="13"/>
  <c r="AM274" i="13"/>
  <c r="AM275" i="13"/>
  <c r="AM276" i="13"/>
  <c r="AM277" i="13"/>
  <c r="AM278" i="13"/>
  <c r="AM279" i="13"/>
  <c r="AM280" i="13"/>
  <c r="AM281" i="13"/>
  <c r="AM282" i="13"/>
  <c r="AM283" i="13"/>
  <c r="AM284" i="13"/>
  <c r="AM285" i="13"/>
  <c r="AM286" i="13"/>
  <c r="AM287" i="13"/>
  <c r="AM288" i="13"/>
  <c r="AM289" i="13"/>
  <c r="AM290" i="13"/>
  <c r="AM291" i="13"/>
  <c r="AM292" i="13"/>
  <c r="AM293" i="13"/>
  <c r="AM294" i="13"/>
  <c r="AM295" i="13"/>
  <c r="AM296" i="13"/>
  <c r="AM297" i="13"/>
  <c r="AM298" i="13"/>
  <c r="AM299" i="13"/>
  <c r="AM300" i="13"/>
  <c r="AM301" i="13"/>
  <c r="AM302" i="13"/>
  <c r="AM303" i="13"/>
  <c r="AM304" i="13"/>
  <c r="AM305" i="13"/>
  <c r="AM306" i="13"/>
  <c r="AM307" i="13"/>
  <c r="AM308" i="13"/>
  <c r="AM309" i="13"/>
  <c r="AM310" i="13"/>
  <c r="AM311" i="13"/>
  <c r="AM312" i="13"/>
  <c r="AM313" i="13"/>
  <c r="AM314" i="13"/>
  <c r="AM315" i="13"/>
  <c r="AM316" i="13"/>
  <c r="AM317" i="13"/>
  <c r="AM318" i="13"/>
  <c r="AM319" i="13"/>
  <c r="AM320" i="13"/>
  <c r="AM321" i="13"/>
  <c r="AM322" i="13"/>
  <c r="AM323" i="13"/>
  <c r="AM324" i="13"/>
  <c r="AM325" i="13"/>
  <c r="AM326" i="13"/>
  <c r="AM327" i="13"/>
  <c r="AM328" i="13"/>
  <c r="AM329" i="13"/>
  <c r="AM330" i="13"/>
  <c r="AM331" i="13"/>
  <c r="AM332" i="13"/>
  <c r="AM333" i="13"/>
  <c r="AM334" i="13"/>
  <c r="AM335" i="13"/>
  <c r="AM336" i="13"/>
  <c r="AM337" i="13"/>
  <c r="AM338" i="13"/>
  <c r="AM339" i="13"/>
  <c r="AM340" i="13"/>
  <c r="AM341" i="13"/>
  <c r="AM342" i="13"/>
  <c r="AM343" i="13"/>
  <c r="AM344" i="13"/>
  <c r="AM345" i="13"/>
  <c r="AM346" i="13"/>
  <c r="AM347" i="13"/>
  <c r="AM348" i="13"/>
  <c r="AM349" i="13"/>
  <c r="AM350" i="13"/>
  <c r="AM351" i="13"/>
  <c r="AM352" i="13"/>
  <c r="AM353" i="13"/>
  <c r="AM354" i="13"/>
  <c r="AM355" i="13"/>
  <c r="AM356" i="13"/>
  <c r="AM357" i="13"/>
  <c r="AM358" i="13"/>
  <c r="AM359" i="13"/>
  <c r="AM360" i="13"/>
  <c r="AM361" i="13"/>
  <c r="AM362" i="13"/>
  <c r="AM363" i="13"/>
  <c r="AM364" i="13"/>
  <c r="AM365" i="13"/>
  <c r="AM366" i="13"/>
  <c r="AM367" i="13"/>
  <c r="AM368" i="13"/>
  <c r="AM369" i="13"/>
  <c r="AM370" i="13"/>
  <c r="AM371" i="13"/>
  <c r="AM372" i="13"/>
  <c r="AM373" i="13"/>
  <c r="AM374" i="13"/>
  <c r="AM375" i="13"/>
  <c r="AM376" i="13"/>
  <c r="AM377" i="13"/>
  <c r="AM378" i="13"/>
  <c r="AM379" i="13"/>
  <c r="AM380" i="13"/>
  <c r="AM381" i="13"/>
  <c r="AM382" i="13"/>
  <c r="AM383" i="13"/>
  <c r="AM384" i="13"/>
  <c r="AM385" i="13"/>
  <c r="AM386" i="13"/>
  <c r="AM387" i="13"/>
  <c r="AM388" i="13"/>
  <c r="AM389" i="13"/>
  <c r="AM390" i="13"/>
  <c r="AM391" i="13"/>
  <c r="AM392" i="13"/>
  <c r="AM393" i="13"/>
  <c r="AM394" i="13"/>
  <c r="AM395" i="13"/>
  <c r="AM396" i="13"/>
  <c r="AM397" i="13"/>
  <c r="AM398" i="13"/>
  <c r="AM399" i="13"/>
  <c r="AM400" i="13"/>
  <c r="AM401" i="13"/>
  <c r="AM402" i="13"/>
  <c r="AM403" i="13"/>
  <c r="AM404" i="13"/>
  <c r="AL9" i="13"/>
  <c r="AL10" i="13"/>
  <c r="AL11" i="13"/>
  <c r="AL12" i="13"/>
  <c r="AL13" i="13"/>
  <c r="AL14" i="13"/>
  <c r="AL15" i="13"/>
  <c r="AL16" i="13"/>
  <c r="AL17" i="13"/>
  <c r="AL18" i="13"/>
  <c r="AL19" i="13"/>
  <c r="AL20" i="13"/>
  <c r="AL21" i="13"/>
  <c r="AL22" i="13"/>
  <c r="AL23" i="13"/>
  <c r="AL24" i="13"/>
  <c r="AL25" i="13"/>
  <c r="AL26" i="13"/>
  <c r="AL27" i="13"/>
  <c r="AL28" i="13"/>
  <c r="AL29" i="13"/>
  <c r="AL30" i="13"/>
  <c r="AL31" i="13"/>
  <c r="AL32" i="13"/>
  <c r="AL33" i="13"/>
  <c r="AL34" i="13"/>
  <c r="AL35" i="13"/>
  <c r="AL36" i="13"/>
  <c r="AL37" i="13"/>
  <c r="AL38" i="13"/>
  <c r="AL39" i="13"/>
  <c r="AL40" i="13"/>
  <c r="AL41" i="13"/>
  <c r="AL42" i="13"/>
  <c r="AL43" i="13"/>
  <c r="AL44" i="13"/>
  <c r="AL45" i="13"/>
  <c r="AL46" i="13"/>
  <c r="AL47" i="13"/>
  <c r="AL48" i="13"/>
  <c r="AL49" i="13"/>
  <c r="AL50" i="13"/>
  <c r="AL51" i="13"/>
  <c r="AL52" i="13"/>
  <c r="AL53" i="13"/>
  <c r="AL54" i="13"/>
  <c r="AL55" i="13"/>
  <c r="AL56" i="13"/>
  <c r="AL57" i="13"/>
  <c r="AL58" i="13"/>
  <c r="AL59" i="13"/>
  <c r="AL60" i="13"/>
  <c r="AL61" i="13"/>
  <c r="AL62" i="13"/>
  <c r="AL63" i="13"/>
  <c r="AL64" i="13"/>
  <c r="AL65" i="13"/>
  <c r="AL66" i="13"/>
  <c r="AL67" i="13"/>
  <c r="AL68" i="13"/>
  <c r="AL69" i="13"/>
  <c r="AL70" i="13"/>
  <c r="AL71" i="13"/>
  <c r="AL72" i="13"/>
  <c r="AL73" i="13"/>
  <c r="AL74" i="13"/>
  <c r="AL75" i="13"/>
  <c r="AL76" i="13"/>
  <c r="AL77" i="13"/>
  <c r="AL78" i="13"/>
  <c r="AL79" i="13"/>
  <c r="AL80" i="13"/>
  <c r="AL81" i="13"/>
  <c r="AL82" i="13"/>
  <c r="AL83" i="13"/>
  <c r="AL84" i="13"/>
  <c r="AL85" i="13"/>
  <c r="AL86" i="13"/>
  <c r="AL87" i="13"/>
  <c r="AL88" i="13"/>
  <c r="AL89" i="13"/>
  <c r="AL90" i="13"/>
  <c r="AL91" i="13"/>
  <c r="AL92" i="13"/>
  <c r="AL93" i="13"/>
  <c r="AL94" i="13"/>
  <c r="AL95" i="13"/>
  <c r="AL96" i="13"/>
  <c r="AL97" i="13"/>
  <c r="AL98" i="13"/>
  <c r="AL99" i="13"/>
  <c r="AL100" i="13"/>
  <c r="AL101" i="13"/>
  <c r="AL102" i="13"/>
  <c r="AL103" i="13"/>
  <c r="AL104" i="13"/>
  <c r="AL105" i="13"/>
  <c r="AL106" i="13"/>
  <c r="AL107" i="13"/>
  <c r="AL108" i="13"/>
  <c r="AL109" i="13"/>
  <c r="AL110" i="13"/>
  <c r="AL111" i="13"/>
  <c r="AL112" i="13"/>
  <c r="AL113" i="13"/>
  <c r="AL114" i="13"/>
  <c r="AL115" i="13"/>
  <c r="AL116" i="13"/>
  <c r="AL117" i="13"/>
  <c r="AL118" i="13"/>
  <c r="AL119" i="13"/>
  <c r="AL120" i="13"/>
  <c r="AL121" i="13"/>
  <c r="AL122" i="13"/>
  <c r="AL123" i="13"/>
  <c r="AL124" i="13"/>
  <c r="AL125" i="13"/>
  <c r="AL126" i="13"/>
  <c r="AL127" i="13"/>
  <c r="AL128" i="13"/>
  <c r="AL129" i="13"/>
  <c r="AL130" i="13"/>
  <c r="AL131" i="13"/>
  <c r="AL132" i="13"/>
  <c r="AL133" i="13"/>
  <c r="AL134" i="13"/>
  <c r="AL135" i="13"/>
  <c r="AL136" i="13"/>
  <c r="AL137" i="13"/>
  <c r="AL138" i="13"/>
  <c r="AL139" i="13"/>
  <c r="AL140" i="13"/>
  <c r="AL141" i="13"/>
  <c r="AL142" i="13"/>
  <c r="AL143" i="13"/>
  <c r="AL144" i="13"/>
  <c r="AL145" i="13"/>
  <c r="AL146" i="13"/>
  <c r="AL147" i="13"/>
  <c r="AL148" i="13"/>
  <c r="AL149" i="13"/>
  <c r="AL150" i="13"/>
  <c r="AL151" i="13"/>
  <c r="AL152" i="13"/>
  <c r="AL153" i="13"/>
  <c r="AL154" i="13"/>
  <c r="AL155" i="13"/>
  <c r="AL156" i="13"/>
  <c r="AL157" i="13"/>
  <c r="AL158" i="13"/>
  <c r="AL159" i="13"/>
  <c r="AL160" i="13"/>
  <c r="AL161" i="13"/>
  <c r="AL162" i="13"/>
  <c r="AL163" i="13"/>
  <c r="AL164" i="13"/>
  <c r="AL165" i="13"/>
  <c r="AL166" i="13"/>
  <c r="AL167" i="13"/>
  <c r="AL168" i="13"/>
  <c r="AL169" i="13"/>
  <c r="AL170" i="13"/>
  <c r="AL171" i="13"/>
  <c r="AL172" i="13"/>
  <c r="AL173" i="13"/>
  <c r="AL174" i="13"/>
  <c r="AL175" i="13"/>
  <c r="AL176" i="13"/>
  <c r="AL177" i="13"/>
  <c r="AL178" i="13"/>
  <c r="AL179" i="13"/>
  <c r="AL180" i="13"/>
  <c r="AL181" i="13"/>
  <c r="AL182" i="13"/>
  <c r="AL183" i="13"/>
  <c r="AL184" i="13"/>
  <c r="AL185" i="13"/>
  <c r="AL186" i="13"/>
  <c r="AL187" i="13"/>
  <c r="AL188" i="13"/>
  <c r="AL189" i="13"/>
  <c r="AL190" i="13"/>
  <c r="AL191" i="13"/>
  <c r="AL192" i="13"/>
  <c r="AL193" i="13"/>
  <c r="AL194" i="13"/>
  <c r="AL195" i="13"/>
  <c r="AL196" i="13"/>
  <c r="AL197" i="13"/>
  <c r="AL198" i="13"/>
  <c r="AL199" i="13"/>
  <c r="AL200" i="13"/>
  <c r="AL201" i="13"/>
  <c r="AL202" i="13"/>
  <c r="AL203" i="13"/>
  <c r="AL204" i="13"/>
  <c r="AL205" i="13"/>
  <c r="AL206" i="13"/>
  <c r="AL207" i="13"/>
  <c r="AL208" i="13"/>
  <c r="AL209" i="13"/>
  <c r="AL210" i="13"/>
  <c r="AL211" i="13"/>
  <c r="AL212" i="13"/>
  <c r="AL213" i="13"/>
  <c r="AL214" i="13"/>
  <c r="AL215" i="13"/>
  <c r="AL216" i="13"/>
  <c r="AL217" i="13"/>
  <c r="AL218" i="13"/>
  <c r="AL219" i="13"/>
  <c r="AL220" i="13"/>
  <c r="AL221" i="13"/>
  <c r="AL222" i="13"/>
  <c r="AL223" i="13"/>
  <c r="AL224" i="13"/>
  <c r="AL225" i="13"/>
  <c r="AL226" i="13"/>
  <c r="AL227" i="13"/>
  <c r="AL228" i="13"/>
  <c r="AL229" i="13"/>
  <c r="AL230" i="13"/>
  <c r="AL231" i="13"/>
  <c r="AL232" i="13"/>
  <c r="AL233" i="13"/>
  <c r="AL234" i="13"/>
  <c r="AL235" i="13"/>
  <c r="AL236" i="13"/>
  <c r="AL237" i="13"/>
  <c r="AL238" i="13"/>
  <c r="AL239" i="13"/>
  <c r="AL240" i="13"/>
  <c r="AL241" i="13"/>
  <c r="AL242" i="13"/>
  <c r="AL243" i="13"/>
  <c r="AL244" i="13"/>
  <c r="AL245" i="13"/>
  <c r="AL246" i="13"/>
  <c r="AL247" i="13"/>
  <c r="AL248" i="13"/>
  <c r="AL249" i="13"/>
  <c r="AL250" i="13"/>
  <c r="AL251" i="13"/>
  <c r="AL252" i="13"/>
  <c r="AL253" i="13"/>
  <c r="AL254" i="13"/>
  <c r="AL255" i="13"/>
  <c r="AL256" i="13"/>
  <c r="AL257" i="13"/>
  <c r="AL258" i="13"/>
  <c r="AL259" i="13"/>
  <c r="AL260" i="13"/>
  <c r="AL261" i="13"/>
  <c r="AL262" i="13"/>
  <c r="AL263" i="13"/>
  <c r="AL264" i="13"/>
  <c r="AL265" i="13"/>
  <c r="AL266" i="13"/>
  <c r="AL267" i="13"/>
  <c r="AL268" i="13"/>
  <c r="AL269" i="13"/>
  <c r="AL270" i="13"/>
  <c r="AL271" i="13"/>
  <c r="AL272" i="13"/>
  <c r="AL273" i="13"/>
  <c r="AL274" i="13"/>
  <c r="AL275" i="13"/>
  <c r="AL276" i="13"/>
  <c r="AL277" i="13"/>
  <c r="AL278" i="13"/>
  <c r="AL279" i="13"/>
  <c r="AL280" i="13"/>
  <c r="AL281" i="13"/>
  <c r="AL282" i="13"/>
  <c r="AL283" i="13"/>
  <c r="AL284" i="13"/>
  <c r="AL285" i="13"/>
  <c r="AL286" i="13"/>
  <c r="AL287" i="13"/>
  <c r="AL288" i="13"/>
  <c r="AL289" i="13"/>
  <c r="AL290" i="13"/>
  <c r="AL291" i="13"/>
  <c r="AL292" i="13"/>
  <c r="AL293" i="13"/>
  <c r="AL294" i="13"/>
  <c r="AL295" i="13"/>
  <c r="AL296" i="13"/>
  <c r="AL297" i="13"/>
  <c r="AL298" i="13"/>
  <c r="AL299" i="13"/>
  <c r="AL300" i="13"/>
  <c r="AL301" i="13"/>
  <c r="AL302" i="13"/>
  <c r="AL303" i="13"/>
  <c r="AL304" i="13"/>
  <c r="AL305" i="13"/>
  <c r="AL306" i="13"/>
  <c r="AL307" i="13"/>
  <c r="AL308" i="13"/>
  <c r="AL309" i="13"/>
  <c r="AL310" i="13"/>
  <c r="AL311" i="13"/>
  <c r="AL312" i="13"/>
  <c r="AL313" i="13"/>
  <c r="AL314" i="13"/>
  <c r="AL315" i="13"/>
  <c r="AL316" i="13"/>
  <c r="AL317" i="13"/>
  <c r="AL318" i="13"/>
  <c r="AL319" i="13"/>
  <c r="AL320" i="13"/>
  <c r="AL321" i="13"/>
  <c r="AL322" i="13"/>
  <c r="AL323" i="13"/>
  <c r="AL324" i="13"/>
  <c r="AL325" i="13"/>
  <c r="AL326" i="13"/>
  <c r="AL327" i="13"/>
  <c r="AL328" i="13"/>
  <c r="AL329" i="13"/>
  <c r="AL330" i="13"/>
  <c r="AL331" i="13"/>
  <c r="AL332" i="13"/>
  <c r="AL333" i="13"/>
  <c r="AL334" i="13"/>
  <c r="AL335" i="13"/>
  <c r="AL336" i="13"/>
  <c r="AL337" i="13"/>
  <c r="AL338" i="13"/>
  <c r="AL339" i="13"/>
  <c r="AL340" i="13"/>
  <c r="AL341" i="13"/>
  <c r="AL342" i="13"/>
  <c r="AL343" i="13"/>
  <c r="AL344" i="13"/>
  <c r="AL345" i="13"/>
  <c r="AL346" i="13"/>
  <c r="AL347" i="13"/>
  <c r="AL348" i="13"/>
  <c r="AL349" i="13"/>
  <c r="AL350" i="13"/>
  <c r="AL351" i="13"/>
  <c r="AL352" i="13"/>
  <c r="AL353" i="13"/>
  <c r="AL354" i="13"/>
  <c r="AL355" i="13"/>
  <c r="AL356" i="13"/>
  <c r="AL357" i="13"/>
  <c r="AL358" i="13"/>
  <c r="AL359" i="13"/>
  <c r="AL360" i="13"/>
  <c r="AL361" i="13"/>
  <c r="AL362" i="13"/>
  <c r="AL363" i="13"/>
  <c r="AL364" i="13"/>
  <c r="AL365" i="13"/>
  <c r="AL366" i="13"/>
  <c r="AL367" i="13"/>
  <c r="AL368" i="13"/>
  <c r="AL369" i="13"/>
  <c r="AL370" i="13"/>
  <c r="AL371" i="13"/>
  <c r="AL372" i="13"/>
  <c r="AL373" i="13"/>
  <c r="AL374" i="13"/>
  <c r="AL375" i="13"/>
  <c r="AL376" i="13"/>
  <c r="AL377" i="13"/>
  <c r="AL378" i="13"/>
  <c r="AL379" i="13"/>
  <c r="AL380" i="13"/>
  <c r="AL381" i="13"/>
  <c r="AL382" i="13"/>
  <c r="AL383" i="13"/>
  <c r="AL384" i="13"/>
  <c r="AL385" i="13"/>
  <c r="AL386" i="13"/>
  <c r="AL387" i="13"/>
  <c r="AL388" i="13"/>
  <c r="AL389" i="13"/>
  <c r="AL390" i="13"/>
  <c r="AL391" i="13"/>
  <c r="AL392" i="13"/>
  <c r="AL393" i="13"/>
  <c r="AL394" i="13"/>
  <c r="AL395" i="13"/>
  <c r="AL396" i="13"/>
  <c r="AL397" i="13"/>
  <c r="AL398" i="13"/>
  <c r="AL399" i="13"/>
  <c r="AL400" i="13"/>
  <c r="AL401" i="13"/>
  <c r="AL402" i="13"/>
  <c r="AL403" i="13"/>
  <c r="AL404" i="13"/>
  <c r="AK9" i="13"/>
  <c r="AK10" i="13"/>
  <c r="AK12" i="13"/>
  <c r="AK13" i="13"/>
  <c r="AK14" i="13"/>
  <c r="AK15" i="13"/>
  <c r="AK16" i="13"/>
  <c r="AK17" i="13"/>
  <c r="AK18" i="13"/>
  <c r="AK19" i="13"/>
  <c r="AK20" i="13"/>
  <c r="AK21" i="13"/>
  <c r="AK22" i="13"/>
  <c r="AK23" i="13"/>
  <c r="AK24" i="13"/>
  <c r="AK25" i="13"/>
  <c r="AK26" i="13"/>
  <c r="AK27" i="13"/>
  <c r="AK28" i="13"/>
  <c r="AK29" i="13"/>
  <c r="AK30" i="13"/>
  <c r="AK31" i="13"/>
  <c r="AK32" i="13"/>
  <c r="AK33" i="13"/>
  <c r="AK34" i="13"/>
  <c r="AK35" i="13"/>
  <c r="AK36" i="13"/>
  <c r="AK37" i="13"/>
  <c r="AK38" i="13"/>
  <c r="AK39" i="13"/>
  <c r="AK40" i="13"/>
  <c r="AK41" i="13"/>
  <c r="AK42" i="13"/>
  <c r="AK43" i="13"/>
  <c r="AK44" i="13"/>
  <c r="AK45" i="13"/>
  <c r="AK46" i="13"/>
  <c r="AK47" i="13"/>
  <c r="AK48" i="13"/>
  <c r="AK49" i="13"/>
  <c r="AK50" i="13"/>
  <c r="AK51" i="13"/>
  <c r="AK52" i="13"/>
  <c r="AK53" i="13"/>
  <c r="AK54" i="13"/>
  <c r="AK55" i="13"/>
  <c r="AK56" i="13"/>
  <c r="AK57" i="13"/>
  <c r="AK58" i="13"/>
  <c r="AK59" i="13"/>
  <c r="AK60" i="13"/>
  <c r="AK61" i="13"/>
  <c r="AK62" i="13"/>
  <c r="AK63" i="13"/>
  <c r="AK64" i="13"/>
  <c r="AK65" i="13"/>
  <c r="AK66" i="13"/>
  <c r="AK67" i="13"/>
  <c r="AK68" i="13"/>
  <c r="AK69" i="13"/>
  <c r="AK70" i="13"/>
  <c r="AK71" i="13"/>
  <c r="AK72" i="13"/>
  <c r="AK73" i="13"/>
  <c r="AK74" i="13"/>
  <c r="AK75" i="13"/>
  <c r="AK76" i="13"/>
  <c r="AK77" i="13"/>
  <c r="AK78" i="13"/>
  <c r="AK79" i="13"/>
  <c r="AK80" i="13"/>
  <c r="AK81" i="13"/>
  <c r="AK82" i="13"/>
  <c r="AK83" i="13"/>
  <c r="AK84" i="13"/>
  <c r="AK85" i="13"/>
  <c r="AK86" i="13"/>
  <c r="AK87" i="13"/>
  <c r="AK88" i="13"/>
  <c r="AK89" i="13"/>
  <c r="AK90" i="13"/>
  <c r="AK91" i="13"/>
  <c r="AK92" i="13"/>
  <c r="AK93" i="13"/>
  <c r="AK94" i="13"/>
  <c r="AK95" i="13"/>
  <c r="AK96" i="13"/>
  <c r="AK97" i="13"/>
  <c r="AK98" i="13"/>
  <c r="AK99" i="13"/>
  <c r="AK100" i="13"/>
  <c r="AK101" i="13"/>
  <c r="AK102" i="13"/>
  <c r="AK103" i="13"/>
  <c r="AK104" i="13"/>
  <c r="AK105" i="13"/>
  <c r="AK106" i="13"/>
  <c r="AK107" i="13"/>
  <c r="AK108" i="13"/>
  <c r="AK109" i="13"/>
  <c r="AK110" i="13"/>
  <c r="AK111" i="13"/>
  <c r="AK112" i="13"/>
  <c r="AK113" i="13"/>
  <c r="AK114" i="13"/>
  <c r="AK115" i="13"/>
  <c r="AK116" i="13"/>
  <c r="AK117" i="13"/>
  <c r="AK118" i="13"/>
  <c r="AK119" i="13"/>
  <c r="AK120" i="13"/>
  <c r="AK121" i="13"/>
  <c r="AK122" i="13"/>
  <c r="AK123" i="13"/>
  <c r="AK124" i="13"/>
  <c r="AK125" i="13"/>
  <c r="AK126" i="13"/>
  <c r="AK127" i="13"/>
  <c r="AK128" i="13"/>
  <c r="AK129" i="13"/>
  <c r="AK130" i="13"/>
  <c r="AK131" i="13"/>
  <c r="AK132" i="13"/>
  <c r="AK133" i="13"/>
  <c r="AK134" i="13"/>
  <c r="AK135" i="13"/>
  <c r="AK136" i="13"/>
  <c r="AK137" i="13"/>
  <c r="AK138" i="13"/>
  <c r="AK139" i="13"/>
  <c r="AK140" i="13"/>
  <c r="AK141" i="13"/>
  <c r="AK142" i="13"/>
  <c r="AK143" i="13"/>
  <c r="AK144" i="13"/>
  <c r="AK145" i="13"/>
  <c r="AK146" i="13"/>
  <c r="AK147" i="13"/>
  <c r="AK148" i="13"/>
  <c r="AK149" i="13"/>
  <c r="AK150" i="13"/>
  <c r="AK151" i="13"/>
  <c r="AK152" i="13"/>
  <c r="AK153" i="13"/>
  <c r="AK154" i="13"/>
  <c r="AK155" i="13"/>
  <c r="AK156" i="13"/>
  <c r="AK157" i="13"/>
  <c r="AK158" i="13"/>
  <c r="AK159" i="13"/>
  <c r="AK160" i="13"/>
  <c r="AK161" i="13"/>
  <c r="AK162" i="13"/>
  <c r="AK163" i="13"/>
  <c r="AK164" i="13"/>
  <c r="AK165" i="13"/>
  <c r="AK166" i="13"/>
  <c r="AK167" i="13"/>
  <c r="AK168" i="13"/>
  <c r="AK169" i="13"/>
  <c r="AK170" i="13"/>
  <c r="AK171" i="13"/>
  <c r="AK172" i="13"/>
  <c r="AK173" i="13"/>
  <c r="AK174" i="13"/>
  <c r="AK175" i="13"/>
  <c r="AK176" i="13"/>
  <c r="AK177" i="13"/>
  <c r="AK178" i="13"/>
  <c r="AK179" i="13"/>
  <c r="AK180" i="13"/>
  <c r="AK181" i="13"/>
  <c r="AK182" i="13"/>
  <c r="AK183" i="13"/>
  <c r="AK184" i="13"/>
  <c r="AK185" i="13"/>
  <c r="AK186" i="13"/>
  <c r="AK187" i="13"/>
  <c r="AK188" i="13"/>
  <c r="AK189" i="13"/>
  <c r="AK190" i="13"/>
  <c r="AK191" i="13"/>
  <c r="AK192" i="13"/>
  <c r="AK193" i="13"/>
  <c r="AK194" i="13"/>
  <c r="AK195" i="13"/>
  <c r="AK196" i="13"/>
  <c r="AK197" i="13"/>
  <c r="AK198" i="13"/>
  <c r="AK199" i="13"/>
  <c r="AK200" i="13"/>
  <c r="AK201" i="13"/>
  <c r="AK202" i="13"/>
  <c r="AK203" i="13"/>
  <c r="AK204" i="13"/>
  <c r="AK205" i="13"/>
  <c r="AK206" i="13"/>
  <c r="AK207" i="13"/>
  <c r="AK208" i="13"/>
  <c r="AK209" i="13"/>
  <c r="AK210" i="13"/>
  <c r="AK211" i="13"/>
  <c r="AK212" i="13"/>
  <c r="AK213" i="13"/>
  <c r="AK214" i="13"/>
  <c r="AK215" i="13"/>
  <c r="AK216" i="13"/>
  <c r="AK217" i="13"/>
  <c r="AK218" i="13"/>
  <c r="AK219" i="13"/>
  <c r="AK220" i="13"/>
  <c r="AK221" i="13"/>
  <c r="AK222" i="13"/>
  <c r="AK223" i="13"/>
  <c r="AK224" i="13"/>
  <c r="AK225" i="13"/>
  <c r="AK226" i="13"/>
  <c r="AK227" i="13"/>
  <c r="AK228" i="13"/>
  <c r="AK229" i="13"/>
  <c r="AK230" i="13"/>
  <c r="AK231" i="13"/>
  <c r="AK232" i="13"/>
  <c r="AK233" i="13"/>
  <c r="AK234" i="13"/>
  <c r="AK235" i="13"/>
  <c r="AK236" i="13"/>
  <c r="AK237" i="13"/>
  <c r="AK238" i="13"/>
  <c r="AK239" i="13"/>
  <c r="AK240" i="13"/>
  <c r="AK241" i="13"/>
  <c r="AK242" i="13"/>
  <c r="AK243" i="13"/>
  <c r="AK244" i="13"/>
  <c r="AK245" i="13"/>
  <c r="AK246" i="13"/>
  <c r="AK247" i="13"/>
  <c r="AK248" i="13"/>
  <c r="AK249" i="13"/>
  <c r="AK250" i="13"/>
  <c r="AK251" i="13"/>
  <c r="AK252" i="13"/>
  <c r="AK253" i="13"/>
  <c r="AK254" i="13"/>
  <c r="AK255" i="13"/>
  <c r="AK256" i="13"/>
  <c r="AK257" i="13"/>
  <c r="AK258" i="13"/>
  <c r="AK259" i="13"/>
  <c r="AK260" i="13"/>
  <c r="AK261" i="13"/>
  <c r="AK262" i="13"/>
  <c r="AK263" i="13"/>
  <c r="AK264" i="13"/>
  <c r="AK265" i="13"/>
  <c r="AK266" i="13"/>
  <c r="AK267" i="13"/>
  <c r="AK268" i="13"/>
  <c r="AK269" i="13"/>
  <c r="AK270" i="13"/>
  <c r="AK271" i="13"/>
  <c r="AK272" i="13"/>
  <c r="AK273" i="13"/>
  <c r="AK274" i="13"/>
  <c r="AK275" i="13"/>
  <c r="AK276" i="13"/>
  <c r="AK277" i="13"/>
  <c r="AK278" i="13"/>
  <c r="AK279" i="13"/>
  <c r="AK280" i="13"/>
  <c r="AK281" i="13"/>
  <c r="AK282" i="13"/>
  <c r="AK283" i="13"/>
  <c r="AK284" i="13"/>
  <c r="AK285" i="13"/>
  <c r="AK286" i="13"/>
  <c r="AK287" i="13"/>
  <c r="AK288" i="13"/>
  <c r="AK289" i="13"/>
  <c r="AK290" i="13"/>
  <c r="AK291" i="13"/>
  <c r="AK292" i="13"/>
  <c r="AK293" i="13"/>
  <c r="AK294" i="13"/>
  <c r="AK295" i="13"/>
  <c r="AK296" i="13"/>
  <c r="AK297" i="13"/>
  <c r="AK298" i="13"/>
  <c r="AK299" i="13"/>
  <c r="AK300" i="13"/>
  <c r="AK301" i="13"/>
  <c r="AK302" i="13"/>
  <c r="AK303" i="13"/>
  <c r="AK304" i="13"/>
  <c r="AK305" i="13"/>
  <c r="AK306" i="13"/>
  <c r="AK307" i="13"/>
  <c r="AK308" i="13"/>
  <c r="AK309" i="13"/>
  <c r="AK310" i="13"/>
  <c r="AK311" i="13"/>
  <c r="AK312" i="13"/>
  <c r="AK313" i="13"/>
  <c r="AK314" i="13"/>
  <c r="AK315" i="13"/>
  <c r="AK316" i="13"/>
  <c r="AK317" i="13"/>
  <c r="AK318" i="13"/>
  <c r="AK319" i="13"/>
  <c r="AK320" i="13"/>
  <c r="AK321" i="13"/>
  <c r="AK322" i="13"/>
  <c r="AK323" i="13"/>
  <c r="AK324" i="13"/>
  <c r="AK325" i="13"/>
  <c r="AK326" i="13"/>
  <c r="AK327" i="13"/>
  <c r="AK328" i="13"/>
  <c r="AK329" i="13"/>
  <c r="AK330" i="13"/>
  <c r="AK331" i="13"/>
  <c r="AK332" i="13"/>
  <c r="AK333" i="13"/>
  <c r="AK334" i="13"/>
  <c r="AK335" i="13"/>
  <c r="AK336" i="13"/>
  <c r="AK337" i="13"/>
  <c r="AK338" i="13"/>
  <c r="AK339" i="13"/>
  <c r="AK340" i="13"/>
  <c r="AK341" i="13"/>
  <c r="AK342" i="13"/>
  <c r="AK343" i="13"/>
  <c r="AK344" i="13"/>
  <c r="AK345" i="13"/>
  <c r="AK346" i="13"/>
  <c r="AK347" i="13"/>
  <c r="AK348" i="13"/>
  <c r="AK349" i="13"/>
  <c r="AK350" i="13"/>
  <c r="AK351" i="13"/>
  <c r="AK352" i="13"/>
  <c r="AK353" i="13"/>
  <c r="AK354" i="13"/>
  <c r="AK355" i="13"/>
  <c r="AK356" i="13"/>
  <c r="AK357" i="13"/>
  <c r="AK358" i="13"/>
  <c r="AK359" i="13"/>
  <c r="AK360" i="13"/>
  <c r="AK361" i="13"/>
  <c r="AK362" i="13"/>
  <c r="AK363" i="13"/>
  <c r="AK364" i="13"/>
  <c r="AK365" i="13"/>
  <c r="AK366" i="13"/>
  <c r="AK367" i="13"/>
  <c r="AK368" i="13"/>
  <c r="AK369" i="13"/>
  <c r="AK370" i="13"/>
  <c r="AK371" i="13"/>
  <c r="AK372" i="13"/>
  <c r="AK373" i="13"/>
  <c r="AK374" i="13"/>
  <c r="AK375" i="13"/>
  <c r="AK376" i="13"/>
  <c r="AK377" i="13"/>
  <c r="AK378" i="13"/>
  <c r="AK379" i="13"/>
  <c r="AK380" i="13"/>
  <c r="AK381" i="13"/>
  <c r="AK382" i="13"/>
  <c r="AK383" i="13"/>
  <c r="AK384" i="13"/>
  <c r="AK385" i="13"/>
  <c r="AK386" i="13"/>
  <c r="AK387" i="13"/>
  <c r="AK388" i="13"/>
  <c r="AK389" i="13"/>
  <c r="AK390" i="13"/>
  <c r="AK391" i="13"/>
  <c r="AK392" i="13"/>
  <c r="AK393" i="13"/>
  <c r="AK394" i="13"/>
  <c r="AK395" i="13"/>
  <c r="AK396" i="13"/>
  <c r="AK397" i="13"/>
  <c r="AK398" i="13"/>
  <c r="AK399" i="13"/>
  <c r="AK400" i="13"/>
  <c r="AK401" i="13"/>
  <c r="AK402" i="13"/>
  <c r="AK403" i="13"/>
  <c r="AK404" i="13"/>
  <c r="AJ9" i="13"/>
  <c r="AJ10" i="13"/>
  <c r="AJ11" i="13"/>
  <c r="AJ12" i="13"/>
  <c r="AJ13" i="13"/>
  <c r="AJ14" i="13"/>
  <c r="AJ15" i="13"/>
  <c r="AJ16" i="13"/>
  <c r="AJ17" i="13"/>
  <c r="AJ18" i="13"/>
  <c r="AJ19" i="13"/>
  <c r="AJ20" i="13"/>
  <c r="AJ21" i="13"/>
  <c r="AJ22" i="13"/>
  <c r="AJ23" i="13"/>
  <c r="AJ24" i="13"/>
  <c r="AJ25" i="13"/>
  <c r="AJ26" i="13"/>
  <c r="AJ27" i="13"/>
  <c r="AJ28" i="13"/>
  <c r="AJ29" i="13"/>
  <c r="AJ30" i="13"/>
  <c r="AJ31" i="13"/>
  <c r="AJ32" i="13"/>
  <c r="AJ33" i="13"/>
  <c r="AJ34" i="13"/>
  <c r="AJ35" i="13"/>
  <c r="AJ36" i="13"/>
  <c r="AJ37" i="13"/>
  <c r="AJ38" i="13"/>
  <c r="AJ39" i="13"/>
  <c r="AJ40" i="13"/>
  <c r="AJ41" i="13"/>
  <c r="AJ42" i="13"/>
  <c r="AJ43" i="13"/>
  <c r="AJ44" i="13"/>
  <c r="AJ45" i="13"/>
  <c r="AJ46" i="13"/>
  <c r="AJ47" i="13"/>
  <c r="AJ48" i="13"/>
  <c r="AJ49" i="13"/>
  <c r="AJ50" i="13"/>
  <c r="AJ51" i="13"/>
  <c r="AJ52" i="13"/>
  <c r="AJ53" i="13"/>
  <c r="AJ54" i="13"/>
  <c r="AJ55" i="13"/>
  <c r="AJ56" i="13"/>
  <c r="AJ57" i="13"/>
  <c r="AJ58" i="13"/>
  <c r="AJ59" i="13"/>
  <c r="AJ60" i="13"/>
  <c r="AJ61" i="13"/>
  <c r="AJ62" i="13"/>
  <c r="AJ63" i="13"/>
  <c r="AJ64" i="13"/>
  <c r="AJ65" i="13"/>
  <c r="AJ66" i="13"/>
  <c r="AJ67" i="13"/>
  <c r="AJ68" i="13"/>
  <c r="AJ69" i="13"/>
  <c r="AJ70" i="13"/>
  <c r="AJ71" i="13"/>
  <c r="AJ72" i="13"/>
  <c r="AJ73" i="13"/>
  <c r="AJ74" i="13"/>
  <c r="AJ75" i="13"/>
  <c r="AJ76" i="13"/>
  <c r="AJ77" i="13"/>
  <c r="AJ78" i="13"/>
  <c r="AJ79" i="13"/>
  <c r="AJ80" i="13"/>
  <c r="AJ81" i="13"/>
  <c r="AJ82" i="13"/>
  <c r="AJ83" i="13"/>
  <c r="AJ84" i="13"/>
  <c r="AJ85" i="13"/>
  <c r="AJ86" i="13"/>
  <c r="AJ87" i="13"/>
  <c r="AJ88" i="13"/>
  <c r="AJ89" i="13"/>
  <c r="AJ90" i="13"/>
  <c r="AJ91" i="13"/>
  <c r="AJ92" i="13"/>
  <c r="AJ93" i="13"/>
  <c r="AJ94" i="13"/>
  <c r="AJ95" i="13"/>
  <c r="AJ96" i="13"/>
  <c r="AJ97" i="13"/>
  <c r="AJ98" i="13"/>
  <c r="AJ99" i="13"/>
  <c r="AJ100" i="13"/>
  <c r="AJ101" i="13"/>
  <c r="AJ102" i="13"/>
  <c r="AJ103" i="13"/>
  <c r="AJ104" i="13"/>
  <c r="AJ105" i="13"/>
  <c r="AJ106" i="13"/>
  <c r="AJ107" i="13"/>
  <c r="AJ108" i="13"/>
  <c r="AJ109" i="13"/>
  <c r="AJ110" i="13"/>
  <c r="AJ111" i="13"/>
  <c r="AJ112" i="13"/>
  <c r="AJ113" i="13"/>
  <c r="AJ114" i="13"/>
  <c r="AJ115" i="13"/>
  <c r="AJ116" i="13"/>
  <c r="AJ117" i="13"/>
  <c r="AJ118" i="13"/>
  <c r="AJ119" i="13"/>
  <c r="AJ120" i="13"/>
  <c r="AJ121" i="13"/>
  <c r="AJ122" i="13"/>
  <c r="AJ123" i="13"/>
  <c r="AJ124" i="13"/>
  <c r="AJ125" i="13"/>
  <c r="AJ126" i="13"/>
  <c r="AJ127" i="13"/>
  <c r="AJ128" i="13"/>
  <c r="AJ129" i="13"/>
  <c r="AJ130" i="13"/>
  <c r="AJ131" i="13"/>
  <c r="AJ132" i="13"/>
  <c r="AJ133" i="13"/>
  <c r="AJ134" i="13"/>
  <c r="AJ135" i="13"/>
  <c r="AJ136" i="13"/>
  <c r="AJ137" i="13"/>
  <c r="AJ138" i="13"/>
  <c r="AJ139" i="13"/>
  <c r="AJ140" i="13"/>
  <c r="AJ141" i="13"/>
  <c r="AJ142" i="13"/>
  <c r="AJ143" i="13"/>
  <c r="AJ144" i="13"/>
  <c r="AJ145" i="13"/>
  <c r="AJ146" i="13"/>
  <c r="AJ147" i="13"/>
  <c r="AJ148" i="13"/>
  <c r="AJ149" i="13"/>
  <c r="AJ150" i="13"/>
  <c r="AJ151" i="13"/>
  <c r="AJ152" i="13"/>
  <c r="AJ153" i="13"/>
  <c r="AJ154" i="13"/>
  <c r="AJ155" i="13"/>
  <c r="AJ156" i="13"/>
  <c r="AJ157" i="13"/>
  <c r="AJ158" i="13"/>
  <c r="AJ159" i="13"/>
  <c r="AJ160" i="13"/>
  <c r="AJ161" i="13"/>
  <c r="AJ162" i="13"/>
  <c r="AJ163" i="13"/>
  <c r="AJ164" i="13"/>
  <c r="AJ165" i="13"/>
  <c r="AJ166" i="13"/>
  <c r="AJ167" i="13"/>
  <c r="AJ168" i="13"/>
  <c r="AJ169" i="13"/>
  <c r="AJ170" i="13"/>
  <c r="AJ171" i="13"/>
  <c r="AJ172" i="13"/>
  <c r="AJ173" i="13"/>
  <c r="AJ174" i="13"/>
  <c r="AJ175" i="13"/>
  <c r="AJ176" i="13"/>
  <c r="AJ177" i="13"/>
  <c r="AJ178" i="13"/>
  <c r="AJ179" i="13"/>
  <c r="AJ180" i="13"/>
  <c r="AJ181" i="13"/>
  <c r="AJ182" i="13"/>
  <c r="AJ183" i="13"/>
  <c r="AJ184" i="13"/>
  <c r="AJ185" i="13"/>
  <c r="AJ186" i="13"/>
  <c r="AJ187" i="13"/>
  <c r="AJ188" i="13"/>
  <c r="AJ189" i="13"/>
  <c r="AJ190" i="13"/>
  <c r="AJ191" i="13"/>
  <c r="AJ192" i="13"/>
  <c r="AJ193" i="13"/>
  <c r="AJ194" i="13"/>
  <c r="AJ195" i="13"/>
  <c r="AJ196" i="13"/>
  <c r="AJ197" i="13"/>
  <c r="AJ198" i="13"/>
  <c r="AJ199" i="13"/>
  <c r="AJ200" i="13"/>
  <c r="AJ201" i="13"/>
  <c r="AJ202" i="13"/>
  <c r="AJ203" i="13"/>
  <c r="AJ204" i="13"/>
  <c r="AJ205" i="13"/>
  <c r="AJ206" i="13"/>
  <c r="AJ207" i="13"/>
  <c r="AJ208" i="13"/>
  <c r="AJ209" i="13"/>
  <c r="AJ210" i="13"/>
  <c r="AJ211" i="13"/>
  <c r="AJ212" i="13"/>
  <c r="AJ213" i="13"/>
  <c r="AJ214" i="13"/>
  <c r="AJ215" i="13"/>
  <c r="AJ216" i="13"/>
  <c r="AJ217" i="13"/>
  <c r="AJ218" i="13"/>
  <c r="AJ219" i="13"/>
  <c r="AJ220" i="13"/>
  <c r="AJ221" i="13"/>
  <c r="AJ222" i="13"/>
  <c r="AJ223" i="13"/>
  <c r="AJ224" i="13"/>
  <c r="AJ225" i="13"/>
  <c r="AJ226" i="13"/>
  <c r="AJ227" i="13"/>
  <c r="AJ228" i="13"/>
  <c r="AJ229" i="13"/>
  <c r="AJ230" i="13"/>
  <c r="AJ231" i="13"/>
  <c r="AJ232" i="13"/>
  <c r="AJ233" i="13"/>
  <c r="AJ234" i="13"/>
  <c r="AJ235" i="13"/>
  <c r="AJ236" i="13"/>
  <c r="AJ237" i="13"/>
  <c r="AJ238" i="13"/>
  <c r="AJ239" i="13"/>
  <c r="AJ240" i="13"/>
  <c r="AJ241" i="13"/>
  <c r="AJ242" i="13"/>
  <c r="AJ243" i="13"/>
  <c r="AJ244" i="13"/>
  <c r="AJ245" i="13"/>
  <c r="AJ246" i="13"/>
  <c r="AJ247" i="13"/>
  <c r="AJ248" i="13"/>
  <c r="AJ249" i="13"/>
  <c r="AJ250" i="13"/>
  <c r="AJ251" i="13"/>
  <c r="AJ252" i="13"/>
  <c r="AJ253" i="13"/>
  <c r="AJ254" i="13"/>
  <c r="AJ255" i="13"/>
  <c r="AJ256" i="13"/>
  <c r="AJ257" i="13"/>
  <c r="AJ258" i="13"/>
  <c r="AJ259" i="13"/>
  <c r="AJ260" i="13"/>
  <c r="AJ261" i="13"/>
  <c r="AJ262" i="13"/>
  <c r="AJ263" i="13"/>
  <c r="AJ264" i="13"/>
  <c r="AJ265" i="13"/>
  <c r="AJ266" i="13"/>
  <c r="AJ267" i="13"/>
  <c r="AJ268" i="13"/>
  <c r="AJ269" i="13"/>
  <c r="AJ270" i="13"/>
  <c r="AJ271" i="13"/>
  <c r="AJ272" i="13"/>
  <c r="AJ273" i="13"/>
  <c r="AJ274" i="13"/>
  <c r="AJ275" i="13"/>
  <c r="AJ276" i="13"/>
  <c r="AJ277" i="13"/>
  <c r="AJ278" i="13"/>
  <c r="AJ279" i="13"/>
  <c r="AJ280" i="13"/>
  <c r="AJ281" i="13"/>
  <c r="AJ282" i="13"/>
  <c r="AJ283" i="13"/>
  <c r="AJ284" i="13"/>
  <c r="AJ285" i="13"/>
  <c r="AJ286" i="13"/>
  <c r="AJ287" i="13"/>
  <c r="AJ288" i="13"/>
  <c r="AJ289" i="13"/>
  <c r="AJ290" i="13"/>
  <c r="AJ291" i="13"/>
  <c r="AJ292" i="13"/>
  <c r="AJ293" i="13"/>
  <c r="AJ294" i="13"/>
  <c r="AJ295" i="13"/>
  <c r="AJ296" i="13"/>
  <c r="AJ297" i="13"/>
  <c r="AJ298" i="13"/>
  <c r="AJ299" i="13"/>
  <c r="AJ300" i="13"/>
  <c r="AJ301" i="13"/>
  <c r="AJ302" i="13"/>
  <c r="AJ303" i="13"/>
  <c r="AJ304" i="13"/>
  <c r="AJ305" i="13"/>
  <c r="AJ306" i="13"/>
  <c r="AJ307" i="13"/>
  <c r="AJ308" i="13"/>
  <c r="AJ309" i="13"/>
  <c r="AJ310" i="13"/>
  <c r="AJ311" i="13"/>
  <c r="AJ312" i="13"/>
  <c r="AJ313" i="13"/>
  <c r="AJ314" i="13"/>
  <c r="AJ315" i="13"/>
  <c r="AJ316" i="13"/>
  <c r="AJ317" i="13"/>
  <c r="AJ318" i="13"/>
  <c r="AJ319" i="13"/>
  <c r="AJ320" i="13"/>
  <c r="AJ321" i="13"/>
  <c r="AJ322" i="13"/>
  <c r="AJ323" i="13"/>
  <c r="AJ324" i="13"/>
  <c r="AJ325" i="13"/>
  <c r="AJ326" i="13"/>
  <c r="AJ327" i="13"/>
  <c r="AJ328" i="13"/>
  <c r="AJ329" i="13"/>
  <c r="AJ330" i="13"/>
  <c r="AJ331" i="13"/>
  <c r="AJ332" i="13"/>
  <c r="AJ333" i="13"/>
  <c r="AJ334" i="13"/>
  <c r="AJ335" i="13"/>
  <c r="AJ336" i="13"/>
  <c r="AJ337" i="13"/>
  <c r="AJ338" i="13"/>
  <c r="AJ339" i="13"/>
  <c r="AJ340" i="13"/>
  <c r="AJ341" i="13"/>
  <c r="AJ342" i="13"/>
  <c r="AJ343" i="13"/>
  <c r="AJ344" i="13"/>
  <c r="AJ345" i="13"/>
  <c r="AJ346" i="13"/>
  <c r="AJ347" i="13"/>
  <c r="AJ348" i="13"/>
  <c r="AJ349" i="13"/>
  <c r="AJ350" i="13"/>
  <c r="AJ351" i="13"/>
  <c r="AJ352" i="13"/>
  <c r="AJ353" i="13"/>
  <c r="AJ354" i="13"/>
  <c r="AJ355" i="13"/>
  <c r="AJ356" i="13"/>
  <c r="AJ357" i="13"/>
  <c r="AJ358" i="13"/>
  <c r="AJ359" i="13"/>
  <c r="AJ360" i="13"/>
  <c r="AJ361" i="13"/>
  <c r="AJ362" i="13"/>
  <c r="AJ363" i="13"/>
  <c r="AJ364" i="13"/>
  <c r="AJ365" i="13"/>
  <c r="AJ366" i="13"/>
  <c r="AJ367" i="13"/>
  <c r="AJ368" i="13"/>
  <c r="AJ369" i="13"/>
  <c r="AJ370" i="13"/>
  <c r="AJ371" i="13"/>
  <c r="AJ372" i="13"/>
  <c r="AJ373" i="13"/>
  <c r="AJ374" i="13"/>
  <c r="AJ375" i="13"/>
  <c r="AJ376" i="13"/>
  <c r="AJ377" i="13"/>
  <c r="AJ378" i="13"/>
  <c r="AJ379" i="13"/>
  <c r="AJ380" i="13"/>
  <c r="AJ381" i="13"/>
  <c r="AJ382" i="13"/>
  <c r="AJ383" i="13"/>
  <c r="AJ384" i="13"/>
  <c r="AJ385" i="13"/>
  <c r="AJ386" i="13"/>
  <c r="AJ387" i="13"/>
  <c r="AJ388" i="13"/>
  <c r="AJ389" i="13"/>
  <c r="AJ390" i="13"/>
  <c r="AJ391" i="13"/>
  <c r="AJ392" i="13"/>
  <c r="AJ393" i="13"/>
  <c r="AJ394" i="13"/>
  <c r="AJ395" i="13"/>
  <c r="AJ396" i="13"/>
  <c r="AJ397" i="13"/>
  <c r="AJ398" i="13"/>
  <c r="AJ399" i="13"/>
  <c r="AJ400" i="13"/>
  <c r="AJ401" i="13"/>
  <c r="AJ402" i="13"/>
  <c r="AJ403" i="13"/>
  <c r="AJ404" i="13"/>
  <c r="AI10" i="13"/>
  <c r="AI11" i="13"/>
  <c r="AI12" i="13"/>
  <c r="AI13" i="13"/>
  <c r="AI14" i="13"/>
  <c r="AI15" i="13"/>
  <c r="AI16" i="13"/>
  <c r="AI17" i="13"/>
  <c r="AI18" i="13"/>
  <c r="AI19" i="13"/>
  <c r="AI20" i="13"/>
  <c r="AI21" i="13"/>
  <c r="AI22" i="13"/>
  <c r="AI23" i="13"/>
  <c r="AI24" i="13"/>
  <c r="AI25" i="13"/>
  <c r="AI26" i="13"/>
  <c r="AI27" i="13"/>
  <c r="AI28" i="13"/>
  <c r="AI29" i="13"/>
  <c r="AI30" i="13"/>
  <c r="AI31" i="13"/>
  <c r="AI32" i="13"/>
  <c r="AI33" i="13"/>
  <c r="AI34" i="13"/>
  <c r="AI35" i="13"/>
  <c r="AI36" i="13"/>
  <c r="AI37" i="13"/>
  <c r="AI38" i="13"/>
  <c r="AI39" i="13"/>
  <c r="AI40" i="13"/>
  <c r="AI41" i="13"/>
  <c r="AI42" i="13"/>
  <c r="AI43" i="13"/>
  <c r="AI44" i="13"/>
  <c r="AI45" i="13"/>
  <c r="AI46" i="13"/>
  <c r="AI47" i="13"/>
  <c r="AI48" i="13"/>
  <c r="AI49" i="13"/>
  <c r="AI50" i="13"/>
  <c r="AI51" i="13"/>
  <c r="AI52" i="13"/>
  <c r="AI53" i="13"/>
  <c r="AI54" i="13"/>
  <c r="AI55" i="13"/>
  <c r="AI56" i="13"/>
  <c r="AI57" i="13"/>
  <c r="AI58" i="13"/>
  <c r="AI59" i="13"/>
  <c r="AI60" i="13"/>
  <c r="AI61" i="13"/>
  <c r="AI62" i="13"/>
  <c r="AI63" i="13"/>
  <c r="AI64" i="13"/>
  <c r="AI65" i="13"/>
  <c r="AI66" i="13"/>
  <c r="AI67" i="13"/>
  <c r="AI68" i="13"/>
  <c r="AI69" i="13"/>
  <c r="AI70" i="13"/>
  <c r="AI71" i="13"/>
  <c r="AI72" i="13"/>
  <c r="AI73" i="13"/>
  <c r="AI74" i="13"/>
  <c r="AI75" i="13"/>
  <c r="AI76" i="13"/>
  <c r="AI77" i="13"/>
  <c r="AI78" i="13"/>
  <c r="AI79" i="13"/>
  <c r="AI80" i="13"/>
  <c r="AI81" i="13"/>
  <c r="AI82" i="13"/>
  <c r="AI83" i="13"/>
  <c r="AI84" i="13"/>
  <c r="AI85" i="13"/>
  <c r="AI86" i="13"/>
  <c r="AI87" i="13"/>
  <c r="AI88" i="13"/>
  <c r="AI89" i="13"/>
  <c r="AI90" i="13"/>
  <c r="AI91" i="13"/>
  <c r="AI92" i="13"/>
  <c r="AI93" i="13"/>
  <c r="AI94" i="13"/>
  <c r="AI95" i="13"/>
  <c r="AI96" i="13"/>
  <c r="AI97" i="13"/>
  <c r="AI98" i="13"/>
  <c r="AI99" i="13"/>
  <c r="AI100" i="13"/>
  <c r="AI101" i="13"/>
  <c r="AI102" i="13"/>
  <c r="AI103" i="13"/>
  <c r="AI104" i="13"/>
  <c r="AI105" i="13"/>
  <c r="AI106" i="13"/>
  <c r="AI107" i="13"/>
  <c r="AI108" i="13"/>
  <c r="AI109" i="13"/>
  <c r="AI110" i="13"/>
  <c r="AI111" i="13"/>
  <c r="AI112" i="13"/>
  <c r="AI113" i="13"/>
  <c r="AI114" i="13"/>
  <c r="AI115" i="13"/>
  <c r="AI116" i="13"/>
  <c r="AI117" i="13"/>
  <c r="AI118" i="13"/>
  <c r="AI119" i="13"/>
  <c r="AI120" i="13"/>
  <c r="AI121" i="13"/>
  <c r="AI122" i="13"/>
  <c r="AI123" i="13"/>
  <c r="AI124" i="13"/>
  <c r="AI125" i="13"/>
  <c r="AI126" i="13"/>
  <c r="AI127" i="13"/>
  <c r="AI128" i="13"/>
  <c r="AI129" i="13"/>
  <c r="AI130" i="13"/>
  <c r="AI131" i="13"/>
  <c r="AI132" i="13"/>
  <c r="AI133" i="13"/>
  <c r="AI134" i="13"/>
  <c r="AI135" i="13"/>
  <c r="AI136" i="13"/>
  <c r="AI137" i="13"/>
  <c r="AI138" i="13"/>
  <c r="AI139" i="13"/>
  <c r="AI140" i="13"/>
  <c r="AI141" i="13"/>
  <c r="AI142" i="13"/>
  <c r="AI143" i="13"/>
  <c r="AI144" i="13"/>
  <c r="AI145" i="13"/>
  <c r="AI146" i="13"/>
  <c r="AI147" i="13"/>
  <c r="AI148" i="13"/>
  <c r="AI149" i="13"/>
  <c r="AI150" i="13"/>
  <c r="AI151" i="13"/>
  <c r="AI152" i="13"/>
  <c r="AI153" i="13"/>
  <c r="AI154" i="13"/>
  <c r="AI155" i="13"/>
  <c r="AI156" i="13"/>
  <c r="AI157" i="13"/>
  <c r="AI158" i="13"/>
  <c r="AI159" i="13"/>
  <c r="AI160" i="13"/>
  <c r="AI161" i="13"/>
  <c r="AI162" i="13"/>
  <c r="AI163" i="13"/>
  <c r="AI164" i="13"/>
  <c r="AI165" i="13"/>
  <c r="AI166" i="13"/>
  <c r="AI167" i="13"/>
  <c r="AI168" i="13"/>
  <c r="AI169" i="13"/>
  <c r="AI170" i="13"/>
  <c r="AI171" i="13"/>
  <c r="AI172" i="13"/>
  <c r="AI173" i="13"/>
  <c r="AI174" i="13"/>
  <c r="AI175" i="13"/>
  <c r="AI176" i="13"/>
  <c r="AI177" i="13"/>
  <c r="AI178" i="13"/>
  <c r="AI179" i="13"/>
  <c r="AI180" i="13"/>
  <c r="AI181" i="13"/>
  <c r="AI182" i="13"/>
  <c r="AI183" i="13"/>
  <c r="AI184" i="13"/>
  <c r="AI185" i="13"/>
  <c r="AI186" i="13"/>
  <c r="AI187" i="13"/>
  <c r="AI188" i="13"/>
  <c r="AI189" i="13"/>
  <c r="AI190" i="13"/>
  <c r="AI191" i="13"/>
  <c r="AI192" i="13"/>
  <c r="AI193" i="13"/>
  <c r="AI194" i="13"/>
  <c r="AI195" i="13"/>
  <c r="AI196" i="13"/>
  <c r="AI197" i="13"/>
  <c r="AI198" i="13"/>
  <c r="AI199" i="13"/>
  <c r="AI200" i="13"/>
  <c r="AI201" i="13"/>
  <c r="AI202" i="13"/>
  <c r="AI203" i="13"/>
  <c r="AI204" i="13"/>
  <c r="AI205" i="13"/>
  <c r="AI206" i="13"/>
  <c r="AI207" i="13"/>
  <c r="AI208" i="13"/>
  <c r="AI209" i="13"/>
  <c r="AI210" i="13"/>
  <c r="AI211" i="13"/>
  <c r="AI212" i="13"/>
  <c r="AI213" i="13"/>
  <c r="AI214" i="13"/>
  <c r="AI215" i="13"/>
  <c r="AI216" i="13"/>
  <c r="AI217" i="13"/>
  <c r="AI218" i="13"/>
  <c r="AI219" i="13"/>
  <c r="AI220" i="13"/>
  <c r="AI221" i="13"/>
  <c r="AI222" i="13"/>
  <c r="AI223" i="13"/>
  <c r="AI224" i="13"/>
  <c r="AI225" i="13"/>
  <c r="AI226" i="13"/>
  <c r="AI227" i="13"/>
  <c r="AI228" i="13"/>
  <c r="AI229" i="13"/>
  <c r="AI230" i="13"/>
  <c r="AI231" i="13"/>
  <c r="AI232" i="13"/>
  <c r="AI233" i="13"/>
  <c r="AI234" i="13"/>
  <c r="AI235" i="13"/>
  <c r="AI236" i="13"/>
  <c r="AI237" i="13"/>
  <c r="AI238" i="13"/>
  <c r="AI239" i="13"/>
  <c r="AI240" i="13"/>
  <c r="AI241" i="13"/>
  <c r="AI242" i="13"/>
  <c r="AI243" i="13"/>
  <c r="AI244" i="13"/>
  <c r="AI245" i="13"/>
  <c r="AI246" i="13"/>
  <c r="AI247" i="13"/>
  <c r="AI248" i="13"/>
  <c r="AI249" i="13"/>
  <c r="AI250" i="13"/>
  <c r="AI251" i="13"/>
  <c r="AI252" i="13"/>
  <c r="AI253" i="13"/>
  <c r="AI254" i="13"/>
  <c r="AI255" i="13"/>
  <c r="AI256" i="13"/>
  <c r="AI257" i="13"/>
  <c r="AI258" i="13"/>
  <c r="AI259" i="13"/>
  <c r="AI260" i="13"/>
  <c r="AI261" i="13"/>
  <c r="AI262" i="13"/>
  <c r="AI263" i="13"/>
  <c r="AI264" i="13"/>
  <c r="AI265" i="13"/>
  <c r="AI266" i="13"/>
  <c r="AI267" i="13"/>
  <c r="AI268" i="13"/>
  <c r="AI269" i="13"/>
  <c r="AI270" i="13"/>
  <c r="AI271" i="13"/>
  <c r="AI272" i="13"/>
  <c r="AI273" i="13"/>
  <c r="AI274" i="13"/>
  <c r="AI275" i="13"/>
  <c r="AI276" i="13"/>
  <c r="AI277" i="13"/>
  <c r="AI278" i="13"/>
  <c r="AI279" i="13"/>
  <c r="AI280" i="13"/>
  <c r="AI281" i="13"/>
  <c r="AI282" i="13"/>
  <c r="AI283" i="13"/>
  <c r="AI284" i="13"/>
  <c r="AI285" i="13"/>
  <c r="AI286" i="13"/>
  <c r="AI287" i="13"/>
  <c r="AI288" i="13"/>
  <c r="AI289" i="13"/>
  <c r="AI290" i="13"/>
  <c r="AI291" i="13"/>
  <c r="AI292" i="13"/>
  <c r="AI293" i="13"/>
  <c r="AI294" i="13"/>
  <c r="AI295" i="13"/>
  <c r="AI296" i="13"/>
  <c r="AI297" i="13"/>
  <c r="AI298" i="13"/>
  <c r="AI299" i="13"/>
  <c r="AI300" i="13"/>
  <c r="AI301" i="13"/>
  <c r="AI302" i="13"/>
  <c r="AI303" i="13"/>
  <c r="AI304" i="13"/>
  <c r="AI305" i="13"/>
  <c r="AI306" i="13"/>
  <c r="AI307" i="13"/>
  <c r="AI308" i="13"/>
  <c r="AI309" i="13"/>
  <c r="AI310" i="13"/>
  <c r="AI311" i="13"/>
  <c r="AI312" i="13"/>
  <c r="AI313" i="13"/>
  <c r="AI314" i="13"/>
  <c r="AI315" i="13"/>
  <c r="AI316" i="13"/>
  <c r="AI317" i="13"/>
  <c r="AI318" i="13"/>
  <c r="AI319" i="13"/>
  <c r="AI320" i="13"/>
  <c r="AI321" i="13"/>
  <c r="AI322" i="13"/>
  <c r="AI323" i="13"/>
  <c r="AI324" i="13"/>
  <c r="AI325" i="13"/>
  <c r="AI326" i="13"/>
  <c r="AI327" i="13"/>
  <c r="AI328" i="13"/>
  <c r="AI329" i="13"/>
  <c r="AI330" i="13"/>
  <c r="AI331" i="13"/>
  <c r="AI332" i="13"/>
  <c r="AI333" i="13"/>
  <c r="AI334" i="13"/>
  <c r="AI335" i="13"/>
  <c r="AI336" i="13"/>
  <c r="AI337" i="13"/>
  <c r="AI338" i="13"/>
  <c r="AI339" i="13"/>
  <c r="AI340" i="13"/>
  <c r="AI341" i="13"/>
  <c r="AI342" i="13"/>
  <c r="AI343" i="13"/>
  <c r="AI344" i="13"/>
  <c r="AI345" i="13"/>
  <c r="AI346" i="13"/>
  <c r="AI347" i="13"/>
  <c r="AI348" i="13"/>
  <c r="AI349" i="13"/>
  <c r="AI350" i="13"/>
  <c r="AI351" i="13"/>
  <c r="AI352" i="13"/>
  <c r="AI353" i="13"/>
  <c r="AI354" i="13"/>
  <c r="AI355" i="13"/>
  <c r="AI356" i="13"/>
  <c r="AI357" i="13"/>
  <c r="AI358" i="13"/>
  <c r="AI359" i="13"/>
  <c r="AI360" i="13"/>
  <c r="AI361" i="13"/>
  <c r="AI362" i="13"/>
  <c r="AI363" i="13"/>
  <c r="AI364" i="13"/>
  <c r="AI365" i="13"/>
  <c r="AI366" i="13"/>
  <c r="AI367" i="13"/>
  <c r="AI368" i="13"/>
  <c r="AI369" i="13"/>
  <c r="AI370" i="13"/>
  <c r="AI371" i="13"/>
  <c r="AI372" i="13"/>
  <c r="AI373" i="13"/>
  <c r="AI374" i="13"/>
  <c r="AI375" i="13"/>
  <c r="AI376" i="13"/>
  <c r="AI377" i="13"/>
  <c r="AI378" i="13"/>
  <c r="AI379" i="13"/>
  <c r="AI380" i="13"/>
  <c r="AI381" i="13"/>
  <c r="AI382" i="13"/>
  <c r="AI383" i="13"/>
  <c r="AI384" i="13"/>
  <c r="AI385" i="13"/>
  <c r="AI386" i="13"/>
  <c r="AI387" i="13"/>
  <c r="AI388" i="13"/>
  <c r="AI389" i="13"/>
  <c r="AI390" i="13"/>
  <c r="AI391" i="13"/>
  <c r="AI392" i="13"/>
  <c r="AI393" i="13"/>
  <c r="AI394" i="13"/>
  <c r="AI395" i="13"/>
  <c r="AI396" i="13"/>
  <c r="AI397" i="13"/>
  <c r="AI398" i="13"/>
  <c r="AI399" i="13"/>
  <c r="AI400" i="13"/>
  <c r="AI401" i="13"/>
  <c r="AI402" i="13"/>
  <c r="AI403" i="13"/>
  <c r="AI404" i="13"/>
  <c r="BH10" i="12"/>
  <c r="BH11" i="12"/>
  <c r="BH12" i="12"/>
  <c r="BH13" i="12"/>
  <c r="BH14" i="12"/>
  <c r="BH15" i="12"/>
  <c r="BH16" i="12"/>
  <c r="BH17" i="12"/>
  <c r="BH18" i="12"/>
  <c r="BH19" i="12"/>
  <c r="BH20" i="12"/>
  <c r="BH21" i="12"/>
  <c r="BH22" i="12"/>
  <c r="BH23" i="12"/>
  <c r="BH24" i="12"/>
  <c r="BH25" i="12"/>
  <c r="BH26" i="12"/>
  <c r="BH27" i="12"/>
  <c r="BH28" i="12"/>
  <c r="BH29" i="12"/>
  <c r="BH30" i="12"/>
  <c r="BH31" i="12"/>
  <c r="BH32" i="12"/>
  <c r="BH33" i="12"/>
  <c r="BH34" i="12"/>
  <c r="BH35" i="12"/>
  <c r="BH36" i="12"/>
  <c r="BH37" i="12"/>
  <c r="BH38" i="12"/>
  <c r="BH39" i="12"/>
  <c r="BH40" i="12"/>
  <c r="BH41" i="12"/>
  <c r="BH42" i="12"/>
  <c r="BH43" i="12"/>
  <c r="BH44" i="12"/>
  <c r="BH45" i="12"/>
  <c r="BH46" i="12"/>
  <c r="BH47" i="12"/>
  <c r="BH48" i="12"/>
  <c r="BH49" i="12"/>
  <c r="BH50" i="12"/>
  <c r="BH51" i="12"/>
  <c r="BH52" i="12"/>
  <c r="BH53" i="12"/>
  <c r="BH54" i="12"/>
  <c r="BH55" i="12"/>
  <c r="BH56" i="12"/>
  <c r="BH57" i="12"/>
  <c r="BH58" i="12"/>
  <c r="BH59" i="12"/>
  <c r="BH60" i="12"/>
  <c r="BH61" i="12"/>
  <c r="BH62" i="12"/>
  <c r="BH63" i="12"/>
  <c r="BH64" i="12"/>
  <c r="BH65" i="12"/>
  <c r="BH66" i="12"/>
  <c r="BH67" i="12"/>
  <c r="BH68" i="12"/>
  <c r="BH69" i="12"/>
  <c r="BH70" i="12"/>
  <c r="BH71" i="12"/>
  <c r="BH72" i="12"/>
  <c r="BH73" i="12"/>
  <c r="BH74" i="12"/>
  <c r="BH75" i="12"/>
  <c r="BH76" i="12"/>
  <c r="BH77" i="12"/>
  <c r="BH78" i="12"/>
  <c r="BH79" i="12"/>
  <c r="BH80" i="12"/>
  <c r="BH81" i="12"/>
  <c r="BH82" i="12"/>
  <c r="BH83" i="12"/>
  <c r="BH84" i="12"/>
  <c r="BH85" i="12"/>
  <c r="BH86" i="12"/>
  <c r="BH87" i="12"/>
  <c r="BH88" i="12"/>
  <c r="BH89" i="12"/>
  <c r="BH90" i="12"/>
  <c r="BH91" i="12"/>
  <c r="BH92" i="12"/>
  <c r="BH93" i="12"/>
  <c r="BH94" i="12"/>
  <c r="BH95" i="12"/>
  <c r="BH96" i="12"/>
  <c r="BH97" i="12"/>
  <c r="BH98" i="12"/>
  <c r="BH99" i="12"/>
  <c r="BH100" i="12"/>
  <c r="BH101" i="12"/>
  <c r="BH102" i="12"/>
  <c r="BH103" i="12"/>
  <c r="BH104" i="12"/>
  <c r="BH105" i="12"/>
  <c r="BH106" i="12"/>
  <c r="BH107" i="12"/>
  <c r="BH108" i="12"/>
  <c r="BH109" i="12"/>
  <c r="BH110" i="12"/>
  <c r="BH111" i="12"/>
  <c r="BH112" i="12"/>
  <c r="BH113" i="12"/>
  <c r="BH114" i="12"/>
  <c r="BH115" i="12"/>
  <c r="BH116" i="12"/>
  <c r="BH117" i="12"/>
  <c r="BH118" i="12"/>
  <c r="BH119" i="12"/>
  <c r="BH120" i="12"/>
  <c r="BH121" i="12"/>
  <c r="BH122" i="12"/>
  <c r="BH123" i="12"/>
  <c r="BH124" i="12"/>
  <c r="BH125" i="12"/>
  <c r="BH126" i="12"/>
  <c r="BH127" i="12"/>
  <c r="BH128" i="12"/>
  <c r="BH129" i="12"/>
  <c r="BH130" i="12"/>
  <c r="BH131" i="12"/>
  <c r="BH132" i="12"/>
  <c r="BH133" i="12"/>
  <c r="BH134" i="12"/>
  <c r="BH135" i="12"/>
  <c r="BH136" i="12"/>
  <c r="BH137" i="12"/>
  <c r="BH138" i="12"/>
  <c r="BH139" i="12"/>
  <c r="BH140" i="12"/>
  <c r="BH141" i="12"/>
  <c r="BH142" i="12"/>
  <c r="BH143" i="12"/>
  <c r="BH144" i="12"/>
  <c r="BH145" i="12"/>
  <c r="BH146" i="12"/>
  <c r="BH147" i="12"/>
  <c r="BH148" i="12"/>
  <c r="BH149" i="12"/>
  <c r="BH150" i="12"/>
  <c r="BH151" i="12"/>
  <c r="BH152" i="12"/>
  <c r="BH153" i="12"/>
  <c r="BH154" i="12"/>
  <c r="BH155" i="12"/>
  <c r="BH156" i="12"/>
  <c r="BH157" i="12"/>
  <c r="BH158" i="12"/>
  <c r="BH159" i="12"/>
  <c r="BH160" i="12"/>
  <c r="BH161" i="12"/>
  <c r="BH162" i="12"/>
  <c r="BH163" i="12"/>
  <c r="BH164" i="12"/>
  <c r="BH165" i="12"/>
  <c r="BH166" i="12"/>
  <c r="BH167" i="12"/>
  <c r="BH168" i="12"/>
  <c r="BH169" i="12"/>
  <c r="BH170" i="12"/>
  <c r="BH171" i="12"/>
  <c r="BH172" i="12"/>
  <c r="BH173" i="12"/>
  <c r="BH174" i="12"/>
  <c r="BH175" i="12"/>
  <c r="BH176" i="12"/>
  <c r="BH177" i="12"/>
  <c r="BH178" i="12"/>
  <c r="BH179" i="12"/>
  <c r="BH180" i="12"/>
  <c r="BH181" i="12"/>
  <c r="BH182" i="12"/>
  <c r="BH183" i="12"/>
  <c r="BH184" i="12"/>
  <c r="BH185" i="12"/>
  <c r="BH186" i="12"/>
  <c r="BH187" i="12"/>
  <c r="BH188" i="12"/>
  <c r="BH189" i="12"/>
  <c r="BH190" i="12"/>
  <c r="BH191" i="12"/>
  <c r="BH192" i="12"/>
  <c r="BH193" i="12"/>
  <c r="BH194" i="12"/>
  <c r="BH195" i="12"/>
  <c r="BH196" i="12"/>
  <c r="BH197" i="12"/>
  <c r="BH198" i="12"/>
  <c r="BH199" i="12"/>
  <c r="BH200" i="12"/>
  <c r="BH201" i="12"/>
  <c r="BH202" i="12"/>
  <c r="BH203" i="12"/>
  <c r="BH204" i="12"/>
  <c r="BH205" i="12"/>
  <c r="BH206" i="12"/>
  <c r="BH207" i="12"/>
  <c r="BH208" i="12"/>
  <c r="BH209" i="12"/>
  <c r="BH210" i="12"/>
  <c r="BH211" i="12"/>
  <c r="BH212" i="12"/>
  <c r="BH213" i="12"/>
  <c r="BH214" i="12"/>
  <c r="BH215" i="12"/>
  <c r="BH216" i="12"/>
  <c r="BH217" i="12"/>
  <c r="BH218" i="12"/>
  <c r="BH219" i="12"/>
  <c r="BH220" i="12"/>
  <c r="BH221" i="12"/>
  <c r="BH222" i="12"/>
  <c r="BH223" i="12"/>
  <c r="BH224" i="12"/>
  <c r="BH225" i="12"/>
  <c r="BH226" i="12"/>
  <c r="BH227" i="12"/>
  <c r="BH228" i="12"/>
  <c r="BH229" i="12"/>
  <c r="BH230" i="12"/>
  <c r="BH231" i="12"/>
  <c r="BH232" i="12"/>
  <c r="BH233" i="12"/>
  <c r="BH234" i="12"/>
  <c r="BH235" i="12"/>
  <c r="BH236" i="12"/>
  <c r="BH237" i="12"/>
  <c r="BH238" i="12"/>
  <c r="BH239" i="12"/>
  <c r="BH240" i="12"/>
  <c r="BH241" i="12"/>
  <c r="BH242" i="12"/>
  <c r="BH243" i="12"/>
  <c r="BH244" i="12"/>
  <c r="BH245" i="12"/>
  <c r="BH246" i="12"/>
  <c r="BH247" i="12"/>
  <c r="BH248" i="12"/>
  <c r="BH249" i="12"/>
  <c r="BH250" i="12"/>
  <c r="BH251" i="12"/>
  <c r="BH252" i="12"/>
  <c r="BH253" i="12"/>
  <c r="BH254" i="12"/>
  <c r="BH255" i="12"/>
  <c r="BH256" i="12"/>
  <c r="BH257" i="12"/>
  <c r="BH258" i="12"/>
  <c r="BH259" i="12"/>
  <c r="BH260" i="12"/>
  <c r="BH261" i="12"/>
  <c r="BH262" i="12"/>
  <c r="BH263" i="12"/>
  <c r="BH264" i="12"/>
  <c r="BH265" i="12"/>
  <c r="BH266" i="12"/>
  <c r="BH267" i="12"/>
  <c r="BH268" i="12"/>
  <c r="BH269" i="12"/>
  <c r="BH270" i="12"/>
  <c r="BH271" i="12"/>
  <c r="BH272" i="12"/>
  <c r="BH273" i="12"/>
  <c r="BH274" i="12"/>
  <c r="BH275" i="12"/>
  <c r="BH276" i="12"/>
  <c r="BH277" i="12"/>
  <c r="BH278" i="12"/>
  <c r="BH279" i="12"/>
  <c r="BH280" i="12"/>
  <c r="BH281" i="12"/>
  <c r="AY254" i="12"/>
  <c r="AY255" i="12"/>
  <c r="AY256" i="12"/>
  <c r="AY257" i="12"/>
  <c r="AY258" i="12"/>
  <c r="AY259" i="12"/>
  <c r="AY260" i="12"/>
  <c r="AY261" i="12"/>
  <c r="AY262" i="12"/>
  <c r="AY263" i="12"/>
  <c r="AY264" i="12"/>
  <c r="AY265" i="12"/>
  <c r="AY266" i="12"/>
  <c r="AY267" i="12"/>
  <c r="AY268" i="12"/>
  <c r="AY269" i="12"/>
  <c r="AY270" i="12"/>
  <c r="AY271" i="12"/>
  <c r="AY272" i="12"/>
  <c r="AY273" i="12"/>
  <c r="AY274" i="12"/>
  <c r="AY275" i="12"/>
  <c r="AY276" i="12"/>
  <c r="AY277" i="12"/>
  <c r="AY278" i="12"/>
  <c r="AY279" i="12"/>
  <c r="AY280" i="12"/>
  <c r="AY281" i="12"/>
  <c r="AX170" i="12"/>
  <c r="AX171" i="12"/>
  <c r="AX172" i="12"/>
  <c r="AX173" i="12"/>
  <c r="AX174" i="12"/>
  <c r="AX175" i="12"/>
  <c r="AX176" i="12"/>
  <c r="AX177" i="12"/>
  <c r="AX178" i="12"/>
  <c r="AX179" i="12"/>
  <c r="AX180" i="12"/>
  <c r="AX181" i="12"/>
  <c r="AX182" i="12"/>
  <c r="AX183" i="12"/>
  <c r="AX184" i="12"/>
  <c r="AX185" i="12"/>
  <c r="AX186" i="12"/>
  <c r="AX187" i="12"/>
  <c r="AX188" i="12"/>
  <c r="AX189" i="12"/>
  <c r="AX190" i="12"/>
  <c r="AX191" i="12"/>
  <c r="AX192" i="12"/>
  <c r="AX193" i="12"/>
  <c r="AX194" i="12"/>
  <c r="AX195" i="12"/>
  <c r="AX196" i="12"/>
  <c r="AX197" i="12"/>
  <c r="AX198" i="12"/>
  <c r="AX199" i="12"/>
  <c r="AX200" i="12"/>
  <c r="AX201" i="12"/>
  <c r="AX202" i="12"/>
  <c r="AX203" i="12"/>
  <c r="AX204" i="12"/>
  <c r="AX205" i="12"/>
  <c r="AX206" i="12"/>
  <c r="AX207" i="12"/>
  <c r="AX208" i="12"/>
  <c r="AX209" i="12"/>
  <c r="AX210" i="12"/>
  <c r="AX211" i="12"/>
  <c r="AX212" i="12"/>
  <c r="AX213" i="12"/>
  <c r="AX214" i="12"/>
  <c r="AX215" i="12"/>
  <c r="AX216" i="12"/>
  <c r="AX217" i="12"/>
  <c r="AX218" i="12"/>
  <c r="AX219" i="12"/>
  <c r="AX220" i="12"/>
  <c r="AX221" i="12"/>
  <c r="AX222" i="12"/>
  <c r="AX223" i="12"/>
  <c r="AX224" i="12"/>
  <c r="AX225" i="12"/>
  <c r="AX226" i="12"/>
  <c r="AX227" i="12"/>
  <c r="AX228" i="12"/>
  <c r="AX229" i="12"/>
  <c r="AX230" i="12"/>
  <c r="AX231" i="12"/>
  <c r="AX232" i="12"/>
  <c r="AX233" i="12"/>
  <c r="AX234" i="12"/>
  <c r="AX235" i="12"/>
  <c r="AX236" i="12"/>
  <c r="AX237" i="12"/>
  <c r="AX238" i="12"/>
  <c r="AX239" i="12"/>
  <c r="AX240" i="12"/>
  <c r="AX241" i="12"/>
  <c r="AX242" i="12"/>
  <c r="AX243" i="12"/>
  <c r="AX244" i="12"/>
  <c r="AX245" i="12"/>
  <c r="AX246" i="12"/>
  <c r="AX247" i="12"/>
  <c r="AX248" i="12"/>
  <c r="AX249" i="12"/>
  <c r="AX250" i="12"/>
  <c r="AX251" i="12"/>
  <c r="AX252" i="12"/>
  <c r="AX253" i="12"/>
  <c r="AX254" i="12"/>
  <c r="AX255" i="12"/>
  <c r="AX256" i="12"/>
  <c r="AX257" i="12"/>
  <c r="AX258" i="12"/>
  <c r="AX259" i="12"/>
  <c r="AX260" i="12"/>
  <c r="AX261" i="12"/>
  <c r="AX262" i="12"/>
  <c r="AX263" i="12"/>
  <c r="AX264" i="12"/>
  <c r="AX265" i="12"/>
  <c r="AX266" i="12"/>
  <c r="AX267" i="12"/>
  <c r="AX268" i="12"/>
  <c r="AX269" i="12"/>
  <c r="AX270" i="12"/>
  <c r="AX271" i="12"/>
  <c r="AX272" i="12"/>
  <c r="AX273" i="12"/>
  <c r="AX274" i="12"/>
  <c r="AX275" i="12"/>
  <c r="AX276" i="12"/>
  <c r="AX277" i="12"/>
  <c r="AX278" i="12"/>
  <c r="AX279" i="12"/>
  <c r="AX280" i="12"/>
  <c r="AX281" i="12"/>
  <c r="AQ10" i="12"/>
  <c r="AQ11" i="12"/>
  <c r="AQ12" i="12"/>
  <c r="AQ13" i="12"/>
  <c r="AQ14" i="12"/>
  <c r="AQ15" i="12"/>
  <c r="AQ16" i="12"/>
  <c r="AQ17" i="12"/>
  <c r="AQ18" i="12"/>
  <c r="AQ19" i="12"/>
  <c r="AQ20" i="12"/>
  <c r="AQ21" i="12"/>
  <c r="AQ22" i="12"/>
  <c r="AQ23" i="12"/>
  <c r="AQ24" i="12"/>
  <c r="AQ25" i="12"/>
  <c r="AQ26" i="12"/>
  <c r="AQ27" i="12"/>
  <c r="AQ28" i="12"/>
  <c r="AQ29" i="12"/>
  <c r="AQ30" i="12"/>
  <c r="AQ31" i="12"/>
  <c r="AQ32" i="12"/>
  <c r="AQ33" i="12"/>
  <c r="AQ34" i="12"/>
  <c r="AQ35" i="12"/>
  <c r="AQ36" i="12"/>
  <c r="AQ37" i="12"/>
  <c r="AQ38" i="12"/>
  <c r="AQ39" i="12"/>
  <c r="AQ40" i="12"/>
  <c r="AQ41" i="12"/>
  <c r="AQ42" i="12"/>
  <c r="AQ43" i="12"/>
  <c r="AQ44" i="12"/>
  <c r="AQ45" i="12"/>
  <c r="AQ46" i="12"/>
  <c r="AQ47" i="12"/>
  <c r="AQ48" i="12"/>
  <c r="AQ49" i="12"/>
  <c r="AQ50" i="12"/>
  <c r="AQ51" i="12"/>
  <c r="AQ52" i="12"/>
  <c r="AQ53" i="12"/>
  <c r="AQ54" i="12"/>
  <c r="AQ55" i="12"/>
  <c r="AQ56" i="12"/>
  <c r="AQ57" i="12"/>
  <c r="AQ58" i="12"/>
  <c r="AQ59" i="12"/>
  <c r="AQ60" i="12"/>
  <c r="AQ61" i="12"/>
  <c r="AQ62" i="12"/>
  <c r="AQ63" i="12"/>
  <c r="AQ64" i="12"/>
  <c r="AQ65" i="12"/>
  <c r="AQ66" i="12"/>
  <c r="AQ67" i="12"/>
  <c r="AQ68" i="12"/>
  <c r="AQ69" i="12"/>
  <c r="AQ70" i="12"/>
  <c r="AQ71" i="12"/>
  <c r="AQ72" i="12"/>
  <c r="AQ73" i="12"/>
  <c r="AQ74" i="12"/>
  <c r="AQ75" i="12"/>
  <c r="AQ76" i="12"/>
  <c r="AQ77" i="12"/>
  <c r="AQ78" i="12"/>
  <c r="AQ79" i="12"/>
  <c r="AQ80" i="12"/>
  <c r="AQ81" i="12"/>
  <c r="AQ82" i="12"/>
  <c r="AQ83" i="12"/>
  <c r="AQ84" i="12"/>
  <c r="AQ85" i="12"/>
  <c r="AQ86" i="12"/>
  <c r="AQ87" i="12"/>
  <c r="AQ88" i="12"/>
  <c r="AQ89" i="12"/>
  <c r="AQ90" i="12"/>
  <c r="AQ91" i="12"/>
  <c r="AQ92" i="12"/>
  <c r="AQ93" i="12"/>
  <c r="AQ94" i="12"/>
  <c r="AQ95" i="12"/>
  <c r="AQ96" i="12"/>
  <c r="AQ97" i="12"/>
  <c r="AQ98" i="12"/>
  <c r="AQ99" i="12"/>
  <c r="AQ100" i="12"/>
  <c r="AQ101" i="12"/>
  <c r="AQ102" i="12"/>
  <c r="AQ103" i="12"/>
  <c r="AQ104" i="12"/>
  <c r="AQ105" i="12"/>
  <c r="AQ106" i="12"/>
  <c r="AQ107" i="12"/>
  <c r="AQ108" i="12"/>
  <c r="AQ109" i="12"/>
  <c r="AQ110" i="12"/>
  <c r="AQ111" i="12"/>
  <c r="AQ112" i="12"/>
  <c r="AQ113" i="12"/>
  <c r="AQ114" i="12"/>
  <c r="AQ115" i="12"/>
  <c r="AQ116" i="12"/>
  <c r="AQ117" i="12"/>
  <c r="AQ118" i="12"/>
  <c r="AQ119" i="12"/>
  <c r="AQ120" i="12"/>
  <c r="AQ121" i="12"/>
  <c r="AQ122" i="12"/>
  <c r="AQ123" i="12"/>
  <c r="AQ124" i="12"/>
  <c r="AQ125" i="12"/>
  <c r="AQ126" i="12"/>
  <c r="AQ127" i="12"/>
  <c r="AQ128" i="12"/>
  <c r="AQ129" i="12"/>
  <c r="AQ130" i="12"/>
  <c r="AQ131" i="12"/>
  <c r="AQ132" i="12"/>
  <c r="AQ133" i="12"/>
  <c r="AQ134" i="12"/>
  <c r="AQ135" i="12"/>
  <c r="AQ136" i="12"/>
  <c r="AQ137" i="12"/>
  <c r="AQ138" i="12"/>
  <c r="AQ139" i="12"/>
  <c r="AQ140" i="12"/>
  <c r="AQ141" i="12"/>
  <c r="AQ142" i="12"/>
  <c r="AQ143" i="12"/>
  <c r="AQ144" i="12"/>
  <c r="AQ145" i="12"/>
  <c r="AQ146" i="12"/>
  <c r="AQ147" i="12"/>
  <c r="AQ148" i="12"/>
  <c r="AQ149" i="12"/>
  <c r="AQ150" i="12"/>
  <c r="AQ151" i="12"/>
  <c r="AQ152" i="12"/>
  <c r="AQ153" i="12"/>
  <c r="AQ154" i="12"/>
  <c r="AQ155" i="12"/>
  <c r="AQ156" i="12"/>
  <c r="AQ157" i="12"/>
  <c r="AQ158" i="12"/>
  <c r="AQ159" i="12"/>
  <c r="AQ160" i="12"/>
  <c r="AQ161" i="12"/>
  <c r="AQ162" i="12"/>
  <c r="AQ163" i="12"/>
  <c r="AQ164" i="12"/>
  <c r="AQ165" i="12"/>
  <c r="AQ166" i="12"/>
  <c r="AQ167" i="12"/>
  <c r="AQ168" i="12"/>
  <c r="AQ169" i="12"/>
  <c r="AQ170" i="12"/>
  <c r="AQ171" i="12"/>
  <c r="AQ172" i="12"/>
  <c r="AQ173" i="12"/>
  <c r="AQ174" i="12"/>
  <c r="AQ175" i="12"/>
  <c r="AQ176" i="12"/>
  <c r="AQ177" i="12"/>
  <c r="AQ178" i="12"/>
  <c r="AQ179" i="12"/>
  <c r="AQ180" i="12"/>
  <c r="AQ181" i="12"/>
  <c r="AQ182" i="12"/>
  <c r="AQ183" i="12"/>
  <c r="AQ184" i="12"/>
  <c r="AQ185" i="12"/>
  <c r="AQ186" i="12"/>
  <c r="AQ187" i="12"/>
  <c r="AQ188" i="12"/>
  <c r="AQ189" i="12"/>
  <c r="AQ190" i="12"/>
  <c r="AQ191" i="12"/>
  <c r="AQ192" i="12"/>
  <c r="AQ193" i="12"/>
  <c r="AQ194" i="12"/>
  <c r="AQ195" i="12"/>
  <c r="AQ196" i="12"/>
  <c r="AQ197" i="12"/>
  <c r="AQ198" i="12"/>
  <c r="AQ199" i="12"/>
  <c r="AQ200" i="12"/>
  <c r="AQ201" i="12"/>
  <c r="AQ202" i="12"/>
  <c r="AQ203" i="12"/>
  <c r="AQ204" i="12"/>
  <c r="AQ205" i="12"/>
  <c r="AQ206" i="12"/>
  <c r="AQ207" i="12"/>
  <c r="AQ208" i="12"/>
  <c r="AQ209" i="12"/>
  <c r="AQ210" i="12"/>
  <c r="AQ211" i="12"/>
  <c r="AQ212" i="12"/>
  <c r="AQ213" i="12"/>
  <c r="AQ214" i="12"/>
  <c r="AQ215" i="12"/>
  <c r="AQ216" i="12"/>
  <c r="AQ217" i="12"/>
  <c r="AQ218" i="12"/>
  <c r="AQ219" i="12"/>
  <c r="AQ220" i="12"/>
  <c r="AQ221" i="12"/>
  <c r="AQ222" i="12"/>
  <c r="AQ223" i="12"/>
  <c r="AQ224" i="12"/>
  <c r="AQ225" i="12"/>
  <c r="AQ226" i="12"/>
  <c r="AQ227" i="12"/>
  <c r="AQ228" i="12"/>
  <c r="AQ229" i="12"/>
  <c r="AQ230" i="12"/>
  <c r="AQ231" i="12"/>
  <c r="AQ232" i="12"/>
  <c r="AQ233" i="12"/>
  <c r="AQ234" i="12"/>
  <c r="AQ235" i="12"/>
  <c r="AQ236" i="12"/>
  <c r="AQ237" i="12"/>
  <c r="AQ238" i="12"/>
  <c r="AQ239" i="12"/>
  <c r="AQ240" i="12"/>
  <c r="AQ241" i="12"/>
  <c r="AQ242" i="12"/>
  <c r="AQ243" i="12"/>
  <c r="AQ244" i="12"/>
  <c r="AQ245" i="12"/>
  <c r="AQ246" i="12"/>
  <c r="AQ247" i="12"/>
  <c r="AQ248" i="12"/>
  <c r="AQ249" i="12"/>
  <c r="AQ250" i="12"/>
  <c r="AQ251" i="12"/>
  <c r="AQ252" i="12"/>
  <c r="AQ253" i="12"/>
  <c r="AQ254" i="12"/>
  <c r="AQ255" i="12"/>
  <c r="AQ256" i="12"/>
  <c r="AQ257" i="12"/>
  <c r="AQ258" i="12"/>
  <c r="AQ259" i="12"/>
  <c r="AQ260" i="12"/>
  <c r="AQ261" i="12"/>
  <c r="AQ262" i="12"/>
  <c r="AQ263" i="12"/>
  <c r="AQ264" i="12"/>
  <c r="AQ265" i="12"/>
  <c r="AQ266" i="12"/>
  <c r="AQ267" i="12"/>
  <c r="AQ268" i="12"/>
  <c r="AQ269" i="12"/>
  <c r="AQ270" i="12"/>
  <c r="AQ271" i="12"/>
  <c r="AQ272" i="12"/>
  <c r="AQ273" i="12"/>
  <c r="AQ274" i="12"/>
  <c r="AQ275" i="12"/>
  <c r="AQ276" i="12"/>
  <c r="AQ277" i="12"/>
  <c r="AQ278" i="12"/>
  <c r="AQ279" i="12"/>
  <c r="AQ280" i="12"/>
  <c r="AQ281" i="12"/>
  <c r="AQ9" i="12"/>
  <c r="AP10" i="12"/>
  <c r="AP11" i="12"/>
  <c r="AP12" i="12"/>
  <c r="AP13" i="12"/>
  <c r="AP14" i="12"/>
  <c r="AP15" i="12"/>
  <c r="AP16" i="12"/>
  <c r="AP17" i="12"/>
  <c r="AP18" i="12"/>
  <c r="AP19" i="12"/>
  <c r="AP20" i="12"/>
  <c r="AP21" i="12"/>
  <c r="AP22" i="12"/>
  <c r="AP23" i="12"/>
  <c r="AP24" i="12"/>
  <c r="AP25" i="12"/>
  <c r="AP26" i="12"/>
  <c r="AP27" i="12"/>
  <c r="AP28" i="12"/>
  <c r="AP29" i="12"/>
  <c r="AP30" i="12"/>
  <c r="AP31" i="12"/>
  <c r="AP32" i="12"/>
  <c r="AP33" i="12"/>
  <c r="AP34" i="12"/>
  <c r="AP35" i="12"/>
  <c r="AP36" i="12"/>
  <c r="AP37" i="12"/>
  <c r="AP38" i="12"/>
  <c r="AP39" i="12"/>
  <c r="AP40" i="12"/>
  <c r="AP41" i="12"/>
  <c r="AP42" i="12"/>
  <c r="AP43" i="12"/>
  <c r="AP44" i="12"/>
  <c r="AP45" i="12"/>
  <c r="AP46" i="12"/>
  <c r="AP47" i="12"/>
  <c r="AP48" i="12"/>
  <c r="AP49" i="12"/>
  <c r="AP50" i="12"/>
  <c r="AP51" i="12"/>
  <c r="AP52" i="12"/>
  <c r="AP53" i="12"/>
  <c r="AP54" i="12"/>
  <c r="AP55" i="12"/>
  <c r="AP56" i="12"/>
  <c r="AP57" i="12"/>
  <c r="AP58" i="12"/>
  <c r="AP59" i="12"/>
  <c r="AP60" i="12"/>
  <c r="AP61" i="12"/>
  <c r="AP62" i="12"/>
  <c r="AP63" i="12"/>
  <c r="AP64" i="12"/>
  <c r="AP65" i="12"/>
  <c r="AP66" i="12"/>
  <c r="AP67" i="12"/>
  <c r="AP68" i="12"/>
  <c r="AP69" i="12"/>
  <c r="AP70" i="12"/>
  <c r="AP71" i="12"/>
  <c r="AP72" i="12"/>
  <c r="AP73" i="12"/>
  <c r="AP74" i="12"/>
  <c r="AP75" i="12"/>
  <c r="AP76" i="12"/>
  <c r="AP77" i="12"/>
  <c r="AP78" i="12"/>
  <c r="AP79" i="12"/>
  <c r="AP80" i="12"/>
  <c r="AP81" i="12"/>
  <c r="AP82" i="12"/>
  <c r="AP83" i="12"/>
  <c r="AP84" i="12"/>
  <c r="AP85" i="12"/>
  <c r="AP86" i="12"/>
  <c r="AP87" i="12"/>
  <c r="AP88" i="12"/>
  <c r="AP89" i="12"/>
  <c r="AP90" i="12"/>
  <c r="AP91" i="12"/>
  <c r="AP92" i="12"/>
  <c r="AP93" i="12"/>
  <c r="AP94" i="12"/>
  <c r="AP95" i="12"/>
  <c r="AP96" i="12"/>
  <c r="AP97" i="12"/>
  <c r="AP98" i="12"/>
  <c r="AP99" i="12"/>
  <c r="AP100" i="12"/>
  <c r="AP101" i="12"/>
  <c r="AP102" i="12"/>
  <c r="AP103" i="12"/>
  <c r="AP104" i="12"/>
  <c r="AP105" i="12"/>
  <c r="AP106" i="12"/>
  <c r="AP107" i="12"/>
  <c r="AP108" i="12"/>
  <c r="AP109" i="12"/>
  <c r="AP110" i="12"/>
  <c r="AP111" i="12"/>
  <c r="AP112" i="12"/>
  <c r="AP113" i="12"/>
  <c r="AP114" i="12"/>
  <c r="AP115" i="12"/>
  <c r="AP116" i="12"/>
  <c r="AP117" i="12"/>
  <c r="AP118" i="12"/>
  <c r="AP119" i="12"/>
  <c r="AP120" i="12"/>
  <c r="AP121" i="12"/>
  <c r="AP122" i="12"/>
  <c r="AP123" i="12"/>
  <c r="AP124" i="12"/>
  <c r="AP125" i="12"/>
  <c r="AP126" i="12"/>
  <c r="AP127" i="12"/>
  <c r="AP128" i="12"/>
  <c r="AP129" i="12"/>
  <c r="AP130" i="12"/>
  <c r="AP131" i="12"/>
  <c r="AP132" i="12"/>
  <c r="AP133" i="12"/>
  <c r="AP134" i="12"/>
  <c r="AP135" i="12"/>
  <c r="AP136" i="12"/>
  <c r="AP137" i="12"/>
  <c r="AP138" i="12"/>
  <c r="AP139" i="12"/>
  <c r="AP140" i="12"/>
  <c r="AP141" i="12"/>
  <c r="AP142" i="12"/>
  <c r="AP143" i="12"/>
  <c r="AP144" i="12"/>
  <c r="AP145" i="12"/>
  <c r="AP146" i="12"/>
  <c r="AP147" i="12"/>
  <c r="AP148" i="12"/>
  <c r="AP149" i="12"/>
  <c r="AP150" i="12"/>
  <c r="AP151" i="12"/>
  <c r="AP152" i="12"/>
  <c r="AP153" i="12"/>
  <c r="AP154" i="12"/>
  <c r="AP155" i="12"/>
  <c r="AP156" i="12"/>
  <c r="AP157" i="12"/>
  <c r="AP158" i="12"/>
  <c r="AP159" i="12"/>
  <c r="AP160" i="12"/>
  <c r="AP161" i="12"/>
  <c r="AP162" i="12"/>
  <c r="AP163" i="12"/>
  <c r="AP164" i="12"/>
  <c r="AP165" i="12"/>
  <c r="AP166" i="12"/>
  <c r="AP167" i="12"/>
  <c r="AP168" i="12"/>
  <c r="AP169" i="12"/>
  <c r="AP170" i="12"/>
  <c r="AP171" i="12"/>
  <c r="AP172" i="12"/>
  <c r="AP173" i="12"/>
  <c r="AP174" i="12"/>
  <c r="AP175" i="12"/>
  <c r="AP176" i="12"/>
  <c r="AP177" i="12"/>
  <c r="AP178" i="12"/>
  <c r="AP179" i="12"/>
  <c r="AP180" i="12"/>
  <c r="AP181" i="12"/>
  <c r="AP182" i="12"/>
  <c r="AP183" i="12"/>
  <c r="AP184" i="12"/>
  <c r="AP185" i="12"/>
  <c r="AP186" i="12"/>
  <c r="AP187" i="12"/>
  <c r="AP188" i="12"/>
  <c r="AP189" i="12"/>
  <c r="AP190" i="12"/>
  <c r="AP191" i="12"/>
  <c r="AP192" i="12"/>
  <c r="AP193" i="12"/>
  <c r="AP194" i="12"/>
  <c r="AP195" i="12"/>
  <c r="AP196" i="12"/>
  <c r="AP197" i="12"/>
  <c r="AP198" i="12"/>
  <c r="AP199" i="12"/>
  <c r="AP200" i="12"/>
  <c r="AP201" i="12"/>
  <c r="AP202" i="12"/>
  <c r="AP203" i="12"/>
  <c r="AP204" i="12"/>
  <c r="AP205" i="12"/>
  <c r="AP206" i="12"/>
  <c r="AP207" i="12"/>
  <c r="AP208" i="12"/>
  <c r="AP209" i="12"/>
  <c r="AP210" i="12"/>
  <c r="AP211" i="12"/>
  <c r="AP212" i="12"/>
  <c r="AP213" i="12"/>
  <c r="AP214" i="12"/>
  <c r="AP215" i="12"/>
  <c r="AP216" i="12"/>
  <c r="AP217" i="12"/>
  <c r="AP218" i="12"/>
  <c r="AP219" i="12"/>
  <c r="AP220" i="12"/>
  <c r="AP221" i="12"/>
  <c r="AP222" i="12"/>
  <c r="AP223" i="12"/>
  <c r="AP224" i="12"/>
  <c r="AP225" i="12"/>
  <c r="AP226" i="12"/>
  <c r="AP227" i="12"/>
  <c r="AP228" i="12"/>
  <c r="AP229" i="12"/>
  <c r="AP230" i="12"/>
  <c r="AP231" i="12"/>
  <c r="AP232" i="12"/>
  <c r="AP233" i="12"/>
  <c r="AP234" i="12"/>
  <c r="AP235" i="12"/>
  <c r="AP236" i="12"/>
  <c r="AP237" i="12"/>
  <c r="AP238" i="12"/>
  <c r="AP239" i="12"/>
  <c r="AP240" i="12"/>
  <c r="AP241" i="12"/>
  <c r="AP242" i="12"/>
  <c r="AP243" i="12"/>
  <c r="AP244" i="12"/>
  <c r="AP245" i="12"/>
  <c r="AP246" i="12"/>
  <c r="AP247" i="12"/>
  <c r="AP248" i="12"/>
  <c r="AP249" i="12"/>
  <c r="AP250" i="12"/>
  <c r="AP251" i="12"/>
  <c r="AP252" i="12"/>
  <c r="AP253" i="12"/>
  <c r="AP254" i="12"/>
  <c r="AP255" i="12"/>
  <c r="AP256" i="12"/>
  <c r="AP257" i="12"/>
  <c r="AP258" i="12"/>
  <c r="AP259" i="12"/>
  <c r="AP260" i="12"/>
  <c r="AP261" i="12"/>
  <c r="AP262" i="12"/>
  <c r="AP263" i="12"/>
  <c r="AP264" i="12"/>
  <c r="AP265" i="12"/>
  <c r="AP266" i="12"/>
  <c r="AP267" i="12"/>
  <c r="AP268" i="12"/>
  <c r="AP269" i="12"/>
  <c r="AP270" i="12"/>
  <c r="AP271" i="12"/>
  <c r="AP272" i="12"/>
  <c r="AP273" i="12"/>
  <c r="AP274" i="12"/>
  <c r="AP275" i="12"/>
  <c r="AP276" i="12"/>
  <c r="AP277" i="12"/>
  <c r="AP278" i="12"/>
  <c r="AP279" i="12"/>
  <c r="AP280" i="12"/>
  <c r="AP281" i="12"/>
  <c r="CA17" i="15"/>
  <c r="CA20" i="15"/>
  <c r="CZ11" i="15"/>
  <c r="CZ12" i="15"/>
  <c r="CZ13" i="15"/>
  <c r="CZ14" i="15"/>
  <c r="CZ15" i="15"/>
  <c r="CZ16" i="15"/>
  <c r="CZ17" i="15"/>
  <c r="CZ18" i="15"/>
  <c r="CZ19" i="15"/>
  <c r="CZ20" i="15"/>
  <c r="CZ21" i="15"/>
  <c r="CZ22" i="15"/>
  <c r="CZ23" i="15"/>
  <c r="CZ24" i="15"/>
  <c r="CZ25" i="15"/>
  <c r="CZ26" i="15"/>
  <c r="CZ27" i="15"/>
  <c r="CZ28" i="15"/>
  <c r="CZ29" i="15"/>
  <c r="CZ30" i="15"/>
  <c r="CZ31" i="15"/>
  <c r="CZ32" i="15"/>
  <c r="CZ33" i="15"/>
  <c r="CZ34" i="15"/>
  <c r="CZ35" i="15"/>
  <c r="CZ36" i="15"/>
  <c r="CZ37" i="15"/>
  <c r="CZ38" i="15"/>
  <c r="CZ39" i="15"/>
  <c r="CZ40" i="15"/>
  <c r="CZ41" i="15"/>
  <c r="CZ42" i="15"/>
  <c r="CZ43" i="15"/>
  <c r="CZ44" i="15"/>
  <c r="CZ45" i="15"/>
  <c r="CZ46" i="15"/>
  <c r="CZ47" i="15"/>
  <c r="CZ48" i="15"/>
  <c r="CZ49" i="15"/>
  <c r="CZ50" i="15"/>
  <c r="CZ51" i="15"/>
  <c r="CZ10" i="15" l="1"/>
  <c r="CN10" i="15" l="1"/>
  <c r="CN11" i="15"/>
  <c r="CN12" i="15"/>
  <c r="CN13" i="15"/>
  <c r="CN14" i="15"/>
  <c r="CN15" i="15"/>
  <c r="CN16" i="15"/>
  <c r="CN17" i="15"/>
  <c r="CN18" i="15"/>
  <c r="CN19" i="15"/>
  <c r="CN20" i="15"/>
  <c r="CN21" i="15"/>
  <c r="CN22" i="15"/>
  <c r="CN23" i="15"/>
  <c r="CN24" i="15"/>
  <c r="CN25" i="15"/>
  <c r="CN26" i="15"/>
  <c r="CN27" i="15"/>
  <c r="CN28" i="15"/>
  <c r="CN29" i="15"/>
  <c r="CN30" i="15"/>
  <c r="CN31" i="15"/>
  <c r="CN32" i="15"/>
  <c r="CN33" i="15"/>
  <c r="CN34" i="15"/>
  <c r="CN35" i="15"/>
  <c r="CN36" i="15"/>
  <c r="CN37" i="15"/>
  <c r="CN38" i="15"/>
  <c r="CN39" i="15"/>
  <c r="CN40" i="15"/>
  <c r="CN41" i="15"/>
  <c r="CN42" i="15"/>
  <c r="CN43" i="15"/>
  <c r="CN44" i="15"/>
  <c r="CN45" i="15"/>
  <c r="CN46" i="15"/>
  <c r="CN47" i="15"/>
  <c r="CN48" i="15"/>
  <c r="CN49" i="15"/>
  <c r="CN50" i="15"/>
  <c r="CN51" i="15"/>
  <c r="CN52" i="15"/>
  <c r="CN53" i="15"/>
  <c r="CN54" i="15"/>
  <c r="CN55" i="15"/>
  <c r="CN56" i="15"/>
  <c r="CN57" i="15"/>
  <c r="CN58" i="15"/>
  <c r="CN59" i="15"/>
  <c r="CN60" i="15"/>
  <c r="CN61" i="15"/>
  <c r="CN62" i="15"/>
  <c r="CN63" i="15"/>
  <c r="CN64" i="15"/>
  <c r="CN65" i="15"/>
  <c r="CN66" i="15"/>
  <c r="CN67" i="15"/>
  <c r="CN68" i="15"/>
  <c r="CN69" i="15"/>
  <c r="CN70" i="15"/>
  <c r="CN71" i="15"/>
  <c r="CN72" i="15"/>
  <c r="CN73" i="15"/>
  <c r="CN74" i="15"/>
  <c r="CN75" i="15"/>
  <c r="CN76" i="15"/>
  <c r="CN77" i="15"/>
  <c r="CN78" i="15"/>
  <c r="CN79" i="15"/>
  <c r="CN80" i="15"/>
  <c r="CN81" i="15"/>
  <c r="CN82" i="15"/>
  <c r="CN83" i="15"/>
  <c r="CN84" i="15"/>
  <c r="CN85" i="15"/>
  <c r="CN86" i="15"/>
  <c r="CN87" i="15"/>
  <c r="CN88" i="15"/>
  <c r="CN89" i="15"/>
  <c r="CN90" i="15"/>
  <c r="CN91" i="15"/>
  <c r="CN92" i="15"/>
  <c r="CN93" i="15"/>
  <c r="CN94" i="15"/>
  <c r="CN95" i="15"/>
  <c r="CN96" i="15"/>
  <c r="CN97" i="15"/>
  <c r="CN98" i="15"/>
  <c r="CN99" i="15"/>
  <c r="CN100" i="15"/>
  <c r="CN101" i="15"/>
  <c r="CN102" i="15"/>
  <c r="CN103" i="15"/>
  <c r="CN104" i="15"/>
  <c r="CN105" i="15"/>
  <c r="CN106" i="15"/>
  <c r="CN107" i="15"/>
  <c r="CN108" i="15"/>
  <c r="CN109" i="15"/>
  <c r="CN110" i="15"/>
  <c r="CN111" i="15"/>
  <c r="CN112" i="15"/>
  <c r="CN113" i="15"/>
  <c r="CN114" i="15"/>
  <c r="CN115" i="15"/>
  <c r="CN116" i="15"/>
  <c r="CN117" i="15"/>
  <c r="CN118" i="15"/>
  <c r="CN119" i="15"/>
  <c r="CN120" i="15"/>
  <c r="CN121" i="15"/>
  <c r="CN122" i="15"/>
  <c r="CN123" i="15"/>
  <c r="CN124" i="15"/>
  <c r="CN125" i="15"/>
  <c r="CN126" i="15"/>
  <c r="CN127" i="15"/>
  <c r="CN128" i="15"/>
  <c r="CN129" i="15"/>
  <c r="CN130" i="15"/>
  <c r="CN131" i="15"/>
  <c r="CN132" i="15"/>
  <c r="CN133" i="15"/>
  <c r="CN134" i="15"/>
  <c r="CN135" i="15"/>
  <c r="CN136" i="15"/>
  <c r="CN137" i="15"/>
  <c r="CN138" i="15"/>
  <c r="CN139" i="15"/>
  <c r="CN140" i="15"/>
  <c r="CN141" i="15"/>
  <c r="CN142" i="15"/>
  <c r="CN143" i="15"/>
  <c r="CN144" i="15"/>
  <c r="CN145" i="15"/>
  <c r="CN146" i="15"/>
  <c r="CN147" i="15"/>
  <c r="CN148" i="15"/>
  <c r="CN149" i="15"/>
  <c r="CN150" i="15"/>
  <c r="CN151" i="15"/>
  <c r="CN152" i="15"/>
  <c r="CN153" i="15"/>
  <c r="CN154" i="15"/>
  <c r="CN155" i="15"/>
  <c r="CN156" i="15"/>
  <c r="CN157" i="15"/>
  <c r="CN158" i="15"/>
  <c r="CN159" i="15"/>
  <c r="CN160" i="15"/>
  <c r="CN161" i="15"/>
  <c r="CN162" i="15"/>
  <c r="CN163" i="15"/>
  <c r="CN164" i="15"/>
  <c r="CN165" i="15"/>
  <c r="CN166" i="15"/>
  <c r="CN167" i="15"/>
  <c r="CN168" i="15"/>
  <c r="CN169" i="15"/>
  <c r="CN170" i="15"/>
  <c r="CN171" i="15"/>
  <c r="CN172" i="15"/>
  <c r="CN173" i="15"/>
  <c r="CN174" i="15"/>
  <c r="CN175" i="15"/>
  <c r="CN176" i="15"/>
  <c r="CN177" i="15"/>
  <c r="CN178" i="15"/>
  <c r="CN179" i="15"/>
  <c r="CN180" i="15"/>
  <c r="CN181" i="15"/>
  <c r="CN182" i="15"/>
  <c r="CN183" i="15"/>
  <c r="CN184" i="15"/>
  <c r="CN185" i="15"/>
  <c r="CN186" i="15"/>
  <c r="CN187" i="15"/>
  <c r="CN188" i="15"/>
  <c r="CN189" i="15"/>
  <c r="CN190" i="15"/>
  <c r="CN191" i="15"/>
  <c r="CN192" i="15"/>
  <c r="CN193" i="15"/>
  <c r="CN194" i="15"/>
  <c r="CN195" i="15"/>
  <c r="CN196" i="15"/>
  <c r="CN197" i="15"/>
  <c r="CN198" i="15"/>
  <c r="CN199" i="15"/>
  <c r="CN200" i="15"/>
  <c r="CN201" i="15"/>
  <c r="CN202" i="15"/>
  <c r="CN203" i="15"/>
  <c r="CN204" i="15"/>
  <c r="CN205" i="15"/>
  <c r="CN206" i="15"/>
  <c r="CN207" i="15"/>
  <c r="CN208" i="15"/>
  <c r="CN209" i="15"/>
  <c r="CN210" i="15"/>
  <c r="CN211" i="15"/>
  <c r="CN212" i="15"/>
  <c r="CN213" i="15"/>
  <c r="CN214" i="15"/>
  <c r="CN215" i="15"/>
  <c r="CN216" i="15"/>
  <c r="CN217" i="15"/>
  <c r="CN218" i="15"/>
  <c r="CN219" i="15"/>
  <c r="CN220" i="15"/>
  <c r="CN221" i="15"/>
  <c r="CN222" i="15"/>
  <c r="CN223" i="15"/>
  <c r="CN224" i="15"/>
  <c r="CN225" i="15"/>
  <c r="CN226" i="15"/>
  <c r="CN227" i="15"/>
  <c r="CN228" i="15"/>
  <c r="CN229" i="15"/>
  <c r="CN230" i="15"/>
  <c r="CN231" i="15"/>
  <c r="CN232" i="15"/>
  <c r="CN233" i="15"/>
  <c r="CN234" i="15"/>
  <c r="CN235" i="15"/>
  <c r="CN236" i="15"/>
  <c r="CN237" i="15"/>
  <c r="CN238" i="15"/>
  <c r="CN239" i="15"/>
  <c r="CN240" i="15"/>
  <c r="CN241" i="15"/>
  <c r="CN242" i="15"/>
  <c r="CN243" i="15"/>
  <c r="CN244" i="15"/>
  <c r="CN245" i="15"/>
  <c r="CN246" i="15"/>
  <c r="CN247" i="15"/>
  <c r="CN248" i="15"/>
  <c r="CN249" i="15"/>
  <c r="CN250" i="15"/>
  <c r="CN251" i="15"/>
  <c r="CN252" i="15"/>
  <c r="CN253" i="15"/>
  <c r="CN254" i="15"/>
  <c r="CN255" i="15"/>
  <c r="CN256" i="15"/>
  <c r="CN257" i="15"/>
  <c r="CN258" i="15"/>
  <c r="CN259" i="15"/>
  <c r="CN260" i="15"/>
  <c r="CN261" i="15"/>
  <c r="CN262" i="15"/>
  <c r="CN263" i="15"/>
  <c r="CN264" i="15"/>
  <c r="CN265" i="15"/>
  <c r="CN266" i="15"/>
  <c r="CN267" i="15"/>
  <c r="CN268" i="15"/>
  <c r="CN269" i="15"/>
  <c r="CN270" i="15"/>
  <c r="CN271" i="15"/>
  <c r="CN272" i="15"/>
  <c r="CN273" i="15"/>
  <c r="CN274" i="15"/>
  <c r="CN275" i="15"/>
  <c r="CN276" i="15"/>
  <c r="CN277" i="15"/>
  <c r="CN278" i="15"/>
  <c r="CN279" i="15"/>
  <c r="CN280" i="15"/>
  <c r="CN281" i="15"/>
  <c r="CN282" i="15"/>
  <c r="CN283" i="15"/>
  <c r="CN284" i="15"/>
  <c r="CN285" i="15"/>
  <c r="CN286" i="15"/>
  <c r="CN287" i="15"/>
  <c r="CN288" i="15"/>
  <c r="CN289" i="15"/>
  <c r="CN290" i="15"/>
  <c r="CN291" i="15"/>
  <c r="CN292" i="15"/>
  <c r="CN293" i="15"/>
  <c r="CN294" i="15"/>
  <c r="CN295" i="15"/>
  <c r="CN296" i="15"/>
  <c r="CN297" i="15"/>
  <c r="CN298" i="15"/>
  <c r="CN299" i="15"/>
  <c r="CN300" i="15"/>
  <c r="CN301" i="15"/>
  <c r="CN302" i="15"/>
  <c r="CN303" i="15"/>
  <c r="CN304" i="15"/>
  <c r="CN305" i="15"/>
  <c r="CN306" i="15"/>
  <c r="CN307" i="15"/>
  <c r="CN308" i="15"/>
  <c r="CN309" i="15"/>
  <c r="CN310" i="15"/>
  <c r="CN311" i="15"/>
  <c r="CN312" i="15"/>
  <c r="CN313" i="15"/>
  <c r="CN314" i="15"/>
  <c r="CN315" i="15"/>
  <c r="CN316" i="15"/>
  <c r="CN317" i="15"/>
  <c r="CN318" i="15"/>
  <c r="CN319" i="15"/>
  <c r="CN320" i="15"/>
  <c r="CN321" i="15"/>
  <c r="CN322" i="15"/>
  <c r="CN323" i="15"/>
  <c r="CN324" i="15"/>
  <c r="CN325" i="15"/>
  <c r="CN326" i="15"/>
  <c r="CN327" i="15"/>
  <c r="CN328" i="15"/>
  <c r="CN329" i="15"/>
  <c r="CN330" i="15"/>
  <c r="CN331" i="15"/>
  <c r="CN332" i="15"/>
  <c r="CN333" i="15"/>
  <c r="CN334" i="15"/>
  <c r="CN335" i="15"/>
  <c r="CN336" i="15"/>
  <c r="CN337" i="15"/>
  <c r="CN338" i="15"/>
  <c r="CN339" i="15"/>
  <c r="CN340" i="15"/>
  <c r="CN341" i="15"/>
  <c r="CN342" i="15"/>
  <c r="CN343" i="15"/>
  <c r="CN344" i="15"/>
  <c r="CN345" i="15"/>
  <c r="CN346" i="15"/>
  <c r="CN347" i="15"/>
  <c r="CN348" i="15"/>
  <c r="CN349" i="15"/>
  <c r="CN350" i="15"/>
  <c r="CN351" i="15"/>
  <c r="CN352" i="15"/>
  <c r="CN353" i="15"/>
  <c r="CN354" i="15"/>
  <c r="CN355" i="15"/>
  <c r="CN356" i="15"/>
  <c r="CN357" i="15"/>
  <c r="CN358" i="15"/>
  <c r="CN359" i="15"/>
  <c r="CN360" i="15"/>
  <c r="CN361" i="15"/>
  <c r="CN362" i="15"/>
  <c r="CN363" i="15"/>
  <c r="CN364" i="15"/>
  <c r="CN365" i="15"/>
  <c r="CN366" i="15"/>
  <c r="CN367" i="15"/>
  <c r="CN368" i="15"/>
  <c r="CN369" i="15"/>
  <c r="CN370" i="15"/>
  <c r="CN371" i="15"/>
  <c r="CN372" i="15"/>
  <c r="CN373" i="15"/>
  <c r="CN374" i="15"/>
  <c r="CN375" i="15"/>
  <c r="CN376" i="15"/>
  <c r="CN377" i="15"/>
  <c r="CN378" i="15"/>
  <c r="CN379" i="15"/>
  <c r="CN380" i="15"/>
  <c r="CN381" i="15"/>
  <c r="CN382" i="15"/>
  <c r="CN383" i="15"/>
  <c r="CN384" i="15"/>
  <c r="CN385" i="15"/>
  <c r="CN386" i="15"/>
  <c r="CN387" i="15"/>
  <c r="CN388" i="15"/>
  <c r="CN389" i="15"/>
  <c r="CN390" i="15"/>
  <c r="CN391" i="15"/>
  <c r="CN392" i="15"/>
  <c r="CN393" i="15"/>
  <c r="CN394" i="15"/>
  <c r="CN395" i="15"/>
  <c r="CN396" i="15"/>
  <c r="CN397" i="15"/>
  <c r="CN398" i="15"/>
  <c r="CN399" i="15"/>
  <c r="CN400" i="15"/>
  <c r="CN401" i="15"/>
  <c r="CN402" i="15"/>
  <c r="CN403" i="15"/>
  <c r="CN404" i="15"/>
  <c r="CN405" i="15"/>
  <c r="CN406" i="15"/>
  <c r="CN407" i="15"/>
  <c r="CN408" i="15"/>
  <c r="CN409" i="15"/>
  <c r="CN410" i="15"/>
  <c r="CN411" i="15"/>
  <c r="CN412" i="15"/>
  <c r="CN413" i="15"/>
  <c r="CN414" i="15"/>
  <c r="CN415" i="15"/>
  <c r="CN416" i="15"/>
  <c r="CN417" i="15"/>
  <c r="CN418" i="15"/>
  <c r="CN419" i="15"/>
  <c r="CN420" i="15"/>
  <c r="CN421" i="15"/>
  <c r="CN422" i="15"/>
  <c r="CN423" i="15"/>
  <c r="CN424" i="15"/>
  <c r="CN425" i="15"/>
  <c r="CN426" i="15"/>
  <c r="CN427" i="15"/>
  <c r="CN428" i="15"/>
  <c r="CN429" i="15"/>
  <c r="CN430" i="15"/>
  <c r="CN431" i="15"/>
  <c r="CN432" i="15"/>
  <c r="CN433" i="15"/>
  <c r="CN434" i="15"/>
  <c r="CN435" i="15"/>
  <c r="CN436" i="15"/>
  <c r="CN437" i="15"/>
  <c r="CN438" i="15"/>
  <c r="CN439" i="15"/>
  <c r="CN440" i="15"/>
  <c r="CN441" i="15"/>
  <c r="CN442" i="15"/>
  <c r="CN443" i="15"/>
  <c r="CN444" i="15"/>
  <c r="CN445" i="15"/>
  <c r="CN446" i="15"/>
  <c r="CN447" i="15"/>
  <c r="CN448" i="15"/>
  <c r="CN449" i="15"/>
  <c r="CN450" i="15"/>
  <c r="CN451" i="15"/>
  <c r="CN452" i="15"/>
  <c r="CN453" i="15"/>
  <c r="CN454" i="15"/>
  <c r="CN455" i="15"/>
  <c r="CN456" i="15"/>
  <c r="CN457" i="15"/>
  <c r="CN458" i="15"/>
  <c r="CN459" i="15"/>
  <c r="CN460" i="15"/>
  <c r="CN461" i="15"/>
  <c r="CN462" i="15"/>
  <c r="CN463" i="15"/>
  <c r="CN464" i="15"/>
  <c r="CN465" i="15"/>
  <c r="CN466" i="15"/>
  <c r="CN467" i="15"/>
  <c r="CN468" i="15"/>
  <c r="CN469" i="15"/>
  <c r="CN470" i="15"/>
  <c r="CN471" i="15"/>
  <c r="CN472" i="15"/>
  <c r="CN473" i="15"/>
  <c r="CN474" i="15"/>
  <c r="CN475" i="15"/>
  <c r="CN476" i="15"/>
  <c r="CN477" i="15"/>
  <c r="CN478" i="15"/>
  <c r="CN479" i="15"/>
  <c r="CN480" i="15"/>
  <c r="CN481" i="15"/>
  <c r="CN482" i="15"/>
  <c r="CN483" i="15"/>
  <c r="CN484" i="15"/>
  <c r="CN485" i="15"/>
  <c r="CN486" i="15"/>
  <c r="CN487" i="15"/>
  <c r="CN488" i="15"/>
  <c r="CN489" i="15"/>
  <c r="CN490" i="15"/>
  <c r="CN491" i="15"/>
  <c r="CN492" i="15"/>
  <c r="CN493" i="15"/>
  <c r="CN494" i="15"/>
  <c r="CN495" i="15"/>
  <c r="CN496" i="15"/>
  <c r="CN497" i="15"/>
  <c r="CN498" i="15"/>
  <c r="CN499" i="15"/>
  <c r="CN500" i="15"/>
  <c r="CN501" i="15"/>
  <c r="CN502" i="15"/>
  <c r="CN503" i="15"/>
  <c r="CN504" i="15"/>
  <c r="CN505" i="15"/>
  <c r="CN506" i="15"/>
  <c r="CN507" i="15"/>
  <c r="CN508" i="15"/>
  <c r="CN509" i="15"/>
  <c r="CN510" i="15"/>
  <c r="CN511" i="15"/>
  <c r="CN512" i="15"/>
  <c r="CN513" i="15"/>
  <c r="CN514" i="15"/>
  <c r="CN515" i="15"/>
  <c r="CN516" i="15"/>
  <c r="CN517" i="15"/>
  <c r="CN518" i="15"/>
  <c r="CN519" i="15"/>
  <c r="CN520" i="15"/>
  <c r="CN521" i="15"/>
  <c r="CN522" i="15"/>
  <c r="CN523" i="15"/>
  <c r="CN524" i="15"/>
  <c r="CN525" i="15"/>
  <c r="CN526" i="15"/>
  <c r="CN527" i="15"/>
  <c r="CN528" i="15"/>
  <c r="CN529" i="15"/>
  <c r="CN530" i="15"/>
  <c r="CN531" i="15"/>
  <c r="CN532" i="15"/>
  <c r="CN533" i="15"/>
  <c r="CN534" i="15"/>
  <c r="CN535" i="15"/>
  <c r="CN536" i="15"/>
  <c r="CN537" i="15"/>
  <c r="CN538" i="15"/>
  <c r="CN539" i="15"/>
  <c r="CN540" i="15"/>
  <c r="CN541" i="15"/>
  <c r="CN542" i="15"/>
  <c r="CN543" i="15"/>
  <c r="CN544" i="15"/>
  <c r="CN545" i="15"/>
  <c r="CN546" i="15"/>
  <c r="CN547" i="15"/>
  <c r="CN548" i="15"/>
  <c r="CN549" i="15"/>
  <c r="CN550" i="15"/>
  <c r="CN551" i="15"/>
  <c r="CN552" i="15"/>
  <c r="CN553" i="15"/>
  <c r="CN554" i="15"/>
  <c r="CN555" i="15"/>
  <c r="CN556" i="15"/>
  <c r="CN557" i="15"/>
  <c r="CN558" i="15"/>
  <c r="CN559" i="15"/>
  <c r="CN560" i="15"/>
  <c r="CN561" i="15"/>
  <c r="CN562" i="15"/>
  <c r="CN563" i="15"/>
  <c r="CN564" i="15"/>
  <c r="CN565" i="15"/>
  <c r="CN566" i="15"/>
  <c r="CN567" i="15"/>
  <c r="CN568" i="15"/>
  <c r="CN569" i="15"/>
  <c r="CN570" i="15"/>
  <c r="CN571" i="15"/>
  <c r="CN572" i="15"/>
  <c r="CN573" i="15"/>
  <c r="CN574" i="15"/>
  <c r="CN575" i="15"/>
  <c r="CN576" i="15"/>
  <c r="CN577" i="15"/>
  <c r="CN578" i="15"/>
  <c r="CN579" i="15"/>
  <c r="CN580" i="15"/>
  <c r="CN581" i="15"/>
  <c r="CN582" i="15"/>
  <c r="CN583" i="15"/>
  <c r="CN584" i="15"/>
  <c r="CN585" i="15"/>
  <c r="CN586" i="15"/>
  <c r="CN587" i="15"/>
  <c r="CN588" i="15"/>
  <c r="CN589" i="15"/>
  <c r="CN590" i="15"/>
  <c r="CN591" i="15"/>
  <c r="CN592" i="15"/>
  <c r="CN593" i="15"/>
  <c r="CN594" i="15"/>
  <c r="CN595" i="15"/>
  <c r="CN596" i="15"/>
  <c r="CN597" i="15"/>
  <c r="CN598" i="15"/>
  <c r="CN599" i="15"/>
  <c r="CN600" i="15"/>
  <c r="CN601" i="15"/>
  <c r="CN602" i="15"/>
  <c r="CN603" i="15"/>
  <c r="CN604" i="15"/>
  <c r="CN605" i="15"/>
  <c r="CN606" i="15"/>
  <c r="CN607" i="15"/>
  <c r="CN608" i="15"/>
  <c r="CN609" i="15"/>
  <c r="CN610" i="15"/>
  <c r="CN611" i="15"/>
  <c r="CN612" i="15"/>
  <c r="CN613" i="15"/>
  <c r="CN614" i="15"/>
  <c r="CN615" i="15"/>
  <c r="CN616" i="15"/>
  <c r="CN617" i="15"/>
  <c r="CN618" i="15"/>
  <c r="CN619" i="15"/>
  <c r="CN620" i="15"/>
  <c r="CN621" i="15"/>
  <c r="CN622" i="15"/>
  <c r="CN623" i="15"/>
  <c r="CN624" i="15"/>
  <c r="CN625" i="15"/>
  <c r="CN626" i="15"/>
  <c r="CN627" i="15"/>
  <c r="CN628" i="15"/>
  <c r="CN629" i="15"/>
  <c r="CN630" i="15"/>
  <c r="CN631" i="15"/>
  <c r="CN632" i="15"/>
  <c r="CN633" i="15"/>
  <c r="CN634" i="15"/>
  <c r="CN635" i="15"/>
  <c r="CN636" i="15"/>
  <c r="CN637" i="15"/>
  <c r="CN638" i="15"/>
  <c r="CN639" i="15"/>
  <c r="CN640" i="15"/>
  <c r="CN641" i="15"/>
  <c r="CN642" i="15"/>
  <c r="CN643" i="15"/>
  <c r="CN644" i="15"/>
  <c r="CN645" i="15"/>
  <c r="CN646" i="15"/>
  <c r="CN647" i="15"/>
  <c r="CN648" i="15"/>
  <c r="CN649" i="15"/>
  <c r="CN650" i="15"/>
  <c r="CN651" i="15"/>
  <c r="CN652" i="15"/>
  <c r="CN653" i="15"/>
  <c r="CN654" i="15"/>
  <c r="CN655" i="15"/>
  <c r="CN656" i="15"/>
  <c r="CN657" i="15"/>
  <c r="CN658" i="15"/>
  <c r="CN659" i="15"/>
  <c r="CN660" i="15"/>
  <c r="CN661" i="15"/>
  <c r="CN662" i="15"/>
  <c r="CN663" i="15"/>
  <c r="CN664" i="15"/>
  <c r="CN665" i="15"/>
  <c r="CN666" i="15"/>
  <c r="CN667" i="15"/>
  <c r="CN668" i="15"/>
  <c r="CN669" i="15"/>
  <c r="CN670" i="15"/>
  <c r="CN671" i="15"/>
  <c r="CN672" i="15"/>
  <c r="CN673" i="15"/>
  <c r="CN674" i="15"/>
  <c r="CN675" i="15"/>
  <c r="CN676" i="15"/>
  <c r="CN677" i="15"/>
  <c r="CN678" i="15"/>
  <c r="CN679" i="15"/>
  <c r="CN680" i="15"/>
  <c r="CN681" i="15"/>
  <c r="CN682" i="15"/>
  <c r="CN683" i="15"/>
  <c r="CN684" i="15"/>
  <c r="CN685" i="15"/>
  <c r="CN686" i="15"/>
  <c r="CN687" i="15"/>
  <c r="CN688" i="15"/>
  <c r="CN689" i="15"/>
  <c r="CN690" i="15"/>
  <c r="CN691" i="15"/>
  <c r="CN692" i="15"/>
  <c r="CN693" i="15"/>
  <c r="CN694" i="15"/>
  <c r="CN695" i="15"/>
  <c r="CN696" i="15"/>
  <c r="CN697" i="15"/>
  <c r="CN698" i="15"/>
  <c r="CN699" i="15"/>
  <c r="CN700" i="15"/>
  <c r="CN701" i="15"/>
  <c r="CN702" i="15"/>
  <c r="CN703" i="15"/>
  <c r="CN704" i="15"/>
  <c r="CN705" i="15"/>
  <c r="CN706" i="15"/>
  <c r="CN707" i="15"/>
  <c r="CN708" i="15"/>
  <c r="CN709" i="15"/>
  <c r="CN710" i="15"/>
  <c r="CN711" i="15"/>
  <c r="CN712" i="15"/>
  <c r="CN713" i="15"/>
  <c r="CN714" i="15"/>
  <c r="CN715" i="15"/>
  <c r="CN716" i="15"/>
  <c r="CN717" i="15"/>
  <c r="CN718" i="15"/>
  <c r="CN719" i="15"/>
  <c r="CN720" i="15"/>
  <c r="CN721" i="15"/>
  <c r="CN722" i="15"/>
  <c r="CN723" i="15"/>
  <c r="CN724" i="15"/>
  <c r="CN725" i="15"/>
  <c r="CN726" i="15"/>
  <c r="CN727" i="15"/>
  <c r="CN728" i="15"/>
  <c r="CN729" i="15"/>
  <c r="CN730" i="15"/>
  <c r="CN731" i="15"/>
  <c r="CN732" i="15"/>
  <c r="CN733" i="15"/>
  <c r="CN734" i="15"/>
  <c r="CN735" i="15"/>
  <c r="CN736" i="15"/>
  <c r="CN737" i="15"/>
  <c r="CN738" i="15"/>
  <c r="CN739" i="15"/>
  <c r="CN740" i="15"/>
  <c r="CN741" i="15"/>
  <c r="CN742" i="15"/>
  <c r="CN743" i="15"/>
  <c r="CN744" i="15"/>
  <c r="CN745" i="15"/>
  <c r="CN746" i="15"/>
  <c r="CN747" i="15"/>
  <c r="CN748" i="15"/>
  <c r="CN749" i="15"/>
  <c r="CN750" i="15"/>
  <c r="CN751" i="15"/>
  <c r="CN752" i="15"/>
  <c r="CN753" i="15"/>
  <c r="CN754" i="15"/>
  <c r="CN755" i="15"/>
  <c r="CN756" i="15"/>
  <c r="CN757" i="15"/>
  <c r="CN758" i="15"/>
  <c r="CN759" i="15"/>
  <c r="CN760" i="15"/>
  <c r="CN761" i="15"/>
  <c r="CN762" i="15"/>
  <c r="CN763" i="15"/>
  <c r="CN764" i="15"/>
  <c r="CN765" i="15"/>
  <c r="CN766" i="15"/>
  <c r="CN767" i="15"/>
  <c r="CN768" i="15"/>
  <c r="CN769" i="15"/>
  <c r="CN770" i="15"/>
  <c r="CN771" i="15"/>
  <c r="CN772" i="15"/>
  <c r="CN773" i="15"/>
  <c r="CN774" i="15"/>
  <c r="CN775" i="15"/>
  <c r="CN776" i="15"/>
  <c r="CN777" i="15"/>
  <c r="CN778" i="15"/>
  <c r="CN779" i="15"/>
  <c r="CN780" i="15"/>
  <c r="CN781" i="15"/>
  <c r="CN782" i="15"/>
  <c r="CN783" i="15"/>
  <c r="CN784" i="15"/>
  <c r="CN785" i="15"/>
  <c r="CN786" i="15"/>
  <c r="CN787" i="15"/>
  <c r="CN788" i="15"/>
  <c r="CN789" i="15"/>
  <c r="CN790" i="15"/>
  <c r="CN791" i="15"/>
  <c r="CN792" i="15"/>
  <c r="CN793" i="15"/>
  <c r="CN794" i="15"/>
  <c r="CN795" i="15"/>
  <c r="CN796" i="15"/>
  <c r="CN797" i="15"/>
  <c r="CN798" i="15"/>
  <c r="CN799" i="15"/>
  <c r="CN800" i="15"/>
  <c r="CN801" i="15"/>
  <c r="CN802" i="15"/>
  <c r="CN803" i="15"/>
  <c r="CN804" i="15"/>
  <c r="CN805" i="15"/>
  <c r="CN806" i="15"/>
  <c r="CN807" i="15"/>
  <c r="CN808" i="15"/>
  <c r="CN809" i="15"/>
  <c r="CN810" i="15"/>
  <c r="CN811" i="15"/>
  <c r="CN812" i="15"/>
  <c r="CN813" i="15"/>
  <c r="CN814" i="15"/>
  <c r="CN815" i="15"/>
  <c r="CN816" i="15"/>
  <c r="CN817" i="15"/>
  <c r="CN818" i="15"/>
  <c r="CN819" i="15"/>
  <c r="CN820" i="15"/>
  <c r="CN821" i="15"/>
  <c r="CN822" i="15"/>
  <c r="CN823" i="15"/>
  <c r="CN824" i="15"/>
  <c r="CN825" i="15"/>
  <c r="CN826" i="15"/>
  <c r="CN827" i="15"/>
  <c r="CN828" i="15"/>
  <c r="CN829" i="15"/>
  <c r="CN830" i="15"/>
  <c r="CN831" i="15"/>
  <c r="CN832" i="15"/>
  <c r="CN833" i="15"/>
  <c r="CN834" i="15"/>
  <c r="CN835" i="15"/>
  <c r="CN836" i="15"/>
  <c r="CN837" i="15"/>
  <c r="CN838" i="15"/>
  <c r="CN839" i="15"/>
  <c r="CN840" i="15"/>
  <c r="CN841" i="15"/>
  <c r="CN842" i="15"/>
  <c r="CN843" i="15"/>
  <c r="CN844" i="15"/>
  <c r="CN845" i="15"/>
  <c r="CN846" i="15"/>
  <c r="CN847" i="15"/>
  <c r="CN848" i="15"/>
  <c r="CN849" i="15"/>
  <c r="CN850" i="15"/>
  <c r="CN851" i="15"/>
  <c r="CN852" i="15"/>
  <c r="CN853" i="15"/>
  <c r="CN854" i="15"/>
  <c r="CN855" i="15"/>
  <c r="CN856" i="15"/>
  <c r="CN857" i="15"/>
  <c r="CN858" i="15"/>
  <c r="CN859" i="15"/>
  <c r="CN860" i="15"/>
  <c r="CN861" i="15"/>
  <c r="CN862" i="15"/>
  <c r="CN863" i="15"/>
  <c r="CN864" i="15"/>
  <c r="CN865" i="15"/>
  <c r="CN866" i="15"/>
  <c r="CN867" i="15"/>
  <c r="CN868" i="15"/>
  <c r="CN869" i="15"/>
  <c r="CN870" i="15"/>
  <c r="CN871" i="15"/>
  <c r="CN872" i="15"/>
  <c r="CN873" i="15"/>
  <c r="CN874" i="15"/>
  <c r="CN875" i="15"/>
  <c r="CN876" i="15"/>
  <c r="CN877" i="15"/>
  <c r="CN878" i="15"/>
  <c r="CN879" i="15"/>
  <c r="CN880" i="15"/>
  <c r="CN881" i="15"/>
  <c r="CN882" i="15"/>
  <c r="CN883" i="15"/>
  <c r="CN884" i="15"/>
  <c r="CN885" i="15"/>
  <c r="CN886" i="15"/>
  <c r="CN887" i="15"/>
  <c r="CN888" i="15"/>
  <c r="CN889" i="15"/>
  <c r="CN890" i="15"/>
  <c r="CN891" i="15"/>
  <c r="CN892" i="15"/>
  <c r="CN893" i="15"/>
  <c r="CN894" i="15"/>
  <c r="CN895" i="15"/>
  <c r="CN896" i="15"/>
  <c r="CN897" i="15"/>
  <c r="CN898" i="15"/>
  <c r="CN899" i="15"/>
  <c r="CN900" i="15"/>
  <c r="CN901" i="15"/>
  <c r="CN902" i="15"/>
  <c r="CN903" i="15"/>
  <c r="CN904" i="15"/>
  <c r="CN905" i="15"/>
  <c r="CN906" i="15"/>
  <c r="CN907" i="15"/>
  <c r="CN908" i="15"/>
  <c r="CN909" i="15"/>
  <c r="CN910" i="15"/>
  <c r="CN911" i="15"/>
  <c r="CN912" i="15"/>
  <c r="CN913" i="15"/>
  <c r="CN914" i="15"/>
  <c r="CN915" i="15"/>
  <c r="CN916" i="15"/>
  <c r="CN917" i="15"/>
  <c r="CN918" i="15"/>
  <c r="CN919" i="15"/>
  <c r="CN920" i="15"/>
  <c r="CN921" i="15"/>
  <c r="CN922" i="15"/>
  <c r="CN923" i="15"/>
  <c r="CN924" i="15"/>
  <c r="CN925" i="15"/>
  <c r="CN926" i="15"/>
  <c r="CN927" i="15"/>
  <c r="CN928" i="15"/>
  <c r="CN929" i="15"/>
  <c r="CN930" i="15"/>
  <c r="CN931" i="15"/>
  <c r="CN932" i="15"/>
  <c r="CN933" i="15"/>
  <c r="CN934" i="15"/>
  <c r="CN935" i="15"/>
  <c r="CN936" i="15"/>
  <c r="CN937" i="15"/>
  <c r="CN938" i="15"/>
  <c r="CN939" i="15"/>
  <c r="CN940" i="15"/>
  <c r="CN941" i="15"/>
  <c r="CN942" i="15"/>
  <c r="CN943" i="15"/>
  <c r="CN944" i="15"/>
  <c r="CN945" i="15"/>
  <c r="CN946" i="15"/>
  <c r="CN947" i="15"/>
  <c r="CN948" i="15"/>
  <c r="CN949" i="15"/>
  <c r="CN950" i="15"/>
  <c r="CN951" i="15"/>
  <c r="CN952" i="15"/>
  <c r="CN953" i="15"/>
  <c r="CN954" i="15"/>
  <c r="CN955" i="15"/>
  <c r="CN956" i="15"/>
  <c r="CN957" i="15"/>
  <c r="CN958" i="15"/>
  <c r="CN959" i="15"/>
  <c r="CN960" i="15"/>
  <c r="CN961" i="15"/>
  <c r="CN962" i="15"/>
  <c r="CN963" i="15"/>
  <c r="CN964" i="15"/>
  <c r="CN965" i="15"/>
  <c r="CN966" i="15"/>
  <c r="CN967" i="15"/>
  <c r="CN968" i="15"/>
  <c r="CN969" i="15"/>
  <c r="CN970" i="15"/>
  <c r="CN971" i="15"/>
  <c r="CN972" i="15"/>
  <c r="CN973" i="15"/>
  <c r="CN974" i="15"/>
  <c r="CN975" i="15"/>
  <c r="CN976" i="15"/>
  <c r="CN977" i="15"/>
  <c r="CN978" i="15"/>
  <c r="CN979" i="15"/>
  <c r="CN980" i="15"/>
  <c r="CN981" i="15"/>
  <c r="CN982" i="15"/>
  <c r="CN983" i="15"/>
  <c r="CN984" i="15"/>
  <c r="CN985" i="15"/>
  <c r="CN986" i="15"/>
  <c r="CN987" i="15"/>
  <c r="CN988" i="15"/>
  <c r="CN989" i="15"/>
  <c r="CN990" i="15"/>
  <c r="CN991" i="15"/>
  <c r="CN992" i="15"/>
  <c r="CN993" i="15"/>
  <c r="CN994" i="15"/>
  <c r="CN995" i="15"/>
  <c r="CN996" i="15"/>
  <c r="CN997" i="15"/>
  <c r="CN998" i="15"/>
  <c r="CN999" i="15"/>
  <c r="CN1000" i="15"/>
  <c r="CN1001" i="15"/>
  <c r="CN1002" i="15"/>
  <c r="CN1003" i="15"/>
  <c r="CN1004" i="15"/>
  <c r="CN1005" i="15"/>
  <c r="CN1006" i="15"/>
  <c r="CN1007" i="15"/>
  <c r="CN1008" i="15"/>
  <c r="CN1009" i="15"/>
  <c r="CN1010" i="15"/>
  <c r="CN1011" i="15"/>
  <c r="CN1012" i="15"/>
  <c r="CN1013" i="15"/>
  <c r="CN1014" i="15"/>
  <c r="CN1015" i="15"/>
  <c r="CN1016" i="15"/>
  <c r="CN1017" i="15"/>
  <c r="CN1018" i="15"/>
  <c r="CN1019" i="15"/>
  <c r="CN1020" i="15"/>
  <c r="CN1021" i="15"/>
  <c r="CN1022" i="15"/>
  <c r="CN1023" i="15"/>
  <c r="CN1024" i="15"/>
  <c r="CN1025" i="15"/>
  <c r="CN1026" i="15"/>
  <c r="CN1027" i="15"/>
  <c r="CN1028" i="15"/>
  <c r="CN1029" i="15"/>
  <c r="CN1030" i="15"/>
  <c r="CN1031" i="15"/>
  <c r="CN1032" i="15"/>
  <c r="CN1033" i="15"/>
  <c r="CN1034" i="15"/>
  <c r="CN1035" i="15"/>
  <c r="CN1036" i="15"/>
  <c r="CN1037" i="15"/>
  <c r="CN1038" i="15"/>
  <c r="CN1039" i="15"/>
  <c r="CN1040" i="15"/>
  <c r="CN1041" i="15"/>
  <c r="CN1042" i="15"/>
  <c r="CN1043" i="15"/>
  <c r="CN1044" i="15"/>
  <c r="CN1045" i="15"/>
  <c r="CN1046" i="15"/>
  <c r="CN1047" i="15"/>
  <c r="CN1048" i="15"/>
  <c r="CN1049" i="15"/>
  <c r="CN1050" i="15"/>
  <c r="CN1051" i="15"/>
  <c r="CN1052" i="15"/>
  <c r="CN1053" i="15"/>
  <c r="CN1054" i="15"/>
  <c r="CN1055" i="15"/>
  <c r="CN1056" i="15"/>
  <c r="CN1057" i="15"/>
  <c r="CN1058" i="15"/>
  <c r="CN1059" i="15"/>
  <c r="CN1060" i="15"/>
  <c r="CN1061" i="15"/>
  <c r="CN1062" i="15"/>
  <c r="CN1063" i="15"/>
  <c r="CN1064" i="15"/>
  <c r="CN1065" i="15"/>
  <c r="CN1066" i="15"/>
  <c r="CN1067" i="15"/>
  <c r="CN1068" i="15"/>
  <c r="CN1069" i="15"/>
  <c r="CN1070" i="15"/>
  <c r="CN1071" i="15"/>
  <c r="CN1072" i="15"/>
  <c r="CN1073" i="15"/>
  <c r="CN1074" i="15"/>
  <c r="CN1075" i="15"/>
  <c r="CN1076" i="15"/>
  <c r="CN1077" i="15"/>
  <c r="CN1078" i="15"/>
  <c r="CN1079" i="15"/>
  <c r="CN1080" i="15"/>
  <c r="CN1081" i="15"/>
  <c r="CN1082" i="15"/>
  <c r="CN1083" i="15"/>
  <c r="CN1084" i="15"/>
  <c r="CN1085" i="15"/>
  <c r="CN1086" i="15"/>
  <c r="CN1087" i="15"/>
  <c r="CN1088" i="15"/>
  <c r="CN1089" i="15"/>
  <c r="CN1090" i="15"/>
  <c r="CN1091" i="15"/>
  <c r="CN1092" i="15"/>
  <c r="CN1093" i="15"/>
  <c r="CN1094" i="15"/>
  <c r="CN1095" i="15"/>
  <c r="CN1096" i="15"/>
  <c r="CN1097" i="15"/>
  <c r="CN1098" i="15"/>
  <c r="CN1099" i="15"/>
  <c r="CN1100" i="15"/>
  <c r="CN1101" i="15"/>
  <c r="CN1102" i="15"/>
  <c r="CN1103" i="15"/>
  <c r="CN1104" i="15"/>
  <c r="CN1105" i="15"/>
  <c r="CN1106" i="15"/>
  <c r="CN1107" i="15"/>
  <c r="CN1108" i="15"/>
  <c r="CN1109" i="15"/>
  <c r="CN1110" i="15"/>
  <c r="CN1111" i="15"/>
  <c r="CN1112" i="15"/>
  <c r="CN1113" i="15"/>
  <c r="CN1114" i="15"/>
  <c r="CN1115" i="15"/>
  <c r="CN1116" i="15"/>
  <c r="CN1117" i="15"/>
  <c r="CN1118" i="15"/>
  <c r="CN1119" i="15"/>
  <c r="CN1120" i="15"/>
  <c r="CN1121" i="15"/>
  <c r="CN1122" i="15"/>
  <c r="CN1123" i="15"/>
  <c r="CN1124" i="15"/>
  <c r="CN1125" i="15"/>
  <c r="CN1126" i="15"/>
  <c r="CN1127" i="15"/>
  <c r="CN1128" i="15"/>
  <c r="CN1129" i="15"/>
  <c r="CN1130" i="15"/>
  <c r="CN1131" i="15"/>
  <c r="CN1132" i="15"/>
  <c r="CN1133" i="15"/>
  <c r="CN1134" i="15"/>
  <c r="CN1135" i="15"/>
  <c r="CN1136" i="15"/>
  <c r="CN1137" i="15"/>
  <c r="CN1138" i="15"/>
  <c r="CN1139" i="15"/>
  <c r="CN1140" i="15"/>
  <c r="CN1141" i="15"/>
  <c r="CN1142" i="15"/>
  <c r="CN1143" i="15"/>
  <c r="CN1144" i="15"/>
  <c r="CN1145" i="15"/>
  <c r="CN1146" i="15"/>
  <c r="CN1147" i="15"/>
  <c r="CN1148" i="15"/>
  <c r="CN1149" i="15"/>
  <c r="CN1150" i="15"/>
  <c r="CN1151" i="15"/>
  <c r="CN1152" i="15"/>
  <c r="CN1153" i="15"/>
  <c r="CN1154" i="15"/>
  <c r="CN1155" i="15"/>
  <c r="CN1156" i="15"/>
  <c r="CN1157" i="15"/>
  <c r="CN1158" i="15"/>
  <c r="CN1159" i="15"/>
  <c r="CN1160" i="15"/>
  <c r="CN1161" i="15"/>
  <c r="CN1162" i="15"/>
  <c r="CN1163" i="15"/>
  <c r="CN1164" i="15"/>
  <c r="CN1165" i="15"/>
  <c r="CN1166" i="15"/>
  <c r="CN1167" i="15"/>
  <c r="CN1168" i="15"/>
  <c r="CN1169" i="15"/>
  <c r="CN1170" i="15"/>
  <c r="CN1171" i="15"/>
  <c r="CN1172" i="15"/>
  <c r="CN1173" i="15"/>
  <c r="CN1174" i="15"/>
  <c r="CN1175" i="15"/>
  <c r="CN1176" i="15"/>
  <c r="CN1177" i="15"/>
  <c r="CN1178" i="15"/>
  <c r="CN1179" i="15"/>
  <c r="CN1180" i="15"/>
  <c r="CN1181" i="15"/>
  <c r="CN1182" i="15"/>
  <c r="CN1183" i="15"/>
  <c r="CN1184" i="15"/>
  <c r="CN1185" i="15"/>
  <c r="CN1186" i="15"/>
  <c r="CN1187" i="15"/>
  <c r="CN1188" i="15"/>
  <c r="CN1189" i="15"/>
  <c r="CN1190" i="15"/>
  <c r="CN1191" i="15"/>
  <c r="CN1192" i="15"/>
  <c r="CN1193" i="15"/>
  <c r="CN1194" i="15"/>
  <c r="CN1195" i="15"/>
  <c r="CN1196" i="15"/>
  <c r="CN1197" i="15"/>
  <c r="CN1198" i="15"/>
  <c r="CN1199" i="15"/>
  <c r="CN1200" i="15"/>
  <c r="CN1201" i="15"/>
  <c r="CN1202" i="15"/>
  <c r="CN1203" i="15"/>
  <c r="CN1204" i="15"/>
  <c r="CN1205" i="15"/>
  <c r="CN1206" i="15"/>
  <c r="CN1207" i="15"/>
  <c r="CN1208" i="15"/>
  <c r="CN1209" i="15"/>
  <c r="CN1210" i="15"/>
  <c r="CN1211" i="15"/>
  <c r="CN1212" i="15"/>
  <c r="CN1213" i="15"/>
  <c r="CN1214" i="15"/>
  <c r="CN1215" i="15"/>
  <c r="CN1216" i="15"/>
  <c r="CN1217" i="15"/>
  <c r="CN1218" i="15"/>
  <c r="CN1219" i="15"/>
  <c r="CN1220" i="15"/>
  <c r="CN1221" i="15"/>
  <c r="CN1222" i="15"/>
  <c r="CN1223" i="15"/>
  <c r="CN1224" i="15"/>
  <c r="CN1225" i="15"/>
  <c r="CN1226" i="15"/>
  <c r="CN1227" i="15"/>
  <c r="CN1228" i="15"/>
  <c r="CN1229" i="15"/>
  <c r="CN1230" i="15"/>
  <c r="CN1231" i="15"/>
  <c r="CN1232" i="15"/>
  <c r="CN1233" i="15"/>
  <c r="CN1234" i="15"/>
  <c r="CN1235" i="15"/>
  <c r="CN1236" i="15"/>
  <c r="CN1237" i="15"/>
  <c r="CN1238" i="15"/>
  <c r="CN1239" i="15"/>
  <c r="CN1240" i="15"/>
  <c r="CN1241" i="15"/>
  <c r="CN1242" i="15"/>
  <c r="CN1243" i="15"/>
  <c r="CN1244" i="15"/>
  <c r="CN1245" i="15"/>
  <c r="CN1246" i="15"/>
  <c r="CN1247" i="15"/>
  <c r="CN1248" i="15"/>
  <c r="CN1249" i="15"/>
  <c r="CN1250" i="15"/>
  <c r="CN1251" i="15"/>
  <c r="CN1252" i="15"/>
  <c r="CN1253" i="15"/>
  <c r="CN1254" i="15"/>
  <c r="CN1255" i="15"/>
  <c r="CN1256" i="15"/>
  <c r="CN1257" i="15"/>
  <c r="CN1258" i="15"/>
  <c r="CN1259" i="15"/>
  <c r="CN1260" i="15"/>
  <c r="CN1261" i="15"/>
  <c r="CN1262" i="15"/>
  <c r="CN1263" i="15"/>
  <c r="CN1264" i="15"/>
  <c r="CN1265" i="15"/>
  <c r="CN1266" i="15"/>
  <c r="CN1267" i="15"/>
  <c r="CN1268" i="15"/>
  <c r="CN1269" i="15"/>
  <c r="CN1270" i="15"/>
  <c r="CN1271" i="15"/>
  <c r="CN1272" i="15"/>
  <c r="CN1273" i="15"/>
  <c r="CN1274" i="15"/>
  <c r="CN1275" i="15"/>
  <c r="CN1276" i="15"/>
  <c r="CN1277" i="15"/>
  <c r="CN1278" i="15"/>
  <c r="CN1279" i="15"/>
  <c r="CN1280" i="15"/>
  <c r="CN1281" i="15"/>
  <c r="CN1282" i="15"/>
  <c r="CN1283" i="15"/>
  <c r="CN1284" i="15"/>
  <c r="CN1285" i="15"/>
  <c r="CN1286" i="15"/>
  <c r="CN1287" i="15"/>
  <c r="CN1288" i="15"/>
  <c r="CN1289" i="15"/>
  <c r="CN1290" i="15"/>
  <c r="CN1291" i="15"/>
  <c r="CN1292" i="15"/>
  <c r="CN1293" i="15"/>
  <c r="CN1294" i="15"/>
  <c r="CN1295" i="15"/>
  <c r="CN1296" i="15"/>
  <c r="CN1297" i="15"/>
  <c r="CN1298" i="15"/>
  <c r="CN1299" i="15"/>
  <c r="CN1300" i="15"/>
  <c r="CN1301" i="15"/>
  <c r="CN1302" i="15"/>
  <c r="CN1303" i="15"/>
  <c r="CN1304" i="15"/>
  <c r="CN1305" i="15"/>
  <c r="CN1306" i="15"/>
  <c r="CN1307" i="15"/>
  <c r="CN1308" i="15"/>
  <c r="CN1309" i="15"/>
  <c r="CN1310" i="15"/>
  <c r="CN1311" i="15"/>
  <c r="CN1312" i="15"/>
  <c r="CN1313" i="15"/>
  <c r="CN1314" i="15"/>
  <c r="CN1315" i="15"/>
  <c r="CN1316" i="15"/>
  <c r="CN1317" i="15"/>
  <c r="CN1318" i="15"/>
  <c r="CN1319" i="15"/>
  <c r="CN1320" i="15"/>
  <c r="CN1321" i="15"/>
  <c r="CN1322" i="15"/>
  <c r="CN1323" i="15"/>
  <c r="CN1324" i="15"/>
  <c r="CN1325" i="15"/>
  <c r="CN1326" i="15"/>
  <c r="CN1327" i="15"/>
  <c r="CN1328" i="15"/>
  <c r="CN1329" i="15"/>
  <c r="CN1330" i="15"/>
  <c r="CN1331" i="15"/>
  <c r="CN1332" i="15"/>
  <c r="CN1333" i="15"/>
  <c r="CN1334" i="15"/>
  <c r="CN1335" i="15"/>
  <c r="CN1336" i="15"/>
  <c r="CN1337" i="15"/>
  <c r="CN1338" i="15"/>
  <c r="CN1339" i="15"/>
  <c r="CN1340" i="15"/>
  <c r="CN1341" i="15"/>
  <c r="CN1342" i="15"/>
  <c r="CN1343" i="15"/>
  <c r="CN1344" i="15"/>
  <c r="CN1345" i="15"/>
  <c r="CN1346" i="15"/>
  <c r="CN1347" i="15"/>
  <c r="CN1348" i="15"/>
  <c r="CN1349" i="15"/>
  <c r="CN1350" i="15"/>
  <c r="CN1351" i="15"/>
  <c r="CN1352" i="15"/>
  <c r="CN1353" i="15"/>
  <c r="CN1354" i="15"/>
  <c r="CN1355" i="15"/>
  <c r="CN1356" i="15"/>
  <c r="CN1357" i="15"/>
  <c r="CN1358" i="15"/>
  <c r="CN1359" i="15"/>
  <c r="CN1360" i="15"/>
  <c r="CN1361" i="15"/>
  <c r="CN1362" i="15"/>
  <c r="CN1363" i="15"/>
  <c r="CN1364" i="15"/>
  <c r="CN1365" i="15"/>
  <c r="CN1366" i="15"/>
  <c r="CN1367" i="15"/>
  <c r="CN1368" i="15"/>
  <c r="CN1369" i="15"/>
  <c r="CN1370" i="15"/>
  <c r="CN1371" i="15"/>
  <c r="CN1372" i="15"/>
  <c r="CN1373" i="15"/>
  <c r="CN1374" i="15"/>
  <c r="CN1375" i="15"/>
  <c r="CN1376" i="15"/>
  <c r="CN1377" i="15"/>
  <c r="CN1378" i="15"/>
  <c r="CN1379" i="15"/>
  <c r="CN1380" i="15"/>
  <c r="CN1381" i="15"/>
  <c r="CN1382" i="15"/>
  <c r="CN1383" i="15"/>
  <c r="CN1384" i="15"/>
  <c r="CN1385" i="15"/>
  <c r="CN1386" i="15"/>
  <c r="CN1387" i="15"/>
  <c r="CN1388" i="15"/>
  <c r="CN1389" i="15"/>
  <c r="CN1390" i="15"/>
  <c r="CN1391" i="15"/>
  <c r="CN1392" i="15"/>
  <c r="CN1393" i="15"/>
  <c r="CN1394" i="15"/>
  <c r="CN1395" i="15"/>
  <c r="CN1396" i="15"/>
  <c r="CN1397" i="15"/>
  <c r="CN1398" i="15"/>
  <c r="CN1399" i="15"/>
  <c r="CN1400" i="15"/>
  <c r="CN1401" i="15"/>
  <c r="CN1402" i="15"/>
  <c r="CN1403" i="15"/>
  <c r="CN1404" i="15"/>
  <c r="CN1405" i="15"/>
  <c r="CN1406" i="15"/>
  <c r="CN1407" i="15"/>
  <c r="CN1408" i="15"/>
  <c r="CN1409" i="15"/>
  <c r="CN1410" i="15"/>
  <c r="CN1411" i="15"/>
  <c r="CN1412" i="15"/>
  <c r="CN1413" i="15"/>
  <c r="CN1414" i="15"/>
  <c r="CN1415" i="15"/>
  <c r="CN1416" i="15"/>
  <c r="CN1417" i="15"/>
  <c r="CN1418" i="15"/>
  <c r="CN1419" i="15"/>
  <c r="CN1420" i="15"/>
  <c r="CN1421" i="15"/>
  <c r="CN1422" i="15"/>
  <c r="CN1423" i="15"/>
  <c r="CN1424" i="15"/>
  <c r="CN1425" i="15"/>
  <c r="CN1426" i="15"/>
  <c r="CN1427" i="15"/>
  <c r="CN1428" i="15"/>
  <c r="CN1429" i="15"/>
  <c r="CN1430" i="15"/>
  <c r="CN1431" i="15"/>
  <c r="CN1432" i="15"/>
  <c r="CN1433" i="15"/>
  <c r="CN1434" i="15"/>
  <c r="CN1435" i="15"/>
  <c r="CN1436" i="15"/>
  <c r="CN1437" i="15"/>
  <c r="CN1438" i="15"/>
  <c r="CN1439" i="15"/>
  <c r="CN1440" i="15"/>
  <c r="CN1441" i="15"/>
  <c r="CN1442" i="15"/>
  <c r="CN1443" i="15"/>
  <c r="CN1444" i="15"/>
  <c r="CN1445" i="15"/>
  <c r="CN1446" i="15"/>
  <c r="CN1447" i="15"/>
  <c r="CN1448" i="15"/>
  <c r="CN1449" i="15"/>
  <c r="CN1450" i="15"/>
  <c r="CN1451" i="15"/>
  <c r="CN1452" i="15"/>
  <c r="CN1453" i="15"/>
  <c r="CN1454" i="15"/>
  <c r="CN1455" i="15"/>
  <c r="CN1456" i="15"/>
  <c r="CN1457" i="15"/>
  <c r="CN1458" i="15"/>
  <c r="CN1459" i="15"/>
  <c r="CN1460" i="15"/>
  <c r="CN1461" i="15"/>
  <c r="CN1462" i="15"/>
  <c r="CN1463" i="15"/>
  <c r="CN1464" i="15"/>
  <c r="CN1465" i="15"/>
  <c r="CN1466" i="15"/>
  <c r="CN1467" i="15"/>
  <c r="CN1468" i="15"/>
  <c r="CN1469" i="15"/>
  <c r="CN1470" i="15"/>
  <c r="CN1471" i="15"/>
  <c r="CN1472" i="15"/>
  <c r="CN1473" i="15"/>
  <c r="CN1474" i="15"/>
  <c r="CN1475" i="15"/>
  <c r="CN1476" i="15"/>
  <c r="CN1477" i="15"/>
  <c r="CN1478" i="15"/>
  <c r="CN1479" i="15"/>
  <c r="CN1480" i="15"/>
  <c r="CN1481" i="15"/>
  <c r="CN1482" i="15"/>
  <c r="CN1483" i="15"/>
  <c r="CN1484" i="15"/>
  <c r="CN1485" i="15"/>
  <c r="CN1486" i="15"/>
  <c r="CN1487" i="15"/>
  <c r="CN1488" i="15"/>
  <c r="CN1489" i="15"/>
  <c r="CN1490" i="15"/>
  <c r="CN1491" i="15"/>
  <c r="CN1492" i="15"/>
  <c r="CN1493" i="15"/>
  <c r="CN1494" i="15"/>
  <c r="CN1495" i="15"/>
  <c r="CN1496" i="15"/>
  <c r="CN1497" i="15"/>
  <c r="CN1498" i="15"/>
  <c r="CN1499" i="15"/>
  <c r="CN1500" i="15"/>
  <c r="CN1501" i="15"/>
  <c r="CN1502" i="15"/>
  <c r="CN1503" i="15"/>
  <c r="CN1504" i="15"/>
  <c r="CN1505" i="15"/>
  <c r="CN1506" i="15"/>
  <c r="CN1507" i="15"/>
  <c r="CN1508" i="15"/>
  <c r="CN1509" i="15"/>
  <c r="CN1510" i="15"/>
  <c r="CN1511" i="15"/>
  <c r="CN1512" i="15"/>
  <c r="CN1513" i="15"/>
  <c r="CN1514" i="15"/>
  <c r="CN1515" i="15"/>
  <c r="CN1516" i="15"/>
  <c r="CN1517" i="15"/>
  <c r="CN1518" i="15"/>
  <c r="CN1519" i="15"/>
  <c r="CN1520" i="15"/>
  <c r="CN1521" i="15"/>
  <c r="CN1522" i="15"/>
  <c r="CN1523" i="15"/>
  <c r="CN1524" i="15"/>
  <c r="CN1525" i="15"/>
  <c r="CN1526" i="15"/>
  <c r="CN1527" i="15"/>
  <c r="CN1528" i="15"/>
  <c r="CN1529" i="15"/>
  <c r="CN1530" i="15"/>
  <c r="CN1531" i="15"/>
  <c r="CN1532" i="15"/>
  <c r="CN1533" i="15"/>
  <c r="CN1534" i="15"/>
  <c r="CN1535" i="15"/>
  <c r="CN1536" i="15"/>
  <c r="CN1537" i="15"/>
  <c r="CN1538" i="15"/>
  <c r="CN1539" i="15"/>
  <c r="CN1540" i="15"/>
  <c r="CN1541" i="15"/>
  <c r="CN1542" i="15"/>
  <c r="CN1543" i="15"/>
  <c r="CN1544" i="15"/>
  <c r="CN1545" i="15"/>
  <c r="CN1546" i="15"/>
  <c r="CN1547" i="15"/>
  <c r="CN1548" i="15"/>
  <c r="CN1549" i="15"/>
  <c r="CN1550" i="15"/>
  <c r="CN1551" i="15"/>
  <c r="CN1552" i="15"/>
  <c r="CN1553" i="15"/>
  <c r="CN1554" i="15"/>
  <c r="CN1555" i="15"/>
  <c r="CN1556" i="15"/>
  <c r="CN1557" i="15"/>
  <c r="CN1558" i="15"/>
  <c r="CN1559" i="15"/>
  <c r="CN1560" i="15"/>
  <c r="CN1561" i="15"/>
  <c r="CN1562" i="15"/>
  <c r="CN1563" i="15"/>
  <c r="CN1564" i="15"/>
  <c r="CN1565" i="15"/>
  <c r="CN1566" i="15"/>
  <c r="CN1567" i="15"/>
  <c r="CN1568" i="15"/>
  <c r="CN1569" i="15"/>
  <c r="CN1570" i="15"/>
  <c r="CN1571" i="15"/>
  <c r="CN1572" i="15"/>
  <c r="CN1573" i="15"/>
  <c r="CN1574" i="15"/>
  <c r="CN1575" i="15"/>
  <c r="CN1576" i="15"/>
  <c r="CN1577" i="15"/>
  <c r="CN1578" i="15"/>
  <c r="CN1579" i="15"/>
  <c r="CN1580" i="15"/>
  <c r="CN1581" i="15"/>
  <c r="CN1582" i="15"/>
  <c r="CN1583" i="15"/>
  <c r="CN1584" i="15"/>
  <c r="CN1585" i="15"/>
  <c r="CN1586" i="15"/>
  <c r="CN1587" i="15"/>
  <c r="CN1588" i="15"/>
  <c r="CN1589" i="15"/>
  <c r="CN1590" i="15"/>
  <c r="CN1591" i="15"/>
  <c r="CN1592" i="15"/>
  <c r="CN1593" i="15"/>
  <c r="CN1594" i="15"/>
  <c r="CN1595" i="15"/>
  <c r="CN1596" i="15"/>
  <c r="CN1597" i="15"/>
  <c r="CN1598" i="15"/>
  <c r="CN1599" i="15"/>
  <c r="CN1600" i="15"/>
  <c r="CN1601" i="15"/>
  <c r="CN1602" i="15"/>
  <c r="CN1603" i="15"/>
  <c r="CN1604" i="15"/>
  <c r="CN1605" i="15"/>
  <c r="CN1606" i="15"/>
  <c r="CN1607" i="15"/>
  <c r="CN1608" i="15"/>
  <c r="CN1609" i="15"/>
  <c r="CN1610" i="15"/>
  <c r="CN1611" i="15"/>
  <c r="CN1612" i="15"/>
  <c r="CN1613" i="15"/>
  <c r="CN1614" i="15"/>
  <c r="CN1615" i="15"/>
  <c r="CN1616" i="15"/>
  <c r="CN1617" i="15"/>
  <c r="CN1618" i="15"/>
  <c r="CN1619" i="15"/>
  <c r="CN1620" i="15"/>
  <c r="CN1621" i="15"/>
  <c r="CN1622" i="15"/>
  <c r="CN1623" i="15"/>
  <c r="CN1624" i="15"/>
  <c r="CN1625" i="15"/>
  <c r="CN1626" i="15"/>
  <c r="CN1627" i="15"/>
  <c r="CN1628" i="15"/>
  <c r="CN1629" i="15"/>
  <c r="CN1630" i="15"/>
  <c r="CN1631" i="15"/>
  <c r="CN1632" i="15"/>
  <c r="CN1633" i="15"/>
  <c r="CN1634" i="15"/>
  <c r="CN1635" i="15"/>
  <c r="CN1636" i="15"/>
  <c r="CN1637" i="15"/>
  <c r="CN1638" i="15"/>
  <c r="CN1639" i="15"/>
  <c r="CN1640" i="15"/>
  <c r="CN1641" i="15"/>
  <c r="CN1642" i="15"/>
  <c r="CN1643" i="15"/>
  <c r="CN1644" i="15"/>
  <c r="CN1645" i="15"/>
  <c r="CN1646" i="15"/>
  <c r="CN1647" i="15"/>
  <c r="CN1648" i="15"/>
  <c r="CN1649" i="15"/>
  <c r="CN1650" i="15"/>
  <c r="CN1651" i="15"/>
  <c r="CN1652" i="15"/>
  <c r="CN1653" i="15"/>
  <c r="CN1654" i="15"/>
  <c r="CN1655" i="15"/>
  <c r="CN1656" i="15"/>
  <c r="CN1657" i="15"/>
  <c r="CN1658" i="15"/>
  <c r="CN1659" i="15"/>
  <c r="CN1660" i="15"/>
  <c r="CN1661" i="15"/>
  <c r="CN1662" i="15"/>
  <c r="CN1663" i="15"/>
  <c r="CN1664" i="15"/>
  <c r="CN1665" i="15"/>
  <c r="CN1666" i="15"/>
  <c r="CN1667" i="15"/>
  <c r="CN1668" i="15"/>
  <c r="CN1669" i="15"/>
  <c r="CN1670" i="15"/>
  <c r="CN1671" i="15"/>
  <c r="CN1672" i="15"/>
  <c r="CN1673" i="15"/>
  <c r="CN1674" i="15"/>
  <c r="CN1675" i="15"/>
  <c r="CN1676" i="15"/>
  <c r="CN1677" i="15"/>
  <c r="CN1678" i="15"/>
  <c r="CN1679" i="15"/>
  <c r="CN1680" i="15"/>
  <c r="CN1681" i="15"/>
  <c r="CN1682" i="15"/>
  <c r="CN1683" i="15"/>
  <c r="CN1684" i="15"/>
  <c r="CN1685" i="15"/>
  <c r="CN1686" i="15"/>
  <c r="CN1687" i="15"/>
  <c r="CN1688" i="15"/>
  <c r="CN1689" i="15"/>
  <c r="CN1690" i="15"/>
  <c r="CN1691" i="15"/>
  <c r="CN1692" i="15"/>
  <c r="CN1693" i="15"/>
  <c r="CN1694" i="15"/>
  <c r="CN1695" i="15"/>
  <c r="CN1696" i="15"/>
  <c r="CN1697" i="15"/>
  <c r="CN1698" i="15"/>
  <c r="CN1699" i="15"/>
  <c r="CN1700" i="15"/>
  <c r="CN1701" i="15"/>
  <c r="CN1702" i="15"/>
  <c r="CN1703" i="15"/>
  <c r="CN1704" i="15"/>
  <c r="CN1705" i="15"/>
  <c r="CN1706" i="15"/>
  <c r="CN1707" i="15"/>
  <c r="CN1708" i="15"/>
  <c r="CN1709" i="15"/>
  <c r="CN1710" i="15"/>
  <c r="CN1711" i="15"/>
  <c r="CN1712" i="15"/>
  <c r="CN1713" i="15"/>
  <c r="CN1714" i="15"/>
  <c r="CN1715" i="15"/>
  <c r="CN1716" i="15"/>
  <c r="CN1717" i="15"/>
  <c r="CN1718" i="15"/>
  <c r="CN1719" i="15"/>
  <c r="CN1720" i="15"/>
  <c r="CN1721" i="15"/>
  <c r="CN1722" i="15"/>
  <c r="CN1723" i="15"/>
  <c r="CN1724" i="15"/>
  <c r="CN1725" i="15"/>
  <c r="CN1726" i="15"/>
  <c r="CN1727" i="15"/>
  <c r="CN1728" i="15"/>
  <c r="CN1729" i="15"/>
  <c r="CN1730" i="15"/>
  <c r="CN1731" i="15"/>
  <c r="CN1732" i="15"/>
  <c r="CN1733" i="15"/>
  <c r="CN1734" i="15"/>
  <c r="CN1735" i="15"/>
  <c r="CN1736" i="15"/>
  <c r="CN1737" i="15"/>
  <c r="CN1738" i="15"/>
  <c r="CN1739" i="15"/>
  <c r="CN1740" i="15"/>
  <c r="CN1741" i="15"/>
  <c r="CN1742" i="15"/>
  <c r="CN1743" i="15"/>
  <c r="CN1744" i="15"/>
  <c r="CN1745" i="15"/>
  <c r="CN1746" i="15"/>
  <c r="CN1747" i="15"/>
  <c r="CN1748" i="15"/>
  <c r="CN1749" i="15"/>
  <c r="CN1750" i="15"/>
  <c r="CN1751" i="15"/>
  <c r="CN1752" i="15"/>
  <c r="CN1753" i="15"/>
  <c r="CN1754" i="15"/>
  <c r="CN1755" i="15"/>
  <c r="CN1756" i="15"/>
  <c r="CN1757" i="15"/>
  <c r="CN1758" i="15"/>
  <c r="CN1759" i="15"/>
  <c r="CN1760" i="15"/>
  <c r="CN1761" i="15"/>
  <c r="CN1762" i="15"/>
  <c r="CN1763" i="15"/>
  <c r="CN1764" i="15"/>
  <c r="CN1765" i="15"/>
  <c r="CN1766" i="15"/>
  <c r="CN1767" i="15"/>
  <c r="CN1768" i="15"/>
  <c r="CN1769" i="15"/>
  <c r="CN1770" i="15"/>
  <c r="CN1771" i="15"/>
  <c r="CN1772" i="15"/>
  <c r="CN1773" i="15"/>
  <c r="CN1774" i="15"/>
  <c r="CN1775" i="15"/>
  <c r="CN1776" i="15"/>
  <c r="CN1777" i="15"/>
  <c r="CN1778" i="15"/>
  <c r="CN1779" i="15"/>
  <c r="CN1780" i="15"/>
  <c r="CN1781" i="15"/>
  <c r="CN1782" i="15"/>
  <c r="CN1783" i="15"/>
  <c r="CN1784" i="15"/>
  <c r="CN1785" i="15"/>
  <c r="CN1786" i="15"/>
  <c r="CN1787" i="15"/>
  <c r="CN1788" i="15"/>
  <c r="CN1789" i="15"/>
  <c r="CN1790" i="15"/>
  <c r="CN1791" i="15"/>
  <c r="CN1792" i="15"/>
  <c r="CN1793" i="15"/>
  <c r="CN1794" i="15"/>
  <c r="CN1795" i="15"/>
  <c r="CN1796" i="15"/>
  <c r="CN1797" i="15"/>
  <c r="CN1798" i="15"/>
  <c r="CN1799" i="15"/>
  <c r="CN1800" i="15"/>
  <c r="CN1801" i="15"/>
  <c r="CN1802" i="15"/>
  <c r="CN1803" i="15"/>
  <c r="CN1804" i="15"/>
  <c r="CN1805" i="15"/>
  <c r="CN1806" i="15"/>
  <c r="CN1807" i="15"/>
  <c r="CN1808" i="15"/>
  <c r="CN1809" i="15"/>
  <c r="CN1810" i="15"/>
  <c r="CN1811" i="15"/>
  <c r="CN1812" i="15"/>
  <c r="CN1813" i="15"/>
  <c r="CN1814" i="15"/>
  <c r="CN1815" i="15"/>
  <c r="CN1816" i="15"/>
  <c r="CN1817" i="15"/>
  <c r="CN1818" i="15"/>
  <c r="CN1819" i="15"/>
  <c r="CN1820" i="15"/>
  <c r="CN1821" i="15"/>
  <c r="CN1822" i="15"/>
  <c r="CN1823" i="15"/>
  <c r="CN1824" i="15"/>
  <c r="CN1825" i="15"/>
  <c r="CN1826" i="15"/>
  <c r="CN1827" i="15"/>
  <c r="CN1828" i="15"/>
  <c r="CN1829" i="15"/>
  <c r="CN1830" i="15"/>
  <c r="CN1831" i="15"/>
  <c r="CN1832" i="15"/>
  <c r="CN1833" i="15"/>
  <c r="CN1834" i="15"/>
  <c r="CN1835" i="15"/>
  <c r="CN1836" i="15"/>
  <c r="CN1837" i="15"/>
  <c r="CN1838" i="15"/>
  <c r="CN1839" i="15"/>
  <c r="CN1840" i="15"/>
  <c r="CN1841" i="15"/>
  <c r="CN1842" i="15"/>
  <c r="CN1843" i="15"/>
  <c r="CN1844" i="15"/>
  <c r="CN1845" i="15"/>
  <c r="CN1846" i="15"/>
  <c r="CN1847" i="15"/>
  <c r="CN1848" i="15"/>
  <c r="CN1849" i="15"/>
  <c r="CN1850" i="15"/>
  <c r="CN1851" i="15"/>
  <c r="CN1852" i="15"/>
  <c r="CN1853" i="15"/>
  <c r="CN1854" i="15"/>
  <c r="CN1855" i="15"/>
  <c r="CN1856" i="15"/>
  <c r="CN1857" i="15"/>
  <c r="CN1858" i="15"/>
  <c r="CN1859" i="15"/>
  <c r="CN1860" i="15"/>
  <c r="CN1861" i="15"/>
  <c r="CN1862" i="15"/>
  <c r="CN1863" i="15"/>
  <c r="CN1864" i="15"/>
  <c r="CN1865" i="15"/>
  <c r="CN1866" i="15"/>
  <c r="CN1867" i="15"/>
  <c r="CN1868" i="15"/>
  <c r="CN1869" i="15"/>
  <c r="CN1870" i="15"/>
  <c r="CN1871" i="15"/>
  <c r="CN1872" i="15"/>
  <c r="CN1873" i="15"/>
  <c r="CN1874" i="15"/>
  <c r="CN1875" i="15"/>
  <c r="CN1876" i="15"/>
  <c r="CN1877" i="15"/>
  <c r="CN1878" i="15"/>
  <c r="CN1879" i="15"/>
  <c r="CN1880" i="15"/>
  <c r="CN1881" i="15"/>
  <c r="CN1882" i="15"/>
  <c r="CN1883" i="15"/>
  <c r="CN1884" i="15"/>
  <c r="CN1885" i="15"/>
  <c r="CN1886" i="15"/>
  <c r="CN1887" i="15"/>
  <c r="CN1888" i="15"/>
  <c r="CN1889" i="15"/>
  <c r="CN1890" i="15"/>
  <c r="CN1891" i="15"/>
  <c r="CN1892" i="15"/>
  <c r="CN1893" i="15"/>
  <c r="CN1894" i="15"/>
  <c r="CN1895" i="15"/>
  <c r="CN1896" i="15"/>
  <c r="CN1897" i="15"/>
  <c r="CN1898" i="15"/>
  <c r="CN1899" i="15"/>
  <c r="CN1900" i="15"/>
  <c r="CN1901" i="15"/>
  <c r="CN1902" i="15"/>
  <c r="CN1903" i="15"/>
  <c r="CN1904" i="15"/>
  <c r="CN1905" i="15"/>
  <c r="CN1906" i="15"/>
  <c r="CN1907" i="15"/>
  <c r="CN1908" i="15"/>
  <c r="CN1909" i="15"/>
  <c r="CN1910" i="15"/>
  <c r="CN1911" i="15"/>
  <c r="CN1912" i="15"/>
  <c r="CN1913" i="15"/>
  <c r="CN1914" i="15"/>
  <c r="CN1915" i="15"/>
  <c r="CN1916" i="15"/>
  <c r="CN1917" i="15"/>
  <c r="CN1918" i="15"/>
  <c r="CN1919" i="15"/>
  <c r="CN1920" i="15"/>
  <c r="CN1921" i="15"/>
  <c r="CN1922" i="15"/>
  <c r="CN1923" i="15"/>
  <c r="CN1924" i="15"/>
  <c r="CN1925" i="15"/>
  <c r="CN1926" i="15"/>
  <c r="CN1927" i="15"/>
  <c r="CN1928" i="15"/>
  <c r="CN1929" i="15"/>
  <c r="CN1930" i="15"/>
  <c r="CN1931" i="15"/>
  <c r="CN1932" i="15"/>
  <c r="CN1933" i="15"/>
  <c r="CN1934" i="15"/>
  <c r="CN1935" i="15"/>
  <c r="CN1936" i="15"/>
  <c r="CN1937" i="15"/>
  <c r="CN1938" i="15"/>
  <c r="CN1939" i="15"/>
  <c r="CN1940" i="15"/>
  <c r="CN1941" i="15"/>
  <c r="CN1942" i="15"/>
  <c r="CN1943" i="15"/>
  <c r="CN1944" i="15"/>
  <c r="CN1945" i="15"/>
  <c r="CN1946" i="15"/>
  <c r="CN1947" i="15"/>
  <c r="CN1948" i="15"/>
  <c r="CN1949" i="15"/>
  <c r="CN1950" i="15"/>
  <c r="CN1951" i="15"/>
  <c r="CN1952" i="15"/>
  <c r="CN1953" i="15"/>
  <c r="CN1954" i="15"/>
  <c r="CN1955" i="15"/>
  <c r="CN1956" i="15"/>
  <c r="CN1957" i="15"/>
  <c r="CN1958" i="15"/>
  <c r="CN1959" i="15"/>
  <c r="CN1960" i="15"/>
  <c r="CN1961" i="15"/>
  <c r="CN1962" i="15"/>
  <c r="CN1963" i="15"/>
  <c r="CN1964" i="15"/>
  <c r="CN1965" i="15"/>
  <c r="CN1966" i="15"/>
  <c r="CN1967" i="15"/>
  <c r="CN1968" i="15"/>
  <c r="CN1969" i="15"/>
  <c r="CN1970" i="15"/>
  <c r="CN1971" i="15"/>
  <c r="CN1972" i="15"/>
  <c r="CN1973" i="15"/>
  <c r="CN1974" i="15"/>
  <c r="CN1975" i="15"/>
  <c r="CN1976" i="15"/>
  <c r="CN1977" i="15"/>
  <c r="CN1978" i="15"/>
  <c r="CN1979" i="15"/>
  <c r="CN1980" i="15"/>
  <c r="CN1981" i="15"/>
  <c r="CN1982" i="15"/>
  <c r="CN1983" i="15"/>
  <c r="CN1984" i="15"/>
  <c r="CN1985" i="15"/>
  <c r="CN1986" i="15"/>
  <c r="CN1987" i="15"/>
  <c r="CN1988" i="15"/>
  <c r="CN1989" i="15"/>
  <c r="CN1990" i="15"/>
  <c r="CN1991" i="15"/>
  <c r="CN1992" i="15"/>
  <c r="CN1993" i="15"/>
  <c r="CN1994" i="15"/>
  <c r="CN1995" i="15"/>
  <c r="CN1996" i="15"/>
  <c r="CN1997" i="15"/>
  <c r="CN1998" i="15"/>
  <c r="CN1999" i="15"/>
  <c r="CN2000" i="15"/>
  <c r="CN2001" i="15"/>
  <c r="CN2002" i="15"/>
  <c r="CN2003" i="15"/>
  <c r="CN2004" i="15"/>
  <c r="CN2005" i="15"/>
  <c r="CN2006" i="15"/>
  <c r="CN2007" i="15"/>
  <c r="CN2008" i="15"/>
  <c r="CN2009" i="15"/>
  <c r="CN2010" i="15"/>
  <c r="CN2011" i="15"/>
  <c r="CN2012" i="15"/>
  <c r="CN2013" i="15"/>
  <c r="CN2014" i="15"/>
  <c r="CN2015" i="15"/>
  <c r="CN2016" i="15"/>
  <c r="CN2017" i="15"/>
  <c r="CN2018" i="15"/>
  <c r="CN2019" i="15"/>
  <c r="CN2020" i="15"/>
  <c r="CN2021" i="15"/>
  <c r="CN2022" i="15"/>
  <c r="CN2023" i="15"/>
  <c r="CN2024" i="15"/>
  <c r="CN2025" i="15"/>
  <c r="CN2026" i="15"/>
  <c r="CN2027" i="15"/>
  <c r="CN2028" i="15"/>
  <c r="CN2029" i="15"/>
  <c r="CN2030" i="15"/>
  <c r="CN2031" i="15"/>
  <c r="CN2032" i="15"/>
  <c r="CN2033" i="15"/>
  <c r="CN2034" i="15"/>
  <c r="CN2035" i="15"/>
  <c r="CN2036" i="15"/>
  <c r="CN2037" i="15"/>
  <c r="CN2038" i="15"/>
  <c r="CN2039" i="15"/>
  <c r="CN2040" i="15"/>
  <c r="CN2041" i="15"/>
  <c r="CN2042" i="15"/>
  <c r="CN2043" i="15"/>
  <c r="CN2044" i="15"/>
  <c r="CN2045" i="15"/>
  <c r="CN2046" i="15"/>
  <c r="CN2047" i="15"/>
  <c r="CN2048" i="15"/>
  <c r="CN2049" i="15"/>
  <c r="CE16" i="15"/>
  <c r="AD299" i="12" a="1"/>
  <c r="AD299" i="12" s="1"/>
  <c r="CA10" i="15"/>
  <c r="CA11" i="15"/>
  <c r="CA12" i="15"/>
  <c r="CA13" i="15"/>
  <c r="CA15" i="15"/>
  <c r="CA16" i="15"/>
  <c r="CA18" i="15"/>
  <c r="CA19" i="15"/>
  <c r="CA21" i="15"/>
  <c r="CA23" i="15"/>
  <c r="CA25" i="15"/>
  <c r="CA26" i="15"/>
  <c r="CA27" i="15"/>
  <c r="CA28" i="15"/>
  <c r="CA29" i="15"/>
  <c r="CA30" i="15"/>
  <c r="CA31" i="15"/>
  <c r="CA32" i="15"/>
  <c r="CA100" i="15"/>
  <c r="CA101" i="15"/>
  <c r="CA99" i="15"/>
  <c r="CA24" i="15"/>
  <c r="BZ22" i="15"/>
  <c r="CA22" i="15" s="1"/>
  <c r="BE17" i="15"/>
  <c r="BE22" i="15"/>
  <c r="J5" i="18"/>
  <c r="J7" i="18"/>
  <c r="J9" i="18"/>
  <c r="J4" i="18"/>
  <c r="AE9" i="12"/>
  <c r="AF9" i="12" s="1"/>
  <c r="AG9" i="12" s="1"/>
  <c r="AD10" i="12"/>
  <c r="AE10" i="12" s="1"/>
  <c r="AF10" i="12" s="1"/>
  <c r="AG10" i="12" s="1"/>
  <c r="AD11" i="12"/>
  <c r="AE11" i="12" s="1"/>
  <c r="AF11" i="12" s="1"/>
  <c r="AG11" i="12" s="1"/>
  <c r="AD12" i="12"/>
  <c r="AE12" i="12" s="1"/>
  <c r="AF12" i="12" s="1"/>
  <c r="AG12" i="12" s="1"/>
  <c r="AD13" i="12"/>
  <c r="AE13" i="12" s="1"/>
  <c r="AF13" i="12" s="1"/>
  <c r="AG13" i="12" s="1"/>
  <c r="AD14" i="12"/>
  <c r="AE14" i="12" s="1"/>
  <c r="AF14" i="12" s="1"/>
  <c r="AG14" i="12" s="1"/>
  <c r="AD15" i="12"/>
  <c r="AE15" i="12" s="1"/>
  <c r="AF15" i="12" s="1"/>
  <c r="AG15" i="12" s="1"/>
  <c r="AD16" i="12"/>
  <c r="AE16" i="12" s="1"/>
  <c r="AF16" i="12" s="1"/>
  <c r="AG16" i="12" s="1"/>
  <c r="AD17" i="12"/>
  <c r="AE17" i="12" s="1"/>
  <c r="AF17" i="12" s="1"/>
  <c r="AG17" i="12" s="1"/>
  <c r="AD18" i="12"/>
  <c r="AE18" i="12" s="1"/>
  <c r="AF18" i="12" s="1"/>
  <c r="AG18" i="12" s="1"/>
  <c r="AD19" i="12"/>
  <c r="AE19" i="12" s="1"/>
  <c r="AF19" i="12" s="1"/>
  <c r="AG19" i="12" s="1"/>
  <c r="AD20" i="12"/>
  <c r="AE20" i="12" s="1"/>
  <c r="AF20" i="12" s="1"/>
  <c r="AG20" i="12" s="1"/>
  <c r="AD21" i="12"/>
  <c r="AE21" i="12" s="1"/>
  <c r="AF21" i="12" s="1"/>
  <c r="AG21" i="12" s="1"/>
  <c r="AD22" i="12"/>
  <c r="AE22" i="12" s="1"/>
  <c r="AF22" i="12" s="1"/>
  <c r="AG22" i="12" s="1"/>
  <c r="AD23" i="12"/>
  <c r="AE23" i="12" s="1"/>
  <c r="AF23" i="12" s="1"/>
  <c r="AG23" i="12" s="1"/>
  <c r="AD24" i="12"/>
  <c r="AE24" i="12" s="1"/>
  <c r="AF24" i="12" s="1"/>
  <c r="AG24" i="12" s="1"/>
  <c r="AD25" i="12"/>
  <c r="AE25" i="12" s="1"/>
  <c r="AF25" i="12" s="1"/>
  <c r="AG25" i="12" s="1"/>
  <c r="AD26" i="12"/>
  <c r="AE26" i="12" s="1"/>
  <c r="AF26" i="12" s="1"/>
  <c r="AG26" i="12" s="1"/>
  <c r="AD27" i="12"/>
  <c r="AE27" i="12" s="1"/>
  <c r="AF27" i="12" s="1"/>
  <c r="AG27" i="12" s="1"/>
  <c r="AD28" i="12"/>
  <c r="AE28" i="12" s="1"/>
  <c r="AF28" i="12" s="1"/>
  <c r="AG28" i="12" s="1"/>
  <c r="AD29" i="12"/>
  <c r="AE29" i="12" s="1"/>
  <c r="AF29" i="12" s="1"/>
  <c r="AG29" i="12" s="1"/>
  <c r="AD30" i="12"/>
  <c r="AE30" i="12" s="1"/>
  <c r="AF30" i="12" s="1"/>
  <c r="AG30" i="12" s="1"/>
  <c r="AD31" i="12"/>
  <c r="AE31" i="12" s="1"/>
  <c r="AF31" i="12" s="1"/>
  <c r="AG31" i="12" s="1"/>
  <c r="AD32" i="12"/>
  <c r="AE32" i="12" s="1"/>
  <c r="AF32" i="12" s="1"/>
  <c r="AG32" i="12" s="1"/>
  <c r="AD33" i="12"/>
  <c r="AE33" i="12" s="1"/>
  <c r="AF33" i="12" s="1"/>
  <c r="AG33" i="12" s="1"/>
  <c r="AD34" i="12"/>
  <c r="AE34" i="12" s="1"/>
  <c r="AF34" i="12" s="1"/>
  <c r="AG34" i="12" s="1"/>
  <c r="AD35" i="12"/>
  <c r="AE35" i="12" s="1"/>
  <c r="AF35" i="12" s="1"/>
  <c r="AG35" i="12" s="1"/>
  <c r="AD36" i="12"/>
  <c r="AE36" i="12" s="1"/>
  <c r="AF36" i="12" s="1"/>
  <c r="AG36" i="12" s="1"/>
  <c r="AD37" i="12"/>
  <c r="AE37" i="12" s="1"/>
  <c r="AF37" i="12" s="1"/>
  <c r="AG37" i="12" s="1"/>
  <c r="AD38" i="12"/>
  <c r="AE38" i="12" s="1"/>
  <c r="AF38" i="12" s="1"/>
  <c r="AG38" i="12" s="1"/>
  <c r="AD39" i="12"/>
  <c r="AE39" i="12" s="1"/>
  <c r="AF39" i="12" s="1"/>
  <c r="AG39" i="12" s="1"/>
  <c r="AD40" i="12"/>
  <c r="AE40" i="12" s="1"/>
  <c r="AF40" i="12" s="1"/>
  <c r="AG40" i="12" s="1"/>
  <c r="AD41" i="12"/>
  <c r="AE41" i="12" s="1"/>
  <c r="AF41" i="12" s="1"/>
  <c r="AG41" i="12" s="1"/>
  <c r="AD42" i="12"/>
  <c r="AE42" i="12" s="1"/>
  <c r="AF42" i="12" s="1"/>
  <c r="AG42" i="12" s="1"/>
  <c r="AD43" i="12"/>
  <c r="AE43" i="12" s="1"/>
  <c r="AF43" i="12" s="1"/>
  <c r="AG43" i="12" s="1"/>
  <c r="AD44" i="12"/>
  <c r="AE44" i="12" s="1"/>
  <c r="AF44" i="12" s="1"/>
  <c r="AG44" i="12" s="1"/>
  <c r="AD45" i="12"/>
  <c r="AE45" i="12" s="1"/>
  <c r="AF45" i="12" s="1"/>
  <c r="AG45" i="12" s="1"/>
  <c r="AD46" i="12"/>
  <c r="AE46" i="12" s="1"/>
  <c r="AF46" i="12" s="1"/>
  <c r="AG46" i="12" s="1"/>
  <c r="AD47" i="12"/>
  <c r="AE47" i="12" s="1"/>
  <c r="AF47" i="12" s="1"/>
  <c r="AG47" i="12" s="1"/>
  <c r="AD48" i="12"/>
  <c r="AE48" i="12" s="1"/>
  <c r="AF48" i="12" s="1"/>
  <c r="AG48" i="12" s="1"/>
  <c r="AD49" i="12"/>
  <c r="AE49" i="12" s="1"/>
  <c r="AF49" i="12" s="1"/>
  <c r="AG49" i="12" s="1"/>
  <c r="AD50" i="12"/>
  <c r="AE50" i="12" s="1"/>
  <c r="AF50" i="12" s="1"/>
  <c r="AG50" i="12" s="1"/>
  <c r="AD51" i="12"/>
  <c r="AE51" i="12" s="1"/>
  <c r="AF51" i="12" s="1"/>
  <c r="AG51" i="12" s="1"/>
  <c r="AD52" i="12"/>
  <c r="AE52" i="12" s="1"/>
  <c r="AF52" i="12" s="1"/>
  <c r="AG52" i="12" s="1"/>
  <c r="AD53" i="12"/>
  <c r="AE53" i="12" s="1"/>
  <c r="AF53" i="12" s="1"/>
  <c r="AG53" i="12" s="1"/>
  <c r="AD54" i="12"/>
  <c r="AE54" i="12" s="1"/>
  <c r="AF54" i="12" s="1"/>
  <c r="AG54" i="12" s="1"/>
  <c r="AD55" i="12"/>
  <c r="AE55" i="12" s="1"/>
  <c r="AF55" i="12" s="1"/>
  <c r="AG55" i="12" s="1"/>
  <c r="AD56" i="12"/>
  <c r="AE56" i="12" s="1"/>
  <c r="AF56" i="12" s="1"/>
  <c r="AG56" i="12" s="1"/>
  <c r="AD57" i="12"/>
  <c r="AE57" i="12" s="1"/>
  <c r="AF57" i="12" s="1"/>
  <c r="AG57" i="12" s="1"/>
  <c r="AD58" i="12"/>
  <c r="AE58" i="12" s="1"/>
  <c r="AF58" i="12" s="1"/>
  <c r="AG58" i="12" s="1"/>
  <c r="AD59" i="12"/>
  <c r="AE59" i="12" s="1"/>
  <c r="AF59" i="12" s="1"/>
  <c r="AG59" i="12" s="1"/>
  <c r="AD60" i="12"/>
  <c r="AE60" i="12" s="1"/>
  <c r="AF60" i="12" s="1"/>
  <c r="AG60" i="12" s="1"/>
  <c r="AD61" i="12"/>
  <c r="AE61" i="12" s="1"/>
  <c r="AF61" i="12" s="1"/>
  <c r="AG61" i="12" s="1"/>
  <c r="AD62" i="12"/>
  <c r="AE62" i="12" s="1"/>
  <c r="AF62" i="12" s="1"/>
  <c r="AG62" i="12" s="1"/>
  <c r="AD63" i="12"/>
  <c r="AE63" i="12" s="1"/>
  <c r="AF63" i="12" s="1"/>
  <c r="AG63" i="12" s="1"/>
  <c r="AD64" i="12"/>
  <c r="AE64" i="12" s="1"/>
  <c r="AF64" i="12" s="1"/>
  <c r="AG64" i="12" s="1"/>
  <c r="AD65" i="12"/>
  <c r="AE65" i="12" s="1"/>
  <c r="AF65" i="12" s="1"/>
  <c r="AG65" i="12" s="1"/>
  <c r="AD66" i="12"/>
  <c r="AE66" i="12" s="1"/>
  <c r="AF66" i="12" s="1"/>
  <c r="AG66" i="12" s="1"/>
  <c r="AD67" i="12"/>
  <c r="AE67" i="12" s="1"/>
  <c r="AF67" i="12" s="1"/>
  <c r="AG67" i="12" s="1"/>
  <c r="AD68" i="12"/>
  <c r="AE68" i="12" s="1"/>
  <c r="AF68" i="12" s="1"/>
  <c r="AG68" i="12" s="1"/>
  <c r="AD69" i="12"/>
  <c r="AE69" i="12" s="1"/>
  <c r="AF69" i="12" s="1"/>
  <c r="AG69" i="12" s="1"/>
  <c r="AD70" i="12"/>
  <c r="AE70" i="12" s="1"/>
  <c r="AF70" i="12" s="1"/>
  <c r="AG70" i="12" s="1"/>
  <c r="AD71" i="12"/>
  <c r="AE71" i="12" s="1"/>
  <c r="AF71" i="12" s="1"/>
  <c r="AG71" i="12" s="1"/>
  <c r="AD72" i="12"/>
  <c r="AE72" i="12" s="1"/>
  <c r="AF72" i="12" s="1"/>
  <c r="AG72" i="12" s="1"/>
  <c r="AD73" i="12"/>
  <c r="AE73" i="12" s="1"/>
  <c r="AF73" i="12" s="1"/>
  <c r="AG73" i="12" s="1"/>
  <c r="AD74" i="12"/>
  <c r="AE74" i="12" s="1"/>
  <c r="AF74" i="12" s="1"/>
  <c r="AG74" i="12" s="1"/>
  <c r="AD75" i="12"/>
  <c r="AE75" i="12" s="1"/>
  <c r="AF75" i="12" s="1"/>
  <c r="AG75" i="12" s="1"/>
  <c r="AD76" i="12"/>
  <c r="AE76" i="12" s="1"/>
  <c r="AF76" i="12" s="1"/>
  <c r="AG76" i="12" s="1"/>
  <c r="AD77" i="12"/>
  <c r="AE77" i="12" s="1"/>
  <c r="AF77" i="12" s="1"/>
  <c r="AG77" i="12" s="1"/>
  <c r="AD78" i="12"/>
  <c r="AE78" i="12" s="1"/>
  <c r="AF78" i="12" s="1"/>
  <c r="AG78" i="12" s="1"/>
  <c r="AD79" i="12"/>
  <c r="AE79" i="12" s="1"/>
  <c r="AF79" i="12" s="1"/>
  <c r="AG79" i="12" s="1"/>
  <c r="AD80" i="12"/>
  <c r="AE80" i="12" s="1"/>
  <c r="AF80" i="12" s="1"/>
  <c r="AG80" i="12" s="1"/>
  <c r="AD81" i="12"/>
  <c r="AE81" i="12" s="1"/>
  <c r="AF81" i="12" s="1"/>
  <c r="AG81" i="12" s="1"/>
  <c r="AD82" i="12"/>
  <c r="AE82" i="12" s="1"/>
  <c r="AF82" i="12" s="1"/>
  <c r="AG82" i="12" s="1"/>
  <c r="AD83" i="12"/>
  <c r="AE83" i="12" s="1"/>
  <c r="AF83" i="12" s="1"/>
  <c r="AG83" i="12" s="1"/>
  <c r="AD84" i="12"/>
  <c r="AE84" i="12" s="1"/>
  <c r="AF84" i="12" s="1"/>
  <c r="AG84" i="12" s="1"/>
  <c r="AD85" i="12"/>
  <c r="AE85" i="12" s="1"/>
  <c r="AF85" i="12" s="1"/>
  <c r="AG85" i="12" s="1"/>
  <c r="AD86" i="12"/>
  <c r="AE86" i="12" s="1"/>
  <c r="AF86" i="12" s="1"/>
  <c r="AG86" i="12" s="1"/>
  <c r="AD87" i="12"/>
  <c r="AE87" i="12" s="1"/>
  <c r="AF87" i="12" s="1"/>
  <c r="AG87" i="12" s="1"/>
  <c r="AD88" i="12"/>
  <c r="AE88" i="12" s="1"/>
  <c r="AF88" i="12" s="1"/>
  <c r="AG88" i="12" s="1"/>
  <c r="AD89" i="12"/>
  <c r="AE89" i="12" s="1"/>
  <c r="AF89" i="12" s="1"/>
  <c r="AG89" i="12" s="1"/>
  <c r="AD90" i="12"/>
  <c r="AE90" i="12" s="1"/>
  <c r="AF90" i="12" s="1"/>
  <c r="AG90" i="12" s="1"/>
  <c r="AD91" i="12"/>
  <c r="AE91" i="12" s="1"/>
  <c r="AF91" i="12" s="1"/>
  <c r="AG91" i="12" s="1"/>
  <c r="AD92" i="12"/>
  <c r="AE92" i="12" s="1"/>
  <c r="AF92" i="12" s="1"/>
  <c r="AG92" i="12" s="1"/>
  <c r="AD93" i="12"/>
  <c r="AE93" i="12" s="1"/>
  <c r="AF93" i="12" s="1"/>
  <c r="AG93" i="12" s="1"/>
  <c r="AD94" i="12"/>
  <c r="AE94" i="12" s="1"/>
  <c r="AF94" i="12" s="1"/>
  <c r="AG94" i="12" s="1"/>
  <c r="AD95" i="12"/>
  <c r="AE95" i="12" s="1"/>
  <c r="AF95" i="12" s="1"/>
  <c r="AG95" i="12" s="1"/>
  <c r="AD96" i="12"/>
  <c r="AE96" i="12" s="1"/>
  <c r="AF96" i="12" s="1"/>
  <c r="AG96" i="12" s="1"/>
  <c r="AD97" i="12"/>
  <c r="AE97" i="12" s="1"/>
  <c r="AF97" i="12" s="1"/>
  <c r="AG97" i="12" s="1"/>
  <c r="AD98" i="12"/>
  <c r="AE98" i="12" s="1"/>
  <c r="AF98" i="12" s="1"/>
  <c r="AG98" i="12" s="1"/>
  <c r="AD99" i="12"/>
  <c r="AE99" i="12" s="1"/>
  <c r="AF99" i="12" s="1"/>
  <c r="AG99" i="12" s="1"/>
  <c r="AD100" i="12"/>
  <c r="AE100" i="12" s="1"/>
  <c r="AF100" i="12" s="1"/>
  <c r="AG100" i="12" s="1"/>
  <c r="AD101" i="12"/>
  <c r="AE101" i="12" s="1"/>
  <c r="AF101" i="12" s="1"/>
  <c r="AG101" i="12" s="1"/>
  <c r="AD102" i="12"/>
  <c r="AE102" i="12" s="1"/>
  <c r="AF102" i="12" s="1"/>
  <c r="AG102" i="12" s="1"/>
  <c r="AD103" i="12"/>
  <c r="AE103" i="12" s="1"/>
  <c r="AF103" i="12" s="1"/>
  <c r="AG103" i="12" s="1"/>
  <c r="AD104" i="12"/>
  <c r="AE104" i="12" s="1"/>
  <c r="AF104" i="12" s="1"/>
  <c r="AG104" i="12" s="1"/>
  <c r="AD105" i="12"/>
  <c r="AE105" i="12" s="1"/>
  <c r="AF105" i="12" s="1"/>
  <c r="AG105" i="12" s="1"/>
  <c r="AD106" i="12"/>
  <c r="AE106" i="12" s="1"/>
  <c r="AF106" i="12" s="1"/>
  <c r="AG106" i="12" s="1"/>
  <c r="AD107" i="12"/>
  <c r="AE107" i="12" s="1"/>
  <c r="AF107" i="12" s="1"/>
  <c r="AG107" i="12" s="1"/>
  <c r="AD108" i="12"/>
  <c r="AE108" i="12" s="1"/>
  <c r="AF108" i="12" s="1"/>
  <c r="AG108" i="12" s="1"/>
  <c r="AD109" i="12"/>
  <c r="AE109" i="12" s="1"/>
  <c r="AF109" i="12" s="1"/>
  <c r="AG109" i="12" s="1"/>
  <c r="AD110" i="12"/>
  <c r="AE110" i="12" s="1"/>
  <c r="AF110" i="12" s="1"/>
  <c r="AG110" i="12" s="1"/>
  <c r="AD111" i="12"/>
  <c r="AE111" i="12" s="1"/>
  <c r="AF111" i="12" s="1"/>
  <c r="AG111" i="12" s="1"/>
  <c r="AD112" i="12"/>
  <c r="AE112" i="12" s="1"/>
  <c r="AF112" i="12" s="1"/>
  <c r="AG112" i="12" s="1"/>
  <c r="AD113" i="12"/>
  <c r="AE113" i="12" s="1"/>
  <c r="AF113" i="12" s="1"/>
  <c r="AG113" i="12" s="1"/>
  <c r="AD114" i="12"/>
  <c r="AE114" i="12" s="1"/>
  <c r="AF114" i="12" s="1"/>
  <c r="AG114" i="12" s="1"/>
  <c r="AD115" i="12"/>
  <c r="AE115" i="12" s="1"/>
  <c r="AF115" i="12" s="1"/>
  <c r="AG115" i="12" s="1"/>
  <c r="AD116" i="12"/>
  <c r="AE116" i="12" s="1"/>
  <c r="AF116" i="12" s="1"/>
  <c r="AG116" i="12" s="1"/>
  <c r="AD117" i="12"/>
  <c r="AE117" i="12" s="1"/>
  <c r="AF117" i="12" s="1"/>
  <c r="AG117" i="12" s="1"/>
  <c r="AD118" i="12"/>
  <c r="AE118" i="12" s="1"/>
  <c r="AF118" i="12" s="1"/>
  <c r="AG118" i="12" s="1"/>
  <c r="AD119" i="12"/>
  <c r="AE119" i="12" s="1"/>
  <c r="AF119" i="12" s="1"/>
  <c r="AG119" i="12" s="1"/>
  <c r="AD120" i="12"/>
  <c r="AE120" i="12" s="1"/>
  <c r="AF120" i="12" s="1"/>
  <c r="AG120" i="12" s="1"/>
  <c r="AD121" i="12"/>
  <c r="AE121" i="12" s="1"/>
  <c r="AF121" i="12" s="1"/>
  <c r="AG121" i="12" s="1"/>
  <c r="AD122" i="12"/>
  <c r="AE122" i="12" s="1"/>
  <c r="AF122" i="12" s="1"/>
  <c r="AG122" i="12" s="1"/>
  <c r="AD123" i="12"/>
  <c r="AE123" i="12" s="1"/>
  <c r="AF123" i="12" s="1"/>
  <c r="AG123" i="12" s="1"/>
  <c r="AD124" i="12"/>
  <c r="AE124" i="12" s="1"/>
  <c r="AF124" i="12" s="1"/>
  <c r="AG124" i="12" s="1"/>
  <c r="AD125" i="12"/>
  <c r="AE125" i="12" s="1"/>
  <c r="AF125" i="12" s="1"/>
  <c r="AG125" i="12" s="1"/>
  <c r="AD126" i="12"/>
  <c r="AE126" i="12" s="1"/>
  <c r="AF126" i="12" s="1"/>
  <c r="AG126" i="12" s="1"/>
  <c r="AD127" i="12"/>
  <c r="AE127" i="12" s="1"/>
  <c r="AF127" i="12" s="1"/>
  <c r="AG127" i="12" s="1"/>
  <c r="AD128" i="12"/>
  <c r="AE128" i="12" s="1"/>
  <c r="AF128" i="12" s="1"/>
  <c r="AG128" i="12" s="1"/>
  <c r="AD129" i="12"/>
  <c r="AE129" i="12" s="1"/>
  <c r="AF129" i="12" s="1"/>
  <c r="AG129" i="12" s="1"/>
  <c r="AD130" i="12"/>
  <c r="AE130" i="12" s="1"/>
  <c r="AF130" i="12" s="1"/>
  <c r="AG130" i="12" s="1"/>
  <c r="AD131" i="12"/>
  <c r="AE131" i="12" s="1"/>
  <c r="AF131" i="12" s="1"/>
  <c r="AG131" i="12" s="1"/>
  <c r="AD132" i="12"/>
  <c r="AE132" i="12" s="1"/>
  <c r="AF132" i="12" s="1"/>
  <c r="AG132" i="12" s="1"/>
  <c r="AD133" i="12"/>
  <c r="AE133" i="12" s="1"/>
  <c r="AF133" i="12" s="1"/>
  <c r="AG133" i="12" s="1"/>
  <c r="AD134" i="12"/>
  <c r="AE134" i="12" s="1"/>
  <c r="AF134" i="12" s="1"/>
  <c r="AG134" i="12" s="1"/>
  <c r="AD135" i="12"/>
  <c r="AE135" i="12" s="1"/>
  <c r="AF135" i="12" s="1"/>
  <c r="AG135" i="12" s="1"/>
  <c r="AD136" i="12"/>
  <c r="AE136" i="12" s="1"/>
  <c r="AF136" i="12" s="1"/>
  <c r="AG136" i="12" s="1"/>
  <c r="AD137" i="12"/>
  <c r="AE137" i="12" s="1"/>
  <c r="AF137" i="12" s="1"/>
  <c r="AG137" i="12" s="1"/>
  <c r="AD138" i="12"/>
  <c r="AE138" i="12" s="1"/>
  <c r="AF138" i="12" s="1"/>
  <c r="AG138" i="12" s="1"/>
  <c r="AD139" i="12"/>
  <c r="AE139" i="12" s="1"/>
  <c r="AF139" i="12" s="1"/>
  <c r="AG139" i="12" s="1"/>
  <c r="AD140" i="12"/>
  <c r="AE140" i="12" s="1"/>
  <c r="AF140" i="12" s="1"/>
  <c r="AG140" i="12" s="1"/>
  <c r="AD141" i="12"/>
  <c r="AE141" i="12" s="1"/>
  <c r="AF141" i="12" s="1"/>
  <c r="AG141" i="12" s="1"/>
  <c r="AD142" i="12"/>
  <c r="AE142" i="12" s="1"/>
  <c r="AF142" i="12" s="1"/>
  <c r="AG142" i="12" s="1"/>
  <c r="AD143" i="12"/>
  <c r="AE143" i="12" s="1"/>
  <c r="AF143" i="12" s="1"/>
  <c r="AG143" i="12" s="1"/>
  <c r="AD144" i="12"/>
  <c r="AE144" i="12" s="1"/>
  <c r="AF144" i="12" s="1"/>
  <c r="AG144" i="12" s="1"/>
  <c r="AD145" i="12"/>
  <c r="AE145" i="12" s="1"/>
  <c r="AF145" i="12" s="1"/>
  <c r="AG145" i="12" s="1"/>
  <c r="AD146" i="12"/>
  <c r="AE146" i="12" s="1"/>
  <c r="AF146" i="12" s="1"/>
  <c r="AG146" i="12" s="1"/>
  <c r="AD147" i="12"/>
  <c r="AE147" i="12" s="1"/>
  <c r="AF147" i="12" s="1"/>
  <c r="AG147" i="12" s="1"/>
  <c r="AD148" i="12"/>
  <c r="AE148" i="12" s="1"/>
  <c r="AF148" i="12" s="1"/>
  <c r="AG148" i="12" s="1"/>
  <c r="AD149" i="12"/>
  <c r="AE149" i="12" s="1"/>
  <c r="AF149" i="12" s="1"/>
  <c r="AG149" i="12" s="1"/>
  <c r="AD150" i="12"/>
  <c r="AE150" i="12" s="1"/>
  <c r="AF150" i="12" s="1"/>
  <c r="AG150" i="12" s="1"/>
  <c r="AD151" i="12"/>
  <c r="AE151" i="12" s="1"/>
  <c r="AF151" i="12" s="1"/>
  <c r="AG151" i="12" s="1"/>
  <c r="AD152" i="12"/>
  <c r="AE152" i="12" s="1"/>
  <c r="AF152" i="12" s="1"/>
  <c r="AG152" i="12" s="1"/>
  <c r="AD153" i="12"/>
  <c r="AE153" i="12" s="1"/>
  <c r="AF153" i="12" s="1"/>
  <c r="AG153" i="12" s="1"/>
  <c r="AD154" i="12"/>
  <c r="AE154" i="12" s="1"/>
  <c r="AF154" i="12" s="1"/>
  <c r="AG154" i="12" s="1"/>
  <c r="AD155" i="12"/>
  <c r="AE155" i="12" s="1"/>
  <c r="AF155" i="12" s="1"/>
  <c r="AG155" i="12" s="1"/>
  <c r="AD156" i="12"/>
  <c r="AE156" i="12" s="1"/>
  <c r="AF156" i="12" s="1"/>
  <c r="AG156" i="12" s="1"/>
  <c r="AD157" i="12"/>
  <c r="AE157" i="12" s="1"/>
  <c r="AF157" i="12" s="1"/>
  <c r="AG157" i="12" s="1"/>
  <c r="AD158" i="12"/>
  <c r="AE158" i="12" s="1"/>
  <c r="AF158" i="12" s="1"/>
  <c r="AG158" i="12" s="1"/>
  <c r="AD159" i="12"/>
  <c r="AE159" i="12" s="1"/>
  <c r="AF159" i="12" s="1"/>
  <c r="AG159" i="12" s="1"/>
  <c r="AD160" i="12"/>
  <c r="AE160" i="12" s="1"/>
  <c r="AF160" i="12" s="1"/>
  <c r="AG160" i="12" s="1"/>
  <c r="AD161" i="12"/>
  <c r="AE161" i="12" s="1"/>
  <c r="AF161" i="12" s="1"/>
  <c r="AG161" i="12" s="1"/>
  <c r="AD162" i="12"/>
  <c r="AE162" i="12" s="1"/>
  <c r="AF162" i="12" s="1"/>
  <c r="AG162" i="12" s="1"/>
  <c r="AD163" i="12"/>
  <c r="AE163" i="12" s="1"/>
  <c r="AF163" i="12" s="1"/>
  <c r="AG163" i="12" s="1"/>
  <c r="AD164" i="12"/>
  <c r="AE164" i="12" s="1"/>
  <c r="AF164" i="12" s="1"/>
  <c r="AG164" i="12" s="1"/>
  <c r="AD165" i="12"/>
  <c r="AE165" i="12" s="1"/>
  <c r="AF165" i="12" s="1"/>
  <c r="AG165" i="12" s="1"/>
  <c r="AD166" i="12"/>
  <c r="AE166" i="12" s="1"/>
  <c r="AF166" i="12" s="1"/>
  <c r="AG166" i="12" s="1"/>
  <c r="AD167" i="12"/>
  <c r="AE167" i="12" s="1"/>
  <c r="AF167" i="12" s="1"/>
  <c r="AG167" i="12" s="1"/>
  <c r="AD168" i="12"/>
  <c r="AE168" i="12" s="1"/>
  <c r="AF168" i="12" s="1"/>
  <c r="AG168" i="12" s="1"/>
  <c r="AD169" i="12"/>
  <c r="AE169" i="12" s="1"/>
  <c r="AF169" i="12" s="1"/>
  <c r="AG169" i="12" s="1"/>
  <c r="AQ292" i="12"/>
  <c r="AP292" i="12"/>
  <c r="AO292" i="12"/>
  <c r="AM292" i="12"/>
  <c r="AQ291" i="12"/>
  <c r="BI291" i="12" s="1"/>
  <c r="AP291" i="12"/>
  <c r="AO291" i="12"/>
  <c r="AM291" i="12"/>
  <c r="AQ290" i="12"/>
  <c r="AP290" i="12"/>
  <c r="AO290" i="12"/>
  <c r="AM290" i="12"/>
  <c r="AQ289" i="12"/>
  <c r="BI289" i="12" s="1"/>
  <c r="AP289" i="12"/>
  <c r="AO289" i="12"/>
  <c r="AM289" i="12"/>
  <c r="AQ288" i="12"/>
  <c r="AP288" i="12"/>
  <c r="AO288" i="12"/>
  <c r="AM288" i="12"/>
  <c r="AQ287" i="12"/>
  <c r="BI287" i="12" s="1"/>
  <c r="AP287" i="12"/>
  <c r="AO287" i="12"/>
  <c r="AM287" i="12"/>
  <c r="AQ286" i="12"/>
  <c r="AP286" i="12"/>
  <c r="AO286" i="12"/>
  <c r="AM286" i="12"/>
  <c r="AQ285" i="12"/>
  <c r="BI285" i="12" s="1"/>
  <c r="AP285" i="12"/>
  <c r="AO285" i="12"/>
  <c r="AM285" i="12"/>
  <c r="AQ284" i="12"/>
  <c r="AP284" i="12"/>
  <c r="AO284" i="12"/>
  <c r="AM284" i="12"/>
  <c r="AQ283" i="12"/>
  <c r="BI283" i="12" s="1"/>
  <c r="AP283" i="12"/>
  <c r="AO283" i="12"/>
  <c r="AM283" i="12"/>
  <c r="AQ282" i="12"/>
  <c r="AP282" i="12"/>
  <c r="AO282" i="12"/>
  <c r="AM282" i="12"/>
  <c r="BG281" i="12"/>
  <c r="BA281" i="12"/>
  <c r="AD281" i="12"/>
  <c r="BG280" i="12"/>
  <c r="BA280" i="12"/>
  <c r="AD280" i="12"/>
  <c r="BB280" i="12" s="1"/>
  <c r="BG279" i="12"/>
  <c r="BA279" i="12"/>
  <c r="BI279" i="12"/>
  <c r="AD279" i="12"/>
  <c r="BG278" i="12"/>
  <c r="BA278" i="12"/>
  <c r="AD278" i="12"/>
  <c r="AZ278" i="12" s="1"/>
  <c r="BG277" i="12"/>
  <c r="BA277" i="12"/>
  <c r="AD277" i="12"/>
  <c r="BB277" i="12" s="1"/>
  <c r="BG276" i="12"/>
  <c r="BA276" i="12"/>
  <c r="AD276" i="12"/>
  <c r="BB276" i="12" s="1"/>
  <c r="BG275" i="12"/>
  <c r="BA275" i="12"/>
  <c r="BI275" i="12"/>
  <c r="AD275" i="12"/>
  <c r="BG274" i="12"/>
  <c r="BA274" i="12"/>
  <c r="AD274" i="12"/>
  <c r="BG273" i="12"/>
  <c r="BA273" i="12"/>
  <c r="AD273" i="12"/>
  <c r="BG272" i="12"/>
  <c r="BA272" i="12"/>
  <c r="AD272" i="12"/>
  <c r="BG271" i="12"/>
  <c r="BA271" i="12"/>
  <c r="AD271" i="12"/>
  <c r="BG270" i="12"/>
  <c r="BA270" i="12"/>
  <c r="AD270" i="12"/>
  <c r="BG269" i="12"/>
  <c r="BA269" i="12"/>
  <c r="AD269" i="12"/>
  <c r="AE269" i="12" s="1"/>
  <c r="AF269" i="12" s="1"/>
  <c r="AG269" i="12" s="1"/>
  <c r="BG268" i="12"/>
  <c r="BA268" i="12"/>
  <c r="AD268" i="12"/>
  <c r="BG267" i="12"/>
  <c r="BA267" i="12"/>
  <c r="AS267" i="12"/>
  <c r="AR267" i="12"/>
  <c r="AD267" i="12"/>
  <c r="BG266" i="12"/>
  <c r="BA266" i="12"/>
  <c r="AS266" i="12"/>
  <c r="AR266" i="12"/>
  <c r="AD266" i="12"/>
  <c r="BG265" i="12"/>
  <c r="BA265" i="12"/>
  <c r="AS265" i="12"/>
  <c r="AR265" i="12"/>
  <c r="AD265" i="12"/>
  <c r="BG264" i="12"/>
  <c r="BA264" i="12"/>
  <c r="AS264" i="12"/>
  <c r="AR264" i="12"/>
  <c r="AD264" i="12"/>
  <c r="BG263" i="12"/>
  <c r="BA263" i="12"/>
  <c r="AS263" i="12"/>
  <c r="AR263" i="12"/>
  <c r="AD263" i="12"/>
  <c r="BG262" i="12"/>
  <c r="BA262" i="12"/>
  <c r="AS262" i="12"/>
  <c r="AR262" i="12"/>
  <c r="AD262" i="12"/>
  <c r="BG261" i="12"/>
  <c r="BA261" i="12"/>
  <c r="AS261" i="12"/>
  <c r="AR261" i="12"/>
  <c r="AD261" i="12"/>
  <c r="BC261" i="12" s="1"/>
  <c r="BG260" i="12"/>
  <c r="BA260" i="12"/>
  <c r="AD260" i="12"/>
  <c r="BB260" i="12" s="1"/>
  <c r="BG259" i="12"/>
  <c r="BA259" i="12"/>
  <c r="AD259" i="12"/>
  <c r="BG258" i="12"/>
  <c r="BA258" i="12"/>
  <c r="AD258" i="12"/>
  <c r="AE258" i="12" s="1"/>
  <c r="AF258" i="12" s="1"/>
  <c r="AG258" i="12" s="1"/>
  <c r="BG257" i="12"/>
  <c r="BA257" i="12"/>
  <c r="AD257" i="12"/>
  <c r="BG256" i="12"/>
  <c r="BA256" i="12"/>
  <c r="AD256" i="12"/>
  <c r="BB256" i="12" s="1"/>
  <c r="BG255" i="12"/>
  <c r="BA255" i="12"/>
  <c r="AD255" i="12"/>
  <c r="BG254" i="12"/>
  <c r="BA254" i="12"/>
  <c r="AD254" i="12"/>
  <c r="AD253" i="12"/>
  <c r="BB253" i="12" s="1"/>
  <c r="AD252" i="12"/>
  <c r="AD251" i="12"/>
  <c r="AD250" i="12"/>
  <c r="AD249" i="12"/>
  <c r="AD248" i="12"/>
  <c r="AD247" i="12"/>
  <c r="AD246" i="12"/>
  <c r="AD245" i="12"/>
  <c r="BB245" i="12" s="1"/>
  <c r="AD244" i="12"/>
  <c r="AD243" i="12"/>
  <c r="BI242" i="12"/>
  <c r="AD242" i="12"/>
  <c r="BB242" i="12" s="1"/>
  <c r="AD241" i="12"/>
  <c r="AD240" i="12"/>
  <c r="AZ240" i="12" s="1"/>
  <c r="AS239" i="12"/>
  <c r="AR239" i="12"/>
  <c r="AD239" i="12"/>
  <c r="BB239" i="12" s="1"/>
  <c r="AS238" i="12"/>
  <c r="AR238" i="12"/>
  <c r="AD238" i="12"/>
  <c r="AS237" i="12"/>
  <c r="AR237" i="12"/>
  <c r="AD237" i="12"/>
  <c r="AS236" i="12"/>
  <c r="AV236" i="12" s="1"/>
  <c r="AR236" i="12"/>
  <c r="AD236" i="12"/>
  <c r="BB236" i="12" s="1"/>
  <c r="AS235" i="12"/>
  <c r="AR235" i="12"/>
  <c r="AD235" i="12"/>
  <c r="BB235" i="12" s="1"/>
  <c r="AS234" i="12"/>
  <c r="AV234" i="12" s="1"/>
  <c r="AR234" i="12"/>
  <c r="BI234" i="12"/>
  <c r="BG234" i="12"/>
  <c r="AD234" i="12"/>
  <c r="AS233" i="12"/>
  <c r="AR233" i="12"/>
  <c r="AD233" i="12"/>
  <c r="AD232" i="12"/>
  <c r="BB232" i="12" s="1"/>
  <c r="AD231" i="12"/>
  <c r="BB231" i="12" s="1"/>
  <c r="AD230" i="12"/>
  <c r="AD229" i="12"/>
  <c r="AD228" i="12"/>
  <c r="AD227" i="12"/>
  <c r="AD226" i="12"/>
  <c r="AD225" i="12"/>
  <c r="AD224" i="12"/>
  <c r="AZ224" i="12" s="1"/>
  <c r="BG223" i="12"/>
  <c r="AD223" i="12"/>
  <c r="BB223" i="12" s="1"/>
  <c r="AD222" i="12"/>
  <c r="AD221" i="12"/>
  <c r="AD220" i="12"/>
  <c r="AD219" i="12"/>
  <c r="BB219" i="12" s="1"/>
  <c r="AD218" i="12"/>
  <c r="AD217" i="12"/>
  <c r="BB217" i="12" s="1"/>
  <c r="AD216" i="12"/>
  <c r="AD215" i="12"/>
  <c r="BB215" i="12" s="1"/>
  <c r="AD214" i="12"/>
  <c r="BB214" i="12" s="1"/>
  <c r="AD213" i="12"/>
  <c r="AD212" i="12"/>
  <c r="AS211" i="12"/>
  <c r="AR211" i="12"/>
  <c r="BG211" i="12"/>
  <c r="AD211" i="12"/>
  <c r="AS210" i="12"/>
  <c r="AR210" i="12"/>
  <c r="AD210" i="12"/>
  <c r="AS209" i="12"/>
  <c r="AR209" i="12"/>
  <c r="AD209" i="12"/>
  <c r="BB209" i="12" s="1"/>
  <c r="AS208" i="12"/>
  <c r="AR208" i="12"/>
  <c r="AD208" i="12"/>
  <c r="BB208" i="12" s="1"/>
  <c r="AS207" i="12"/>
  <c r="AR207" i="12"/>
  <c r="AD207" i="12"/>
  <c r="AS206" i="12"/>
  <c r="AR206" i="12"/>
  <c r="AD206" i="12"/>
  <c r="AS205" i="12"/>
  <c r="AR205" i="12"/>
  <c r="AD205" i="12"/>
  <c r="AD204" i="12"/>
  <c r="AD203" i="12"/>
  <c r="AD202" i="12"/>
  <c r="BB202" i="12" s="1"/>
  <c r="AD201" i="12"/>
  <c r="BB201" i="12" s="1"/>
  <c r="AD200" i="12"/>
  <c r="BB200" i="12" s="1"/>
  <c r="AD199" i="12"/>
  <c r="AD198" i="12"/>
  <c r="BB198" i="12" s="1"/>
  <c r="AD197" i="12"/>
  <c r="AD196" i="12"/>
  <c r="AD195" i="12"/>
  <c r="AD194" i="12"/>
  <c r="BB194" i="12" s="1"/>
  <c r="AD193" i="12"/>
  <c r="BB193" i="12" s="1"/>
  <c r="AD192" i="12"/>
  <c r="BB192" i="12" s="1"/>
  <c r="AD191" i="12"/>
  <c r="AD190" i="12"/>
  <c r="BC190" i="12" s="1"/>
  <c r="AD189" i="12"/>
  <c r="BB189" i="12" s="1"/>
  <c r="AD188" i="12"/>
  <c r="AD187" i="12"/>
  <c r="AD186" i="12"/>
  <c r="AD185" i="12"/>
  <c r="BB185" i="12" s="1"/>
  <c r="AD184" i="12"/>
  <c r="BB184" i="12" s="1"/>
  <c r="AS183" i="12"/>
  <c r="AR183" i="12"/>
  <c r="AD183" i="12"/>
  <c r="AS182" i="12"/>
  <c r="AR182" i="12"/>
  <c r="AD182" i="12"/>
  <c r="AS181" i="12"/>
  <c r="AR181" i="12"/>
  <c r="AD181" i="12"/>
  <c r="BB181" i="12" s="1"/>
  <c r="AS180" i="12"/>
  <c r="AR180" i="12"/>
  <c r="AD180" i="12"/>
  <c r="AS179" i="12"/>
  <c r="AR179" i="12"/>
  <c r="AD179" i="12"/>
  <c r="AS178" i="12"/>
  <c r="AR178" i="12"/>
  <c r="AD178" i="12"/>
  <c r="BB178" i="12" s="1"/>
  <c r="AS177" i="12"/>
  <c r="AR177" i="12"/>
  <c r="AD177" i="12"/>
  <c r="BB177" i="12" s="1"/>
  <c r="AD176" i="12"/>
  <c r="AD175" i="12"/>
  <c r="BB175" i="12" s="1"/>
  <c r="AD174" i="12"/>
  <c r="AD173" i="12"/>
  <c r="AD172" i="12"/>
  <c r="AD171" i="12"/>
  <c r="AD170" i="12"/>
  <c r="BB170" i="12" s="1"/>
  <c r="BG169" i="12"/>
  <c r="BC169" i="12"/>
  <c r="BA169" i="12"/>
  <c r="AZ169" i="12"/>
  <c r="AU169" i="12"/>
  <c r="BG168" i="12"/>
  <c r="BC168" i="12"/>
  <c r="BA168" i="12"/>
  <c r="AZ168" i="12"/>
  <c r="AU168" i="12"/>
  <c r="AS168" i="12"/>
  <c r="AR168" i="12"/>
  <c r="BG167" i="12"/>
  <c r="BC167" i="12"/>
  <c r="BA167" i="12"/>
  <c r="AZ167" i="12"/>
  <c r="AU167" i="12"/>
  <c r="AS167" i="12"/>
  <c r="AR167" i="12"/>
  <c r="BG166" i="12"/>
  <c r="BC166" i="12"/>
  <c r="BA166" i="12"/>
  <c r="AZ166" i="12"/>
  <c r="AU166" i="12"/>
  <c r="BG165" i="12"/>
  <c r="BC165" i="12"/>
  <c r="BA165" i="12"/>
  <c r="AZ165" i="12"/>
  <c r="AU165" i="12"/>
  <c r="BG164" i="12"/>
  <c r="BC164" i="12"/>
  <c r="BA164" i="12"/>
  <c r="AZ164" i="12"/>
  <c r="AU164" i="12"/>
  <c r="AS164" i="12"/>
  <c r="AR164" i="12"/>
  <c r="BG163" i="12"/>
  <c r="BC163" i="12"/>
  <c r="BA163" i="12"/>
  <c r="AZ163" i="12"/>
  <c r="AU163" i="12"/>
  <c r="AS163" i="12"/>
  <c r="AR163" i="12"/>
  <c r="BG162" i="12"/>
  <c r="BC162" i="12"/>
  <c r="BA162" i="12"/>
  <c r="AZ162" i="12"/>
  <c r="AU162" i="12"/>
  <c r="BG161" i="12"/>
  <c r="BC161" i="12"/>
  <c r="BA161" i="12"/>
  <c r="AZ161" i="12"/>
  <c r="AU161" i="12"/>
  <c r="BG160" i="12"/>
  <c r="BC160" i="12"/>
  <c r="BA160" i="12"/>
  <c r="AZ160" i="12"/>
  <c r="AU160" i="12"/>
  <c r="BG159" i="12"/>
  <c r="BC159" i="12"/>
  <c r="BA159" i="12"/>
  <c r="AZ159" i="12"/>
  <c r="AU159" i="12"/>
  <c r="AS159" i="12"/>
  <c r="AR159" i="12"/>
  <c r="BG158" i="12"/>
  <c r="BC158" i="12"/>
  <c r="BA158" i="12"/>
  <c r="AZ158" i="12"/>
  <c r="AU158" i="12"/>
  <c r="AS158" i="12"/>
  <c r="AR158" i="12"/>
  <c r="BG157" i="12"/>
  <c r="BC157" i="12"/>
  <c r="BA157" i="12"/>
  <c r="AZ157" i="12"/>
  <c r="AU157" i="12"/>
  <c r="BG156" i="12"/>
  <c r="BC156" i="12"/>
  <c r="BA156" i="12"/>
  <c r="AZ156" i="12"/>
  <c r="AU156" i="12"/>
  <c r="BG155" i="12"/>
  <c r="BC155" i="12"/>
  <c r="BA155" i="12"/>
  <c r="AZ155" i="12"/>
  <c r="AU155" i="12"/>
  <c r="AS155" i="12"/>
  <c r="AR155" i="12"/>
  <c r="BG154" i="12"/>
  <c r="BC154" i="12"/>
  <c r="BA154" i="12"/>
  <c r="AZ154" i="12"/>
  <c r="AU154" i="12"/>
  <c r="AS154" i="12"/>
  <c r="AR154" i="12"/>
  <c r="BG153" i="12"/>
  <c r="BC153" i="12"/>
  <c r="BA153" i="12"/>
  <c r="AZ153" i="12"/>
  <c r="AU153" i="12"/>
  <c r="BG152" i="12"/>
  <c r="BC152" i="12"/>
  <c r="BA152" i="12"/>
  <c r="AZ152" i="12"/>
  <c r="AU152" i="12"/>
  <c r="AS152" i="12"/>
  <c r="AR152" i="12"/>
  <c r="BG151" i="12"/>
  <c r="BC151" i="12"/>
  <c r="BA151" i="12"/>
  <c r="AZ151" i="12"/>
  <c r="AU151" i="12"/>
  <c r="AS151" i="12"/>
  <c r="AR151" i="12"/>
  <c r="BG150" i="12"/>
  <c r="BC150" i="12"/>
  <c r="BA150" i="12"/>
  <c r="AZ150" i="12"/>
  <c r="AU150" i="12"/>
  <c r="BG149" i="12"/>
  <c r="BC149" i="12"/>
  <c r="BA149" i="12"/>
  <c r="AZ149" i="12"/>
  <c r="AU149" i="12"/>
  <c r="BG148" i="12"/>
  <c r="BC148" i="12"/>
  <c r="BA148" i="12"/>
  <c r="AZ148" i="12"/>
  <c r="AU148" i="12"/>
  <c r="AS148" i="12"/>
  <c r="AR148" i="12"/>
  <c r="BG147" i="12"/>
  <c r="BC147" i="12"/>
  <c r="BA147" i="12"/>
  <c r="AZ147" i="12"/>
  <c r="AU147" i="12"/>
  <c r="AS147" i="12"/>
  <c r="AR147" i="12"/>
  <c r="BG146" i="12"/>
  <c r="BC146" i="12"/>
  <c r="BA146" i="12"/>
  <c r="AZ146" i="12"/>
  <c r="AU146" i="12"/>
  <c r="AS146" i="12"/>
  <c r="AR146" i="12"/>
  <c r="BG145" i="12"/>
  <c r="BC145" i="12"/>
  <c r="BA145" i="12"/>
  <c r="AZ145" i="12"/>
  <c r="AU145" i="12"/>
  <c r="BG144" i="12"/>
  <c r="BC144" i="12"/>
  <c r="BA144" i="12"/>
  <c r="AZ144" i="12"/>
  <c r="AU144" i="12"/>
  <c r="BG143" i="12"/>
  <c r="BC143" i="12"/>
  <c r="BA143" i="12"/>
  <c r="AZ143" i="12"/>
  <c r="AU143" i="12"/>
  <c r="BG142" i="12"/>
  <c r="BC142" i="12"/>
  <c r="BA142" i="12"/>
  <c r="AZ142" i="12"/>
  <c r="AU142" i="12"/>
  <c r="BG141" i="12"/>
  <c r="BC141" i="12"/>
  <c r="BA141" i="12"/>
  <c r="AZ141" i="12"/>
  <c r="AU141" i="12"/>
  <c r="BG140" i="12"/>
  <c r="BC140" i="12"/>
  <c r="BA140" i="12"/>
  <c r="AZ140" i="12"/>
  <c r="AU140" i="12"/>
  <c r="AS140" i="12"/>
  <c r="AR140" i="12"/>
  <c r="BG139" i="12"/>
  <c r="BC139" i="12"/>
  <c r="BA139" i="12"/>
  <c r="AZ139" i="12"/>
  <c r="AU139" i="12"/>
  <c r="AS139" i="12"/>
  <c r="AR139" i="12"/>
  <c r="BG138" i="12"/>
  <c r="BC138" i="12"/>
  <c r="BA138" i="12"/>
  <c r="AZ138" i="12"/>
  <c r="AU138" i="12"/>
  <c r="AS138" i="12"/>
  <c r="AR138" i="12"/>
  <c r="BG137" i="12"/>
  <c r="BC137" i="12"/>
  <c r="BA137" i="12"/>
  <c r="AZ137" i="12"/>
  <c r="AU137" i="12"/>
  <c r="AS137" i="12"/>
  <c r="AR137" i="12"/>
  <c r="BG136" i="12"/>
  <c r="BC136" i="12"/>
  <c r="BA136" i="12"/>
  <c r="AZ136" i="12"/>
  <c r="AU136" i="12"/>
  <c r="BG135" i="12"/>
  <c r="BC135" i="12"/>
  <c r="BA135" i="12"/>
  <c r="AZ135" i="12"/>
  <c r="AU135" i="12"/>
  <c r="BG134" i="12"/>
  <c r="BC134" i="12"/>
  <c r="BA134" i="12"/>
  <c r="AZ134" i="12"/>
  <c r="AU134" i="12"/>
  <c r="BG133" i="12"/>
  <c r="BC133" i="12"/>
  <c r="BA133" i="12"/>
  <c r="AZ133" i="12"/>
  <c r="AU133" i="12"/>
  <c r="BG132" i="12"/>
  <c r="BC132" i="12"/>
  <c r="BA132" i="12"/>
  <c r="AZ132" i="12"/>
  <c r="AU132" i="12"/>
  <c r="BG131" i="12"/>
  <c r="BC131" i="12"/>
  <c r="BA131" i="12"/>
  <c r="AZ131" i="12"/>
  <c r="AU131" i="12"/>
  <c r="BG130" i="12"/>
  <c r="BC130" i="12"/>
  <c r="BA130" i="12"/>
  <c r="AZ130" i="12"/>
  <c r="AU130" i="12"/>
  <c r="AS130" i="12"/>
  <c r="AR130" i="12"/>
  <c r="BG129" i="12"/>
  <c r="BC129" i="12"/>
  <c r="BA129" i="12"/>
  <c r="AZ129" i="12"/>
  <c r="AU129" i="12"/>
  <c r="AS129" i="12"/>
  <c r="AR129" i="12"/>
  <c r="BG128" i="12"/>
  <c r="BC128" i="12"/>
  <c r="BA128" i="12"/>
  <c r="AZ128" i="12"/>
  <c r="AU128" i="12"/>
  <c r="AS128" i="12"/>
  <c r="AR128" i="12"/>
  <c r="BG127" i="12"/>
  <c r="BC127" i="12"/>
  <c r="BA127" i="12"/>
  <c r="AZ127" i="12"/>
  <c r="AU127" i="12"/>
  <c r="AS127" i="12"/>
  <c r="AR127" i="12"/>
  <c r="BG126" i="12"/>
  <c r="BC126" i="12"/>
  <c r="BA126" i="12"/>
  <c r="AZ126" i="12"/>
  <c r="AU126" i="12"/>
  <c r="AS126" i="12"/>
  <c r="AR126" i="12"/>
  <c r="BG125" i="12"/>
  <c r="BC125" i="12"/>
  <c r="BA125" i="12"/>
  <c r="AZ125" i="12"/>
  <c r="AU125" i="12"/>
  <c r="BG124" i="12"/>
  <c r="BC124" i="12"/>
  <c r="BA124" i="12"/>
  <c r="AZ124" i="12"/>
  <c r="AU124" i="12"/>
  <c r="BG123" i="12"/>
  <c r="BC123" i="12"/>
  <c r="BA123" i="12"/>
  <c r="AZ123" i="12"/>
  <c r="AU123" i="12"/>
  <c r="BG122" i="12"/>
  <c r="BC122" i="12"/>
  <c r="BA122" i="12"/>
  <c r="AZ122" i="12"/>
  <c r="AU122" i="12"/>
  <c r="BG121" i="12"/>
  <c r="BC121" i="12"/>
  <c r="BA121" i="12"/>
  <c r="AZ121" i="12"/>
  <c r="AU121" i="12"/>
  <c r="BG120" i="12"/>
  <c r="BC120" i="12"/>
  <c r="BA120" i="12"/>
  <c r="AZ120" i="12"/>
  <c r="AU120" i="12"/>
  <c r="BG119" i="12"/>
  <c r="BC119" i="12"/>
  <c r="BA119" i="12"/>
  <c r="AZ119" i="12"/>
  <c r="AU119" i="12"/>
  <c r="BG118" i="12"/>
  <c r="BC118" i="12"/>
  <c r="BA118" i="12"/>
  <c r="AZ118" i="12"/>
  <c r="AU118" i="12"/>
  <c r="BG117" i="12"/>
  <c r="BC117" i="12"/>
  <c r="BA117" i="12"/>
  <c r="AZ117" i="12"/>
  <c r="AU117" i="12"/>
  <c r="AS117" i="12"/>
  <c r="AR117" i="12"/>
  <c r="BG116" i="12"/>
  <c r="BC116" i="12"/>
  <c r="BA116" i="12"/>
  <c r="AZ116" i="12"/>
  <c r="AU116" i="12"/>
  <c r="AS116" i="12"/>
  <c r="AR116" i="12"/>
  <c r="BG115" i="12"/>
  <c r="BC115" i="12"/>
  <c r="BA115" i="12"/>
  <c r="AZ115" i="12"/>
  <c r="AU115" i="12"/>
  <c r="BG114" i="12"/>
  <c r="BC114" i="12"/>
  <c r="BA114" i="12"/>
  <c r="AZ114" i="12"/>
  <c r="AU114" i="12"/>
  <c r="BG113" i="12"/>
  <c r="BC113" i="12"/>
  <c r="BA113" i="12"/>
  <c r="AZ113" i="12"/>
  <c r="AU113" i="12"/>
  <c r="BG112" i="12"/>
  <c r="BC112" i="12"/>
  <c r="BA112" i="12"/>
  <c r="AZ112" i="12"/>
  <c r="AU112" i="12"/>
  <c r="BG111" i="12"/>
  <c r="BC111" i="12"/>
  <c r="BA111" i="12"/>
  <c r="AZ111" i="12"/>
  <c r="AU111" i="12"/>
  <c r="BG110" i="12"/>
  <c r="BC110" i="12"/>
  <c r="BA110" i="12"/>
  <c r="AZ110" i="12"/>
  <c r="AU110" i="12"/>
  <c r="BG109" i="12"/>
  <c r="BC109" i="12"/>
  <c r="BA109" i="12"/>
  <c r="AZ109" i="12"/>
  <c r="AU109" i="12"/>
  <c r="BG108" i="12"/>
  <c r="BC108" i="12"/>
  <c r="BA108" i="12"/>
  <c r="AZ108" i="12"/>
  <c r="AU108" i="12"/>
  <c r="BG107" i="12"/>
  <c r="BC107" i="12"/>
  <c r="BA107" i="12"/>
  <c r="AZ107" i="12"/>
  <c r="AU107" i="12"/>
  <c r="BG106" i="12"/>
  <c r="BC106" i="12"/>
  <c r="BA106" i="12"/>
  <c r="AZ106" i="12"/>
  <c r="AU106" i="12"/>
  <c r="BG105" i="12"/>
  <c r="BC105" i="12"/>
  <c r="BA105" i="12"/>
  <c r="AZ105" i="12"/>
  <c r="AU105" i="12"/>
  <c r="AS105" i="12"/>
  <c r="AR105" i="12"/>
  <c r="BG104" i="12"/>
  <c r="BC104" i="12"/>
  <c r="BA104" i="12"/>
  <c r="AZ104" i="12"/>
  <c r="AU104" i="12"/>
  <c r="AS104" i="12"/>
  <c r="AR104" i="12"/>
  <c r="BG103" i="12"/>
  <c r="BC103" i="12"/>
  <c r="BA103" i="12"/>
  <c r="AZ103" i="12"/>
  <c r="AU103" i="12"/>
  <c r="AS103" i="12"/>
  <c r="AR103" i="12"/>
  <c r="BG102" i="12"/>
  <c r="BC102" i="12"/>
  <c r="BA102" i="12"/>
  <c r="AZ102" i="12"/>
  <c r="AU102" i="12"/>
  <c r="AS102" i="12"/>
  <c r="AR102" i="12"/>
  <c r="BG101" i="12"/>
  <c r="BC101" i="12"/>
  <c r="BA101" i="12"/>
  <c r="AZ101" i="12"/>
  <c r="AU101" i="12"/>
  <c r="BG100" i="12"/>
  <c r="BC100" i="12"/>
  <c r="BA100" i="12"/>
  <c r="AZ100" i="12"/>
  <c r="AU100" i="12"/>
  <c r="BG99" i="12"/>
  <c r="BC99" i="12"/>
  <c r="BA99" i="12"/>
  <c r="AZ99" i="12"/>
  <c r="AU99" i="12"/>
  <c r="BG98" i="12"/>
  <c r="BC98" i="12"/>
  <c r="BA98" i="12"/>
  <c r="AZ98" i="12"/>
  <c r="AU98" i="12"/>
  <c r="BG97" i="12"/>
  <c r="BC97" i="12"/>
  <c r="BA97" i="12"/>
  <c r="AZ97" i="12"/>
  <c r="AU97" i="12"/>
  <c r="BG96" i="12"/>
  <c r="BC96" i="12"/>
  <c r="BA96" i="12"/>
  <c r="AZ96" i="12"/>
  <c r="AU96" i="12"/>
  <c r="BG95" i="12"/>
  <c r="BC95" i="12"/>
  <c r="BA95" i="12"/>
  <c r="AZ95" i="12"/>
  <c r="AU95" i="12"/>
  <c r="BG94" i="12"/>
  <c r="BC94" i="12"/>
  <c r="BA94" i="12"/>
  <c r="AZ94" i="12"/>
  <c r="AU94" i="12"/>
  <c r="BG93" i="12"/>
  <c r="BC93" i="12"/>
  <c r="BA93" i="12"/>
  <c r="AZ93" i="12"/>
  <c r="AU93" i="12"/>
  <c r="BG92" i="12"/>
  <c r="BC92" i="12"/>
  <c r="BA92" i="12"/>
  <c r="AZ92" i="12"/>
  <c r="AU92" i="12"/>
  <c r="BG91" i="12"/>
  <c r="BC91" i="12"/>
  <c r="BA91" i="12"/>
  <c r="AZ91" i="12"/>
  <c r="AU91" i="12"/>
  <c r="BG90" i="12"/>
  <c r="BC90" i="12"/>
  <c r="BA90" i="12"/>
  <c r="AZ90" i="12"/>
  <c r="AU90" i="12"/>
  <c r="BG89" i="12"/>
  <c r="BC89" i="12"/>
  <c r="BA89" i="12"/>
  <c r="AZ89" i="12"/>
  <c r="AU89" i="12"/>
  <c r="BG88" i="12"/>
  <c r="BC88" i="12"/>
  <c r="BA88" i="12"/>
  <c r="AZ88" i="12"/>
  <c r="AU88" i="12"/>
  <c r="BG87" i="12"/>
  <c r="BC87" i="12"/>
  <c r="BA87" i="12"/>
  <c r="AZ87" i="12"/>
  <c r="AU87" i="12"/>
  <c r="AS87" i="12"/>
  <c r="AR87" i="12"/>
  <c r="BG86" i="12"/>
  <c r="BC86" i="12"/>
  <c r="BA86" i="12"/>
  <c r="AZ86" i="12"/>
  <c r="AU86" i="12"/>
  <c r="AS86" i="12"/>
  <c r="AR86" i="12"/>
  <c r="BG85" i="12"/>
  <c r="BC85" i="12"/>
  <c r="BA85" i="12"/>
  <c r="AZ85" i="12"/>
  <c r="AU85" i="12"/>
  <c r="AS85" i="12"/>
  <c r="AR85" i="12"/>
  <c r="BG84" i="12"/>
  <c r="BC84" i="12"/>
  <c r="BA84" i="12"/>
  <c r="AZ84" i="12"/>
  <c r="AU84" i="12"/>
  <c r="AS84" i="12"/>
  <c r="AR84" i="12"/>
  <c r="BG83" i="12"/>
  <c r="BC83" i="12"/>
  <c r="BA83" i="12"/>
  <c r="AZ83" i="12"/>
  <c r="AU83" i="12"/>
  <c r="BG82" i="12"/>
  <c r="BC82" i="12"/>
  <c r="BA82" i="12"/>
  <c r="AZ82" i="12"/>
  <c r="AU82" i="12"/>
  <c r="BG81" i="12"/>
  <c r="BC81" i="12"/>
  <c r="BA81" i="12"/>
  <c r="AZ81" i="12"/>
  <c r="AU81" i="12"/>
  <c r="BG80" i="12"/>
  <c r="BC80" i="12"/>
  <c r="BA80" i="12"/>
  <c r="AZ80" i="12"/>
  <c r="AU80" i="12"/>
  <c r="BG79" i="12"/>
  <c r="BC79" i="12"/>
  <c r="BA79" i="12"/>
  <c r="AZ79" i="12"/>
  <c r="AU79" i="12"/>
  <c r="BG78" i="12"/>
  <c r="BC78" i="12"/>
  <c r="BA78" i="12"/>
  <c r="AZ78" i="12"/>
  <c r="AU78" i="12"/>
  <c r="BG77" i="12"/>
  <c r="BC77" i="12"/>
  <c r="BA77" i="12"/>
  <c r="AZ77" i="12"/>
  <c r="AU77" i="12"/>
  <c r="BG76" i="12"/>
  <c r="BC76" i="12"/>
  <c r="BA76" i="12"/>
  <c r="AZ76" i="12"/>
  <c r="AU76" i="12"/>
  <c r="BG75" i="12"/>
  <c r="BC75" i="12"/>
  <c r="BA75" i="12"/>
  <c r="AZ75" i="12"/>
  <c r="AU75" i="12"/>
  <c r="BG74" i="12"/>
  <c r="BC74" i="12"/>
  <c r="BA74" i="12"/>
  <c r="AZ74" i="12"/>
  <c r="AU74" i="12"/>
  <c r="BG73" i="12"/>
  <c r="BC73" i="12"/>
  <c r="BA73" i="12"/>
  <c r="AZ73" i="12"/>
  <c r="AU73" i="12"/>
  <c r="BG72" i="12"/>
  <c r="BC72" i="12"/>
  <c r="BA72" i="12"/>
  <c r="AZ72" i="12"/>
  <c r="AU72" i="12"/>
  <c r="BG71" i="12"/>
  <c r="BC71" i="12"/>
  <c r="BA71" i="12"/>
  <c r="AZ71" i="12"/>
  <c r="AU71" i="12"/>
  <c r="BG70" i="12"/>
  <c r="BC70" i="12"/>
  <c r="BA70" i="12"/>
  <c r="AZ70" i="12"/>
  <c r="AU70" i="12"/>
  <c r="BG69" i="12"/>
  <c r="BC69" i="12"/>
  <c r="BA69" i="12"/>
  <c r="AZ69" i="12"/>
  <c r="AU69" i="12"/>
  <c r="BG68" i="12"/>
  <c r="BC68" i="12"/>
  <c r="BA68" i="12"/>
  <c r="AZ68" i="12"/>
  <c r="AU68" i="12"/>
  <c r="BG67" i="12"/>
  <c r="BC67" i="12"/>
  <c r="BA67" i="12"/>
  <c r="AZ67" i="12"/>
  <c r="AU67" i="12"/>
  <c r="BG66" i="12"/>
  <c r="BC66" i="12"/>
  <c r="BA66" i="12"/>
  <c r="AZ66" i="12"/>
  <c r="AU66" i="12"/>
  <c r="AS66" i="12"/>
  <c r="AR66" i="12"/>
  <c r="BG65" i="12"/>
  <c r="BC65" i="12"/>
  <c r="BA65" i="12"/>
  <c r="AZ65" i="12"/>
  <c r="AU65" i="12"/>
  <c r="AS65" i="12"/>
  <c r="AR65" i="12"/>
  <c r="BG64" i="12"/>
  <c r="BC64" i="12"/>
  <c r="BA64" i="12"/>
  <c r="AZ64" i="12"/>
  <c r="AU64" i="12"/>
  <c r="AS64" i="12"/>
  <c r="AR64" i="12"/>
  <c r="BG63" i="12"/>
  <c r="BC63" i="12"/>
  <c r="BA63" i="12"/>
  <c r="AZ63" i="12"/>
  <c r="AU63" i="12"/>
  <c r="AS63" i="12"/>
  <c r="AR63" i="12"/>
  <c r="BG62" i="12"/>
  <c r="BC62" i="12"/>
  <c r="BA62" i="12"/>
  <c r="AZ62" i="12"/>
  <c r="AU62" i="12"/>
  <c r="AS62" i="12"/>
  <c r="AR62" i="12"/>
  <c r="BG61" i="12"/>
  <c r="BC61" i="12"/>
  <c r="BA61" i="12"/>
  <c r="AZ61" i="12"/>
  <c r="AU61" i="12"/>
  <c r="AS61" i="12"/>
  <c r="AR61" i="12"/>
  <c r="BG60" i="12"/>
  <c r="BC60" i="12"/>
  <c r="BA60" i="12"/>
  <c r="AZ60" i="12"/>
  <c r="AU60" i="12"/>
  <c r="AS60" i="12"/>
  <c r="AR60" i="12"/>
  <c r="BG59" i="12"/>
  <c r="BC59" i="12"/>
  <c r="BA59" i="12"/>
  <c r="AZ59" i="12"/>
  <c r="AU59" i="12"/>
  <c r="BG58" i="12"/>
  <c r="BC58" i="12"/>
  <c r="BA58" i="12"/>
  <c r="AZ58" i="12"/>
  <c r="AU58" i="12"/>
  <c r="BG57" i="12"/>
  <c r="BC57" i="12"/>
  <c r="BA57" i="12"/>
  <c r="AZ57" i="12"/>
  <c r="AU57" i="12"/>
  <c r="BG56" i="12"/>
  <c r="BC56" i="12"/>
  <c r="BA56" i="12"/>
  <c r="AZ56" i="12"/>
  <c r="AU56" i="12"/>
  <c r="BG55" i="12"/>
  <c r="BC55" i="12"/>
  <c r="BA55" i="12"/>
  <c r="AZ55" i="12"/>
  <c r="AU55" i="12"/>
  <c r="BG54" i="12"/>
  <c r="BC54" i="12"/>
  <c r="BA54" i="12"/>
  <c r="AZ54" i="12"/>
  <c r="AU54" i="12"/>
  <c r="BG53" i="12"/>
  <c r="BC53" i="12"/>
  <c r="BA53" i="12"/>
  <c r="AZ53" i="12"/>
  <c r="AU53" i="12"/>
  <c r="BG52" i="12"/>
  <c r="BC52" i="12"/>
  <c r="BA52" i="12"/>
  <c r="AZ52" i="12"/>
  <c r="AU52" i="12"/>
  <c r="BG51" i="12"/>
  <c r="BC51" i="12"/>
  <c r="BA51" i="12"/>
  <c r="AZ51" i="12"/>
  <c r="AU51" i="12"/>
  <c r="BG50" i="12"/>
  <c r="BC50" i="12"/>
  <c r="BA50" i="12"/>
  <c r="AZ50" i="12"/>
  <c r="AU50" i="12"/>
  <c r="BG49" i="12"/>
  <c r="BC49" i="12"/>
  <c r="BA49" i="12"/>
  <c r="AZ49" i="12"/>
  <c r="AU49" i="12"/>
  <c r="BG48" i="12"/>
  <c r="BC48" i="12"/>
  <c r="BA48" i="12"/>
  <c r="AZ48" i="12"/>
  <c r="AU48" i="12"/>
  <c r="BG47" i="12"/>
  <c r="BC47" i="12"/>
  <c r="BA47" i="12"/>
  <c r="AZ47" i="12"/>
  <c r="AU47" i="12"/>
  <c r="BG46" i="12"/>
  <c r="BC46" i="12"/>
  <c r="BA46" i="12"/>
  <c r="AZ46" i="12"/>
  <c r="AU46" i="12"/>
  <c r="BG45" i="12"/>
  <c r="BC45" i="12"/>
  <c r="BA45" i="12"/>
  <c r="AZ45" i="12"/>
  <c r="AU45" i="12"/>
  <c r="BG44" i="12"/>
  <c r="BC44" i="12"/>
  <c r="BA44" i="12"/>
  <c r="AZ44" i="12"/>
  <c r="AU44" i="12"/>
  <c r="BG43" i="12"/>
  <c r="BC43" i="12"/>
  <c r="BA43" i="12"/>
  <c r="AZ43" i="12"/>
  <c r="AU43" i="12"/>
  <c r="AS43" i="12"/>
  <c r="AR43" i="12"/>
  <c r="BG42" i="12"/>
  <c r="BC42" i="12"/>
  <c r="BA42" i="12"/>
  <c r="AZ42" i="12"/>
  <c r="AU42" i="12"/>
  <c r="AS42" i="12"/>
  <c r="AR42" i="12"/>
  <c r="BG41" i="12"/>
  <c r="BC41" i="12"/>
  <c r="BA41" i="12"/>
  <c r="AZ41" i="12"/>
  <c r="AU41" i="12"/>
  <c r="BG40" i="12"/>
  <c r="BC40" i="12"/>
  <c r="BA40" i="12"/>
  <c r="AZ40" i="12"/>
  <c r="AU40" i="12"/>
  <c r="BG39" i="12"/>
  <c r="BC39" i="12"/>
  <c r="BA39" i="12"/>
  <c r="AZ39" i="12"/>
  <c r="AU39" i="12"/>
  <c r="BG38" i="12"/>
  <c r="BC38" i="12"/>
  <c r="BA38" i="12"/>
  <c r="AZ38" i="12"/>
  <c r="AU38" i="12"/>
  <c r="BG37" i="12"/>
  <c r="BC37" i="12"/>
  <c r="BA37" i="12"/>
  <c r="AZ37" i="12"/>
  <c r="AU37" i="12"/>
  <c r="BG36" i="12"/>
  <c r="BC36" i="12"/>
  <c r="BA36" i="12"/>
  <c r="AZ36" i="12"/>
  <c r="AU36" i="12"/>
  <c r="BG35" i="12"/>
  <c r="BC35" i="12"/>
  <c r="BA35" i="12"/>
  <c r="AZ35" i="12"/>
  <c r="AU35" i="12"/>
  <c r="BG34" i="12"/>
  <c r="BC34" i="12"/>
  <c r="BA34" i="12"/>
  <c r="AZ34" i="12"/>
  <c r="AU34" i="12"/>
  <c r="BG33" i="12"/>
  <c r="BC33" i="12"/>
  <c r="BA33" i="12"/>
  <c r="AZ33" i="12"/>
  <c r="AU33" i="12"/>
  <c r="BG32" i="12"/>
  <c r="BC32" i="12"/>
  <c r="BA32" i="12"/>
  <c r="AZ32" i="12"/>
  <c r="AU32" i="12"/>
  <c r="BG31" i="12"/>
  <c r="BC31" i="12"/>
  <c r="BA31" i="12"/>
  <c r="AZ31" i="12"/>
  <c r="AU31" i="12"/>
  <c r="BG30" i="12"/>
  <c r="BC30" i="12"/>
  <c r="BA30" i="12"/>
  <c r="AZ30" i="12"/>
  <c r="AU30" i="12"/>
  <c r="BG29" i="12"/>
  <c r="BC29" i="12"/>
  <c r="BA29" i="12"/>
  <c r="AZ29" i="12"/>
  <c r="AU29" i="12"/>
  <c r="BG28" i="12"/>
  <c r="BC28" i="12"/>
  <c r="BA28" i="12"/>
  <c r="AZ28" i="12"/>
  <c r="AU28" i="12"/>
  <c r="AS28" i="12"/>
  <c r="AR28" i="12"/>
  <c r="BG27" i="12"/>
  <c r="BC27" i="12"/>
  <c r="BA27" i="12"/>
  <c r="AZ27" i="12"/>
  <c r="AU27" i="12"/>
  <c r="AS27" i="12"/>
  <c r="AR27" i="12"/>
  <c r="BG26" i="12"/>
  <c r="BC26" i="12"/>
  <c r="BA26" i="12"/>
  <c r="AZ26" i="12"/>
  <c r="AU26" i="12"/>
  <c r="AS26" i="12"/>
  <c r="AR26" i="12"/>
  <c r="BG25" i="12"/>
  <c r="BC25" i="12"/>
  <c r="BA25" i="12"/>
  <c r="AZ25" i="12"/>
  <c r="AU25" i="12"/>
  <c r="AS25" i="12"/>
  <c r="AR25" i="12"/>
  <c r="BG24" i="12"/>
  <c r="BC24" i="12"/>
  <c r="BA24" i="12"/>
  <c r="AZ24" i="12"/>
  <c r="AU24" i="12"/>
  <c r="BG23" i="12"/>
  <c r="BC23" i="12"/>
  <c r="BA23" i="12"/>
  <c r="AZ23" i="12"/>
  <c r="AU23" i="12"/>
  <c r="BG22" i="12"/>
  <c r="BC22" i="12"/>
  <c r="BA22" i="12"/>
  <c r="AZ22" i="12"/>
  <c r="AU22" i="12"/>
  <c r="BG21" i="12"/>
  <c r="BC21" i="12"/>
  <c r="BA21" i="12"/>
  <c r="AZ21" i="12"/>
  <c r="AU21" i="12"/>
  <c r="BG20" i="12"/>
  <c r="BC20" i="12"/>
  <c r="BA20" i="12"/>
  <c r="AZ20" i="12"/>
  <c r="AU20" i="12"/>
  <c r="BG19" i="12"/>
  <c r="BC19" i="12"/>
  <c r="BA19" i="12"/>
  <c r="AZ19" i="12"/>
  <c r="AU19" i="12"/>
  <c r="BG18" i="12"/>
  <c r="BC18" i="12"/>
  <c r="BA18" i="12"/>
  <c r="AZ18" i="12"/>
  <c r="AU18" i="12"/>
  <c r="BG17" i="12"/>
  <c r="BC17" i="12"/>
  <c r="BA17" i="12"/>
  <c r="AZ17" i="12"/>
  <c r="AU17" i="12"/>
  <c r="BG16" i="12"/>
  <c r="BC16" i="12"/>
  <c r="BA16" i="12"/>
  <c r="AZ16" i="12"/>
  <c r="BG15" i="12"/>
  <c r="BC15" i="12"/>
  <c r="BA15" i="12"/>
  <c r="AU15" i="12"/>
  <c r="BG14" i="12"/>
  <c r="BC14" i="12"/>
  <c r="BA14" i="12"/>
  <c r="AZ14" i="12"/>
  <c r="AU14" i="12"/>
  <c r="BG13" i="12"/>
  <c r="BC13" i="12"/>
  <c r="BA13" i="12"/>
  <c r="AZ13" i="12"/>
  <c r="AU13" i="12"/>
  <c r="AS13" i="12"/>
  <c r="AR13" i="12"/>
  <c r="BG12" i="12"/>
  <c r="BC12" i="12"/>
  <c r="BA12" i="12"/>
  <c r="AZ12" i="12"/>
  <c r="AU12" i="12"/>
  <c r="AS12" i="12"/>
  <c r="AR12" i="12"/>
  <c r="BG11" i="12"/>
  <c r="BC11" i="12"/>
  <c r="BA11" i="12"/>
  <c r="AZ11" i="12"/>
  <c r="AU11" i="12"/>
  <c r="AS11" i="12"/>
  <c r="AR11" i="12"/>
  <c r="BG10" i="12"/>
  <c r="BC10" i="12"/>
  <c r="BA10" i="12"/>
  <c r="AU10" i="12"/>
  <c r="BG9" i="12"/>
  <c r="BC9" i="12"/>
  <c r="BA9" i="12"/>
  <c r="BI245" i="12"/>
  <c r="BI249" i="12"/>
  <c r="BI264" i="12"/>
  <c r="BI268" i="12"/>
  <c r="BI270" i="12"/>
  <c r="BI272" i="12"/>
  <c r="BI162" i="12"/>
  <c r="BG236" i="12"/>
  <c r="BI241" i="12"/>
  <c r="BI253" i="12"/>
  <c r="BI28" i="12"/>
  <c r="BI274" i="12"/>
  <c r="BI276" i="12"/>
  <c r="BI278" i="12"/>
  <c r="BI280" i="12"/>
  <c r="BG231" i="12"/>
  <c r="BG244" i="12"/>
  <c r="BG227" i="12"/>
  <c r="J8" i="18" l="1"/>
  <c r="J6" i="18"/>
  <c r="I10" i="18"/>
  <c r="H10" i="18"/>
  <c r="J10" i="18"/>
  <c r="H4" i="18"/>
  <c r="I9" i="18"/>
  <c r="I8" i="18"/>
  <c r="I7" i="18"/>
  <c r="H9" i="18"/>
  <c r="I6" i="18"/>
  <c r="H8" i="18"/>
  <c r="I5" i="18"/>
  <c r="H7" i="18"/>
  <c r="I4" i="18"/>
  <c r="H5" i="18"/>
  <c r="H6" i="18"/>
  <c r="AZ276" i="12"/>
  <c r="AS49" i="12"/>
  <c r="AR9" i="12"/>
  <c r="AR218" i="12"/>
  <c r="AR280" i="12"/>
  <c r="AR150" i="12"/>
  <c r="AY150" i="12" s="1"/>
  <c r="AR229" i="12"/>
  <c r="AS47" i="12"/>
  <c r="AR58" i="12"/>
  <c r="AR107" i="12"/>
  <c r="AR122" i="12"/>
  <c r="AY122" i="12" s="1"/>
  <c r="AS242" i="12"/>
  <c r="AT242" i="12" s="1"/>
  <c r="AS95" i="12"/>
  <c r="AT95" i="12" s="1"/>
  <c r="AS184" i="12"/>
  <c r="AT184" i="12" s="1"/>
  <c r="AS56" i="12"/>
  <c r="AS22" i="12"/>
  <c r="BC280" i="12"/>
  <c r="AE202" i="12"/>
  <c r="AF202" i="12" s="1"/>
  <c r="AG202" i="12" s="1"/>
  <c r="AE194" i="12"/>
  <c r="AF194" i="12" s="1"/>
  <c r="AG194" i="12" s="1"/>
  <c r="AE198" i="12"/>
  <c r="AF198" i="12" s="1"/>
  <c r="AG198" i="12" s="1"/>
  <c r="BA198" i="12"/>
  <c r="BC198" i="12"/>
  <c r="AZ198" i="12"/>
  <c r="AS142" i="12"/>
  <c r="AS109" i="12"/>
  <c r="AS97" i="12"/>
  <c r="AS243" i="12"/>
  <c r="AS145" i="12"/>
  <c r="AS189" i="12"/>
  <c r="AR184" i="12"/>
  <c r="AY184" i="12" s="1"/>
  <c r="AR246" i="12"/>
  <c r="AR223" i="12"/>
  <c r="AR82" i="12"/>
  <c r="AY82" i="12" s="1"/>
  <c r="AR268" i="12"/>
  <c r="AR214" i="12"/>
  <c r="AS260" i="12"/>
  <c r="AR142" i="12"/>
  <c r="AS19" i="12"/>
  <c r="AS121" i="12"/>
  <c r="AS69" i="12"/>
  <c r="AR145" i="12"/>
  <c r="AR17" i="12"/>
  <c r="AS228" i="12"/>
  <c r="AS219" i="12"/>
  <c r="AV219" i="12" s="1"/>
  <c r="AR275" i="12"/>
  <c r="BC194" i="12"/>
  <c r="G10" i="18"/>
  <c r="G9" i="18"/>
  <c r="G8" i="18"/>
  <c r="G4" i="18"/>
  <c r="G7" i="18"/>
  <c r="G6" i="18"/>
  <c r="G5" i="18"/>
  <c r="AZ194" i="12"/>
  <c r="BC202" i="12"/>
  <c r="BA202" i="12"/>
  <c r="AZ202" i="12"/>
  <c r="BA194" i="12"/>
  <c r="BC172" i="12"/>
  <c r="BB172" i="12"/>
  <c r="BA196" i="12"/>
  <c r="BB196" i="12"/>
  <c r="AZ221" i="12"/>
  <c r="BB221" i="12"/>
  <c r="BC246" i="12"/>
  <c r="BB246" i="12"/>
  <c r="AZ261" i="12"/>
  <c r="BB261" i="12"/>
  <c r="AZ275" i="12"/>
  <c r="BB275" i="12"/>
  <c r="AE210" i="12"/>
  <c r="AF210" i="12" s="1"/>
  <c r="AG210" i="12" s="1"/>
  <c r="BB210" i="12"/>
  <c r="AE228" i="12"/>
  <c r="AF228" i="12" s="1"/>
  <c r="AG228" i="12" s="1"/>
  <c r="BB228" i="12"/>
  <c r="BC173" i="12"/>
  <c r="BB173" i="12"/>
  <c r="BA180" i="12"/>
  <c r="BB180" i="12"/>
  <c r="AZ182" i="12"/>
  <c r="BB182" i="12"/>
  <c r="AZ191" i="12"/>
  <c r="BB191" i="12"/>
  <c r="AZ197" i="12"/>
  <c r="BB197" i="12"/>
  <c r="BA203" i="12"/>
  <c r="BB203" i="12"/>
  <c r="BC216" i="12"/>
  <c r="BB216" i="12"/>
  <c r="BA226" i="12"/>
  <c r="BB226" i="12"/>
  <c r="AZ233" i="12"/>
  <c r="BB233" i="12"/>
  <c r="AE240" i="12"/>
  <c r="AF240" i="12" s="1"/>
  <c r="AG240" i="12" s="1"/>
  <c r="BB240" i="12"/>
  <c r="BA247" i="12"/>
  <c r="BB247" i="12"/>
  <c r="BC254" i="12"/>
  <c r="BB254" i="12"/>
  <c r="AZ266" i="12"/>
  <c r="BB266" i="12"/>
  <c r="AE270" i="12"/>
  <c r="AF270" i="12" s="1"/>
  <c r="AG270" i="12" s="1"/>
  <c r="BB270" i="12"/>
  <c r="BA174" i="12"/>
  <c r="BB174" i="12"/>
  <c r="AE186" i="12"/>
  <c r="AF186" i="12" s="1"/>
  <c r="AG186" i="12" s="1"/>
  <c r="BB186" i="12"/>
  <c r="BA204" i="12"/>
  <c r="BB204" i="12"/>
  <c r="BA207" i="12"/>
  <c r="BB207" i="12"/>
  <c r="BA212" i="12"/>
  <c r="BB212" i="12"/>
  <c r="BC222" i="12"/>
  <c r="BB222" i="12"/>
  <c r="AE227" i="12"/>
  <c r="AF227" i="12" s="1"/>
  <c r="AG227" i="12" s="1"/>
  <c r="BB227" i="12"/>
  <c r="BC241" i="12"/>
  <c r="BB241" i="12"/>
  <c r="AE259" i="12"/>
  <c r="AF259" i="12" s="1"/>
  <c r="AG259" i="12" s="1"/>
  <c r="BB259" i="12"/>
  <c r="AZ263" i="12"/>
  <c r="BB263" i="12"/>
  <c r="BC273" i="12"/>
  <c r="BB273" i="12"/>
  <c r="AE278" i="12"/>
  <c r="AF278" i="12" s="1"/>
  <c r="AG278" i="12" s="1"/>
  <c r="BB278" i="12"/>
  <c r="AZ257" i="12"/>
  <c r="BB257" i="12"/>
  <c r="BC183" i="12"/>
  <c r="BB183" i="12"/>
  <c r="BA188" i="12"/>
  <c r="BB188" i="12"/>
  <c r="BC205" i="12"/>
  <c r="BB205" i="12"/>
  <c r="BC218" i="12"/>
  <c r="BB218" i="12"/>
  <c r="AZ229" i="12"/>
  <c r="BB229" i="12"/>
  <c r="AZ234" i="12"/>
  <c r="BB234" i="12"/>
  <c r="AZ249" i="12"/>
  <c r="BB249" i="12"/>
  <c r="AZ265" i="12"/>
  <c r="BB265" i="12"/>
  <c r="AE271" i="12"/>
  <c r="AF271" i="12" s="1"/>
  <c r="AG271" i="12" s="1"/>
  <c r="BB271" i="12"/>
  <c r="AZ281" i="12"/>
  <c r="BB281" i="12"/>
  <c r="AZ187" i="12"/>
  <c r="BB187" i="12"/>
  <c r="AZ248" i="12"/>
  <c r="BB248" i="12"/>
  <c r="AE176" i="12"/>
  <c r="AF176" i="12" s="1"/>
  <c r="AG176" i="12" s="1"/>
  <c r="BB176" i="12"/>
  <c r="BC179" i="12"/>
  <c r="BB179" i="12"/>
  <c r="BC224" i="12"/>
  <c r="BB224" i="12"/>
  <c r="BA243" i="12"/>
  <c r="BB243" i="12"/>
  <c r="BC250" i="12"/>
  <c r="BB250" i="12"/>
  <c r="AZ255" i="12"/>
  <c r="BB255" i="12"/>
  <c r="AE262" i="12"/>
  <c r="AF262" i="12" s="1"/>
  <c r="AG262" i="12" s="1"/>
  <c r="BB262" i="12"/>
  <c r="AZ274" i="12"/>
  <c r="BB274" i="12"/>
  <c r="AZ279" i="12"/>
  <c r="BB279" i="12"/>
  <c r="BA171" i="12"/>
  <c r="BB171" i="12"/>
  <c r="AE211" i="12"/>
  <c r="AF211" i="12" s="1"/>
  <c r="AG211" i="12" s="1"/>
  <c r="BB211" i="12"/>
  <c r="BC230" i="12"/>
  <c r="BB230" i="12"/>
  <c r="BA244" i="12"/>
  <c r="BB244" i="12"/>
  <c r="BA251" i="12"/>
  <c r="BB251" i="12"/>
  <c r="BC258" i="12"/>
  <c r="BB258" i="12"/>
  <c r="AE267" i="12"/>
  <c r="AF267" i="12" s="1"/>
  <c r="AG267" i="12" s="1"/>
  <c r="BB267" i="12"/>
  <c r="AZ269" i="12"/>
  <c r="BB269" i="12"/>
  <c r="BA199" i="12"/>
  <c r="BB199" i="12"/>
  <c r="AZ213" i="12"/>
  <c r="BB213" i="12"/>
  <c r="AE238" i="12"/>
  <c r="AF238" i="12" s="1"/>
  <c r="AG238" i="12" s="1"/>
  <c r="BB238" i="12"/>
  <c r="AZ268" i="12"/>
  <c r="BB268" i="12"/>
  <c r="AZ190" i="12"/>
  <c r="BB190" i="12"/>
  <c r="BA195" i="12"/>
  <c r="BB195" i="12"/>
  <c r="AE206" i="12"/>
  <c r="AF206" i="12" s="1"/>
  <c r="AG206" i="12" s="1"/>
  <c r="BB206" i="12"/>
  <c r="AZ220" i="12"/>
  <c r="BB220" i="12"/>
  <c r="AZ225" i="12"/>
  <c r="BB225" i="12"/>
  <c r="BA237" i="12"/>
  <c r="BB237" i="12"/>
  <c r="AE252" i="12"/>
  <c r="AF252" i="12" s="1"/>
  <c r="AG252" i="12" s="1"/>
  <c r="BB252" i="12"/>
  <c r="AZ264" i="12"/>
  <c r="BB264" i="12"/>
  <c r="AE272" i="12"/>
  <c r="AF272" i="12" s="1"/>
  <c r="AG272" i="12" s="1"/>
  <c r="BB272" i="12"/>
  <c r="BC268" i="12"/>
  <c r="BE48" i="15"/>
  <c r="BE40" i="15"/>
  <c r="BE36" i="15"/>
  <c r="BE16" i="15"/>
  <c r="BE12" i="15"/>
  <c r="BE47" i="15"/>
  <c r="BE43" i="15"/>
  <c r="BE39" i="15"/>
  <c r="BE35" i="15"/>
  <c r="BE46" i="15"/>
  <c r="BE42" i="15"/>
  <c r="BE38" i="15"/>
  <c r="BE34" i="15"/>
  <c r="BE14" i="15"/>
  <c r="BE44" i="15"/>
  <c r="BE49" i="15"/>
  <c r="BE45" i="15"/>
  <c r="BE41" i="15"/>
  <c r="BE37" i="15"/>
  <c r="BE13" i="15"/>
  <c r="AT234" i="12"/>
  <c r="AT265" i="12"/>
  <c r="AZ173" i="12"/>
  <c r="AZ219" i="12"/>
  <c r="BC219" i="12"/>
  <c r="BA181" i="12"/>
  <c r="AE173" i="12"/>
  <c r="AF173" i="12" s="1"/>
  <c r="AG173" i="12" s="1"/>
  <c r="BA219" i="12"/>
  <c r="BC242" i="12"/>
  <c r="AE219" i="12"/>
  <c r="AF219" i="12" s="1"/>
  <c r="AG219" i="12" s="1"/>
  <c r="AY139" i="12"/>
  <c r="AY155" i="12"/>
  <c r="AY236" i="12"/>
  <c r="AX123" i="12"/>
  <c r="AY65" i="12"/>
  <c r="AY128" i="12"/>
  <c r="AY137" i="12"/>
  <c r="AY211" i="12"/>
  <c r="AY43" i="12"/>
  <c r="AX101" i="12"/>
  <c r="AY60" i="12"/>
  <c r="AY63" i="12"/>
  <c r="AX93" i="12"/>
  <c r="AY140" i="12"/>
  <c r="AY207" i="12"/>
  <c r="AX32" i="12"/>
  <c r="AY27" i="12"/>
  <c r="AY42" i="12"/>
  <c r="AX109" i="12"/>
  <c r="AY154" i="12"/>
  <c r="AZ170" i="12"/>
  <c r="AX167" i="12"/>
  <c r="AX151" i="12"/>
  <c r="AX59" i="12"/>
  <c r="AZ262" i="12"/>
  <c r="BG206" i="12"/>
  <c r="AY13" i="12"/>
  <c r="AY178" i="12"/>
  <c r="AY180" i="12"/>
  <c r="AX86" i="12"/>
  <c r="AX78" i="12"/>
  <c r="AX91" i="12"/>
  <c r="BA186" i="12"/>
  <c r="BC238" i="12"/>
  <c r="BC186" i="12"/>
  <c r="AZ186" i="12"/>
  <c r="AY12" i="12"/>
  <c r="AY62" i="12"/>
  <c r="AY103" i="12"/>
  <c r="AX117" i="12"/>
  <c r="AY117" i="12"/>
  <c r="AX165" i="12"/>
  <c r="AX133" i="12"/>
  <c r="AY26" i="12"/>
  <c r="AX69" i="12"/>
  <c r="AX100" i="12"/>
  <c r="AY130" i="12"/>
  <c r="AY152" i="12"/>
  <c r="AX164" i="12"/>
  <c r="BG252" i="12"/>
  <c r="BA190" i="12"/>
  <c r="AE245" i="12"/>
  <c r="AF245" i="12" s="1"/>
  <c r="AG245" i="12" s="1"/>
  <c r="BA215" i="12"/>
  <c r="AE190" i="12"/>
  <c r="AF190" i="12" s="1"/>
  <c r="AG190" i="12" s="1"/>
  <c r="BA173" i="12"/>
  <c r="BA233" i="12"/>
  <c r="AE226" i="12"/>
  <c r="AF226" i="12" s="1"/>
  <c r="AG226" i="12" s="1"/>
  <c r="BG240" i="12"/>
  <c r="BG232" i="12"/>
  <c r="BA170" i="12"/>
  <c r="AT236" i="12"/>
  <c r="BG238" i="12"/>
  <c r="BC227" i="12"/>
  <c r="BC272" i="12"/>
  <c r="AE215" i="12"/>
  <c r="AF215" i="12" s="1"/>
  <c r="AG215" i="12" s="1"/>
  <c r="AV261" i="12"/>
  <c r="AE183" i="12"/>
  <c r="AF183" i="12" s="1"/>
  <c r="AG183" i="12" s="1"/>
  <c r="AE281" i="12"/>
  <c r="AF281" i="12" s="1"/>
  <c r="AG281" i="12" s="1"/>
  <c r="AZ215" i="12"/>
  <c r="BG205" i="12"/>
  <c r="AE224" i="12"/>
  <c r="AF224" i="12" s="1"/>
  <c r="AG224" i="12" s="1"/>
  <c r="AT205" i="12"/>
  <c r="BA179" i="12"/>
  <c r="AE277" i="12"/>
  <c r="AF277" i="12" s="1"/>
  <c r="AG277" i="12" s="1"/>
  <c r="BC264" i="12"/>
  <c r="BC215" i="12"/>
  <c r="AE263" i="12"/>
  <c r="AF263" i="12" s="1"/>
  <c r="AG263" i="12" s="1"/>
  <c r="BA248" i="12"/>
  <c r="BA235" i="12"/>
  <c r="BG248" i="12"/>
  <c r="AV207" i="12"/>
  <c r="BC275" i="12"/>
  <c r="BA229" i="12"/>
  <c r="AT261" i="12"/>
  <c r="BC279" i="12"/>
  <c r="AE249" i="12"/>
  <c r="AF249" i="12" s="1"/>
  <c r="AG249" i="12" s="1"/>
  <c r="AE220" i="12"/>
  <c r="AF220" i="12" s="1"/>
  <c r="AG220" i="12" s="1"/>
  <c r="AX42" i="12"/>
  <c r="AY66" i="12"/>
  <c r="AY163" i="12"/>
  <c r="BA177" i="12"/>
  <c r="AE179" i="12"/>
  <c r="AF179" i="12" s="1"/>
  <c r="AG179" i="12" s="1"/>
  <c r="AY85" i="12"/>
  <c r="AY127" i="12"/>
  <c r="AY147" i="12"/>
  <c r="AY235" i="12"/>
  <c r="AY237" i="12"/>
  <c r="AX111" i="12"/>
  <c r="AX37" i="12"/>
  <c r="AY146" i="12"/>
  <c r="AY177" i="12"/>
  <c r="AY181" i="12"/>
  <c r="BC177" i="12"/>
  <c r="AE177" i="12"/>
  <c r="AF177" i="12" s="1"/>
  <c r="AG177" i="12" s="1"/>
  <c r="AY28" i="12"/>
  <c r="AX29" i="12"/>
  <c r="AX45" i="12"/>
  <c r="AX61" i="12"/>
  <c r="AY61" i="12"/>
  <c r="AY84" i="12"/>
  <c r="AX85" i="12"/>
  <c r="AY102" i="12"/>
  <c r="AY104" i="12"/>
  <c r="AY182" i="12"/>
  <c r="AY233" i="12"/>
  <c r="AX102" i="12"/>
  <c r="AX70" i="12"/>
  <c r="AX30" i="12"/>
  <c r="AY223" i="12"/>
  <c r="BG172" i="12"/>
  <c r="BA183" i="12"/>
  <c r="AX13" i="12"/>
  <c r="AY25" i="12"/>
  <c r="AX36" i="12"/>
  <c r="AX125" i="12"/>
  <c r="AY164" i="12"/>
  <c r="AY210" i="12"/>
  <c r="AY179" i="12"/>
  <c r="AY142" i="12"/>
  <c r="AX21" i="12"/>
  <c r="AX28" i="12"/>
  <c r="AX77" i="12"/>
  <c r="AY86" i="12"/>
  <c r="AX156" i="12"/>
  <c r="AY159" i="12"/>
  <c r="AY167" i="12"/>
  <c r="AY206" i="12"/>
  <c r="AY208" i="12"/>
  <c r="AY238" i="12"/>
  <c r="AY105" i="12"/>
  <c r="AY183" i="12"/>
  <c r="AZ181" i="12"/>
  <c r="AY107" i="12"/>
  <c r="AZ183" i="12"/>
  <c r="AX53" i="12"/>
  <c r="AY126" i="12"/>
  <c r="AY148" i="12"/>
  <c r="AX149" i="12"/>
  <c r="AX139" i="12"/>
  <c r="AY145" i="12"/>
  <c r="AY234" i="12"/>
  <c r="AX162" i="12"/>
  <c r="BC181" i="12"/>
  <c r="AE181" i="12"/>
  <c r="AF181" i="12" s="1"/>
  <c r="AG181" i="12" s="1"/>
  <c r="AY11" i="12"/>
  <c r="AX27" i="12"/>
  <c r="AY64" i="12"/>
  <c r="AY87" i="12"/>
  <c r="AY116" i="12"/>
  <c r="AY129" i="12"/>
  <c r="AY138" i="12"/>
  <c r="AX141" i="12"/>
  <c r="AY151" i="12"/>
  <c r="AX157" i="12"/>
  <c r="AY168" i="12"/>
  <c r="AY209" i="12"/>
  <c r="AY239" i="12"/>
  <c r="AX25" i="12"/>
  <c r="AZ177" i="12"/>
  <c r="AZ179" i="12"/>
  <c r="AX20" i="12"/>
  <c r="AY158" i="12"/>
  <c r="AY205" i="12"/>
  <c r="AR278" i="12"/>
  <c r="AZ256" i="12"/>
  <c r="AE221" i="12"/>
  <c r="AF221" i="12" s="1"/>
  <c r="AG221" i="12" s="1"/>
  <c r="AE250" i="12"/>
  <c r="AF250" i="12" s="1"/>
  <c r="AG250" i="12" s="1"/>
  <c r="BC260" i="12"/>
  <c r="AZ239" i="12"/>
  <c r="BC233" i="12"/>
  <c r="AZ254" i="12"/>
  <c r="BC239" i="12"/>
  <c r="AZ242" i="12"/>
  <c r="BA250" i="12"/>
  <c r="BC263" i="12"/>
  <c r="BG170" i="12"/>
  <c r="AE235" i="12"/>
  <c r="AF235" i="12" s="1"/>
  <c r="AG235" i="12" s="1"/>
  <c r="AZ267" i="12"/>
  <c r="AE254" i="12"/>
  <c r="AF254" i="12" s="1"/>
  <c r="AG254" i="12" s="1"/>
  <c r="AV25" i="12"/>
  <c r="AE213" i="12"/>
  <c r="AF213" i="12" s="1"/>
  <c r="AG213" i="12" s="1"/>
  <c r="BC236" i="12"/>
  <c r="BC248" i="12"/>
  <c r="BA252" i="12"/>
  <c r="AZ259" i="12"/>
  <c r="AZ252" i="12"/>
  <c r="BC252" i="12"/>
  <c r="BG189" i="12"/>
  <c r="BC259" i="12"/>
  <c r="BA223" i="12"/>
  <c r="AE234" i="12"/>
  <c r="AF234" i="12" s="1"/>
  <c r="AG234" i="12" s="1"/>
  <c r="AE257" i="12"/>
  <c r="AF257" i="12" s="1"/>
  <c r="AG257" i="12" s="1"/>
  <c r="BC255" i="12"/>
  <c r="BC244" i="12"/>
  <c r="BC223" i="12"/>
  <c r="BC265" i="12"/>
  <c r="AZ227" i="12"/>
  <c r="AE237" i="12"/>
  <c r="AF237" i="12" s="1"/>
  <c r="AG237" i="12" s="1"/>
  <c r="BC256" i="12"/>
  <c r="BA225" i="12"/>
  <c r="AE256" i="12"/>
  <c r="AF256" i="12" s="1"/>
  <c r="AG256" i="12" s="1"/>
  <c r="BC229" i="12"/>
  <c r="BI257" i="12"/>
  <c r="BG219" i="12"/>
  <c r="AT208" i="12"/>
  <c r="BG212" i="12"/>
  <c r="AE233" i="12"/>
  <c r="AF233" i="12" s="1"/>
  <c r="AG233" i="12" s="1"/>
  <c r="AE207" i="12"/>
  <c r="AF207" i="12" s="1"/>
  <c r="AG207" i="12" s="1"/>
  <c r="AE260" i="12"/>
  <c r="AF260" i="12" s="1"/>
  <c r="AG260" i="12" s="1"/>
  <c r="BC225" i="12"/>
  <c r="AE229" i="12"/>
  <c r="AF229" i="12" s="1"/>
  <c r="AG229" i="12" s="1"/>
  <c r="AZ258" i="12"/>
  <c r="AE242" i="12"/>
  <c r="AF242" i="12" s="1"/>
  <c r="AG242" i="12" s="1"/>
  <c r="AE239" i="12"/>
  <c r="AF239" i="12" s="1"/>
  <c r="AG239" i="12" s="1"/>
  <c r="BA246" i="12"/>
  <c r="BG203" i="12"/>
  <c r="AZ246" i="12"/>
  <c r="BC235" i="12"/>
  <c r="BG174" i="12"/>
  <c r="BC267" i="12"/>
  <c r="BG195" i="12"/>
  <c r="AV182" i="12"/>
  <c r="AU217" i="12"/>
  <c r="AV208" i="12"/>
  <c r="AR55" i="12"/>
  <c r="AS252" i="12"/>
  <c r="AT252" i="12" s="1"/>
  <c r="AR221" i="12"/>
  <c r="AR277" i="12"/>
  <c r="AS195" i="12"/>
  <c r="AV195" i="12" s="1"/>
  <c r="AR198" i="12"/>
  <c r="AS24" i="12"/>
  <c r="AS59" i="12"/>
  <c r="AS194" i="12"/>
  <c r="AV194" i="12" s="1"/>
  <c r="AR51" i="12"/>
  <c r="AR166" i="12"/>
  <c r="AS258" i="12"/>
  <c r="AV258" i="12" s="1"/>
  <c r="AR133" i="12"/>
  <c r="AS220" i="12"/>
  <c r="AT220" i="12" s="1"/>
  <c r="AS113" i="12"/>
  <c r="AS241" i="12"/>
  <c r="AV241" i="12" s="1"/>
  <c r="AS124" i="12"/>
  <c r="AS58" i="12"/>
  <c r="AV58" i="12" s="1"/>
  <c r="AR187" i="12"/>
  <c r="AS254" i="12"/>
  <c r="AT254" i="12" s="1"/>
  <c r="AT238" i="12"/>
  <c r="AS38" i="12"/>
  <c r="AS41" i="12"/>
  <c r="AS275" i="12"/>
  <c r="AR132" i="12"/>
  <c r="AS34" i="12"/>
  <c r="AV34" i="12" s="1"/>
  <c r="AV265" i="12"/>
  <c r="AV238" i="12"/>
  <c r="AS269" i="12"/>
  <c r="AT269" i="12" s="1"/>
  <c r="AR219" i="12"/>
  <c r="AR53" i="12"/>
  <c r="AS40" i="12"/>
  <c r="AR88" i="12"/>
  <c r="AR73" i="12"/>
  <c r="AR259" i="12"/>
  <c r="AR241" i="12"/>
  <c r="AS161" i="12"/>
  <c r="AS20" i="12"/>
  <c r="AR165" i="12"/>
  <c r="AS123" i="12"/>
  <c r="AT123" i="12" s="1"/>
  <c r="AS125" i="12"/>
  <c r="AS196" i="12"/>
  <c r="AR185" i="12"/>
  <c r="AR144" i="12"/>
  <c r="AS114" i="12"/>
  <c r="AT114" i="12" s="1"/>
  <c r="AS248" i="12"/>
  <c r="AR71" i="12"/>
  <c r="AR192" i="12"/>
  <c r="AS253" i="12"/>
  <c r="AR41" i="12"/>
  <c r="AS115" i="12"/>
  <c r="AS75" i="12"/>
  <c r="AR19" i="12"/>
  <c r="AS76" i="12"/>
  <c r="AT206" i="12"/>
  <c r="AR95" i="12"/>
  <c r="AR225" i="12"/>
  <c r="AR74" i="12"/>
  <c r="AR200" i="12"/>
  <c r="AR281" i="12"/>
  <c r="AS153" i="12"/>
  <c r="AR248" i="12"/>
  <c r="AS134" i="12"/>
  <c r="AR260" i="12"/>
  <c r="AR212" i="12"/>
  <c r="AR90" i="12"/>
  <c r="AR195" i="12"/>
  <c r="AR186" i="12"/>
  <c r="AR38" i="12"/>
  <c r="AR59" i="12"/>
  <c r="AR196" i="12"/>
  <c r="AS33" i="12"/>
  <c r="AR24" i="12"/>
  <c r="AR194" i="12"/>
  <c r="BI204" i="12"/>
  <c r="AS174" i="12"/>
  <c r="AS110" i="12"/>
  <c r="AR97" i="12"/>
  <c r="AS156" i="12"/>
  <c r="AR14" i="12"/>
  <c r="AR96" i="12"/>
  <c r="AR245" i="12"/>
  <c r="AS88" i="12"/>
  <c r="AR201" i="12"/>
  <c r="AR52" i="12"/>
  <c r="AS175" i="12"/>
  <c r="AT175" i="12" s="1"/>
  <c r="AS256" i="12"/>
  <c r="AV256" i="12" s="1"/>
  <c r="AR149" i="12"/>
  <c r="AR44" i="12"/>
  <c r="AS213" i="12"/>
  <c r="AV213" i="12" s="1"/>
  <c r="AS98" i="12"/>
  <c r="AR230" i="12"/>
  <c r="AS199" i="12"/>
  <c r="AR81" i="12"/>
  <c r="AS82" i="12"/>
  <c r="AS37" i="12"/>
  <c r="AT37" i="12" s="1"/>
  <c r="AR46" i="12"/>
  <c r="AS45" i="12"/>
  <c r="AV45" i="12" s="1"/>
  <c r="AS277" i="12"/>
  <c r="AV277" i="12" s="1"/>
  <c r="AS141" i="12"/>
  <c r="AS255" i="12"/>
  <c r="AV255" i="12" s="1"/>
  <c r="AS96" i="12"/>
  <c r="AS225" i="12"/>
  <c r="AT225" i="12" s="1"/>
  <c r="AS74" i="12"/>
  <c r="AS193" i="12"/>
  <c r="AS52" i="12"/>
  <c r="AR213" i="12"/>
  <c r="AS79" i="12"/>
  <c r="AR242" i="12"/>
  <c r="AR120" i="12"/>
  <c r="AR243" i="12"/>
  <c r="AR157" i="12"/>
  <c r="AR141" i="12"/>
  <c r="AS21" i="12"/>
  <c r="AV21" i="12" s="1"/>
  <c r="AR33" i="12"/>
  <c r="AS111" i="12"/>
  <c r="BC226" i="12"/>
  <c r="AE261" i="12"/>
  <c r="AF261" i="12" s="1"/>
  <c r="AG261" i="12" s="1"/>
  <c r="AZ251" i="12"/>
  <c r="AE243" i="12"/>
  <c r="AF243" i="12" s="1"/>
  <c r="AG243" i="12" s="1"/>
  <c r="AE222" i="12"/>
  <c r="AF222" i="12" s="1"/>
  <c r="AG222" i="12" s="1"/>
  <c r="AE223" i="12"/>
  <c r="AF223" i="12" s="1"/>
  <c r="AG223" i="12" s="1"/>
  <c r="AE248" i="12"/>
  <c r="AF248" i="12" s="1"/>
  <c r="AG248" i="12" s="1"/>
  <c r="AE279" i="12"/>
  <c r="AF279" i="12" s="1"/>
  <c r="AG279" i="12" s="1"/>
  <c r="BG207" i="12"/>
  <c r="AV179" i="12"/>
  <c r="BI107" i="12"/>
  <c r="BI102" i="12"/>
  <c r="AE247" i="12"/>
  <c r="AF247" i="12" s="1"/>
  <c r="AG247" i="12" s="1"/>
  <c r="AZ243" i="12"/>
  <c r="AZ222" i="12"/>
  <c r="AZ230" i="12"/>
  <c r="BC251" i="12"/>
  <c r="BC243" i="12"/>
  <c r="BA222" i="12"/>
  <c r="AE266" i="12"/>
  <c r="AF266" i="12" s="1"/>
  <c r="AG266" i="12" s="1"/>
  <c r="BC247" i="12"/>
  <c r="BC231" i="12"/>
  <c r="BA230" i="12"/>
  <c r="AZ271" i="12"/>
  <c r="BA240" i="12"/>
  <c r="BI81" i="12"/>
  <c r="AZ231" i="12"/>
  <c r="BA234" i="12"/>
  <c r="BC281" i="12"/>
  <c r="AZ238" i="12"/>
  <c r="BC234" i="12"/>
  <c r="AZ244" i="12"/>
  <c r="AZ228" i="12"/>
  <c r="AE255" i="12"/>
  <c r="AF255" i="12" s="1"/>
  <c r="AG255" i="12" s="1"/>
  <c r="BC271" i="12"/>
  <c r="AE244" i="12"/>
  <c r="AF244" i="12" s="1"/>
  <c r="AG244" i="12" s="1"/>
  <c r="BA238" i="12"/>
  <c r="BC240" i="12"/>
  <c r="AE275" i="12"/>
  <c r="AF275" i="12" s="1"/>
  <c r="AG275" i="12" s="1"/>
  <c r="AT209" i="12"/>
  <c r="BA253" i="12"/>
  <c r="BC257" i="12"/>
  <c r="AE232" i="12"/>
  <c r="AF232" i="12" s="1"/>
  <c r="AG232" i="12" s="1"/>
  <c r="BC269" i="12"/>
  <c r="AT266" i="12"/>
  <c r="AE205" i="12"/>
  <c r="AF205" i="12" s="1"/>
  <c r="AG205" i="12" s="1"/>
  <c r="AV167" i="12"/>
  <c r="BC196" i="12"/>
  <c r="BG230" i="12"/>
  <c r="BI165" i="12"/>
  <c r="AT262" i="12"/>
  <c r="AZ211" i="12"/>
  <c r="BI91" i="12"/>
  <c r="AZ196" i="12"/>
  <c r="BI131" i="12"/>
  <c r="BC193" i="12"/>
  <c r="BI252" i="12"/>
  <c r="BI59" i="12"/>
  <c r="BI95" i="12"/>
  <c r="AE209" i="12"/>
  <c r="AF209" i="12" s="1"/>
  <c r="AG209" i="12" s="1"/>
  <c r="BA209" i="12"/>
  <c r="BC201" i="12"/>
  <c r="BG201" i="12"/>
  <c r="BG218" i="12"/>
  <c r="BA185" i="12"/>
  <c r="BG222" i="12"/>
  <c r="BI164" i="12"/>
  <c r="BG193" i="12"/>
  <c r="BG214" i="12"/>
  <c r="BA236" i="12"/>
  <c r="AZ236" i="12"/>
  <c r="AZ237" i="12"/>
  <c r="AE265" i="12"/>
  <c r="AF265" i="12" s="1"/>
  <c r="AG265" i="12" s="1"/>
  <c r="AE225" i="12"/>
  <c r="AF225" i="12" s="1"/>
  <c r="AG225" i="12" s="1"/>
  <c r="AZ250" i="12"/>
  <c r="BA242" i="12"/>
  <c r="AE231" i="12"/>
  <c r="AF231" i="12" s="1"/>
  <c r="AG231" i="12" s="1"/>
  <c r="BA227" i="12"/>
  <c r="BG216" i="12"/>
  <c r="BA210" i="12"/>
  <c r="AE236" i="12"/>
  <c r="AF236" i="12" s="1"/>
  <c r="AG236" i="12" s="1"/>
  <c r="AU240" i="12"/>
  <c r="AZ235" i="12"/>
  <c r="AE214" i="12"/>
  <c r="AF214" i="12" s="1"/>
  <c r="AG214" i="12" s="1"/>
  <c r="AT211" i="12"/>
  <c r="AZ223" i="12"/>
  <c r="BA239" i="12"/>
  <c r="AT167" i="12"/>
  <c r="AU276" i="12"/>
  <c r="BG191" i="12"/>
  <c r="AV206" i="12"/>
  <c r="AT207" i="12"/>
  <c r="AT210" i="12"/>
  <c r="BC237" i="12"/>
  <c r="AE246" i="12"/>
  <c r="AF246" i="12" s="1"/>
  <c r="AG246" i="12" s="1"/>
  <c r="BG241" i="12"/>
  <c r="BA221" i="12"/>
  <c r="AZ260" i="12"/>
  <c r="BA231" i="12"/>
  <c r="BG210" i="12"/>
  <c r="AV183" i="12"/>
  <c r="BG199" i="12"/>
  <c r="BG185" i="12"/>
  <c r="BI142" i="12"/>
  <c r="BI73" i="12"/>
  <c r="BI154" i="12"/>
  <c r="BI82" i="12"/>
  <c r="BI140" i="12"/>
  <c r="AZ174" i="12"/>
  <c r="AZ172" i="12"/>
  <c r="AU264" i="12"/>
  <c r="AZ206" i="12"/>
  <c r="BA208" i="12"/>
  <c r="AU244" i="12"/>
  <c r="AE201" i="12"/>
  <c r="AF201" i="12" s="1"/>
  <c r="AG201" i="12" s="1"/>
  <c r="BG187" i="12"/>
  <c r="AV210" i="12"/>
  <c r="AV211" i="12"/>
  <c r="BG176" i="12"/>
  <c r="BG209" i="12"/>
  <c r="AV209" i="12"/>
  <c r="BC221" i="12"/>
  <c r="AU270" i="12"/>
  <c r="BG208" i="12"/>
  <c r="BG197" i="12"/>
  <c r="BI175" i="12"/>
  <c r="BI263" i="12"/>
  <c r="BI141" i="12"/>
  <c r="BI27" i="12"/>
  <c r="AU176" i="12"/>
  <c r="AU185" i="12"/>
  <c r="AU193" i="12"/>
  <c r="AU205" i="12"/>
  <c r="AU209" i="12"/>
  <c r="AU211" i="12"/>
  <c r="AU218" i="12"/>
  <c r="BI66" i="12"/>
  <c r="BI238" i="12"/>
  <c r="AU238" i="12"/>
  <c r="AT127" i="12"/>
  <c r="AU272" i="12"/>
  <c r="AV264" i="12"/>
  <c r="BC210" i="12"/>
  <c r="BC206" i="12"/>
  <c r="AZ214" i="12"/>
  <c r="AU248" i="12"/>
  <c r="AE212" i="12"/>
  <c r="AF212" i="12" s="1"/>
  <c r="AG212" i="12" s="1"/>
  <c r="AZ207" i="12"/>
  <c r="BC211" i="12"/>
  <c r="AZ205" i="12"/>
  <c r="AZ189" i="12"/>
  <c r="BC185" i="12"/>
  <c r="BG228" i="12"/>
  <c r="AU268" i="12"/>
  <c r="AE218" i="12"/>
  <c r="AF218" i="12" s="1"/>
  <c r="AG218" i="12" s="1"/>
  <c r="AT139" i="12"/>
  <c r="AV262" i="12"/>
  <c r="BA187" i="12"/>
  <c r="AE193" i="12"/>
  <c r="AF193" i="12" s="1"/>
  <c r="AG193" i="12" s="1"/>
  <c r="AU259" i="12"/>
  <c r="BI161" i="12"/>
  <c r="BI101" i="12"/>
  <c r="BI79" i="12"/>
  <c r="BI10" i="12"/>
  <c r="BI261" i="12"/>
  <c r="BI255" i="12"/>
  <c r="BI248" i="12"/>
  <c r="BI236" i="12"/>
  <c r="BI80" i="12"/>
  <c r="AU236" i="12"/>
  <c r="BA214" i="12"/>
  <c r="AZ193" i="12"/>
  <c r="BA189" i="12"/>
  <c r="BA218" i="12"/>
  <c r="AU245" i="12"/>
  <c r="AV139" i="12"/>
  <c r="AU261" i="12"/>
  <c r="AE189" i="12"/>
  <c r="AF189" i="12" s="1"/>
  <c r="AG189" i="12" s="1"/>
  <c r="AU257" i="12"/>
  <c r="BI267" i="12"/>
  <c r="BI254" i="12"/>
  <c r="BI244" i="12"/>
  <c r="BI124" i="12"/>
  <c r="AU247" i="12"/>
  <c r="AU251" i="12"/>
  <c r="AU262" i="12"/>
  <c r="AU266" i="12"/>
  <c r="AU273" i="12"/>
  <c r="AZ212" i="12"/>
  <c r="AU280" i="12"/>
  <c r="BC207" i="12"/>
  <c r="BC212" i="12"/>
  <c r="AE208" i="12"/>
  <c r="AF208" i="12" s="1"/>
  <c r="AG208" i="12" s="1"/>
  <c r="BA197" i="12"/>
  <c r="BA205" i="12"/>
  <c r="BG226" i="12"/>
  <c r="BC209" i="12"/>
  <c r="AU278" i="12"/>
  <c r="BI167" i="12"/>
  <c r="BI259" i="12"/>
  <c r="BG220" i="12"/>
  <c r="AT264" i="12"/>
  <c r="BA211" i="12"/>
  <c r="BG249" i="12"/>
  <c r="AU252" i="12"/>
  <c r="BC214" i="12"/>
  <c r="BG243" i="12"/>
  <c r="BA193" i="12"/>
  <c r="AZ185" i="12"/>
  <c r="AE197" i="12"/>
  <c r="AF197" i="12" s="1"/>
  <c r="AG197" i="12" s="1"/>
  <c r="AZ208" i="12"/>
  <c r="BC197" i="12"/>
  <c r="AV61" i="12"/>
  <c r="BG251" i="12"/>
  <c r="AU265" i="12"/>
  <c r="AU249" i="12"/>
  <c r="AV266" i="12"/>
  <c r="BC174" i="12"/>
  <c r="AU255" i="12"/>
  <c r="AU274" i="12"/>
  <c r="BI123" i="12"/>
  <c r="BI67" i="12"/>
  <c r="BI265" i="12"/>
  <c r="BI258" i="12"/>
  <c r="BG253" i="12"/>
  <c r="BI240" i="12"/>
  <c r="BI29" i="12"/>
  <c r="BI55" i="12"/>
  <c r="AT102" i="12"/>
  <c r="AV177" i="12"/>
  <c r="AV267" i="12"/>
  <c r="AU171" i="12"/>
  <c r="AT180" i="12"/>
  <c r="BI231" i="12"/>
  <c r="BI201" i="12"/>
  <c r="AU207" i="12"/>
  <c r="BI223" i="12"/>
  <c r="AV164" i="12"/>
  <c r="AT164" i="12"/>
  <c r="BI282" i="12"/>
  <c r="BC178" i="12"/>
  <c r="AE178" i="12"/>
  <c r="AF178" i="12" s="1"/>
  <c r="AG178" i="12" s="1"/>
  <c r="BG221" i="12"/>
  <c r="AT239" i="12"/>
  <c r="BI290" i="12"/>
  <c r="AT178" i="12"/>
  <c r="BG204" i="12"/>
  <c r="AZ226" i="12"/>
  <c r="AE230" i="12"/>
  <c r="AF230" i="12" s="1"/>
  <c r="AG230" i="12" s="1"/>
  <c r="AZ247" i="12"/>
  <c r="AE251" i="12"/>
  <c r="AF251" i="12" s="1"/>
  <c r="AG251" i="12" s="1"/>
  <c r="BC262" i="12"/>
  <c r="BC266" i="12"/>
  <c r="AZ273" i="12"/>
  <c r="AE273" i="12"/>
  <c r="AF273" i="12" s="1"/>
  <c r="AG273" i="12" s="1"/>
  <c r="AZ277" i="12"/>
  <c r="BC277" i="12"/>
  <c r="BI74" i="12"/>
  <c r="BI118" i="12"/>
  <c r="BA184" i="12"/>
  <c r="AZ184" i="12"/>
  <c r="BA200" i="12"/>
  <c r="AZ200" i="12"/>
  <c r="BG229" i="12"/>
  <c r="AU254" i="12"/>
  <c r="BI271" i="12"/>
  <c r="BI281" i="12"/>
  <c r="AE196" i="12"/>
  <c r="AF196" i="12" s="1"/>
  <c r="AG196" i="12" s="1"/>
  <c r="AU269" i="12"/>
  <c r="BI292" i="12"/>
  <c r="BI48" i="12"/>
  <c r="AE192" i="12"/>
  <c r="AF192" i="12" s="1"/>
  <c r="AG192" i="12" s="1"/>
  <c r="BI168" i="12"/>
  <c r="AE172" i="12"/>
  <c r="AF172" i="12" s="1"/>
  <c r="AG172" i="12" s="1"/>
  <c r="BA172" i="12"/>
  <c r="BA176" i="12"/>
  <c r="AZ176" i="12"/>
  <c r="AT151" i="12"/>
  <c r="BA175" i="12"/>
  <c r="AZ175" i="12"/>
  <c r="AV233" i="12"/>
  <c r="AT233" i="12"/>
  <c r="BI286" i="12"/>
  <c r="BG186" i="12"/>
  <c r="BC213" i="12"/>
  <c r="BA213" i="12"/>
  <c r="BI30" i="12"/>
  <c r="BA224" i="12"/>
  <c r="AV235" i="12"/>
  <c r="BI83" i="12"/>
  <c r="BI40" i="12"/>
  <c r="AZ188" i="12"/>
  <c r="AV239" i="12"/>
  <c r="AU221" i="12"/>
  <c r="BC208" i="12"/>
  <c r="BG182" i="12"/>
  <c r="BA249" i="12"/>
  <c r="BC204" i="12"/>
  <c r="AU267" i="12"/>
  <c r="AE203" i="12"/>
  <c r="AF203" i="12" s="1"/>
  <c r="AG203" i="12" s="1"/>
  <c r="AU263" i="12"/>
  <c r="BI139" i="12"/>
  <c r="BI70" i="12"/>
  <c r="BI12" i="12"/>
  <c r="BI121" i="12"/>
  <c r="BI130" i="12"/>
  <c r="AE171" i="12"/>
  <c r="AF171" i="12" s="1"/>
  <c r="AG171" i="12" s="1"/>
  <c r="AZ171" i="12"/>
  <c r="BA182" i="12"/>
  <c r="AU243" i="12"/>
  <c r="BG233" i="12"/>
  <c r="AT42" i="12"/>
  <c r="AT235" i="12"/>
  <c r="AE188" i="12"/>
  <c r="AF188" i="12" s="1"/>
  <c r="AG188" i="12" s="1"/>
  <c r="AU260" i="12"/>
  <c r="BG239" i="12"/>
  <c r="BG202" i="12"/>
  <c r="AU182" i="12"/>
  <c r="BC249" i="12"/>
  <c r="AU277" i="12"/>
  <c r="AU250" i="12"/>
  <c r="BC188" i="12"/>
  <c r="AE191" i="12"/>
  <c r="AF191" i="12" s="1"/>
  <c r="AG191" i="12" s="1"/>
  <c r="BI288" i="12"/>
  <c r="BI277" i="12"/>
  <c r="BI132" i="12"/>
  <c r="BI237" i="12"/>
  <c r="BI243" i="12"/>
  <c r="BI214" i="12"/>
  <c r="BI269" i="12"/>
  <c r="BI119" i="12"/>
  <c r="BA192" i="12"/>
  <c r="AZ192" i="12"/>
  <c r="AZ217" i="12"/>
  <c r="BC217" i="12"/>
  <c r="AU258" i="12"/>
  <c r="AZ204" i="12"/>
  <c r="AE184" i="12"/>
  <c r="AF184" i="12" s="1"/>
  <c r="AG184" i="12" s="1"/>
  <c r="BC175" i="12"/>
  <c r="BG181" i="12"/>
  <c r="AT181" i="12"/>
  <c r="BG183" i="12"/>
  <c r="BG194" i="12"/>
  <c r="BG215" i="12"/>
  <c r="BA220" i="12"/>
  <c r="BC220" i="12"/>
  <c r="BA228" i="12"/>
  <c r="BC228" i="12"/>
  <c r="BA232" i="12"/>
  <c r="AZ232" i="12"/>
  <c r="BC232" i="12"/>
  <c r="AZ241" i="12"/>
  <c r="AE241" i="12"/>
  <c r="AF241" i="12" s="1"/>
  <c r="AG241" i="12" s="1"/>
  <c r="BA241" i="12"/>
  <c r="AZ245" i="12"/>
  <c r="BC245" i="12"/>
  <c r="BA245" i="12"/>
  <c r="AZ253" i="12"/>
  <c r="BC253" i="12"/>
  <c r="AE264" i="12"/>
  <c r="AF264" i="12" s="1"/>
  <c r="AG264" i="12" s="1"/>
  <c r="AE268" i="12"/>
  <c r="AF268" i="12" s="1"/>
  <c r="AG268" i="12" s="1"/>
  <c r="BC270" i="12"/>
  <c r="AZ270" i="12"/>
  <c r="AZ272" i="12"/>
  <c r="BC274" i="12"/>
  <c r="AE274" i="12"/>
  <c r="AF274" i="12" s="1"/>
  <c r="AG274" i="12" s="1"/>
  <c r="BC276" i="12"/>
  <c r="AE276" i="12"/>
  <c r="AF276" i="12" s="1"/>
  <c r="AG276" i="12" s="1"/>
  <c r="BC278" i="12"/>
  <c r="AZ280" i="12"/>
  <c r="AE280" i="12"/>
  <c r="AF280" i="12" s="1"/>
  <c r="AG280" i="12" s="1"/>
  <c r="AU279" i="12"/>
  <c r="AU256" i="12"/>
  <c r="AU239" i="12"/>
  <c r="AU271" i="12"/>
  <c r="BG250" i="12"/>
  <c r="AV28" i="12"/>
  <c r="AU235" i="12"/>
  <c r="AE204" i="12"/>
  <c r="AF204" i="12" s="1"/>
  <c r="AG204" i="12" s="1"/>
  <c r="AZ180" i="12"/>
  <c r="BC184" i="12"/>
  <c r="BG246" i="12"/>
  <c r="BC200" i="12"/>
  <c r="AU281" i="12"/>
  <c r="BI71" i="12"/>
  <c r="BI120" i="12"/>
  <c r="BI47" i="12"/>
  <c r="AT85" i="12"/>
  <c r="BI97" i="12"/>
  <c r="BA206" i="12"/>
  <c r="AU237" i="12"/>
  <c r="AT263" i="12"/>
  <c r="AV263" i="12"/>
  <c r="AT267" i="12"/>
  <c r="AU275" i="12"/>
  <c r="BG235" i="12"/>
  <c r="BG237" i="12"/>
  <c r="BG242" i="12"/>
  <c r="AT237" i="12"/>
  <c r="BA178" i="12"/>
  <c r="BC182" i="12"/>
  <c r="BC171" i="12"/>
  <c r="AE195" i="12"/>
  <c r="AF195" i="12" s="1"/>
  <c r="AG195" i="12" s="1"/>
  <c r="BC195" i="12"/>
  <c r="AZ199" i="12"/>
  <c r="AE199" i="12"/>
  <c r="AF199" i="12" s="1"/>
  <c r="AG199" i="12" s="1"/>
  <c r="AZ210" i="12"/>
  <c r="AE253" i="12"/>
  <c r="AF253" i="12" s="1"/>
  <c r="AG253" i="12" s="1"/>
  <c r="AE217" i="12"/>
  <c r="AF217" i="12" s="1"/>
  <c r="AG217" i="12" s="1"/>
  <c r="AE200" i="12"/>
  <c r="AF200" i="12" s="1"/>
  <c r="AG200" i="12" s="1"/>
  <c r="AE180" i="12"/>
  <c r="AF180" i="12" s="1"/>
  <c r="AG180" i="12" s="1"/>
  <c r="BG198" i="12"/>
  <c r="AE174" i="12"/>
  <c r="AF174" i="12" s="1"/>
  <c r="AG174" i="12" s="1"/>
  <c r="AU228" i="12"/>
  <c r="AZ178" i="12"/>
  <c r="AE182" i="12"/>
  <c r="AF182" i="12" s="1"/>
  <c r="AG182" i="12" s="1"/>
  <c r="BG196" i="12"/>
  <c r="BA217" i="12"/>
  <c r="AV237" i="12"/>
  <c r="AU201" i="12"/>
  <c r="AU214" i="12"/>
  <c r="AE216" i="12"/>
  <c r="AF216" i="12" s="1"/>
  <c r="AG216" i="12" s="1"/>
  <c r="BI284" i="12"/>
  <c r="BI155" i="12"/>
  <c r="BI117" i="12"/>
  <c r="BI39" i="12"/>
  <c r="BI15" i="12"/>
  <c r="BI145" i="12"/>
  <c r="BG245" i="12"/>
  <c r="BI260" i="12"/>
  <c r="BI17" i="12"/>
  <c r="AU241" i="12"/>
  <c r="BI250" i="12"/>
  <c r="BC189" i="12"/>
  <c r="AU253" i="12"/>
  <c r="BI256" i="12"/>
  <c r="BI43" i="12"/>
  <c r="BI113" i="12"/>
  <c r="BG173" i="12"/>
  <c r="AT179" i="12"/>
  <c r="BG178" i="12"/>
  <c r="AU197" i="12"/>
  <c r="AV42" i="12"/>
  <c r="AT27" i="12"/>
  <c r="BI109" i="12"/>
  <c r="BI61" i="12"/>
  <c r="BI34" i="12"/>
  <c r="BI158" i="12"/>
  <c r="BI104" i="12"/>
  <c r="BI54" i="12"/>
  <c r="BI125" i="12"/>
  <c r="BI50" i="12"/>
  <c r="BI18" i="12"/>
  <c r="BI26" i="12"/>
  <c r="BI127" i="12"/>
  <c r="BI41" i="12"/>
  <c r="AV27" i="12"/>
  <c r="BI44" i="12"/>
  <c r="BI78" i="12"/>
  <c r="BI33" i="12"/>
  <c r="BI93" i="12"/>
  <c r="AV13" i="12"/>
  <c r="AT69" i="12"/>
  <c r="BI65" i="12"/>
  <c r="BI25" i="12"/>
  <c r="AT183" i="12"/>
  <c r="AV178" i="12"/>
  <c r="AT13" i="12"/>
  <c r="AT61" i="12"/>
  <c r="AV66" i="12"/>
  <c r="AU172" i="12"/>
  <c r="BI151" i="12"/>
  <c r="BI111" i="12"/>
  <c r="BI62" i="12"/>
  <c r="BI36" i="12"/>
  <c r="BI31" i="12"/>
  <c r="BI11" i="12"/>
  <c r="BI159" i="12"/>
  <c r="BI133" i="12"/>
  <c r="BI105" i="12"/>
  <c r="BI19" i="12"/>
  <c r="AT86" i="12"/>
  <c r="AU189" i="12"/>
  <c r="AU223" i="12"/>
  <c r="BI227" i="12"/>
  <c r="AU219" i="12"/>
  <c r="BI219" i="12"/>
  <c r="AU231" i="12"/>
  <c r="AU227" i="12"/>
  <c r="BI60" i="12"/>
  <c r="BI114" i="12"/>
  <c r="AT25" i="12"/>
  <c r="AV26" i="12"/>
  <c r="BI42" i="12"/>
  <c r="BI58" i="12"/>
  <c r="BI90" i="12"/>
  <c r="BI129" i="12"/>
  <c r="BI137" i="12"/>
  <c r="AV151" i="12"/>
  <c r="AT66" i="12"/>
  <c r="BI89" i="12"/>
  <c r="BI75" i="12"/>
  <c r="AE185" i="12"/>
  <c r="AF185" i="12" s="1"/>
  <c r="AG185" i="12" s="1"/>
  <c r="BG192" i="12"/>
  <c r="AZ195" i="12"/>
  <c r="BC199" i="12"/>
  <c r="BI136" i="12"/>
  <c r="BI56" i="12"/>
  <c r="BI46" i="12"/>
  <c r="BI14" i="12"/>
  <c r="BI172" i="12"/>
  <c r="BI156" i="12"/>
  <c r="BI106" i="12"/>
  <c r="BI98" i="12"/>
  <c r="BE26" i="15"/>
  <c r="BE29" i="15"/>
  <c r="BE28" i="15"/>
  <c r="BI13" i="12"/>
  <c r="BI21" i="12"/>
  <c r="AT28" i="12"/>
  <c r="BI37" i="12"/>
  <c r="BI51" i="12"/>
  <c r="BI94" i="12"/>
  <c r="AV102" i="12"/>
  <c r="AT103" i="12"/>
  <c r="BI110" i="12"/>
  <c r="BI134" i="12"/>
  <c r="BG175" i="12"/>
  <c r="BG177" i="12"/>
  <c r="AT177" i="12"/>
  <c r="BG179" i="12"/>
  <c r="BG180" i="12"/>
  <c r="AV180" i="12"/>
  <c r="AV181" i="12"/>
  <c r="AT182" i="12"/>
  <c r="BG188" i="12"/>
  <c r="BG190" i="12"/>
  <c r="BI205" i="12"/>
  <c r="BG217" i="12"/>
  <c r="BI32" i="12"/>
  <c r="BI103" i="12"/>
  <c r="BI138" i="12"/>
  <c r="BI153" i="12"/>
  <c r="BC170" i="12"/>
  <c r="AE170" i="12"/>
  <c r="AF170" i="12" s="1"/>
  <c r="AG170" i="12" s="1"/>
  <c r="BC176" i="12"/>
  <c r="AE187" i="12"/>
  <c r="AF187" i="12" s="1"/>
  <c r="AG187" i="12" s="1"/>
  <c r="BC187" i="12"/>
  <c r="BA191" i="12"/>
  <c r="BC191" i="12"/>
  <c r="AZ201" i="12"/>
  <c r="BA201" i="12"/>
  <c r="AZ203" i="12"/>
  <c r="BC203" i="12"/>
  <c r="AZ209" i="12"/>
  <c r="BA216" i="12"/>
  <c r="AZ216" i="12"/>
  <c r="AZ218" i="12"/>
  <c r="BG224" i="12"/>
  <c r="AU234" i="12"/>
  <c r="BI235" i="12"/>
  <c r="BI239" i="12"/>
  <c r="AU242" i="12"/>
  <c r="BI246" i="12"/>
  <c r="AU246" i="12"/>
  <c r="BG247" i="12"/>
  <c r="BE32" i="15"/>
  <c r="AU224" i="12"/>
  <c r="AU180" i="12"/>
  <c r="BI196" i="12"/>
  <c r="BI224" i="12"/>
  <c r="AU232" i="12"/>
  <c r="BI213" i="12"/>
  <c r="BI184" i="12"/>
  <c r="AU220" i="12"/>
  <c r="AU175" i="12"/>
  <c r="AU200" i="12"/>
  <c r="AU204" i="12"/>
  <c r="BI192" i="12"/>
  <c r="AU213" i="12"/>
  <c r="AU192" i="12"/>
  <c r="BI233" i="12"/>
  <c r="AU178" i="12"/>
  <c r="AU196" i="12"/>
  <c r="AU210" i="12"/>
  <c r="AU184" i="12"/>
  <c r="BI200" i="12"/>
  <c r="BE18" i="15"/>
  <c r="BI229" i="12"/>
  <c r="BI217" i="12"/>
  <c r="BI180" i="12"/>
  <c r="BI152" i="12"/>
  <c r="BI24" i="12"/>
  <c r="BI64" i="12"/>
  <c r="BI69" i="12"/>
  <c r="BI84" i="12"/>
  <c r="BI85" i="12"/>
  <c r="BI86" i="12"/>
  <c r="BI87" i="12"/>
  <c r="BI96" i="12"/>
  <c r="BI99" i="12"/>
  <c r="BI112" i="12"/>
  <c r="BI115" i="12"/>
  <c r="BI144" i="12"/>
  <c r="BI146" i="12"/>
  <c r="BI147" i="12"/>
  <c r="BI148" i="12"/>
  <c r="BI149" i="12"/>
  <c r="BI135" i="12"/>
  <c r="BI68" i="12"/>
  <c r="BI128" i="12"/>
  <c r="BG225" i="12"/>
  <c r="BI247" i="12"/>
  <c r="BI251" i="12"/>
  <c r="BI262" i="12"/>
  <c r="BI266" i="12"/>
  <c r="BI273" i="12"/>
  <c r="BI108" i="12"/>
  <c r="BI150" i="12"/>
  <c r="BG171" i="12"/>
  <c r="BI176" i="12"/>
  <c r="BI185" i="12"/>
  <c r="BI189" i="12"/>
  <c r="BI193" i="12"/>
  <c r="BG200" i="12"/>
  <c r="BI209" i="12"/>
  <c r="BI211" i="12"/>
  <c r="BG213" i="12"/>
  <c r="BI218" i="12"/>
  <c r="BC180" i="12"/>
  <c r="BC192" i="12"/>
  <c r="BI163" i="12"/>
  <c r="BI22" i="12"/>
  <c r="BI23" i="12"/>
  <c r="BI207" i="12"/>
  <c r="BI143" i="12"/>
  <c r="BI92" i="12"/>
  <c r="AV189" i="12"/>
  <c r="BI20" i="12"/>
  <c r="BI160" i="12"/>
  <c r="BI57" i="12"/>
  <c r="BI9" i="12"/>
  <c r="BI45" i="12"/>
  <c r="BI76" i="12"/>
  <c r="BI88" i="12"/>
  <c r="BI126" i="12"/>
  <c r="BI166" i="12"/>
  <c r="BI157" i="12"/>
  <c r="BI77" i="12"/>
  <c r="BI52" i="12"/>
  <c r="BI38" i="12"/>
  <c r="BI100" i="12"/>
  <c r="BI116" i="12"/>
  <c r="AE175" i="12"/>
  <c r="AF175" i="12" s="1"/>
  <c r="AG175" i="12" s="1"/>
  <c r="AU188" i="12"/>
  <c r="BG184" i="12"/>
  <c r="BI169" i="12"/>
  <c r="BI63" i="12"/>
  <c r="BI16" i="12"/>
  <c r="BI197" i="12"/>
  <c r="BI35" i="12"/>
  <c r="BI49" i="12"/>
  <c r="BI53" i="12"/>
  <c r="BI72" i="12"/>
  <c r="BI122" i="12"/>
  <c r="AU229" i="12"/>
  <c r="BI181" i="12"/>
  <c r="AU225" i="12"/>
  <c r="BI225" i="12"/>
  <c r="AU194" i="12"/>
  <c r="AU215" i="12"/>
  <c r="AU179" i="12"/>
  <c r="BI221" i="12"/>
  <c r="BI186" i="12"/>
  <c r="AU233" i="12"/>
  <c r="AU198" i="12"/>
  <c r="AU177" i="12"/>
  <c r="BI215" i="12"/>
  <c r="AU202" i="12"/>
  <c r="BI177" i="12"/>
  <c r="BI190" i="12"/>
  <c r="BI199" i="12"/>
  <c r="AU199" i="12"/>
  <c r="AU174" i="12"/>
  <c r="AU230" i="12"/>
  <c r="BI182" i="12"/>
  <c r="BI178" i="12"/>
  <c r="BI188" i="12"/>
  <c r="BI222" i="12"/>
  <c r="AU226" i="12"/>
  <c r="BI171" i="12"/>
  <c r="AU212" i="12"/>
  <c r="AU203" i="12"/>
  <c r="BI216" i="12"/>
  <c r="BI195" i="12"/>
  <c r="AU191" i="12"/>
  <c r="BI206" i="12"/>
  <c r="BI208" i="12"/>
  <c r="AU216" i="12"/>
  <c r="AU187" i="12"/>
  <c r="AU170" i="12"/>
  <c r="BI191" i="12"/>
  <c r="BI174" i="12"/>
  <c r="AU208" i="12"/>
  <c r="AU206" i="12"/>
  <c r="BI212" i="12"/>
  <c r="BI203" i="12"/>
  <c r="BI187" i="12"/>
  <c r="BE24" i="15"/>
  <c r="AU195" i="12"/>
  <c r="BI210" i="12"/>
  <c r="BI170" i="12"/>
  <c r="BE21" i="15"/>
  <c r="AV85" i="12"/>
  <c r="AV86" i="12"/>
  <c r="AT116" i="12"/>
  <c r="AV117" i="12"/>
  <c r="AT117" i="12"/>
  <c r="AT109" i="12"/>
  <c r="AV69" i="12"/>
  <c r="AV127" i="12"/>
  <c r="AV109" i="12"/>
  <c r="AR37" i="12"/>
  <c r="AS18" i="12"/>
  <c r="AR35" i="12"/>
  <c r="AS36" i="12"/>
  <c r="AR100" i="12"/>
  <c r="AS32" i="12"/>
  <c r="AR112" i="12"/>
  <c r="AS17" i="12"/>
  <c r="AS72" i="12"/>
  <c r="AR16" i="12"/>
  <c r="AS81" i="12"/>
  <c r="AS31" i="12"/>
  <c r="AR131" i="12"/>
  <c r="AR31" i="12"/>
  <c r="AS229" i="12"/>
  <c r="AS171" i="12"/>
  <c r="AS274" i="12"/>
  <c r="AS223" i="12"/>
  <c r="AR171" i="12"/>
  <c r="AR119" i="12"/>
  <c r="AS89" i="12"/>
  <c r="AR274" i="12"/>
  <c r="AS221" i="12"/>
  <c r="AR156" i="12"/>
  <c r="AR93" i="12"/>
  <c r="AS280" i="12"/>
  <c r="AR227" i="12"/>
  <c r="AS204" i="12"/>
  <c r="AS133" i="12"/>
  <c r="AR80" i="12"/>
  <c r="AR271" i="12"/>
  <c r="AR226" i="12"/>
  <c r="AR204" i="12"/>
  <c r="AS166" i="12"/>
  <c r="AS118" i="12"/>
  <c r="AS73" i="12"/>
  <c r="AS279" i="12"/>
  <c r="AS251" i="12"/>
  <c r="AR217" i="12"/>
  <c r="AR176" i="12"/>
  <c r="AR118" i="12"/>
  <c r="AR83" i="12"/>
  <c r="AR279" i="12"/>
  <c r="AR252" i="12"/>
  <c r="AR203" i="12"/>
  <c r="AR173" i="12"/>
  <c r="AR121" i="12"/>
  <c r="AR78" i="12"/>
  <c r="AR36" i="12"/>
  <c r="AS10" i="12"/>
  <c r="AR34" i="12"/>
  <c r="AS250" i="12"/>
  <c r="AR68" i="12"/>
  <c r="AR29" i="12"/>
  <c r="AS94" i="12"/>
  <c r="AS16" i="12"/>
  <c r="AR50" i="12"/>
  <c r="AS15" i="12"/>
  <c r="AR72" i="12"/>
  <c r="AS30" i="12"/>
  <c r="AS120" i="12"/>
  <c r="AR30" i="12"/>
  <c r="AR174" i="12"/>
  <c r="AS230" i="12"/>
  <c r="AR255" i="12"/>
  <c r="AR172" i="12"/>
  <c r="AS272" i="12"/>
  <c r="AS215" i="12"/>
  <c r="AS170" i="12"/>
  <c r="AR111" i="12"/>
  <c r="AR76" i="12"/>
  <c r="AS273" i="12"/>
  <c r="AS216" i="12"/>
  <c r="AS150" i="12"/>
  <c r="AR89" i="12"/>
  <c r="AR273" i="12"/>
  <c r="AS226" i="12"/>
  <c r="AR161" i="12"/>
  <c r="AR124" i="12"/>
  <c r="AR79" i="12"/>
  <c r="AS270" i="12"/>
  <c r="AS224" i="12"/>
  <c r="AS201" i="12"/>
  <c r="AS165" i="12"/>
  <c r="AR114" i="12"/>
  <c r="AR70" i="12"/>
  <c r="AR270" i="12"/>
  <c r="AS246" i="12"/>
  <c r="AS203" i="12"/>
  <c r="AR175" i="12"/>
  <c r="AR110" i="12"/>
  <c r="AS78" i="12"/>
  <c r="AS278" i="12"/>
  <c r="AR251" i="12"/>
  <c r="AR202" i="12"/>
  <c r="AS172" i="12"/>
  <c r="AS100" i="12"/>
  <c r="AR77" i="12"/>
  <c r="AS35" i="12"/>
  <c r="AS54" i="12"/>
  <c r="AS29" i="12"/>
  <c r="AR231" i="12"/>
  <c r="AR67" i="12"/>
  <c r="AS50" i="12"/>
  <c r="AS9" i="12"/>
  <c r="AR49" i="12"/>
  <c r="AS14" i="12"/>
  <c r="AS71" i="12"/>
  <c r="AR15" i="12"/>
  <c r="AS90" i="12"/>
  <c r="AS107" i="12"/>
  <c r="AS192" i="12"/>
  <c r="AR249" i="12"/>
  <c r="AR269" i="12"/>
  <c r="AS232" i="12"/>
  <c r="AR253" i="12"/>
  <c r="AS212" i="12"/>
  <c r="AS169" i="12"/>
  <c r="AR108" i="12"/>
  <c r="AR75" i="12"/>
  <c r="AR272" i="12"/>
  <c r="AR215" i="12"/>
  <c r="AS149" i="12"/>
  <c r="AS80" i="12"/>
  <c r="AS271" i="12"/>
  <c r="AS222" i="12"/>
  <c r="AS160" i="12"/>
  <c r="AR123" i="12"/>
  <c r="AS70" i="12"/>
  <c r="AS259" i="12"/>
  <c r="AR222" i="12"/>
  <c r="AS200" i="12"/>
  <c r="AR160" i="12"/>
  <c r="AR113" i="12"/>
  <c r="AR69" i="12"/>
  <c r="AS268" i="12"/>
  <c r="AS245" i="12"/>
  <c r="AS202" i="12"/>
  <c r="AS173" i="12"/>
  <c r="AR109" i="12"/>
  <c r="AS77" i="12"/>
  <c r="AS276" i="12"/>
  <c r="AS249" i="12"/>
  <c r="AS197" i="12"/>
  <c r="AS157" i="12"/>
  <c r="AS99" i="12"/>
  <c r="AS68" i="12"/>
  <c r="AS191" i="12"/>
  <c r="AR21" i="12"/>
  <c r="AR99" i="12"/>
  <c r="AR18" i="12"/>
  <c r="AS135" i="12"/>
  <c r="AR45" i="12"/>
  <c r="AR199" i="12"/>
  <c r="AR32" i="12"/>
  <c r="AR162" i="12"/>
  <c r="AR23" i="12"/>
  <c r="AS119" i="12"/>
  <c r="AR40" i="12"/>
  <c r="AR197" i="12"/>
  <c r="AS53" i="12"/>
  <c r="AR250" i="12"/>
  <c r="AS162" i="12"/>
  <c r="AR190" i="12"/>
  <c r="AR254" i="12"/>
  <c r="AS240" i="12"/>
  <c r="AR191" i="12"/>
  <c r="AR136" i="12"/>
  <c r="AR94" i="12"/>
  <c r="AS57" i="12"/>
  <c r="AR240" i="12"/>
  <c r="AR170" i="12"/>
  <c r="AS101" i="12"/>
  <c r="AR57" i="12"/>
  <c r="AS247" i="12"/>
  <c r="AR216" i="12"/>
  <c r="AS144" i="12"/>
  <c r="AS106" i="12"/>
  <c r="AR48" i="12"/>
  <c r="AR247" i="12"/>
  <c r="AS218" i="12"/>
  <c r="AS185" i="12"/>
  <c r="AR143" i="12"/>
  <c r="AR106" i="12"/>
  <c r="AS51" i="12"/>
  <c r="AS257" i="12"/>
  <c r="AR224" i="12"/>
  <c r="AR193" i="12"/>
  <c r="AR153" i="12"/>
  <c r="AS92" i="12"/>
  <c r="AR56" i="12"/>
  <c r="AR258" i="12"/>
  <c r="AS231" i="12"/>
  <c r="AS190" i="12"/>
  <c r="AS132" i="12"/>
  <c r="AR92" i="12"/>
  <c r="AS46" i="12"/>
  <c r="AS108" i="12"/>
  <c r="AR20" i="12"/>
  <c r="AS67" i="12"/>
  <c r="AR10" i="12"/>
  <c r="AS112" i="12"/>
  <c r="AS44" i="12"/>
  <c r="AS136" i="12"/>
  <c r="AS23" i="12"/>
  <c r="AR125" i="12"/>
  <c r="AR22" i="12"/>
  <c r="AR115" i="12"/>
  <c r="AS39" i="12"/>
  <c r="AS188" i="12"/>
  <c r="AR39" i="12"/>
  <c r="AR276" i="12"/>
  <c r="AS187" i="12"/>
  <c r="AS198" i="12"/>
  <c r="AR232" i="12"/>
  <c r="AR188" i="12"/>
  <c r="AR135" i="12"/>
  <c r="AS93" i="12"/>
  <c r="AR54" i="12"/>
  <c r="AS227" i="12"/>
  <c r="AR169" i="12"/>
  <c r="AR98" i="12"/>
  <c r="AS48" i="12"/>
  <c r="AS244" i="12"/>
  <c r="AS214" i="12"/>
  <c r="AS143" i="12"/>
  <c r="AR101" i="12"/>
  <c r="AS281" i="12"/>
  <c r="AR244" i="12"/>
  <c r="AS217" i="12"/>
  <c r="AS176" i="12"/>
  <c r="AR134" i="12"/>
  <c r="AS83" i="12"/>
  <c r="AR47" i="12"/>
  <c r="AR256" i="12"/>
  <c r="AR220" i="12"/>
  <c r="AR189" i="12"/>
  <c r="AS122" i="12"/>
  <c r="AS91" i="12"/>
  <c r="AS55" i="12"/>
  <c r="AR257" i="12"/>
  <c r="AR228" i="12"/>
  <c r="AS186" i="12"/>
  <c r="AS131" i="12"/>
  <c r="AR91" i="12"/>
  <c r="AU186" i="12"/>
  <c r="BI198" i="12"/>
  <c r="BI220" i="12"/>
  <c r="BI228" i="12"/>
  <c r="BE31" i="15"/>
  <c r="BE20" i="15"/>
  <c r="AU183" i="12"/>
  <c r="AU173" i="12"/>
  <c r="BI179" i="12"/>
  <c r="BE30" i="15"/>
  <c r="BE19" i="15"/>
  <c r="BI202" i="12"/>
  <c r="BI194" i="12"/>
  <c r="BI232" i="12"/>
  <c r="BE33" i="15"/>
  <c r="BE25" i="15"/>
  <c r="AU190" i="12"/>
  <c r="AU181" i="12"/>
  <c r="BI183" i="12"/>
  <c r="BI173" i="12"/>
  <c r="BI230" i="12"/>
  <c r="BE27" i="15"/>
  <c r="BE23" i="15"/>
  <c r="AV205" i="12"/>
  <c r="AU222" i="12"/>
  <c r="BI226" i="12"/>
  <c r="AV184" i="12" l="1"/>
  <c r="AV228" i="12"/>
  <c r="AT228" i="12"/>
  <c r="AT243" i="12"/>
  <c r="AY218" i="12"/>
  <c r="AV243" i="12"/>
  <c r="AY214" i="12"/>
  <c r="AT189" i="12"/>
  <c r="AY229" i="12"/>
  <c r="AY58" i="12"/>
  <c r="AV242" i="12"/>
  <c r="AT145" i="12"/>
  <c r="AT219" i="12"/>
  <c r="AT97" i="12"/>
  <c r="AY17" i="12"/>
  <c r="AT260" i="12"/>
  <c r="AV260" i="12"/>
  <c r="AT277" i="12"/>
  <c r="AV225" i="12"/>
  <c r="AY246" i="12"/>
  <c r="AT38" i="12"/>
  <c r="AV125" i="12"/>
  <c r="AT256" i="12"/>
  <c r="AT24" i="12"/>
  <c r="AV38" i="12"/>
  <c r="AV269" i="12"/>
  <c r="AT40" i="12"/>
  <c r="AV220" i="12"/>
  <c r="AV253" i="12"/>
  <c r="AT34" i="12"/>
  <c r="AT58" i="12"/>
  <c r="AV196" i="12"/>
  <c r="AT21" i="12"/>
  <c r="AT196" i="12"/>
  <c r="AV9" i="12"/>
  <c r="AT9" i="12"/>
  <c r="AT253" i="12"/>
  <c r="AT125" i="12"/>
  <c r="AV123" i="12"/>
  <c r="AV37" i="12"/>
  <c r="AT195" i="12"/>
  <c r="AT194" i="12"/>
  <c r="AT156" i="12"/>
  <c r="AT62" i="12"/>
  <c r="AV95" i="12"/>
  <c r="AV62" i="12"/>
  <c r="AX38" i="12"/>
  <c r="AX62" i="12"/>
  <c r="AV11" i="12"/>
  <c r="AT47" i="12"/>
  <c r="AV105" i="12"/>
  <c r="AV47" i="12"/>
  <c r="AY98" i="12"/>
  <c r="AY125" i="12"/>
  <c r="AY99" i="12"/>
  <c r="AY113" i="12"/>
  <c r="AY251" i="12"/>
  <c r="AY70" i="12"/>
  <c r="AY111" i="12"/>
  <c r="AY173" i="12"/>
  <c r="AY31" i="12"/>
  <c r="AY114" i="12"/>
  <c r="AY131" i="12"/>
  <c r="AY100" i="12"/>
  <c r="AX72" i="12"/>
  <c r="AX43" i="12"/>
  <c r="AY101" i="12"/>
  <c r="AY54" i="12"/>
  <c r="AY39" i="12"/>
  <c r="AY48" i="12"/>
  <c r="AY240" i="12"/>
  <c r="AY32" i="12"/>
  <c r="AY222" i="12"/>
  <c r="AY110" i="12"/>
  <c r="AY89" i="12"/>
  <c r="AY72" i="12"/>
  <c r="AY34" i="12"/>
  <c r="AY227" i="12"/>
  <c r="AY171" i="12"/>
  <c r="AY35" i="12"/>
  <c r="AX146" i="12"/>
  <c r="AX150" i="12"/>
  <c r="AX168" i="12"/>
  <c r="AX160" i="12"/>
  <c r="AX57" i="12"/>
  <c r="AX63" i="12"/>
  <c r="AX79" i="12"/>
  <c r="AX143" i="12"/>
  <c r="AX17" i="12"/>
  <c r="AT12" i="12"/>
  <c r="AX74" i="12"/>
  <c r="AX138" i="12"/>
  <c r="AY74" i="12"/>
  <c r="AX54" i="12"/>
  <c r="AY21" i="12"/>
  <c r="AX166" i="12"/>
  <c r="AX48" i="12"/>
  <c r="AY215" i="12"/>
  <c r="AY49" i="12"/>
  <c r="AY77" i="12"/>
  <c r="AY175" i="12"/>
  <c r="AY172" i="12"/>
  <c r="AT15" i="12"/>
  <c r="AY83" i="12"/>
  <c r="AY16" i="12"/>
  <c r="AX130" i="12"/>
  <c r="AX56" i="12"/>
  <c r="AX80" i="12"/>
  <c r="AX159" i="12"/>
  <c r="AX161" i="12"/>
  <c r="AX108" i="12"/>
  <c r="AX148" i="12"/>
  <c r="AX94" i="12"/>
  <c r="AY29" i="12"/>
  <c r="AX71" i="12"/>
  <c r="AX119" i="12"/>
  <c r="AY91" i="12"/>
  <c r="AY68" i="12"/>
  <c r="AY250" i="12"/>
  <c r="AY199" i="12"/>
  <c r="AY94" i="12"/>
  <c r="AY45" i="12"/>
  <c r="AY249" i="12"/>
  <c r="AY50" i="12"/>
  <c r="AY36" i="12"/>
  <c r="AY118" i="12"/>
  <c r="AY204" i="12"/>
  <c r="AY93" i="12"/>
  <c r="AY37" i="12"/>
  <c r="AX112" i="12"/>
  <c r="AX129" i="12"/>
  <c r="AX19" i="12"/>
  <c r="AX35" i="12"/>
  <c r="AX51" i="12"/>
  <c r="AX89" i="12"/>
  <c r="AX81" i="12"/>
  <c r="AV103" i="12"/>
  <c r="AX22" i="12"/>
  <c r="AX90" i="12"/>
  <c r="AX136" i="12"/>
  <c r="AY243" i="12"/>
  <c r="AY88" i="12"/>
  <c r="AY51" i="12"/>
  <c r="AX14" i="12"/>
  <c r="AX34" i="12"/>
  <c r="AX46" i="12"/>
  <c r="AY231" i="12"/>
  <c r="AY161" i="12"/>
  <c r="AY30" i="12"/>
  <c r="AY80" i="12"/>
  <c r="AX128" i="12"/>
  <c r="AY153" i="12"/>
  <c r="AY203" i="12"/>
  <c r="AY228" i="12"/>
  <c r="AY47" i="12"/>
  <c r="AY135" i="12"/>
  <c r="AY10" i="12"/>
  <c r="AY134" i="12"/>
  <c r="AY188" i="12"/>
  <c r="AY115" i="12"/>
  <c r="AY106" i="12"/>
  <c r="AY216" i="12"/>
  <c r="AY136" i="12"/>
  <c r="AY197" i="12"/>
  <c r="AY123" i="12"/>
  <c r="AY75" i="12"/>
  <c r="AY79" i="12"/>
  <c r="AY78" i="12"/>
  <c r="AY176" i="12"/>
  <c r="AY226" i="12"/>
  <c r="AY156" i="12"/>
  <c r="AX122" i="12"/>
  <c r="AX67" i="12"/>
  <c r="AX99" i="12"/>
  <c r="AX131" i="12"/>
  <c r="AX147" i="12"/>
  <c r="AX163" i="12"/>
  <c r="AV84" i="12"/>
  <c r="AX76" i="12"/>
  <c r="AX24" i="12"/>
  <c r="AX135" i="12"/>
  <c r="AY120" i="12"/>
  <c r="AX10" i="12"/>
  <c r="AY189" i="12"/>
  <c r="AY244" i="12"/>
  <c r="AY169" i="12"/>
  <c r="AY23" i="12"/>
  <c r="AY160" i="12"/>
  <c r="AY232" i="12"/>
  <c r="AY22" i="12"/>
  <c r="AY20" i="12"/>
  <c r="AY56" i="12"/>
  <c r="AY143" i="12"/>
  <c r="AY191" i="12"/>
  <c r="AY40" i="12"/>
  <c r="AY18" i="12"/>
  <c r="AY69" i="12"/>
  <c r="AY108" i="12"/>
  <c r="AY67" i="12"/>
  <c r="AY202" i="12"/>
  <c r="AY124" i="12"/>
  <c r="AY76" i="12"/>
  <c r="AY174" i="12"/>
  <c r="AY121" i="12"/>
  <c r="AY217" i="12"/>
  <c r="AY112" i="12"/>
  <c r="AX64" i="12"/>
  <c r="AX65" i="12"/>
  <c r="AX23" i="12"/>
  <c r="AX39" i="12"/>
  <c r="AX55" i="12"/>
  <c r="AX106" i="12"/>
  <c r="AY242" i="12"/>
  <c r="AT255" i="12"/>
  <c r="AT275" i="12"/>
  <c r="AY57" i="12"/>
  <c r="AX92" i="12"/>
  <c r="AX124" i="12"/>
  <c r="AX120" i="12"/>
  <c r="AV141" i="12"/>
  <c r="AT199" i="12"/>
  <c r="AX58" i="12"/>
  <c r="AX41" i="12"/>
  <c r="AX127" i="12"/>
  <c r="AX114" i="12"/>
  <c r="AY213" i="12"/>
  <c r="AY198" i="12"/>
  <c r="AX50" i="12"/>
  <c r="AY9" i="12"/>
  <c r="AY15" i="12"/>
  <c r="AX75" i="12"/>
  <c r="AX155" i="12"/>
  <c r="AY220" i="12"/>
  <c r="AY92" i="12"/>
  <c r="AY193" i="12"/>
  <c r="AY247" i="12"/>
  <c r="AY170" i="12"/>
  <c r="AY190" i="12"/>
  <c r="AY162" i="12"/>
  <c r="AY109" i="12"/>
  <c r="AY253" i="12"/>
  <c r="AY252" i="12"/>
  <c r="AY119" i="12"/>
  <c r="AX96" i="12"/>
  <c r="AV110" i="12"/>
  <c r="AX44" i="12"/>
  <c r="AY200" i="12"/>
  <c r="AY144" i="12"/>
  <c r="AV12" i="12"/>
  <c r="AT153" i="12"/>
  <c r="AT45" i="12"/>
  <c r="AV111" i="12"/>
  <c r="AT74" i="12"/>
  <c r="AV22" i="12"/>
  <c r="AT59" i="12"/>
  <c r="AV275" i="12"/>
  <c r="AT152" i="12"/>
  <c r="AT22" i="12"/>
  <c r="AV59" i="12"/>
  <c r="AV41" i="12"/>
  <c r="AV248" i="12"/>
  <c r="AT248" i="12"/>
  <c r="AT41" i="12"/>
  <c r="AT76" i="12"/>
  <c r="AT141" i="12"/>
  <c r="AT111" i="12"/>
  <c r="AT20" i="12"/>
  <c r="AV20" i="12"/>
  <c r="AT193" i="12"/>
  <c r="AV252" i="12"/>
  <c r="AV193" i="12"/>
  <c r="AT241" i="12"/>
  <c r="AV138" i="12"/>
  <c r="AT49" i="12"/>
  <c r="AX49" i="12"/>
  <c r="AT115" i="12"/>
  <c r="AX115" i="12"/>
  <c r="AX153" i="12"/>
  <c r="AV60" i="12"/>
  <c r="AX60" i="12"/>
  <c r="AX97" i="12"/>
  <c r="AX83" i="12"/>
  <c r="AX107" i="12"/>
  <c r="AV152" i="12"/>
  <c r="AX152" i="12"/>
  <c r="AX66" i="12"/>
  <c r="AT26" i="12"/>
  <c r="AX26" i="12"/>
  <c r="AT82" i="12"/>
  <c r="AX82" i="12"/>
  <c r="AV154" i="12"/>
  <c r="AX154" i="12"/>
  <c r="AY157" i="12"/>
  <c r="AY46" i="12"/>
  <c r="AY44" i="12"/>
  <c r="AY96" i="12"/>
  <c r="AY24" i="12"/>
  <c r="AY212" i="12"/>
  <c r="AY225" i="12"/>
  <c r="AY41" i="12"/>
  <c r="AY73" i="12"/>
  <c r="AX110" i="12"/>
  <c r="AT159" i="12"/>
  <c r="AT158" i="12"/>
  <c r="AX158" i="12"/>
  <c r="AT33" i="12"/>
  <c r="AX33" i="12"/>
  <c r="AT105" i="12"/>
  <c r="AX105" i="12"/>
  <c r="AY149" i="12"/>
  <c r="AY14" i="12"/>
  <c r="AY95" i="12"/>
  <c r="AY187" i="12"/>
  <c r="AY166" i="12"/>
  <c r="AY221" i="12"/>
  <c r="AX18" i="12"/>
  <c r="AY224" i="12"/>
  <c r="AV159" i="12"/>
  <c r="AT87" i="12"/>
  <c r="AX87" i="12"/>
  <c r="AX132" i="12"/>
  <c r="AX73" i="12"/>
  <c r="AT84" i="12"/>
  <c r="AX84" i="12"/>
  <c r="AV145" i="12"/>
  <c r="AX145" i="12"/>
  <c r="AX104" i="12"/>
  <c r="AX15" i="12"/>
  <c r="AY196" i="12"/>
  <c r="AY192" i="12"/>
  <c r="AV142" i="12"/>
  <c r="AX142" i="12"/>
  <c r="AV121" i="12"/>
  <c r="AX121" i="12"/>
  <c r="AV116" i="12"/>
  <c r="AX116" i="12"/>
  <c r="AT137" i="12"/>
  <c r="AX137" i="12"/>
  <c r="AT11" i="12"/>
  <c r="AX11" i="12"/>
  <c r="AX47" i="12"/>
  <c r="AX16" i="12"/>
  <c r="AY81" i="12"/>
  <c r="AY97" i="12"/>
  <c r="AY59" i="12"/>
  <c r="AY248" i="12"/>
  <c r="AY71" i="12"/>
  <c r="AY165" i="12"/>
  <c r="AY132" i="12"/>
  <c r="AY55" i="12"/>
  <c r="AT134" i="12"/>
  <c r="AX134" i="12"/>
  <c r="AV126" i="12"/>
  <c r="AX126" i="12"/>
  <c r="AX12" i="12"/>
  <c r="AT98" i="12"/>
  <c r="AX98" i="12"/>
  <c r="AY52" i="12"/>
  <c r="AY38" i="12"/>
  <c r="AY53" i="12"/>
  <c r="AV128" i="12"/>
  <c r="AT88" i="12"/>
  <c r="AX88" i="12"/>
  <c r="AX95" i="12"/>
  <c r="AY33" i="12"/>
  <c r="AY230" i="12"/>
  <c r="AY201" i="12"/>
  <c r="AY186" i="12"/>
  <c r="AY19" i="12"/>
  <c r="AY219" i="12"/>
  <c r="AX113" i="12"/>
  <c r="AX169" i="12"/>
  <c r="AX103" i="12"/>
  <c r="AY195" i="12"/>
  <c r="AY241" i="12"/>
  <c r="AV140" i="12"/>
  <c r="AX140" i="12"/>
  <c r="AX68" i="12"/>
  <c r="AT52" i="12"/>
  <c r="AX52" i="12"/>
  <c r="AV40" i="12"/>
  <c r="AX40" i="12"/>
  <c r="AX144" i="12"/>
  <c r="AX31" i="12"/>
  <c r="AX118" i="12"/>
  <c r="AY141" i="12"/>
  <c r="AY245" i="12"/>
  <c r="AY194" i="12"/>
  <c r="AY90" i="12"/>
  <c r="AY185" i="12"/>
  <c r="AY133" i="12"/>
  <c r="AV254" i="12"/>
  <c r="AV82" i="12"/>
  <c r="AT258" i="12"/>
  <c r="AV87" i="12"/>
  <c r="AV24" i="12"/>
  <c r="AV74" i="12"/>
  <c r="AT110" i="12"/>
  <c r="AV174" i="12"/>
  <c r="AT174" i="12"/>
  <c r="AV52" i="12"/>
  <c r="AV161" i="12"/>
  <c r="AV114" i="12"/>
  <c r="AV153" i="12"/>
  <c r="AV88" i="12"/>
  <c r="AV156" i="12"/>
  <c r="AV199" i="12"/>
  <c r="AT213" i="12"/>
  <c r="AV175" i="12"/>
  <c r="AV33" i="12"/>
  <c r="AV98" i="12"/>
  <c r="AT113" i="12"/>
  <c r="AT154" i="12"/>
  <c r="AT140" i="12"/>
  <c r="AT138" i="12"/>
  <c r="AV115" i="12"/>
  <c r="AV113" i="12"/>
  <c r="AV97" i="12"/>
  <c r="AT161" i="12"/>
  <c r="AT60" i="12"/>
  <c r="AT148" i="12"/>
  <c r="AV148" i="12"/>
  <c r="AT104" i="12"/>
  <c r="AV104" i="12"/>
  <c r="AV137" i="12"/>
  <c r="AV76" i="12"/>
  <c r="AT124" i="12"/>
  <c r="AV124" i="12"/>
  <c r="AT126" i="12"/>
  <c r="AV43" i="12"/>
  <c r="AT43" i="12"/>
  <c r="AV75" i="12"/>
  <c r="AV49" i="12"/>
  <c r="AT63" i="12"/>
  <c r="AV63" i="12"/>
  <c r="AT75" i="12"/>
  <c r="AV155" i="12"/>
  <c r="AT155" i="12"/>
  <c r="AT79" i="12"/>
  <c r="AV79" i="12"/>
  <c r="AT19" i="12"/>
  <c r="AV19" i="12"/>
  <c r="AV147" i="12"/>
  <c r="AT147" i="12"/>
  <c r="AT163" i="12"/>
  <c r="AV163" i="12"/>
  <c r="AT56" i="12"/>
  <c r="AV56" i="12"/>
  <c r="AT121" i="12"/>
  <c r="AV158" i="12"/>
  <c r="AT146" i="12"/>
  <c r="AV146" i="12"/>
  <c r="AV129" i="12"/>
  <c r="AT129" i="12"/>
  <c r="AT142" i="12"/>
  <c r="AV130" i="12"/>
  <c r="AT130" i="12"/>
  <c r="AT64" i="12"/>
  <c r="AV64" i="12"/>
  <c r="AT65" i="12"/>
  <c r="AV65" i="12"/>
  <c r="AV134" i="12"/>
  <c r="AT168" i="12"/>
  <c r="AV168" i="12"/>
  <c r="AV96" i="12"/>
  <c r="AT96" i="12"/>
  <c r="AT128" i="12"/>
  <c r="AT143" i="12"/>
  <c r="AV143" i="12"/>
  <c r="AV93" i="12"/>
  <c r="AT93" i="12"/>
  <c r="AT188" i="12"/>
  <c r="AV188" i="12"/>
  <c r="AV112" i="12"/>
  <c r="AT112" i="12"/>
  <c r="AT190" i="12"/>
  <c r="AV190" i="12"/>
  <c r="AV257" i="12"/>
  <c r="AT257" i="12"/>
  <c r="AT106" i="12"/>
  <c r="AV106" i="12"/>
  <c r="AT57" i="12"/>
  <c r="AV57" i="12"/>
  <c r="AT99" i="12"/>
  <c r="AV99" i="12"/>
  <c r="AV202" i="12"/>
  <c r="AT202" i="12"/>
  <c r="AV259" i="12"/>
  <c r="AT259" i="12"/>
  <c r="AT35" i="12"/>
  <c r="AV35" i="12"/>
  <c r="AV201" i="12"/>
  <c r="AT201" i="12"/>
  <c r="AV272" i="12"/>
  <c r="AT272" i="12"/>
  <c r="AV118" i="12"/>
  <c r="AT118" i="12"/>
  <c r="AV81" i="12"/>
  <c r="AT81" i="12"/>
  <c r="AV83" i="12"/>
  <c r="AT83" i="12"/>
  <c r="AV214" i="12"/>
  <c r="AT214" i="12"/>
  <c r="AT39" i="12"/>
  <c r="AV39" i="12"/>
  <c r="AT231" i="12"/>
  <c r="AV231" i="12"/>
  <c r="AV51" i="12"/>
  <c r="AT51" i="12"/>
  <c r="AT144" i="12"/>
  <c r="AV144" i="12"/>
  <c r="AV53" i="12"/>
  <c r="AT53" i="12"/>
  <c r="AV157" i="12"/>
  <c r="AT157" i="12"/>
  <c r="AV245" i="12"/>
  <c r="AT245" i="12"/>
  <c r="AT70" i="12"/>
  <c r="AV70" i="12"/>
  <c r="AT224" i="12"/>
  <c r="AV224" i="12"/>
  <c r="AV150" i="12"/>
  <c r="AT150" i="12"/>
  <c r="AV15" i="12"/>
  <c r="AT10" i="12"/>
  <c r="AV10" i="12"/>
  <c r="AT166" i="12"/>
  <c r="AV166" i="12"/>
  <c r="AV280" i="12"/>
  <c r="AT280" i="12"/>
  <c r="AT223" i="12"/>
  <c r="AV223" i="12"/>
  <c r="AT18" i="12"/>
  <c r="AV18" i="12"/>
  <c r="AT55" i="12"/>
  <c r="AV55" i="12"/>
  <c r="AV244" i="12"/>
  <c r="AT244" i="12"/>
  <c r="AT67" i="12"/>
  <c r="AV67" i="12"/>
  <c r="AT135" i="12"/>
  <c r="AV135" i="12"/>
  <c r="AT197" i="12"/>
  <c r="AV197" i="12"/>
  <c r="AV268" i="12"/>
  <c r="AT268" i="12"/>
  <c r="AV192" i="12"/>
  <c r="AT192" i="12"/>
  <c r="AV50" i="12"/>
  <c r="AT50" i="12"/>
  <c r="AV100" i="12"/>
  <c r="AT100" i="12"/>
  <c r="AT203" i="12"/>
  <c r="AV203" i="12"/>
  <c r="AV270" i="12"/>
  <c r="AT270" i="12"/>
  <c r="AT216" i="12"/>
  <c r="AV216" i="12"/>
  <c r="AT274" i="12"/>
  <c r="AV274" i="12"/>
  <c r="AT72" i="12"/>
  <c r="AV72" i="12"/>
  <c r="AV91" i="12"/>
  <c r="AT91" i="12"/>
  <c r="AV176" i="12"/>
  <c r="AT176" i="12"/>
  <c r="AT48" i="12"/>
  <c r="AV48" i="12"/>
  <c r="AT247" i="12"/>
  <c r="AV247" i="12"/>
  <c r="AV249" i="12"/>
  <c r="AT249" i="12"/>
  <c r="AV160" i="12"/>
  <c r="AT160" i="12"/>
  <c r="AV107" i="12"/>
  <c r="AT107" i="12"/>
  <c r="AT172" i="12"/>
  <c r="AV172" i="12"/>
  <c r="AT246" i="12"/>
  <c r="AV246" i="12"/>
  <c r="AT273" i="12"/>
  <c r="AV273" i="12"/>
  <c r="AV230" i="12"/>
  <c r="AT230" i="12"/>
  <c r="AV16" i="12"/>
  <c r="AT16" i="12"/>
  <c r="AV171" i="12"/>
  <c r="AT171" i="12"/>
  <c r="AV17" i="12"/>
  <c r="AT17" i="12"/>
  <c r="AT122" i="12"/>
  <c r="AV122" i="12"/>
  <c r="AV217" i="12"/>
  <c r="AT217" i="12"/>
  <c r="AV198" i="12"/>
  <c r="AT198" i="12"/>
  <c r="AV108" i="12"/>
  <c r="AT108" i="12"/>
  <c r="AT92" i="12"/>
  <c r="AV92" i="12"/>
  <c r="AT185" i="12"/>
  <c r="AV185" i="12"/>
  <c r="AT240" i="12"/>
  <c r="AV240" i="12"/>
  <c r="AV119" i="12"/>
  <c r="AT119" i="12"/>
  <c r="AV276" i="12"/>
  <c r="AT276" i="12"/>
  <c r="AV222" i="12"/>
  <c r="AT222" i="12"/>
  <c r="AT169" i="12"/>
  <c r="AV169" i="12"/>
  <c r="AT90" i="12"/>
  <c r="AV90" i="12"/>
  <c r="AT94" i="12"/>
  <c r="AV94" i="12"/>
  <c r="AV221" i="12"/>
  <c r="AT221" i="12"/>
  <c r="AV229" i="12"/>
  <c r="AT229" i="12"/>
  <c r="AV187" i="12"/>
  <c r="AT187" i="12"/>
  <c r="AV23" i="12"/>
  <c r="AT23" i="12"/>
  <c r="AT46" i="12"/>
  <c r="AV46" i="12"/>
  <c r="AV218" i="12"/>
  <c r="AT218" i="12"/>
  <c r="AV101" i="12"/>
  <c r="AT101" i="12"/>
  <c r="AV77" i="12"/>
  <c r="AT77" i="12"/>
  <c r="AT271" i="12"/>
  <c r="AV271" i="12"/>
  <c r="AV212" i="12"/>
  <c r="AT212" i="12"/>
  <c r="AV251" i="12"/>
  <c r="AT251" i="12"/>
  <c r="AV32" i="12"/>
  <c r="AT32" i="12"/>
  <c r="AV131" i="12"/>
  <c r="AT131" i="12"/>
  <c r="AV281" i="12"/>
  <c r="AT281" i="12"/>
  <c r="AT227" i="12"/>
  <c r="AV227" i="12"/>
  <c r="AT136" i="12"/>
  <c r="AV136" i="12"/>
  <c r="AV191" i="12"/>
  <c r="AT191" i="12"/>
  <c r="AV200" i="12"/>
  <c r="AT200" i="12"/>
  <c r="AV80" i="12"/>
  <c r="AT80" i="12"/>
  <c r="AT71" i="12"/>
  <c r="AV71" i="12"/>
  <c r="AT29" i="12"/>
  <c r="AV29" i="12"/>
  <c r="AV278" i="12"/>
  <c r="AT278" i="12"/>
  <c r="AT226" i="12"/>
  <c r="AV226" i="12"/>
  <c r="AT170" i="12"/>
  <c r="AV170" i="12"/>
  <c r="AV120" i="12"/>
  <c r="AT120" i="12"/>
  <c r="AV279" i="12"/>
  <c r="AT279" i="12"/>
  <c r="AV133" i="12"/>
  <c r="AT133" i="12"/>
  <c r="AV89" i="12"/>
  <c r="AT89" i="12"/>
  <c r="AV186" i="12"/>
  <c r="AT186" i="12"/>
  <c r="AV44" i="12"/>
  <c r="AT44" i="12"/>
  <c r="AV132" i="12"/>
  <c r="AT132" i="12"/>
  <c r="AV162" i="12"/>
  <c r="AT162" i="12"/>
  <c r="AV68" i="12"/>
  <c r="AT68" i="12"/>
  <c r="AT173" i="12"/>
  <c r="AV173" i="12"/>
  <c r="AV149" i="12"/>
  <c r="AT149" i="12"/>
  <c r="AT232" i="12"/>
  <c r="AV232" i="12"/>
  <c r="AT14" i="12"/>
  <c r="AV14" i="12"/>
  <c r="AT54" i="12"/>
  <c r="AV54" i="12"/>
  <c r="AT78" i="12"/>
  <c r="AV78" i="12"/>
  <c r="AV165" i="12"/>
  <c r="AT165" i="12"/>
  <c r="AV215" i="12"/>
  <c r="AT215" i="12"/>
  <c r="AV30" i="12"/>
  <c r="AT30" i="12"/>
  <c r="AT250" i="12"/>
  <c r="AV250" i="12"/>
  <c r="AV73" i="12"/>
  <c r="AT73" i="12"/>
  <c r="AT204" i="12"/>
  <c r="AV204" i="12"/>
  <c r="AV31" i="12"/>
  <c r="AT31" i="12"/>
  <c r="AV36" i="12"/>
  <c r="AT3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Fiona Hughes</author>
  </authors>
  <commentList>
    <comment ref="BI9" authorId="0" shapeId="0" xr:uid="{26D4C453-E53B-4AE1-9B6E-361B2097CB68}">
      <text>
        <r>
          <rPr>
            <b/>
            <sz val="9"/>
            <color indexed="81"/>
            <rFont val="Tahoma"/>
            <family val="2"/>
          </rPr>
          <t>Fiona Hughes:</t>
        </r>
        <r>
          <rPr>
            <sz val="9"/>
            <color indexed="81"/>
            <rFont val="Tahoma"/>
            <family val="2"/>
          </rPr>
          <t xml:space="preserve">
This column flags systems with temperature-dependent performance, which use the table to the left. This is not an additional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<sst xmlns="http://schemas.openxmlformats.org/spreadsheetml/2006/main" count="20114" uniqueCount="637">
  <si>
    <t>Workbook Information</t>
  </si>
  <si>
    <t>File Name:</t>
  </si>
  <si>
    <r>
      <rPr>
        <sz val="10"/>
        <color rgb="FF231F20"/>
        <rFont val="Myriad Pro"/>
        <family val="2"/>
      </rPr>
      <t>Description of file:</t>
    </r>
  </si>
  <si>
    <t>Section Title</t>
  </si>
  <si>
    <t>Technology</t>
  </si>
  <si>
    <t>Sector</t>
  </si>
  <si>
    <t>Cost reference</t>
  </si>
  <si>
    <t>Efficiency reference</t>
  </si>
  <si>
    <t>Lifetime reference</t>
  </si>
  <si>
    <t>Cost change to 2050</t>
  </si>
  <si>
    <t>Efficiency change to 2050</t>
  </si>
  <si>
    <t>Archetype suitability constraints</t>
  </si>
  <si>
    <t>Other key assumptions</t>
  </si>
  <si>
    <t>Solid boiler</t>
  </si>
  <si>
    <t>Buildings - Domestic</t>
  </si>
  <si>
    <t>Capex assumed to be €2300, in line with a standard Waterford Stanley stove; https://waterfordstanley.com// .</t>
  </si>
  <si>
    <t>Efficiency assumed to be 75%, in line with a standard Stanley Waterford stove.</t>
  </si>
  <si>
    <t>Lifetime assumed to be the same as the oil boiler</t>
  </si>
  <si>
    <t>N/A</t>
  </si>
  <si>
    <t>Only archetypes with this technology as a counterfactual heating technology are suitable for this technology.</t>
  </si>
  <si>
    <t>Oil boiler</t>
  </si>
  <si>
    <t xml:space="preserve">The Cost of Installing Heating Measures in Domestic Properties, Delta-EE for BEIS (2018) 
https://assets.publishing.service.gov.uk/government/uploads/system/uploads/attachment_data/file/913508/cost-of-installing-heating-measures-in-domestic-properties.pdf </t>
  </si>
  <si>
    <t>Development of trajectories for residential heat decarbonisation to inform the Sixth Carbon Budget: Supporting data, EE for CCC (2020)
https://www.theccc.org.uk/publication/development-of-trajectories-for-residential-heat-decarbonisation-to-inform-the-sixth-carbon-budget-element-energy/</t>
  </si>
  <si>
    <t>A technical analysis of FTT:Heat - A simulation model for technological change in the residential heating sector, European Commission (2017)
https://ec.europa.eu/energy/sites/ener/files/documents/technical_analysis_residential_heat.pdf</t>
  </si>
  <si>
    <t>Cost figures include unit cost, fittings, controls and labour.</t>
  </si>
  <si>
    <t>Gas boiler</t>
  </si>
  <si>
    <t xml:space="preserve">The Cost of Installing Heating Measures in Domestic Properties, Delta-EE for BEIS (2018)
https://assets.publishing.service.gov.uk/government/uploads/system/uploads/attachment_data/file/913508/cost-of-installing-heating-measures-in-domestic-properties.pdf </t>
  </si>
  <si>
    <t>Development of trajectories for residential heat decarbonisation to inform the Sixth Carbon Budget: Supporting data, EE for CCC (2020)</t>
  </si>
  <si>
    <t>A technical analysis of FTT:Heat - A simulation model for technological change in the residential heating sector, European Commission (2017)</t>
  </si>
  <si>
    <t>Electric heating</t>
  </si>
  <si>
    <t>Existing electric heating assumed to be electric storage, costs from:
Evidence gathering for electric heating options in off gas grid homes: Final Report, BEIS (2019)</t>
  </si>
  <si>
    <t>Direct electric heating assumed to be 100% efficient, in-line with:
Development of trajectories for residential heat decarbonisation to inform the Sixth Carbon Budget: Supporting data, EE for CCC (2020)</t>
  </si>
  <si>
    <t xml:space="preserve">Evidence gathering for electric heating options in off gas grid homes: Final Report, BEIS (2019)
https://assets.publishing.service.gov.uk/government/uploads/system/uploads/attachment_data/file/831079/Electric_heating_options_in_off-gas_grid_homes.pdf </t>
  </si>
  <si>
    <t>ASHP</t>
  </si>
  <si>
    <t>The Cost of Installing Heating Measures in Domestic Properties, Delta-EE for BEIS (2018)
Costs in-line with limited Irish data received from stakeholders (Daikin).
Cost reduction based on stakeholder feedback, with feedback ranges from 25-35%
Published evidence suggests 20%: Potential Cost Reductions for Air Source Heat Pumps, Delta-EE for DECC (2016)</t>
  </si>
  <si>
    <t>Assumptions on heat pump efficiencies are aligned with the UK's 5th Carbon Budget, with a 2.54 combined efficiency being assumed for a heat pump operating at a 50°C flow temp in 2020
MCS Emitters Guide used to infer what efficiency gains might be realised where there are substantial radiator upgrades that allow operation at lower temperatures.
Efficiency improvement based on the UK's 5th Carbon Budget.</t>
  </si>
  <si>
    <t>A technical analysis of FTT:Heat - A simulation model for technological change in the residential heating sector, European Commission (2017)
Technology Data for Individual Heating Plants, Danish Energy Agency (2019)
https://ens.dk/en/our-services/projections-and-models/technology-data/technology-data-individual-heating-plants
Further evidence of ASHP Lifetimes from ASHRAE Equipment Life Expectancy Chart
https://www.naturalhandyman.com/iip/infhvac/ASHRAE_Chart_HVAC_Life_Expectancy.pdf</t>
  </si>
  <si>
    <t>30% reduction</t>
  </si>
  <si>
    <t>0.5 improvement in SPF to 2030; no further improvement to 2050</t>
  </si>
  <si>
    <t>If a property is unsuitable for hot water storage, this technology is unsuitable. If a property is space constrained, this technology is unsuitable.</t>
  </si>
  <si>
    <t>Cost figures include unit cost, fittings, controls and labour.
The hot water SPF is assumed to be that of the highest space heating flow temperature (60°C). Individual space heating and hot water SPFs were calculated from the combined SPF assuming space heating:hot water demand ratio of 3.5 and setting the hot water SPF to be that of the highest space heating flow temperature (60°C).</t>
  </si>
  <si>
    <t>ASHP + solar PV HW</t>
  </si>
  <si>
    <t>Heat pump:
As per ASHP entry
Solar PV:
Cost data from the Microgeneration Certification Scheme - MCS Installation Database, BEIS (2020)
Cost reduction assumed equal to that for solar thermal</t>
  </si>
  <si>
    <t>Heat pump:
As per ASHP entry
Solar PV:
N/A
Solar effectively increases the efficiency of the overall system</t>
  </si>
  <si>
    <t>Heat pump:
As per ASHP entry
Solar PV:
Assumed equal to solar thermal lifetime</t>
  </si>
  <si>
    <t>20% reduction for solar component to 2030, with no further reduction to 2050.
30% reduction for HP component</t>
  </si>
  <si>
    <t>This technology has 50% the suitability of the standalone technology (without the solar component), assuming that only 50% of properties have roofs suitable for the solar installation. Not suitable for apartments.</t>
  </si>
  <si>
    <t>Similar operational assumptions to ASHP + solar thermal
Cost figures include unit cost, fittings, controls and labour.
Opex assumed to be €57 lower than the sum of the opex for the two components of the hybrid system due to economies of scale.
Costs adjusted to account for higher lifetime of solar component compared to heat pump component</t>
  </si>
  <si>
    <t>ASHP + solar thermal</t>
  </si>
  <si>
    <t>Heat pump:
As per ASHP entry
Solar thermal:
UK Renewable Heat Incentive (RHI) monthly deployment data: December 2019 (Annual edition), Table S2.1 - Average reported costs of domestic RHI installations, Great Britain, April 2014 to December 2019, [Solar thermal data]
Cost reduction to 2030 in-line with:
Development of trajectories for residential heat decarbonisation to inform the Sixth Carbon Budget: Supporting data, EE for CCC (2020)</t>
  </si>
  <si>
    <t>Heat pump:
As per ASHP entry
Solar thermal:
N/A
Solar effectively increases the efficiency of the overall system</t>
  </si>
  <si>
    <t>Heat pump:
As per ASHP entry
Solar thermal:
Typically stated ranges are between 20-30 years with most sources noting that warranties are for 20 years while actually components are likely to last up to 30 years.
https://www.isoenergy.co.uk/latest-news/renewable-energy-news-from-isoenergy/how-long-do-solar-panels-last
https://www.renewableenergyhub.co.uk/main/solar-thermal-information/solar-thermal-system-lifespan-maintenance-and-warranties/
https://www.cibsejournal.com/cpd/modules/2012-05/</t>
  </si>
  <si>
    <t>Cost figures include unit cost, fittings, controls and labour.
Heat delivered calculated assuming that solar thermal delivers no more than 60% of hot water demand or 643 kWh/kW, whichever is lower. Configuration assumes solar thermal provides 60% of hot water demand. Input into configuration from Solar Heat Worldwide (2018), Figure 57
Assume £750 (cost of HW cylinder) is removed from the cost of the RHI prices (to avoid double counting)
Solar thermal opex modelled as equal to that of a storage heater.
Opex assumed to be €57 lower than the sum of the opex for the two components of the hybrid system due to economies of scale.
Costs adjusted to account for higher lifetime of solar component compared to heat pump component</t>
  </si>
  <si>
    <t>Bioliquid boiler (B100)</t>
  </si>
  <si>
    <t>Cost assumed to be equivalent to an oil boiler, from:
The Cost of Installing Heating Measures in Domestic Properties, Delta-EE for BEIS (2018)
Range of boilers here are are assumed to have similar costs:
https://www.boilerguide.co.uk/articles/lpg-boiler-guide-pros-cons-costs
https://www.theheatinghub.co.uk/lpg-boiler-installation-fuel-tank-costs
Evidence Gathering for Off-Gas Grid Bioliquid Heating Options, NNFCC for BEIS (2019)
There was also a  €300 increase in capex due to an HVO specific burner and HVO calibrated nozzle being required. This €300 value was taken directly from information provided by Oftec for this project.</t>
  </si>
  <si>
    <t>Assumed to be equivalent to efficiency of an oil boiler, in-line with:
Development of trajectories for residential heat decarbonisation to inform the Sixth Carbon Budget: Supporting data, EE for CCC (2020)</t>
  </si>
  <si>
    <t>Assumed equal to oil boiler lifetime, from:
A technical analysis of FTT:Heat - A simulation model for technological change in the residential heating sector, European Commission (2017)</t>
  </si>
  <si>
    <t>Not suitable for apartments. Only suitable for archetypes with solid or oil boiler counterfactual technologies.</t>
  </si>
  <si>
    <t>Cost figures include unit cost, fittings, controls and labour.
€74 added to opex to reflect delivery and storage of gas, based on 
https://householdquotes.co.uk/lpg-gas-central-heating-costs/</t>
  </si>
  <si>
    <t>Bioliquid boiler + solar thermal</t>
  </si>
  <si>
    <t>Boiler:
As per bioliquid boiler (B100) entry
Solar thermal:
UK Renewable Heat Incentive (RHI) monthly deployment data: December 2019 (Annual edition), Table S2.1 - Average reported costs of domestic RHI installations, Great Britain, April 2014 to December 2019, [Solar thermal data]
Cost reduction to 2030 in-line with:
Development of trajectories for residential heat decarbonisation to inform the Sixth Carbon Budget: Supporting data, EE for CCC (2020)</t>
  </si>
  <si>
    <t>Boiler:
As per bioliquid boiler (B100) entry
Solar thermal:
N/A
Solar effectively increases the efficiency of the overall system</t>
  </si>
  <si>
    <t>Boiler:
As per bioliquid boiler (B100) entry
Solar thermal:
Typically stated ranges are between 20-30 years with most sources noting that warranties are for 20 years while actually components are likely to last up to 30 years.
https://www.isoenergy.co.uk/latest-news/renewable-energy-news-from-isoenergy/how-long-do-solar-panels-last
https://www.renewableenergyhub.co.uk/main/solar-thermal-information/solar-thermal-system-lifespan-maintenance-and-warranties/
https://www.cibsejournal.com/cpd/modules/2012-05/</t>
  </si>
  <si>
    <t>20% reduction for solar component to 2030, with no further reduction to 2050.
No reduction for boiler component</t>
  </si>
  <si>
    <t>This technology has 50% the suitability of the standalone technology (without the solar component), assuming that only 50% of properties have roofs suitable for the solar installation.</t>
  </si>
  <si>
    <t>Cost figures include unit cost, fittings, controls and labour.
€74 added to opex to reflect delivery and storage of gas, based on 
https://householdquotes.co.uk/lpg-gas-central-heating-costs/
Opex assumed to be €57 lower than the sum of the opex for the two components of the hybrid system due to economies of scale.
Costs adjusted to account for higher lifetime of solar component compared to heat pump component</t>
  </si>
  <si>
    <t>BioLPG boiler</t>
  </si>
  <si>
    <t>Cost assumed to be equivalent to an oil boiler, from:
The Cost of Installing Heating Measures in Domestic Properties, Delta-EE for BEIS (2018)
Range of boilers here are are assumed to have similar costs:
https://www.boilerguide.co.uk/articles/lpg-boiler-guide-pros-cons-costs
https://www.theheatinghub.co.uk/lpg-boiler-installation-fuel-tank-costs
Evidence Gathering for Off-Gas Grid Bioliquid Heating Options, NNFCC for BEIS (2019)
https://www.nnfcc.co.uk/files/mydocs/Bioenergy_heating_options_in_off-gas_grid_homes.pdf</t>
  </si>
  <si>
    <t>Biomethane boiler</t>
  </si>
  <si>
    <t>Cost assumed to be equivalent to a gas boiler, from:
The Cost of Installing Heating Measures in Domestic Properties, Delta-EE for BEIS (2018)
Range of boilers here are are assumed to have similar costs:
https://www.boilerguide.co.uk/articles/lpg-boiler-guide-pros-cons-costs
https://www.theheatinghub.co.uk/lpg-boiler-installation-fuel-tank-costs
Evidence Gathering for Off-Gas Grid Bioliquid Heating Options, NNFCC for BEIS (2019)
https://www.nnfcc.co.uk/files/mydocs/Bioenergy_heating_options_in_off-gas_grid_homes.pdf</t>
  </si>
  <si>
    <t>Assumed to be equivalent to efficiency of a gas boiler, in-line with:
Development of trajectories for residential heat decarbonisation to inform the Sixth Carbon Budget: Supporting data, EE for CCC (2020)</t>
  </si>
  <si>
    <t>Suitable in all archetypes with a counterfactual gas boiler, with the biomethane delivered via the grid (to a boiler which is assumed to be the same as a gas boiler functionally). Assumed to be suitable in 35% of off-gas archetypes, with biomethane delivered through non-grid methods.</t>
  </si>
  <si>
    <t>Communal ASHP</t>
  </si>
  <si>
    <t>Based on the cost of the large system, from:
The Cost of Installing Heating Measures in Domestic Properties, Delta-EE for BEIS (2018)</t>
  </si>
  <si>
    <t>Communal heat pump efficiencies are a weighted average between the the large centralised heat pump providing the ambient loop at 25°C and the smaller individual heat pump in the dwelling providing the heating/hot water
Centralised heat pump (10°C--&gt;25°C)
Individual heat pump (25°C--&gt;required temperature)
Communal configuration based on Daikin Ambient loop system design</t>
  </si>
  <si>
    <t>A technical analysis of FTT:Heat - A simulation model for technological change in the residential heating sector, European Commission (2017)
Evidence gathering for electric heating options in off gas grid homes: Final Report, BEIS (2019)
Technology Data for Individual Heating Plants, Danish Energy Agency (2019)
Further evidence of ASHP Lifetimes from ASHRAE Equipment Life Expectancy Chart</t>
  </si>
  <si>
    <t>Suitable in all apartments; not suitable otherwise.</t>
  </si>
  <si>
    <t>Represents a large centralised heat pump with ambient loop to smaller individual heat pumps in dwellings
Cost figures include unit cost, fittings, controls and labour.
Opex assumed to be the same as an individual heat pump
Configuration:
Large centralised heat pump which supplies the ambient loop at 25°C
Small individual heat pumps in each dwelling which boost the temperature to 50°C for space heating and 60°C for hot water
Typical configuration could have 10 flats (based on English Housing Survey 2017-2018)
MHCLG Internal analysis, English Housing Survey, 2018 dwelling sample
Configuration based on an ambient loop design: https://cpd.building.co.uk/courses/cpd-1-2020-ambient-loop-carbon-zero/</t>
  </si>
  <si>
    <t>Electric resistive</t>
  </si>
  <si>
    <t>Evidence gathering for electric heating options in off gas grid homes: Final Report, BEIS (2019)</t>
  </si>
  <si>
    <t>Suitable in all properties.</t>
  </si>
  <si>
    <t>Electric resistive + HW HP</t>
  </si>
  <si>
    <t>Electric resistive:
As per electric resistive entry
Heat pump:
As per ASHP entry</t>
  </si>
  <si>
    <t>30% reduction for heat pump component
No reduction for electric resistive component</t>
  </si>
  <si>
    <t>0.5 improvement in heat pump SPF to 2030; no further improvement to 2050
No improvement for electric resistive component</t>
  </si>
  <si>
    <t>Same suitability as for ASHP.</t>
  </si>
  <si>
    <t>Electric resistive system used to meet space heating demand, heat pump used to meet hot water demand
Cost figures include unit cost, fittings, controls and labour.
Opex assumed to be €57 lower than the sum of the opex for the two components of the hybrid system due to economies of scale.</t>
  </si>
  <si>
    <t>Electric storage</t>
  </si>
  <si>
    <t>1 kW demand is equivalent to 15 kWh installed storage heaters</t>
  </si>
  <si>
    <t>GSHP</t>
  </si>
  <si>
    <t>The Cost of Installing Heating Measures in Domestic Properties, Delta-EE for BEIS (2018)
Cost reduction based on stakeholder feedback, with feedback ranges from 25-35%</t>
  </si>
  <si>
    <t>Assumptions on heat pump efficiencies are aligned with the UK's 5th Carbon Budget, with a 2.84 combined efficiency being assumed for a heat pump operating at a 50°C flow temp in 2020
MCS Emitters Guide used to infer what efficiency gains might be realised where there are substantial radiator upgrades that allow operation at lower temperatures.
Efficiency improvement based on the UK's 5th Carbon Budget assumptions</t>
  </si>
  <si>
    <t>A technical analysis of FTT:Heat - A simulation model for technological change in the residential heating sector, European Commission (2017)
Technology Data for Individual Heating Plants, Danish Energy Agency (2019)</t>
  </si>
  <si>
    <t>The hot water SPF is assumed to be that of the highest space heating flow temperature (60°C). Individual space heating and hot water SPFs were calculated from the combined SPF assuming space heating:hot water demand ratio of 3.5 and setting the hot water SPF to be that of the highest space heating flow temperature (60°C).
Cost figures include unit cost, fittings, controls and labour.</t>
  </si>
  <si>
    <t>High T ASHP</t>
  </si>
  <si>
    <t>10% capex premium assumed, compared to standard ASHP, from:
Evidence Gathering - Low Carbon Heating Technologies, BEIS (2016)
Other costs as per standard ASHP</t>
  </si>
  <si>
    <t>Assumes a decrease of 25% in performance from 60°C to 70°C; 65°C taken as the average between 60°C and 70°C, from:
Technical Feasibility of Electric Heating in Rural Off-Gas Grid Dwellings, Delta-EE for BEIS (2018)</t>
  </si>
  <si>
    <t>Assumed equal to a standard ASHP</t>
  </si>
  <si>
    <t>0.44 improvement in SPF to 2030; no further improvement to 2050
SPF improvement takes into account reduced performance at higher temperature</t>
  </si>
  <si>
    <t>Represents a heat pump operating at a designed temperature above 60°C
Flow temperature for space heating assumed to be 65°C, with 60°C for hot water</t>
  </si>
  <si>
    <t>High T GSHP</t>
  </si>
  <si>
    <t>10% capex premium assumed, compared to standard ASHP, from:
Evidence Gathering - Low Carbon Heating Technologies, BEIS (2016)
Other costs as per standard GSHP</t>
  </si>
  <si>
    <t>Assumed equal to a standard GSHP</t>
  </si>
  <si>
    <t>Hybrid (ASHP + bioliquid boiler) - HW storage</t>
  </si>
  <si>
    <t>Boiler:
As per bioliquid boiler (B100) entry 
Heat pump:
As per ASHP entry</t>
  </si>
  <si>
    <t xml:space="preserve">Boiler:
As per bioliquid boiler (B100) entry 
Heat pump:
As per ASHP entry
In a hybrid system, the effective efficiency of each component increases due to meeting only a share of demand i.e. using less fuel </t>
  </si>
  <si>
    <t>30% reduction for heat pump component
No reduction for boiler component</t>
  </si>
  <si>
    <t>0.5 improvement in heat pump SPF to 2030; no further improvement to 2050
No improvement for boiler component</t>
  </si>
  <si>
    <t>The suitability for hybrids is the combination of the two composite technologies.</t>
  </si>
  <si>
    <t>Heat pump efficiency based on assuming a flow temperature of 40°C for space heating and 60°C for hot water
Heat pump component assumed to meet 80% of the space heating and hot water demand
Boiler component assumed to meet 20% of the space heating and hot water demand
Demand split based on the UK's 6th Carbon Budget assumptions
Cost figures include unit cost, fittings, controls and labour.
Opex assumed to be €57 lower than the sum of the opex for the two components of the hybrid system due to economies of scale.</t>
  </si>
  <si>
    <t>Hybrid (ASHP + gas boiler) - HW storage</t>
  </si>
  <si>
    <t>Boiler:
As per gas boiler entry 
Heat pump:
As per ASHP entry</t>
  </si>
  <si>
    <t xml:space="preserve">Boiler:
As per gas boiler entry 
Heat pump:
As per ASHP entry
In a hybrid system, the effective efficiency of each component increases due to meeting only a share of demand i.e. using less fuel </t>
  </si>
  <si>
    <t>Hybrid (ASHP + hydrogen boiler) - HW storage</t>
  </si>
  <si>
    <t>Boiler:
As per hydrogen boiler entry 
Heat pump:
As per ASHP entry</t>
  </si>
  <si>
    <t xml:space="preserve">Boiler:
As per hydrogen boiler entry 
Heat pump:
As per ASHP entry
In a hybrid system, the effective efficiency of each component increases due to meeting only a share of demand i.e. using less fuel </t>
  </si>
  <si>
    <t>Hydrogen boiler</t>
  </si>
  <si>
    <t>Capex assumed to be €113 higher compared to a gas boiler, to account for increased technology and volume cost, based on:
Hydrogen Supply Chain Evidence Base, BEIS (2018)
Other costs assumed equal to gas boiler costs</t>
  </si>
  <si>
    <t>Based on BEIS feedback for the UK's 6th Carbon Budget, reflecting lower HHV efficiency for hydrogen boilers compared to gas boilers</t>
  </si>
  <si>
    <t>Assumed equal to a gas boiler</t>
  </si>
  <si>
    <t>Suitable in all properties with a gas boiler counterfactual technology. Suitable in 35% of all off-grid properties (which is the proportion of properties within 20m of the current gas distribution grid).</t>
  </si>
  <si>
    <t>Hydrogen boiler + solar thermal</t>
  </si>
  <si>
    <t>Boiler:
As per hydrogen boiler entry
Solar thermal:
UK Renewable Heat Incentive (RHI) monthly deployment data: December 2019 (Annual edition), Table S2.1 - Average reported costs of domestic RHI installations, Great Britain, April 2014 to December 2019, [Solar thermal data]
Cost reduction to 2030 in-line with UK 6th Carbon Budget assumptions, as suggested by Dr Richard Hall (Energy Transitions)</t>
  </si>
  <si>
    <t>Boiler:
As per hydrogen boiler entry
Solar thermal:
N/A
Solar effectively increases the efficiency of the overall system</t>
  </si>
  <si>
    <t>Boiler:
As per hydrogen boiler entry
Solar thermal:
Typically stated ranges are between 20-30 years with most sources noting that warranties are for 20 years while actually components are likely to last up to 30 years.
https://www.isoenergy.co.uk/latest-news/renewable-energy-news-from-isoenergy/how-long-do-solar-panels-last
https://www.renewableenergyhub.co.uk/main/solar-thermal-information/solar-thermal-system-lifespan-maintenance-and-warranties/
https://www.cibsejournal.com/cpd/modules/2012-05/</t>
  </si>
  <si>
    <t>Opex assumed to be €57 lower than the sum of the opex for the two components of the hybrid system due to economies of scale.
Cost figures include unit cost, fittings, controls and labour.
Costs adjusted to account for higher lifetime of solar component compared to heat pump component</t>
  </si>
  <si>
    <t>Solid biomass boiler</t>
  </si>
  <si>
    <t>Economic analysis for the Renewable Heat Incentive for Ireland, Section 1: Main Report, Element Energy and Frontier Economics for Department of Communications, Climate Action &amp; Envirnonment (DCCAE), March 2017
United Kingdom's 5th Carbon Budget, Technology Costs &amp; Assumptions
Costs for solid biomass boiler were initially taken from the Economic Analysis for the RHI study, with the costs based on stakeholder engagement from Irbea, Gaelectric, GEE, TEA, Coillte and the previous RHI scheme in Ireland. Costs were then updated to be in line with solid biomass boiler costs from the costs used in the UK's 5th Carbon Budget.</t>
  </si>
  <si>
    <t>Efficiency assumed to be the same as the oil boiler</t>
  </si>
  <si>
    <t>There was no assumed cost reduction between 2020 and 2050</t>
  </si>
  <si>
    <t>There was no assumed efficiency improvements between 2020 and 2050</t>
  </si>
  <si>
    <t>Buildings - Non-domestic</t>
  </si>
  <si>
    <t>The costs were taken from the Energy Performance of Buildings Directive, Second Cost Optimal Asessment for the United Kingdom (2019, Ministry of Housing, Communities &amp; Local Government), and were updated based on the UK's 6th Carbon Budget assumptions. Adjustments were made to include a greater proportion of the cost in marginal costs rather than fixed costs, without changing the overall pricing. This is due to the greater variety in sizes in non-domestic technologies.</t>
  </si>
  <si>
    <t>Efficiency is the same as the domestic case.</t>
  </si>
  <si>
    <t>Taken as the same as the domestic version of the technology.</t>
  </si>
  <si>
    <t>Only suitable for buildings that aren't space constrained.</t>
  </si>
  <si>
    <t>ASHP component: The costs were taken from the Energy Performance of Buildings Directive, Second Cost Optimal Asessment for the United Kingdom (2019, Ministry of Housing, Communities &amp; Local Government), and were updated based on the UK's 6th Carbon Budget assumptions. Adjustments were made to include a greater proportion of the cost in marginal costs rather than fixed costs, without changing the overall pricing. This is due to the greater variety in sizes in non-domestic technologies.
Solar PV HW component: price assumptions same as in the domestic version of the technology.</t>
  </si>
  <si>
    <t>ASHP component: The costs were taken from the Energy Performance of Buildings Directive, Second Cost Optimal Asessment for the United Kingdom (2019, Ministry of Housing, Communities &amp; Local Government), and were updated based on the UK's 6th Carbon Budget assumptions. Adjustments were made to include a greater proportion of the cost in marginal costs rather than fixed costs, without changing the overall pricing. This is due to the greater variety in sizes in non-domestic technologies.
Solar thermal component: price assumptions same as in the domestic version of the technology.</t>
  </si>
  <si>
    <t>The price was assumed to be the same as the oil boiler case, but with a €300 increase in capex due to an HVO specific burner and HVO calibrated nozzle being required. This €300 value was taken directly from information provided by Oftec for this project.</t>
  </si>
  <si>
    <t>No future cost reduction was assumed for this technology.</t>
  </si>
  <si>
    <t>No future efficiency reduction was assumed for this technology.</t>
  </si>
  <si>
    <t>Taken as the same suitability for domestic.</t>
  </si>
  <si>
    <t>Bioliquid boiler component: The price was assumed to be the same as the oil boiler case, but with a €300 increase in capex due to an HVO specific burner and HVO calibrated nozzle being required. This €300 value was taken directly from information provided by Oftec for this project.
Solar thermal component: price assumptions same as in the domestic version of the technology.</t>
  </si>
  <si>
    <t>The cost was assumed to be the same as the counterfactual oil boiler technology.</t>
  </si>
  <si>
    <t>The cost was assumed to be the same as the counterfactual gas boiler technology.</t>
  </si>
  <si>
    <t>Costs were assumed to be the same as the domestic version of the technology. Adjustments were made to include the operational costs in the marginal opex rather than the fixed opex. This is due to the greater variety in sizes in non-domestic technologies.</t>
  </si>
  <si>
    <t>This technology is not considered for non-domestic properties.</t>
  </si>
  <si>
    <t>Not suitable in non-domestic buildings.</t>
  </si>
  <si>
    <t>Heat pump efficiency based on assuming a flow temperature of 40°C for space heating and 60°C for hot water
Heat pump component assumed to meet 80% of the space heating and hot water demand
Boiler component assumed to meet 20% of the space heating and hot water demand
Demand split based on the UK's 6th Carbon Budget assumptions
Opex assumed to be €57 lower than the sum of the opex for the two components of the hybrid system due to economies of scale.</t>
  </si>
  <si>
    <t>Economic analysis for the Renewable Heat Incentive for Ireland, Section 1: Main Report, Element Energy and Frontier Economics for Department of Communications, Climate Action &amp; Envirnonment (DCCAE), March 2017
United Kingdom's 5th Carbon Budget, Technology Costs &amp; Assumptions
Costs for solid biomass boiler were initially taken from the Economic Analysis for the RHI study, with the costs based on stakeholder engagement from Irbea, Gaelectric, GEE, TEA, Coillte and the previous RHI scheme in Ireland. Costs were then updated to be in line with solid biomass boiler costs from the costs used in the UK's 5th Carbon Budget.
Adjustments were made to reduce the marginal capex of larger biomass boilers, in line with the approach taken with other technologies, to reflect cost reductions at scale.</t>
  </si>
  <si>
    <t>Hydrogen Kiln (Lime only)</t>
  </si>
  <si>
    <t>Industry - Cement/Lime Kiln</t>
  </si>
  <si>
    <t>Hy4Heat WP6: Conversion of Industrial Heating Equipment to Hydrogen (2019). Data for Hydrogen Lime Kiln.</t>
  </si>
  <si>
    <t>To reflect equipment progression from FOAK to SOAk to NOAK, costs assumed to decrease by 1% of base value year on year from 2025 to 2045. result is costs in 2045 are 80% of costs in 2025.</t>
  </si>
  <si>
    <t>Equipment is only suitable for replacing the same type of equipment (e..g. Dryer for Dryer). Some exceptions - electric boiler + grid connection replacing CHP.</t>
  </si>
  <si>
    <t>Fixed Opex assumed at 2% of capex. Load factor assumptions based on UK Hy4Heat work.</t>
  </si>
  <si>
    <t>Mixed Fuel Kiln + Calciner (high % biomass and waste fuel)</t>
  </si>
  <si>
    <t>Industrial Fuel Switching Engagement Study (BEIS, 2018). Data for Direct Biomass Combustion (Cement Kiln).</t>
  </si>
  <si>
    <t>Fixed Opex assumed at 2% of capex.</t>
  </si>
  <si>
    <t>Biomass CHP</t>
  </si>
  <si>
    <t>Industry - CHP replacements</t>
  </si>
  <si>
    <t>Renewable Energy Cost Analysis, Biomass for Power Generation (IRENA, 2012) - costs, reference size, and efficiency. Assume same size, lifetime and cost reductions as biomass boiler.</t>
  </si>
  <si>
    <t>Electric Boiler + Grid Connection</t>
  </si>
  <si>
    <t>Assumptions based on electric boiler.
Assume CHP delivers 2 units of steam per 1 unit of electricity, so a CHP delivering 3kW final energy service (steam and electricity) delivers 2kW steam and 1kW electricity
Currently assuming no connection cost for the grid import.
Assuming half as much electricity generated as heat.  New electricity demand is 3/2 of the heating demand. Therefore 'efficiency' is 2/3,</t>
  </si>
  <si>
    <t>Hydrogen CHP</t>
  </si>
  <si>
    <t>Capex cost assumption based on 30% of CAPEX of CCGT CHP. https://www.eia.gov/analysis/studies/buildings/distrigen/pdf/dg_chp.pdf</t>
  </si>
  <si>
    <t>Electric Dryer</t>
  </si>
  <si>
    <t>Industry - Dryer</t>
  </si>
  <si>
    <t xml:space="preserve">Industrial Fuel Switching Engagement Study (BEIS, 2018). Data for Electric Process Heater. Used in CCC Deep Decarbonisation Pathways (2020) for Chemicals, Food and Drink, Paper, and Vehicle sites </t>
  </si>
  <si>
    <t>Hydrogen Dryer</t>
  </si>
  <si>
    <t>Hy4Heat WP6: Conversion of Industrial Heating Equipment to Hydrogen (2019). Data for Hydrogen Dryer (Food and Drink).</t>
  </si>
  <si>
    <t>Electric Furnace</t>
  </si>
  <si>
    <t>Industry - Furnace</t>
  </si>
  <si>
    <t xml:space="preserve">Industrial Fuel Switching Engagement Study (BEIS, 2018). Data for All Electric Smelters. Used in CCC Deep Decarbonisation Pathways (2020) for Refining, Glass and Vehicle sites </t>
  </si>
  <si>
    <t>Hydrogen Furnace</t>
  </si>
  <si>
    <t>Hy4Heat WP6: Conversion of Industrial Heating Equipment to Hydrogen (2019). Data for Hydrogen Furnaces (Refining/Chemicals).</t>
  </si>
  <si>
    <t>Heat Pump - High Temperature (Steam)</t>
  </si>
  <si>
    <t>Industry - Heat Pumps</t>
  </si>
  <si>
    <t>Industrial Fuel Switching Engagement Study (BEIS, 2018). Data for Closed-Loop Heat Pumps (with 25% substitution rate).</t>
  </si>
  <si>
    <t>Heat Pump - Medium Temperature (Hot Water)</t>
  </si>
  <si>
    <t>Industrial Fuel Switching Engagement Study (BEIS, 2018). Data for Closed-Loop Heat Pumps (adjusted to 100% substitution rate).</t>
  </si>
  <si>
    <t>Electric Kiln</t>
  </si>
  <si>
    <t>Industry - Kiln (Ceramics)</t>
  </si>
  <si>
    <t>Industrial Fuel Switching Engagement Study (BEIS, 2018). Data for Electric Ceramic Tunnel Kilns.</t>
  </si>
  <si>
    <t>Hydrogen Kiln</t>
  </si>
  <si>
    <t>Hy4Heat WP6: Conversion of Industrial Heating Equipment to Hydrogen (2019). Data for Hydrogen Ceramics Kiln.</t>
  </si>
  <si>
    <t>Electric Oven</t>
  </si>
  <si>
    <t>Industry - Oven</t>
  </si>
  <si>
    <t>IR oven - https://arena.gov.au/assets/2019/11/appendices-renewable-energy-options-for-industrial-process-heat.pdf, Industrial Fuel Switching Engagement Study (BEIS, 2018). Data for Electric Infrared Heaters.</t>
  </si>
  <si>
    <t>Hydrogen Oven</t>
  </si>
  <si>
    <t>Hy4Heat WP6: Conversion of Industrial Heating Equipment to Hydrogen (2019). Data for Hydrogen Ovens.</t>
  </si>
  <si>
    <t>HP</t>
  </si>
  <si>
    <t>Industry - Refrigeration</t>
  </si>
  <si>
    <t>Biomass Boiler</t>
  </si>
  <si>
    <t>Industry - Steam Boilers</t>
  </si>
  <si>
    <t>Industrial Fuel Switching Engagement Study (BEIS, 2018). Data for Biomass Steam Boiler (large).</t>
  </si>
  <si>
    <t>Electric Boiler</t>
  </si>
  <si>
    <t>Industrial Fuel Switching Engagement Study (BEIS, 2018). Data for Electric Steam Boiler (large).</t>
  </si>
  <si>
    <t>Hydrogen Boiler</t>
  </si>
  <si>
    <t>Hy4Heat WP6: Conversion of Industrial Heating Equipment to Hydrogen (2019). Data for Hydrogen Steam Boiler.</t>
  </si>
  <si>
    <t>Additional costs assumptions</t>
  </si>
  <si>
    <t>Resistive electrical wiring</t>
  </si>
  <si>
    <t>Buildings - Domestic, Non-domestic and Agriculture</t>
  </si>
  <si>
    <t>Evidence gathering for electric options in off-gas grid homes, BEIS (2019)</t>
  </si>
  <si>
    <t>Cost imposed if resistive electrical wiring installed for the first time.</t>
  </si>
  <si>
    <t>Storage electrical wiring</t>
  </si>
  <si>
    <t>Cost imposed if storage electrical wiring installed for the first time.</t>
  </si>
  <si>
    <t>Wet heating system removal</t>
  </si>
  <si>
    <t>Cost imposed if a building moves from a boiler or heat pump to electric resistive or storage heating.</t>
  </si>
  <si>
    <t>Wet heating system addition</t>
  </si>
  <si>
    <t>Cost imposed if a building moves from electric resistive or storage heating to a boiler or heat pump.</t>
  </si>
  <si>
    <t>Replacement of cooker/hob</t>
  </si>
  <si>
    <t>Analysis of Alternative UK Heat Decarbonisation Pathways, Imperial College for CCC (2018)</t>
  </si>
  <si>
    <t>Cost imposed if a domestic dwelling moves off of a gas boiler.</t>
  </si>
  <si>
    <t>Hydrogen in-building pipework and hyready boiler switchover</t>
  </si>
  <si>
    <t>Hydrogen supply chain evidence base, BEIS (2018)</t>
  </si>
  <si>
    <t>Cost imposed if a building switches from gas to hydrogen supply.</t>
  </si>
  <si>
    <t>Buffer tank</t>
  </si>
  <si>
    <t>Cost of buffer tank and cylinder with margin, based on the UK's 6th Carbon Budget assumptions, and:
https://ampair.co.uk/wp-content/uploads/2019/05/UK-A2W-PRICE-LIST-AMP-19-LR.pdf
https://www.kensaheatpumps.com/accessory/buffer-tanks/</t>
  </si>
  <si>
    <t>Assumed to be required for 50% of heat pumps due to mixed evidence from stakeholders</t>
  </si>
  <si>
    <t>Hot water cylinder</t>
  </si>
  <si>
    <t>Assumes market typical costs for 180 L storage</t>
  </si>
  <si>
    <t>Boiler decommissioning</t>
  </si>
  <si>
    <t>Analysis of Alternative UK Heat Decarbonisation Pathways, Imperial College for CCC (2018). For non-domestic costs, scaled from domestic based on assumption of fixed cost/boiler for different sizes of boilers</t>
  </si>
  <si>
    <t>Includes decommissioning of other non-cooking gas appliances</t>
  </si>
  <si>
    <t>Radiator upgrades</t>
  </si>
  <si>
    <t>Hybrid Heat Pumps, BEIS (2017)</t>
  </si>
  <si>
    <t>Applied in dwellings with existing wet heating system, when existing radiators estimated to be insufficient to supply peak heat demand</t>
  </si>
  <si>
    <t>Communal distribution system</t>
  </si>
  <si>
    <t>Element Energy modelling for private sector client (2018)</t>
  </si>
  <si>
    <t>Includes heat exchange unit and meter
Flats: 2.5m service pipe per flat, 10m lateral pipe and 3.1m heat riser per floor, building pump and installation and labour costs
Terraces: 30m external pipeline per communal heating system and 2.5m service pipe per house, including installation and trenching</t>
  </si>
  <si>
    <t>Additional gas network connection</t>
  </si>
  <si>
    <t>The total number of non-gas domestic properties within 30m of the Irish gas grid (466,929) was taken from 'Access to and consumption of natural gas: Spatial and socio-demographic drivers' (Curtis et al., 2020). The percentage of properties within 15m (55%) and between 15m and 20m (31%) was also taken from this paper.
Only domestic properties within 20m of the gas grid were assumed to be suitable for connection to the gas grid. For these properties, the average cost of connection to the gas network was calculated according to Gas Networks Ireland's fixed and variable connection costs, found at: https://www.gasnetworks.ie/home/get-connected/connection-costs/. These were taken as a flat rate of €249.70 for homes within 15m of the gas grid, and an additional cost of €51.32 per metre over 15m. Properties between 15m and 20m were assumed on average to lie 17.5m from the gas grid.
The mean connection cost of the 401,599 homes within 20m of the gas grid was calculated at €289.47.
This price was assumed to be the same for non-domestic dwellings. This is the case for properties with less than 93,200 kWh of annual gas consumption, according to Gas Networks Ireland. For properties with a predicted annual gas demand of greater than 93,200 kWh, prices are not publicly available.</t>
  </si>
  <si>
    <t>Cost imposed if a building connects to the gas network for the first time, for either gas or hydrogen usage.</t>
  </si>
  <si>
    <t>Section</t>
  </si>
  <si>
    <t>Assumption</t>
  </si>
  <si>
    <t>Source</t>
  </si>
  <si>
    <t>Technology suitability - Buildings</t>
  </si>
  <si>
    <t>HPs in residential archetypes; suitability is 100% - MAX(% of archetype that is space constrained, % of archetype that cannot have a hot water storage).</t>
  </si>
  <si>
    <t>BER dataset for size and presence of hot water storage.</t>
  </si>
  <si>
    <t>HPs in commercial &amp; public buildings; suitability is 100% - (% of archetype that has fewer than 30m^2 floor space, according to BER data)</t>
  </si>
  <si>
    <t>BER dataset</t>
  </si>
  <si>
    <t>Direct electric heating; for residential archetypes, if the peak heating demand was above the fuse limit of the archetype, the building was considered as unsuitable for direct electric heating. All public &amp; commercial archetypes were considered as suitable for direct electric heating.</t>
  </si>
  <si>
    <t>Fuse limit of 80 A assumed for residential based on Evidence gathering for electric options in off-gas grid homes, BEIS (2019)</t>
  </si>
  <si>
    <t>Solid biomass, bioLPG, bioliquid boilers for residential archetypes; apartments were considered as unsuitable for this technology. If the counterfactual heating system is a solid boiler or an oil boiler, the archetype was considered suitable for this technology. If the counterfactual heating system is not one of these two technologies, then the suitability is 100% - (% of space constrained in that archetype)</t>
  </si>
  <si>
    <t>BER dataset; the smallest 20% of residential buildings are assumed to be space constrained.</t>
  </si>
  <si>
    <t>Solid biomass, bioLPG, bioliquid boilers for commercial &amp; public archetypes; all buildings with a floor area over 30m^2 squared were considered suitable for these technologies</t>
  </si>
  <si>
    <t xml:space="preserve">Hydrogen and biomethane boilers; For all residential, commercial &amp; public archetypes, if the existing heating system is a gas boiler, then the archetype is considered suitable. If the existing heating system is not a gas boiler, then the suitability is assumed to be 40% (equal to the % of non-gas domestic properties within close proximity of the gas grid) </t>
  </si>
  <si>
    <t>Curtis et al. (2020) - Access to and consumption of natural gas: Spatial and socio-demographic drivers</t>
  </si>
  <si>
    <t>Hybrid (ASHP + gas boiler); For all residential, commercial &amp; public archetypes, the suitability was assumed to be equal to the product of the suitability for a gas boiler and an ASHP</t>
  </si>
  <si>
    <t>Hybrid (ASHP + bioliquid boiler); for residential archetypes, the suitability was assumed to be equal to the product of the suitability for an ASHP system &amp; a bioliquid boiler. For commercial &amp; public archetypes, all properties with floor area &gt; 30m^2 were assumed to be suitable for this system.</t>
  </si>
  <si>
    <t>Hybrid (ASHP + hydrogen boiler); for all residential, commercial &amp; public archetypes, the suitability was assumed to be equal to the product of th suitability of the standalone ASHP &amp; hydrogen boiler systems</t>
  </si>
  <si>
    <t>District heating; all residential, commercial &amp; public archetypes were assumed to be suitable for district heating</t>
  </si>
  <si>
    <t>Solar thermal; 50% of non-apartment archetypes were assumed to have roofs suitable for solar thermal heating systems</t>
  </si>
  <si>
    <t>Electric storage; for residential archetypes, if the peak heating demand was greater than the archetype's fuse limit, the building was assumed to be unsuitable for electric storage heating</t>
  </si>
  <si>
    <t>Electric resistive + hot water heat pump; for domestic properties, the suitability for this technology was assumed to be equal to the suitability of a standalone electric resistive heating system</t>
  </si>
  <si>
    <t>Solar PV (for hot water); 50% of non-apartment archetypes were assumed to have roofs suitable for solar PV systems</t>
  </si>
  <si>
    <t>Communal heat pump; Only residential, apartment archetypes were assumed to be suitable for this technology</t>
  </si>
  <si>
    <t>Technology List for WS3</t>
  </si>
  <si>
    <t>A sheet listing the technologies considered within WS3 of the NCA project, and thus considered for the whole project, for domestic and non-domestic buildings and in industry.</t>
  </si>
  <si>
    <t>Low carbon technologies for buildings</t>
  </si>
  <si>
    <t>Low carbon technologies for industry</t>
  </si>
  <si>
    <t>#</t>
  </si>
  <si>
    <t>Included for domestic?</t>
  </si>
  <si>
    <t>Included for non-domestic?</t>
  </si>
  <si>
    <t>TRL</t>
  </si>
  <si>
    <t>Y</t>
  </si>
  <si>
    <t>Cement/Lime Kiln</t>
  </si>
  <si>
    <t>4-7</t>
  </si>
  <si>
    <t>6-9</t>
  </si>
  <si>
    <t>Kiln (Ceramics)</t>
  </si>
  <si>
    <t>N</t>
  </si>
  <si>
    <t>Steam Boilers</t>
  </si>
  <si>
    <t>Industrial Hydrogen Boiler</t>
  </si>
  <si>
    <t>DE</t>
  </si>
  <si>
    <t>B</t>
  </si>
  <si>
    <t>Heat Pumps</t>
  </si>
  <si>
    <t>CHP replacements</t>
  </si>
  <si>
    <t>5-8</t>
  </si>
  <si>
    <t>5-7</t>
  </si>
  <si>
    <t>HHP</t>
  </si>
  <si>
    <t>Oven</t>
  </si>
  <si>
    <t>Furnace</t>
  </si>
  <si>
    <t>4-9</t>
  </si>
  <si>
    <t>DH</t>
  </si>
  <si>
    <t>District heating</t>
  </si>
  <si>
    <t>Dryer</t>
  </si>
  <si>
    <t>5-9</t>
  </si>
  <si>
    <t>BH</t>
  </si>
  <si>
    <t>Refrigeration</t>
  </si>
  <si>
    <t>Note there are many different intepretations of the TRL scale, with many different organisations using different versions. Here we have estimated according to hte Horizon 2020 TRL scale, however this is very much an estimate</t>
  </si>
  <si>
    <t>Air conditioning (HP) for space cooling</t>
  </si>
  <si>
    <t>https://ec.europa.eu/research/participants/data/ref/h2020/wp/2014_2015/annexes/h2020-wp1415-annex-g-trl_en.pdf</t>
  </si>
  <si>
    <t>Technology Suitability Mappings</t>
  </si>
  <si>
    <t>Sheet with suitabilities for each technology and each consumer archetype considered in WS3 of the NCA project</t>
  </si>
  <si>
    <t>Suitability mapping for each technology in each archetype</t>
  </si>
  <si>
    <t>Commercial/public only</t>
  </si>
  <si>
    <t>domestic only</t>
  </si>
  <si>
    <t>Building ID</t>
  </si>
  <si>
    <t>Subsector</t>
  </si>
  <si>
    <t>Building type</t>
  </si>
  <si>
    <t>Size</t>
  </si>
  <si>
    <t>HVAC type</t>
  </si>
  <si>
    <t>Heating</t>
  </si>
  <si>
    <t>Wall condition</t>
  </si>
  <si>
    <t>Window condition</t>
  </si>
  <si>
    <t>Building structure</t>
  </si>
  <si>
    <t>Space heating demand (MWh)</t>
  </si>
  <si>
    <t>Hot water demand (MWh)</t>
  </si>
  <si>
    <t>Electricity consumption (MWh)</t>
  </si>
  <si>
    <t>Cooling consumption (MWh)</t>
  </si>
  <si>
    <t>Age</t>
  </si>
  <si>
    <t>Stock</t>
  </si>
  <si>
    <t>Fuel use (MWh)</t>
  </si>
  <si>
    <t>Space heating fuel use (MWh)</t>
  </si>
  <si>
    <t>Hot water fuel use (MWh)</t>
  </si>
  <si>
    <t>Cooling fuel use (MWh)</t>
  </si>
  <si>
    <t>Other electricity fuel use (MWh)</t>
  </si>
  <si>
    <t>Heritage %</t>
  </si>
  <si>
    <t>No HW storage %</t>
  </si>
  <si>
    <t>Space constrained %</t>
  </si>
  <si>
    <t>BER SH heating %</t>
  </si>
  <si>
    <t>BER HW %</t>
  </si>
  <si>
    <t>Floor area / m^2</t>
  </si>
  <si>
    <t>Specific heat demand (kWh/m2)</t>
  </si>
  <si>
    <t>Rebound-corrected specific heat demand (kWh/m2)</t>
  </si>
  <si>
    <t>Peak demand / kW</t>
  </si>
  <si>
    <t>Peak demand / W/m^2</t>
  </si>
  <si>
    <t>Rebound-corrected peak demand (W/m2)</t>
  </si>
  <si>
    <t>HLI (rebound-corrected)</t>
  </si>
  <si>
    <t>ND stock with floor area over threshold / %</t>
  </si>
  <si>
    <t>Commercial electric heating</t>
  </si>
  <si>
    <t>Electric storage heating + solar thermal</t>
  </si>
  <si>
    <t>Commercial</t>
  </si>
  <si>
    <t>Hotel</t>
  </si>
  <si>
    <t>Large</t>
  </si>
  <si>
    <t>Heating and Cooling, Mechanical Ventilation</t>
  </si>
  <si>
    <t>Good</t>
  </si>
  <si>
    <t>Detached</t>
  </si>
  <si>
    <t>Existing</t>
  </si>
  <si>
    <t>Heating only, Natural Ventilation</t>
  </si>
  <si>
    <t>Poor</t>
  </si>
  <si>
    <t>Small</t>
  </si>
  <si>
    <t>Office</t>
  </si>
  <si>
    <t>Heating only, Mechanical Ventilation</t>
  </si>
  <si>
    <t>Terraced</t>
  </si>
  <si>
    <t>Restaurant/public house</t>
  </si>
  <si>
    <t>Retail</t>
  </si>
  <si>
    <t>Warehouse and storage</t>
  </si>
  <si>
    <t>Public</t>
  </si>
  <si>
    <t>Education</t>
  </si>
  <si>
    <t>Healthcare</t>
  </si>
  <si>
    <t>Residential</t>
  </si>
  <si>
    <t>A1-B2</t>
  </si>
  <si>
    <t>Terraced House</t>
  </si>
  <si>
    <t>B3-C1</t>
  </si>
  <si>
    <t>C2-C3</t>
  </si>
  <si>
    <t>D1-D2</t>
  </si>
  <si>
    <t>E1-E2</t>
  </si>
  <si>
    <t>F</t>
  </si>
  <si>
    <t>G</t>
  </si>
  <si>
    <t>Semi-D House</t>
  </si>
  <si>
    <t>Detached House</t>
  </si>
  <si>
    <t>Apartment</t>
  </si>
  <si>
    <t>Agriculture</t>
  </si>
  <si>
    <t>Dairy</t>
  </si>
  <si>
    <t>Medium</t>
  </si>
  <si>
    <t>Very large</t>
  </si>
  <si>
    <t>Poultry</t>
  </si>
  <si>
    <t>Pigs</t>
  </si>
  <si>
    <t>Very Large</t>
  </si>
  <si>
    <t>Load factor</t>
  </si>
  <si>
    <t>Number of homes in Ireland 2020</t>
  </si>
  <si>
    <t>Percentage of oil boilers within close proximity of gas grid</t>
  </si>
  <si>
    <t>Fuse limit kW</t>
  </si>
  <si>
    <t>Peak heat demand HP heat loss threshold / W/m^2</t>
  </si>
  <si>
    <t>Number of domestic properties within 20m of gas grid</t>
  </si>
  <si>
    <t>Design indoor-outdoor temperature difference</t>
  </si>
  <si>
    <t>Technology Performance, Cost and Lifetime Data</t>
  </si>
  <si>
    <t>Sheet with performance &amp; lifetime data for all technologies considered in the NCA project, both domestic and non-domestic</t>
  </si>
  <si>
    <t>Detailed cost and performance data for the various low-carbon technologies for buildings</t>
  </si>
  <si>
    <t>Technology costs and efficiencies</t>
  </si>
  <si>
    <t>Industrial technologies costs</t>
  </si>
  <si>
    <t>Industrial technology fuel types</t>
  </si>
  <si>
    <t>Fuel types</t>
  </si>
  <si>
    <t>Technology lifetimes</t>
  </si>
  <si>
    <t>Industrial technologies lifetimes</t>
  </si>
  <si>
    <t>Temperature dependent efficiency adjustment</t>
  </si>
  <si>
    <t>This space heating efficiency correction factor is a ratio of the efficiency of the technology at the operating temperature (column BA) and the efficiency at the base efficiency (column BB; the base temperature is assumed to be 60 degrees Celcius)</t>
  </si>
  <si>
    <t>Application of additional costs and constraints</t>
  </si>
  <si>
    <t>Additional costs (not archetype-dependent)</t>
  </si>
  <si>
    <t>Additional costs (archetype-dependent)</t>
  </si>
  <si>
    <t>Boiler decommission costs</t>
  </si>
  <si>
    <t>Industry Load Factors</t>
  </si>
  <si>
    <t>Industrial counterfactual technologies (for reference)</t>
  </si>
  <si>
    <t>ID</t>
  </si>
  <si>
    <t>Year</t>
  </si>
  <si>
    <t>Min size (kW)</t>
  </si>
  <si>
    <t>Max size (kW)</t>
  </si>
  <si>
    <t>Primary Fuel</t>
  </si>
  <si>
    <t>Secondary Fuel</t>
  </si>
  <si>
    <t>Fixed capex (€)</t>
  </si>
  <si>
    <t>Marginal capex (€/kWth)</t>
  </si>
  <si>
    <t>Fixed opex (€/y)</t>
  </si>
  <si>
    <t>Marginal opex (€/kWth/y)</t>
  </si>
  <si>
    <t>Primary thermal efficiency (%)</t>
  </si>
  <si>
    <t>Secondary thermal efficiency (%)</t>
  </si>
  <si>
    <t>Electrical efficiency (%)</t>
  </si>
  <si>
    <t>Min Size (kw)</t>
  </si>
  <si>
    <t>Fuel</t>
  </si>
  <si>
    <t>Fuel type</t>
  </si>
  <si>
    <t>Economic life (years)</t>
  </si>
  <si>
    <t>Countefactual</t>
  </si>
  <si>
    <t>Solar</t>
  </si>
  <si>
    <t>Temperature (deg C)</t>
  </si>
  <si>
    <t>Thermal efficiency (%)</t>
  </si>
  <si>
    <t>Base efficiency (%)</t>
  </si>
  <si>
    <t>Efficiency at temperature (%)</t>
  </si>
  <si>
    <t>Space heating efficiency correction factor</t>
  </si>
  <si>
    <t>Hot water efficiency correction factor</t>
  </si>
  <si>
    <t>Temperature dependent</t>
  </si>
  <si>
    <t>Peak time size constrained</t>
  </si>
  <si>
    <t>Night time size constrained</t>
  </si>
  <si>
    <t>Heat loss rate constrained</t>
  </si>
  <si>
    <t>Property type constrained</t>
  </si>
  <si>
    <t>Wet heating system required</t>
  </si>
  <si>
    <t>Communal distribution system required</t>
  </si>
  <si>
    <t>Radiator upgrades required</t>
  </si>
  <si>
    <t>Wet heating system removal required</t>
  </si>
  <si>
    <t>Boiler decommission required</t>
  </si>
  <si>
    <t>Storage electrical wiring required</t>
  </si>
  <si>
    <t>Resistive electrical wiring required</t>
  </si>
  <si>
    <t>Hot water solution required</t>
  </si>
  <si>
    <t>Buffer tank required</t>
  </si>
  <si>
    <t>Non-gas cooker/hob required</t>
  </si>
  <si>
    <t>Gas network connection required</t>
  </si>
  <si>
    <t>Hydrogen pipework required</t>
  </si>
  <si>
    <t>Uncalibrated load factor</t>
  </si>
  <si>
    <t>Minimum size (kW th)</t>
  </si>
  <si>
    <t>Additional cost</t>
  </si>
  <si>
    <r>
      <t>Fixed capex (</t>
    </r>
    <r>
      <rPr>
        <b/>
        <sz val="11"/>
        <color theme="0"/>
        <rFont val="Calibri"/>
        <family val="2"/>
      </rPr>
      <t>€</t>
    </r>
    <r>
      <rPr>
        <b/>
        <sz val="7.7"/>
        <color theme="0"/>
        <rFont val="Calibri"/>
        <family val="2"/>
      </rPr>
      <t>)</t>
    </r>
  </si>
  <si>
    <t>Area dependent capex (€/m2)</t>
  </si>
  <si>
    <t>CF heating system</t>
  </si>
  <si>
    <t>No HW storage (%)</t>
  </si>
  <si>
    <t>No gas connection (non-industrial) (%)</t>
  </si>
  <si>
    <t>Industry Load Factor</t>
  </si>
  <si>
    <t>Specific technology</t>
  </si>
  <si>
    <t>General technology</t>
  </si>
  <si>
    <t>Electricity</t>
  </si>
  <si>
    <t>Industrial Bio fuel Boiler</t>
  </si>
  <si>
    <t>Bio fuel</t>
  </si>
  <si>
    <t>Wood pellet</t>
  </si>
  <si>
    <t>Industrial Mixed Fuel Kiln + Calciner (high % biomass and waste fuel)</t>
  </si>
  <si>
    <t>Industry</t>
  </si>
  <si>
    <t>Bio waste</t>
  </si>
  <si>
    <t>Biodiesel</t>
  </si>
  <si>
    <t>Industrial Hydrogen Kiln (Lime only)</t>
  </si>
  <si>
    <t>Industrial Bio fuel Cement/Lime Kiln</t>
  </si>
  <si>
    <t>Other Kiln</t>
  </si>
  <si>
    <t>Imported biodiesel</t>
  </si>
  <si>
    <t>Industrial Hydrogen Kiln</t>
  </si>
  <si>
    <t>Industrial Bio fuel CHP</t>
  </si>
  <si>
    <t>Boiler</t>
  </si>
  <si>
    <t>Pellet imports 1</t>
  </si>
  <si>
    <t>Industrial Electric Kiln</t>
  </si>
  <si>
    <t>Industrial Bio fuel Dryer</t>
  </si>
  <si>
    <t>Pellet imports 2</t>
  </si>
  <si>
    <t>Industrial Bio fuel Furnace</t>
  </si>
  <si>
    <t>Pellet imports 3</t>
  </si>
  <si>
    <t>Industrial Electric Boiler</t>
  </si>
  <si>
    <t>Gas network connection</t>
  </si>
  <si>
    <t>Industrial Bio fuel Other Kiln</t>
  </si>
  <si>
    <t>Sawmill</t>
  </si>
  <si>
    <t>Industrial Biomass Boiler</t>
  </si>
  <si>
    <t>Industrial Bio fuel Oven</t>
  </si>
  <si>
    <t>CHP</t>
  </si>
  <si>
    <t>Wood chip</t>
  </si>
  <si>
    <t>Industrial Heat Pump - Medium Temperature (Hot Water)</t>
  </si>
  <si>
    <t>Industrial Bio waste Boiler</t>
  </si>
  <si>
    <t>Non-bio waste</t>
  </si>
  <si>
    <t>Industrial food</t>
  </si>
  <si>
    <t>Industrial Heat Pump - High Temperature (Steam)</t>
  </si>
  <si>
    <t>Industrial Bio waste Cement/Lime Kiln</t>
  </si>
  <si>
    <t>PCRW</t>
  </si>
  <si>
    <t>Industrial Hydrogen CHP</t>
  </si>
  <si>
    <t>Industrial Bio waste CHP</t>
  </si>
  <si>
    <t>RVO</t>
  </si>
  <si>
    <t>Industrial Biomass CHP</t>
  </si>
  <si>
    <t>Industrial Bio waste Dryer</t>
  </si>
  <si>
    <t>Industrial Electric Boiler + Grid Connection</t>
  </si>
  <si>
    <t>Industrial Bio waste Furnace</t>
  </si>
  <si>
    <t>Tallow</t>
  </si>
  <si>
    <t>Industrial Hydrogen Oven</t>
  </si>
  <si>
    <t>Industrial Bio waste Other Kiln</t>
  </si>
  <si>
    <t>Biomass</t>
  </si>
  <si>
    <t>Industrial Electric Oven</t>
  </si>
  <si>
    <t>Industrial Bio waste Oven</t>
  </si>
  <si>
    <t>Industrial Hydrogen Furnace</t>
  </si>
  <si>
    <t>Industrial Gas Boiler</t>
  </si>
  <si>
    <t>Industrial Electric Furnace</t>
  </si>
  <si>
    <t>Industrial Gas Cement/Lime Kiln</t>
  </si>
  <si>
    <t>Industrial Hydrogen Dryer</t>
  </si>
  <si>
    <t>Industrial Gas CHP</t>
  </si>
  <si>
    <t>Industrial Electric Dryer</t>
  </si>
  <si>
    <t>Industrial Gas Dryer</t>
  </si>
  <si>
    <t>Industrial Biomethane Other Kiln</t>
  </si>
  <si>
    <t>Industrial Gas Furnace</t>
  </si>
  <si>
    <t>Biomethane</t>
  </si>
  <si>
    <t>Biomethane 1</t>
  </si>
  <si>
    <t>Industrial Biomethane Boiler</t>
  </si>
  <si>
    <t>Industrial Gas Other Kiln</t>
  </si>
  <si>
    <t>Biomethane 2</t>
  </si>
  <si>
    <t>Industrial Biomethane CHP</t>
  </si>
  <si>
    <t>Industrial Gas Oven</t>
  </si>
  <si>
    <t>Biomethane 3</t>
  </si>
  <si>
    <t>Industrial Biomethane Oven</t>
  </si>
  <si>
    <t>Industrial Non-bio waste Boiler</t>
  </si>
  <si>
    <t>Solid Fuels</t>
  </si>
  <si>
    <t>Biomethane 4</t>
  </si>
  <si>
    <t>Industrial Biomethane Furnace</t>
  </si>
  <si>
    <t>Industrial Non-bio waste Cement/Lime Kiln</t>
  </si>
  <si>
    <t>Biomethane 5</t>
  </si>
  <si>
    <t>Industrial Biomethane Dryer</t>
  </si>
  <si>
    <t>Industrial Non-bio waste CHP</t>
  </si>
  <si>
    <t>Biomethane 6</t>
  </si>
  <si>
    <t>Solar thermal</t>
  </si>
  <si>
    <t>Industrial Non-bio waste Dryer</t>
  </si>
  <si>
    <t>Biomethane 7</t>
  </si>
  <si>
    <t>Industrial Non-bio waste Furnace</t>
  </si>
  <si>
    <t>Biomethane 8</t>
  </si>
  <si>
    <t>Industrial Non-bio waste Other Kiln</t>
  </si>
  <si>
    <t>Biomethane 9</t>
  </si>
  <si>
    <t>Industrial Non-bio waste Oven</t>
  </si>
  <si>
    <t>Biomethane 10</t>
  </si>
  <si>
    <t>Industrial Oil Boiler</t>
  </si>
  <si>
    <t>Oil</t>
  </si>
  <si>
    <t>Biomethane 11</t>
  </si>
  <si>
    <t>Industrial Oil Cement/Lime Kiln</t>
  </si>
  <si>
    <t>Biomethane 12</t>
  </si>
  <si>
    <t>Industrial Oil CHP</t>
  </si>
  <si>
    <t>Biomethane 13</t>
  </si>
  <si>
    <t>Industrial Oil Dryer</t>
  </si>
  <si>
    <t>Biomethane 14</t>
  </si>
  <si>
    <t>Industrial Oil Furnace</t>
  </si>
  <si>
    <t>B100</t>
  </si>
  <si>
    <t>Biomethane 15</t>
  </si>
  <si>
    <t>Industrial Oil Other Kiln</t>
  </si>
  <si>
    <t>Biomethane 16</t>
  </si>
  <si>
    <t>Industrial Oil Oven</t>
  </si>
  <si>
    <t>Biomethane 17</t>
  </si>
  <si>
    <t>Industrial Solid Fuels Boiler</t>
  </si>
  <si>
    <t>Gas</t>
  </si>
  <si>
    <t>Industrial Solid Fuels Cement/Lime Kiln</t>
  </si>
  <si>
    <t>Industrial Solid Fuels CHP</t>
  </si>
  <si>
    <t>Hydrogen</t>
  </si>
  <si>
    <t>Industrial Solid Fuels Dryer</t>
  </si>
  <si>
    <t>Mixed Fuel</t>
  </si>
  <si>
    <t>Industrial Solid Fuels Furnace</t>
  </si>
  <si>
    <t>Industrial Solid Fuels Other Kiln</t>
  </si>
  <si>
    <t>Industrial Solid Fuels Oven</t>
  </si>
  <si>
    <t>Coal</t>
  </si>
  <si>
    <t>BioLPG</t>
  </si>
  <si>
    <t>Industrial Biomethane Boiler + Grid connection</t>
  </si>
  <si>
    <t>Industrial Biomethane Dryer + Grid connection</t>
  </si>
  <si>
    <t>Fuel oil</t>
  </si>
  <si>
    <t>WARNING: these calculations may no longer be valid, if the input has been reordered</t>
  </si>
  <si>
    <t>Gas:H2 capex</t>
  </si>
  <si>
    <t>Gas:H2 opex</t>
  </si>
  <si>
    <t>solar thermal</t>
  </si>
  <si>
    <t>Tech ID</t>
  </si>
  <si>
    <t>Fixed capex (% reduction against 2020 baseline)</t>
  </si>
  <si>
    <t>Marginal capex (% reduction against 2020 baseline)</t>
  </si>
  <si>
    <t>Fixed opex (% reduction over 2020 baseline)</t>
  </si>
  <si>
    <t>Marginal opex (% reduction over 2020 baseline)</t>
  </si>
  <si>
    <t>Primary thermal efficiency (% reduction over 2020 baseline)</t>
  </si>
  <si>
    <t>Secondary thermal efficiency (% reduction over 2020 baseline)</t>
  </si>
  <si>
    <t>Electrical efficiency (% reduction over 2020 baseline)</t>
  </si>
  <si>
    <t>Technology Suitabilities</t>
  </si>
  <si>
    <t>Counterfactual suitabilities</t>
  </si>
  <si>
    <t>ETS status</t>
  </si>
  <si>
    <t>Fuel (industrial)</t>
  </si>
  <si>
    <t>Equipment Stock</t>
  </si>
  <si>
    <t>Metals</t>
  </si>
  <si>
    <t>ETS</t>
  </si>
  <si>
    <t>Cement</t>
  </si>
  <si>
    <t>Refining</t>
  </si>
  <si>
    <t>Wood Products</t>
  </si>
  <si>
    <t>Other Minerals</t>
  </si>
  <si>
    <t>Food and Drink</t>
  </si>
  <si>
    <t>Lime</t>
  </si>
  <si>
    <t>Other Industry</t>
  </si>
  <si>
    <t>Chemicals</t>
  </si>
  <si>
    <t>Non-ETS</t>
  </si>
  <si>
    <t>The methodology to determine the suitability, cost and savings of the energy efficiency measures are explained in the 'Energy efficiency technical potential' section of the WS1 report.</t>
  </si>
  <si>
    <t>A summary of the total suitable stock, average capex and hidden capex, average opex, average heating fuel savings, and average appliance electricity savings, is given below by sector, alongside a capex per kWh fuel saving.</t>
  </si>
  <si>
    <t>Below this is a summary of the heating demand savings by archetype group if all heating demand saving measures are implemented, by sector. For the residential sector, archetypes are aggregated by building structure (detached, semi-detached, terraced, and appartments) and counterfactual heating system. For the commercial and public sectors, archetypes are aggregated by building type (e.g. hotel, office, healthcare) and counterfactual heating system. In the industrial sector, archetypes are aggregated by counterfactual fuel type.</t>
  </si>
  <si>
    <t>Measure</t>
  </si>
  <si>
    <t>Total suitable stock</t>
  </si>
  <si>
    <t>Average capex (€)</t>
  </si>
  <si>
    <t>Average hidden capex (€)</t>
  </si>
  <si>
    <t>Average opex (€)</t>
  </si>
  <si>
    <t>Average fuel savings (kWh)</t>
  </si>
  <si>
    <t>Average appliance fuel savings (kWh)</t>
  </si>
  <si>
    <t>Capex per kWh (€/kWh)</t>
  </si>
  <si>
    <t>cavity wall insulation</t>
  </si>
  <si>
    <t>draught proofing</t>
  </si>
  <si>
    <t>energy efficient appliances - office equipment</t>
  </si>
  <si>
    <t>energy efficient appliances - refrigeration</t>
  </si>
  <si>
    <t>energy efficient lighting</t>
  </si>
  <si>
    <t>high efficiency glazing</t>
  </si>
  <si>
    <t>solid wall insulation</t>
  </si>
  <si>
    <t>roof insulation</t>
  </si>
  <si>
    <t>Average fuel savings (before rebound effect) (kWh)</t>
  </si>
  <si>
    <t>energy efficient appliances - "wet" and "consumer electronics"</t>
  </si>
  <si>
    <t>energy efficient appliances -"cold" and "electrical cooking"</t>
  </si>
  <si>
    <t>floor insulation</t>
  </si>
  <si>
    <t>more efficient hvac and ventilation</t>
  </si>
  <si>
    <t>motor efficiency</t>
  </si>
  <si>
    <t>more efficient compressed air systems</t>
  </si>
  <si>
    <t>more energy-efficient lighting</t>
  </si>
  <si>
    <t>process integration and heat recovery - high temperature processes</t>
  </si>
  <si>
    <t>process integration and heat recovery - low temperature processes</t>
  </si>
  <si>
    <t>process integration and heat recovery - drying/seperation</t>
  </si>
  <si>
    <t>The below tables are the average heating demand savings by sector and archetype grouping, when all heating demand measures are forced for uptake. This is after the rebound effect has been considered (only effects domestic energy efficiency)</t>
  </si>
  <si>
    <t>CF HS</t>
  </si>
  <si>
    <t>Average demand in Initial State</t>
  </si>
  <si>
    <t>Average demand in Deep State</t>
  </si>
  <si>
    <t>Average Savings</t>
  </si>
  <si>
    <t>Average Savings %</t>
  </si>
  <si>
    <t>Max Savings %</t>
  </si>
  <si>
    <t>Min Savings %</t>
  </si>
  <si>
    <t>Weighted Average</t>
  </si>
  <si>
    <t>Version</t>
  </si>
  <si>
    <t>V1.0</t>
  </si>
  <si>
    <t>Issued:</t>
  </si>
  <si>
    <t>National Heat Study - Low Carbon Heating and Cooling Technologies - Supporting data</t>
  </si>
  <si>
    <t>Output of the SEAI National Heat Study. Information on the costs, performance, and technical suitability of the low carbon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</si>
</sst>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quot;£&quot;* #,##0.00_-;_-&quot;£&quot;* &quot;-&quot;??_-;_-@_-"/>
    <numFmt numFmtId="166" formatCode="0.0"/>
    <numFmt numFmtId="167" formatCode="_-&quot;£&quot;* #,##0_-;\-&quot;£&quot;* #,##0_-;_-&quot;£&quot;* &quot;-&quot;??_-;_-@_-"/>
    <numFmt numFmtId="168" formatCode="0.000"/>
    <numFmt numFmtId="169" formatCode="_-* #,##0_-;\-* #,##0_-;_-* &quot;-&quot;??_-;_-@_-"/>
    <numFmt numFmtId="170" formatCode="0_ ;\-0\ "/>
    <numFmt numFmtId="171" formatCode="0.0000"/>
    <numFmt numFmtId="172" formatCode="0.0%"/>
  </numFmts>
  <fonts count="27" x14ac:knownFonts="1">
    <font>
      <sz val="11"/>
      <color theme="1"/>
      <name val="Calibri"/>
      <family val="2"/>
      <scheme val="minor"/>
    </font>
    <font>
      <sz val="11"/>
      <color theme="1"/>
      <name val="Calibri"/>
      <family val="2"/>
      <scheme val="minor"/>
    </font>
    <font>
      <b/>
      <sz val="11"/>
      <color theme="3"/>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rgb="FF000000"/>
      <name val="Myriad Pro"/>
      <family val="2"/>
    </font>
    <font>
      <b/>
      <sz val="12"/>
      <color rgb="FF231F20"/>
      <name val="Myriad Pro"/>
      <family val="2"/>
    </font>
    <font>
      <sz val="10"/>
      <color rgb="FF231F20"/>
      <name val="Myriad Pro"/>
      <family val="2"/>
    </font>
    <font>
      <sz val="10"/>
      <name val="Myriad Pro"/>
      <family val="2"/>
    </font>
    <font>
      <b/>
      <sz val="10"/>
      <name val="Myriad Pro"/>
      <family val="2"/>
    </font>
    <font>
      <sz val="10"/>
      <color rgb="FF000000"/>
      <name val="Times New Roman"/>
      <family val="1"/>
    </font>
    <font>
      <i/>
      <sz val="11"/>
      <color theme="1"/>
      <name val="Calibri"/>
      <family val="2"/>
      <scheme val="minor"/>
    </font>
    <font>
      <b/>
      <sz val="13"/>
      <color theme="3"/>
      <name val="Calibri"/>
      <family val="2"/>
      <scheme val="minor"/>
    </font>
    <font>
      <u/>
      <sz val="11"/>
      <color theme="10"/>
      <name val="Calibri"/>
      <family val="2"/>
      <scheme val="minor"/>
    </font>
    <font>
      <b/>
      <sz val="11"/>
      <color rgb="FFFFFFFF"/>
      <name val="Calibri"/>
      <family val="2"/>
      <scheme val="minor"/>
    </font>
    <font>
      <b/>
      <sz val="11"/>
      <color theme="0"/>
      <name val="Calibri"/>
      <family val="2"/>
      <scheme val="minor"/>
    </font>
    <font>
      <sz val="8"/>
      <name val="Calibri"/>
      <family val="2"/>
      <scheme val="minor"/>
    </font>
    <font>
      <sz val="11"/>
      <color theme="1"/>
      <name val="Calibri"/>
      <family val="2"/>
    </font>
    <font>
      <b/>
      <sz val="11"/>
      <color theme="0"/>
      <name val="Calibri"/>
      <family val="2"/>
    </font>
    <font>
      <b/>
      <sz val="7.7"/>
      <color theme="0"/>
      <name val="Calibri"/>
      <family val="2"/>
    </font>
    <font>
      <sz val="11"/>
      <name val="Calibri"/>
      <family val="2"/>
      <scheme val="minor"/>
    </font>
    <font>
      <sz val="9"/>
      <color indexed="81"/>
      <name val="Tahoma"/>
      <family val="2"/>
    </font>
    <font>
      <b/>
      <sz val="9"/>
      <color indexed="81"/>
      <name val="Tahoma"/>
      <family val="2"/>
    </font>
    <font>
      <b/>
      <sz val="11"/>
      <color rgb="FF3F3F3F"/>
      <name val="Calibri"/>
      <family val="2"/>
      <scheme val="minor"/>
    </font>
    <font>
      <b/>
      <sz val="16"/>
      <color theme="1"/>
      <name val="Calibri"/>
      <family val="2"/>
      <scheme val="minor"/>
    </font>
  </fonts>
  <fills count="19">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9" tint="0.79998168889431442"/>
        <bgColor indexed="65"/>
      </patternFill>
    </fill>
    <fill>
      <patternFill patternType="solid">
        <fgColor theme="8"/>
        <bgColor indexed="64"/>
      </patternFill>
    </fill>
    <fill>
      <patternFill patternType="solid">
        <fgColor rgb="FFFF0000"/>
        <bgColor indexed="64"/>
      </patternFill>
    </fill>
    <fill>
      <patternFill patternType="solid">
        <fgColor rgb="FF0070C0"/>
        <bgColor rgb="FF70AD47"/>
      </patternFill>
    </fill>
    <fill>
      <patternFill patternType="solid">
        <fgColor rgb="FF0070C0"/>
        <bgColor indexed="64"/>
      </patternFill>
    </fill>
    <fill>
      <patternFill patternType="solid">
        <fgColor theme="0"/>
        <bgColor indexed="64"/>
      </patternFill>
    </fill>
    <fill>
      <patternFill patternType="solid">
        <fgColor rgb="FF002060"/>
        <bgColor indexed="64"/>
      </patternFill>
    </fill>
    <fill>
      <patternFill patternType="solid">
        <fgColor theme="9"/>
        <bgColor theme="9"/>
      </patternFill>
    </fill>
    <fill>
      <patternFill patternType="solid">
        <fgColor rgb="FF00B0F0"/>
        <bgColor indexed="64"/>
      </patternFill>
    </fill>
    <fill>
      <patternFill patternType="solid">
        <fgColor rgb="FFF2F2F2"/>
      </patternFill>
    </fill>
  </fills>
  <borders count="26">
    <border>
      <left/>
      <right/>
      <top/>
      <bottom/>
      <diagonal/>
    </border>
    <border>
      <left/>
      <right/>
      <top/>
      <bottom style="medium">
        <color theme="4" tint="0.39997558519241921"/>
      </bottom>
      <diagonal/>
    </border>
    <border>
      <left/>
      <right/>
      <top/>
      <bottom style="thick">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ck">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5">
    <xf numFmtId="0" fontId="0" fillId="0" borderId="0"/>
    <xf numFmtId="166" fontId="1" fillId="9" borderId="0" applyBorder="0" applyAlignment="0" applyProtection="0"/>
    <xf numFmtId="0" fontId="1" fillId="4" borderId="0" applyNumberFormat="0" applyBorder="0" applyAlignment="0" applyProtection="0"/>
    <xf numFmtId="0" fontId="1" fillId="0" borderId="0"/>
    <xf numFmtId="166" fontId="1" fillId="4" borderId="0" applyBorder="0" applyAlignment="0" applyProtection="0"/>
    <xf numFmtId="166" fontId="1" fillId="5" borderId="0" applyBorder="0" applyAlignment="0" applyProtection="0"/>
    <xf numFmtId="166" fontId="1" fillId="7" borderId="0" applyBorder="0" applyAlignment="0" applyProtection="0"/>
    <xf numFmtId="166" fontId="1" fillId="8" borderId="0" applyBorder="0" applyAlignment="0" applyProtection="0"/>
    <xf numFmtId="166" fontId="6" fillId="6" borderId="0" applyBorder="0" applyAlignment="0" applyProtection="0"/>
    <xf numFmtId="166" fontId="3" fillId="2" borderId="0" applyBorder="0" applyAlignment="0" applyProtection="0"/>
    <xf numFmtId="0" fontId="2" fillId="0" borderId="1" applyFill="0" applyAlignment="0" applyProtection="0"/>
    <xf numFmtId="0" fontId="4" fillId="0" borderId="0" applyFill="0" applyBorder="0" applyAlignment="0" applyProtection="0"/>
    <xf numFmtId="0" fontId="14" fillId="3" borderId="2" applyAlignment="0" applyProtection="0"/>
    <xf numFmtId="0" fontId="14" fillId="0" borderId="2" applyFill="0" applyAlignment="0" applyProtection="0"/>
    <xf numFmtId="16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 fillId="14" borderId="0"/>
    <xf numFmtId="43" fontId="1" fillId="0" borderId="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25" fillId="18" borderId="20" applyNumberFormat="0" applyAlignment="0" applyProtection="0"/>
  </cellStyleXfs>
  <cellXfs count="107">
    <xf numFmtId="0" fontId="0" fillId="0" borderId="0" xfId="0"/>
    <xf numFmtId="0" fontId="7" fillId="0" borderId="0" xfId="0" applyFont="1" applyAlignment="1">
      <alignment horizontal="left" vertical="top"/>
    </xf>
    <xf numFmtId="0" fontId="11" fillId="0" borderId="0" xfId="0" applyFont="1" applyAlignment="1">
      <alignment horizontal="left" vertical="top"/>
    </xf>
    <xf numFmtId="0" fontId="1" fillId="0" borderId="0" xfId="0" applyFont="1"/>
    <xf numFmtId="0" fontId="6" fillId="0" borderId="0" xfId="0" applyFont="1"/>
    <xf numFmtId="0" fontId="1" fillId="4" borderId="0" xfId="2"/>
    <xf numFmtId="0" fontId="14" fillId="3" borderId="2" xfId="12"/>
    <xf numFmtId="0" fontId="13" fillId="4" borderId="0" xfId="2" applyFont="1"/>
    <xf numFmtId="0" fontId="14" fillId="0" borderId="2" xfId="13"/>
    <xf numFmtId="0" fontId="2" fillId="0" borderId="1" xfId="10"/>
    <xf numFmtId="0" fontId="9" fillId="3" borderId="0" xfId="0" applyFont="1" applyFill="1" applyAlignment="1">
      <alignment horizontal="left" vertical="top"/>
    </xf>
    <xf numFmtId="0" fontId="10" fillId="3" borderId="0" xfId="0" applyFont="1" applyFill="1" applyAlignment="1">
      <alignment horizontal="left" vertical="top"/>
    </xf>
    <xf numFmtId="0" fontId="0" fillId="3" borderId="0" xfId="0" applyFill="1" applyAlignment="1">
      <alignment horizontal="left" vertical="top"/>
    </xf>
    <xf numFmtId="0" fontId="9" fillId="3" borderId="0" xfId="0" applyFont="1" applyFill="1" applyAlignment="1">
      <alignment horizontal="left" vertical="top" wrapText="1"/>
    </xf>
    <xf numFmtId="0" fontId="8" fillId="3" borderId="0" xfId="0" applyFont="1" applyFill="1" applyAlignment="1">
      <alignment horizontal="left" vertical="top"/>
    </xf>
    <xf numFmtId="0" fontId="0" fillId="10" borderId="0" xfId="0" applyFill="1"/>
    <xf numFmtId="9" fontId="0" fillId="0" borderId="0" xfId="15" applyFont="1"/>
    <xf numFmtId="0" fontId="0" fillId="4" borderId="0" xfId="2" applyFont="1"/>
    <xf numFmtId="0" fontId="15" fillId="0" borderId="0" xfId="16"/>
    <xf numFmtId="1" fontId="0" fillId="0" borderId="0" xfId="0" applyNumberFormat="1"/>
    <xf numFmtId="0" fontId="0" fillId="0" borderId="0" xfId="0" applyAlignment="1">
      <alignment horizontal="center"/>
    </xf>
    <xf numFmtId="0" fontId="2" fillId="0" borderId="1" xfId="10" applyAlignment="1">
      <alignment horizontal="center"/>
    </xf>
    <xf numFmtId="3" fontId="0" fillId="0" borderId="0" xfId="0" applyNumberFormat="1"/>
    <xf numFmtId="0" fontId="0" fillId="11" borderId="0" xfId="0" applyFill="1"/>
    <xf numFmtId="0" fontId="16" fillId="12" borderId="0" xfId="0" applyFont="1" applyFill="1"/>
    <xf numFmtId="0" fontId="0" fillId="13" borderId="0" xfId="0" applyFill="1"/>
    <xf numFmtId="9" fontId="0" fillId="0" borderId="0" xfId="15" applyFont="1" applyFill="1"/>
    <xf numFmtId="9" fontId="0" fillId="0" borderId="0" xfId="0" applyNumberFormat="1"/>
    <xf numFmtId="0" fontId="5" fillId="0" borderId="0" xfId="0" applyFont="1"/>
    <xf numFmtId="0" fontId="0" fillId="0" borderId="0" xfId="0"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17" fillId="15" borderId="3" xfId="0" applyFont="1" applyFill="1" applyBorder="1"/>
    <xf numFmtId="0" fontId="17" fillId="15" borderId="10" xfId="0" applyFont="1" applyFill="1" applyBorder="1" applyAlignment="1">
      <alignment wrapText="1"/>
    </xf>
    <xf numFmtId="0" fontId="0" fillId="14" borderId="0" xfId="0" applyFill="1"/>
    <xf numFmtId="1" fontId="0" fillId="14" borderId="0" xfId="0" applyNumberFormat="1" applyFill="1"/>
    <xf numFmtId="9" fontId="0" fillId="14" borderId="0" xfId="15" applyFont="1" applyFill="1"/>
    <xf numFmtId="2" fontId="0" fillId="0" borderId="0" xfId="0" applyNumberFormat="1"/>
    <xf numFmtId="0" fontId="17" fillId="16" borderId="12" xfId="0" applyFont="1" applyFill="1" applyBorder="1"/>
    <xf numFmtId="0" fontId="17" fillId="16" borderId="13" xfId="0" applyFont="1" applyFill="1" applyBorder="1"/>
    <xf numFmtId="0" fontId="0" fillId="0" borderId="0" xfId="17" applyFont="1" applyFill="1"/>
    <xf numFmtId="167" fontId="0" fillId="0" borderId="0" xfId="14" applyNumberFormat="1" applyFont="1"/>
    <xf numFmtId="167" fontId="0" fillId="0" borderId="0" xfId="0" applyNumberFormat="1"/>
    <xf numFmtId="0" fontId="19" fillId="0" borderId="0" xfId="0" applyFont="1"/>
    <xf numFmtId="168" fontId="0" fillId="0" borderId="0" xfId="0" applyNumberFormat="1"/>
    <xf numFmtId="169" fontId="0" fillId="0" borderId="0" xfId="18" applyNumberFormat="1" applyFont="1"/>
    <xf numFmtId="2" fontId="0" fillId="0" borderId="0" xfId="15" applyNumberFormat="1" applyFont="1" applyFill="1"/>
    <xf numFmtId="0" fontId="1" fillId="0" borderId="0" xfId="17" applyFill="1"/>
    <xf numFmtId="2" fontId="1" fillId="0" borderId="0" xfId="17" applyNumberFormat="1" applyFill="1"/>
    <xf numFmtId="0" fontId="17" fillId="0" borderId="14" xfId="0" applyFont="1" applyBorder="1"/>
    <xf numFmtId="0" fontId="17" fillId="0" borderId="12" xfId="0" applyFont="1" applyBorder="1"/>
    <xf numFmtId="0" fontId="0" fillId="0" borderId="15" xfId="0" applyBorder="1"/>
    <xf numFmtId="1" fontId="0" fillId="0" borderId="15" xfId="0" applyNumberFormat="1" applyBorder="1"/>
    <xf numFmtId="1" fontId="0" fillId="0" borderId="16" xfId="0" applyNumberFormat="1" applyBorder="1"/>
    <xf numFmtId="1" fontId="0" fillId="0" borderId="17" xfId="0" applyNumberFormat="1" applyBorder="1"/>
    <xf numFmtId="0" fontId="0" fillId="0" borderId="8" xfId="0" applyBorder="1"/>
    <xf numFmtId="0" fontId="0" fillId="0" borderId="11" xfId="0" applyBorder="1"/>
    <xf numFmtId="1" fontId="0" fillId="0" borderId="18" xfId="0" applyNumberFormat="1" applyBorder="1"/>
    <xf numFmtId="3" fontId="22" fillId="14" borderId="4" xfId="0" applyNumberFormat="1" applyFont="1" applyFill="1" applyBorder="1" applyAlignment="1">
      <alignment horizontal="left" wrapText="1"/>
    </xf>
    <xf numFmtId="0" fontId="0" fillId="0" borderId="4" xfId="0" applyBorder="1"/>
    <xf numFmtId="0" fontId="0" fillId="0" borderId="19" xfId="0" applyBorder="1"/>
    <xf numFmtId="0" fontId="0" fillId="17" borderId="0" xfId="0" applyFill="1" applyAlignment="1">
      <alignment wrapText="1"/>
    </xf>
    <xf numFmtId="43" fontId="0" fillId="0" borderId="0" xfId="18" applyFont="1" applyFill="1"/>
    <xf numFmtId="43" fontId="0" fillId="0" borderId="0" xfId="18" quotePrefix="1" applyFont="1" applyFill="1"/>
    <xf numFmtId="43" fontId="0" fillId="0" borderId="0" xfId="0" applyNumberFormat="1"/>
    <xf numFmtId="43" fontId="0" fillId="0" borderId="0" xfId="18" applyFont="1"/>
    <xf numFmtId="1" fontId="0" fillId="0" borderId="0" xfId="15" applyNumberFormat="1" applyFont="1" applyFill="1"/>
    <xf numFmtId="170" fontId="0" fillId="0" borderId="0" xfId="18" applyNumberFormat="1" applyFont="1"/>
    <xf numFmtId="9" fontId="14" fillId="3" borderId="2" xfId="12" applyNumberFormat="1"/>
    <xf numFmtId="2" fontId="22" fillId="0" borderId="0" xfId="0" applyNumberFormat="1" applyFont="1"/>
    <xf numFmtId="2" fontId="22" fillId="0" borderId="0" xfId="19" applyNumberFormat="1"/>
    <xf numFmtId="168" fontId="0" fillId="0" borderId="15" xfId="0" applyNumberFormat="1" applyBorder="1"/>
    <xf numFmtId="1" fontId="0" fillId="0" borderId="0" xfId="17" applyNumberFormat="1" applyFont="1" applyFill="1"/>
    <xf numFmtId="168" fontId="13" fillId="0" borderId="15" xfId="0" applyNumberFormat="1" applyFont="1" applyBorder="1"/>
    <xf numFmtId="171" fontId="0" fillId="0" borderId="0" xfId="0" applyNumberFormat="1"/>
    <xf numFmtId="0" fontId="5" fillId="0" borderId="4" xfId="0" applyFont="1" applyBorder="1"/>
    <xf numFmtId="0" fontId="13" fillId="0" borderId="4" xfId="0" applyFont="1" applyBorder="1"/>
    <xf numFmtId="3" fontId="13" fillId="0" borderId="4" xfId="18" applyNumberFormat="1" applyFont="1" applyBorder="1"/>
    <xf numFmtId="3" fontId="25" fillId="18" borderId="4" xfId="24" applyNumberFormat="1" applyBorder="1"/>
    <xf numFmtId="172" fontId="25" fillId="18" borderId="4" xfId="15" applyNumberFormat="1" applyFont="1" applyFill="1" applyBorder="1"/>
    <xf numFmtId="0" fontId="13" fillId="0" borderId="21" xfId="0" applyFont="1" applyBorder="1"/>
    <xf numFmtId="3" fontId="13" fillId="0" borderId="21" xfId="18" applyNumberFormat="1" applyFont="1" applyBorder="1"/>
    <xf numFmtId="3" fontId="25" fillId="18" borderId="21" xfId="24" applyNumberFormat="1" applyBorder="1"/>
    <xf numFmtId="172" fontId="25" fillId="18" borderId="21" xfId="15" applyNumberFormat="1" applyFont="1" applyFill="1" applyBorder="1"/>
    <xf numFmtId="0" fontId="13" fillId="0" borderId="9" xfId="0" applyFont="1" applyBorder="1"/>
    <xf numFmtId="3" fontId="0" fillId="0" borderId="9" xfId="0" applyNumberFormat="1" applyBorder="1"/>
    <xf numFmtId="3" fontId="25" fillId="18" borderId="9" xfId="24" applyNumberFormat="1" applyBorder="1"/>
    <xf numFmtId="172" fontId="25" fillId="18" borderId="9" xfId="15" applyNumberFormat="1" applyFont="1" applyFill="1" applyBorder="1"/>
    <xf numFmtId="172" fontId="25" fillId="18" borderId="9" xfId="15" applyNumberFormat="1" applyFont="1" applyFill="1" applyBorder="1" applyAlignment="1">
      <alignment horizontal="right"/>
    </xf>
    <xf numFmtId="0" fontId="26" fillId="0" borderId="4" xfId="0" applyFont="1" applyBorder="1" applyAlignment="1">
      <alignment wrapText="1"/>
    </xf>
    <xf numFmtId="49" fontId="0" fillId="0" borderId="0" xfId="0" applyNumberFormat="1"/>
    <xf numFmtId="0" fontId="0" fillId="0" borderId="0" xfId="0" applyAlignment="1">
      <alignment horizontal="left"/>
    </xf>
    <xf numFmtId="49" fontId="0" fillId="0" borderId="0" xfId="0" applyNumberFormat="1" applyAlignment="1">
      <alignment horizontal="left"/>
    </xf>
    <xf numFmtId="0" fontId="7" fillId="3" borderId="0" xfId="0" applyFont="1" applyFill="1" applyAlignment="1">
      <alignment horizontal="left" vertical="top"/>
    </xf>
    <xf numFmtId="0" fontId="7" fillId="3" borderId="0" xfId="0" applyFont="1" applyFill="1" applyAlignment="1">
      <alignment horizontal="left" vertical="top"/>
    </xf>
    <xf numFmtId="0" fontId="7" fillId="3" borderId="0" xfId="0" applyFont="1" applyFill="1" applyAlignment="1">
      <alignment horizontal="left" vertical="top" wrapText="1"/>
    </xf>
    <xf numFmtId="0" fontId="13" fillId="0" borderId="24" xfId="0" applyFont="1" applyBorder="1" applyAlignment="1"/>
    <xf numFmtId="0" fontId="13" fillId="0" borderId="25" xfId="0" applyFont="1" applyBorder="1" applyAlignment="1"/>
    <xf numFmtId="0" fontId="13" fillId="0" borderId="9" xfId="0" applyFont="1" applyBorder="1" applyAlignment="1">
      <alignment horizontal="center"/>
    </xf>
    <xf numFmtId="0" fontId="5" fillId="0" borderId="22" xfId="0" applyFont="1" applyBorder="1" applyAlignment="1"/>
    <xf numFmtId="0" fontId="5" fillId="0" borderId="23" xfId="0" applyFont="1" applyBorder="1" applyAlignment="1"/>
    <xf numFmtId="0" fontId="13" fillId="0" borderId="22" xfId="0" applyFont="1" applyBorder="1" applyAlignment="1"/>
    <xf numFmtId="0" fontId="13" fillId="0" borderId="23" xfId="0" applyFont="1" applyBorder="1" applyAlignment="1"/>
    <xf numFmtId="0" fontId="12" fillId="3" borderId="0" xfId="0" applyFont="1" applyFill="1" applyAlignment="1">
      <alignment vertical="top"/>
    </xf>
    <xf numFmtId="14" fontId="7" fillId="3" borderId="0" xfId="0" applyNumberFormat="1" applyFont="1" applyFill="1" applyAlignment="1">
      <alignment horizontal="left" vertical="top" wrapText="1"/>
    </xf>
  </cellXfs>
  <cellStyles count="25">
    <cellStyle name="20% - Accent1" xfId="2" builtinId="30"/>
    <cellStyle name="Calculation 1" xfId="4" xr:uid="{00000000-0005-0000-0000-000001000000}"/>
    <cellStyle name="Calculation 2" xfId="5" xr:uid="{00000000-0005-0000-0000-000002000000}"/>
    <cellStyle name="Comma" xfId="18" builtinId="3"/>
    <cellStyle name="Constant" xfId="1" xr:uid="{00000000-0005-0000-0000-000003000000}"/>
    <cellStyle name="Currency" xfId="14" builtinId="4"/>
    <cellStyle name="Data" xfId="3" xr:uid="{00000000-0005-0000-0000-000004000000}"/>
    <cellStyle name="Foreground" xfId="17" xr:uid="{01608280-643B-4B56-9FBC-C534309BB6B2}"/>
    <cellStyle name="Heading" xfId="10" xr:uid="{00000000-0005-0000-0000-000005000000}"/>
    <cellStyle name="Hyperlink" xfId="16" builtinId="8"/>
    <cellStyle name="Input Assumption" xfId="9" xr:uid="{00000000-0005-0000-0000-000006000000}"/>
    <cellStyle name="Linked (External)" xfId="8" xr:uid="{00000000-0005-0000-0000-000007000000}"/>
    <cellStyle name="Linked Cell 1" xfId="6" xr:uid="{00000000-0005-0000-0000-000008000000}"/>
    <cellStyle name="Linked Cell 2" xfId="7" xr:uid="{00000000-0005-0000-0000-000009000000}"/>
    <cellStyle name="Normal" xfId="0" builtinId="0"/>
    <cellStyle name="Normal 2" xfId="20" xr:uid="{F04A990C-9BBB-475E-8699-D4284A48C59A}"/>
    <cellStyle name="Normal 2 2" xfId="22" xr:uid="{83F218BF-2A10-4A6E-9363-8C84BA9BC7C9}"/>
    <cellStyle name="Normal 3" xfId="19" xr:uid="{07854D4E-D2D0-48E1-93C1-6C105A4842B1}"/>
    <cellStyle name="Normal 4" xfId="21" xr:uid="{294C3CC7-EF40-426D-A5B0-D9A03228118B}"/>
    <cellStyle name="Normal 4 2" xfId="23" xr:uid="{E558878B-DDC1-4D63-8C6C-9D49DA700AC1}"/>
    <cellStyle name="Output" xfId="24" builtinId="21"/>
    <cellStyle name="Percent" xfId="15" builtinId="5"/>
    <cellStyle name="Section title" xfId="13" xr:uid="{00000000-0005-0000-0000-00000B000000}"/>
    <cellStyle name="Warning" xfId="11" xr:uid="{00000000-0005-0000-0000-00000C000000}"/>
    <cellStyle name="Worksheet Title" xfId="12" xr:uid="{00000000-0005-0000-0000-00000D000000}"/>
  </cellStyles>
  <dxfs count="260">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numFmt numFmtId="169" formatCode="_-* #,##0_-;\-* #,##0_-;_-* &quot;-&quot;??_-;_-@_-"/>
    </dxf>
    <dxf>
      <font>
        <b val="0"/>
        <i val="0"/>
        <strike val="0"/>
        <condense val="0"/>
        <extend val="0"/>
        <outline val="0"/>
        <shadow val="0"/>
        <u val="none"/>
        <vertAlign val="baseline"/>
        <sz val="11"/>
        <color theme="1"/>
        <name val="Calibri"/>
        <family val="2"/>
        <scheme val="minor"/>
      </font>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numFmt numFmtId="35" formatCode="_-* #,##0.00_-;\-* #,##0.00_-;_-*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style="thin">
          <color theme="0"/>
        </right>
        <top style="thin">
          <color theme="0"/>
        </top>
        <bottom/>
      </border>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border diagonalUp="0" diagonalDown="0" outline="0">
        <left style="thin">
          <color theme="0"/>
        </left>
        <right style="thin">
          <color theme="0"/>
        </right>
        <top/>
        <bottom/>
      </border>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border outline="0">
        <left style="thin">
          <color theme="0"/>
        </left>
      </border>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border diagonalUp="0" diagonalDown="0" outline="0">
        <left style="thin">
          <color theme="0"/>
        </left>
        <right style="thin">
          <color theme="0"/>
        </right>
        <top/>
        <bottom/>
      </border>
    </dxf>
    <dxf>
      <numFmt numFmtId="1" formatCode="0"/>
    </dxf>
    <dxf>
      <numFmt numFmtId="0" formatCode="General"/>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style="thin">
          <color theme="0"/>
        </right>
        <top style="thin">
          <color theme="0"/>
        </top>
        <bottom/>
      </border>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68" formatCode="0.000"/>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numFmt numFmtId="168" formatCode="0.000"/>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numFmt numFmtId="168" formatCode="0.000"/>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style="thin">
          <color theme="0"/>
        </right>
        <top style="thin">
          <color theme="0"/>
        </top>
        <bottom/>
      </border>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border diagonalUp="0" diagonalDown="0" outline="0">
        <left style="thin">
          <color theme="0"/>
        </left>
        <right style="thin">
          <color theme="0"/>
        </right>
        <top/>
        <bottom/>
      </border>
    </dxf>
    <dxf>
      <fill>
        <patternFill patternType="none">
          <fgColor indexed="64"/>
          <bgColor indexed="65"/>
        </patternFill>
      </fill>
    </dxf>
    <dxf>
      <numFmt numFmtId="2" formatCode="0.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9"/>
          <bgColor theme="9"/>
        </patternFill>
      </fill>
      <border diagonalUp="0" diagonalDown="0" outline="0">
        <left style="thin">
          <color theme="0"/>
        </left>
        <right style="thin">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9"/>
          <bgColor theme="9"/>
        </patternFill>
      </fill>
      <border diagonalUp="0" diagonalDown="0" outline="0">
        <left style="thin">
          <color theme="0"/>
        </left>
        <right style="thin">
          <color theme="0"/>
        </right>
        <top/>
        <bottom/>
      </border>
    </dxf>
    <dxf>
      <numFmt numFmtId="13" formatCode="0%"/>
    </dxf>
    <dxf>
      <numFmt numFmtId="13" formatCode="0%"/>
    </dxf>
    <dxf>
      <numFmt numFmtId="13" formatCode="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font>
        <b val="0"/>
        <i val="0"/>
        <strike val="0"/>
        <condense val="0"/>
        <extend val="0"/>
        <outline val="0"/>
        <shadow val="0"/>
        <u val="none"/>
        <vertAlign val="baseline"/>
        <sz val="11"/>
        <color theme="1"/>
        <name val="Calibri"/>
        <family val="2"/>
        <scheme val="minor"/>
      </font>
      <numFmt numFmtId="13" formatCode="0%"/>
    </dxf>
    <dxf>
      <numFmt numFmtId="13" formatCode="0%"/>
    </dxf>
    <dxf>
      <numFmt numFmtId="13" formatCode="0%"/>
    </dxf>
    <dxf>
      <numFmt numFmtId="13" formatCode="0%"/>
    </dxf>
    <dxf>
      <numFmt numFmtId="13" formatCode="0%"/>
    </dxf>
    <dxf>
      <numFmt numFmtId="168" formatCode="0.000"/>
    </dxf>
    <dxf>
      <numFmt numFmtId="0" formatCode="General"/>
    </dxf>
    <dxf>
      <numFmt numFmtId="0" formatCode="General"/>
    </dxf>
    <dxf>
      <numFmt numFmtId="0" formatCode="Genera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numFmt numFmtId="2" formatCode="0.00"/>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plotArea>
      <cx:plotAreaRegion>
        <cx:series layoutId="clusteredColumn" uniqueId="{B18FDDF8-CCC1-4D63-8155-7D94FB6C4C4A}" formatIdx="0">
          <cx:dataId val="0"/>
          <cx:layoutPr>
            <cx:binning intervalClosed="r" underflow="0" overflow="auto">
              <cx:binSize val="20"/>
            </cx:binning>
          </cx:layoutPr>
        </cx:series>
      </cx:plotAreaRegion>
      <cx:axis id="0">
        <cx:catScaling/>
        <cx:tickLabels/>
      </cx:axis>
      <cx:axis id="1">
        <cx:valScaling/>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4</xdr:col>
      <xdr:colOff>182958</xdr:colOff>
      <xdr:row>2</xdr:row>
      <xdr:rowOff>153989</xdr:rowOff>
    </xdr:from>
    <xdr:to>
      <xdr:col>4</xdr:col>
      <xdr:colOff>2259409</xdr:colOff>
      <xdr:row>4</xdr:row>
      <xdr:rowOff>251042</xdr:rowOff>
    </xdr:to>
    <xdr:pic>
      <xdr:nvPicPr>
        <xdr:cNvPr id="2" name="Picture 1">
          <a:extLst>
            <a:ext uri="{FF2B5EF4-FFF2-40B4-BE49-F238E27FC236}">
              <a16:creationId xmlns:a16="http://schemas.microsoft.com/office/drawing/2014/main" id="{34D48374-5265-4137-A218-F69754A9E9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0083" y="477839"/>
          <a:ext cx="2076451" cy="554253"/>
        </a:xfrm>
        <a:prstGeom prst="rect">
          <a:avLst/>
        </a:prstGeom>
      </xdr:spPr>
    </xdr:pic>
    <xdr:clientData/>
  </xdr:twoCellAnchor>
  <xdr:oneCellAnchor>
    <xdr:from>
      <xdr:col>4</xdr:col>
      <xdr:colOff>135574</xdr:colOff>
      <xdr:row>4</xdr:row>
      <xdr:rowOff>459819</xdr:rowOff>
    </xdr:from>
    <xdr:ext cx="1943670" cy="318753"/>
    <xdr:pic>
      <xdr:nvPicPr>
        <xdr:cNvPr id="3" name="Picture 2">
          <a:extLst>
            <a:ext uri="{FF2B5EF4-FFF2-40B4-BE49-F238E27FC236}">
              <a16:creationId xmlns:a16="http://schemas.microsoft.com/office/drawing/2014/main" id="{BD92F744-A0EE-423E-96C0-2F9DD3E8CEE5}"/>
            </a:ext>
          </a:extLst>
        </xdr:cNvPr>
        <xdr:cNvPicPr>
          <a:picLocks noChangeAspect="1"/>
        </xdr:cNvPicPr>
      </xdr:nvPicPr>
      <xdr:blipFill>
        <a:blip xmlns:r="http://schemas.openxmlformats.org/officeDocument/2006/relationships" r:embed="rId2"/>
        <a:stretch>
          <a:fillRect/>
        </a:stretch>
      </xdr:blipFill>
      <xdr:spPr>
        <a:xfrm>
          <a:off x="7612699" y="1240869"/>
          <a:ext cx="1943670" cy="318753"/>
        </a:xfrm>
        <a:prstGeom prst="rect">
          <a:avLst/>
        </a:prstGeom>
      </xdr:spPr>
    </xdr:pic>
    <xdr:clientData/>
  </xdr:oneCellAnchor>
  <xdr:twoCellAnchor editAs="oneCell">
    <xdr:from>
      <xdr:col>4</xdr:col>
      <xdr:colOff>833464</xdr:colOff>
      <xdr:row>4</xdr:row>
      <xdr:rowOff>915592</xdr:rowOff>
    </xdr:from>
    <xdr:to>
      <xdr:col>4</xdr:col>
      <xdr:colOff>1375982</xdr:colOff>
      <xdr:row>6</xdr:row>
      <xdr:rowOff>136278</xdr:rowOff>
    </xdr:to>
    <xdr:pic>
      <xdr:nvPicPr>
        <xdr:cNvPr id="4" name="Picture 3">
          <a:extLst>
            <a:ext uri="{FF2B5EF4-FFF2-40B4-BE49-F238E27FC236}">
              <a16:creationId xmlns:a16="http://schemas.microsoft.com/office/drawing/2014/main" id="{195F0F69-6F83-456E-825F-E33325014C6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10589" y="1696642"/>
          <a:ext cx="542518" cy="3541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621926</xdr:colOff>
      <xdr:row>251</xdr:row>
      <xdr:rowOff>146797</xdr:rowOff>
    </xdr:from>
    <xdr:to>
      <xdr:col>24</xdr:col>
      <xdr:colOff>453838</xdr:colOff>
      <xdr:row>266</xdr:row>
      <xdr:rowOff>32497</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D321A826-3EB7-4E70-9398-11A64D559F7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9130251" y="48057547"/>
              <a:ext cx="5527862" cy="2743200"/>
            </a:xfrm>
            <a:prstGeom prst="rect">
              <a:avLst/>
            </a:prstGeom>
            <a:solidFill>
              <a:prstClr val="white"/>
            </a:solidFill>
            <a:ln w="1">
              <a:solidFill>
                <a:prstClr val="green"/>
              </a:solidFill>
            </a:ln>
          </xdr:spPr>
          <xdr:txBody>
            <a:bodyPr vertOverflow="clip" horzOverflow="clip"/>
            <a:lstStyle/>
            <a:p>
              <a:r>
                <a:rPr lang="en-IE" sz="1100"/>
                <a:t>This chart isn't available in your version of Excel.
Editing this shape or saving this workbook into a different file format will permanently break the chart.</a:t>
              </a:r>
            </a:p>
          </xdr:txBody>
        </xdr:sp>
      </mc:Fallback>
    </mc:AlternateContent>
    <xdr:clientData/>
  </xdr:twoCellAnchor>
</xdr:wsDr>
</file>

<file path=xl/namedSheetViews/namedSheetView1.xml><?xml version="1.0" encoding="utf-8"?>
<namedSheetViews xmlns="http://schemas.microsoft.com/office/spreadsheetml/2019/namedsheetviews" xmlns:x="http://schemas.openxmlformats.org/spreadsheetml/2006/main">
  <namedSheetView name="View1" id="{F628A8AC-684A-47CB-92BD-D0F8FDAB0C1E}">
    <nsvFilter filterId="{3287DE45-9226-4E46-BF69-966E58D08327}" ref="B2:M3474" tableId="8">
      <sortRules>
        <sortRule colId="1" id="{E4A52A51-E006-44B1-AD20-B525BB64A9E9}">
          <sortCondition ref="C2:C3474"/>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774A87-FB52-45FA-B103-C939A2E2EE38}" name="Table25" displayName="Table25" ref="B8:BI292" totalsRowShown="0">
  <autoFilter ref="B8:BI292" xr:uid="{64A5235F-BB3F-470C-A00D-C93221E78287}"/>
  <tableColumns count="60">
    <tableColumn id="1" xr3:uid="{00DE4DD3-BA07-4BED-B9C2-5BBA9C8400FE}" name="Building ID"/>
    <tableColumn id="2" xr3:uid="{75310D8D-EBC3-446B-B98B-A1E41B51CDBE}" name="Subsector"/>
    <tableColumn id="3" xr3:uid="{9BB8F028-EFC4-4F25-BD6C-844E379DA6D4}" name="Building type"/>
    <tableColumn id="5" xr3:uid="{1EFDEAEB-7C16-4FF7-8F0D-17EF29FF13A2}" name="Size"/>
    <tableColumn id="6" xr3:uid="{08F4A487-A5E6-43A0-9BB9-AF76DD65CE08}" name="HVAC type"/>
    <tableColumn id="7" xr3:uid="{BBAA98D0-FF15-4FD8-A580-B5F79B614D6C}" name="Heating"/>
    <tableColumn id="8" xr3:uid="{0439AEA5-966A-4F2A-8A2C-7D7969751DDC}" name="Wall condition"/>
    <tableColumn id="9" xr3:uid="{215B0CDA-A049-43D1-95A7-ECD93B8F4C78}" name="Window condition"/>
    <tableColumn id="10" xr3:uid="{3C70B066-5595-410C-9AF1-0833C41CED03}" name="Building structure"/>
    <tableColumn id="11" xr3:uid="{89B60B34-703A-4041-BA0A-6F17142A1A8C}" name="Space heating demand (MWh)" dataDxfId="259"/>
    <tableColumn id="16" xr3:uid="{EAD0FDD6-D66B-411E-9CDE-7BA7E2D3CC02}" name="Hot water demand (MWh)" dataDxfId="258"/>
    <tableColumn id="12" xr3:uid="{A6B064BE-9E14-4658-BE9E-807D5E9F1D8B}" name="Electricity consumption (MWh)" dataDxfId="257"/>
    <tableColumn id="14" xr3:uid="{4F434212-9E9C-4921-91BA-97EE3ACBA3ED}" name="Cooling consumption (MWh)" dataDxfId="256"/>
    <tableColumn id="13" xr3:uid="{BCCC2BCF-CC5E-41A6-B739-8289B013E544}" name="Age"/>
    <tableColumn id="15" xr3:uid="{70E53E6E-5D39-49B4-8E07-B9BE69293A6B}" name="Stock" dataDxfId="255"/>
    <tableColumn id="20" xr3:uid="{DAC7C681-4886-4B19-90A1-8DEA4A0732EB}" name="Fuel use (MWh)"/>
    <tableColumn id="19" xr3:uid="{E4CB56D9-CA3C-46DB-8CEF-991E6256EC85}" name="Space heating fuel use (MWh)" dataDxfId="254"/>
    <tableColumn id="21" xr3:uid="{C5ECBCC6-E34C-4F07-A4A8-F66602FCE2D9}" name="Hot water fuel use (MWh)" dataDxfId="253"/>
    <tableColumn id="54" xr3:uid="{17330CED-8C20-4890-BF8A-16237124174C}" name="Cooling fuel use (MWh)" dataDxfId="252"/>
    <tableColumn id="55" xr3:uid="{9AAC74C8-A09C-487D-9BF2-15E3E89CAF37}" name="Other electricity fuel use (MWh)" dataDxfId="251"/>
    <tableColumn id="24" xr3:uid="{28B29B3C-529C-42A4-AB86-A4DE7D568C5F}" name="Heritage %"/>
    <tableColumn id="25" xr3:uid="{844500AA-80D4-4A2C-8D21-4ED0AF443AE0}" name="No HW storage %"/>
    <tableColumn id="26" xr3:uid="{48D011ED-76D8-4075-9E14-0750364E6F4E}" name="Space constrained %"/>
    <tableColumn id="27" xr3:uid="{FA15E5D4-1B97-420A-B9B2-0E9D8B334998}" name="BER SH heating %"/>
    <tableColumn id="28" xr3:uid="{E6C77D55-BF30-40A9-9F6D-637F0337217B}" name="BER HW %"/>
    <tableColumn id="52" xr3:uid="{3E3C2CC2-E645-478A-9E31-28C0CD7D2274}" name="Floor area / m^2" dataDxfId="250"/>
    <tableColumn id="60" xr3:uid="{88D6D928-A412-4154-804D-2B98E99D0041}" name="Specific heat demand (kWh/m2)" dataDxfId="249">
      <calculatedColumnFormula>R9*1000/AA9</calculatedColumnFormula>
    </tableColumn>
    <tableColumn id="61" xr3:uid="{F6D43BAD-373F-4713-B15F-E04AD16AC22A}" name="Rebound-corrected specific heat demand (kWh/m2)" dataDxfId="248">
      <calculatedColumnFormula>IF(AND(Table25[[#This Row],[Subsector]]="Residential",$AB9&gt;49),49+($AB9-49)*2,$AB9)</calculatedColumnFormula>
    </tableColumn>
    <tableColumn id="53" xr3:uid="{0FCE8C7E-524D-4C0E-9830-A25E9233A74C}" name="Peak demand / kW" dataDxfId="247">
      <calculatedColumnFormula>Table25[[#This Row],[Space heating demand (MWh)]]/(load_factor*8760)*1000</calculatedColumnFormula>
    </tableColumn>
    <tableColumn id="51" xr3:uid="{2F475E1F-6FF1-4D0C-ADB1-C29D085E7AF8}" name="Peak demand / W/m^2" dataDxfId="246">
      <calculatedColumnFormula>Table25[[#This Row],[Peak demand / kW]]/Table25[[#This Row],[Floor area / m^2]]*1000</calculatedColumnFormula>
    </tableColumn>
    <tableColumn id="56" xr3:uid="{2D68588B-5140-4307-A26D-776AB9443067}" name="Rebound-corrected peak demand (W/m2)" dataDxfId="245">
      <calculatedColumnFormula>AE9*(AC9/AB9)</calculatedColumnFormula>
    </tableColumn>
    <tableColumn id="59" xr3:uid="{4DF6E3FB-E477-4A7C-95A6-88E151974271}" name="HLI (rebound-corrected)" dataDxfId="244">
      <calculatedColumnFormula>Table25[[#This Row],[Rebound-corrected peak demand (W/m2)]]/DesignDT</calculatedColumnFormula>
    </tableColumn>
    <tableColumn id="17" xr3:uid="{E8C9E4B7-5D3B-4DBE-8ED2-AD7A2542B357}" name="ND stock with floor area over threshold / %"/>
    <tableColumn id="30" xr3:uid="{F91C3779-901E-4A39-B7D6-A2136BF24829}" name="ASHP" dataDxfId="243">
      <calculatedColumnFormula>IF(Table25[[#This Row],[Subsector]]="Residential",1-MIN(Table25[[#This Row],[No HW storage %]],Table25[[#This Row],[Space constrained %]]),IF(Table25[[#This Row],[Peak demand / W/m^2]]&gt;peak_heat_demand_HP_heat_loss_threshold,0,Table25[[#This Row],[ND stock with floor area over threshold / %]]))</calculatedColumnFormula>
    </tableColumn>
    <tableColumn id="31" xr3:uid="{5233E6D2-0786-4836-BD5C-DF2CC4D06FB2}" name="GSHP" dataDxfId="242">
      <calculatedColumnFormula>IF(Table25[[#This Row],[Subsector]]="Residential",1-MIN(Table25[[#This Row],[No HW storage %]],Table25[[#This Row],[Space constrained %]]),IF(Table25[[#This Row],[Peak demand / W/m^2]]&gt;peak_heat_demand_HP_heat_loss_threshold,0,Table25[[#This Row],[ND stock with floor area over threshold / %]]))</calculatedColumnFormula>
    </tableColumn>
    <tableColumn id="32" xr3:uid="{7BB8ABFD-FC33-4A3D-944B-DC269A4C75E3}" name="High T ASHP" dataDxfId="241">
      <calculatedColumnFormula>IF(Table25[[#This Row],[Subsector]]="Residential",1-MIN(Table25[[#This Row],[No HW storage %]],Table25[[#This Row],[Space constrained %]]),IF(Table25[[#This Row],[Peak demand / W/m^2]]&gt;peak_heat_demand_HP_heat_loss_threshold,0,Table25[[#This Row],[ND stock with floor area over threshold / %]]))</calculatedColumnFormula>
    </tableColumn>
    <tableColumn id="33" xr3:uid="{AE920932-3E40-40BF-8857-2B892AA977A2}" name="High T GSHP" dataDxfId="240">
      <calculatedColumnFormula>IF(Table25[[#This Row],[Subsector]]="Residential",1-MIN(Table25[[#This Row],[No HW storage %]],Table25[[#This Row],[Space constrained %]]),IF(Table25[[#This Row],[Peak demand / W/m^2]]&gt;peak_heat_demand_HP_heat_loss_threshold,0,Table25[[#This Row],[ND stock with floor area over threshold / %]]))</calculatedColumnFormula>
    </tableColumn>
    <tableColumn id="34" xr3:uid="{40C7A35D-0FE6-41E4-AEDA-AC76C597C74A}" name="Electric heating"/>
    <tableColumn id="4" xr3:uid="{BDD3B86E-1053-4F78-A226-B5315CAABCFF}" name="Commercial electric heating" dataDxfId="239">
      <calculatedColumnFormula>IF($G9=Table25[[#Headers],[Commercial electric heating]],1,0)</calculatedColumnFormula>
    </tableColumn>
    <tableColumn id="35" xr3:uid="{35A6F04F-D293-4660-BD57-7A3B6E5F02A0}" name="Solid biomass boiler" dataDxfId="238">
      <calculatedColumnFormula>IF(Table25[[#This Row],[Subsector]]="Residential",IF(AND(J170&lt;&gt;"Apartment",OR(Table25[[#This Row],[Heating]]="Oil boiler",Table25[[#This Row],[Heating]]="Solid boiler")),1,1-Table25[[#This Row],[Space constrained %]]),Table25[[#This Row],[ND stock with floor area over threshold / %]])</calculatedColumnFormula>
    </tableColumn>
    <tableColumn id="36" xr3:uid="{4A11902D-C9CB-40F5-81D0-809504D6D8BB}" name="BioLPG boiler" dataDxfId="237">
      <calculatedColumnFormula>IF(Table25[[#This Row],[Subsector]]="Residential",IF(AND(J170&lt;&gt;"Apartment",OR(Table25[[#This Row],[Heating]]="Oil boiler",Table25[[#This Row],[Heating]]="Solid boiler")),1,1-Table25[[#This Row],[Space constrained %]]),Table25[[#This Row],[ND stock with floor area over threshold / %]])</calculatedColumnFormula>
    </tableColumn>
    <tableColumn id="37" xr3:uid="{A9F2AC21-6317-4830-88D3-C6A9BE19C5D4}" name="Bioliquid boiler (B100)" dataDxfId="236">
      <calculatedColumnFormula>IF(Table25[[#This Row],[Subsector]]="Residential",IF(AND(J170&lt;&gt;"Apartment",OR(Table25[[#This Row],[Heating]]="Oil boiler",Table25[[#This Row],[Heating]]="Solid boiler")),1,1-Table25[[#This Row],[Space constrained %]]),Table25[[#This Row],[ND stock with floor area over threshold / %]])</calculatedColumnFormula>
    </tableColumn>
    <tableColumn id="38" xr3:uid="{5C2A6202-FAFB-4EBC-B9DB-E9FB5CC5E2E3}" name="Hydrogen boiler" dataDxfId="235">
      <calculatedColumnFormula>IF(Table25[[#This Row],[Heating]]="Gas boiler",1,percentage_of_non_gas_domestic_properties_within_close_proximity_of_gas_grid)</calculatedColumnFormula>
    </tableColumn>
    <tableColumn id="39" xr3:uid="{84F82D49-28FD-46A7-A287-03AA8E2C7EAB}" name="Biomethane boiler" dataDxfId="234">
      <calculatedColumnFormula>IF(Table25[[#This Row],[Heating]]="Gas boiler",1,percentage_of_non_gas_domestic_properties_within_close_proximity_of_gas_grid)</calculatedColumnFormula>
    </tableColumn>
    <tableColumn id="40" xr3:uid="{3E63EF41-5395-4677-A0D4-2AFC3E9BEA5E}" name="Hybrid (ASHP + gas boiler) - HW storage" dataDxfId="233">
      <calculatedColumnFormula>Table25[[#This Row],[Biomethane boiler]]*Table25[[#This Row],[ASHP]]</calculatedColumnFormula>
    </tableColumn>
    <tableColumn id="41" xr3:uid="{B43D62EB-FF9B-4C5A-B33B-E5C06AFBC48A}" name="Hybrid (ASHP + bioliquid boiler) - HW storage" dataDxfId="232">
      <calculatedColumnFormula>IF(Table25[[#This Row],[Subsector]]="Residential",Table25[[#This Row],[ASHP]]*Table25[[#This Row],[Bioliquid boiler (B100)]],Table25[[#This Row],[ND stock with floor area over threshold / %]])</calculatedColumnFormula>
    </tableColumn>
    <tableColumn id="42" xr3:uid="{62095146-EE45-4498-B37F-6CF0F627B859}" name="Hybrid (ASHP + hydrogen boiler) - HW storage" dataDxfId="231">
      <calculatedColumnFormula>Table25[[#This Row],[Biomethane boiler]]*Table25[[#This Row],[ASHP]]</calculatedColumnFormula>
    </tableColumn>
    <tableColumn id="43" xr3:uid="{E1FAA43A-C5B4-425C-AE18-C939DC0A009D}" name="District heating"/>
    <tableColumn id="44" xr3:uid="{66DF700A-1BAD-4517-BA42-05988740CB07}" name="ASHP + solar thermal" dataDxfId="230">
      <calculatedColumnFormula>IF(Table25[[#This Row],[Subsector]]="Residential",IF(J170&lt;&gt;"Apartment",0.5*(1-MIN(Table25[[#This Row],[No HW storage %]],Table25[[#This Row],[Space constrained %]])),0),0.5*Table25[[#This Row],[ASHP]])</calculatedColumnFormula>
    </tableColumn>
    <tableColumn id="45" xr3:uid="{D25C9D38-6C91-483E-A026-4CD3CE0E42F8}" name="Hydrogen boiler + solar thermal" dataDxfId="229">
      <calculatedColumnFormula>IF(Table25[[#This Row],[Subsector]]="Residential",IF(J170&lt;&gt;"Apartment",Table25[[#This Row],[Hydrogen boiler]]*0.5,0),0.5*Table25[[#This Row],[Hydrogen boiler]])</calculatedColumnFormula>
    </tableColumn>
    <tableColumn id="46" xr3:uid="{6259C421-5E1B-4C6C-B74F-1AEACB3C9C32}" name="Electric storage"/>
    <tableColumn id="47" xr3:uid="{0CD3591C-1264-4777-B1DB-EFF9AC72F8C5}" name="Electric storage heating + solar thermal" dataDxfId="228">
      <calculatedColumnFormula>IF(Table25[[#This Row],[Subsector]]="Residential",IF(Table25[[#This Row],[Building structure]]&lt;&gt;"Apartment",IF(Table25[[#This Row],[Peak demand / kW]]&gt;fuse_limit_kW,0,0.5),0),0)</calculatedColumnFormula>
    </tableColumn>
    <tableColumn id="57" xr3:uid="{B4D55E04-4678-43A6-BED0-92E0FD155A01}" name="Electric resistive" dataDxfId="227">
      <calculatedColumnFormula>IF(Table25[[#This Row],[Subsector]]="Residential",IF(Table25[[#This Row],[Peak demand / kW]]&gt;fuse_limit_kW,0,1),IF(OR(Table25[[#This Row],[Subsector]]="Commercial",Table25[[#This Row],[Subsector]]="Public"),1,0))</calculatedColumnFormula>
    </tableColumn>
    <tableColumn id="48" xr3:uid="{58330A49-A48B-4D55-BDBE-E1838C8BE0E4}" name="Electric resistive + HW HP">
      <calculatedColumnFormula>IF(Table25[[#This Row],[Subsector]]="Residential",IF(Table25[[#This Row],[Peak demand / kW]]&gt;fuse_limit_kW,0,1),0)</calculatedColumnFormula>
    </tableColumn>
    <tableColumn id="22" xr3:uid="{8B4B35EC-1DBA-4570-A1B7-67B7D3A1F073}" name="Gas boiler" dataDxfId="226">
      <calculatedColumnFormula>IF($G9=Table25[[#Headers],[Gas boiler]],1,0)</calculatedColumnFormula>
    </tableColumn>
    <tableColumn id="23" xr3:uid="{68F24123-AA6B-4654-A44A-F6E2E3028DB4}" name="Oil boiler" dataDxfId="225">
      <calculatedColumnFormula>IF($G9=Table25[[#Headers],[Oil boiler]],1,0)</calculatedColumnFormula>
    </tableColumn>
    <tableColumn id="58" xr3:uid="{E559AEBE-5386-43A9-9203-1A6C3E533E43}" name="Solid boiler" dataDxfId="224">
      <calculatedColumnFormula>IF($G9=Table25[[#Headers],[Solid boiler]],1,0)</calculatedColumnFormula>
    </tableColumn>
    <tableColumn id="49" xr3:uid="{0B48099A-E641-47DB-81D9-DFF169539540}" name="ASHP + solar PV HW" dataDxfId="223">
      <calculatedColumnFormula>IF(Table25[[#This Row],[Subsector]]="Residential",IF(Table25[[#This Row],[Building structure]]&lt;&gt;"Apartment",Table25[[#This Row],[ASHP]]*0.5,0),0)</calculatedColumnFormula>
    </tableColumn>
    <tableColumn id="50" xr3:uid="{402BD478-3251-453A-B1EE-4A90B754DB21}" name="Communal ASHP" dataDxfId="222">
      <calculatedColumnFormula>IF(Table25[[#This Row],[Subsector]]="Residential",IF(J170="Apartment",1,0),0)</calculatedColumnFormula>
    </tableColumn>
    <tableColumn id="18" xr3:uid="{8903AB83-0C71-4E0D-8C30-E731D86D4122}" name="Bioliquid boiler + solar thermal" dataDxfId="221">
      <calculatedColumnFormula>Table25[[#This Row],[Bioliquid boiler (B100)]]*0.5</calculatedColumnFormula>
    </tableColumn>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B4A630D-9685-4284-86DC-8B9BA0069893}" name="Table510" displayName="Table510" ref="C9:P266" totalsRowShown="0" headerRowDxfId="220" dataDxfId="218" headerRowBorderDxfId="219">
  <autoFilter ref="C9:P266" xr:uid="{2C8EDC40-FF9B-407F-862F-AA2EB1A95BB7}"/>
  <tableColumns count="14">
    <tableColumn id="1" xr3:uid="{F5F92CFF-AF92-4269-99DE-1EB256CB1BF0}" name="ID" dataDxfId="217"/>
    <tableColumn id="2" xr3:uid="{3C136EBE-F485-4150-BEFE-7679F696040E}" name="Technology" dataDxfId="216"/>
    <tableColumn id="3" xr3:uid="{FE22ED2C-B9FB-44A3-8E0E-C6FB53E3A65E}" name="Year" dataDxfId="215"/>
    <tableColumn id="14" xr3:uid="{408B13E9-49EF-4FAC-93B8-A957C462773A}" name="Min size (kW)" dataDxfId="214"/>
    <tableColumn id="4" xr3:uid="{8D88DEEE-8DA4-422D-8E0F-7F6C4AB6A6DF}" name="Max size (kW)" dataDxfId="213"/>
    <tableColumn id="5" xr3:uid="{BE4A264F-F2A9-4714-83EC-F7622EB516F3}" name="Primary Fuel" dataDxfId="212"/>
    <tableColumn id="12" xr3:uid="{DAB81617-4CFC-45E1-846E-EE2655C286B6}" name="Secondary Fuel" dataDxfId="211"/>
    <tableColumn id="6" xr3:uid="{1E9E5B8C-06F5-4536-B559-C57520BCEADE}" name="Fixed capex (€)" dataDxfId="210"/>
    <tableColumn id="7" xr3:uid="{99ADA7BA-58D0-404E-BABC-65F70A851EAE}" name="Marginal capex (€/kWth)" dataDxfId="209"/>
    <tableColumn id="8" xr3:uid="{24B6957F-4861-46EA-AE57-C45599D8C306}" name="Fixed opex (€/y)" dataDxfId="208"/>
    <tableColumn id="9" xr3:uid="{7E323288-89EF-4ADA-98E5-901D4B5366CB}" name="Marginal opex (€/kWth/y)" dataDxfId="207"/>
    <tableColumn id="10" xr3:uid="{C4894543-EFA0-42B7-98B8-29C6F639A0AA}" name="Primary thermal efficiency (%)" dataDxfId="206"/>
    <tableColumn id="13" xr3:uid="{6C787A8C-B7DD-4E3C-A382-C84F732E01DB}" name="Secondary thermal efficiency (%)" dataDxfId="205"/>
    <tableColumn id="11" xr3:uid="{7D7E4A37-BFF4-4FDA-9FBF-15EAA0D0BDE7}" name="Electrical efficiency (%)" dataDxfId="204"/>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B24968-8DAB-47E9-AB37-56FD27BE0C2D}" name="HeatSectorTechnologyLifetimes75" displayName="HeatSectorTechnologyLifetimes75" ref="AN9:AP36" totalsRowShown="0" headerRowDxfId="203" dataDxfId="202">
  <autoFilter ref="AN9:AP36" xr:uid="{9FBB4C0F-FE97-4986-84C4-8CAEA19C635E}"/>
  <tableColumns count="3">
    <tableColumn id="1" xr3:uid="{01C0277E-183A-469A-B1CF-4307B05F59DC}" name="ID" dataDxfId="201"/>
    <tableColumn id="2" xr3:uid="{DEE48750-BCC3-4451-855A-06E0130E706F}" name="Technology" dataDxfId="200"/>
    <tableColumn id="3" xr3:uid="{79A89C8D-C202-4930-AE9C-C516B2B935B8}" name="Economic life (years)" dataDxfId="199"/>
  </tableColumns>
  <tableStyleInfo name="TableStyleMedium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50E778-5687-4144-9DB7-A857E0B06FC9}" name="HeatSectorTechnologyLifetimes754" displayName="HeatSectorTechnologyLifetimes754" ref="AW9:BF49" totalsRowShown="0" headerRowDxfId="198" dataDxfId="197">
  <autoFilter ref="AW9:BF49" xr:uid="{389DB990-C903-47BC-A893-B13347A14610}"/>
  <tableColumns count="10">
    <tableColumn id="1" xr3:uid="{71ECE406-26B7-4D14-B52D-19AEED8C8533}" name="ID" dataDxfId="196"/>
    <tableColumn id="2" xr3:uid="{B0F31441-135C-485B-9F8A-43222B0DCAE4}" name="Technology" dataDxfId="195"/>
    <tableColumn id="9" xr3:uid="{E8470182-8B21-4585-BD2E-2468B07297C9}" name="Solar"/>
    <tableColumn id="5" xr3:uid="{F85F68CA-BBE8-450B-B2CD-87C243AD3CEE}" name="Year"/>
    <tableColumn id="3" xr3:uid="{070BB829-C2BF-4225-BBE4-FE985EFE2527}" name="Temperature (deg C)" dataDxfId="194"/>
    <tableColumn id="4" xr3:uid="{EBDCFC7E-5A5C-44AC-8E8B-3E6027E11448}" name="Thermal efficiency (%)" dataDxfId="193"/>
    <tableColumn id="7" xr3:uid="{FB3B6645-B01C-4C1E-8FDA-54456F2DADC1}" name="Base efficiency (%)" dataDxfId="192">
      <calculatedColumnFormula>IF(HeatSectorTechnologyLifetimes754[[#This Row],[Solar]]=1,2.1,_xlfn.XLOOKUP(HeatSectorTechnologyLifetimes754[[#This Row],[Technology]],Table510[Technology],Table510[Primary thermal efficiency (%)]))</calculatedColumnFormula>
    </tableColumn>
    <tableColumn id="6" xr3:uid="{8394805F-6D3C-4662-B6DE-F0138CDFEBB6}" name="Efficiency at temperature (%)" dataDxfId="191">
      <calculatedColumnFormula>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calculatedColumnFormula>
    </tableColumn>
    <tableColumn id="8" xr3:uid="{675329CF-0651-41F8-B101-C8C7001A905A}" name="Space heating efficiency correction factor" dataDxfId="190">
      <calculatedColumnFormula>HeatSectorTechnologyLifetimes754[[#This Row],[Thermal efficiency (%)]]/HeatSectorTechnologyLifetimes754[[#This Row],[Base efficiency (%)]]</calculatedColumnFormula>
    </tableColumn>
    <tableColumn id="10" xr3:uid="{F4AAFAD5-9E91-41D6-8603-46E3E339122F}" name="Hot water efficiency correction factor" dataDxfId="189">
      <calculatedColumnFormula>1</calculatedColumnFormula>
    </tableColumn>
  </tableColumns>
  <tableStyleInfo name="TableStyleMedium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B591694-D912-4E26-8354-0CE13E2C5377}" name="HeatSectorTechnologyLifetimes757" displayName="HeatSectorTechnologyLifetimes757" ref="AR9:AU75" totalsRowShown="0" headerRowDxfId="188" dataDxfId="187">
  <autoFilter ref="AR9:AU75" xr:uid="{F70B0815-3981-40FD-B637-F6F7AB18B599}"/>
  <tableColumns count="4">
    <tableColumn id="1" xr3:uid="{EEC9B538-266F-4DDF-9B8F-6B79E77B957B}" name="ID" dataDxfId="186"/>
    <tableColumn id="4" xr3:uid="{DFE9EF9F-7C07-45F3-8508-488CB4B73782}" name="Countefactual" dataDxfId="185"/>
    <tableColumn id="2" xr3:uid="{36DE47F7-1B01-4E5A-B978-8D070AD24836}" name="Technology" dataDxfId="184"/>
    <tableColumn id="3" xr3:uid="{042F519D-CB4A-4682-ABC8-63A6AE164251}" name="Economic life (years)" dataDxfId="183"/>
  </tableColumns>
  <tableStyleInfo name="TableStyleMedium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630F2D-7B52-4B00-9A90-2F3C4A324496}" name="Table5108" displayName="Table5108" ref="R9:AE553" totalsRowShown="0" headerRowDxfId="182" dataDxfId="180" headerRowBorderDxfId="181">
  <autoFilter ref="R9:AE553" xr:uid="{037224FE-9CF5-4C4A-8C71-A93AB67E5A01}"/>
  <sortState xmlns:xlrd2="http://schemas.microsoft.com/office/spreadsheetml/2017/richdata2" ref="R10:AE553">
    <sortCondition ref="S9:S553"/>
  </sortState>
  <tableColumns count="14">
    <tableColumn id="1" xr3:uid="{BB3A964F-5038-4134-AAA6-CFB815609701}" name="ID" dataDxfId="179"/>
    <tableColumn id="2" xr3:uid="{0884EF42-24D5-46D9-A5F3-9FE6B6F79DC9}" name="Technology" dataDxfId="178"/>
    <tableColumn id="3" xr3:uid="{AB37578C-1CA2-4581-8EEC-DE6054B51C3B}" name="Year" dataDxfId="177"/>
    <tableColumn id="7" xr3:uid="{68000D7B-3C15-4FEF-8A4B-52ACA17B79B6}" name="Min Size (kw)" dataDxfId="176"/>
    <tableColumn id="4" xr3:uid="{A4923714-618D-4B1C-92E5-C05DBA8F7B78}" name="Max size (kW)" dataDxfId="175"/>
    <tableColumn id="5" xr3:uid="{D790D0CD-39D9-4D91-B005-122EB5E3FC95}" name="Primary Fuel" dataDxfId="174"/>
    <tableColumn id="8" xr3:uid="{BB32CE4A-7D8A-4F26-946A-4D11CEEEC4F4}" name="Secondary Fuel" dataDxfId="173"/>
    <tableColumn id="6" xr3:uid="{11D3B686-3F83-4332-A560-6ADA60A0B8BB}" name="Fixed capex (€)" dataDxfId="172"/>
    <tableColumn id="13" xr3:uid="{34CAC4F1-22A4-4288-8D41-63FD6C914D98}" name="Marginal capex (€/kWth)" dataDxfId="171"/>
    <tableColumn id="14" xr3:uid="{FEBCDEFC-FF1B-4520-AE83-24E7BFC618AF}" name="Fixed opex (€/y)" dataDxfId="170"/>
    <tableColumn id="15" xr3:uid="{5EFF59EC-D516-44A1-AFD3-C76C64CDBA5D}" name="Marginal opex (€/kWth/y)" dataDxfId="169"/>
    <tableColumn id="11" xr3:uid="{C28B2288-85B0-48EC-B105-243533366012}" name="Primary thermal efficiency (%)" dataDxfId="168"/>
    <tableColumn id="12" xr3:uid="{B305F547-A0F7-4F8D-B2EE-5FB23A66F96A}" name="Secondary thermal efficiency (%)" dataDxfId="167"/>
    <tableColumn id="10" xr3:uid="{B856B07D-63C2-4323-AF43-6C7EA7A3180C}" name="Electrical efficiency (%)" dataDxfId="166"/>
  </tableColumns>
  <tableStyleInfo name="TableStyleMedium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869F11-9416-4B53-980A-2C3165EAAA97}" name="HeatingSystemLoadFactorSizing3" displayName="HeatingSystemLoadFactorSizing3" ref="BH9:CB101" totalsRowShown="0" headerRowDxfId="165" dataDxfId="164" headerRowCellStyle="Foreground" dataCellStyle="Foreground">
  <autoFilter ref="BH9:CB101" xr:uid="{F0E41053-CAF8-451B-8760-F49543DD434E}"/>
  <tableColumns count="21">
    <tableColumn id="1" xr3:uid="{A1CECB01-101F-4322-B009-4563C3AD42D6}" name="Technology" dataDxfId="163" dataCellStyle="Foreground"/>
    <tableColumn id="6" xr3:uid="{0BEEE20C-A19B-4D75-A41A-A36BC3C601E5}" name="Temperature dependent" dataDxfId="162" dataCellStyle="Foreground"/>
    <tableColumn id="17" xr3:uid="{A9CEC23C-5204-4C34-8A93-EF2130900316}" name="Peak time size constrained" dataDxfId="161" dataCellStyle="Foreground"/>
    <tableColumn id="18" xr3:uid="{9E1D84E0-0344-4F91-A741-4D7262DFD5F7}" name="Night time size constrained" dataDxfId="160" dataCellStyle="Foreground"/>
    <tableColumn id="16" xr3:uid="{A99BDDC5-ABC5-4AD1-B11A-38D09DFA63D8}" name="Heat loss rate constrained" dataDxfId="159" dataCellStyle="Foreground"/>
    <tableColumn id="21" xr3:uid="{1876F279-A19E-4103-AF1D-D5728D7BAF69}" name="Property type constrained" dataDxfId="158" dataCellStyle="Foreground"/>
    <tableColumn id="8" xr3:uid="{A41FC1B9-B06C-41FA-A5DD-BC006AA8EFFD}" name="Wet heating system required" dataDxfId="157" dataCellStyle="Foreground"/>
    <tableColumn id="19" xr3:uid="{0AEEBF8E-EA50-4554-9512-0D48FE62153E}" name="Communal distribution system required" dataDxfId="156" dataCellStyle="Foreground"/>
    <tableColumn id="5" xr3:uid="{FE36E1C3-6BA5-465B-9234-74C4DF7F96D2}" name="Radiator upgrades required" dataDxfId="155" dataCellStyle="Foreground"/>
    <tableColumn id="10" xr3:uid="{8FC02B0C-637B-40EF-A397-6880A62E4E3E}" name="Wet heating system removal required" dataDxfId="154" dataCellStyle="Foreground"/>
    <tableColumn id="24" xr3:uid="{1B0616B9-1C70-4A3F-9A9B-BB38F2F01F6B}" name="Boiler decommission required" dataDxfId="153" dataCellStyle="Foreground"/>
    <tableColumn id="11" xr3:uid="{31EDDABD-6DF2-447C-A247-76CEBB80C4FC}" name="Storage electrical wiring required" dataDxfId="152" dataCellStyle="Foreground"/>
    <tableColumn id="25" xr3:uid="{1EF20DF3-4554-4675-8CCA-F11465D38AB7}" name="Resistive electrical wiring required" dataDxfId="151" dataCellStyle="Foreground"/>
    <tableColumn id="13" xr3:uid="{C1133BEE-528A-4925-BBA5-EB6A7E393523}" name="Hot water solution required" dataDxfId="150" dataCellStyle="Foreground"/>
    <tableColumn id="29" xr3:uid="{E0E2963F-869B-4E5A-9A75-60640DDAD1AF}" name="Buffer tank required" dataDxfId="149" dataCellStyle="Foreground"/>
    <tableColumn id="26" xr3:uid="{0CC11DB0-78A5-4B6B-87F8-0808BFD3840D}" name="Non-gas cooker/hob required" dataDxfId="148" dataCellStyle="Foreground"/>
    <tableColumn id="22" xr3:uid="{90B88E2D-A83E-45E4-B972-4340488E2C91}" name="Gas network connection required" dataDxfId="147" dataCellStyle="Foreground"/>
    <tableColumn id="28" xr3:uid="{5F571C74-550A-41ED-A67C-55EB7CC07A87}" name="Hydrogen pipework required" dataDxfId="146" dataCellStyle="Foreground"/>
    <tableColumn id="4" xr3:uid="{DFFD5612-6AB8-49B5-831F-6D95D7D888BD}" name="Uncalibrated load factor" dataDxfId="145" dataCellStyle="Foreground"/>
    <tableColumn id="2" xr3:uid="{6193D4A1-90F1-4B1B-932D-632E688ABECF}" name="Load factor" dataDxfId="144" dataCellStyle="Foreground">
      <calculatedColumnFormula>HeatingSystemLoadFactorSizing3[[#This Row],[Uncalibrated load factor]]*load_factor/0.205</calculatedColumnFormula>
    </tableColumn>
    <tableColumn id="3" xr3:uid="{AA01BCC8-7644-4CA1-893E-CBA5FE6B915E}" name="Minimum size (kW th)" dataDxfId="143" dataCellStyle="Foreground"/>
  </tableColumns>
  <tableStyleInfo name="TableStyleMedium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CA97C72-CB64-4266-BBE1-CBDCB7557BF3}" name="Table13" displayName="Table13" ref="CD9:CG17" totalsRowShown="0" headerRowDxfId="142" dataDxfId="140" headerRowBorderDxfId="141" tableBorderDxfId="139" totalsRowBorderDxfId="138">
  <autoFilter ref="CD9:CG17" xr:uid="{E2A6BEA5-BF66-46E2-827E-119DD52E568E}"/>
  <tableColumns count="4">
    <tableColumn id="1" xr3:uid="{C6AE3CDD-370E-4AC5-A618-E03C0C0194E6}" name="Additional cost" dataDxfId="137"/>
    <tableColumn id="2" xr3:uid="{9CC395BB-E5FE-42FD-863B-8915C9ED61A7}" name="Fixed capex (€)" dataDxfId="136"/>
    <tableColumn id="3" xr3:uid="{2F6BBC3C-E97C-467C-9DBA-2265D8168662}" name="Marginal capex (€/kWth)" dataDxfId="135"/>
    <tableColumn id="4" xr3:uid="{6A03777D-EF12-4C19-8CB0-D785D6D348FC}" name="Area dependent capex (€/m2)" dataDxfId="134"/>
  </tableColumns>
  <tableStyleInfo name="TableStyleMedium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17308D1-4B3A-4E1A-95D2-B4423C885C7D}" name="Table1311" displayName="Table1311" ref="CQ9:CT12" totalsRowShown="0" headerRowDxfId="133" dataDxfId="131" headerRowBorderDxfId="132" tableBorderDxfId="130" totalsRowBorderDxfId="129">
  <autoFilter ref="CQ9:CT12" xr:uid="{8ED8BBAD-92C7-4F29-AF28-9A84680FD17A}"/>
  <tableColumns count="4">
    <tableColumn id="1" xr3:uid="{B57297F4-127D-4452-9CE2-3116A43CE099}" name="Max size (kW)" dataDxfId="128"/>
    <tableColumn id="2" xr3:uid="{3730EAC8-F524-480E-BBF0-B4213C130678}" name="Fixed capex (€)" dataDxfId="127"/>
    <tableColumn id="3" xr3:uid="{F28142E4-E1F7-4DF5-B4D1-70E51643D420}" name="Marginal capex (€/kWth)" dataDxfId="126"/>
    <tableColumn id="4" xr3:uid="{956185F0-6A12-4D81-9530-F8463EE7A7D8}" name="Area dependent capex (€/m2)" dataDxfId="125"/>
  </tableColumns>
  <tableStyleInfo name="TableStyleMedium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D56CEE2-B0EB-4794-B044-51B11F6B470F}" name="Table11" displayName="Table11" ref="CI9:CO2729" totalsRowShown="0">
  <autoFilter ref="CI9:CO2729" xr:uid="{CD1ACDA2-AB76-4F3D-AA5A-FD2AF921E4E0}"/>
  <tableColumns count="7">
    <tableColumn id="1" xr3:uid="{1F7DA764-FCA2-43F2-8A9C-8C76A53A3BCC}" name="Additional cost"/>
    <tableColumn id="2" xr3:uid="{BC765D89-BD09-4B5F-A348-7DF1EA58EC39}" name="Building ID"/>
    <tableColumn id="3" xr3:uid="{F050E44E-84E2-4D21-8F1C-AD1622A9ABA8}" name="Subsector"/>
    <tableColumn id="4" xr3:uid="{E33D00A7-27B9-478F-B94B-EF50D0B1B8D2}" name="CF heating system"/>
    <tableColumn id="5" xr3:uid="{37EA86D3-056C-4645-8BEB-C0A405924F83}" name="No HW storage (%)">
      <calculatedColumnFormula>IF(Table11[[#This Row],[CF heating system]]="Electric heating",1,0)</calculatedColumnFormula>
    </tableColumn>
    <tableColumn id="7" xr3:uid="{A9887E9B-2839-4183-B84F-237458C7F5C6}" name="No gas connection (non-industrial) (%)" dataDxfId="124">
      <calculatedColumnFormula>IF(AND(Table11[[#This Row],[CF heating system]]&lt;&gt;"Gas boiler",Table11[[#This Row],[Subsector]]&lt;&gt;"Industry"),1,0)</calculatedColumnFormula>
    </tableColumn>
    <tableColumn id="6" xr3:uid="{E4EE4E93-C227-4E10-8265-18AB00D73921}" name="Fixed capex (€)" dataDxfId="123"/>
  </tableColumns>
  <tableStyleInfo name="TableStyleMedium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B211D7E-EC5B-4BBA-9830-332A13CBF420}" name="Table14" displayName="Table14" ref="CV9:CX51" totalsRowShown="0" headerRowDxfId="122" dataDxfId="121" tableBorderDxfId="120">
  <autoFilter ref="CV9:CX51" xr:uid="{7430E08A-7AE2-4BDF-96FA-8D3610D12837}"/>
  <tableColumns count="3">
    <tableColumn id="2" xr3:uid="{13FCE9F2-B9E1-4996-BF2E-B4121663ED7F}" name="Subsector" dataDxfId="119"/>
    <tableColumn id="3" xr3:uid="{D8F3963D-EF8D-4966-9EBC-9561EB2097A4}" name="CF heating system" dataDxfId="118"/>
    <tableColumn id="4" xr3:uid="{2188D0D1-A21C-44BF-9B6A-B1E8EBD2B8EC}" name="Industry Load Factor" dataDxfId="117"/>
  </tableColumns>
  <tableStyleInfo name="TableStyleMedium1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D66E08E-BD86-4C71-BFA7-B2F0CE050824}" name="Table131116" displayName="Table131116" ref="CZ9:DB51" totalsRowShown="0" headerRowDxfId="116" dataDxfId="114" headerRowBorderDxfId="115" tableBorderDxfId="113" totalsRowBorderDxfId="112">
  <autoFilter ref="CZ9:DB51" xr:uid="{D71E8DB1-BB5D-4536-AEAF-C0AA6BEAB782}"/>
  <tableColumns count="3">
    <tableColumn id="1" xr3:uid="{1477091A-91B2-461E-AC7F-54FDB186770B}" name="Specific technology" dataDxfId="111">
      <calculatedColumnFormula>_xlfn.CONCAT("Industrial ",Table131116[[#This Row],[Fuel]]," ",Table131116[[#This Row],[General technology]])</calculatedColumnFormula>
    </tableColumn>
    <tableColumn id="2" xr3:uid="{F08CF6C1-75CA-42CE-A1E9-03D3C66A2F2A}" name="General technology" dataDxfId="110"/>
    <tableColumn id="3" xr3:uid="{B88FE979-B8D9-49FF-8AE4-DCE3AA34DC21}" name="Fuel" dataDxfId="109"/>
  </tableColumns>
  <tableStyleInfo name="TableStyleMedium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A2A9299-853F-47DE-AA0A-DE394013FFE2}" name="Table19" displayName="Table19" ref="AK9:AL53" totalsRowShown="0">
  <autoFilter ref="AK9:AL53" xr:uid="{1A2A9299-853F-47DE-AA0A-DE394013FFE2}"/>
  <tableColumns count="2">
    <tableColumn id="1" xr3:uid="{C21AF20F-2316-495C-9E9E-47089086587E}" name="Fuel type"/>
    <tableColumn id="2" xr3:uid="{6C37ADEB-3063-4B3A-BA6F-DF3CF01BBDA4}" name="Fuel"/>
  </tableColumns>
  <tableStyleInfo name="TableStyleMedium1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DEACE76-C0C0-4972-ADF0-0E1C36A5FC8A}" name="Table20" displayName="Table20" ref="AG9:AI299" totalsRowShown="0">
  <autoFilter ref="AG9:AI299" xr:uid="{6DEACE76-C0C0-4972-ADF0-0E1C36A5FC8A}"/>
  <tableColumns count="3">
    <tableColumn id="1" xr3:uid="{F6E3218D-0199-4F6D-9C1B-234206F93A28}" name="Technology"/>
    <tableColumn id="2" xr3:uid="{84445A6B-822A-4311-928C-B5B83DDA243A}" name="Fuel"/>
    <tableColumn id="3" xr3:uid="{4905160E-D222-4407-ACAB-90BB3003CBCD}" name="Fuel type"/>
  </tableColumns>
  <tableStyleInfo name="TableStyleMedium1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9C258A-51ED-42A9-9569-3F42EEB27E12}" name="Table8" displayName="Table8" ref="B2:M3474" totalsRowShown="0">
  <autoFilter ref="B2:M3474" xr:uid="{3287DE45-9226-4E46-BF69-966E58D08327}"/>
  <tableColumns count="12">
    <tableColumn id="1" xr3:uid="{EC9FFC24-570F-47CD-887B-312FE4569509}" name="Tech ID"/>
    <tableColumn id="9" xr3:uid="{E4A52A51-E006-44B1-AD20-B525BB64A9E9}" name="Technology"/>
    <tableColumn id="2" xr3:uid="{88E08DB7-8857-4259-9FB6-B047B27804FC}" name="Year"/>
    <tableColumn id="12" xr3:uid="{C24434DE-64FC-4756-8EB2-441A5695A1EA}" name="Min size (kW)"/>
    <tableColumn id="10" xr3:uid="{EC20050B-52AA-4C27-86D5-5B64BDADBFC8}" name="Max size (kW)"/>
    <tableColumn id="3" xr3:uid="{169D79E7-5A8C-49A1-AC71-24F1308D1493}" name="Fixed capex (% reduction against 2020 baseline)"/>
    <tableColumn id="4" xr3:uid="{350E0514-96CD-4530-8302-E0FA3D993E27}" name="Marginal capex (% reduction against 2020 baseline)"/>
    <tableColumn id="5" xr3:uid="{C530687A-0157-4097-B8FD-4C423047E4C3}" name="Fixed opex (% reduction over 2020 baseline)"/>
    <tableColumn id="6" xr3:uid="{6133F3F9-6CB2-424B-8B61-2BE303458BD9}" name="Marginal opex (% reduction over 2020 baseline)"/>
    <tableColumn id="7" xr3:uid="{19FE9555-C847-437E-BE5A-55113D0D32F8}" name="Primary thermal efficiency (% reduction over 2020 baseline)"/>
    <tableColumn id="11" xr3:uid="{62FE67C2-BA7C-4DE1-A70D-36387A32F4AA}" name="Secondary thermal efficiency (% reduction over 2020 baseline)"/>
    <tableColumn id="8" xr3:uid="{462F63F0-17B1-487D-9749-CC3595E0E561}" name="Electrical efficiency (% reduction over 2020 baseline)"/>
  </tableColumns>
  <tableStyleInfo name="TableStyleMedium1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049203-6406-457D-A4DB-5245F7064355}" name="Table5" displayName="Table5" ref="B8:BX404" totalsRowShown="0" headerRowDxfId="108" dataDxfId="107">
  <tableColumns count="75">
    <tableColumn id="1" xr3:uid="{7C2A8F2F-F156-47AE-B049-EEFB62060225}" name="Building ID" dataDxfId="106"/>
    <tableColumn id="2" xr3:uid="{A0D543E4-286C-49DC-8995-0474D67823D3}" name="Subsector" dataDxfId="105"/>
    <tableColumn id="3" xr3:uid="{1B5CF912-641F-406B-9264-103CFBCE9F86}" name="Building type" dataDxfId="104"/>
    <tableColumn id="4" xr3:uid="{7562EB98-CE6E-4247-A049-CEE196DCFD5A}" name="ETS status" dataDxfId="103"/>
    <tableColumn id="5" xr3:uid="{D976AD90-ADC0-4DD9-8C2B-F90C6C6C4B98}" name="Size" dataDxfId="102"/>
    <tableColumn id="6" xr3:uid="{19F20C24-DAE4-463A-8999-E491688CB232}" name="HVAC type" dataDxfId="101"/>
    <tableColumn id="7" xr3:uid="{B2017225-7E26-435C-AEA5-BDD08C3ABF0A}" name="Heating" dataDxfId="100"/>
    <tableColumn id="8" xr3:uid="{F4373F6D-E626-49D5-AC55-F22EA34AC0CB}" name="Fuel (industrial)" dataDxfId="99"/>
    <tableColumn id="28" xr3:uid="{D77B2BE0-BB66-4BC8-81B4-3C08CCEA1FF7}" name="Equipment Stock" dataDxfId="98" dataCellStyle="Comma"/>
    <tableColumn id="29" xr3:uid="{6DE09D78-C025-45FC-8FD1-06CA41A66B2D}" name="Industrial Mixed Fuel Kiln + Calciner (high % biomass and waste fuel)" dataDxfId="97" dataCellStyle="Comma"/>
    <tableColumn id="30" xr3:uid="{BB073980-8283-4EA1-AE3F-1C945A3DBBDE}" name="Industrial Hydrogen Kiln (Lime only)" dataDxfId="96" dataCellStyle="Comma"/>
    <tableColumn id="31" xr3:uid="{ED93D474-0F8B-4E17-AD04-3056CD9155D9}" name="Industrial Hydrogen Kiln" dataDxfId="95" dataCellStyle="Comma"/>
    <tableColumn id="32" xr3:uid="{534C195D-5BD0-4F94-A45E-7EFDA46DFCBE}" name="Industrial Electric Kiln" dataDxfId="94" dataCellStyle="Comma"/>
    <tableColumn id="33" xr3:uid="{5C2EB084-6C2B-401D-89EE-6A25F1D038BF}" name="Industrial Hydrogen Boiler" dataDxfId="93" dataCellStyle="Comma"/>
    <tableColumn id="34" xr3:uid="{3B0985FF-1D6D-4003-A579-8CABBFAD54D1}" name="Industrial Electric Boiler" dataDxfId="92" dataCellStyle="Comma"/>
    <tableColumn id="35" xr3:uid="{1C22E8A3-A0A3-425F-80D0-1786C8A3C765}" name="Industrial Biomass Boiler" dataDxfId="91" dataCellStyle="Comma"/>
    <tableColumn id="36" xr3:uid="{3269EECC-D64B-4DD7-9BF9-8872D03FFF4A}" name="Industrial Heat Pump - Medium Temperature (Hot Water)" dataDxfId="90" dataCellStyle="Comma"/>
    <tableColumn id="37" xr3:uid="{3C5FD591-ADDE-40FB-B218-D96058FF7294}" name="Industrial Heat Pump - High Temperature (Steam)" dataDxfId="89" dataCellStyle="Comma"/>
    <tableColumn id="38" xr3:uid="{CDC37FB2-A524-4E7C-ABD0-572895420F29}" name="Industrial Hydrogen CHP" dataDxfId="88" dataCellStyle="Comma"/>
    <tableColumn id="39" xr3:uid="{0567DEA0-7B5B-4A6C-9AA5-E69D73301957}" name="Industrial Biomass CHP" dataDxfId="87" dataCellStyle="Comma"/>
    <tableColumn id="40" xr3:uid="{582CCF1C-CACB-4CD9-BC76-AA83A35BB6BF}" name="Industrial Electric Boiler + Grid Connection" dataDxfId="86" dataCellStyle="Comma"/>
    <tableColumn id="41" xr3:uid="{809D731C-024C-49A7-ADBD-D0E815E7526D}" name="Industrial Hydrogen Oven" dataDxfId="85" dataCellStyle="Comma"/>
    <tableColumn id="42" xr3:uid="{BC18F225-7F6D-40B5-B615-750E58738345}" name="Industrial Electric Oven" dataDxfId="84" dataCellStyle="Comma"/>
    <tableColumn id="43" xr3:uid="{F3CA6B1A-8028-42BC-B177-065A5AAC2D8F}" name="Industrial Hydrogen Furnace" dataDxfId="83" dataCellStyle="Comma"/>
    <tableColumn id="44" xr3:uid="{8933CF38-3895-49FE-AFBA-1BEE8C9C9DC8}" name="Industrial Electric Furnace" dataDxfId="82" dataCellStyle="Comma"/>
    <tableColumn id="45" xr3:uid="{D1F92FE3-E8FE-4C48-98AC-0D368B0C5EC4}" name="Industrial Hydrogen Dryer" dataDxfId="81" dataCellStyle="Comma"/>
    <tableColumn id="46" xr3:uid="{2BB7DF91-0F88-4BB8-9AFF-88DF5D76E2E1}" name="Industrial Electric Dryer" dataDxfId="80" dataCellStyle="Comma"/>
    <tableColumn id="9" xr3:uid="{F242E220-D0C5-4B74-8F68-B513E6FC5C0D}" name="Industrial Biomethane Other Kiln" dataDxfId="79" dataCellStyle="Comma"/>
    <tableColumn id="10" xr3:uid="{33E1CFCC-69CF-4A43-ADD5-3053630A22AC}" name="Industrial Biomethane Boiler" dataDxfId="78" dataCellStyle="Comma"/>
    <tableColumn id="11" xr3:uid="{58066ECA-9BC6-4319-B6DD-205098D8FA3E}" name="Industrial Biomethane CHP" dataDxfId="77" dataCellStyle="Comma"/>
    <tableColumn id="12" xr3:uid="{A1E45E86-977A-4C25-AD89-12D5FD6439C9}" name="Industrial Biomethane Oven" dataDxfId="76" dataCellStyle="Comma"/>
    <tableColumn id="13" xr3:uid="{82A603C5-BF62-452C-B8B9-11857B69DBB9}" name="Industrial Biomethane Furnace" dataDxfId="75" dataCellStyle="Comma"/>
    <tableColumn id="14" xr3:uid="{9E304D3A-4E30-4922-B4F3-4DF7ECC6E07A}" name="Industrial Biomethane Dryer" dataDxfId="74" dataCellStyle="Comma"/>
    <tableColumn id="15" xr3:uid="{74AEDB7C-5A3F-4B9D-BD3B-AE6A812C9517}" name="Industrial Bio waste Boiler" dataDxfId="73" dataCellStyle="Comma">
      <calculatedColumnFormula>IF($H9=Table5[[#Headers],[Industrial Bio waste Boiler]],1,0)</calculatedColumnFormula>
    </tableColumn>
    <tableColumn id="16" xr3:uid="{4A260490-81E4-433C-BE34-74AA6804CFE0}" name="Industrial Bio waste CHP" dataDxfId="72" dataCellStyle="Comma">
      <calculatedColumnFormula>IF($H9=Table5[[#Headers],[Industrial Bio waste CHP]],1,0)</calculatedColumnFormula>
    </tableColumn>
    <tableColumn id="17" xr3:uid="{C83296A4-D936-4C7A-8C49-DCE2A408F8B4}" name="Industrial Bio waste Furnace" dataDxfId="71" dataCellStyle="Comma">
      <calculatedColumnFormula>IF($H9=Table5[[#Headers],[Industrial Bio waste Furnace]],1,0)</calculatedColumnFormula>
    </tableColumn>
    <tableColumn id="18" xr3:uid="{3A0967AF-169C-4E09-8C20-E2A6C661E931}" name="Industrial Bio waste Cement/Lime Kiln" dataDxfId="70" dataCellStyle="Comma">
      <calculatedColumnFormula>IF($H9=Table5[[#Headers],[Industrial Bio waste Cement/Lime Kiln]],1,0)</calculatedColumnFormula>
    </tableColumn>
    <tableColumn id="19" xr3:uid="{F4529958-6682-4563-BC1B-F777C6F714D7}" name="Industrial Bio waste Dryer" dataDxfId="69" dataCellStyle="Comma">
      <calculatedColumnFormula>IF($H9=Table5[[#Headers],[Industrial Bio waste Dryer]],1,0)</calculatedColumnFormula>
    </tableColumn>
    <tableColumn id="20" xr3:uid="{4A583F8D-5876-4737-A207-1A1583B3AEE0}" name="Industrial Bio waste Other Kiln" dataDxfId="68" dataCellStyle="Comma">
      <calculatedColumnFormula>IF($H9=Table5[[#Headers],[Industrial Bio waste Other Kiln]],1,0)</calculatedColumnFormula>
    </tableColumn>
    <tableColumn id="21" xr3:uid="{FDF9C890-5078-4E51-ADB1-F38F15EE9C7D}" name="Industrial Bio waste Oven" dataDxfId="67" dataCellStyle="Comma">
      <calculatedColumnFormula>IF($H9=Table5[[#Headers],[Industrial Bio waste Oven]],1,0)</calculatedColumnFormula>
    </tableColumn>
    <tableColumn id="22" xr3:uid="{07B0A366-58CD-4E78-B273-1188A80B4A8A}" name="Industrial Non-bio waste Boiler" dataDxfId="66" dataCellStyle="Comma">
      <calculatedColumnFormula>IF($H9=Table5[[#Headers],[Industrial Non-bio waste Boiler]],1,0)</calculatedColumnFormula>
    </tableColumn>
    <tableColumn id="23" xr3:uid="{D75BCECB-5EFA-4529-98F9-A5FA6F71ECBD}" name="Industrial Non-bio waste CHP" dataDxfId="65" dataCellStyle="Comma">
      <calculatedColumnFormula>IF($H9=Table5[[#Headers],[Industrial Non-bio waste CHP]],1,0)</calculatedColumnFormula>
    </tableColumn>
    <tableColumn id="24" xr3:uid="{023A3DD7-DE1A-424A-8BC5-B8AD5FA3AD1C}" name="Industrial Non-bio waste Furnace" dataDxfId="64" dataCellStyle="Comma">
      <calculatedColumnFormula>IF($H9=Table5[[#Headers],[Industrial Non-bio waste Furnace]],1,0)</calculatedColumnFormula>
    </tableColumn>
    <tableColumn id="25" xr3:uid="{EAEED314-4FE5-4403-83EF-FDBA0A27D3FA}" name="Industrial Non-bio waste Cement/Lime Kiln" dataDxfId="63" dataCellStyle="Comma">
      <calculatedColumnFormula>IF($H9=Table5[[#Headers],[Industrial Non-bio waste Cement/Lime Kiln]],1,0)</calculatedColumnFormula>
    </tableColumn>
    <tableColumn id="26" xr3:uid="{D0BA0F36-D40E-44EB-A09A-AD83E518951E}" name="Industrial Non-bio waste Dryer" dataDxfId="62" dataCellStyle="Comma">
      <calculatedColumnFormula>IF($H9=Table5[[#Headers],[Industrial Non-bio waste Dryer]],1,0)</calculatedColumnFormula>
    </tableColumn>
    <tableColumn id="27" xr3:uid="{7B796BB6-0A9A-4DF1-8884-232EA348E806}" name="Industrial Non-bio waste Other Kiln" dataDxfId="61" dataCellStyle="Comma">
      <calculatedColumnFormula>IF($H9=Table5[[#Headers],[Industrial Non-bio waste Other Kiln]],1,0)</calculatedColumnFormula>
    </tableColumn>
    <tableColumn id="47" xr3:uid="{ACCA3D9C-4164-4D57-8817-C97ADFEB2A17}" name="Industrial Non-bio waste Oven" dataDxfId="60" dataCellStyle="Comma">
      <calculatedColumnFormula>IF($H9=Table5[[#Headers],[Industrial Non-bio waste Oven]],1,0)</calculatedColumnFormula>
    </tableColumn>
    <tableColumn id="48" xr3:uid="{839B8344-31ED-424B-872E-25E4DB6885C8}" name="Industrial Bio fuel Boiler" dataDxfId="59" dataCellStyle="Comma">
      <calculatedColumnFormula>IF($H9=Table5[[#Headers],[Industrial Bio fuel Boiler]],1,0)</calculatedColumnFormula>
    </tableColumn>
    <tableColumn id="49" xr3:uid="{D01B1763-AA9B-44D6-AC82-CFABA57B9982}" name="Industrial Bio fuel CHP" dataDxfId="58" dataCellStyle="Comma">
      <calculatedColumnFormula>IF($H9=Table5[[#Headers],[Industrial Bio fuel CHP]],1,0)</calculatedColumnFormula>
    </tableColumn>
    <tableColumn id="50" xr3:uid="{8F3CAC36-CC46-48BE-9CF6-BD2A97F946B7}" name="Industrial Bio fuel Furnace" dataDxfId="57" dataCellStyle="Comma">
      <calculatedColumnFormula>IF($H9=Table5[[#Headers],[Industrial Bio fuel Furnace]],1,0)</calculatedColumnFormula>
    </tableColumn>
    <tableColumn id="51" xr3:uid="{5B37CB3E-3F00-42E8-B8B8-55CBCF806174}" name="Industrial Bio fuel Cement/Lime Kiln" dataDxfId="56" dataCellStyle="Comma">
      <calculatedColumnFormula>IF($H9=Table5[[#Headers],[Industrial Bio fuel Cement/Lime Kiln]],1,0)</calculatedColumnFormula>
    </tableColumn>
    <tableColumn id="52" xr3:uid="{654A2C18-7847-47A7-B73C-43CA1E5AFB6E}" name="Industrial Bio fuel Dryer" dataDxfId="55" dataCellStyle="Comma">
      <calculatedColumnFormula>IF($H9=Table5[[#Headers],[Industrial Bio fuel Dryer]],1,0)</calculatedColumnFormula>
    </tableColumn>
    <tableColumn id="53" xr3:uid="{DB93B6F8-0F07-4983-BBD9-3AE9EDEA8146}" name="Industrial Bio fuel Other Kiln" dataDxfId="54" dataCellStyle="Comma">
      <calculatedColumnFormula>IF($H9=Table5[[#Headers],[Industrial Bio fuel Other Kiln]],1,0)</calculatedColumnFormula>
    </tableColumn>
    <tableColumn id="54" xr3:uid="{FCDA1043-01D1-455B-8525-99E51D0D3CF6}" name="Industrial Bio fuel Oven" dataDxfId="53" dataCellStyle="Comma">
      <calculatedColumnFormula>IF($H9=Table5[[#Headers],[Industrial Bio fuel Oven]],1,0)</calculatedColumnFormula>
    </tableColumn>
    <tableColumn id="55" xr3:uid="{B39A27B7-3C84-4076-A80A-42B4787A9452}" name="Industrial Solid Fuels Boiler" dataDxfId="52" dataCellStyle="Comma">
      <calculatedColumnFormula>IF($H9=Table5[[#Headers],[Industrial Solid Fuels Boiler]],1,0)</calculatedColumnFormula>
    </tableColumn>
    <tableColumn id="56" xr3:uid="{80FD55BC-91F1-4B34-A78B-C8B2202AAB21}" name="Industrial Solid Fuels CHP" dataDxfId="51" dataCellStyle="Comma">
      <calculatedColumnFormula>IF($H9=Table5[[#Headers],[Industrial Solid Fuels CHP]],1,0)</calculatedColumnFormula>
    </tableColumn>
    <tableColumn id="57" xr3:uid="{8C68076E-D1B5-46ED-A426-869229D0B601}" name="Industrial Solid Fuels Furnace" dataDxfId="50" dataCellStyle="Comma">
      <calculatedColumnFormula>IF($H9=Table5[[#Headers],[Industrial Solid Fuels Furnace]],1,0)</calculatedColumnFormula>
    </tableColumn>
    <tableColumn id="58" xr3:uid="{9F06E7E6-C781-4FFE-9B60-8F6E062EEED9}" name="Industrial Solid Fuels Cement/Lime Kiln" dataDxfId="49" dataCellStyle="Comma">
      <calculatedColumnFormula>IF($H9=Table5[[#Headers],[Industrial Solid Fuels Cement/Lime Kiln]],1,0)</calculatedColumnFormula>
    </tableColumn>
    <tableColumn id="59" xr3:uid="{3513B2FD-138E-4746-A609-70C168369B3D}" name="Industrial Solid Fuels Dryer" dataDxfId="48" dataCellStyle="Comma">
      <calculatedColumnFormula>IF($H9=Table5[[#Headers],[Industrial Solid Fuels Dryer]],1,0)</calculatedColumnFormula>
    </tableColumn>
    <tableColumn id="60" xr3:uid="{9FD0BF75-14D0-473D-8D73-E98550118ABF}" name="Industrial Solid Fuels Other Kiln" dataDxfId="47" dataCellStyle="Comma">
      <calculatedColumnFormula>IF($H9=Table5[[#Headers],[Industrial Solid Fuels Other Kiln]],1,0)</calculatedColumnFormula>
    </tableColumn>
    <tableColumn id="61" xr3:uid="{81B1CA5E-734E-4A04-9DF2-118CA6721AEB}" name="Industrial Solid Fuels Oven" dataDxfId="46" dataCellStyle="Comma">
      <calculatedColumnFormula>IF($H9=Table5[[#Headers],[Industrial Solid Fuels Oven]],1,0)</calculatedColumnFormula>
    </tableColumn>
    <tableColumn id="62" xr3:uid="{350152AE-BC23-4230-90F2-D32AC08E6BD8}" name="Industrial Oil Boiler" dataDxfId="45" dataCellStyle="Comma">
      <calculatedColumnFormula>IF($H9=Table5[[#Headers],[Industrial Oil Boiler]],1,0)</calculatedColumnFormula>
    </tableColumn>
    <tableColumn id="63" xr3:uid="{F7CE4DC6-9B38-4CB8-AAEF-8A17B53D5FFD}" name="Industrial Oil CHP" dataDxfId="44" dataCellStyle="Comma">
      <calculatedColumnFormula>IF($H9=Table5[[#Headers],[Industrial Oil CHP]],1,0)</calculatedColumnFormula>
    </tableColumn>
    <tableColumn id="64" xr3:uid="{15BB9C4E-97B9-41FA-8734-08A3CCCBF10A}" name="Industrial Oil Furnace" dataDxfId="43" dataCellStyle="Comma">
      <calculatedColumnFormula>IF($H9=Table5[[#Headers],[Industrial Oil Furnace]],1,0)</calculatedColumnFormula>
    </tableColumn>
    <tableColumn id="65" xr3:uid="{CED29DD0-9280-4B40-A888-550CA5B51EB4}" name="Industrial Oil Cement/Lime Kiln" dataDxfId="42" dataCellStyle="Comma">
      <calculatedColumnFormula>IF($H9=Table5[[#Headers],[Industrial Oil Cement/Lime Kiln]],1,0)</calculatedColumnFormula>
    </tableColumn>
    <tableColumn id="66" xr3:uid="{C1C6CDC8-89FF-4A45-9805-621F4B9F5526}" name="Industrial Oil Dryer" dataDxfId="41" dataCellStyle="Comma">
      <calculatedColumnFormula>IF($H9=Table5[[#Headers],[Industrial Oil Dryer]],1,0)</calculatedColumnFormula>
    </tableColumn>
    <tableColumn id="67" xr3:uid="{72C57DFB-0521-4E7F-A6C0-2DAEA35210D9}" name="Industrial Oil Other Kiln" dataDxfId="40" dataCellStyle="Comma">
      <calculatedColumnFormula>IF($H9=Table5[[#Headers],[Industrial Oil Other Kiln]],1,0)</calculatedColumnFormula>
    </tableColumn>
    <tableColumn id="68" xr3:uid="{2A7062C9-75EF-4FFC-96F6-AD6821785915}" name="Industrial Oil Oven" dataDxfId="39" dataCellStyle="Comma">
      <calculatedColumnFormula>IF($H9=Table5[[#Headers],[Industrial Oil Oven]],1,0)</calculatedColumnFormula>
    </tableColumn>
    <tableColumn id="69" xr3:uid="{571DA4E0-D6E2-41C8-A7ED-D6625125B4B3}" name="Industrial Gas Boiler" dataDxfId="38" dataCellStyle="Comma">
      <calculatedColumnFormula>IF($H9=Table5[[#Headers],[Industrial Gas Boiler]],1,0)</calculatedColumnFormula>
    </tableColumn>
    <tableColumn id="70" xr3:uid="{2D433637-A596-4457-9445-F80C1563369F}" name="Industrial Gas CHP" dataDxfId="37" dataCellStyle="Comma">
      <calculatedColumnFormula>IF($H9=Table5[[#Headers],[Industrial Gas CHP]],1,0)</calculatedColumnFormula>
    </tableColumn>
    <tableColumn id="71" xr3:uid="{D4232A3C-E2B6-480B-A2C8-9B3EAD36EB47}" name="Industrial Gas Furnace" dataDxfId="36" dataCellStyle="Comma">
      <calculatedColumnFormula>IF($H9=Table5[[#Headers],[Industrial Gas Furnace]],1,0)</calculatedColumnFormula>
    </tableColumn>
    <tableColumn id="72" xr3:uid="{3401D4E1-0021-4B73-A51E-2EF9A6A12A8C}" name="Industrial Gas Cement/Lime Kiln" dataDxfId="35" dataCellStyle="Comma">
      <calculatedColumnFormula>IF($H9=Table5[[#Headers],[Industrial Gas Cement/Lime Kiln]],1,0)</calculatedColumnFormula>
    </tableColumn>
    <tableColumn id="73" xr3:uid="{D1825E06-875E-45B5-A33F-17D5356B3F43}" name="Industrial Gas Dryer" dataDxfId="34" dataCellStyle="Comma">
      <calculatedColumnFormula>IF($H9=Table5[[#Headers],[Industrial Gas Dryer]],1,0)</calculatedColumnFormula>
    </tableColumn>
    <tableColumn id="74" xr3:uid="{D624F1B2-34A7-467D-98E0-1DBB53688782}" name="Industrial Gas Other Kiln" dataDxfId="33" dataCellStyle="Comma">
      <calculatedColumnFormula>IF($H9=Table5[[#Headers],[Industrial Gas Other Kiln]],1,0)</calculatedColumnFormula>
    </tableColumn>
    <tableColumn id="75" xr3:uid="{F20E5545-A4E5-4327-AC80-C5D8363A2588}" name="Industrial Gas Oven" dataDxfId="32" dataCellStyle="Comma">
      <calculatedColumnFormula>IF($H9=Table5[[#Headers],[Industrial Gas Oven]],1,0)</calculatedColumnFormula>
    </tableColumn>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59F82E8-7743-410A-AEB1-8D1EFF2E66D5}" name="Table12" displayName="Table12" ref="B6:J14" totalsRowShown="0" dataDxfId="31" dataCellStyle="Comma">
  <autoFilter ref="B6:J14" xr:uid="{B59F82E8-7743-410A-AEB1-8D1EFF2E66D5}"/>
  <tableColumns count="9">
    <tableColumn id="1" xr3:uid="{5CE41732-52D2-47EF-8279-AD52820639C0}" name="Sector"/>
    <tableColumn id="2" xr3:uid="{694D0A1A-D1EC-4130-B286-AF1184E17227}" name="Measure"/>
    <tableColumn id="3" xr3:uid="{C1DABABE-3429-403F-ADA5-D0187044FE0A}" name="Total suitable stock" dataDxfId="30" dataCellStyle="Comma"/>
    <tableColumn id="4" xr3:uid="{214C518F-BAE1-43EE-B72B-E5F30727A1D3}" name="Average capex (€)" dataDxfId="29" dataCellStyle="Comma"/>
    <tableColumn id="5" xr3:uid="{04531193-D2F8-4DB9-94D2-664D6A22F88C}" name="Average hidden capex (€)" dataDxfId="28" dataCellStyle="Comma"/>
    <tableColumn id="6" xr3:uid="{D49904A4-A56C-476D-B18C-5FF990FE101B}" name="Average opex (€)" dataDxfId="27" dataCellStyle="Comma"/>
    <tableColumn id="7" xr3:uid="{16CB3CEE-7012-4C12-A6C9-5B7BB87CD911}" name="Average fuel savings (kWh)" dataDxfId="26" dataCellStyle="Comma"/>
    <tableColumn id="8" xr3:uid="{A50814D9-35CA-49E2-B7A1-0357071B3BA6}" name="Average appliance fuel savings (kWh)" dataDxfId="25" dataCellStyle="Comma"/>
    <tableColumn id="9" xr3:uid="{2AE5DEC3-FC2E-4232-B5E4-86AC50175E82}" name="Capex per kWh (€/kWh)" dataDxfId="24" dataCellStyle="Comma"/>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C081833-10BD-4416-8873-56CFA91DE635}" name="Table17" displayName="Table17" ref="B16:J24" totalsRowShown="0" dataDxfId="23" dataCellStyle="Comma">
  <autoFilter ref="B16:J24" xr:uid="{AC081833-10BD-4416-8873-56CFA91DE635}"/>
  <tableColumns count="9">
    <tableColumn id="1" xr3:uid="{B62E49BF-CABD-4954-8EC5-82B1BB319786}" name="Sector"/>
    <tableColumn id="2" xr3:uid="{7DC55676-0245-46D6-8704-0BF69F6CA1E6}" name="Measure"/>
    <tableColumn id="3" xr3:uid="{59978768-4697-4F1F-878A-AFF2F67C5702}" name="Total suitable stock" dataDxfId="22" dataCellStyle="Comma"/>
    <tableColumn id="4" xr3:uid="{9D79EB14-0A92-45E1-B7B5-86DE4A1AAA50}" name="Average capex (€)" dataDxfId="21" dataCellStyle="Comma"/>
    <tableColumn id="5" xr3:uid="{5C40285F-FC05-454D-900E-4AE0620F4F07}" name="Average hidden capex (€)" dataDxfId="20" dataCellStyle="Comma"/>
    <tableColumn id="6" xr3:uid="{C6338B7C-14BE-4DEE-9F2D-BEE16A8952E9}" name="Average opex (€)" dataDxfId="19" dataCellStyle="Comma"/>
    <tableColumn id="7" xr3:uid="{3BE97547-5610-4304-829D-F5EFD3A5ED69}" name="Average fuel savings (kWh)" dataDxfId="18" dataCellStyle="Comma"/>
    <tableColumn id="8" xr3:uid="{38070573-13E2-459D-BE85-70F4D2E6B29C}" name="Average appliance fuel savings (kWh)" dataDxfId="17" dataCellStyle="Comma"/>
    <tableColumn id="9" xr3:uid="{4F2FD6F5-C386-441B-B20C-84C7A75276E4}" name="Capex per kWh (€/kWh)" dataDxfId="16" dataCellStyle="Comma"/>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1AAD029-060D-480C-9DA9-14BD497D9CB8}" name="Table18" displayName="Table18" ref="B26:J35" totalsRowShown="0" dataDxfId="15" dataCellStyle="Comma">
  <autoFilter ref="B26:J35" xr:uid="{31AAD029-060D-480C-9DA9-14BD497D9CB8}"/>
  <tableColumns count="9">
    <tableColumn id="1" xr3:uid="{F9421788-4666-4428-8E15-65D2E13A80B5}" name="Sector"/>
    <tableColumn id="2" xr3:uid="{D0950E5C-947D-44FD-A840-813196AD3D5C}" name="Measure"/>
    <tableColumn id="3" xr3:uid="{33C35C62-EA35-4492-BCB3-2A6D6761D5B8}" name="Total suitable stock" dataDxfId="14" dataCellStyle="Comma"/>
    <tableColumn id="4" xr3:uid="{45D7EAB5-E4E8-4D29-9563-2A9F9BB5056D}" name="Average capex (€)" dataDxfId="13" dataCellStyle="Comma"/>
    <tableColumn id="5" xr3:uid="{DFF1B723-3904-4235-A3C6-9873B25976D5}" name="Average hidden capex (€)" dataDxfId="12" dataCellStyle="Comma"/>
    <tableColumn id="6" xr3:uid="{91B86552-9F17-4C4C-93FA-726FB300C5A1}" name="Average opex (€)" dataDxfId="11" dataCellStyle="Comma"/>
    <tableColumn id="7" xr3:uid="{39BAAE7B-2A3A-4F2A-81C1-A1D7511308A1}" name="Average fuel savings (before rebound effect) (kWh)" dataDxfId="10" dataCellStyle="Comma"/>
    <tableColumn id="8" xr3:uid="{C3A9E906-4B37-464D-A0A0-A6910FFAC8B4}" name="Average appliance fuel savings (kWh)" dataDxfId="9" dataCellStyle="Comma"/>
    <tableColumn id="9" xr3:uid="{F53D6186-0CA4-416A-A972-6E190E17FDB6}" name="Capex per kWh (€/kWh)" dataDxfId="8" dataCellStyle="Comma"/>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49F1706-EAA9-4EF9-952B-22F4C2BB955B}" name="Table21" displayName="Table21" ref="B37:J44" totalsRowShown="0" dataDxfId="7" dataCellStyle="Comma">
  <autoFilter ref="B37:J44" xr:uid="{749F1706-EAA9-4EF9-952B-22F4C2BB955B}"/>
  <tableColumns count="9">
    <tableColumn id="1" xr3:uid="{D69BBC29-4DF8-4D37-9088-1F7963A81FD4}" name="Sector"/>
    <tableColumn id="2" xr3:uid="{04076D3E-DABF-40E3-8140-6C6F5672D971}" name="Measure"/>
    <tableColumn id="3" xr3:uid="{57CD757B-6B10-4ED0-97CB-ED5F375368B7}" name="Total suitable stock" dataDxfId="6" dataCellStyle="Comma"/>
    <tableColumn id="4" xr3:uid="{50E549FF-0AF7-412D-9540-9B3D7E5D2D52}" name="Average capex (€)" dataDxfId="5" dataCellStyle="Comma"/>
    <tableColumn id="5" xr3:uid="{55D9A074-602C-4169-B88E-CC7489887A52}" name="Average hidden capex (€)" dataDxfId="4" dataCellStyle="Comma"/>
    <tableColumn id="6" xr3:uid="{D0753C8E-A1FC-45DF-BC0A-DCD4ABF8C040}" name="Average opex (€)" dataDxfId="3" dataCellStyle="Comma"/>
    <tableColumn id="7" xr3:uid="{5F979774-A4A0-4988-8770-7782AE0D0FB7}" name="Average fuel savings (kWh)" dataDxfId="2" dataCellStyle="Comma"/>
    <tableColumn id="8" xr3:uid="{4770CE68-97BA-46B4-A660-977A612C02D0}" name="Average appliance fuel savings (kWh)" dataDxfId="1" dataCellStyle="Comma"/>
    <tableColumn id="9" xr3:uid="{125127E1-D4D4-44FA-8196-B5A33F6ABE66}" name="Capex per kWh (€/kWh)" dataDxfId="0" dataCellStyle="Comma"/>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c.europa.eu/research/participants/data/ref/h2020/wp/2014_2015/annexes/h2020-wp1415-annex-g-trl_en.pdf"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vmlDrawing" Target="../drawings/vmlDrawing1.vml"/><Relationship Id="rId1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4"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4364-88C5-450D-8A9D-443819DBE728}">
  <sheetPr>
    <tabColor theme="3" tint="-0.249977111117893"/>
    <pageSetUpPr fitToPage="1"/>
  </sheetPr>
  <dimension ref="B3:E8"/>
  <sheetViews>
    <sheetView showGridLines="0" tabSelected="1" zoomScale="96" zoomScaleNormal="65" workbookViewId="0">
      <selection activeCell="C4" sqref="C4:D4"/>
    </sheetView>
  </sheetViews>
  <sheetFormatPr defaultColWidth="9.140625" defaultRowHeight="12.75" x14ac:dyDescent="0.25"/>
  <cols>
    <col min="1" max="1" width="9.140625" style="1"/>
    <col min="2" max="2" width="18.85546875" style="1" customWidth="1"/>
    <col min="3" max="3" width="20.140625" style="1" customWidth="1"/>
    <col min="4" max="4" width="64" style="1" customWidth="1"/>
    <col min="5" max="5" width="40.5703125" style="1" customWidth="1"/>
    <col min="6" max="6" width="9.42578125" style="1" customWidth="1"/>
    <col min="7" max="16384" width="9.140625" style="1"/>
  </cols>
  <sheetData>
    <row r="3" spans="2:5" ht="18" customHeight="1" x14ac:dyDescent="0.25">
      <c r="B3" s="14" t="s">
        <v>0</v>
      </c>
      <c r="C3" s="95"/>
      <c r="D3" s="95"/>
      <c r="E3" s="105"/>
    </row>
    <row r="4" spans="2:5" ht="18" customHeight="1" x14ac:dyDescent="0.25">
      <c r="B4" s="10" t="s">
        <v>1</v>
      </c>
      <c r="C4" s="96" t="s">
        <v>635</v>
      </c>
      <c r="D4" s="96"/>
      <c r="E4" s="105"/>
    </row>
    <row r="5" spans="2:5" ht="74.25" customHeight="1" x14ac:dyDescent="0.25">
      <c r="B5" s="11" t="s">
        <v>2</v>
      </c>
      <c r="C5" s="97" t="s">
        <v>636</v>
      </c>
      <c r="D5" s="97"/>
      <c r="E5" s="105"/>
    </row>
    <row r="6" spans="2:5" ht="15" x14ac:dyDescent="0.25">
      <c r="B6" s="13" t="s">
        <v>632</v>
      </c>
      <c r="C6" s="95" t="s">
        <v>633</v>
      </c>
      <c r="D6" s="12"/>
      <c r="E6" s="105"/>
    </row>
    <row r="7" spans="2:5" ht="31.5" customHeight="1" x14ac:dyDescent="0.25">
      <c r="B7" s="13" t="s">
        <v>634</v>
      </c>
      <c r="C7" s="106">
        <v>44592</v>
      </c>
      <c r="D7" s="105"/>
      <c r="E7" s="105"/>
    </row>
    <row r="8" spans="2:5" x14ac:dyDescent="0.25">
      <c r="B8" s="2"/>
    </row>
  </sheetData>
  <mergeCells count="2">
    <mergeCell ref="C4:D4"/>
    <mergeCell ref="C5:D5"/>
  </mergeCells>
  <pageMargins left="0.70866141732283472" right="0.70866141732283472" top="0.74803149606299213" bottom="0.74803149606299213" header="0.31496062992125984" footer="0.31496062992125984"/>
  <pageSetup paperSize="9"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36948-DE82-4FA0-BF14-A1EFE2EB0F23}">
  <dimension ref="B5:J108"/>
  <sheetViews>
    <sheetView topLeftCell="A49" zoomScale="70" zoomScaleNormal="70" workbookViewId="0">
      <pane xSplit="2" topLeftCell="D1" activePane="topRight" state="frozen"/>
      <selection pane="topRight" activeCell="E14" sqref="E14"/>
    </sheetView>
  </sheetViews>
  <sheetFormatPr defaultRowHeight="15" x14ac:dyDescent="0.25"/>
  <cols>
    <col min="1" max="1" width="8.42578125" customWidth="1"/>
    <col min="2" max="2" width="81" bestFit="1" customWidth="1"/>
    <col min="3" max="3" width="49.42578125" style="29" customWidth="1"/>
    <col min="4" max="4" width="60.42578125" style="29" customWidth="1"/>
    <col min="5" max="9" width="60.42578125" customWidth="1"/>
    <col min="10" max="10" width="67.42578125" customWidth="1"/>
  </cols>
  <sheetData>
    <row r="5" spans="2:10" x14ac:dyDescent="0.25">
      <c r="G5" s="18"/>
    </row>
    <row r="8" spans="2:10" ht="15.75" thickBot="1" x14ac:dyDescent="0.3"/>
    <row r="9" spans="2:10" x14ac:dyDescent="0.25">
      <c r="B9" s="34" t="s">
        <v>4</v>
      </c>
      <c r="C9" s="35" t="s">
        <v>5</v>
      </c>
      <c r="D9" s="35" t="s">
        <v>6</v>
      </c>
      <c r="E9" s="35" t="s">
        <v>7</v>
      </c>
      <c r="F9" s="35" t="s">
        <v>8</v>
      </c>
      <c r="G9" s="35" t="s">
        <v>9</v>
      </c>
      <c r="H9" s="35" t="s">
        <v>10</v>
      </c>
      <c r="I9" s="35" t="s">
        <v>11</v>
      </c>
      <c r="J9" s="35" t="s">
        <v>12</v>
      </c>
    </row>
    <row r="10" spans="2:10" ht="31.5" x14ac:dyDescent="0.35">
      <c r="B10" s="91" t="s">
        <v>13</v>
      </c>
      <c r="C10" s="30" t="s">
        <v>14</v>
      </c>
      <c r="D10" s="30" t="s">
        <v>15</v>
      </c>
      <c r="E10" s="30" t="s">
        <v>16</v>
      </c>
      <c r="F10" s="30" t="s">
        <v>17</v>
      </c>
      <c r="G10" s="30" t="s">
        <v>18</v>
      </c>
      <c r="H10" s="30" t="s">
        <v>18</v>
      </c>
      <c r="I10" s="30" t="s">
        <v>19</v>
      </c>
      <c r="J10" s="30"/>
    </row>
    <row r="11" spans="2:10" ht="90.95" customHeight="1" x14ac:dyDescent="0.35">
      <c r="B11" s="91" t="s">
        <v>20</v>
      </c>
      <c r="C11" s="30" t="s">
        <v>14</v>
      </c>
      <c r="D11" s="30" t="s">
        <v>21</v>
      </c>
      <c r="E11" s="30" t="s">
        <v>22</v>
      </c>
      <c r="F11" s="30" t="s">
        <v>23</v>
      </c>
      <c r="G11" s="30" t="s">
        <v>18</v>
      </c>
      <c r="H11" s="30" t="s">
        <v>18</v>
      </c>
      <c r="I11" s="30" t="s">
        <v>19</v>
      </c>
      <c r="J11" s="30" t="s">
        <v>24</v>
      </c>
    </row>
    <row r="12" spans="2:10" ht="76.5" x14ac:dyDescent="0.35">
      <c r="B12" s="91" t="s">
        <v>25</v>
      </c>
      <c r="C12" s="30" t="s">
        <v>14</v>
      </c>
      <c r="D12" s="30" t="s">
        <v>26</v>
      </c>
      <c r="E12" s="30" t="s">
        <v>27</v>
      </c>
      <c r="F12" s="30" t="s">
        <v>28</v>
      </c>
      <c r="G12" s="30" t="s">
        <v>18</v>
      </c>
      <c r="H12" s="30" t="s">
        <v>18</v>
      </c>
      <c r="I12" s="30" t="s">
        <v>19</v>
      </c>
      <c r="J12" s="30" t="s">
        <v>24</v>
      </c>
    </row>
    <row r="13" spans="2:10" ht="76.5" x14ac:dyDescent="0.35">
      <c r="B13" s="91" t="s">
        <v>29</v>
      </c>
      <c r="C13" s="30" t="s">
        <v>14</v>
      </c>
      <c r="D13" s="30" t="s">
        <v>30</v>
      </c>
      <c r="E13" s="30" t="s">
        <v>31</v>
      </c>
      <c r="F13" s="30" t="s">
        <v>32</v>
      </c>
      <c r="G13" s="30" t="s">
        <v>18</v>
      </c>
      <c r="H13" s="60" t="s">
        <v>18</v>
      </c>
      <c r="I13" s="30" t="s">
        <v>19</v>
      </c>
      <c r="J13" s="30"/>
    </row>
    <row r="14" spans="2:10" ht="245.25" customHeight="1" x14ac:dyDescent="0.35">
      <c r="B14" s="91" t="s">
        <v>33</v>
      </c>
      <c r="C14" s="30" t="s">
        <v>14</v>
      </c>
      <c r="D14" s="60" t="s">
        <v>34</v>
      </c>
      <c r="E14" s="30" t="s">
        <v>35</v>
      </c>
      <c r="F14" s="60" t="s">
        <v>36</v>
      </c>
      <c r="G14" s="60" t="s">
        <v>37</v>
      </c>
      <c r="H14" s="60" t="s">
        <v>38</v>
      </c>
      <c r="I14" s="60" t="s">
        <v>39</v>
      </c>
      <c r="J14" s="60" t="s">
        <v>40</v>
      </c>
    </row>
    <row r="15" spans="2:10" ht="136.5" x14ac:dyDescent="0.35">
      <c r="B15" s="91" t="s">
        <v>41</v>
      </c>
      <c r="C15" s="30" t="s">
        <v>14</v>
      </c>
      <c r="D15" s="30" t="s">
        <v>42</v>
      </c>
      <c r="E15" s="30" t="s">
        <v>43</v>
      </c>
      <c r="F15" s="30" t="s">
        <v>44</v>
      </c>
      <c r="G15" s="30" t="s">
        <v>45</v>
      </c>
      <c r="H15" s="60" t="s">
        <v>38</v>
      </c>
      <c r="I15" s="30" t="s">
        <v>46</v>
      </c>
      <c r="J15" s="30" t="s">
        <v>47</v>
      </c>
    </row>
    <row r="16" spans="2:10" ht="256.5" x14ac:dyDescent="0.35">
      <c r="B16" s="91" t="s">
        <v>48</v>
      </c>
      <c r="C16" s="30" t="s">
        <v>14</v>
      </c>
      <c r="D16" s="30" t="s">
        <v>49</v>
      </c>
      <c r="E16" s="30" t="s">
        <v>50</v>
      </c>
      <c r="F16" s="30" t="s">
        <v>51</v>
      </c>
      <c r="G16" s="30" t="s">
        <v>45</v>
      </c>
      <c r="H16" s="60" t="s">
        <v>38</v>
      </c>
      <c r="I16" s="30" t="s">
        <v>46</v>
      </c>
      <c r="J16" s="30" t="s">
        <v>52</v>
      </c>
    </row>
    <row r="17" spans="2:10" ht="241.5" x14ac:dyDescent="0.35">
      <c r="B17" s="91" t="s">
        <v>53</v>
      </c>
      <c r="C17" s="30" t="s">
        <v>14</v>
      </c>
      <c r="D17" s="30" t="s">
        <v>54</v>
      </c>
      <c r="E17" s="30" t="s">
        <v>55</v>
      </c>
      <c r="F17" s="30" t="s">
        <v>56</v>
      </c>
      <c r="G17" s="30" t="s">
        <v>18</v>
      </c>
      <c r="H17" s="30" t="s">
        <v>18</v>
      </c>
      <c r="I17" s="30" t="s">
        <v>57</v>
      </c>
      <c r="J17" s="30" t="s">
        <v>58</v>
      </c>
    </row>
    <row r="18" spans="2:10" ht="196.5" x14ac:dyDescent="0.35">
      <c r="B18" s="91" t="s">
        <v>59</v>
      </c>
      <c r="C18" s="30" t="s">
        <v>14</v>
      </c>
      <c r="D18" s="30" t="s">
        <v>60</v>
      </c>
      <c r="E18" s="30" t="s">
        <v>61</v>
      </c>
      <c r="F18" s="30" t="s">
        <v>62</v>
      </c>
      <c r="G18" s="30" t="s">
        <v>63</v>
      </c>
      <c r="H18" s="30" t="s">
        <v>18</v>
      </c>
      <c r="I18" s="30" t="s">
        <v>64</v>
      </c>
      <c r="J18" s="30" t="s">
        <v>65</v>
      </c>
    </row>
    <row r="19" spans="2:10" ht="196.5" x14ac:dyDescent="0.35">
      <c r="B19" s="91" t="s">
        <v>66</v>
      </c>
      <c r="C19" s="30" t="s">
        <v>14</v>
      </c>
      <c r="D19" s="30" t="s">
        <v>67</v>
      </c>
      <c r="E19" s="30" t="s">
        <v>55</v>
      </c>
      <c r="F19" s="30" t="s">
        <v>56</v>
      </c>
      <c r="G19" s="30" t="s">
        <v>18</v>
      </c>
      <c r="H19" s="30" t="s">
        <v>18</v>
      </c>
      <c r="I19" s="30" t="s">
        <v>57</v>
      </c>
      <c r="J19" s="30" t="s">
        <v>58</v>
      </c>
    </row>
    <row r="20" spans="2:10" ht="196.5" x14ac:dyDescent="0.35">
      <c r="B20" s="91" t="s">
        <v>68</v>
      </c>
      <c r="C20" s="30" t="s">
        <v>14</v>
      </c>
      <c r="D20" s="30" t="s">
        <v>69</v>
      </c>
      <c r="E20" s="30" t="s">
        <v>70</v>
      </c>
      <c r="F20" s="30" t="s">
        <v>28</v>
      </c>
      <c r="G20" s="30" t="s">
        <v>18</v>
      </c>
      <c r="H20" s="30" t="s">
        <v>18</v>
      </c>
      <c r="I20" s="30" t="s">
        <v>71</v>
      </c>
      <c r="J20" s="30" t="s">
        <v>24</v>
      </c>
    </row>
    <row r="21" spans="2:10" ht="256.5" x14ac:dyDescent="0.35">
      <c r="B21" s="91" t="s">
        <v>72</v>
      </c>
      <c r="C21" s="30" t="s">
        <v>14</v>
      </c>
      <c r="D21" s="30" t="s">
        <v>73</v>
      </c>
      <c r="E21" s="30" t="s">
        <v>74</v>
      </c>
      <c r="F21" s="60" t="s">
        <v>75</v>
      </c>
      <c r="G21" s="60" t="s">
        <v>37</v>
      </c>
      <c r="H21" s="60" t="s">
        <v>38</v>
      </c>
      <c r="I21" s="60" t="s">
        <v>76</v>
      </c>
      <c r="J21" s="30" t="s">
        <v>77</v>
      </c>
    </row>
    <row r="22" spans="2:10" ht="61.5" x14ac:dyDescent="0.35">
      <c r="B22" s="91" t="s">
        <v>78</v>
      </c>
      <c r="C22" s="30" t="s">
        <v>14</v>
      </c>
      <c r="D22" s="30" t="s">
        <v>79</v>
      </c>
      <c r="E22" s="30" t="s">
        <v>31</v>
      </c>
      <c r="F22" s="30" t="s">
        <v>79</v>
      </c>
      <c r="G22" s="30" t="s">
        <v>18</v>
      </c>
      <c r="H22" s="30" t="s">
        <v>18</v>
      </c>
      <c r="I22" s="30" t="s">
        <v>80</v>
      </c>
      <c r="J22" s="30"/>
    </row>
    <row r="23" spans="2:10" ht="106.5" x14ac:dyDescent="0.35">
      <c r="B23" s="91" t="s">
        <v>81</v>
      </c>
      <c r="C23" s="30" t="s">
        <v>14</v>
      </c>
      <c r="D23" s="30" t="s">
        <v>82</v>
      </c>
      <c r="E23" s="30" t="s">
        <v>82</v>
      </c>
      <c r="F23" s="30" t="s">
        <v>82</v>
      </c>
      <c r="G23" s="30" t="s">
        <v>83</v>
      </c>
      <c r="H23" s="60" t="s">
        <v>84</v>
      </c>
      <c r="I23" s="60" t="s">
        <v>85</v>
      </c>
      <c r="J23" s="30" t="s">
        <v>86</v>
      </c>
    </row>
    <row r="24" spans="2:10" ht="61.5" x14ac:dyDescent="0.35">
      <c r="B24" s="91" t="s">
        <v>87</v>
      </c>
      <c r="C24" s="30" t="s">
        <v>14</v>
      </c>
      <c r="D24" s="30" t="s">
        <v>79</v>
      </c>
      <c r="E24" s="30" t="s">
        <v>31</v>
      </c>
      <c r="F24" s="30" t="s">
        <v>79</v>
      </c>
      <c r="G24" s="30" t="s">
        <v>18</v>
      </c>
      <c r="H24" s="30" t="s">
        <v>18</v>
      </c>
      <c r="I24" s="30" t="s">
        <v>80</v>
      </c>
      <c r="J24" s="30" t="s">
        <v>88</v>
      </c>
    </row>
    <row r="25" spans="2:10" ht="151.5" x14ac:dyDescent="0.35">
      <c r="B25" s="91" t="s">
        <v>89</v>
      </c>
      <c r="C25" s="30" t="s">
        <v>14</v>
      </c>
      <c r="D25" s="60" t="s">
        <v>90</v>
      </c>
      <c r="E25" s="30" t="s">
        <v>91</v>
      </c>
      <c r="F25" s="60" t="s">
        <v>92</v>
      </c>
      <c r="G25" s="60" t="s">
        <v>37</v>
      </c>
      <c r="H25" s="60" t="s">
        <v>38</v>
      </c>
      <c r="I25" s="60" t="s">
        <v>85</v>
      </c>
      <c r="J25" s="60" t="s">
        <v>93</v>
      </c>
    </row>
    <row r="26" spans="2:10" ht="76.5" x14ac:dyDescent="0.35">
      <c r="B26" s="91" t="s">
        <v>94</v>
      </c>
      <c r="C26" s="30" t="s">
        <v>14</v>
      </c>
      <c r="D26" s="30" t="s">
        <v>95</v>
      </c>
      <c r="E26" s="30" t="s">
        <v>96</v>
      </c>
      <c r="F26" s="30" t="s">
        <v>97</v>
      </c>
      <c r="G26" s="60" t="s">
        <v>37</v>
      </c>
      <c r="H26" s="60" t="s">
        <v>98</v>
      </c>
      <c r="I26" s="60" t="s">
        <v>85</v>
      </c>
      <c r="J26" s="30" t="s">
        <v>99</v>
      </c>
    </row>
    <row r="27" spans="2:10" ht="76.5" x14ac:dyDescent="0.35">
      <c r="B27" s="91" t="s">
        <v>100</v>
      </c>
      <c r="C27" s="30" t="s">
        <v>14</v>
      </c>
      <c r="D27" s="30" t="s">
        <v>101</v>
      </c>
      <c r="E27" s="30" t="s">
        <v>96</v>
      </c>
      <c r="F27" s="30" t="s">
        <v>102</v>
      </c>
      <c r="G27" s="60" t="s">
        <v>37</v>
      </c>
      <c r="H27" s="60" t="s">
        <v>98</v>
      </c>
      <c r="I27" s="60" t="s">
        <v>85</v>
      </c>
      <c r="J27" s="30" t="s">
        <v>99</v>
      </c>
    </row>
    <row r="28" spans="2:10" ht="196.5" x14ac:dyDescent="0.35">
      <c r="B28" s="91" t="s">
        <v>103</v>
      </c>
      <c r="C28" s="30" t="s">
        <v>14</v>
      </c>
      <c r="D28" s="30" t="s">
        <v>104</v>
      </c>
      <c r="E28" s="30" t="s">
        <v>105</v>
      </c>
      <c r="F28" s="30" t="s">
        <v>104</v>
      </c>
      <c r="G28" s="30" t="s">
        <v>106</v>
      </c>
      <c r="H28" s="60" t="s">
        <v>107</v>
      </c>
      <c r="I28" s="60" t="s">
        <v>108</v>
      </c>
      <c r="J28" s="30" t="s">
        <v>109</v>
      </c>
    </row>
    <row r="29" spans="2:10" ht="196.5" x14ac:dyDescent="0.35">
      <c r="B29" s="91" t="s">
        <v>110</v>
      </c>
      <c r="C29" s="30" t="s">
        <v>14</v>
      </c>
      <c r="D29" s="30" t="s">
        <v>111</v>
      </c>
      <c r="E29" s="30" t="s">
        <v>112</v>
      </c>
      <c r="F29" s="30" t="s">
        <v>111</v>
      </c>
      <c r="G29" s="30" t="s">
        <v>106</v>
      </c>
      <c r="H29" s="60" t="s">
        <v>107</v>
      </c>
      <c r="I29" s="60" t="s">
        <v>108</v>
      </c>
      <c r="J29" s="30" t="s">
        <v>109</v>
      </c>
    </row>
    <row r="30" spans="2:10" ht="196.5" x14ac:dyDescent="0.35">
      <c r="B30" s="91" t="s">
        <v>113</v>
      </c>
      <c r="C30" s="30" t="s">
        <v>14</v>
      </c>
      <c r="D30" s="30" t="s">
        <v>114</v>
      </c>
      <c r="E30" s="30" t="s">
        <v>115</v>
      </c>
      <c r="F30" s="30" t="s">
        <v>111</v>
      </c>
      <c r="G30" s="30" t="s">
        <v>106</v>
      </c>
      <c r="H30" s="60" t="s">
        <v>107</v>
      </c>
      <c r="I30" s="60" t="s">
        <v>108</v>
      </c>
      <c r="J30" s="30" t="s">
        <v>109</v>
      </c>
    </row>
    <row r="31" spans="2:10" ht="76.5" x14ac:dyDescent="0.35">
      <c r="B31" s="91" t="s">
        <v>116</v>
      </c>
      <c r="C31" s="30" t="s">
        <v>14</v>
      </c>
      <c r="D31" s="30" t="s">
        <v>117</v>
      </c>
      <c r="E31" s="30" t="s">
        <v>118</v>
      </c>
      <c r="F31" s="30" t="s">
        <v>119</v>
      </c>
      <c r="G31" s="30" t="s">
        <v>18</v>
      </c>
      <c r="H31" s="30" t="s">
        <v>18</v>
      </c>
      <c r="I31" s="30" t="s">
        <v>120</v>
      </c>
      <c r="J31" s="30"/>
    </row>
    <row r="32" spans="2:10" ht="196.5" x14ac:dyDescent="0.35">
      <c r="B32" s="91" t="s">
        <v>121</v>
      </c>
      <c r="C32" s="30" t="s">
        <v>14</v>
      </c>
      <c r="D32" s="30" t="s">
        <v>122</v>
      </c>
      <c r="E32" s="30" t="s">
        <v>123</v>
      </c>
      <c r="F32" s="30" t="s">
        <v>124</v>
      </c>
      <c r="G32" s="30" t="s">
        <v>63</v>
      </c>
      <c r="H32" s="30" t="s">
        <v>18</v>
      </c>
      <c r="I32" s="60" t="s">
        <v>108</v>
      </c>
      <c r="J32" s="30" t="s">
        <v>125</v>
      </c>
    </row>
    <row r="33" spans="2:10" ht="211.5" x14ac:dyDescent="0.35">
      <c r="B33" s="91" t="s">
        <v>126</v>
      </c>
      <c r="C33" s="30" t="s">
        <v>14</v>
      </c>
      <c r="D33" s="30" t="s">
        <v>127</v>
      </c>
      <c r="E33" s="30" t="s">
        <v>128</v>
      </c>
      <c r="F33" s="30" t="s">
        <v>17</v>
      </c>
      <c r="G33" s="30" t="s">
        <v>129</v>
      </c>
      <c r="H33" s="30" t="s">
        <v>130</v>
      </c>
      <c r="I33" s="30" t="s">
        <v>57</v>
      </c>
      <c r="J33" s="30"/>
    </row>
    <row r="34" spans="2:10" ht="121.5" x14ac:dyDescent="0.35">
      <c r="B34" s="91" t="s">
        <v>33</v>
      </c>
      <c r="C34" s="30" t="s">
        <v>131</v>
      </c>
      <c r="D34" s="30" t="s">
        <v>132</v>
      </c>
      <c r="E34" s="30" t="s">
        <v>133</v>
      </c>
      <c r="F34" s="30" t="s">
        <v>134</v>
      </c>
      <c r="G34" s="30" t="s">
        <v>134</v>
      </c>
      <c r="H34" s="30" t="s">
        <v>134</v>
      </c>
      <c r="I34" s="30" t="s">
        <v>135</v>
      </c>
      <c r="J34" s="30" t="s">
        <v>134</v>
      </c>
    </row>
    <row r="35" spans="2:10" ht="166.5" x14ac:dyDescent="0.35">
      <c r="B35" s="91" t="s">
        <v>41</v>
      </c>
      <c r="C35" s="30" t="s">
        <v>131</v>
      </c>
      <c r="D35" s="30" t="s">
        <v>136</v>
      </c>
      <c r="E35" s="30" t="s">
        <v>133</v>
      </c>
      <c r="F35" s="30" t="s">
        <v>134</v>
      </c>
      <c r="G35" s="30" t="s">
        <v>134</v>
      </c>
      <c r="H35" s="30" t="s">
        <v>134</v>
      </c>
      <c r="I35" s="30" t="s">
        <v>46</v>
      </c>
      <c r="J35" s="30" t="s">
        <v>134</v>
      </c>
    </row>
    <row r="36" spans="2:10" ht="166.5" x14ac:dyDescent="0.35">
      <c r="B36" s="91" t="s">
        <v>48</v>
      </c>
      <c r="C36" s="30" t="s">
        <v>131</v>
      </c>
      <c r="D36" s="30" t="s">
        <v>137</v>
      </c>
      <c r="E36" s="30" t="s">
        <v>133</v>
      </c>
      <c r="F36" s="30" t="s">
        <v>134</v>
      </c>
      <c r="G36" s="30" t="s">
        <v>134</v>
      </c>
      <c r="H36" s="30" t="s">
        <v>134</v>
      </c>
      <c r="I36" s="60" t="s">
        <v>108</v>
      </c>
      <c r="J36" s="30" t="s">
        <v>134</v>
      </c>
    </row>
    <row r="37" spans="2:10" ht="61.5" x14ac:dyDescent="0.35">
      <c r="B37" s="91" t="s">
        <v>53</v>
      </c>
      <c r="C37" s="30" t="s">
        <v>131</v>
      </c>
      <c r="D37" s="30" t="s">
        <v>138</v>
      </c>
      <c r="E37" s="30" t="s">
        <v>133</v>
      </c>
      <c r="F37" s="30" t="s">
        <v>134</v>
      </c>
      <c r="G37" s="30" t="s">
        <v>139</v>
      </c>
      <c r="H37" s="30" t="s">
        <v>140</v>
      </c>
      <c r="I37" s="30" t="s">
        <v>141</v>
      </c>
      <c r="J37" s="30" t="s">
        <v>134</v>
      </c>
    </row>
    <row r="38" spans="2:10" ht="106.5" x14ac:dyDescent="0.35">
      <c r="B38" s="91" t="s">
        <v>59</v>
      </c>
      <c r="C38" s="30" t="s">
        <v>131</v>
      </c>
      <c r="D38" s="30" t="s">
        <v>142</v>
      </c>
      <c r="E38" s="30" t="s">
        <v>133</v>
      </c>
      <c r="F38" s="30" t="s">
        <v>134</v>
      </c>
      <c r="G38" s="30" t="s">
        <v>134</v>
      </c>
      <c r="H38" s="30" t="s">
        <v>134</v>
      </c>
      <c r="I38" s="30" t="s">
        <v>108</v>
      </c>
      <c r="J38" s="30" t="s">
        <v>134</v>
      </c>
    </row>
    <row r="39" spans="2:10" ht="31.5" x14ac:dyDescent="0.35">
      <c r="B39" s="91" t="s">
        <v>66</v>
      </c>
      <c r="C39" s="30" t="s">
        <v>131</v>
      </c>
      <c r="D39" s="30" t="s">
        <v>143</v>
      </c>
      <c r="E39" s="30" t="s">
        <v>133</v>
      </c>
      <c r="F39" s="30" t="s">
        <v>134</v>
      </c>
      <c r="G39" s="30" t="s">
        <v>139</v>
      </c>
      <c r="H39" s="30" t="s">
        <v>140</v>
      </c>
      <c r="I39" s="30" t="s">
        <v>141</v>
      </c>
      <c r="J39" s="30" t="s">
        <v>134</v>
      </c>
    </row>
    <row r="40" spans="2:10" ht="31.5" x14ac:dyDescent="0.35">
      <c r="B40" s="91" t="s">
        <v>68</v>
      </c>
      <c r="C40" s="30" t="s">
        <v>131</v>
      </c>
      <c r="D40" s="30" t="s">
        <v>144</v>
      </c>
      <c r="E40" s="30" t="s">
        <v>133</v>
      </c>
      <c r="F40" s="30" t="s">
        <v>134</v>
      </c>
      <c r="G40" s="30" t="s">
        <v>139</v>
      </c>
      <c r="H40" s="30" t="s">
        <v>140</v>
      </c>
      <c r="I40" s="30" t="s">
        <v>141</v>
      </c>
      <c r="J40" s="30" t="s">
        <v>134</v>
      </c>
    </row>
    <row r="41" spans="2:10" ht="76.5" x14ac:dyDescent="0.35">
      <c r="B41" s="91" t="s">
        <v>78</v>
      </c>
      <c r="C41" s="30" t="s">
        <v>131</v>
      </c>
      <c r="D41" s="30" t="s">
        <v>145</v>
      </c>
      <c r="E41" s="30" t="s">
        <v>133</v>
      </c>
      <c r="F41" s="30" t="s">
        <v>134</v>
      </c>
      <c r="G41" s="30" t="s">
        <v>134</v>
      </c>
      <c r="H41" s="30" t="s">
        <v>134</v>
      </c>
      <c r="I41" s="30" t="s">
        <v>80</v>
      </c>
      <c r="J41" s="30" t="s">
        <v>134</v>
      </c>
    </row>
    <row r="42" spans="2:10" ht="21" x14ac:dyDescent="0.35">
      <c r="B42" s="91" t="s">
        <v>87</v>
      </c>
      <c r="C42" s="30" t="s">
        <v>131</v>
      </c>
      <c r="D42" s="30" t="s">
        <v>146</v>
      </c>
      <c r="E42" s="30" t="s">
        <v>18</v>
      </c>
      <c r="F42" s="30" t="s">
        <v>18</v>
      </c>
      <c r="G42" s="30" t="s">
        <v>18</v>
      </c>
      <c r="H42" s="30" t="s">
        <v>18</v>
      </c>
      <c r="I42" s="30" t="s">
        <v>147</v>
      </c>
      <c r="J42" s="30" t="s">
        <v>18</v>
      </c>
    </row>
    <row r="43" spans="2:10" ht="121.5" x14ac:dyDescent="0.35">
      <c r="B43" s="91" t="s">
        <v>89</v>
      </c>
      <c r="C43" s="30" t="s">
        <v>131</v>
      </c>
      <c r="D43" s="30" t="s">
        <v>132</v>
      </c>
      <c r="E43" s="30" t="s">
        <v>133</v>
      </c>
      <c r="F43" s="30" t="s">
        <v>134</v>
      </c>
      <c r="G43" s="30" t="s">
        <v>134</v>
      </c>
      <c r="H43" s="30" t="s">
        <v>134</v>
      </c>
      <c r="I43" s="30" t="s">
        <v>135</v>
      </c>
      <c r="J43" s="30" t="s">
        <v>134</v>
      </c>
    </row>
    <row r="44" spans="2:10" ht="121.5" x14ac:dyDescent="0.35">
      <c r="B44" s="91" t="s">
        <v>94</v>
      </c>
      <c r="C44" s="30" t="s">
        <v>131</v>
      </c>
      <c r="D44" s="30" t="s">
        <v>132</v>
      </c>
      <c r="E44" s="30" t="s">
        <v>133</v>
      </c>
      <c r="F44" s="30" t="s">
        <v>134</v>
      </c>
      <c r="G44" s="30" t="s">
        <v>134</v>
      </c>
      <c r="H44" s="30" t="s">
        <v>134</v>
      </c>
      <c r="I44" s="30" t="s">
        <v>135</v>
      </c>
      <c r="J44" s="30" t="s">
        <v>134</v>
      </c>
    </row>
    <row r="45" spans="2:10" ht="121.5" x14ac:dyDescent="0.35">
      <c r="B45" s="91" t="s">
        <v>100</v>
      </c>
      <c r="C45" s="30" t="s">
        <v>131</v>
      </c>
      <c r="D45" s="30" t="s">
        <v>132</v>
      </c>
      <c r="E45" s="30" t="s">
        <v>133</v>
      </c>
      <c r="F45" s="30" t="s">
        <v>134</v>
      </c>
      <c r="G45" s="30" t="s">
        <v>134</v>
      </c>
      <c r="H45" s="30" t="s">
        <v>134</v>
      </c>
      <c r="I45" s="30" t="s">
        <v>135</v>
      </c>
      <c r="J45" s="30" t="s">
        <v>134</v>
      </c>
    </row>
    <row r="46" spans="2:10" ht="166.5" x14ac:dyDescent="0.35">
      <c r="B46" s="91" t="s">
        <v>103</v>
      </c>
      <c r="C46" s="30" t="s">
        <v>131</v>
      </c>
      <c r="D46" s="30" t="s">
        <v>104</v>
      </c>
      <c r="E46" s="30" t="s">
        <v>105</v>
      </c>
      <c r="F46" s="30" t="s">
        <v>104</v>
      </c>
      <c r="G46" s="30" t="s">
        <v>106</v>
      </c>
      <c r="H46" s="30" t="s">
        <v>107</v>
      </c>
      <c r="I46" s="30" t="s">
        <v>108</v>
      </c>
      <c r="J46" s="30" t="s">
        <v>148</v>
      </c>
    </row>
    <row r="47" spans="2:10" ht="166.5" x14ac:dyDescent="0.35">
      <c r="B47" s="91" t="s">
        <v>110</v>
      </c>
      <c r="C47" s="30" t="s">
        <v>131</v>
      </c>
      <c r="D47" s="30" t="s">
        <v>111</v>
      </c>
      <c r="E47" s="30" t="s">
        <v>112</v>
      </c>
      <c r="F47" s="30" t="s">
        <v>111</v>
      </c>
      <c r="G47" s="30" t="s">
        <v>106</v>
      </c>
      <c r="H47" s="30" t="s">
        <v>107</v>
      </c>
      <c r="I47" s="30" t="s">
        <v>108</v>
      </c>
      <c r="J47" s="30" t="s">
        <v>148</v>
      </c>
    </row>
    <row r="48" spans="2:10" ht="166.5" x14ac:dyDescent="0.35">
      <c r="B48" s="91" t="s">
        <v>113</v>
      </c>
      <c r="C48" s="30" t="s">
        <v>131</v>
      </c>
      <c r="D48" s="30" t="s">
        <v>114</v>
      </c>
      <c r="E48" s="30" t="s">
        <v>115</v>
      </c>
      <c r="F48" s="30" t="s">
        <v>111</v>
      </c>
      <c r="G48" s="30" t="s">
        <v>106</v>
      </c>
      <c r="H48" s="30" t="s">
        <v>107</v>
      </c>
      <c r="I48" s="30" t="s">
        <v>108</v>
      </c>
      <c r="J48" s="30" t="s">
        <v>148</v>
      </c>
    </row>
    <row r="49" spans="2:10" ht="76.5" x14ac:dyDescent="0.35">
      <c r="B49" s="91" t="s">
        <v>116</v>
      </c>
      <c r="C49" s="30" t="s">
        <v>131</v>
      </c>
      <c r="D49" s="30" t="s">
        <v>145</v>
      </c>
      <c r="E49" s="30" t="s">
        <v>133</v>
      </c>
      <c r="F49" s="30" t="s">
        <v>134</v>
      </c>
      <c r="G49" s="30" t="s">
        <v>134</v>
      </c>
      <c r="H49" s="30" t="s">
        <v>134</v>
      </c>
      <c r="I49" s="30" t="s">
        <v>141</v>
      </c>
      <c r="J49" s="30" t="s">
        <v>134</v>
      </c>
    </row>
    <row r="50" spans="2:10" ht="76.5" x14ac:dyDescent="0.35">
      <c r="B50" s="91" t="s">
        <v>121</v>
      </c>
      <c r="C50" s="30" t="s">
        <v>131</v>
      </c>
      <c r="D50" s="30" t="s">
        <v>145</v>
      </c>
      <c r="E50" s="30" t="s">
        <v>133</v>
      </c>
      <c r="F50" s="30" t="s">
        <v>134</v>
      </c>
      <c r="G50" s="30" t="s">
        <v>134</v>
      </c>
      <c r="H50" s="30" t="s">
        <v>134</v>
      </c>
      <c r="I50" s="30" t="s">
        <v>108</v>
      </c>
      <c r="J50" s="30" t="s">
        <v>134</v>
      </c>
    </row>
    <row r="51" spans="2:10" ht="285.75" customHeight="1" x14ac:dyDescent="0.35">
      <c r="B51" s="91" t="s">
        <v>126</v>
      </c>
      <c r="C51" s="30" t="s">
        <v>131</v>
      </c>
      <c r="D51" s="30" t="s">
        <v>149</v>
      </c>
      <c r="E51" s="30" t="s">
        <v>128</v>
      </c>
      <c r="F51" s="30" t="s">
        <v>17</v>
      </c>
      <c r="G51" s="30" t="s">
        <v>129</v>
      </c>
      <c r="H51" s="30" t="s">
        <v>130</v>
      </c>
      <c r="I51" s="30" t="s">
        <v>141</v>
      </c>
      <c r="J51" s="30"/>
    </row>
    <row r="52" spans="2:10" ht="46.5" x14ac:dyDescent="0.35">
      <c r="B52" s="91" t="s">
        <v>150</v>
      </c>
      <c r="C52" s="30" t="s">
        <v>151</v>
      </c>
      <c r="D52" s="30" t="s">
        <v>152</v>
      </c>
      <c r="E52" s="30" t="s">
        <v>152</v>
      </c>
      <c r="F52" s="30" t="s">
        <v>152</v>
      </c>
      <c r="G52" s="30" t="s">
        <v>153</v>
      </c>
      <c r="H52" s="30" t="s">
        <v>18</v>
      </c>
      <c r="I52" s="30" t="s">
        <v>154</v>
      </c>
      <c r="J52" s="30" t="s">
        <v>155</v>
      </c>
    </row>
    <row r="53" spans="2:10" ht="46.5" x14ac:dyDescent="0.35">
      <c r="B53" s="91" t="s">
        <v>156</v>
      </c>
      <c r="C53" s="30" t="s">
        <v>151</v>
      </c>
      <c r="D53" s="30" t="s">
        <v>157</v>
      </c>
      <c r="E53" s="30" t="s">
        <v>157</v>
      </c>
      <c r="F53" s="30" t="s">
        <v>157</v>
      </c>
      <c r="G53" s="30" t="s">
        <v>153</v>
      </c>
      <c r="H53" s="30" t="s">
        <v>18</v>
      </c>
      <c r="I53" s="30" t="s">
        <v>154</v>
      </c>
      <c r="J53" s="30" t="s">
        <v>158</v>
      </c>
    </row>
    <row r="54" spans="2:10" ht="46.5" x14ac:dyDescent="0.35">
      <c r="B54" s="91" t="s">
        <v>159</v>
      </c>
      <c r="C54" s="30" t="s">
        <v>160</v>
      </c>
      <c r="D54" s="30" t="s">
        <v>161</v>
      </c>
      <c r="E54" s="30" t="s">
        <v>161</v>
      </c>
      <c r="F54" s="30" t="s">
        <v>161</v>
      </c>
      <c r="G54" s="30" t="s">
        <v>153</v>
      </c>
      <c r="H54" s="30" t="s">
        <v>18</v>
      </c>
      <c r="I54" s="30" t="s">
        <v>154</v>
      </c>
      <c r="J54" s="30" t="s">
        <v>158</v>
      </c>
    </row>
    <row r="55" spans="2:10" ht="151.5" x14ac:dyDescent="0.35">
      <c r="B55" s="91" t="s">
        <v>162</v>
      </c>
      <c r="C55" s="30" t="s">
        <v>160</v>
      </c>
      <c r="D55" s="30" t="s">
        <v>163</v>
      </c>
      <c r="E55" s="30" t="s">
        <v>163</v>
      </c>
      <c r="F55" s="30" t="s">
        <v>163</v>
      </c>
      <c r="G55" s="30" t="s">
        <v>153</v>
      </c>
      <c r="H55" s="30" t="s">
        <v>18</v>
      </c>
      <c r="I55" s="30" t="s">
        <v>154</v>
      </c>
      <c r="J55" s="30" t="s">
        <v>158</v>
      </c>
    </row>
    <row r="56" spans="2:10" ht="46.5" x14ac:dyDescent="0.35">
      <c r="B56" s="91" t="s">
        <v>164</v>
      </c>
      <c r="C56" s="30" t="s">
        <v>160</v>
      </c>
      <c r="D56" s="30" t="s">
        <v>165</v>
      </c>
      <c r="E56" s="30" t="s">
        <v>165</v>
      </c>
      <c r="F56" s="30" t="s">
        <v>165</v>
      </c>
      <c r="G56" s="30" t="s">
        <v>153</v>
      </c>
      <c r="H56" s="30" t="s">
        <v>18</v>
      </c>
      <c r="I56" s="30" t="s">
        <v>154</v>
      </c>
      <c r="J56" s="30" t="s">
        <v>158</v>
      </c>
    </row>
    <row r="57" spans="2:10" ht="61.5" x14ac:dyDescent="0.35">
      <c r="B57" s="91" t="s">
        <v>166</v>
      </c>
      <c r="C57" s="30" t="s">
        <v>167</v>
      </c>
      <c r="D57" s="30" t="s">
        <v>168</v>
      </c>
      <c r="E57" s="30" t="s">
        <v>168</v>
      </c>
      <c r="F57" s="30" t="s">
        <v>168</v>
      </c>
      <c r="G57" s="30" t="s">
        <v>153</v>
      </c>
      <c r="H57" s="30" t="s">
        <v>18</v>
      </c>
      <c r="I57" s="30" t="s">
        <v>154</v>
      </c>
      <c r="J57" s="30" t="s">
        <v>158</v>
      </c>
    </row>
    <row r="58" spans="2:10" ht="46.5" x14ac:dyDescent="0.35">
      <c r="B58" s="91" t="s">
        <v>169</v>
      </c>
      <c r="C58" s="30" t="s">
        <v>167</v>
      </c>
      <c r="D58" s="30" t="s">
        <v>170</v>
      </c>
      <c r="E58" s="30" t="s">
        <v>170</v>
      </c>
      <c r="F58" s="30" t="s">
        <v>170</v>
      </c>
      <c r="G58" s="30" t="s">
        <v>153</v>
      </c>
      <c r="H58" s="30" t="s">
        <v>18</v>
      </c>
      <c r="I58" s="30" t="s">
        <v>154</v>
      </c>
      <c r="J58" s="30" t="s">
        <v>158</v>
      </c>
    </row>
    <row r="59" spans="2:10" ht="46.5" x14ac:dyDescent="0.35">
      <c r="B59" s="91" t="s">
        <v>171</v>
      </c>
      <c r="C59" s="30" t="s">
        <v>172</v>
      </c>
      <c r="D59" s="30" t="s">
        <v>173</v>
      </c>
      <c r="E59" s="30" t="s">
        <v>173</v>
      </c>
      <c r="F59" s="30" t="s">
        <v>173</v>
      </c>
      <c r="G59" s="30" t="s">
        <v>153</v>
      </c>
      <c r="H59" s="30" t="s">
        <v>18</v>
      </c>
      <c r="I59" s="30" t="s">
        <v>154</v>
      </c>
      <c r="J59" s="30" t="s">
        <v>158</v>
      </c>
    </row>
    <row r="60" spans="2:10" ht="46.5" x14ac:dyDescent="0.35">
      <c r="B60" s="91" t="s">
        <v>174</v>
      </c>
      <c r="C60" s="30" t="s">
        <v>172</v>
      </c>
      <c r="D60" s="30" t="s">
        <v>175</v>
      </c>
      <c r="E60" s="30" t="s">
        <v>175</v>
      </c>
      <c r="F60" s="30" t="s">
        <v>175</v>
      </c>
      <c r="G60" s="30" t="s">
        <v>153</v>
      </c>
      <c r="H60" s="30" t="s">
        <v>18</v>
      </c>
      <c r="I60" s="30" t="s">
        <v>154</v>
      </c>
      <c r="J60" s="30" t="s">
        <v>158</v>
      </c>
    </row>
    <row r="61" spans="2:10" ht="46.5" x14ac:dyDescent="0.35">
      <c r="B61" s="91" t="s">
        <v>176</v>
      </c>
      <c r="C61" s="30" t="s">
        <v>177</v>
      </c>
      <c r="D61" s="30" t="s">
        <v>178</v>
      </c>
      <c r="E61" s="30" t="s">
        <v>178</v>
      </c>
      <c r="F61" s="30" t="s">
        <v>178</v>
      </c>
      <c r="G61" s="30" t="s">
        <v>153</v>
      </c>
      <c r="H61" s="30" t="s">
        <v>18</v>
      </c>
      <c r="I61" s="30" t="s">
        <v>154</v>
      </c>
      <c r="J61" s="30" t="s">
        <v>158</v>
      </c>
    </row>
    <row r="62" spans="2:10" ht="46.5" x14ac:dyDescent="0.35">
      <c r="B62" s="91" t="s">
        <v>179</v>
      </c>
      <c r="C62" s="30" t="s">
        <v>177</v>
      </c>
      <c r="D62" s="30" t="s">
        <v>180</v>
      </c>
      <c r="E62" s="30" t="s">
        <v>180</v>
      </c>
      <c r="F62" s="30" t="s">
        <v>180</v>
      </c>
      <c r="G62" s="30" t="s">
        <v>153</v>
      </c>
      <c r="H62" s="30" t="s">
        <v>18</v>
      </c>
      <c r="I62" s="30" t="s">
        <v>154</v>
      </c>
      <c r="J62" s="30" t="s">
        <v>158</v>
      </c>
    </row>
    <row r="63" spans="2:10" ht="46.5" x14ac:dyDescent="0.35">
      <c r="B63" s="91" t="s">
        <v>181</v>
      </c>
      <c r="C63" s="30" t="s">
        <v>182</v>
      </c>
      <c r="D63" s="30" t="s">
        <v>183</v>
      </c>
      <c r="E63" s="30" t="s">
        <v>183</v>
      </c>
      <c r="F63" s="30" t="s">
        <v>183</v>
      </c>
      <c r="G63" s="30" t="s">
        <v>153</v>
      </c>
      <c r="H63" s="30" t="s">
        <v>18</v>
      </c>
      <c r="I63" s="30" t="s">
        <v>154</v>
      </c>
      <c r="J63" s="30" t="s">
        <v>158</v>
      </c>
    </row>
    <row r="64" spans="2:10" ht="46.5" x14ac:dyDescent="0.35">
      <c r="B64" s="91" t="s">
        <v>184</v>
      </c>
      <c r="C64" s="30" t="s">
        <v>182</v>
      </c>
      <c r="D64" s="30" t="s">
        <v>185</v>
      </c>
      <c r="E64" s="30" t="s">
        <v>185</v>
      </c>
      <c r="F64" s="30" t="s">
        <v>185</v>
      </c>
      <c r="G64" s="30" t="s">
        <v>153</v>
      </c>
      <c r="H64" s="30" t="s">
        <v>18</v>
      </c>
      <c r="I64" s="30" t="s">
        <v>154</v>
      </c>
      <c r="J64" s="30" t="s">
        <v>158</v>
      </c>
    </row>
    <row r="65" spans="2:10" ht="61.5" x14ac:dyDescent="0.35">
      <c r="B65" s="91" t="s">
        <v>186</v>
      </c>
      <c r="C65" s="30" t="s">
        <v>187</v>
      </c>
      <c r="D65" s="30" t="s">
        <v>188</v>
      </c>
      <c r="E65" s="30" t="s">
        <v>188</v>
      </c>
      <c r="F65" s="30" t="s">
        <v>188</v>
      </c>
      <c r="G65" s="30" t="s">
        <v>153</v>
      </c>
      <c r="H65" s="30" t="s">
        <v>18</v>
      </c>
      <c r="I65" s="30" t="s">
        <v>154</v>
      </c>
      <c r="J65" s="30" t="s">
        <v>158</v>
      </c>
    </row>
    <row r="66" spans="2:10" ht="46.5" x14ac:dyDescent="0.35">
      <c r="B66" s="91" t="s">
        <v>189</v>
      </c>
      <c r="C66" s="30" t="s">
        <v>187</v>
      </c>
      <c r="D66" s="30" t="s">
        <v>190</v>
      </c>
      <c r="E66" s="30" t="s">
        <v>190</v>
      </c>
      <c r="F66" s="30" t="s">
        <v>190</v>
      </c>
      <c r="G66" s="30" t="s">
        <v>153</v>
      </c>
      <c r="H66" s="30" t="s">
        <v>18</v>
      </c>
      <c r="I66" s="30" t="s">
        <v>154</v>
      </c>
      <c r="J66" s="30" t="s">
        <v>158</v>
      </c>
    </row>
    <row r="67" spans="2:10" ht="46.5" x14ac:dyDescent="0.35">
      <c r="B67" s="91" t="s">
        <v>191</v>
      </c>
      <c r="C67" s="30" t="s">
        <v>192</v>
      </c>
      <c r="D67" s="30" t="s">
        <v>18</v>
      </c>
      <c r="E67" s="30" t="s">
        <v>18</v>
      </c>
      <c r="F67" s="30" t="s">
        <v>18</v>
      </c>
      <c r="G67" s="30" t="s">
        <v>153</v>
      </c>
      <c r="H67" s="30" t="s">
        <v>18</v>
      </c>
      <c r="I67" s="30" t="s">
        <v>154</v>
      </c>
      <c r="J67" s="30" t="s">
        <v>158</v>
      </c>
    </row>
    <row r="68" spans="2:10" ht="46.5" x14ac:dyDescent="0.35">
      <c r="B68" s="91" t="s">
        <v>193</v>
      </c>
      <c r="C68" s="30" t="s">
        <v>194</v>
      </c>
      <c r="D68" s="30" t="s">
        <v>195</v>
      </c>
      <c r="E68" s="30" t="s">
        <v>195</v>
      </c>
      <c r="F68" s="30" t="s">
        <v>195</v>
      </c>
      <c r="G68" s="30" t="s">
        <v>153</v>
      </c>
      <c r="H68" s="30" t="s">
        <v>18</v>
      </c>
      <c r="I68" s="30" t="s">
        <v>154</v>
      </c>
      <c r="J68" s="30" t="s">
        <v>158</v>
      </c>
    </row>
    <row r="69" spans="2:10" ht="46.5" x14ac:dyDescent="0.35">
      <c r="B69" s="91" t="s">
        <v>196</v>
      </c>
      <c r="C69" s="30" t="s">
        <v>194</v>
      </c>
      <c r="D69" s="30" t="s">
        <v>197</v>
      </c>
      <c r="E69" s="30" t="s">
        <v>197</v>
      </c>
      <c r="F69" s="30" t="s">
        <v>197</v>
      </c>
      <c r="G69" s="30" t="s">
        <v>153</v>
      </c>
      <c r="H69" s="30" t="s">
        <v>18</v>
      </c>
      <c r="I69" s="30" t="s">
        <v>154</v>
      </c>
      <c r="J69" s="30" t="s">
        <v>158</v>
      </c>
    </row>
    <row r="70" spans="2:10" ht="46.5" x14ac:dyDescent="0.35">
      <c r="B70" s="91" t="s">
        <v>198</v>
      </c>
      <c r="C70" s="30" t="s">
        <v>194</v>
      </c>
      <c r="D70" s="30" t="s">
        <v>199</v>
      </c>
      <c r="E70" s="30" t="s">
        <v>199</v>
      </c>
      <c r="F70" s="30" t="s">
        <v>199</v>
      </c>
      <c r="G70" s="30" t="s">
        <v>153</v>
      </c>
      <c r="H70" s="30" t="s">
        <v>18</v>
      </c>
      <c r="I70" s="30" t="s">
        <v>154</v>
      </c>
      <c r="J70" s="30" t="s">
        <v>158</v>
      </c>
    </row>
    <row r="73" spans="2:10" ht="15.75" thickBot="1" x14ac:dyDescent="0.3">
      <c r="B73" t="s">
        <v>200</v>
      </c>
    </row>
    <row r="74" spans="2:10" x14ac:dyDescent="0.25">
      <c r="B74" s="34" t="s">
        <v>4</v>
      </c>
      <c r="C74" s="35" t="s">
        <v>5</v>
      </c>
      <c r="D74" s="35" t="s">
        <v>6</v>
      </c>
      <c r="E74" s="35" t="s">
        <v>12</v>
      </c>
    </row>
    <row r="75" spans="2:10" ht="30" x14ac:dyDescent="0.25">
      <c r="B75" s="30" t="s">
        <v>201</v>
      </c>
      <c r="C75" s="30" t="s">
        <v>202</v>
      </c>
      <c r="D75" s="30" t="s">
        <v>203</v>
      </c>
      <c r="E75" s="30" t="s">
        <v>204</v>
      </c>
    </row>
    <row r="76" spans="2:10" ht="30" x14ac:dyDescent="0.25">
      <c r="B76" s="30" t="s">
        <v>205</v>
      </c>
      <c r="C76" s="30" t="s">
        <v>202</v>
      </c>
      <c r="D76" s="30" t="s">
        <v>203</v>
      </c>
      <c r="E76" s="30" t="s">
        <v>206</v>
      </c>
    </row>
    <row r="77" spans="2:10" ht="30" x14ac:dyDescent="0.25">
      <c r="B77" s="30" t="s">
        <v>207</v>
      </c>
      <c r="C77" s="30" t="s">
        <v>202</v>
      </c>
      <c r="D77" s="30" t="s">
        <v>203</v>
      </c>
      <c r="E77" s="30" t="s">
        <v>208</v>
      </c>
    </row>
    <row r="78" spans="2:10" ht="30" x14ac:dyDescent="0.25">
      <c r="B78" s="61" t="s">
        <v>209</v>
      </c>
      <c r="C78" s="30" t="s">
        <v>202</v>
      </c>
      <c r="D78" s="30" t="s">
        <v>203</v>
      </c>
      <c r="E78" s="30" t="s">
        <v>210</v>
      </c>
    </row>
    <row r="79" spans="2:10" ht="30" x14ac:dyDescent="0.25">
      <c r="B79" s="61" t="s">
        <v>211</v>
      </c>
      <c r="C79" s="30" t="s">
        <v>202</v>
      </c>
      <c r="D79" s="30" t="s">
        <v>212</v>
      </c>
      <c r="E79" s="61" t="s">
        <v>213</v>
      </c>
    </row>
    <row r="80" spans="2:10" x14ac:dyDescent="0.25">
      <c r="B80" s="61" t="s">
        <v>214</v>
      </c>
      <c r="C80" s="30" t="s">
        <v>202</v>
      </c>
      <c r="D80" s="30" t="s">
        <v>215</v>
      </c>
      <c r="E80" s="61" t="s">
        <v>216</v>
      </c>
    </row>
    <row r="81" spans="2:5" ht="75" x14ac:dyDescent="0.25">
      <c r="B81" s="61" t="s">
        <v>217</v>
      </c>
      <c r="C81" s="30" t="s">
        <v>202</v>
      </c>
      <c r="D81" s="30" t="s">
        <v>218</v>
      </c>
      <c r="E81" s="30" t="s">
        <v>219</v>
      </c>
    </row>
    <row r="82" spans="2:5" ht="30" x14ac:dyDescent="0.25">
      <c r="B82" s="61" t="s">
        <v>220</v>
      </c>
      <c r="C82" s="30" t="s">
        <v>202</v>
      </c>
      <c r="D82" s="30" t="s">
        <v>203</v>
      </c>
      <c r="E82" s="61" t="s">
        <v>221</v>
      </c>
    </row>
    <row r="83" spans="2:5" ht="65.45" customHeight="1" x14ac:dyDescent="0.25">
      <c r="B83" s="61" t="s">
        <v>222</v>
      </c>
      <c r="C83" s="30" t="s">
        <v>202</v>
      </c>
      <c r="D83" s="30" t="s">
        <v>223</v>
      </c>
      <c r="E83" s="61" t="s">
        <v>224</v>
      </c>
    </row>
    <row r="84" spans="2:5" ht="45" x14ac:dyDescent="0.25">
      <c r="B84" s="61" t="s">
        <v>225</v>
      </c>
      <c r="C84" s="30" t="s">
        <v>202</v>
      </c>
      <c r="D84" s="30" t="s">
        <v>226</v>
      </c>
      <c r="E84" s="30" t="s">
        <v>227</v>
      </c>
    </row>
    <row r="85" spans="2:5" ht="90" x14ac:dyDescent="0.25">
      <c r="B85" s="61" t="s">
        <v>228</v>
      </c>
      <c r="C85" s="30" t="s">
        <v>202</v>
      </c>
      <c r="D85" s="30" t="s">
        <v>229</v>
      </c>
      <c r="E85" s="30" t="s">
        <v>230</v>
      </c>
    </row>
    <row r="86" spans="2:5" ht="114.75" customHeight="1" x14ac:dyDescent="0.25">
      <c r="B86" s="61" t="s">
        <v>231</v>
      </c>
      <c r="C86" s="30" t="s">
        <v>202</v>
      </c>
      <c r="D86" s="30" t="s">
        <v>232</v>
      </c>
      <c r="E86" s="30" t="s">
        <v>233</v>
      </c>
    </row>
    <row r="92" spans="2:5" ht="15.75" thickBot="1" x14ac:dyDescent="0.3"/>
    <row r="93" spans="2:5" x14ac:dyDescent="0.25">
      <c r="B93" s="34" t="s">
        <v>234</v>
      </c>
      <c r="C93" s="35" t="s">
        <v>235</v>
      </c>
      <c r="D93" s="35" t="s">
        <v>236</v>
      </c>
    </row>
    <row r="94" spans="2:5" ht="45" x14ac:dyDescent="0.25">
      <c r="B94" s="57" t="s">
        <v>237</v>
      </c>
      <c r="C94" s="30" t="s">
        <v>238</v>
      </c>
      <c r="D94" s="31" t="s">
        <v>239</v>
      </c>
    </row>
    <row r="95" spans="2:5" ht="47.1" customHeight="1" x14ac:dyDescent="0.25">
      <c r="B95" s="57" t="s">
        <v>237</v>
      </c>
      <c r="C95" s="30" t="s">
        <v>240</v>
      </c>
      <c r="D95" s="31" t="s">
        <v>241</v>
      </c>
    </row>
    <row r="96" spans="2:5" ht="90.95" customHeight="1" x14ac:dyDescent="0.25">
      <c r="B96" s="57" t="s">
        <v>237</v>
      </c>
      <c r="C96" s="30" t="s">
        <v>242</v>
      </c>
      <c r="D96" s="31" t="s">
        <v>243</v>
      </c>
    </row>
    <row r="97" spans="2:4" ht="135" x14ac:dyDescent="0.25">
      <c r="B97" s="57" t="s">
        <v>237</v>
      </c>
      <c r="C97" s="30" t="s">
        <v>244</v>
      </c>
      <c r="D97" s="31" t="s">
        <v>245</v>
      </c>
    </row>
    <row r="98" spans="2:4" ht="60" x14ac:dyDescent="0.25">
      <c r="B98" s="57" t="s">
        <v>237</v>
      </c>
      <c r="C98" s="30" t="s">
        <v>246</v>
      </c>
      <c r="D98" s="31"/>
    </row>
    <row r="99" spans="2:4" ht="105" x14ac:dyDescent="0.25">
      <c r="B99" s="57" t="s">
        <v>237</v>
      </c>
      <c r="C99" s="30" t="s">
        <v>247</v>
      </c>
      <c r="D99" s="31" t="s">
        <v>248</v>
      </c>
    </row>
    <row r="100" spans="2:4" ht="60" x14ac:dyDescent="0.25">
      <c r="B100" s="57" t="s">
        <v>237</v>
      </c>
      <c r="C100" s="30" t="s">
        <v>249</v>
      </c>
      <c r="D100" s="31"/>
    </row>
    <row r="101" spans="2:4" ht="90" x14ac:dyDescent="0.25">
      <c r="B101" s="57" t="s">
        <v>237</v>
      </c>
      <c r="C101" s="30" t="s">
        <v>250</v>
      </c>
      <c r="D101" s="31"/>
    </row>
    <row r="102" spans="2:4" ht="60" x14ac:dyDescent="0.25">
      <c r="B102" s="57" t="s">
        <v>237</v>
      </c>
      <c r="C102" s="30" t="s">
        <v>251</v>
      </c>
      <c r="D102" s="31"/>
    </row>
    <row r="103" spans="2:4" ht="45" x14ac:dyDescent="0.25">
      <c r="B103" s="57" t="s">
        <v>237</v>
      </c>
      <c r="C103" s="30" t="s">
        <v>252</v>
      </c>
      <c r="D103" s="31"/>
    </row>
    <row r="104" spans="2:4" ht="45" x14ac:dyDescent="0.25">
      <c r="B104" s="57" t="s">
        <v>237</v>
      </c>
      <c r="C104" s="30" t="s">
        <v>253</v>
      </c>
      <c r="D104" s="31"/>
    </row>
    <row r="105" spans="2:4" ht="60" x14ac:dyDescent="0.25">
      <c r="B105" s="57" t="s">
        <v>237</v>
      </c>
      <c r="C105" s="30" t="s">
        <v>254</v>
      </c>
      <c r="D105" s="31"/>
    </row>
    <row r="106" spans="2:4" ht="60" x14ac:dyDescent="0.25">
      <c r="B106" s="57" t="s">
        <v>237</v>
      </c>
      <c r="C106" s="30" t="s">
        <v>255</v>
      </c>
      <c r="D106" s="31"/>
    </row>
    <row r="107" spans="2:4" ht="45" x14ac:dyDescent="0.25">
      <c r="B107" s="57" t="s">
        <v>237</v>
      </c>
      <c r="C107" s="30" t="s">
        <v>256</v>
      </c>
      <c r="D107" s="31"/>
    </row>
    <row r="108" spans="2:4" ht="45.75" thickBot="1" x14ac:dyDescent="0.3">
      <c r="B108" s="58" t="s">
        <v>237</v>
      </c>
      <c r="C108" s="32" t="s">
        <v>257</v>
      </c>
      <c r="D108" s="33"/>
    </row>
  </sheetData>
  <autoFilter ref="B9:J70" xr:uid="{26B36948-DE82-4FA0-BF14-A1EFE2EB0F2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B2B06-2E28-44D4-BDA7-73105CFB6230}">
  <dimension ref="A2:O29"/>
  <sheetViews>
    <sheetView showGridLines="0" topLeftCell="C13" zoomScale="90" zoomScaleNormal="90" workbookViewId="0">
      <selection activeCell="D36" sqref="D36:E39"/>
    </sheetView>
  </sheetViews>
  <sheetFormatPr defaultColWidth="9.140625" defaultRowHeight="15" x14ac:dyDescent="0.25"/>
  <cols>
    <col min="2" max="2" width="11.140625" customWidth="1"/>
    <col min="3" max="3" width="44.85546875" customWidth="1"/>
    <col min="4" max="4" width="31.85546875" customWidth="1"/>
    <col min="5" max="5" width="29.85546875" customWidth="1"/>
    <col min="6" max="6" width="23.140625" bestFit="1" customWidth="1"/>
    <col min="10" max="10" width="9.140625" customWidth="1"/>
    <col min="11" max="11" width="23.5703125" customWidth="1"/>
    <col min="12" max="12" width="55.85546875" customWidth="1"/>
    <col min="13" max="13" width="20.85546875" customWidth="1"/>
    <col min="14" max="14" width="18.140625" customWidth="1"/>
    <col min="15" max="15" width="27.140625" customWidth="1"/>
    <col min="16" max="16" width="48.85546875" customWidth="1"/>
  </cols>
  <sheetData>
    <row r="2" spans="1:15" ht="18" thickBot="1" x14ac:dyDescent="0.35">
      <c r="B2" s="6" t="s">
        <v>258</v>
      </c>
      <c r="C2" s="6"/>
      <c r="D2" s="6"/>
      <c r="E2" s="6"/>
      <c r="F2" s="6"/>
      <c r="G2" s="6"/>
      <c r="H2" s="6"/>
      <c r="I2" s="6"/>
      <c r="J2" s="6"/>
      <c r="K2" s="6"/>
      <c r="L2" s="6"/>
      <c r="M2" s="6"/>
      <c r="N2" s="6"/>
      <c r="O2" s="6"/>
    </row>
    <row r="3" spans="1:15" ht="15.75" thickTop="1" x14ac:dyDescent="0.25">
      <c r="B3" s="7" t="s">
        <v>259</v>
      </c>
      <c r="C3" s="5"/>
      <c r="D3" s="5"/>
      <c r="E3" s="5"/>
      <c r="F3" s="5"/>
      <c r="G3" s="5"/>
      <c r="H3" s="5"/>
      <c r="I3" s="5"/>
      <c r="J3" s="5"/>
      <c r="K3" s="5"/>
      <c r="L3" s="5"/>
      <c r="M3" s="5"/>
      <c r="N3" s="5"/>
      <c r="O3" s="5"/>
    </row>
    <row r="5" spans="1:15" ht="18" thickBot="1" x14ac:dyDescent="0.35">
      <c r="B5" s="8" t="s">
        <v>260</v>
      </c>
      <c r="C5" s="8"/>
      <c r="D5" s="8"/>
      <c r="E5" s="8"/>
      <c r="F5" s="8"/>
      <c r="G5" s="8"/>
      <c r="H5" s="8"/>
      <c r="I5" s="8"/>
      <c r="J5" s="8" t="s">
        <v>261</v>
      </c>
      <c r="K5" s="8"/>
      <c r="L5" s="8"/>
      <c r="M5" s="8"/>
      <c r="N5" s="8"/>
      <c r="O5" s="8"/>
    </row>
    <row r="6" spans="1:15" ht="15.75" thickTop="1" x14ac:dyDescent="0.25"/>
    <row r="7" spans="1:15" ht="15.75" thickBot="1" x14ac:dyDescent="0.3">
      <c r="B7" s="9" t="s">
        <v>262</v>
      </c>
      <c r="C7" s="9" t="s">
        <v>4</v>
      </c>
      <c r="D7" s="9" t="s">
        <v>263</v>
      </c>
      <c r="E7" s="9" t="s">
        <v>264</v>
      </c>
      <c r="F7" s="9" t="s">
        <v>265</v>
      </c>
      <c r="J7" s="21" t="s">
        <v>262</v>
      </c>
      <c r="K7" s="9" t="s">
        <v>5</v>
      </c>
      <c r="L7" s="9" t="s">
        <v>4</v>
      </c>
      <c r="M7" s="9" t="s">
        <v>265</v>
      </c>
    </row>
    <row r="8" spans="1:15" x14ac:dyDescent="0.25">
      <c r="A8" t="s">
        <v>191</v>
      </c>
      <c r="B8" s="20">
        <v>1</v>
      </c>
      <c r="C8" s="3" t="s">
        <v>33</v>
      </c>
      <c r="D8" t="s">
        <v>266</v>
      </c>
      <c r="E8" t="s">
        <v>266</v>
      </c>
      <c r="F8" s="93">
        <v>9</v>
      </c>
      <c r="G8" s="4"/>
      <c r="J8" s="20">
        <v>1</v>
      </c>
      <c r="K8" t="s">
        <v>267</v>
      </c>
      <c r="L8" t="s">
        <v>156</v>
      </c>
      <c r="M8" s="92" t="s">
        <v>268</v>
      </c>
    </row>
    <row r="9" spans="1:15" x14ac:dyDescent="0.25">
      <c r="A9" t="s">
        <v>191</v>
      </c>
      <c r="B9" s="20">
        <v>2</v>
      </c>
      <c r="C9" s="3" t="s">
        <v>89</v>
      </c>
      <c r="D9" t="s">
        <v>266</v>
      </c>
      <c r="E9" t="s">
        <v>266</v>
      </c>
      <c r="F9" s="93">
        <v>9</v>
      </c>
      <c r="J9" s="20">
        <v>2</v>
      </c>
      <c r="K9" t="s">
        <v>267</v>
      </c>
      <c r="L9" t="s">
        <v>150</v>
      </c>
      <c r="M9" s="92" t="s">
        <v>269</v>
      </c>
    </row>
    <row r="10" spans="1:15" x14ac:dyDescent="0.25">
      <c r="A10" t="s">
        <v>191</v>
      </c>
      <c r="B10" s="20">
        <v>3</v>
      </c>
      <c r="C10" s="3" t="s">
        <v>94</v>
      </c>
      <c r="D10" t="s">
        <v>266</v>
      </c>
      <c r="E10" t="s">
        <v>266</v>
      </c>
      <c r="F10" s="93">
        <v>9</v>
      </c>
      <c r="J10" s="20">
        <v>3</v>
      </c>
      <c r="K10" t="s">
        <v>270</v>
      </c>
      <c r="L10" t="s">
        <v>184</v>
      </c>
      <c r="M10" s="92" t="s">
        <v>269</v>
      </c>
    </row>
    <row r="11" spans="1:15" x14ac:dyDescent="0.25">
      <c r="A11" t="s">
        <v>191</v>
      </c>
      <c r="B11" s="20">
        <v>4</v>
      </c>
      <c r="C11" t="s">
        <v>100</v>
      </c>
      <c r="D11" t="s">
        <v>266</v>
      </c>
      <c r="E11" t="s">
        <v>266</v>
      </c>
      <c r="F11" s="93">
        <v>9</v>
      </c>
      <c r="J11" s="20">
        <v>4</v>
      </c>
      <c r="K11" t="s">
        <v>270</v>
      </c>
      <c r="L11" t="s">
        <v>181</v>
      </c>
      <c r="M11" s="92" t="s">
        <v>268</v>
      </c>
    </row>
    <row r="12" spans="1:15" x14ac:dyDescent="0.25">
      <c r="A12" t="s">
        <v>191</v>
      </c>
      <c r="B12" s="20">
        <v>5</v>
      </c>
      <c r="C12" t="s">
        <v>72</v>
      </c>
      <c r="D12" t="s">
        <v>266</v>
      </c>
      <c r="E12" t="s">
        <v>271</v>
      </c>
      <c r="F12" s="93">
        <v>9</v>
      </c>
      <c r="J12" s="20">
        <v>5</v>
      </c>
      <c r="K12" t="s">
        <v>272</v>
      </c>
      <c r="L12" t="s">
        <v>273</v>
      </c>
      <c r="M12" s="92" t="s">
        <v>269</v>
      </c>
    </row>
    <row r="13" spans="1:15" x14ac:dyDescent="0.25">
      <c r="A13" t="s">
        <v>274</v>
      </c>
      <c r="B13" s="20">
        <v>6</v>
      </c>
      <c r="C13" t="s">
        <v>87</v>
      </c>
      <c r="D13" t="s">
        <v>266</v>
      </c>
      <c r="E13" t="s">
        <v>271</v>
      </c>
      <c r="F13" s="93">
        <v>9</v>
      </c>
      <c r="J13" s="20">
        <v>6</v>
      </c>
      <c r="K13" t="s">
        <v>272</v>
      </c>
      <c r="L13" t="s">
        <v>196</v>
      </c>
      <c r="M13" s="92">
        <v>9</v>
      </c>
    </row>
    <row r="14" spans="1:15" x14ac:dyDescent="0.25">
      <c r="A14" t="s">
        <v>274</v>
      </c>
      <c r="B14" s="20">
        <v>7</v>
      </c>
      <c r="C14" t="s">
        <v>78</v>
      </c>
      <c r="D14" t="s">
        <v>266</v>
      </c>
      <c r="E14" t="s">
        <v>266</v>
      </c>
      <c r="F14" s="93">
        <v>9</v>
      </c>
      <c r="J14" s="20">
        <v>7</v>
      </c>
      <c r="K14" t="s">
        <v>272</v>
      </c>
      <c r="L14" t="s">
        <v>193</v>
      </c>
      <c r="M14" s="92">
        <v>9</v>
      </c>
    </row>
    <row r="15" spans="1:15" x14ac:dyDescent="0.25">
      <c r="A15" t="s">
        <v>275</v>
      </c>
      <c r="B15" s="20">
        <v>8</v>
      </c>
      <c r="C15" t="s">
        <v>126</v>
      </c>
      <c r="D15" t="s">
        <v>266</v>
      </c>
      <c r="E15" t="s">
        <v>266</v>
      </c>
      <c r="F15" s="93">
        <v>9</v>
      </c>
      <c r="J15" s="20">
        <v>8</v>
      </c>
      <c r="K15" t="s">
        <v>276</v>
      </c>
      <c r="L15" t="s">
        <v>179</v>
      </c>
      <c r="M15" s="92">
        <v>9</v>
      </c>
    </row>
    <row r="16" spans="1:15" x14ac:dyDescent="0.25">
      <c r="A16" t="s">
        <v>275</v>
      </c>
      <c r="B16" s="20">
        <v>9</v>
      </c>
      <c r="C16" t="s">
        <v>66</v>
      </c>
      <c r="D16" t="s">
        <v>266</v>
      </c>
      <c r="E16" t="s">
        <v>266</v>
      </c>
      <c r="F16" s="93">
        <v>9</v>
      </c>
      <c r="J16" s="20">
        <v>9</v>
      </c>
      <c r="K16" t="s">
        <v>276</v>
      </c>
      <c r="L16" t="s">
        <v>176</v>
      </c>
      <c r="M16" s="92" t="s">
        <v>268</v>
      </c>
    </row>
    <row r="17" spans="1:13" x14ac:dyDescent="0.25">
      <c r="A17" t="s">
        <v>275</v>
      </c>
      <c r="B17" s="20">
        <v>10</v>
      </c>
      <c r="C17" t="s">
        <v>53</v>
      </c>
      <c r="D17" t="s">
        <v>266</v>
      </c>
      <c r="E17" t="s">
        <v>266</v>
      </c>
      <c r="F17" s="93">
        <v>9</v>
      </c>
      <c r="J17" s="20">
        <v>10</v>
      </c>
      <c r="K17" t="s">
        <v>277</v>
      </c>
      <c r="L17" t="s">
        <v>164</v>
      </c>
      <c r="M17" s="92" t="s">
        <v>278</v>
      </c>
    </row>
    <row r="18" spans="1:13" x14ac:dyDescent="0.25">
      <c r="A18" t="s">
        <v>275</v>
      </c>
      <c r="B18" s="20">
        <v>11</v>
      </c>
      <c r="C18" t="s">
        <v>116</v>
      </c>
      <c r="D18" t="s">
        <v>266</v>
      </c>
      <c r="E18" t="s">
        <v>266</v>
      </c>
      <c r="F18" s="94" t="s">
        <v>279</v>
      </c>
      <c r="J18" s="20">
        <v>11</v>
      </c>
      <c r="K18" t="s">
        <v>277</v>
      </c>
      <c r="L18" t="s">
        <v>159</v>
      </c>
      <c r="M18" s="92">
        <v>9</v>
      </c>
    </row>
    <row r="19" spans="1:13" x14ac:dyDescent="0.25">
      <c r="A19" t="s">
        <v>275</v>
      </c>
      <c r="B19" s="20">
        <v>12</v>
      </c>
      <c r="C19" t="s">
        <v>68</v>
      </c>
      <c r="D19" t="s">
        <v>266</v>
      </c>
      <c r="E19" t="s">
        <v>266</v>
      </c>
      <c r="F19" s="94" t="s">
        <v>279</v>
      </c>
      <c r="J19" s="20">
        <v>12</v>
      </c>
      <c r="K19" t="s">
        <v>277</v>
      </c>
      <c r="L19" t="s">
        <v>162</v>
      </c>
      <c r="M19" s="92">
        <v>9</v>
      </c>
    </row>
    <row r="20" spans="1:13" x14ac:dyDescent="0.25">
      <c r="A20" t="s">
        <v>280</v>
      </c>
      <c r="B20" s="20">
        <v>13</v>
      </c>
      <c r="C20" t="s">
        <v>110</v>
      </c>
      <c r="D20" t="s">
        <v>266</v>
      </c>
      <c r="E20" t="s">
        <v>266</v>
      </c>
      <c r="F20" s="93">
        <v>9</v>
      </c>
      <c r="J20" s="20">
        <v>13</v>
      </c>
      <c r="K20" t="s">
        <v>281</v>
      </c>
      <c r="L20" t="s">
        <v>189</v>
      </c>
      <c r="M20" s="92" t="s">
        <v>268</v>
      </c>
    </row>
    <row r="21" spans="1:13" x14ac:dyDescent="0.25">
      <c r="A21" t="s">
        <v>280</v>
      </c>
      <c r="B21" s="20">
        <v>14</v>
      </c>
      <c r="C21" t="s">
        <v>103</v>
      </c>
      <c r="D21" t="s">
        <v>266</v>
      </c>
      <c r="E21" t="s">
        <v>266</v>
      </c>
      <c r="F21" s="93">
        <v>9</v>
      </c>
      <c r="J21" s="20">
        <v>14</v>
      </c>
      <c r="K21" t="s">
        <v>281</v>
      </c>
      <c r="L21" t="s">
        <v>186</v>
      </c>
      <c r="M21" s="92" t="s">
        <v>278</v>
      </c>
    </row>
    <row r="22" spans="1:13" x14ac:dyDescent="0.25">
      <c r="A22" t="s">
        <v>280</v>
      </c>
      <c r="B22" s="20">
        <v>15</v>
      </c>
      <c r="C22" t="s">
        <v>113</v>
      </c>
      <c r="D22" t="s">
        <v>266</v>
      </c>
      <c r="E22" t="s">
        <v>266</v>
      </c>
      <c r="F22" s="94" t="s">
        <v>279</v>
      </c>
      <c r="J22" s="20">
        <v>15</v>
      </c>
      <c r="K22" t="s">
        <v>282</v>
      </c>
      <c r="L22" t="s">
        <v>174</v>
      </c>
      <c r="M22" s="92" t="s">
        <v>268</v>
      </c>
    </row>
    <row r="23" spans="1:13" x14ac:dyDescent="0.25">
      <c r="A23" t="s">
        <v>280</v>
      </c>
      <c r="B23" s="20">
        <v>16</v>
      </c>
      <c r="C23" t="s">
        <v>81</v>
      </c>
      <c r="D23" t="s">
        <v>266</v>
      </c>
      <c r="E23" t="s">
        <v>271</v>
      </c>
      <c r="F23" s="93">
        <v>9</v>
      </c>
      <c r="J23" s="20">
        <v>16</v>
      </c>
      <c r="K23" t="s">
        <v>282</v>
      </c>
      <c r="L23" t="s">
        <v>171</v>
      </c>
      <c r="M23" s="92" t="s">
        <v>283</v>
      </c>
    </row>
    <row r="24" spans="1:13" x14ac:dyDescent="0.25">
      <c r="A24" t="s">
        <v>284</v>
      </c>
      <c r="B24" s="20">
        <v>17</v>
      </c>
      <c r="C24" t="s">
        <v>285</v>
      </c>
      <c r="D24" t="s">
        <v>266</v>
      </c>
      <c r="E24" t="s">
        <v>266</v>
      </c>
      <c r="F24" s="93">
        <v>9</v>
      </c>
      <c r="J24" s="20">
        <v>17</v>
      </c>
      <c r="K24" t="s">
        <v>286</v>
      </c>
      <c r="L24" t="s">
        <v>169</v>
      </c>
      <c r="M24" s="92" t="s">
        <v>268</v>
      </c>
    </row>
    <row r="25" spans="1:13" x14ac:dyDescent="0.25">
      <c r="A25" t="s">
        <v>280</v>
      </c>
      <c r="B25" s="20">
        <v>18</v>
      </c>
      <c r="C25" t="s">
        <v>48</v>
      </c>
      <c r="D25" t="s">
        <v>266</v>
      </c>
      <c r="E25" t="s">
        <v>266</v>
      </c>
      <c r="F25" s="93">
        <v>9</v>
      </c>
      <c r="J25" s="20">
        <v>18</v>
      </c>
      <c r="K25" t="s">
        <v>286</v>
      </c>
      <c r="L25" t="s">
        <v>166</v>
      </c>
      <c r="M25" s="92" t="s">
        <v>287</v>
      </c>
    </row>
    <row r="26" spans="1:13" x14ac:dyDescent="0.25">
      <c r="A26" t="s">
        <v>288</v>
      </c>
      <c r="B26" s="20">
        <v>19</v>
      </c>
      <c r="C26" t="s">
        <v>59</v>
      </c>
      <c r="D26" t="s">
        <v>266</v>
      </c>
      <c r="E26" t="s">
        <v>266</v>
      </c>
      <c r="F26" s="93">
        <v>9</v>
      </c>
      <c r="J26" s="20">
        <v>19</v>
      </c>
      <c r="K26" t="s">
        <v>289</v>
      </c>
      <c r="L26" t="s">
        <v>191</v>
      </c>
      <c r="M26" s="92">
        <v>9</v>
      </c>
    </row>
    <row r="27" spans="1:13" x14ac:dyDescent="0.25">
      <c r="A27" t="s">
        <v>288</v>
      </c>
      <c r="B27" s="20">
        <v>20</v>
      </c>
      <c r="C27" t="s">
        <v>121</v>
      </c>
      <c r="D27" t="s">
        <v>266</v>
      </c>
      <c r="E27" t="s">
        <v>266</v>
      </c>
      <c r="F27" s="94" t="s">
        <v>279</v>
      </c>
    </row>
    <row r="28" spans="1:13" x14ac:dyDescent="0.25">
      <c r="A28" t="s">
        <v>280</v>
      </c>
      <c r="B28" s="20">
        <v>21</v>
      </c>
      <c r="C28" t="s">
        <v>41</v>
      </c>
      <c r="D28" t="s">
        <v>266</v>
      </c>
      <c r="E28" t="s">
        <v>266</v>
      </c>
      <c r="F28" s="93">
        <v>9</v>
      </c>
      <c r="K28" t="s">
        <v>290</v>
      </c>
    </row>
    <row r="29" spans="1:13" x14ac:dyDescent="0.25">
      <c r="A29" t="s">
        <v>191</v>
      </c>
      <c r="B29" s="20">
        <v>22</v>
      </c>
      <c r="C29" t="s">
        <v>291</v>
      </c>
      <c r="D29" t="s">
        <v>271</v>
      </c>
      <c r="E29" t="s">
        <v>266</v>
      </c>
      <c r="F29" s="93">
        <v>9</v>
      </c>
      <c r="K29" s="18" t="s">
        <v>292</v>
      </c>
    </row>
  </sheetData>
  <hyperlinks>
    <hyperlink ref="K29" r:id="rId1" xr:uid="{EDBD93E9-E79E-4DF6-BF27-E287B021E222}"/>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579FF-653E-4803-905D-02041F5F234F}">
  <dimension ref="B2:BI313"/>
  <sheetViews>
    <sheetView showGridLines="0" topLeftCell="R1" zoomScale="70" zoomScaleNormal="70" workbookViewId="0">
      <selection activeCell="AA9" sqref="AA9:AA292"/>
    </sheetView>
  </sheetViews>
  <sheetFormatPr defaultColWidth="9.140625" defaultRowHeight="15" x14ac:dyDescent="0.25"/>
  <cols>
    <col min="2" max="2" width="94.42578125" bestFit="1" customWidth="1"/>
    <col min="3" max="3" width="12.5703125" bestFit="1" customWidth="1"/>
    <col min="4" max="6" width="9.140625" customWidth="1"/>
    <col min="7" max="7" width="26.28515625" bestFit="1" customWidth="1"/>
    <col min="8" max="10" width="9.140625" customWidth="1"/>
    <col min="11" max="11" width="30.140625" customWidth="1"/>
    <col min="12" max="12" width="26.5703125" customWidth="1"/>
    <col min="13" max="13" width="30.85546875" customWidth="1"/>
    <col min="14" max="14" width="29" customWidth="1"/>
    <col min="15" max="15" width="7.42578125" customWidth="1"/>
    <col min="16" max="16" width="8.85546875" customWidth="1"/>
    <col min="17" max="17" width="17.42578125" customWidth="1"/>
    <col min="18" max="18" width="29.85546875" customWidth="1"/>
    <col min="19" max="19" width="26.140625" customWidth="1"/>
    <col min="20" max="20" width="24" customWidth="1"/>
    <col min="21" max="21" width="31.42578125" customWidth="1"/>
    <col min="22" max="22" width="13.140625" customWidth="1"/>
    <col min="23" max="23" width="19" customWidth="1"/>
    <col min="24" max="24" width="21.85546875" customWidth="1"/>
    <col min="25" max="25" width="19" customWidth="1"/>
    <col min="26" max="26" width="12.85546875" customWidth="1"/>
    <col min="27" max="27" width="16.7109375" customWidth="1"/>
    <col min="28" max="29" width="16" customWidth="1"/>
    <col min="30" max="30" width="23.42578125" customWidth="1"/>
    <col min="31" max="31" width="22" bestFit="1" customWidth="1"/>
    <col min="32" max="32" width="35" customWidth="1"/>
    <col min="33" max="33" width="32" customWidth="1"/>
    <col min="34" max="34" width="25" bestFit="1" customWidth="1"/>
    <col min="35" max="35" width="25.140625" bestFit="1" customWidth="1"/>
    <col min="36" max="36" width="23.140625" bestFit="1" customWidth="1"/>
    <col min="37" max="37" width="23.140625" customWidth="1"/>
    <col min="38" max="38" width="21.5703125" bestFit="1" customWidth="1"/>
    <col min="39" max="39" width="15.5703125" bestFit="1" customWidth="1"/>
    <col min="40" max="40" width="23.140625" bestFit="1" customWidth="1"/>
    <col min="41" max="41" width="18.42578125" bestFit="1" customWidth="1"/>
    <col min="42" max="42" width="19.85546875" bestFit="1" customWidth="1"/>
    <col min="43" max="43" width="47.42578125" bestFit="1" customWidth="1"/>
    <col min="44" max="44" width="52.5703125" bestFit="1" customWidth="1"/>
    <col min="45" max="45" width="53" bestFit="1" customWidth="1"/>
    <col min="46" max="46" width="17.140625" bestFit="1" customWidth="1"/>
    <col min="47" max="47" width="22.140625" bestFit="1" customWidth="1"/>
    <col min="48" max="48" width="31.42578125" bestFit="1" customWidth="1"/>
    <col min="49" max="49" width="17.140625" bestFit="1" customWidth="1"/>
    <col min="50" max="50" width="37.5703125" bestFit="1" customWidth="1"/>
    <col min="51" max="51" width="17.5703125" bestFit="1" customWidth="1"/>
    <col min="52" max="52" width="25.5703125" bestFit="1" customWidth="1"/>
    <col min="53" max="55" width="25.5703125" customWidth="1"/>
    <col min="56" max="56" width="26.140625" bestFit="1" customWidth="1"/>
    <col min="57" max="57" width="24" bestFit="1" customWidth="1"/>
    <col min="58" max="58" width="30.42578125" bestFit="1" customWidth="1"/>
  </cols>
  <sheetData>
    <row r="2" spans="2:61" ht="18" thickBot="1" x14ac:dyDescent="0.35">
      <c r="B2" s="6" t="s">
        <v>293</v>
      </c>
      <c r="C2" s="6"/>
      <c r="D2" s="6"/>
      <c r="E2" s="6"/>
      <c r="F2" s="6"/>
      <c r="G2" s="6"/>
      <c r="H2" s="6"/>
      <c r="I2" s="6"/>
      <c r="J2" s="6"/>
      <c r="K2" s="6"/>
      <c r="L2" s="6"/>
      <c r="M2" s="6"/>
    </row>
    <row r="3" spans="2:61" ht="15.75" thickTop="1" x14ac:dyDescent="0.25">
      <c r="B3" s="7" t="s">
        <v>294</v>
      </c>
      <c r="C3" s="5"/>
      <c r="D3" s="5"/>
      <c r="E3" s="5"/>
      <c r="F3" s="5"/>
      <c r="G3" s="5"/>
      <c r="H3" s="5"/>
      <c r="I3" s="5"/>
      <c r="J3" s="5"/>
      <c r="K3" s="5"/>
      <c r="L3" s="5"/>
      <c r="M3" s="5"/>
    </row>
    <row r="4" spans="2:61" x14ac:dyDescent="0.25">
      <c r="AF4" s="46"/>
      <c r="AG4" s="46"/>
    </row>
    <row r="5" spans="2:61" ht="18" thickBot="1" x14ac:dyDescent="0.35">
      <c r="B5" s="8" t="s">
        <v>295</v>
      </c>
      <c r="C5" s="8"/>
      <c r="D5" s="8"/>
      <c r="E5" s="8"/>
      <c r="F5" s="8"/>
      <c r="G5" s="8"/>
      <c r="H5" s="8"/>
      <c r="I5" s="8"/>
      <c r="J5" s="8"/>
      <c r="K5" s="8"/>
      <c r="L5" s="8"/>
      <c r="M5" s="8"/>
    </row>
    <row r="6" spans="2:61" ht="15.75" thickTop="1" x14ac:dyDescent="0.25"/>
    <row r="7" spans="2:61" x14ac:dyDescent="0.25">
      <c r="B7" s="3"/>
      <c r="E7" s="4"/>
      <c r="R7" t="s">
        <v>296</v>
      </c>
      <c r="S7" t="s">
        <v>296</v>
      </c>
      <c r="T7" t="s">
        <v>296</v>
      </c>
      <c r="U7" t="s">
        <v>296</v>
      </c>
      <c r="V7" t="s">
        <v>297</v>
      </c>
      <c r="W7" t="s">
        <v>297</v>
      </c>
      <c r="X7" t="s">
        <v>297</v>
      </c>
      <c r="Y7" t="s">
        <v>297</v>
      </c>
      <c r="Z7" t="s">
        <v>297</v>
      </c>
      <c r="AA7" t="s">
        <v>297</v>
      </c>
    </row>
    <row r="8" spans="2:61" x14ac:dyDescent="0.25">
      <c r="B8" s="3" t="s">
        <v>298</v>
      </c>
      <c r="C8" t="s">
        <v>299</v>
      </c>
      <c r="D8" t="s">
        <v>300</v>
      </c>
      <c r="E8" t="s">
        <v>301</v>
      </c>
      <c r="F8" t="s">
        <v>302</v>
      </c>
      <c r="G8" t="s">
        <v>303</v>
      </c>
      <c r="H8" t="s">
        <v>304</v>
      </c>
      <c r="I8" t="s">
        <v>305</v>
      </c>
      <c r="J8" t="s">
        <v>306</v>
      </c>
      <c r="K8" t="s">
        <v>307</v>
      </c>
      <c r="L8" t="s">
        <v>308</v>
      </c>
      <c r="M8" t="s">
        <v>309</v>
      </c>
      <c r="N8" t="s">
        <v>310</v>
      </c>
      <c r="O8" t="s">
        <v>311</v>
      </c>
      <c r="P8" t="s">
        <v>312</v>
      </c>
      <c r="Q8" t="s">
        <v>313</v>
      </c>
      <c r="R8" t="s">
        <v>314</v>
      </c>
      <c r="S8" t="s">
        <v>315</v>
      </c>
      <c r="T8" t="s">
        <v>316</v>
      </c>
      <c r="U8" t="s">
        <v>317</v>
      </c>
      <c r="V8" t="s">
        <v>318</v>
      </c>
      <c r="W8" t="s">
        <v>319</v>
      </c>
      <c r="X8" t="s">
        <v>320</v>
      </c>
      <c r="Y8" t="s">
        <v>321</v>
      </c>
      <c r="Z8" t="s">
        <v>322</v>
      </c>
      <c r="AA8" s="23" t="s">
        <v>323</v>
      </c>
      <c r="AB8" s="23" t="s">
        <v>324</v>
      </c>
      <c r="AC8" s="23" t="s">
        <v>325</v>
      </c>
      <c r="AD8" s="23" t="s">
        <v>326</v>
      </c>
      <c r="AE8" s="23" t="s">
        <v>327</v>
      </c>
      <c r="AF8" s="23" t="s">
        <v>328</v>
      </c>
      <c r="AG8" s="23" t="s">
        <v>329</v>
      </c>
      <c r="AH8" s="23" t="s">
        <v>330</v>
      </c>
      <c r="AI8" s="24" t="s">
        <v>33</v>
      </c>
      <c r="AJ8" s="24" t="s">
        <v>89</v>
      </c>
      <c r="AK8" s="24" t="s">
        <v>94</v>
      </c>
      <c r="AL8" s="24" t="s">
        <v>100</v>
      </c>
      <c r="AM8" s="24" t="s">
        <v>29</v>
      </c>
      <c r="AN8" s="24" t="s">
        <v>331</v>
      </c>
      <c r="AO8" s="24" t="s">
        <v>126</v>
      </c>
      <c r="AP8" s="25" t="s">
        <v>66</v>
      </c>
      <c r="AQ8" s="24" t="s">
        <v>53</v>
      </c>
      <c r="AR8" s="24" t="s">
        <v>116</v>
      </c>
      <c r="AS8" s="24" t="s">
        <v>68</v>
      </c>
      <c r="AT8" s="24" t="s">
        <v>110</v>
      </c>
      <c r="AU8" s="24" t="s">
        <v>103</v>
      </c>
      <c r="AV8" s="25" t="s">
        <v>113</v>
      </c>
      <c r="AW8" s="24" t="s">
        <v>285</v>
      </c>
      <c r="AX8" s="24" t="s">
        <v>48</v>
      </c>
      <c r="AY8" s="24" t="s">
        <v>121</v>
      </c>
      <c r="AZ8" s="25" t="s">
        <v>87</v>
      </c>
      <c r="BA8" s="25" t="s">
        <v>332</v>
      </c>
      <c r="BB8" s="25" t="s">
        <v>78</v>
      </c>
      <c r="BC8" s="25" t="s">
        <v>81</v>
      </c>
      <c r="BD8" s="25" t="s">
        <v>25</v>
      </c>
      <c r="BE8" s="25" t="s">
        <v>20</v>
      </c>
      <c r="BF8" s="25" t="s">
        <v>13</v>
      </c>
      <c r="BG8" s="25" t="s">
        <v>41</v>
      </c>
      <c r="BH8" s="25" t="s">
        <v>72</v>
      </c>
      <c r="BI8" s="25" t="s">
        <v>59</v>
      </c>
    </row>
    <row r="9" spans="2:61" x14ac:dyDescent="0.25">
      <c r="B9" s="3">
        <v>1</v>
      </c>
      <c r="C9" t="s">
        <v>333</v>
      </c>
      <c r="D9" t="s">
        <v>334</v>
      </c>
      <c r="E9" t="s">
        <v>335</v>
      </c>
      <c r="F9" t="s">
        <v>336</v>
      </c>
      <c r="G9" t="s">
        <v>331</v>
      </c>
      <c r="H9" t="s">
        <v>337</v>
      </c>
      <c r="I9" t="s">
        <v>337</v>
      </c>
      <c r="J9" t="s">
        <v>338</v>
      </c>
      <c r="K9" s="39">
        <v>152.27419020200585</v>
      </c>
      <c r="L9" s="39">
        <v>105.40451669106292</v>
      </c>
      <c r="M9" s="39">
        <v>305.87893699849519</v>
      </c>
      <c r="N9" s="39">
        <v>1200.92169466666</v>
      </c>
      <c r="O9" t="s">
        <v>339</v>
      </c>
      <c r="P9" s="19">
        <v>40.786440934542433</v>
      </c>
      <c r="Q9" s="39">
        <v>1226.5176850870412</v>
      </c>
      <c r="R9" s="39">
        <v>189.20783616905899</v>
      </c>
      <c r="S9" s="39">
        <v>130.97006458615706</v>
      </c>
      <c r="T9" s="39">
        <v>600.46084733332998</v>
      </c>
      <c r="U9" s="39">
        <v>305.87893699849525</v>
      </c>
      <c r="AA9" s="39">
        <v>7439.25</v>
      </c>
      <c r="AB9" s="39">
        <f>R9*1000/AA9</f>
        <v>25.433724658945323</v>
      </c>
      <c r="AC9" s="39">
        <f>IF(AND(Table25[[#This Row],[Subsector]]="Residential",$AB9&gt;49),49+($AB9-49)*2,$AB9)</f>
        <v>25.433724658945323</v>
      </c>
      <c r="AD9" s="39">
        <f>Table25[[#This Row],[Space heating demand (MWh)]]/(load_factor*8760)*1000</f>
        <v>75.89450681302057</v>
      </c>
      <c r="AE9" s="39">
        <f>Table25[[#This Row],[Peak demand / kW]]/Table25[[#This Row],[Floor area / m^2]]*1000</f>
        <v>10.201902989282599</v>
      </c>
      <c r="AF9" s="39">
        <f t="shared" ref="AF9:AF72" si="0">AE9*(AC9/AB9)</f>
        <v>10.201902989282599</v>
      </c>
      <c r="AG9" s="46">
        <f>Table25[[#This Row],[Rebound-corrected peak demand (W/m2)]]/DesignDT</f>
        <v>0.44356099953402606</v>
      </c>
      <c r="AH9" s="16">
        <v>1</v>
      </c>
      <c r="AI9" s="16">
        <f>IF(Table25[[#This Row],[Subsector]]="Residential",1-MIN(Table25[[#This Row],[No HW storage %]],Table25[[#This Row],[Space constrained %]]),Table25[[#This Row],[ND stock with floor area over threshold / %]])</f>
        <v>1</v>
      </c>
      <c r="AJ9" s="16">
        <f>IF(Table25[[#This Row],[Subsector]]="Residential",1-MIN(Table25[[#This Row],[No HW storage %]],Table25[[#This Row],[Space constrained %]]),Table25[[#This Row],[ND stock with floor area over threshold / %]])</f>
        <v>1</v>
      </c>
      <c r="AK9" s="16">
        <f>IF(Table25[[#This Row],[Subsector]]="Residential",1-MIN(Table25[[#This Row],[No HW storage %]],Table25[[#This Row],[Space constrained %]]),Table25[[#This Row],[ND stock with floor area over threshold / %]])</f>
        <v>1</v>
      </c>
      <c r="AL9" s="16">
        <f>IF(Table25[[#This Row],[Subsector]]="Residential",1-MIN(Table25[[#This Row],[No HW storage %]],Table25[[#This Row],[Space constrained %]]),Table25[[#This Row],[ND stock with floor area over threshold / %]])</f>
        <v>1</v>
      </c>
      <c r="AM9" s="16">
        <f>IF($G9=Table25[[#Headers],[Electric heating]],1,0)</f>
        <v>0</v>
      </c>
      <c r="AN9" s="16">
        <f>IF($G9=Table25[[#Headers],[Commercial electric heating]],1,0)</f>
        <v>1</v>
      </c>
      <c r="AO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9" s="16">
        <f>IF(Table25[[#This Row],[Subsector]]="Residential",IF(AND(Table25[[#This Row],[Building structure]]&lt;&gt;"Apartment",OR(Table25[[#This Row],[Heating]]="Oil boiler",Table25[[#This Row],[Heating]]="Solid boiler")),1,1-Table25[[#This Row],[Space constrained %]]),Table25[[#This Row],[ND stock with floor area over threshold / %]])</f>
        <v>1</v>
      </c>
      <c r="AQ9" s="16">
        <f>IF(Table25[[#This Row],[Subsector]]="Residential",IF(AND(Table25[[#This Row],[Building structure]]&lt;&gt;"Apartment",OR(Table25[[#This Row],[Heating]]="Oil boiler",Table25[[#This Row],[Heating]]="Solid boiler")),1,1-Table25[[#This Row],[Space constrained %]]),Table25[[#This Row],[ND stock with floor area over threshold / %]])</f>
        <v>1</v>
      </c>
      <c r="AR9" s="16">
        <f>IF(Table25[[#This Row],[Heating]]="Gas boiler",1,percentage_of_non_gas_domestic_properties_within_close_proximity_of_gas_grid)</f>
        <v>0.3495740805177735</v>
      </c>
      <c r="AS9" s="16">
        <f>IF(Table25[[#This Row],[Heating]]="Gas boiler",1,percentage_of_non_gas_domestic_properties_within_close_proximity_of_gas_grid)</f>
        <v>0.3495740805177735</v>
      </c>
      <c r="AT9" s="16">
        <f>Table25[[#This Row],[Biomethane boiler]]*Table25[[#This Row],[ASHP]]</f>
        <v>0.3495740805177735</v>
      </c>
      <c r="AU9" s="16">
        <f>IF(Table25[[#This Row],[Subsector]]="Residential",Table25[[#This Row],[ASHP]]*Table25[[#This Row],[Bioliquid boiler (B100)]],Table25[[#This Row],[ND stock with floor area over threshold / %]])</f>
        <v>1</v>
      </c>
      <c r="AV9" s="16">
        <f>Table25[[#This Row],[Biomethane boiler]]*Table25[[#This Row],[ASHP]]</f>
        <v>0.3495740805177735</v>
      </c>
      <c r="AW9" s="16">
        <v>1</v>
      </c>
      <c r="AX9" s="16">
        <f>IF(Table25[[#This Row],[Subsector]]="Residential",IF(Table25[[#This Row],[Building structure]]&lt;&gt;"Apartment",0.5*(1-MIN(Table25[[#This Row],[No HW storage %]],Table25[[#This Row],[Space constrained %]])),0),0.5*Table25[[#This Row],[ASHP]])</f>
        <v>0.5</v>
      </c>
      <c r="AY9" s="16">
        <f>IF(Table25[[#This Row],[Subsector]]="Residential",IF(Table25[[#This Row],[Building structure]]&lt;&gt;"Apartment",Table25[[#This Row],[Hydrogen boiler]]*0.5,0),0.5*Table25[[#This Row],[Hydrogen boiler]])</f>
        <v>0.17478704025888675</v>
      </c>
      <c r="AZ9" s="16">
        <f>IF(Table25[[#This Row],[Subsector]]="Residential",IF(Table25[[#This Row],[Peak demand / kW]]&gt;fuse_limit_kW,0,1),0)</f>
        <v>0</v>
      </c>
      <c r="BA9" s="16">
        <f>IF(Table25[[#This Row],[Subsector]]="Residential",IF(Table25[[#This Row],[Building structure]]&lt;&gt;"Apartment",IF(Table25[[#This Row],[Peak demand / kW]]&gt;fuse_limit_kW,0,0.5),0),0)</f>
        <v>0</v>
      </c>
      <c r="BB9" s="16">
        <f>IF(Table25[[#This Row],[Subsector]]="Residential",IF(Table25[[#This Row],[Peak demand / kW]]&gt;fuse_limit_kW,0,1),IF(OR(Table25[[#This Row],[Subsector]]="Commercial",Table25[[#This Row],[Subsector]]="Public"),1,0))</f>
        <v>1</v>
      </c>
      <c r="BC9" s="16">
        <f>IF(Table25[[#This Row],[Subsector]]="Residential",IF(Table25[[#This Row],[Peak demand / kW]]&gt;fuse_limit_kW,0,1),0)</f>
        <v>0</v>
      </c>
      <c r="BD9" s="16">
        <f>IF($G9=Table25[[#Headers],[Gas boiler]],1,0)</f>
        <v>0</v>
      </c>
      <c r="BE9" s="16">
        <f>IF($G9=Table25[[#Headers],[Oil boiler]],1,0)</f>
        <v>0</v>
      </c>
      <c r="BF9" s="16">
        <f>IF($G9=Table25[[#Headers],[Solid boiler]],1,0)</f>
        <v>0</v>
      </c>
      <c r="BG9" s="16">
        <f>IF(Table25[[#This Row],[Subsector]]="Residential",IF(Table25[[#This Row],[Building structure]]&lt;&gt;"Apartment",Table25[[#This Row],[ASHP]]*0.5,0),0)</f>
        <v>0</v>
      </c>
      <c r="BH9" s="16">
        <f>IF(Table25[[#This Row],[Subsector]]="Residential",IF(Table25[[#This Row],[Building structure]]="Apartment",1,0),0)</f>
        <v>0</v>
      </c>
      <c r="BI9" s="27">
        <f>Table25[[#This Row],[Bioliquid boiler (B100)]]*0.5</f>
        <v>0.5</v>
      </c>
    </row>
    <row r="10" spans="2:61" x14ac:dyDescent="0.25">
      <c r="B10">
        <v>2</v>
      </c>
      <c r="C10" t="s">
        <v>333</v>
      </c>
      <c r="D10" t="s">
        <v>334</v>
      </c>
      <c r="E10" t="s">
        <v>335</v>
      </c>
      <c r="F10" t="s">
        <v>340</v>
      </c>
      <c r="G10" t="s">
        <v>331</v>
      </c>
      <c r="H10" t="s">
        <v>337</v>
      </c>
      <c r="I10" t="s">
        <v>341</v>
      </c>
      <c r="J10" t="s">
        <v>338</v>
      </c>
      <c r="K10" s="39">
        <v>111.99118334425791</v>
      </c>
      <c r="L10" s="39">
        <v>321.50591236079003</v>
      </c>
      <c r="M10" s="39">
        <v>54.978450760781342</v>
      </c>
      <c r="N10" s="39">
        <v>0</v>
      </c>
      <c r="O10" t="s">
        <v>339</v>
      </c>
      <c r="P10" s="19">
        <v>81.572881869084867</v>
      </c>
      <c r="Q10" s="39">
        <v>465.47722899739404</v>
      </c>
      <c r="R10" s="39">
        <v>106.04971611475327</v>
      </c>
      <c r="S10" s="39">
        <v>304.44906212185947</v>
      </c>
      <c r="T10" s="39">
        <v>0</v>
      </c>
      <c r="U10" s="39">
        <v>54.978450760781342</v>
      </c>
      <c r="AA10" s="39">
        <v>4014.125</v>
      </c>
      <c r="AB10" s="39">
        <f>R10*1000/AA10</f>
        <v>26.419136453088345</v>
      </c>
      <c r="AC10" s="39">
        <f>IF(AND(Table25[[#This Row],[Subsector]]="Residential",$AB10&gt;49),49+($AB10-49)*2,$AB10)</f>
        <v>26.419136453088345</v>
      </c>
      <c r="AD10" s="39">
        <f>Table25[[#This Row],[Space heating demand (MWh)]]/(load_factor*8760)*1000</f>
        <v>55.817178315272074</v>
      </c>
      <c r="AE10" s="39">
        <f>Table25[[#This Row],[Peak demand / kW]]/Table25[[#This Row],[Floor area / m^2]]*1000</f>
        <v>13.905191870026986</v>
      </c>
      <c r="AF10" s="39">
        <f t="shared" si="0"/>
        <v>13.905191870026986</v>
      </c>
      <c r="AG10" s="46">
        <f>Table25[[#This Row],[Rebound-corrected peak demand (W/m2)]]/DesignDT</f>
        <v>0.60457355956639069</v>
      </c>
      <c r="AH10" s="16">
        <v>1</v>
      </c>
      <c r="AI10" s="16">
        <f>IF(Table25[[#This Row],[Subsector]]="Residential",1-MIN(Table25[[#This Row],[No HW storage %]],Table25[[#This Row],[Space constrained %]]),Table25[[#This Row],[ND stock with floor area over threshold / %]])</f>
        <v>1</v>
      </c>
      <c r="AJ10" s="16">
        <f>IF(Table25[[#This Row],[Subsector]]="Residential",1-MIN(Table25[[#This Row],[No HW storage %]],Table25[[#This Row],[Space constrained %]]),Table25[[#This Row],[ND stock with floor area over threshold / %]])</f>
        <v>1</v>
      </c>
      <c r="AK10" s="16">
        <f>IF(Table25[[#This Row],[Subsector]]="Residential",1-MIN(Table25[[#This Row],[No HW storage %]],Table25[[#This Row],[Space constrained %]]),Table25[[#This Row],[ND stock with floor area over threshold / %]])</f>
        <v>1</v>
      </c>
      <c r="AL10" s="16">
        <f>IF(Table25[[#This Row],[Subsector]]="Residential",1-MIN(Table25[[#This Row],[No HW storage %]],Table25[[#This Row],[Space constrained %]]),Table25[[#This Row],[ND stock with floor area over threshold / %]])</f>
        <v>1</v>
      </c>
      <c r="AM10" s="16">
        <f>IF($G10=Table25[[#Headers],[Electric heating]],1,0)</f>
        <v>0</v>
      </c>
      <c r="AN10" s="16">
        <f>IF($G10=Table25[[#Headers],[Commercial electric heating]],1,0)</f>
        <v>1</v>
      </c>
      <c r="AO1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0" s="16">
        <f>IF(Table25[[#This Row],[Subsector]]="Residential",IF(AND(Table25[[#This Row],[Building structure]]&lt;&gt;"Apartment",OR(Table25[[#This Row],[Heating]]="Oil boiler",Table25[[#This Row],[Heating]]="Solid boiler")),1,1-Table25[[#This Row],[Space constrained %]]),Table25[[#This Row],[ND stock with floor area over threshold / %]])</f>
        <v>1</v>
      </c>
      <c r="AQ10" s="16">
        <f>IF(Table25[[#This Row],[Subsector]]="Residential",IF(AND(Table25[[#This Row],[Building structure]]&lt;&gt;"Apartment",OR(Table25[[#This Row],[Heating]]="Oil boiler",Table25[[#This Row],[Heating]]="Solid boiler")),1,1-Table25[[#This Row],[Space constrained %]]),Table25[[#This Row],[ND stock with floor area over threshold / %]])</f>
        <v>1</v>
      </c>
      <c r="AR10" s="16">
        <f>IF(Table25[[#This Row],[Heating]]="Gas boiler",1,percentage_of_non_gas_domestic_properties_within_close_proximity_of_gas_grid)</f>
        <v>0.3495740805177735</v>
      </c>
      <c r="AS10" s="16">
        <f>IF(Table25[[#This Row],[Heating]]="Gas boiler",1,percentage_of_non_gas_domestic_properties_within_close_proximity_of_gas_grid)</f>
        <v>0.3495740805177735</v>
      </c>
      <c r="AT10" s="16">
        <f>Table25[[#This Row],[Biomethane boiler]]*Table25[[#This Row],[ASHP]]</f>
        <v>0.3495740805177735</v>
      </c>
      <c r="AU10" s="16">
        <f>IF(Table25[[#This Row],[Subsector]]="Residential",Table25[[#This Row],[ASHP]]*Table25[[#This Row],[Bioliquid boiler (B100)]],Table25[[#This Row],[ND stock with floor area over threshold / %]])</f>
        <v>1</v>
      </c>
      <c r="AV10" s="16">
        <f>Table25[[#This Row],[Biomethane boiler]]*Table25[[#This Row],[ASHP]]</f>
        <v>0.3495740805177735</v>
      </c>
      <c r="AW10" s="16">
        <v>1</v>
      </c>
      <c r="AX10" s="16">
        <f>IF(Table25[[#This Row],[Subsector]]="Residential",IF(Table25[[#This Row],[Building structure]]&lt;&gt;"Apartment",0.5*(1-MIN(Table25[[#This Row],[No HW storage %]],Table25[[#This Row],[Space constrained %]])),0),0.5*Table25[[#This Row],[ASHP]])</f>
        <v>0.5</v>
      </c>
      <c r="AY10" s="16">
        <f>IF(Table25[[#This Row],[Subsector]]="Residential",IF(Table25[[#This Row],[Building structure]]&lt;&gt;"Apartment",Table25[[#This Row],[Hydrogen boiler]]*0.5,0),0.5*Table25[[#This Row],[Hydrogen boiler]])</f>
        <v>0.17478704025888675</v>
      </c>
      <c r="AZ10" s="16">
        <f>IF(Table25[[#This Row],[Subsector]]="Residential",IF(Table25[[#This Row],[Peak demand / kW]]&gt;fuse_limit_kW,0,1),0)</f>
        <v>0</v>
      </c>
      <c r="BA10" s="16">
        <f>IF(Table25[[#This Row],[Subsector]]="Residential",IF(Table25[[#This Row],[Building structure]]&lt;&gt;"Apartment",IF(Table25[[#This Row],[Peak demand / kW]]&gt;fuse_limit_kW,0,0.5),0),0)</f>
        <v>0</v>
      </c>
      <c r="BB10" s="16">
        <f>IF(Table25[[#This Row],[Subsector]]="Residential",IF(Table25[[#This Row],[Peak demand / kW]]&gt;fuse_limit_kW,0,1),IF(OR(Table25[[#This Row],[Subsector]]="Commercial",Table25[[#This Row],[Subsector]]="Public"),1,0))</f>
        <v>1</v>
      </c>
      <c r="BC10" s="16">
        <f>IF(Table25[[#This Row],[Subsector]]="Residential",IF(Table25[[#This Row],[Peak demand / kW]]&gt;fuse_limit_kW,0,1),0)</f>
        <v>0</v>
      </c>
      <c r="BD10" s="16">
        <f>IF($G10=Table25[[#Headers],[Gas boiler]],1,0)</f>
        <v>0</v>
      </c>
      <c r="BE10" s="16">
        <f>IF($G10=Table25[[#Headers],[Oil boiler]],1,0)</f>
        <v>0</v>
      </c>
      <c r="BF10" s="16">
        <f>IF($G10=Table25[[#Headers],[Solid boiler]],1,0)</f>
        <v>0</v>
      </c>
      <c r="BG10" s="16">
        <f>IF(Table25[[#This Row],[Subsector]]="Residential",IF(Table25[[#This Row],[Building structure]]&lt;&gt;"Apartment",Table25[[#This Row],[ASHP]]*0.5,0),0)</f>
        <v>0</v>
      </c>
      <c r="BH10" s="16">
        <f>IF(Table25[[#This Row],[Subsector]]="Residential",IF(Table25[[#This Row],[Building structure]]="Apartment",1,0),0)</f>
        <v>0</v>
      </c>
      <c r="BI10" s="27">
        <f>Table25[[#This Row],[Bioliquid boiler (B100)]]*0.5</f>
        <v>0.5</v>
      </c>
    </row>
    <row r="11" spans="2:61" x14ac:dyDescent="0.25">
      <c r="B11" s="3">
        <v>3</v>
      </c>
      <c r="C11" t="s">
        <v>333</v>
      </c>
      <c r="D11" t="s">
        <v>334</v>
      </c>
      <c r="E11" t="s">
        <v>335</v>
      </c>
      <c r="F11" t="s">
        <v>336</v>
      </c>
      <c r="G11" t="s">
        <v>25</v>
      </c>
      <c r="H11" t="s">
        <v>337</v>
      </c>
      <c r="I11" t="s">
        <v>341</v>
      </c>
      <c r="J11" t="s">
        <v>338</v>
      </c>
      <c r="K11" s="39">
        <v>300.132658276364</v>
      </c>
      <c r="L11" s="39">
        <v>604.14702937747199</v>
      </c>
      <c r="M11" s="39">
        <v>189.53519157008071</v>
      </c>
      <c r="N11" s="39">
        <v>477.17017925592734</v>
      </c>
      <c r="O11" t="s">
        <v>339</v>
      </c>
      <c r="P11" s="19">
        <v>407.86440934542435</v>
      </c>
      <c r="Q11" s="39">
        <v>1336.6239579094897</v>
      </c>
      <c r="R11" s="39">
        <v>300.132658276364</v>
      </c>
      <c r="S11" s="39">
        <v>604.14702937747199</v>
      </c>
      <c r="T11" s="39">
        <v>242.8090786855731</v>
      </c>
      <c r="U11" s="39">
        <v>189.53519157008071</v>
      </c>
      <c r="AA11" s="39">
        <v>8082.95</v>
      </c>
      <c r="AB11" s="39">
        <f>R11*1000/AA11</f>
        <v>37.131574273794094</v>
      </c>
      <c r="AC11" s="39">
        <f>IF(AND(Table25[[#This Row],[Subsector]]="Residential",$AB11&gt;49),49+($AB11-49)*2,$AB11)</f>
        <v>37.131574273794094</v>
      </c>
      <c r="AD11" s="39">
        <f>Table25[[#This Row],[Space heating demand (MWh)]]/(load_factor*8760)*1000</f>
        <v>149.58818725712999</v>
      </c>
      <c r="AE11" s="39">
        <f>Table25[[#This Row],[Peak demand / kW]]/Table25[[#This Row],[Floor area / m^2]]*1000</f>
        <v>18.506632758724226</v>
      </c>
      <c r="AF11" s="39">
        <f t="shared" si="0"/>
        <v>18.506632758724226</v>
      </c>
      <c r="AG11" s="46">
        <f>Table25[[#This Row],[Rebound-corrected peak demand (W/m2)]]/DesignDT</f>
        <v>0.80463620690105331</v>
      </c>
      <c r="AH11" s="16">
        <v>1</v>
      </c>
      <c r="AI11" s="16">
        <f>IF(Table25[[#This Row],[Subsector]]="Residential",1-MIN(Table25[[#This Row],[No HW storage %]],Table25[[#This Row],[Space constrained %]]),Table25[[#This Row],[ND stock with floor area over threshold / %]])</f>
        <v>1</v>
      </c>
      <c r="AJ11" s="16">
        <f>IF(Table25[[#This Row],[Subsector]]="Residential",1-MIN(Table25[[#This Row],[No HW storage %]],Table25[[#This Row],[Space constrained %]]),Table25[[#This Row],[ND stock with floor area over threshold / %]])</f>
        <v>1</v>
      </c>
      <c r="AK11" s="16">
        <f>IF(Table25[[#This Row],[Subsector]]="Residential",1-MIN(Table25[[#This Row],[No HW storage %]],Table25[[#This Row],[Space constrained %]]),Table25[[#This Row],[ND stock with floor area over threshold / %]])</f>
        <v>1</v>
      </c>
      <c r="AL11" s="16">
        <f>IF(Table25[[#This Row],[Subsector]]="Residential",1-MIN(Table25[[#This Row],[No HW storage %]],Table25[[#This Row],[Space constrained %]]),Table25[[#This Row],[ND stock with floor area over threshold / %]])</f>
        <v>1</v>
      </c>
      <c r="AM11" s="16">
        <f>IF($G11=Table25[[#Headers],[Electric heating]],1,0)</f>
        <v>0</v>
      </c>
      <c r="AN11" s="16">
        <f>IF($G11=Table25[[#Headers],[Commercial electric heating]],1,0)</f>
        <v>0</v>
      </c>
      <c r="AO1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1" s="16">
        <f>IF(Table25[[#This Row],[Subsector]]="Residential",IF(AND(Table25[[#This Row],[Building structure]]&lt;&gt;"Apartment",OR(Table25[[#This Row],[Heating]]="Oil boiler",Table25[[#This Row],[Heating]]="Solid boiler")),1,1-Table25[[#This Row],[Space constrained %]]),Table25[[#This Row],[ND stock with floor area over threshold / %]])</f>
        <v>1</v>
      </c>
      <c r="AQ11" s="16">
        <f>IF(Table25[[#This Row],[Subsector]]="Residential",IF(AND(Table25[[#This Row],[Building structure]]&lt;&gt;"Apartment",OR(Table25[[#This Row],[Heating]]="Oil boiler",Table25[[#This Row],[Heating]]="Solid boiler")),1,1-Table25[[#This Row],[Space constrained %]]),Table25[[#This Row],[ND stock with floor area over threshold / %]])</f>
        <v>1</v>
      </c>
      <c r="AR11" s="16">
        <f>IF(Table25[[#This Row],[Heating]]="Gas boiler",1,percentage_of_non_gas_domestic_properties_within_close_proximity_of_gas_grid)</f>
        <v>1</v>
      </c>
      <c r="AS11" s="16">
        <f>IF(Table25[[#This Row],[Heating]]="Gas boiler",1,percentage_of_non_gas_domestic_properties_within_close_proximity_of_gas_grid)</f>
        <v>1</v>
      </c>
      <c r="AT11" s="16">
        <f>Table25[[#This Row],[Biomethane boiler]]*Table25[[#This Row],[ASHP]]</f>
        <v>1</v>
      </c>
      <c r="AU11" s="16">
        <f>IF(Table25[[#This Row],[Subsector]]="Residential",Table25[[#This Row],[ASHP]]*Table25[[#This Row],[Bioliquid boiler (B100)]],Table25[[#This Row],[ND stock with floor area over threshold / %]])</f>
        <v>1</v>
      </c>
      <c r="AV11" s="16">
        <f>Table25[[#This Row],[Biomethane boiler]]*Table25[[#This Row],[ASHP]]</f>
        <v>1</v>
      </c>
      <c r="AW11" s="16">
        <v>1</v>
      </c>
      <c r="AX11" s="16">
        <f>IF(Table25[[#This Row],[Subsector]]="Residential",IF(Table25[[#This Row],[Building structure]]&lt;&gt;"Apartment",0.5*(1-MIN(Table25[[#This Row],[No HW storage %]],Table25[[#This Row],[Space constrained %]])),0),0.5*Table25[[#This Row],[ASHP]])</f>
        <v>0.5</v>
      </c>
      <c r="AY11" s="16">
        <f>IF(Table25[[#This Row],[Subsector]]="Residential",IF(Table25[[#This Row],[Building structure]]&lt;&gt;"Apartment",Table25[[#This Row],[Hydrogen boiler]]*0.5,0),0.5*Table25[[#This Row],[Hydrogen boiler]])</f>
        <v>0.5</v>
      </c>
      <c r="AZ11" s="16">
        <f>IF(Table25[[#This Row],[Subsector]]="Residential",IF(Table25[[#This Row],[Peak demand / kW]]&gt;fuse_limit_kW,0,1),0)</f>
        <v>0</v>
      </c>
      <c r="BA11" s="16">
        <f>IF(Table25[[#This Row],[Subsector]]="Residential",IF(Table25[[#This Row],[Building structure]]&lt;&gt;"Apartment",IF(Table25[[#This Row],[Peak demand / kW]]&gt;fuse_limit_kW,0,0.5),0),0)</f>
        <v>0</v>
      </c>
      <c r="BB11" s="16">
        <f>IF(Table25[[#This Row],[Subsector]]="Residential",IF(Table25[[#This Row],[Peak demand / kW]]&gt;fuse_limit_kW,0,1),IF(OR(Table25[[#This Row],[Subsector]]="Commercial",Table25[[#This Row],[Subsector]]="Public"),1,0))</f>
        <v>1</v>
      </c>
      <c r="BC11" s="16">
        <f>IF(Table25[[#This Row],[Subsector]]="Residential",IF(Table25[[#This Row],[Peak demand / kW]]&gt;fuse_limit_kW,0,1),0)</f>
        <v>0</v>
      </c>
      <c r="BD11" s="16">
        <f>IF($G11=Table25[[#Headers],[Gas boiler]],1,0)</f>
        <v>1</v>
      </c>
      <c r="BE11" s="16">
        <f>IF($G11=Table25[[#Headers],[Oil boiler]],1,0)</f>
        <v>0</v>
      </c>
      <c r="BF11" s="16">
        <f>IF($G11=Table25[[#Headers],[Solid boiler]],1,0)</f>
        <v>0</v>
      </c>
      <c r="BG11" s="16">
        <f>IF(Table25[[#This Row],[Subsector]]="Residential",IF(Table25[[#This Row],[Building structure]]&lt;&gt;"Apartment",Table25[[#This Row],[ASHP]]*0.5,0),0)</f>
        <v>0</v>
      </c>
      <c r="BH11" s="16">
        <f>IF(Table25[[#This Row],[Subsector]]="Residential",IF(Table25[[#This Row],[Building structure]]="Apartment",1,0),0)</f>
        <v>0</v>
      </c>
      <c r="BI11" s="27">
        <f>Table25[[#This Row],[Bioliquid boiler (B100)]]*0.5</f>
        <v>0.5</v>
      </c>
    </row>
    <row r="12" spans="2:61" x14ac:dyDescent="0.25">
      <c r="B12" s="3">
        <v>4</v>
      </c>
      <c r="C12" t="s">
        <v>333</v>
      </c>
      <c r="D12" t="s">
        <v>334</v>
      </c>
      <c r="E12" t="s">
        <v>335</v>
      </c>
      <c r="F12" t="s">
        <v>336</v>
      </c>
      <c r="G12" t="s">
        <v>25</v>
      </c>
      <c r="H12" t="s">
        <v>337</v>
      </c>
      <c r="I12" t="s">
        <v>337</v>
      </c>
      <c r="J12" t="s">
        <v>338</v>
      </c>
      <c r="K12" s="39">
        <v>258.06428276681942</v>
      </c>
      <c r="L12" s="39">
        <v>534.3641468388621</v>
      </c>
      <c r="M12" s="39">
        <v>105.66144016335687</v>
      </c>
      <c r="N12" s="39">
        <v>235.67555662074759</v>
      </c>
      <c r="O12" t="s">
        <v>339</v>
      </c>
      <c r="P12" s="19">
        <v>377.27457864451753</v>
      </c>
      <c r="Q12" s="39">
        <v>993.72720814329625</v>
      </c>
      <c r="R12" s="39">
        <v>258.06428276681942</v>
      </c>
      <c r="S12" s="39">
        <v>534.3641468388621</v>
      </c>
      <c r="T12" s="39">
        <v>95.637338374257951</v>
      </c>
      <c r="U12" s="39">
        <v>105.66144016335687</v>
      </c>
      <c r="AA12" s="39">
        <v>6878.4324324324325</v>
      </c>
      <c r="AB12" s="39">
        <f>R12*1000/AA12</f>
        <v>37.517891656538332</v>
      </c>
      <c r="AC12" s="39">
        <f>IF(AND(Table25[[#This Row],[Subsector]]="Residential",$AB12&gt;49),49+($AB12-49)*2,$AB12)</f>
        <v>37.517891656538332</v>
      </c>
      <c r="AD12" s="39">
        <f>Table25[[#This Row],[Space heating demand (MWh)]]/(load_factor*8760)*1000</f>
        <v>128.62101870751334</v>
      </c>
      <c r="AE12" s="39">
        <f>Table25[[#This Row],[Peak demand / kW]]/Table25[[#This Row],[Floor area / m^2]]*1000</f>
        <v>18.699176007174774</v>
      </c>
      <c r="AF12" s="39">
        <f t="shared" si="0"/>
        <v>18.699176007174774</v>
      </c>
      <c r="AG12" s="46">
        <f>Table25[[#This Row],[Rebound-corrected peak demand (W/m2)]]/DesignDT</f>
        <v>0.81300765248585971</v>
      </c>
      <c r="AH12" s="16">
        <v>1</v>
      </c>
      <c r="AI12" s="16">
        <f>IF(Table25[[#This Row],[Subsector]]="Residential",1-MIN(Table25[[#This Row],[No HW storage %]],Table25[[#This Row],[Space constrained %]]),Table25[[#This Row],[ND stock with floor area over threshold / %]])</f>
        <v>1</v>
      </c>
      <c r="AJ12" s="16">
        <f>IF(Table25[[#This Row],[Subsector]]="Residential",1-MIN(Table25[[#This Row],[No HW storage %]],Table25[[#This Row],[Space constrained %]]),Table25[[#This Row],[ND stock with floor area over threshold / %]])</f>
        <v>1</v>
      </c>
      <c r="AK12" s="16">
        <f>IF(Table25[[#This Row],[Subsector]]="Residential",1-MIN(Table25[[#This Row],[No HW storage %]],Table25[[#This Row],[Space constrained %]]),Table25[[#This Row],[ND stock with floor area over threshold / %]])</f>
        <v>1</v>
      </c>
      <c r="AL12" s="16">
        <f>IF(Table25[[#This Row],[Subsector]]="Residential",1-MIN(Table25[[#This Row],[No HW storage %]],Table25[[#This Row],[Space constrained %]]),Table25[[#This Row],[ND stock with floor area over threshold / %]])</f>
        <v>1</v>
      </c>
      <c r="AM12" s="16">
        <f>IF($G12=Table25[[#Headers],[Electric heating]],1,0)</f>
        <v>0</v>
      </c>
      <c r="AN12" s="16">
        <f>IF($G12=Table25[[#Headers],[Commercial electric heating]],1,0)</f>
        <v>0</v>
      </c>
      <c r="AO1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2" s="16">
        <f>IF(Table25[[#This Row],[Subsector]]="Residential",IF(AND(Table25[[#This Row],[Building structure]]&lt;&gt;"Apartment",OR(Table25[[#This Row],[Heating]]="Oil boiler",Table25[[#This Row],[Heating]]="Solid boiler")),1,1-Table25[[#This Row],[Space constrained %]]),Table25[[#This Row],[ND stock with floor area over threshold / %]])</f>
        <v>1</v>
      </c>
      <c r="AQ12" s="16">
        <f>IF(Table25[[#This Row],[Subsector]]="Residential",IF(AND(Table25[[#This Row],[Building structure]]&lt;&gt;"Apartment",OR(Table25[[#This Row],[Heating]]="Oil boiler",Table25[[#This Row],[Heating]]="Solid boiler")),1,1-Table25[[#This Row],[Space constrained %]]),Table25[[#This Row],[ND stock with floor area over threshold / %]])</f>
        <v>1</v>
      </c>
      <c r="AR12" s="16">
        <f>IF(Table25[[#This Row],[Heating]]="Gas boiler",1,percentage_of_non_gas_domestic_properties_within_close_proximity_of_gas_grid)</f>
        <v>1</v>
      </c>
      <c r="AS12" s="16">
        <f>IF(Table25[[#This Row],[Heating]]="Gas boiler",1,percentage_of_non_gas_domestic_properties_within_close_proximity_of_gas_grid)</f>
        <v>1</v>
      </c>
      <c r="AT12" s="16">
        <f>Table25[[#This Row],[Biomethane boiler]]*Table25[[#This Row],[ASHP]]</f>
        <v>1</v>
      </c>
      <c r="AU12" s="16">
        <f>IF(Table25[[#This Row],[Subsector]]="Residential",Table25[[#This Row],[ASHP]]*Table25[[#This Row],[Bioliquid boiler (B100)]],Table25[[#This Row],[ND stock with floor area over threshold / %]])</f>
        <v>1</v>
      </c>
      <c r="AV12" s="16">
        <f>Table25[[#This Row],[Biomethane boiler]]*Table25[[#This Row],[ASHP]]</f>
        <v>1</v>
      </c>
      <c r="AW12" s="16">
        <v>1</v>
      </c>
      <c r="AX12" s="16">
        <f>IF(Table25[[#This Row],[Subsector]]="Residential",IF(Table25[[#This Row],[Building structure]]&lt;&gt;"Apartment",0.5*(1-MIN(Table25[[#This Row],[No HW storage %]],Table25[[#This Row],[Space constrained %]])),0),0.5*Table25[[#This Row],[ASHP]])</f>
        <v>0.5</v>
      </c>
      <c r="AY12" s="16">
        <f>IF(Table25[[#This Row],[Subsector]]="Residential",IF(Table25[[#This Row],[Building structure]]&lt;&gt;"Apartment",Table25[[#This Row],[Hydrogen boiler]]*0.5,0),0.5*Table25[[#This Row],[Hydrogen boiler]])</f>
        <v>0.5</v>
      </c>
      <c r="AZ12" s="16">
        <f>IF(Table25[[#This Row],[Subsector]]="Residential",IF(Table25[[#This Row],[Peak demand / kW]]&gt;fuse_limit_kW,0,1),0)</f>
        <v>0</v>
      </c>
      <c r="BA12" s="16">
        <f>IF(Table25[[#This Row],[Subsector]]="Residential",IF(Table25[[#This Row],[Building structure]]&lt;&gt;"Apartment",IF(Table25[[#This Row],[Peak demand / kW]]&gt;fuse_limit_kW,0,0.5),0),0)</f>
        <v>0</v>
      </c>
      <c r="BB12" s="16">
        <f>IF(Table25[[#This Row],[Subsector]]="Residential",IF(Table25[[#This Row],[Peak demand / kW]]&gt;fuse_limit_kW,0,1),IF(OR(Table25[[#This Row],[Subsector]]="Commercial",Table25[[#This Row],[Subsector]]="Public"),1,0))</f>
        <v>1</v>
      </c>
      <c r="BC12" s="16">
        <f>IF(Table25[[#This Row],[Subsector]]="Residential",IF(Table25[[#This Row],[Peak demand / kW]]&gt;fuse_limit_kW,0,1),0)</f>
        <v>0</v>
      </c>
      <c r="BD12" s="16">
        <f>IF($G12=Table25[[#Headers],[Gas boiler]],1,0)</f>
        <v>1</v>
      </c>
      <c r="BE12" s="16">
        <f>IF($G12=Table25[[#Headers],[Oil boiler]],1,0)</f>
        <v>0</v>
      </c>
      <c r="BF12" s="16">
        <f>IF($G12=Table25[[#Headers],[Solid boiler]],1,0)</f>
        <v>0</v>
      </c>
      <c r="BG12" s="16">
        <f>IF(Table25[[#This Row],[Subsector]]="Residential",IF(Table25[[#This Row],[Building structure]]&lt;&gt;"Apartment",Table25[[#This Row],[ASHP]]*0.5,0),0)</f>
        <v>0</v>
      </c>
      <c r="BH12" s="16">
        <f>IF(Table25[[#This Row],[Subsector]]="Residential",IF(Table25[[#This Row],[Building structure]]="Apartment",1,0),0)</f>
        <v>0</v>
      </c>
      <c r="BI12" s="27">
        <f>Table25[[#This Row],[Bioliquid boiler (B100)]]*0.5</f>
        <v>0.5</v>
      </c>
    </row>
    <row r="13" spans="2:61" x14ac:dyDescent="0.25">
      <c r="B13">
        <v>5</v>
      </c>
      <c r="C13" t="s">
        <v>333</v>
      </c>
      <c r="D13" t="s">
        <v>334</v>
      </c>
      <c r="E13" t="s">
        <v>335</v>
      </c>
      <c r="F13" t="s">
        <v>340</v>
      </c>
      <c r="G13" t="s">
        <v>25</v>
      </c>
      <c r="H13" t="s">
        <v>341</v>
      </c>
      <c r="I13" t="s">
        <v>341</v>
      </c>
      <c r="J13" t="s">
        <v>338</v>
      </c>
      <c r="K13" s="39">
        <v>323.38004469743788</v>
      </c>
      <c r="L13" s="39">
        <v>321.13732090929994</v>
      </c>
      <c r="M13" s="39">
        <v>60.193586781987463</v>
      </c>
      <c r="N13" s="39">
        <v>0</v>
      </c>
      <c r="O13" t="s">
        <v>339</v>
      </c>
      <c r="P13" s="19">
        <v>948.2847517281117</v>
      </c>
      <c r="Q13" s="39">
        <v>856.21416230818511</v>
      </c>
      <c r="R13" s="39">
        <v>399.39524213038681</v>
      </c>
      <c r="S13" s="39">
        <v>396.62533339581103</v>
      </c>
      <c r="T13" s="39">
        <v>0</v>
      </c>
      <c r="U13" s="39">
        <v>60.193586781987463</v>
      </c>
      <c r="AA13" s="39">
        <v>3869</v>
      </c>
      <c r="AB13" s="39">
        <f>R13*1000/AA13</f>
        <v>103.22957925313693</v>
      </c>
      <c r="AC13" s="39">
        <f>IF(AND(Table25[[#This Row],[Subsector]]="Residential",$AB13&gt;49),49+($AB13-49)*2,$AB13)</f>
        <v>103.22957925313693</v>
      </c>
      <c r="AD13" s="39">
        <f>Table25[[#This Row],[Space heating demand (MWh)]]/(load_factor*8760)*1000</f>
        <v>161.17484501428859</v>
      </c>
      <c r="AE13" s="39">
        <f>Table25[[#This Row],[Peak demand / kW]]/Table25[[#This Row],[Floor area / m^2]]*1000</f>
        <v>41.65801111767604</v>
      </c>
      <c r="AF13" s="39">
        <f t="shared" si="0"/>
        <v>41.65801111767604</v>
      </c>
      <c r="AG13" s="46">
        <f>Table25[[#This Row],[Rebound-corrected peak demand (W/m2)]]/DesignDT</f>
        <v>1.811217874681567</v>
      </c>
      <c r="AH13" s="16">
        <v>1</v>
      </c>
      <c r="AI13" s="16">
        <f>IF(Table25[[#This Row],[Subsector]]="Residential",1-MIN(Table25[[#This Row],[No HW storage %]],Table25[[#This Row],[Space constrained %]]),Table25[[#This Row],[ND stock with floor area over threshold / %]])</f>
        <v>1</v>
      </c>
      <c r="AJ13" s="16">
        <f>IF(Table25[[#This Row],[Subsector]]="Residential",1-MIN(Table25[[#This Row],[No HW storage %]],Table25[[#This Row],[Space constrained %]]),Table25[[#This Row],[ND stock with floor area over threshold / %]])</f>
        <v>1</v>
      </c>
      <c r="AK13" s="16">
        <f>IF(Table25[[#This Row],[Subsector]]="Residential",1-MIN(Table25[[#This Row],[No HW storage %]],Table25[[#This Row],[Space constrained %]]),Table25[[#This Row],[ND stock with floor area over threshold / %]])</f>
        <v>1</v>
      </c>
      <c r="AL13" s="16">
        <f>IF(Table25[[#This Row],[Subsector]]="Residential",1-MIN(Table25[[#This Row],[No HW storage %]],Table25[[#This Row],[Space constrained %]]),Table25[[#This Row],[ND stock with floor area over threshold / %]])</f>
        <v>1</v>
      </c>
      <c r="AM13" s="16">
        <f>IF($G13=Table25[[#Headers],[Electric heating]],1,0)</f>
        <v>0</v>
      </c>
      <c r="AN13" s="16">
        <f>IF($G13=Table25[[#Headers],[Commercial electric heating]],1,0)</f>
        <v>0</v>
      </c>
      <c r="AO1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3" s="16">
        <f>IF(Table25[[#This Row],[Subsector]]="Residential",IF(AND(Table25[[#This Row],[Building structure]]&lt;&gt;"Apartment",OR(Table25[[#This Row],[Heating]]="Oil boiler",Table25[[#This Row],[Heating]]="Solid boiler")),1,1-Table25[[#This Row],[Space constrained %]]),Table25[[#This Row],[ND stock with floor area over threshold / %]])</f>
        <v>1</v>
      </c>
      <c r="AQ13" s="16">
        <f>IF(Table25[[#This Row],[Subsector]]="Residential",IF(AND(Table25[[#This Row],[Building structure]]&lt;&gt;"Apartment",OR(Table25[[#This Row],[Heating]]="Oil boiler",Table25[[#This Row],[Heating]]="Solid boiler")),1,1-Table25[[#This Row],[Space constrained %]]),Table25[[#This Row],[ND stock with floor area over threshold / %]])</f>
        <v>1</v>
      </c>
      <c r="AR13" s="16">
        <f>IF(Table25[[#This Row],[Heating]]="Gas boiler",1,percentage_of_non_gas_domestic_properties_within_close_proximity_of_gas_grid)</f>
        <v>1</v>
      </c>
      <c r="AS13" s="16">
        <f>IF(Table25[[#This Row],[Heating]]="Gas boiler",1,percentage_of_non_gas_domestic_properties_within_close_proximity_of_gas_grid)</f>
        <v>1</v>
      </c>
      <c r="AT13" s="16">
        <f>Table25[[#This Row],[Biomethane boiler]]*Table25[[#This Row],[ASHP]]</f>
        <v>1</v>
      </c>
      <c r="AU13" s="16">
        <f>IF(Table25[[#This Row],[Subsector]]="Residential",Table25[[#This Row],[ASHP]]*Table25[[#This Row],[Bioliquid boiler (B100)]],Table25[[#This Row],[ND stock with floor area over threshold / %]])</f>
        <v>1</v>
      </c>
      <c r="AV13" s="16">
        <f>Table25[[#This Row],[Biomethane boiler]]*Table25[[#This Row],[ASHP]]</f>
        <v>1</v>
      </c>
      <c r="AW13" s="16">
        <v>1</v>
      </c>
      <c r="AX13" s="16">
        <f>IF(Table25[[#This Row],[Subsector]]="Residential",IF(Table25[[#This Row],[Building structure]]&lt;&gt;"Apartment",0.5*(1-MIN(Table25[[#This Row],[No HW storage %]],Table25[[#This Row],[Space constrained %]])),0),0.5*Table25[[#This Row],[ASHP]])</f>
        <v>0.5</v>
      </c>
      <c r="AY13" s="16">
        <f>IF(Table25[[#This Row],[Subsector]]="Residential",IF(Table25[[#This Row],[Building structure]]&lt;&gt;"Apartment",Table25[[#This Row],[Hydrogen boiler]]*0.5,0),0.5*Table25[[#This Row],[Hydrogen boiler]])</f>
        <v>0.5</v>
      </c>
      <c r="AZ13" s="16">
        <f>IF(Table25[[#This Row],[Subsector]]="Residential",IF(Table25[[#This Row],[Peak demand / kW]]&gt;fuse_limit_kW,0,1),0)</f>
        <v>0</v>
      </c>
      <c r="BA13" s="16">
        <f>IF(Table25[[#This Row],[Subsector]]="Residential",IF(Table25[[#This Row],[Building structure]]&lt;&gt;"Apartment",IF(Table25[[#This Row],[Peak demand / kW]]&gt;fuse_limit_kW,0,0.5),0),0)</f>
        <v>0</v>
      </c>
      <c r="BB13" s="16">
        <f>IF(Table25[[#This Row],[Subsector]]="Residential",IF(Table25[[#This Row],[Peak demand / kW]]&gt;fuse_limit_kW,0,1),IF(OR(Table25[[#This Row],[Subsector]]="Commercial",Table25[[#This Row],[Subsector]]="Public"),1,0))</f>
        <v>1</v>
      </c>
      <c r="BC13" s="16">
        <f>IF(Table25[[#This Row],[Subsector]]="Residential",IF(Table25[[#This Row],[Peak demand / kW]]&gt;fuse_limit_kW,0,1),0)</f>
        <v>0</v>
      </c>
      <c r="BD13" s="16">
        <f>IF($G13=Table25[[#Headers],[Gas boiler]],1,0)</f>
        <v>1</v>
      </c>
      <c r="BE13" s="16">
        <f>IF($G13=Table25[[#Headers],[Oil boiler]],1,0)</f>
        <v>0</v>
      </c>
      <c r="BF13" s="16">
        <f>IF($G13=Table25[[#Headers],[Solid boiler]],1,0)</f>
        <v>0</v>
      </c>
      <c r="BG13" s="16">
        <f>IF(Table25[[#This Row],[Subsector]]="Residential",IF(Table25[[#This Row],[Building structure]]&lt;&gt;"Apartment",Table25[[#This Row],[ASHP]]*0.5,0),0)</f>
        <v>0</v>
      </c>
      <c r="BH13" s="16">
        <f>IF(Table25[[#This Row],[Subsector]]="Residential",IF(Table25[[#This Row],[Building structure]]="Apartment",1,0),0)</f>
        <v>0</v>
      </c>
      <c r="BI13" s="27">
        <f>Table25[[#This Row],[Bioliquid boiler (B100)]]*0.5</f>
        <v>0.5</v>
      </c>
    </row>
    <row r="14" spans="2:61" x14ac:dyDescent="0.25">
      <c r="B14" s="3">
        <v>6</v>
      </c>
      <c r="C14" t="s">
        <v>333</v>
      </c>
      <c r="D14" t="s">
        <v>334</v>
      </c>
      <c r="E14" t="s">
        <v>335</v>
      </c>
      <c r="F14" t="s">
        <v>336</v>
      </c>
      <c r="G14" t="s">
        <v>20</v>
      </c>
      <c r="H14" t="s">
        <v>337</v>
      </c>
      <c r="I14" t="s">
        <v>341</v>
      </c>
      <c r="J14" t="s">
        <v>338</v>
      </c>
      <c r="K14" s="39">
        <v>241.41453940117361</v>
      </c>
      <c r="L14" s="39">
        <v>301.10965994391699</v>
      </c>
      <c r="M14" s="39">
        <v>106.61577178396618</v>
      </c>
      <c r="N14" s="39">
        <v>289.00980422573048</v>
      </c>
      <c r="O14" t="s">
        <v>339</v>
      </c>
      <c r="P14" s="19">
        <v>112.1627125699917</v>
      </c>
      <c r="Q14" s="39">
        <v>876.2679039474433</v>
      </c>
      <c r="R14" s="39">
        <v>277.4918039984147</v>
      </c>
      <c r="S14" s="39">
        <v>346.10783155995995</v>
      </c>
      <c r="T14" s="39">
        <v>146.05249660510239</v>
      </c>
      <c r="U14" s="39">
        <v>106.6157717839662</v>
      </c>
      <c r="AA14" s="39">
        <v>5241.909090909091</v>
      </c>
      <c r="AB14" s="39">
        <f>R14*1000/AA14</f>
        <v>52.937164530316188</v>
      </c>
      <c r="AC14" s="39">
        <f>IF(AND(Table25[[#This Row],[Subsector]]="Residential",$AB14&gt;49),49+($AB14-49)*2,$AB14)</f>
        <v>52.937164530316188</v>
      </c>
      <c r="AD14" s="39">
        <f>Table25[[#This Row],[Space heating demand (MWh)]]/(load_factor*8760)*1000</f>
        <v>120.32267176097741</v>
      </c>
      <c r="AE14" s="39">
        <f>Table25[[#This Row],[Peak demand / kW]]/Table25[[#This Row],[Floor area / m^2]]*1000</f>
        <v>22.95397910842253</v>
      </c>
      <c r="AF14" s="39">
        <f t="shared" si="0"/>
        <v>22.95397910842253</v>
      </c>
      <c r="AG14" s="46">
        <f>Table25[[#This Row],[Rebound-corrected peak demand (W/m2)]]/DesignDT</f>
        <v>0.99799909167054479</v>
      </c>
      <c r="AH14" s="16">
        <v>1</v>
      </c>
      <c r="AI14" s="16">
        <f>IF(Table25[[#This Row],[Subsector]]="Residential",1-MIN(Table25[[#This Row],[No HW storage %]],Table25[[#This Row],[Space constrained %]]),Table25[[#This Row],[ND stock with floor area over threshold / %]])</f>
        <v>1</v>
      </c>
      <c r="AJ14" s="16">
        <f>IF(Table25[[#This Row],[Subsector]]="Residential",1-MIN(Table25[[#This Row],[No HW storage %]],Table25[[#This Row],[Space constrained %]]),Table25[[#This Row],[ND stock with floor area over threshold / %]])</f>
        <v>1</v>
      </c>
      <c r="AK14" s="16">
        <f>IF(Table25[[#This Row],[Subsector]]="Residential",1-MIN(Table25[[#This Row],[No HW storage %]],Table25[[#This Row],[Space constrained %]]),Table25[[#This Row],[ND stock with floor area over threshold / %]])</f>
        <v>1</v>
      </c>
      <c r="AL14" s="16">
        <f>IF(Table25[[#This Row],[Subsector]]="Residential",1-MIN(Table25[[#This Row],[No HW storage %]],Table25[[#This Row],[Space constrained %]]),Table25[[#This Row],[ND stock with floor area over threshold / %]])</f>
        <v>1</v>
      </c>
      <c r="AM14" s="16">
        <f>IF($G14=Table25[[#Headers],[Electric heating]],1,0)</f>
        <v>0</v>
      </c>
      <c r="AN14" s="16">
        <f>IF($G14=Table25[[#Headers],[Commercial electric heating]],1,0)</f>
        <v>0</v>
      </c>
      <c r="AO1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4" s="16">
        <f>IF(Table25[[#This Row],[Subsector]]="Residential",IF(AND(Table25[[#This Row],[Building structure]]&lt;&gt;"Apartment",OR(Table25[[#This Row],[Heating]]="Oil boiler",Table25[[#This Row],[Heating]]="Solid boiler")),1,1-Table25[[#This Row],[Space constrained %]]),Table25[[#This Row],[ND stock with floor area over threshold / %]])</f>
        <v>1</v>
      </c>
      <c r="AQ14" s="16">
        <f>IF(Table25[[#This Row],[Subsector]]="Residential",IF(AND(Table25[[#This Row],[Building structure]]&lt;&gt;"Apartment",OR(Table25[[#This Row],[Heating]]="Oil boiler",Table25[[#This Row],[Heating]]="Solid boiler")),1,1-Table25[[#This Row],[Space constrained %]]),Table25[[#This Row],[ND stock with floor area over threshold / %]])</f>
        <v>1</v>
      </c>
      <c r="AR14" s="16">
        <f>IF(Table25[[#This Row],[Heating]]="Gas boiler",1,percentage_of_non_gas_domestic_properties_within_close_proximity_of_gas_grid)</f>
        <v>0.3495740805177735</v>
      </c>
      <c r="AS14" s="16">
        <f>IF(Table25[[#This Row],[Heating]]="Gas boiler",1,percentage_of_non_gas_domestic_properties_within_close_proximity_of_gas_grid)</f>
        <v>0.3495740805177735</v>
      </c>
      <c r="AT14" s="16">
        <f>Table25[[#This Row],[Biomethane boiler]]*Table25[[#This Row],[ASHP]]</f>
        <v>0.3495740805177735</v>
      </c>
      <c r="AU14" s="16">
        <f>IF(Table25[[#This Row],[Subsector]]="Residential",Table25[[#This Row],[ASHP]]*Table25[[#This Row],[Bioliquid boiler (B100)]],Table25[[#This Row],[ND stock with floor area over threshold / %]])</f>
        <v>1</v>
      </c>
      <c r="AV14" s="16">
        <f>Table25[[#This Row],[Biomethane boiler]]*Table25[[#This Row],[ASHP]]</f>
        <v>0.3495740805177735</v>
      </c>
      <c r="AW14" s="16">
        <v>1</v>
      </c>
      <c r="AX14" s="16">
        <f>IF(Table25[[#This Row],[Subsector]]="Residential",IF(Table25[[#This Row],[Building structure]]&lt;&gt;"Apartment",0.5*(1-MIN(Table25[[#This Row],[No HW storage %]],Table25[[#This Row],[Space constrained %]])),0),0.5*Table25[[#This Row],[ASHP]])</f>
        <v>0.5</v>
      </c>
      <c r="AY14" s="16">
        <f>IF(Table25[[#This Row],[Subsector]]="Residential",IF(Table25[[#This Row],[Building structure]]&lt;&gt;"Apartment",Table25[[#This Row],[Hydrogen boiler]]*0.5,0),0.5*Table25[[#This Row],[Hydrogen boiler]])</f>
        <v>0.17478704025888675</v>
      </c>
      <c r="AZ14" s="16">
        <f>IF(Table25[[#This Row],[Subsector]]="Residential",IF(Table25[[#This Row],[Peak demand / kW]]&gt;fuse_limit_kW,0,1),0)</f>
        <v>0</v>
      </c>
      <c r="BA14" s="16">
        <f>IF(Table25[[#This Row],[Subsector]]="Residential",IF(Table25[[#This Row],[Building structure]]&lt;&gt;"Apartment",IF(Table25[[#This Row],[Peak demand / kW]]&gt;fuse_limit_kW,0,0.5),0),0)</f>
        <v>0</v>
      </c>
      <c r="BB14" s="16">
        <f>IF(Table25[[#This Row],[Subsector]]="Residential",IF(Table25[[#This Row],[Peak demand / kW]]&gt;fuse_limit_kW,0,1),IF(OR(Table25[[#This Row],[Subsector]]="Commercial",Table25[[#This Row],[Subsector]]="Public"),1,0))</f>
        <v>1</v>
      </c>
      <c r="BC14" s="16">
        <f>IF(Table25[[#This Row],[Subsector]]="Residential",IF(Table25[[#This Row],[Peak demand / kW]]&gt;fuse_limit_kW,0,1),0)</f>
        <v>0</v>
      </c>
      <c r="BD14" s="16">
        <f>IF($G14=Table25[[#Headers],[Gas boiler]],1,0)</f>
        <v>0</v>
      </c>
      <c r="BE14" s="16">
        <f>IF($G14=Table25[[#Headers],[Oil boiler]],1,0)</f>
        <v>1</v>
      </c>
      <c r="BF14" s="16">
        <f>IF($G14=Table25[[#Headers],[Solid boiler]],1,0)</f>
        <v>0</v>
      </c>
      <c r="BG14" s="16">
        <f>IF(Table25[[#This Row],[Subsector]]="Residential",IF(Table25[[#This Row],[Building structure]]&lt;&gt;"Apartment",Table25[[#This Row],[ASHP]]*0.5,0),0)</f>
        <v>0</v>
      </c>
      <c r="BH14" s="16">
        <f>IF(Table25[[#This Row],[Subsector]]="Residential",IF(Table25[[#This Row],[Building structure]]="Apartment",1,0),0)</f>
        <v>0</v>
      </c>
      <c r="BI14" s="27">
        <f>Table25[[#This Row],[Bioliquid boiler (B100)]]*0.5</f>
        <v>0.5</v>
      </c>
    </row>
    <row r="15" spans="2:61" x14ac:dyDescent="0.25">
      <c r="B15" s="3">
        <v>7</v>
      </c>
      <c r="C15" t="s">
        <v>333</v>
      </c>
      <c r="D15" t="s">
        <v>334</v>
      </c>
      <c r="E15" t="s">
        <v>335</v>
      </c>
      <c r="F15" t="s">
        <v>336</v>
      </c>
      <c r="G15" t="s">
        <v>20</v>
      </c>
      <c r="H15" t="s">
        <v>337</v>
      </c>
      <c r="I15" t="s">
        <v>337</v>
      </c>
      <c r="J15" t="s">
        <v>338</v>
      </c>
      <c r="K15" s="39">
        <v>71.659914962793721</v>
      </c>
      <c r="L15" s="39">
        <v>198.09485855917984</v>
      </c>
      <c r="M15" s="39">
        <v>52.255008271399781</v>
      </c>
      <c r="N15" s="39">
        <v>199.09115275358133</v>
      </c>
      <c r="O15" t="s">
        <v>339</v>
      </c>
      <c r="P15" s="19">
        <v>61.179661401813647</v>
      </c>
      <c r="Q15" s="39">
        <v>400.8363868386175</v>
      </c>
      <c r="R15" s="39">
        <v>71.659914962793721</v>
      </c>
      <c r="S15" s="39">
        <v>198.09485855917984</v>
      </c>
      <c r="T15" s="39">
        <v>78.826605045244122</v>
      </c>
      <c r="U15" s="39">
        <v>52.255008271399774</v>
      </c>
      <c r="AA15" s="39">
        <v>3164.6666666666665</v>
      </c>
      <c r="AB15" s="39">
        <f>R15*1000/AA15</f>
        <v>22.643748144973788</v>
      </c>
      <c r="AC15" s="39">
        <f>IF(AND(Table25[[#This Row],[Subsector]]="Residential",$AB15&gt;49),49+($AB15-49)*2,$AB15)</f>
        <v>22.643748144973788</v>
      </c>
      <c r="AD15" s="39">
        <f>Table25[[#This Row],[Space heating demand (MWh)]]/(load_factor*8760)*1000</f>
        <v>35.715795941186244</v>
      </c>
      <c r="AE15" s="39">
        <f>Table25[[#This Row],[Peak demand / kW]]/Table25[[#This Row],[Floor area / m^2]]*1000</f>
        <v>11.285800276338607</v>
      </c>
      <c r="AF15" s="39">
        <f t="shared" si="0"/>
        <v>11.285800276338607</v>
      </c>
      <c r="AG15" s="46">
        <f>Table25[[#This Row],[Rebound-corrected peak demand (W/m2)]]/DesignDT</f>
        <v>0.49068696853646115</v>
      </c>
      <c r="AH15" s="16">
        <v>1</v>
      </c>
      <c r="AI15" s="16">
        <f>IF(Table25[[#This Row],[Subsector]]="Residential",1-MIN(Table25[[#This Row],[No HW storage %]],Table25[[#This Row],[Space constrained %]]),Table25[[#This Row],[ND stock with floor area over threshold / %]])</f>
        <v>1</v>
      </c>
      <c r="AJ15" s="16">
        <f>IF(Table25[[#This Row],[Subsector]]="Residential",1-MIN(Table25[[#This Row],[No HW storage %]],Table25[[#This Row],[Space constrained %]]),Table25[[#This Row],[ND stock with floor area over threshold / %]])</f>
        <v>1</v>
      </c>
      <c r="AK15" s="16">
        <f>IF(Table25[[#This Row],[Subsector]]="Residential",1-MIN(Table25[[#This Row],[No HW storage %]],Table25[[#This Row],[Space constrained %]]),Table25[[#This Row],[ND stock with floor area over threshold / %]])</f>
        <v>1</v>
      </c>
      <c r="AL15" s="16">
        <f>IF(Table25[[#This Row],[Subsector]]="Residential",1-MIN(Table25[[#This Row],[No HW storage %]],Table25[[#This Row],[Space constrained %]]),Table25[[#This Row],[ND stock with floor area over threshold / %]])</f>
        <v>1</v>
      </c>
      <c r="AM15" s="16">
        <f>IF($G15=Table25[[#Headers],[Electric heating]],1,0)</f>
        <v>0</v>
      </c>
      <c r="AN15" s="16">
        <f>IF($G15=Table25[[#Headers],[Commercial electric heating]],1,0)</f>
        <v>0</v>
      </c>
      <c r="AO1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5" s="16">
        <f>IF(Table25[[#This Row],[Subsector]]="Residential",IF(AND(Table25[[#This Row],[Building structure]]&lt;&gt;"Apartment",OR(Table25[[#This Row],[Heating]]="Oil boiler",Table25[[#This Row],[Heating]]="Solid boiler")),1,1-Table25[[#This Row],[Space constrained %]]),Table25[[#This Row],[ND stock with floor area over threshold / %]])</f>
        <v>1</v>
      </c>
      <c r="AQ15" s="16">
        <f>IF(Table25[[#This Row],[Subsector]]="Residential",IF(AND(Table25[[#This Row],[Building structure]]&lt;&gt;"Apartment",OR(Table25[[#This Row],[Heating]]="Oil boiler",Table25[[#This Row],[Heating]]="Solid boiler")),1,1-Table25[[#This Row],[Space constrained %]]),Table25[[#This Row],[ND stock with floor area over threshold / %]])</f>
        <v>1</v>
      </c>
      <c r="AR15" s="16">
        <f>IF(Table25[[#This Row],[Heating]]="Gas boiler",1,percentage_of_non_gas_domestic_properties_within_close_proximity_of_gas_grid)</f>
        <v>0.3495740805177735</v>
      </c>
      <c r="AS15" s="16">
        <f>IF(Table25[[#This Row],[Heating]]="Gas boiler",1,percentage_of_non_gas_domestic_properties_within_close_proximity_of_gas_grid)</f>
        <v>0.3495740805177735</v>
      </c>
      <c r="AT15" s="16">
        <f>Table25[[#This Row],[Biomethane boiler]]*Table25[[#This Row],[ASHP]]</f>
        <v>0.3495740805177735</v>
      </c>
      <c r="AU15" s="16">
        <f>IF(Table25[[#This Row],[Subsector]]="Residential",Table25[[#This Row],[ASHP]]*Table25[[#This Row],[Bioliquid boiler (B100)]],Table25[[#This Row],[ND stock with floor area over threshold / %]])</f>
        <v>1</v>
      </c>
      <c r="AV15" s="16">
        <f>Table25[[#This Row],[Biomethane boiler]]*Table25[[#This Row],[ASHP]]</f>
        <v>0.3495740805177735</v>
      </c>
      <c r="AW15" s="16">
        <v>1</v>
      </c>
      <c r="AX15" s="16">
        <f>IF(Table25[[#This Row],[Subsector]]="Residential",IF(Table25[[#This Row],[Building structure]]&lt;&gt;"Apartment",0.5*(1-MIN(Table25[[#This Row],[No HW storage %]],Table25[[#This Row],[Space constrained %]])),0),0.5*Table25[[#This Row],[ASHP]])</f>
        <v>0.5</v>
      </c>
      <c r="AY15" s="16">
        <f>IF(Table25[[#This Row],[Subsector]]="Residential",IF(Table25[[#This Row],[Building structure]]&lt;&gt;"Apartment",Table25[[#This Row],[Hydrogen boiler]]*0.5,0),0.5*Table25[[#This Row],[Hydrogen boiler]])</f>
        <v>0.17478704025888675</v>
      </c>
      <c r="AZ15" s="16">
        <f>IF(Table25[[#This Row],[Subsector]]="Residential",IF(Table25[[#This Row],[Peak demand / kW]]&gt;fuse_limit_kW,0,1),0)</f>
        <v>0</v>
      </c>
      <c r="BA15" s="16">
        <f>IF(Table25[[#This Row],[Subsector]]="Residential",IF(Table25[[#This Row],[Building structure]]&lt;&gt;"Apartment",IF(Table25[[#This Row],[Peak demand / kW]]&gt;fuse_limit_kW,0,0.5),0),0)</f>
        <v>0</v>
      </c>
      <c r="BB15" s="16">
        <f>IF(Table25[[#This Row],[Subsector]]="Residential",IF(Table25[[#This Row],[Peak demand / kW]]&gt;fuse_limit_kW,0,1),IF(OR(Table25[[#This Row],[Subsector]]="Commercial",Table25[[#This Row],[Subsector]]="Public"),1,0))</f>
        <v>1</v>
      </c>
      <c r="BC15" s="16">
        <f>IF(Table25[[#This Row],[Subsector]]="Residential",IF(Table25[[#This Row],[Peak demand / kW]]&gt;fuse_limit_kW,0,1),0)</f>
        <v>0</v>
      </c>
      <c r="BD15" s="16">
        <f>IF($G15=Table25[[#Headers],[Gas boiler]],1,0)</f>
        <v>0</v>
      </c>
      <c r="BE15" s="16">
        <f>IF($G15=Table25[[#Headers],[Oil boiler]],1,0)</f>
        <v>1</v>
      </c>
      <c r="BF15" s="16">
        <f>IF($G15=Table25[[#Headers],[Solid boiler]],1,0)</f>
        <v>0</v>
      </c>
      <c r="BG15" s="16">
        <f>IF(Table25[[#This Row],[Subsector]]="Residential",IF(Table25[[#This Row],[Building structure]]&lt;&gt;"Apartment",Table25[[#This Row],[ASHP]]*0.5,0),0)</f>
        <v>0</v>
      </c>
      <c r="BH15" s="16">
        <f>IF(Table25[[#This Row],[Subsector]]="Residential",IF(Table25[[#This Row],[Building structure]]="Apartment",1,0),0)</f>
        <v>0</v>
      </c>
      <c r="BI15" s="27">
        <f>Table25[[#This Row],[Bioliquid boiler (B100)]]*0.5</f>
        <v>0.5</v>
      </c>
    </row>
    <row r="16" spans="2:61" x14ac:dyDescent="0.25">
      <c r="B16">
        <v>8</v>
      </c>
      <c r="C16" t="s">
        <v>333</v>
      </c>
      <c r="D16" t="s">
        <v>334</v>
      </c>
      <c r="E16" t="s">
        <v>335</v>
      </c>
      <c r="F16" t="s">
        <v>340</v>
      </c>
      <c r="G16" t="s">
        <v>20</v>
      </c>
      <c r="H16" t="s">
        <v>337</v>
      </c>
      <c r="I16" t="s">
        <v>337</v>
      </c>
      <c r="J16" t="s">
        <v>338</v>
      </c>
      <c r="K16" s="39">
        <v>157.68650932378361</v>
      </c>
      <c r="L16" s="39">
        <v>194.25794071823501</v>
      </c>
      <c r="M16" s="39">
        <v>40.334357501596656</v>
      </c>
      <c r="N16" s="39">
        <v>0</v>
      </c>
      <c r="O16" t="s">
        <v>339</v>
      </c>
      <c r="P16" s="19">
        <v>122.35932280362729</v>
      </c>
      <c r="Q16" s="39">
        <v>459.93161266757875</v>
      </c>
      <c r="R16" s="39">
        <v>187.99792547109416</v>
      </c>
      <c r="S16" s="39">
        <v>231.5993296948879</v>
      </c>
      <c r="T16" s="39">
        <v>0</v>
      </c>
      <c r="U16" s="39">
        <v>40.334357501596664</v>
      </c>
      <c r="AA16" s="39">
        <v>3398.5</v>
      </c>
      <c r="AB16" s="39">
        <f>R16*1000/AA16</f>
        <v>55.317912452874552</v>
      </c>
      <c r="AC16" s="39">
        <f>IF(AND(Table25[[#This Row],[Subsector]]="Residential",$AB16&gt;49),49+($AB16-49)*2,$AB16)</f>
        <v>55.317912452874552</v>
      </c>
      <c r="AD16" s="39">
        <f>Table25[[#This Row],[Space heating demand (MWh)]]/(load_factor*8760)*1000</f>
        <v>78.592043998521831</v>
      </c>
      <c r="AE16" s="39">
        <f>Table25[[#This Row],[Peak demand / kW]]/Table25[[#This Row],[Floor area / m^2]]*1000</f>
        <v>23.125509489045704</v>
      </c>
      <c r="AF16" s="39">
        <f t="shared" si="0"/>
        <v>23.125509489045704</v>
      </c>
      <c r="AG16" s="46">
        <f>Table25[[#This Row],[Rebound-corrected peak demand (W/m2)]]/DesignDT</f>
        <v>1.0054569343063349</v>
      </c>
      <c r="AH16" s="16">
        <v>1</v>
      </c>
      <c r="AI16" s="16">
        <f>IF(Table25[[#This Row],[Subsector]]="Residential",1-MIN(Table25[[#This Row],[No HW storage %]],Table25[[#This Row],[Space constrained %]]),Table25[[#This Row],[ND stock with floor area over threshold / %]])</f>
        <v>1</v>
      </c>
      <c r="AJ16" s="16">
        <f>IF(Table25[[#This Row],[Subsector]]="Residential",1-MIN(Table25[[#This Row],[No HW storage %]],Table25[[#This Row],[Space constrained %]]),Table25[[#This Row],[ND stock with floor area over threshold / %]])</f>
        <v>1</v>
      </c>
      <c r="AK16" s="16">
        <f>IF(Table25[[#This Row],[Subsector]]="Residential",1-MIN(Table25[[#This Row],[No HW storage %]],Table25[[#This Row],[Space constrained %]]),Table25[[#This Row],[ND stock with floor area over threshold / %]])</f>
        <v>1</v>
      </c>
      <c r="AL16" s="16">
        <f>IF(Table25[[#This Row],[Subsector]]="Residential",1-MIN(Table25[[#This Row],[No HW storage %]],Table25[[#This Row],[Space constrained %]]),Table25[[#This Row],[ND stock with floor area over threshold / %]])</f>
        <v>1</v>
      </c>
      <c r="AM16" s="16">
        <f>IF($G16=Table25[[#Headers],[Electric heating]],1,0)</f>
        <v>0</v>
      </c>
      <c r="AN16" s="16">
        <f>IF($G16=Table25[[#Headers],[Commercial electric heating]],1,0)</f>
        <v>0</v>
      </c>
      <c r="AO1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6" s="16">
        <f>IF(Table25[[#This Row],[Subsector]]="Residential",IF(AND(Table25[[#This Row],[Building structure]]&lt;&gt;"Apartment",OR(Table25[[#This Row],[Heating]]="Oil boiler",Table25[[#This Row],[Heating]]="Solid boiler")),1,1-Table25[[#This Row],[Space constrained %]]),Table25[[#This Row],[ND stock with floor area over threshold / %]])</f>
        <v>1</v>
      </c>
      <c r="AQ16" s="16">
        <f>IF(Table25[[#This Row],[Subsector]]="Residential",IF(AND(Table25[[#This Row],[Building structure]]&lt;&gt;"Apartment",OR(Table25[[#This Row],[Heating]]="Oil boiler",Table25[[#This Row],[Heating]]="Solid boiler")),1,1-Table25[[#This Row],[Space constrained %]]),Table25[[#This Row],[ND stock with floor area over threshold / %]])</f>
        <v>1</v>
      </c>
      <c r="AR16" s="16">
        <f>IF(Table25[[#This Row],[Heating]]="Gas boiler",1,percentage_of_non_gas_domestic_properties_within_close_proximity_of_gas_grid)</f>
        <v>0.3495740805177735</v>
      </c>
      <c r="AS16" s="16">
        <f>IF(Table25[[#This Row],[Heating]]="Gas boiler",1,percentage_of_non_gas_domestic_properties_within_close_proximity_of_gas_grid)</f>
        <v>0.3495740805177735</v>
      </c>
      <c r="AT16" s="16">
        <f>Table25[[#This Row],[Biomethane boiler]]*Table25[[#This Row],[ASHP]]</f>
        <v>0.3495740805177735</v>
      </c>
      <c r="AU16" s="16">
        <f>IF(Table25[[#This Row],[Subsector]]="Residential",Table25[[#This Row],[ASHP]]*Table25[[#This Row],[Bioliquid boiler (B100)]],Table25[[#This Row],[ND stock with floor area over threshold / %]])</f>
        <v>1</v>
      </c>
      <c r="AV16" s="16">
        <f>Table25[[#This Row],[Biomethane boiler]]*Table25[[#This Row],[ASHP]]</f>
        <v>0.3495740805177735</v>
      </c>
      <c r="AW16" s="16">
        <v>1</v>
      </c>
      <c r="AX16" s="16">
        <f>IF(Table25[[#This Row],[Subsector]]="Residential",IF(Table25[[#This Row],[Building structure]]&lt;&gt;"Apartment",0.5*(1-MIN(Table25[[#This Row],[No HW storage %]],Table25[[#This Row],[Space constrained %]])),0),0.5*Table25[[#This Row],[ASHP]])</f>
        <v>0.5</v>
      </c>
      <c r="AY16" s="16">
        <f>IF(Table25[[#This Row],[Subsector]]="Residential",IF(Table25[[#This Row],[Building structure]]&lt;&gt;"Apartment",Table25[[#This Row],[Hydrogen boiler]]*0.5,0),0.5*Table25[[#This Row],[Hydrogen boiler]])</f>
        <v>0.17478704025888675</v>
      </c>
      <c r="AZ16" s="16">
        <f>IF(Table25[[#This Row],[Subsector]]="Residential",IF(Table25[[#This Row],[Peak demand / kW]]&gt;fuse_limit_kW,0,1),0)</f>
        <v>0</v>
      </c>
      <c r="BA16" s="16">
        <f>IF(Table25[[#This Row],[Subsector]]="Residential",IF(Table25[[#This Row],[Building structure]]&lt;&gt;"Apartment",IF(Table25[[#This Row],[Peak demand / kW]]&gt;fuse_limit_kW,0,0.5),0),0)</f>
        <v>0</v>
      </c>
      <c r="BB16" s="16">
        <f>IF(Table25[[#This Row],[Subsector]]="Residential",IF(Table25[[#This Row],[Peak demand / kW]]&gt;fuse_limit_kW,0,1),IF(OR(Table25[[#This Row],[Subsector]]="Commercial",Table25[[#This Row],[Subsector]]="Public"),1,0))</f>
        <v>1</v>
      </c>
      <c r="BC16" s="16">
        <f>IF(Table25[[#This Row],[Subsector]]="Residential",IF(Table25[[#This Row],[Peak demand / kW]]&gt;fuse_limit_kW,0,1),0)</f>
        <v>0</v>
      </c>
      <c r="BD16" s="16">
        <f>IF($G16=Table25[[#Headers],[Gas boiler]],1,0)</f>
        <v>0</v>
      </c>
      <c r="BE16" s="16">
        <f>IF($G16=Table25[[#Headers],[Oil boiler]],1,0)</f>
        <v>1</v>
      </c>
      <c r="BF16" s="16">
        <f>IF($G16=Table25[[#Headers],[Solid boiler]],1,0)</f>
        <v>0</v>
      </c>
      <c r="BG16" s="16">
        <f>IF(Table25[[#This Row],[Subsector]]="Residential",IF(Table25[[#This Row],[Building structure]]&lt;&gt;"Apartment",Table25[[#This Row],[ASHP]]*0.5,0),0)</f>
        <v>0</v>
      </c>
      <c r="BH16" s="16">
        <f>IF(Table25[[#This Row],[Subsector]]="Residential",IF(Table25[[#This Row],[Building structure]]="Apartment",1,0),0)</f>
        <v>0</v>
      </c>
      <c r="BI16" s="27">
        <f>Table25[[#This Row],[Bioliquid boiler (B100)]]*0.5</f>
        <v>0.5</v>
      </c>
    </row>
    <row r="17" spans="2:61" x14ac:dyDescent="0.25">
      <c r="B17" s="3">
        <v>9</v>
      </c>
      <c r="C17" t="s">
        <v>333</v>
      </c>
      <c r="D17" t="s">
        <v>334</v>
      </c>
      <c r="E17" t="s">
        <v>335</v>
      </c>
      <c r="F17" t="s">
        <v>340</v>
      </c>
      <c r="G17" t="s">
        <v>20</v>
      </c>
      <c r="H17" t="s">
        <v>337</v>
      </c>
      <c r="I17" t="s">
        <v>341</v>
      </c>
      <c r="J17" t="s">
        <v>338</v>
      </c>
      <c r="K17" s="39">
        <v>115.95376830928288</v>
      </c>
      <c r="L17" s="39">
        <v>218.79966867468818</v>
      </c>
      <c r="M17" s="39">
        <v>38.226194033087879</v>
      </c>
      <c r="N17" s="39">
        <v>0</v>
      </c>
      <c r="O17" t="s">
        <v>339</v>
      </c>
      <c r="P17" s="19">
        <v>305.89830700906828</v>
      </c>
      <c r="Q17" s="39">
        <v>394.96134108335286</v>
      </c>
      <c r="R17" s="39">
        <v>123.56791602060547</v>
      </c>
      <c r="S17" s="39">
        <v>233.16723102965946</v>
      </c>
      <c r="T17" s="39">
        <v>0</v>
      </c>
      <c r="U17" s="39">
        <v>38.226194033087886</v>
      </c>
      <c r="AA17" s="39">
        <v>2485.6999999999998</v>
      </c>
      <c r="AB17" s="39">
        <f>R17*1000/AA17</f>
        <v>49.711516281371637</v>
      </c>
      <c r="AC17" s="39">
        <f>IF(AND(Table25[[#This Row],[Subsector]]="Residential",$AB17&gt;49),49+($AB17-49)*2,$AB17)</f>
        <v>49.711516281371637</v>
      </c>
      <c r="AD17" s="39">
        <f>Table25[[#This Row],[Space heating demand (MWh)]]/(load_factor*8760)*1000</f>
        <v>57.792157996505665</v>
      </c>
      <c r="AE17" s="39">
        <f>Table25[[#This Row],[Peak demand / kW]]/Table25[[#This Row],[Floor area / m^2]]*1000</f>
        <v>23.249852354067535</v>
      </c>
      <c r="AF17" s="39">
        <f t="shared" si="0"/>
        <v>23.249852354067535</v>
      </c>
      <c r="AG17" s="46">
        <f>Table25[[#This Row],[Rebound-corrected peak demand (W/m2)]]/DesignDT</f>
        <v>1.0108631458290234</v>
      </c>
      <c r="AH17" s="16">
        <v>1</v>
      </c>
      <c r="AI17" s="16">
        <f>IF(Table25[[#This Row],[Subsector]]="Residential",1-MIN(Table25[[#This Row],[No HW storage %]],Table25[[#This Row],[Space constrained %]]),Table25[[#This Row],[ND stock with floor area over threshold / %]])</f>
        <v>1</v>
      </c>
      <c r="AJ17" s="16">
        <f>IF(Table25[[#This Row],[Subsector]]="Residential",1-MIN(Table25[[#This Row],[No HW storage %]],Table25[[#This Row],[Space constrained %]]),Table25[[#This Row],[ND stock with floor area over threshold / %]])</f>
        <v>1</v>
      </c>
      <c r="AK17" s="16">
        <f>IF(Table25[[#This Row],[Subsector]]="Residential",1-MIN(Table25[[#This Row],[No HW storage %]],Table25[[#This Row],[Space constrained %]]),Table25[[#This Row],[ND stock with floor area over threshold / %]])</f>
        <v>1</v>
      </c>
      <c r="AL17" s="16">
        <f>IF(Table25[[#This Row],[Subsector]]="Residential",1-MIN(Table25[[#This Row],[No HW storage %]],Table25[[#This Row],[Space constrained %]]),Table25[[#This Row],[ND stock with floor area over threshold / %]])</f>
        <v>1</v>
      </c>
      <c r="AM17" s="16">
        <f>IF($G17=Table25[[#Headers],[Electric heating]],1,0)</f>
        <v>0</v>
      </c>
      <c r="AN17" s="16">
        <f>IF($G17=Table25[[#Headers],[Commercial electric heating]],1,0)</f>
        <v>0</v>
      </c>
      <c r="AO1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7" s="16">
        <f>IF(Table25[[#This Row],[Subsector]]="Residential",IF(AND(Table25[[#This Row],[Building structure]]&lt;&gt;"Apartment",OR(Table25[[#This Row],[Heating]]="Oil boiler",Table25[[#This Row],[Heating]]="Solid boiler")),1,1-Table25[[#This Row],[Space constrained %]]),Table25[[#This Row],[ND stock with floor area over threshold / %]])</f>
        <v>1</v>
      </c>
      <c r="AQ17" s="16">
        <f>IF(Table25[[#This Row],[Subsector]]="Residential",IF(AND(Table25[[#This Row],[Building structure]]&lt;&gt;"Apartment",OR(Table25[[#This Row],[Heating]]="Oil boiler",Table25[[#This Row],[Heating]]="Solid boiler")),1,1-Table25[[#This Row],[Space constrained %]]),Table25[[#This Row],[ND stock with floor area over threshold / %]])</f>
        <v>1</v>
      </c>
      <c r="AR17" s="16">
        <f>IF(Table25[[#This Row],[Heating]]="Gas boiler",1,percentage_of_non_gas_domestic_properties_within_close_proximity_of_gas_grid)</f>
        <v>0.3495740805177735</v>
      </c>
      <c r="AS17" s="16">
        <f>IF(Table25[[#This Row],[Heating]]="Gas boiler",1,percentage_of_non_gas_domestic_properties_within_close_proximity_of_gas_grid)</f>
        <v>0.3495740805177735</v>
      </c>
      <c r="AT17" s="16">
        <f>Table25[[#This Row],[Biomethane boiler]]*Table25[[#This Row],[ASHP]]</f>
        <v>0.3495740805177735</v>
      </c>
      <c r="AU17" s="16">
        <f>IF(Table25[[#This Row],[Subsector]]="Residential",Table25[[#This Row],[ASHP]]*Table25[[#This Row],[Bioliquid boiler (B100)]],Table25[[#This Row],[ND stock with floor area over threshold / %]])</f>
        <v>1</v>
      </c>
      <c r="AV17" s="16">
        <f>Table25[[#This Row],[Biomethane boiler]]*Table25[[#This Row],[ASHP]]</f>
        <v>0.3495740805177735</v>
      </c>
      <c r="AW17" s="16">
        <v>1</v>
      </c>
      <c r="AX17" s="16">
        <f>IF(Table25[[#This Row],[Subsector]]="Residential",IF(Table25[[#This Row],[Building structure]]&lt;&gt;"Apartment",0.5*(1-MIN(Table25[[#This Row],[No HW storage %]],Table25[[#This Row],[Space constrained %]])),0),0.5*Table25[[#This Row],[ASHP]])</f>
        <v>0.5</v>
      </c>
      <c r="AY17" s="16">
        <f>IF(Table25[[#This Row],[Subsector]]="Residential",IF(Table25[[#This Row],[Building structure]]&lt;&gt;"Apartment",Table25[[#This Row],[Hydrogen boiler]]*0.5,0),0.5*Table25[[#This Row],[Hydrogen boiler]])</f>
        <v>0.17478704025888675</v>
      </c>
      <c r="AZ17" s="16">
        <f>IF(Table25[[#This Row],[Subsector]]="Residential",IF(Table25[[#This Row],[Peak demand / kW]]&gt;fuse_limit_kW,0,1),0)</f>
        <v>0</v>
      </c>
      <c r="BA17" s="16">
        <f>IF(Table25[[#This Row],[Subsector]]="Residential",IF(Table25[[#This Row],[Building structure]]&lt;&gt;"Apartment",IF(Table25[[#This Row],[Peak demand / kW]]&gt;fuse_limit_kW,0,0.5),0),0)</f>
        <v>0</v>
      </c>
      <c r="BB17" s="16">
        <f>IF(Table25[[#This Row],[Subsector]]="Residential",IF(Table25[[#This Row],[Peak demand / kW]]&gt;fuse_limit_kW,0,1),IF(OR(Table25[[#This Row],[Subsector]]="Commercial",Table25[[#This Row],[Subsector]]="Public"),1,0))</f>
        <v>1</v>
      </c>
      <c r="BC17" s="16">
        <f>IF(Table25[[#This Row],[Subsector]]="Residential",IF(Table25[[#This Row],[Peak demand / kW]]&gt;fuse_limit_kW,0,1),0)</f>
        <v>0</v>
      </c>
      <c r="BD17" s="16">
        <f>IF($G17=Table25[[#Headers],[Gas boiler]],1,0)</f>
        <v>0</v>
      </c>
      <c r="BE17" s="16">
        <f>IF($G17=Table25[[#Headers],[Oil boiler]],1,0)</f>
        <v>1</v>
      </c>
      <c r="BF17" s="16">
        <f>IF($G17=Table25[[#Headers],[Solid boiler]],1,0)</f>
        <v>0</v>
      </c>
      <c r="BG17" s="16">
        <f>IF(Table25[[#This Row],[Subsector]]="Residential",IF(Table25[[#This Row],[Building structure]]&lt;&gt;"Apartment",Table25[[#This Row],[ASHP]]*0.5,0),0)</f>
        <v>0</v>
      </c>
      <c r="BH17" s="16">
        <f>IF(Table25[[#This Row],[Subsector]]="Residential",IF(Table25[[#This Row],[Building structure]]="Apartment",1,0),0)</f>
        <v>0</v>
      </c>
      <c r="BI17" s="27">
        <f>Table25[[#This Row],[Bioliquid boiler (B100)]]*0.5</f>
        <v>0.5</v>
      </c>
    </row>
    <row r="18" spans="2:61" x14ac:dyDescent="0.25">
      <c r="B18" s="3">
        <v>10</v>
      </c>
      <c r="C18" t="s">
        <v>333</v>
      </c>
      <c r="D18" t="s">
        <v>334</v>
      </c>
      <c r="E18" t="s">
        <v>342</v>
      </c>
      <c r="F18" t="s">
        <v>340</v>
      </c>
      <c r="G18" t="s">
        <v>20</v>
      </c>
      <c r="H18" t="s">
        <v>337</v>
      </c>
      <c r="I18" t="s">
        <v>341</v>
      </c>
      <c r="J18" t="s">
        <v>338</v>
      </c>
      <c r="K18" s="39">
        <v>28.634146319432869</v>
      </c>
      <c r="L18" s="39">
        <v>31.45769688955076</v>
      </c>
      <c r="M18" s="39">
        <v>8.8634468951905419</v>
      </c>
      <c r="N18" s="39">
        <v>0</v>
      </c>
      <c r="O18" t="s">
        <v>339</v>
      </c>
      <c r="P18" s="19">
        <v>3822.5377867584029</v>
      </c>
      <c r="Q18" s="39">
        <v>85.32848759266389</v>
      </c>
      <c r="R18" s="39">
        <v>36.436079286805985</v>
      </c>
      <c r="S18" s="39">
        <v>40.028961410667371</v>
      </c>
      <c r="T18" s="39">
        <v>0</v>
      </c>
      <c r="U18" s="39">
        <v>8.8634468951905419</v>
      </c>
      <c r="AA18" s="39">
        <v>437.47222222222223</v>
      </c>
      <c r="AB18" s="39">
        <f>R18*1000/AA18</f>
        <v>83.287755052702749</v>
      </c>
      <c r="AC18" s="39">
        <f>IF(AND(Table25[[#This Row],[Subsector]]="Residential",$AB18&gt;49),49+($AB18-49)*2,$AB18)</f>
        <v>83.287755052702749</v>
      </c>
      <c r="AD18" s="39">
        <f>Table25[[#This Row],[Space heating demand (MWh)]]/(load_factor*8760)*1000</f>
        <v>14.271456049395553</v>
      </c>
      <c r="AE18" s="39">
        <f>Table25[[#This Row],[Peak demand / kW]]/Table25[[#This Row],[Floor area / m^2]]*1000</f>
        <v>32.622542242570319</v>
      </c>
      <c r="AF18" s="39">
        <f t="shared" si="0"/>
        <v>32.622542242570319</v>
      </c>
      <c r="AG18" s="46">
        <f>Table25[[#This Row],[Rebound-corrected peak demand (W/m2)]]/DesignDT</f>
        <v>1.4183714018508835</v>
      </c>
      <c r="AH18" s="16">
        <v>1</v>
      </c>
      <c r="AI18" s="16">
        <f>IF(Table25[[#This Row],[Subsector]]="Residential",1-MIN(Table25[[#This Row],[No HW storage %]],Table25[[#This Row],[Space constrained %]]),Table25[[#This Row],[ND stock with floor area over threshold / %]])</f>
        <v>1</v>
      </c>
      <c r="AJ18" s="16">
        <f>IF(Table25[[#This Row],[Subsector]]="Residential",1-MIN(Table25[[#This Row],[No HW storage %]],Table25[[#This Row],[Space constrained %]]),Table25[[#This Row],[ND stock with floor area over threshold / %]])</f>
        <v>1</v>
      </c>
      <c r="AK18" s="16">
        <f>IF(Table25[[#This Row],[Subsector]]="Residential",1-MIN(Table25[[#This Row],[No HW storage %]],Table25[[#This Row],[Space constrained %]]),Table25[[#This Row],[ND stock with floor area over threshold / %]])</f>
        <v>1</v>
      </c>
      <c r="AL18" s="16">
        <f>IF(Table25[[#This Row],[Subsector]]="Residential",1-MIN(Table25[[#This Row],[No HW storage %]],Table25[[#This Row],[Space constrained %]]),Table25[[#This Row],[ND stock with floor area over threshold / %]])</f>
        <v>1</v>
      </c>
      <c r="AM18" s="16">
        <f>IF($G18=Table25[[#Headers],[Electric heating]],1,0)</f>
        <v>0</v>
      </c>
      <c r="AN18" s="16">
        <f>IF($G18=Table25[[#Headers],[Commercial electric heating]],1,0)</f>
        <v>0</v>
      </c>
      <c r="AO1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8" s="16">
        <f>IF(Table25[[#This Row],[Subsector]]="Residential",IF(AND(Table25[[#This Row],[Building structure]]&lt;&gt;"Apartment",OR(Table25[[#This Row],[Heating]]="Oil boiler",Table25[[#This Row],[Heating]]="Solid boiler")),1,1-Table25[[#This Row],[Space constrained %]]),Table25[[#This Row],[ND stock with floor area over threshold / %]])</f>
        <v>1</v>
      </c>
      <c r="AQ18" s="16">
        <f>IF(Table25[[#This Row],[Subsector]]="Residential",IF(AND(Table25[[#This Row],[Building structure]]&lt;&gt;"Apartment",OR(Table25[[#This Row],[Heating]]="Oil boiler",Table25[[#This Row],[Heating]]="Solid boiler")),1,1-Table25[[#This Row],[Space constrained %]]),Table25[[#This Row],[ND stock with floor area over threshold / %]])</f>
        <v>1</v>
      </c>
      <c r="AR18" s="16">
        <f>IF(Table25[[#This Row],[Heating]]="Gas boiler",1,percentage_of_non_gas_domestic_properties_within_close_proximity_of_gas_grid)</f>
        <v>0.3495740805177735</v>
      </c>
      <c r="AS18" s="16">
        <f>IF(Table25[[#This Row],[Heating]]="Gas boiler",1,percentage_of_non_gas_domestic_properties_within_close_proximity_of_gas_grid)</f>
        <v>0.3495740805177735</v>
      </c>
      <c r="AT18" s="16">
        <f>Table25[[#This Row],[Biomethane boiler]]*Table25[[#This Row],[ASHP]]</f>
        <v>0.3495740805177735</v>
      </c>
      <c r="AU18" s="16">
        <f>IF(Table25[[#This Row],[Subsector]]="Residential",Table25[[#This Row],[ASHP]]*Table25[[#This Row],[Bioliquid boiler (B100)]],Table25[[#This Row],[ND stock with floor area over threshold / %]])</f>
        <v>1</v>
      </c>
      <c r="AV18" s="16">
        <f>Table25[[#This Row],[Biomethane boiler]]*Table25[[#This Row],[ASHP]]</f>
        <v>0.3495740805177735</v>
      </c>
      <c r="AW18" s="16">
        <v>1</v>
      </c>
      <c r="AX18" s="16">
        <f>IF(Table25[[#This Row],[Subsector]]="Residential",IF(Table25[[#This Row],[Building structure]]&lt;&gt;"Apartment",0.5*(1-MIN(Table25[[#This Row],[No HW storage %]],Table25[[#This Row],[Space constrained %]])),0),0.5*Table25[[#This Row],[ASHP]])</f>
        <v>0.5</v>
      </c>
      <c r="AY18" s="16">
        <f>IF(Table25[[#This Row],[Subsector]]="Residential",IF(Table25[[#This Row],[Building structure]]&lt;&gt;"Apartment",Table25[[#This Row],[Hydrogen boiler]]*0.5,0),0.5*Table25[[#This Row],[Hydrogen boiler]])</f>
        <v>0.17478704025888675</v>
      </c>
      <c r="AZ18" s="16">
        <f>IF(Table25[[#This Row],[Subsector]]="Residential",IF(Table25[[#This Row],[Peak demand / kW]]&gt;fuse_limit_kW,0,1),0)</f>
        <v>0</v>
      </c>
      <c r="BA18" s="16">
        <f>IF(Table25[[#This Row],[Subsector]]="Residential",IF(Table25[[#This Row],[Building structure]]&lt;&gt;"Apartment",IF(Table25[[#This Row],[Peak demand / kW]]&gt;fuse_limit_kW,0,0.5),0),0)</f>
        <v>0</v>
      </c>
      <c r="BB18" s="16">
        <f>IF(Table25[[#This Row],[Subsector]]="Residential",IF(Table25[[#This Row],[Peak demand / kW]]&gt;fuse_limit_kW,0,1),IF(OR(Table25[[#This Row],[Subsector]]="Commercial",Table25[[#This Row],[Subsector]]="Public"),1,0))</f>
        <v>1</v>
      </c>
      <c r="BC18" s="16">
        <f>IF(Table25[[#This Row],[Subsector]]="Residential",IF(Table25[[#This Row],[Peak demand / kW]]&gt;fuse_limit_kW,0,1),0)</f>
        <v>0</v>
      </c>
      <c r="BD18" s="16">
        <f>IF($G18=Table25[[#Headers],[Gas boiler]],1,0)</f>
        <v>0</v>
      </c>
      <c r="BE18" s="16">
        <f>IF($G18=Table25[[#Headers],[Oil boiler]],1,0)</f>
        <v>1</v>
      </c>
      <c r="BF18" s="16">
        <f>IF($G18=Table25[[#Headers],[Solid boiler]],1,0)</f>
        <v>0</v>
      </c>
      <c r="BG18" s="16">
        <f>IF(Table25[[#This Row],[Subsector]]="Residential",IF(Table25[[#This Row],[Building structure]]&lt;&gt;"Apartment",Table25[[#This Row],[ASHP]]*0.5,0),0)</f>
        <v>0</v>
      </c>
      <c r="BH18" s="16">
        <f>IF(Table25[[#This Row],[Subsector]]="Residential",IF(Table25[[#This Row],[Building structure]]="Apartment",1,0),0)</f>
        <v>0</v>
      </c>
      <c r="BI18" s="27">
        <f>Table25[[#This Row],[Bioliquid boiler (B100)]]*0.5</f>
        <v>0.5</v>
      </c>
    </row>
    <row r="19" spans="2:61" x14ac:dyDescent="0.25">
      <c r="B19">
        <v>11</v>
      </c>
      <c r="C19" t="s">
        <v>333</v>
      </c>
      <c r="D19" t="s">
        <v>334</v>
      </c>
      <c r="E19" t="s">
        <v>342</v>
      </c>
      <c r="F19" t="s">
        <v>340</v>
      </c>
      <c r="G19" t="s">
        <v>20</v>
      </c>
      <c r="H19" t="s">
        <v>337</v>
      </c>
      <c r="I19" t="s">
        <v>337</v>
      </c>
      <c r="J19" t="s">
        <v>338</v>
      </c>
      <c r="K19" s="39">
        <v>13.701745282747295</v>
      </c>
      <c r="L19" s="39">
        <v>21.615764287379079</v>
      </c>
      <c r="M19" s="39">
        <v>6.4383847214278305</v>
      </c>
      <c r="N19" s="39">
        <v>0</v>
      </c>
      <c r="O19" t="s">
        <v>339</v>
      </c>
      <c r="P19" s="19">
        <v>1486.5424726282681</v>
      </c>
      <c r="Q19" s="39">
        <v>49.240677841845702</v>
      </c>
      <c r="R19" s="39">
        <v>16.605534336699666</v>
      </c>
      <c r="S19" s="39">
        <v>26.196758783718209</v>
      </c>
      <c r="T19" s="39">
        <v>0</v>
      </c>
      <c r="U19" s="39">
        <v>6.4383847214278305</v>
      </c>
      <c r="AA19" s="39">
        <v>350.42857142857144</v>
      </c>
      <c r="AB19" s="39">
        <f>R19*1000/AA19</f>
        <v>47.386359705217153</v>
      </c>
      <c r="AC19" s="39">
        <f>IF(AND(Table25[[#This Row],[Subsector]]="Residential",$AB19&gt;49),49+($AB19-49)*2,$AB19)</f>
        <v>47.386359705217153</v>
      </c>
      <c r="AD19" s="39">
        <f>Table25[[#This Row],[Space heating demand (MWh)]]/(load_factor*8760)*1000</f>
        <v>6.8290443661675688</v>
      </c>
      <c r="AE19" s="39">
        <f>Table25[[#This Row],[Peak demand / kW]]/Table25[[#This Row],[Floor area / m^2]]*1000</f>
        <v>19.487692850865461</v>
      </c>
      <c r="AF19" s="39">
        <f t="shared" si="0"/>
        <v>19.487692850865461</v>
      </c>
      <c r="AG19" s="46">
        <f>Table25[[#This Row],[Rebound-corrected peak demand (W/m2)]]/DesignDT</f>
        <v>0.84729099351588955</v>
      </c>
      <c r="AH19" s="16">
        <v>1</v>
      </c>
      <c r="AI19" s="16">
        <f>IF(Table25[[#This Row],[Subsector]]="Residential",1-MIN(Table25[[#This Row],[No HW storage %]],Table25[[#This Row],[Space constrained %]]),Table25[[#This Row],[ND stock with floor area over threshold / %]])</f>
        <v>1</v>
      </c>
      <c r="AJ19" s="16">
        <f>IF(Table25[[#This Row],[Subsector]]="Residential",1-MIN(Table25[[#This Row],[No HW storage %]],Table25[[#This Row],[Space constrained %]]),Table25[[#This Row],[ND stock with floor area over threshold / %]])</f>
        <v>1</v>
      </c>
      <c r="AK19" s="16">
        <f>IF(Table25[[#This Row],[Subsector]]="Residential",1-MIN(Table25[[#This Row],[No HW storage %]],Table25[[#This Row],[Space constrained %]]),Table25[[#This Row],[ND stock with floor area over threshold / %]])</f>
        <v>1</v>
      </c>
      <c r="AL19" s="16">
        <f>IF(Table25[[#This Row],[Subsector]]="Residential",1-MIN(Table25[[#This Row],[No HW storage %]],Table25[[#This Row],[Space constrained %]]),Table25[[#This Row],[ND stock with floor area over threshold / %]])</f>
        <v>1</v>
      </c>
      <c r="AM19" s="16">
        <f>IF($G19=Table25[[#Headers],[Electric heating]],1,0)</f>
        <v>0</v>
      </c>
      <c r="AN19" s="16">
        <f>IF($G19=Table25[[#Headers],[Commercial electric heating]],1,0)</f>
        <v>0</v>
      </c>
      <c r="AO1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9" s="16">
        <f>IF(Table25[[#This Row],[Subsector]]="Residential",IF(AND(Table25[[#This Row],[Building structure]]&lt;&gt;"Apartment",OR(Table25[[#This Row],[Heating]]="Oil boiler",Table25[[#This Row],[Heating]]="Solid boiler")),1,1-Table25[[#This Row],[Space constrained %]]),Table25[[#This Row],[ND stock with floor area over threshold / %]])</f>
        <v>1</v>
      </c>
      <c r="AQ19" s="16">
        <f>IF(Table25[[#This Row],[Subsector]]="Residential",IF(AND(Table25[[#This Row],[Building structure]]&lt;&gt;"Apartment",OR(Table25[[#This Row],[Heating]]="Oil boiler",Table25[[#This Row],[Heating]]="Solid boiler")),1,1-Table25[[#This Row],[Space constrained %]]),Table25[[#This Row],[ND stock with floor area over threshold / %]])</f>
        <v>1</v>
      </c>
      <c r="AR19" s="16">
        <f>IF(Table25[[#This Row],[Heating]]="Gas boiler",1,percentage_of_non_gas_domestic_properties_within_close_proximity_of_gas_grid)</f>
        <v>0.3495740805177735</v>
      </c>
      <c r="AS19" s="16">
        <f>IF(Table25[[#This Row],[Heating]]="Gas boiler",1,percentage_of_non_gas_domestic_properties_within_close_proximity_of_gas_grid)</f>
        <v>0.3495740805177735</v>
      </c>
      <c r="AT19" s="16">
        <f>Table25[[#This Row],[Biomethane boiler]]*Table25[[#This Row],[ASHP]]</f>
        <v>0.3495740805177735</v>
      </c>
      <c r="AU19" s="16">
        <f>IF(Table25[[#This Row],[Subsector]]="Residential",Table25[[#This Row],[ASHP]]*Table25[[#This Row],[Bioliquid boiler (B100)]],Table25[[#This Row],[ND stock with floor area over threshold / %]])</f>
        <v>1</v>
      </c>
      <c r="AV19" s="16">
        <f>Table25[[#This Row],[Biomethane boiler]]*Table25[[#This Row],[ASHP]]</f>
        <v>0.3495740805177735</v>
      </c>
      <c r="AW19" s="16">
        <v>1</v>
      </c>
      <c r="AX19" s="16">
        <f>IF(Table25[[#This Row],[Subsector]]="Residential",IF(Table25[[#This Row],[Building structure]]&lt;&gt;"Apartment",0.5*(1-MIN(Table25[[#This Row],[No HW storage %]],Table25[[#This Row],[Space constrained %]])),0),0.5*Table25[[#This Row],[ASHP]])</f>
        <v>0.5</v>
      </c>
      <c r="AY19" s="16">
        <f>IF(Table25[[#This Row],[Subsector]]="Residential",IF(Table25[[#This Row],[Building structure]]&lt;&gt;"Apartment",Table25[[#This Row],[Hydrogen boiler]]*0.5,0),0.5*Table25[[#This Row],[Hydrogen boiler]])</f>
        <v>0.17478704025888675</v>
      </c>
      <c r="AZ19" s="16">
        <f>IF(Table25[[#This Row],[Subsector]]="Residential",IF(Table25[[#This Row],[Peak demand / kW]]&gt;fuse_limit_kW,0,1),0)</f>
        <v>0</v>
      </c>
      <c r="BA19" s="16">
        <f>IF(Table25[[#This Row],[Subsector]]="Residential",IF(Table25[[#This Row],[Building structure]]&lt;&gt;"Apartment",IF(Table25[[#This Row],[Peak demand / kW]]&gt;fuse_limit_kW,0,0.5),0),0)</f>
        <v>0</v>
      </c>
      <c r="BB19" s="16">
        <f>IF(Table25[[#This Row],[Subsector]]="Residential",IF(Table25[[#This Row],[Peak demand / kW]]&gt;fuse_limit_kW,0,1),IF(OR(Table25[[#This Row],[Subsector]]="Commercial",Table25[[#This Row],[Subsector]]="Public"),1,0))</f>
        <v>1</v>
      </c>
      <c r="BC19" s="16">
        <f>IF(Table25[[#This Row],[Subsector]]="Residential",IF(Table25[[#This Row],[Peak demand / kW]]&gt;fuse_limit_kW,0,1),0)</f>
        <v>0</v>
      </c>
      <c r="BD19" s="16">
        <f>IF($G19=Table25[[#Headers],[Gas boiler]],1,0)</f>
        <v>0</v>
      </c>
      <c r="BE19" s="16">
        <f>IF($G19=Table25[[#Headers],[Oil boiler]],1,0)</f>
        <v>1</v>
      </c>
      <c r="BF19" s="16">
        <f>IF($G19=Table25[[#Headers],[Solid boiler]],1,0)</f>
        <v>0</v>
      </c>
      <c r="BG19" s="16">
        <f>IF(Table25[[#This Row],[Subsector]]="Residential",IF(Table25[[#This Row],[Building structure]]&lt;&gt;"Apartment",Table25[[#This Row],[ASHP]]*0.5,0),0)</f>
        <v>0</v>
      </c>
      <c r="BH19" s="16">
        <f>IF(Table25[[#This Row],[Subsector]]="Residential",IF(Table25[[#This Row],[Building structure]]="Apartment",1,0),0)</f>
        <v>0</v>
      </c>
      <c r="BI19" s="27">
        <f>Table25[[#This Row],[Bioliquid boiler (B100)]]*0.5</f>
        <v>0.5</v>
      </c>
    </row>
    <row r="20" spans="2:61" x14ac:dyDescent="0.25">
      <c r="B20" s="3">
        <v>12</v>
      </c>
      <c r="C20" t="s">
        <v>333</v>
      </c>
      <c r="D20" t="s">
        <v>343</v>
      </c>
      <c r="E20" t="s">
        <v>335</v>
      </c>
      <c r="F20" t="s">
        <v>336</v>
      </c>
      <c r="G20" t="s">
        <v>331</v>
      </c>
      <c r="H20" t="s">
        <v>337</v>
      </c>
      <c r="I20" t="s">
        <v>337</v>
      </c>
      <c r="J20" t="s">
        <v>338</v>
      </c>
      <c r="K20" s="39">
        <v>102.88933919565631</v>
      </c>
      <c r="L20" s="39">
        <v>25.748260532139131</v>
      </c>
      <c r="M20" s="39">
        <v>39.421126904513407</v>
      </c>
      <c r="N20" s="39">
        <v>231.09759551265009</v>
      </c>
      <c r="O20" t="s">
        <v>339</v>
      </c>
      <c r="P20" s="19">
        <v>264.85773972289439</v>
      </c>
      <c r="Q20" s="39">
        <v>175.23397807091703</v>
      </c>
      <c r="R20" s="39">
        <v>42.160796712258659</v>
      </c>
      <c r="S20" s="39">
        <v>10.550822723484071</v>
      </c>
      <c r="T20" s="39">
        <v>83.101231730660885</v>
      </c>
      <c r="U20" s="39">
        <v>39.4211269045134</v>
      </c>
      <c r="AA20" s="39">
        <v>3001.9886363636365</v>
      </c>
      <c r="AB20" s="39">
        <f>R20*1000/AA20</f>
        <v>14.044289242656427</v>
      </c>
      <c r="AC20" s="39">
        <f>IF(AND(Table25[[#This Row],[Subsector]]="Residential",$AB20&gt;49),49+($AB20-49)*2,$AB20)</f>
        <v>14.044289242656427</v>
      </c>
      <c r="AD20" s="39">
        <f>Table25[[#This Row],[Space heating demand (MWh)]]/(load_factor*8760)*1000</f>
        <v>51.28075640535608</v>
      </c>
      <c r="AE20" s="39">
        <f>Table25[[#This Row],[Peak demand / kW]]/Table25[[#This Row],[Floor area / m^2]]*1000</f>
        <v>17.082261999323688</v>
      </c>
      <c r="AF20" s="39">
        <f t="shared" si="0"/>
        <v>17.082261999323688</v>
      </c>
      <c r="AG20" s="46">
        <f>Table25[[#This Row],[Rebound-corrected peak demand (W/m2)]]/DesignDT</f>
        <v>0.74270704344885596</v>
      </c>
      <c r="AH20" s="16">
        <v>1</v>
      </c>
      <c r="AI20" s="16">
        <f>IF(Table25[[#This Row],[Subsector]]="Residential",1-MIN(Table25[[#This Row],[No HW storage %]],Table25[[#This Row],[Space constrained %]]),Table25[[#This Row],[ND stock with floor area over threshold / %]])</f>
        <v>1</v>
      </c>
      <c r="AJ20" s="16">
        <f>IF(Table25[[#This Row],[Subsector]]="Residential",1-MIN(Table25[[#This Row],[No HW storage %]],Table25[[#This Row],[Space constrained %]]),Table25[[#This Row],[ND stock with floor area over threshold / %]])</f>
        <v>1</v>
      </c>
      <c r="AK20" s="16">
        <f>IF(Table25[[#This Row],[Subsector]]="Residential",1-MIN(Table25[[#This Row],[No HW storage %]],Table25[[#This Row],[Space constrained %]]),Table25[[#This Row],[ND stock with floor area over threshold / %]])</f>
        <v>1</v>
      </c>
      <c r="AL20" s="16">
        <f>IF(Table25[[#This Row],[Subsector]]="Residential",1-MIN(Table25[[#This Row],[No HW storage %]],Table25[[#This Row],[Space constrained %]]),Table25[[#This Row],[ND stock with floor area over threshold / %]])</f>
        <v>1</v>
      </c>
      <c r="AM20" s="16">
        <f>IF($G20=Table25[[#Headers],[Electric heating]],1,0)</f>
        <v>0</v>
      </c>
      <c r="AN20" s="16">
        <f>IF($G20=Table25[[#Headers],[Commercial electric heating]],1,0)</f>
        <v>1</v>
      </c>
      <c r="AO2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0" s="16">
        <f>IF(Table25[[#This Row],[Subsector]]="Residential",IF(AND(Table25[[#This Row],[Building structure]]&lt;&gt;"Apartment",OR(Table25[[#This Row],[Heating]]="Oil boiler",Table25[[#This Row],[Heating]]="Solid boiler")),1,1-Table25[[#This Row],[Space constrained %]]),Table25[[#This Row],[ND stock with floor area over threshold / %]])</f>
        <v>1</v>
      </c>
      <c r="AQ20" s="16">
        <f>IF(Table25[[#This Row],[Subsector]]="Residential",IF(AND(Table25[[#This Row],[Building structure]]&lt;&gt;"Apartment",OR(Table25[[#This Row],[Heating]]="Oil boiler",Table25[[#This Row],[Heating]]="Solid boiler")),1,1-Table25[[#This Row],[Space constrained %]]),Table25[[#This Row],[ND stock with floor area over threshold / %]])</f>
        <v>1</v>
      </c>
      <c r="AR20" s="16">
        <f>IF(Table25[[#This Row],[Heating]]="Gas boiler",1,percentage_of_non_gas_domestic_properties_within_close_proximity_of_gas_grid)</f>
        <v>0.3495740805177735</v>
      </c>
      <c r="AS20" s="16">
        <f>IF(Table25[[#This Row],[Heating]]="Gas boiler",1,percentage_of_non_gas_domestic_properties_within_close_proximity_of_gas_grid)</f>
        <v>0.3495740805177735</v>
      </c>
      <c r="AT20" s="16">
        <f>Table25[[#This Row],[Biomethane boiler]]*Table25[[#This Row],[ASHP]]</f>
        <v>0.3495740805177735</v>
      </c>
      <c r="AU20" s="16">
        <f>IF(Table25[[#This Row],[Subsector]]="Residential",Table25[[#This Row],[ASHP]]*Table25[[#This Row],[Bioliquid boiler (B100)]],Table25[[#This Row],[ND stock with floor area over threshold / %]])</f>
        <v>1</v>
      </c>
      <c r="AV20" s="16">
        <f>Table25[[#This Row],[Biomethane boiler]]*Table25[[#This Row],[ASHP]]</f>
        <v>0.3495740805177735</v>
      </c>
      <c r="AW20" s="16">
        <v>1</v>
      </c>
      <c r="AX20" s="16">
        <f>IF(Table25[[#This Row],[Subsector]]="Residential",IF(Table25[[#This Row],[Building structure]]&lt;&gt;"Apartment",0.5*(1-MIN(Table25[[#This Row],[No HW storage %]],Table25[[#This Row],[Space constrained %]])),0),0.5*Table25[[#This Row],[ASHP]])</f>
        <v>0.5</v>
      </c>
      <c r="AY20" s="16">
        <f>IF(Table25[[#This Row],[Subsector]]="Residential",IF(Table25[[#This Row],[Building structure]]&lt;&gt;"Apartment",Table25[[#This Row],[Hydrogen boiler]]*0.5,0),0.5*Table25[[#This Row],[Hydrogen boiler]])</f>
        <v>0.17478704025888675</v>
      </c>
      <c r="AZ20" s="16">
        <f>IF(Table25[[#This Row],[Subsector]]="Residential",IF(Table25[[#This Row],[Peak demand / kW]]&gt;fuse_limit_kW,0,1),0)</f>
        <v>0</v>
      </c>
      <c r="BA20" s="16">
        <f>IF(Table25[[#This Row],[Subsector]]="Residential",IF(Table25[[#This Row],[Building structure]]&lt;&gt;"Apartment",IF(Table25[[#This Row],[Peak demand / kW]]&gt;fuse_limit_kW,0,0.5),0),0)</f>
        <v>0</v>
      </c>
      <c r="BB20" s="16">
        <f>IF(Table25[[#This Row],[Subsector]]="Residential",IF(Table25[[#This Row],[Peak demand / kW]]&gt;fuse_limit_kW,0,1),IF(OR(Table25[[#This Row],[Subsector]]="Commercial",Table25[[#This Row],[Subsector]]="Public"),1,0))</f>
        <v>1</v>
      </c>
      <c r="BC20" s="16">
        <f>IF(Table25[[#This Row],[Subsector]]="Residential",IF(Table25[[#This Row],[Peak demand / kW]]&gt;fuse_limit_kW,0,1),0)</f>
        <v>0</v>
      </c>
      <c r="BD20" s="16">
        <f>IF($G20=Table25[[#Headers],[Gas boiler]],1,0)</f>
        <v>0</v>
      </c>
      <c r="BE20" s="16">
        <f>IF($G20=Table25[[#Headers],[Oil boiler]],1,0)</f>
        <v>0</v>
      </c>
      <c r="BF20" s="16">
        <f>IF($G20=Table25[[#Headers],[Solid boiler]],1,0)</f>
        <v>0</v>
      </c>
      <c r="BG20" s="16">
        <f>IF(Table25[[#This Row],[Subsector]]="Residential",IF(Table25[[#This Row],[Building structure]]&lt;&gt;"Apartment",Table25[[#This Row],[ASHP]]*0.5,0),0)</f>
        <v>0</v>
      </c>
      <c r="BH20" s="16">
        <f>IF(Table25[[#This Row],[Subsector]]="Residential",IF(Table25[[#This Row],[Building structure]]="Apartment",1,0),0)</f>
        <v>0</v>
      </c>
      <c r="BI20" s="27">
        <f>Table25[[#This Row],[Bioliquid boiler (B100)]]*0.5</f>
        <v>0.5</v>
      </c>
    </row>
    <row r="21" spans="2:61" x14ac:dyDescent="0.25">
      <c r="B21" s="3">
        <v>13</v>
      </c>
      <c r="C21" t="s">
        <v>333</v>
      </c>
      <c r="D21" t="s">
        <v>343</v>
      </c>
      <c r="E21" t="s">
        <v>335</v>
      </c>
      <c r="F21" t="s">
        <v>336</v>
      </c>
      <c r="G21" t="s">
        <v>331</v>
      </c>
      <c r="H21" t="s">
        <v>337</v>
      </c>
      <c r="I21" t="s">
        <v>341</v>
      </c>
      <c r="J21" t="s">
        <v>338</v>
      </c>
      <c r="K21" s="39">
        <v>137.74734084758668</v>
      </c>
      <c r="L21" s="39">
        <v>25.385210555439453</v>
      </c>
      <c r="M21" s="39">
        <v>38.996025753624778</v>
      </c>
      <c r="N21" s="39">
        <v>246.65103204785484</v>
      </c>
      <c r="O21" t="s">
        <v>339</v>
      </c>
      <c r="P21" s="19">
        <v>233.25539577868543</v>
      </c>
      <c r="Q21" s="39">
        <v>240.95056632470025</v>
      </c>
      <c r="R21" s="39">
        <v>70.66903313551768</v>
      </c>
      <c r="S21" s="39">
        <v>13.02346945397221</v>
      </c>
      <c r="T21" s="39">
        <v>118.26203798158559</v>
      </c>
      <c r="U21" s="39">
        <v>38.996025753624778</v>
      </c>
      <c r="AA21" s="39">
        <v>2407.7225806451611</v>
      </c>
      <c r="AB21" s="39">
        <f>R21*1000/AA21</f>
        <v>29.350986572789278</v>
      </c>
      <c r="AC21" s="39">
        <f>IF(AND(Table25[[#This Row],[Subsector]]="Residential",$AB21&gt;49),49+($AB21-49)*2,$AB21)</f>
        <v>29.350986572789278</v>
      </c>
      <c r="AD21" s="39">
        <f>Table25[[#This Row],[Space heating demand (MWh)]]/(load_factor*8760)*1000</f>
        <v>68.654224885806826</v>
      </c>
      <c r="AE21" s="39">
        <f>Table25[[#This Row],[Peak demand / kW]]/Table25[[#This Row],[Floor area / m^2]]*1000</f>
        <v>28.51417577660072</v>
      </c>
      <c r="AF21" s="39">
        <f t="shared" si="0"/>
        <v>28.51417577660072</v>
      </c>
      <c r="AG21" s="46">
        <f>Table25[[#This Row],[Rebound-corrected peak demand (W/m2)]]/DesignDT</f>
        <v>1.2397467728956835</v>
      </c>
      <c r="AH21" s="16">
        <v>1</v>
      </c>
      <c r="AI21" s="16">
        <f>IF(Table25[[#This Row],[Subsector]]="Residential",1-MIN(Table25[[#This Row],[No HW storage %]],Table25[[#This Row],[Space constrained %]]),Table25[[#This Row],[ND stock with floor area over threshold / %]])</f>
        <v>1</v>
      </c>
      <c r="AJ21" s="16">
        <f>IF(Table25[[#This Row],[Subsector]]="Residential",1-MIN(Table25[[#This Row],[No HW storage %]],Table25[[#This Row],[Space constrained %]]),Table25[[#This Row],[ND stock with floor area over threshold / %]])</f>
        <v>1</v>
      </c>
      <c r="AK21" s="16">
        <f>IF(Table25[[#This Row],[Subsector]]="Residential",1-MIN(Table25[[#This Row],[No HW storage %]],Table25[[#This Row],[Space constrained %]]),Table25[[#This Row],[ND stock with floor area over threshold / %]])</f>
        <v>1</v>
      </c>
      <c r="AL21" s="16">
        <f>IF(Table25[[#This Row],[Subsector]]="Residential",1-MIN(Table25[[#This Row],[No HW storage %]],Table25[[#This Row],[Space constrained %]]),Table25[[#This Row],[ND stock with floor area over threshold / %]])</f>
        <v>1</v>
      </c>
      <c r="AM21" s="16">
        <f>IF($G21=Table25[[#Headers],[Electric heating]],1,0)</f>
        <v>0</v>
      </c>
      <c r="AN21" s="16">
        <f>IF($G21=Table25[[#Headers],[Commercial electric heating]],1,0)</f>
        <v>1</v>
      </c>
      <c r="AO2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1" s="16">
        <f>IF(Table25[[#This Row],[Subsector]]="Residential",IF(AND(Table25[[#This Row],[Building structure]]&lt;&gt;"Apartment",OR(Table25[[#This Row],[Heating]]="Oil boiler",Table25[[#This Row],[Heating]]="Solid boiler")),1,1-Table25[[#This Row],[Space constrained %]]),Table25[[#This Row],[ND stock with floor area over threshold / %]])</f>
        <v>1</v>
      </c>
      <c r="AQ21" s="16">
        <f>IF(Table25[[#This Row],[Subsector]]="Residential",IF(AND(Table25[[#This Row],[Building structure]]&lt;&gt;"Apartment",OR(Table25[[#This Row],[Heating]]="Oil boiler",Table25[[#This Row],[Heating]]="Solid boiler")),1,1-Table25[[#This Row],[Space constrained %]]),Table25[[#This Row],[ND stock with floor area over threshold / %]])</f>
        <v>1</v>
      </c>
      <c r="AR21" s="16">
        <f>IF(Table25[[#This Row],[Heating]]="Gas boiler",1,percentage_of_non_gas_domestic_properties_within_close_proximity_of_gas_grid)</f>
        <v>0.3495740805177735</v>
      </c>
      <c r="AS21" s="16">
        <f>IF(Table25[[#This Row],[Heating]]="Gas boiler",1,percentage_of_non_gas_domestic_properties_within_close_proximity_of_gas_grid)</f>
        <v>0.3495740805177735</v>
      </c>
      <c r="AT21" s="16">
        <f>Table25[[#This Row],[Biomethane boiler]]*Table25[[#This Row],[ASHP]]</f>
        <v>0.3495740805177735</v>
      </c>
      <c r="AU21" s="16">
        <f>IF(Table25[[#This Row],[Subsector]]="Residential",Table25[[#This Row],[ASHP]]*Table25[[#This Row],[Bioliquid boiler (B100)]],Table25[[#This Row],[ND stock with floor area over threshold / %]])</f>
        <v>1</v>
      </c>
      <c r="AV21" s="16">
        <f>Table25[[#This Row],[Biomethane boiler]]*Table25[[#This Row],[ASHP]]</f>
        <v>0.3495740805177735</v>
      </c>
      <c r="AW21" s="16">
        <v>1</v>
      </c>
      <c r="AX21" s="16">
        <f>IF(Table25[[#This Row],[Subsector]]="Residential",IF(Table25[[#This Row],[Building structure]]&lt;&gt;"Apartment",0.5*(1-MIN(Table25[[#This Row],[No HW storage %]],Table25[[#This Row],[Space constrained %]])),0),0.5*Table25[[#This Row],[ASHP]])</f>
        <v>0.5</v>
      </c>
      <c r="AY21" s="16">
        <f>IF(Table25[[#This Row],[Subsector]]="Residential",IF(Table25[[#This Row],[Building structure]]&lt;&gt;"Apartment",Table25[[#This Row],[Hydrogen boiler]]*0.5,0),0.5*Table25[[#This Row],[Hydrogen boiler]])</f>
        <v>0.17478704025888675</v>
      </c>
      <c r="AZ21" s="16">
        <f>IF(Table25[[#This Row],[Subsector]]="Residential",IF(Table25[[#This Row],[Peak demand / kW]]&gt;fuse_limit_kW,0,1),0)</f>
        <v>0</v>
      </c>
      <c r="BA21" s="16">
        <f>IF(Table25[[#This Row],[Subsector]]="Residential",IF(Table25[[#This Row],[Building structure]]&lt;&gt;"Apartment",IF(Table25[[#This Row],[Peak demand / kW]]&gt;fuse_limit_kW,0,0.5),0),0)</f>
        <v>0</v>
      </c>
      <c r="BB21" s="16">
        <f>IF(Table25[[#This Row],[Subsector]]="Residential",IF(Table25[[#This Row],[Peak demand / kW]]&gt;fuse_limit_kW,0,1),IF(OR(Table25[[#This Row],[Subsector]]="Commercial",Table25[[#This Row],[Subsector]]="Public"),1,0))</f>
        <v>1</v>
      </c>
      <c r="BC21" s="16">
        <f>IF(Table25[[#This Row],[Subsector]]="Residential",IF(Table25[[#This Row],[Peak demand / kW]]&gt;fuse_limit_kW,0,1),0)</f>
        <v>0</v>
      </c>
      <c r="BD21" s="16">
        <f>IF($G21=Table25[[#Headers],[Gas boiler]],1,0)</f>
        <v>0</v>
      </c>
      <c r="BE21" s="16">
        <f>IF($G21=Table25[[#Headers],[Oil boiler]],1,0)</f>
        <v>0</v>
      </c>
      <c r="BF21" s="16">
        <f>IF($G21=Table25[[#Headers],[Solid boiler]],1,0)</f>
        <v>0</v>
      </c>
      <c r="BG21" s="16">
        <f>IF(Table25[[#This Row],[Subsector]]="Residential",IF(Table25[[#This Row],[Building structure]]&lt;&gt;"Apartment",Table25[[#This Row],[ASHP]]*0.5,0),0)</f>
        <v>0</v>
      </c>
      <c r="BH21" s="16">
        <f>IF(Table25[[#This Row],[Subsector]]="Residential",IF(Table25[[#This Row],[Building structure]]="Apartment",1,0),0)</f>
        <v>0</v>
      </c>
      <c r="BI21" s="27">
        <f>Table25[[#This Row],[Bioliquid boiler (B100)]]*0.5</f>
        <v>0.5</v>
      </c>
    </row>
    <row r="22" spans="2:61" x14ac:dyDescent="0.25">
      <c r="B22">
        <v>14</v>
      </c>
      <c r="C22" t="s">
        <v>333</v>
      </c>
      <c r="D22" t="s">
        <v>343</v>
      </c>
      <c r="E22" t="s">
        <v>335</v>
      </c>
      <c r="F22" t="s">
        <v>344</v>
      </c>
      <c r="G22" t="s">
        <v>331</v>
      </c>
      <c r="H22" t="s">
        <v>341</v>
      </c>
      <c r="I22" t="s">
        <v>341</v>
      </c>
      <c r="J22" t="s">
        <v>338</v>
      </c>
      <c r="K22" s="39">
        <v>217.62317245602267</v>
      </c>
      <c r="L22" s="39">
        <v>5.8696495435762701</v>
      </c>
      <c r="M22" s="39">
        <v>39.726406153568533</v>
      </c>
      <c r="N22" s="39">
        <v>0</v>
      </c>
      <c r="O22" t="s">
        <v>339</v>
      </c>
      <c r="P22" s="19">
        <v>6.0194940846112361</v>
      </c>
      <c r="Q22" s="39">
        <v>254.61963457617858</v>
      </c>
      <c r="R22" s="39">
        <v>209.24943221992629</v>
      </c>
      <c r="S22" s="39">
        <v>5.6437962026837152</v>
      </c>
      <c r="T22" s="39">
        <v>0</v>
      </c>
      <c r="U22" s="39">
        <v>39.726406153568533</v>
      </c>
      <c r="AA22" s="39">
        <v>1689.75</v>
      </c>
      <c r="AB22" s="39">
        <f>R22*1000/AA22</f>
        <v>123.83455080332966</v>
      </c>
      <c r="AC22" s="39">
        <f>IF(AND(Table25[[#This Row],[Subsector]]="Residential",$AB22&gt;49),49+($AB22-49)*2,$AB22)</f>
        <v>123.83455080332966</v>
      </c>
      <c r="AD22" s="39">
        <f>Table25[[#This Row],[Space heating demand (MWh)]]/(load_factor*8760)*1000</f>
        <v>108.46489035813764</v>
      </c>
      <c r="AE22" s="39">
        <f>Table25[[#This Row],[Peak demand / kW]]/Table25[[#This Row],[Floor area / m^2]]*1000</f>
        <v>64.189904043874904</v>
      </c>
      <c r="AF22" s="39">
        <f t="shared" si="0"/>
        <v>64.189904043874904</v>
      </c>
      <c r="AG22" s="46">
        <f>Table25[[#This Row],[Rebound-corrected peak demand (W/m2)]]/DesignDT</f>
        <v>2.7908653932119525</v>
      </c>
      <c r="AH22" s="16">
        <v>1</v>
      </c>
      <c r="AI22" s="16">
        <f>IF(Table25[[#This Row],[Subsector]]="Residential",1-MIN(Table25[[#This Row],[No HW storage %]],Table25[[#This Row],[Space constrained %]]),Table25[[#This Row],[ND stock with floor area over threshold / %]])</f>
        <v>1</v>
      </c>
      <c r="AJ22" s="16">
        <f>IF(Table25[[#This Row],[Subsector]]="Residential",1-MIN(Table25[[#This Row],[No HW storage %]],Table25[[#This Row],[Space constrained %]]),Table25[[#This Row],[ND stock with floor area over threshold / %]])</f>
        <v>1</v>
      </c>
      <c r="AK22" s="16">
        <f>IF(Table25[[#This Row],[Subsector]]="Residential",1-MIN(Table25[[#This Row],[No HW storage %]],Table25[[#This Row],[Space constrained %]]),Table25[[#This Row],[ND stock with floor area over threshold / %]])</f>
        <v>1</v>
      </c>
      <c r="AL22" s="16">
        <f>IF(Table25[[#This Row],[Subsector]]="Residential",1-MIN(Table25[[#This Row],[No HW storage %]],Table25[[#This Row],[Space constrained %]]),Table25[[#This Row],[ND stock with floor area over threshold / %]])</f>
        <v>1</v>
      </c>
      <c r="AM22" s="16">
        <f>IF($G22=Table25[[#Headers],[Electric heating]],1,0)</f>
        <v>0</v>
      </c>
      <c r="AN22" s="16">
        <f>IF($G22=Table25[[#Headers],[Commercial electric heating]],1,0)</f>
        <v>1</v>
      </c>
      <c r="AO2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2" s="16">
        <f>IF(Table25[[#This Row],[Subsector]]="Residential",IF(AND(Table25[[#This Row],[Building structure]]&lt;&gt;"Apartment",OR(Table25[[#This Row],[Heating]]="Oil boiler",Table25[[#This Row],[Heating]]="Solid boiler")),1,1-Table25[[#This Row],[Space constrained %]]),Table25[[#This Row],[ND stock with floor area over threshold / %]])</f>
        <v>1</v>
      </c>
      <c r="AQ22" s="16">
        <f>IF(Table25[[#This Row],[Subsector]]="Residential",IF(AND(Table25[[#This Row],[Building structure]]&lt;&gt;"Apartment",OR(Table25[[#This Row],[Heating]]="Oil boiler",Table25[[#This Row],[Heating]]="Solid boiler")),1,1-Table25[[#This Row],[Space constrained %]]),Table25[[#This Row],[ND stock with floor area over threshold / %]])</f>
        <v>1</v>
      </c>
      <c r="AR22" s="16">
        <f>IF(Table25[[#This Row],[Heating]]="Gas boiler",1,percentage_of_non_gas_domestic_properties_within_close_proximity_of_gas_grid)</f>
        <v>0.3495740805177735</v>
      </c>
      <c r="AS22" s="16">
        <f>IF(Table25[[#This Row],[Heating]]="Gas boiler",1,percentage_of_non_gas_domestic_properties_within_close_proximity_of_gas_grid)</f>
        <v>0.3495740805177735</v>
      </c>
      <c r="AT22" s="16">
        <f>Table25[[#This Row],[Biomethane boiler]]*Table25[[#This Row],[ASHP]]</f>
        <v>0.3495740805177735</v>
      </c>
      <c r="AU22" s="16">
        <f>IF(Table25[[#This Row],[Subsector]]="Residential",Table25[[#This Row],[ASHP]]*Table25[[#This Row],[Bioliquid boiler (B100)]],Table25[[#This Row],[ND stock with floor area over threshold / %]])</f>
        <v>1</v>
      </c>
      <c r="AV22" s="16">
        <f>Table25[[#This Row],[Biomethane boiler]]*Table25[[#This Row],[ASHP]]</f>
        <v>0.3495740805177735</v>
      </c>
      <c r="AW22" s="16">
        <v>1</v>
      </c>
      <c r="AX22" s="16">
        <f>IF(Table25[[#This Row],[Subsector]]="Residential",IF(Table25[[#This Row],[Building structure]]&lt;&gt;"Apartment",0.5*(1-MIN(Table25[[#This Row],[No HW storage %]],Table25[[#This Row],[Space constrained %]])),0),0.5*Table25[[#This Row],[ASHP]])</f>
        <v>0.5</v>
      </c>
      <c r="AY22" s="16">
        <f>IF(Table25[[#This Row],[Subsector]]="Residential",IF(Table25[[#This Row],[Building structure]]&lt;&gt;"Apartment",Table25[[#This Row],[Hydrogen boiler]]*0.5,0),0.5*Table25[[#This Row],[Hydrogen boiler]])</f>
        <v>0.17478704025888675</v>
      </c>
      <c r="AZ22" s="16">
        <f>IF(Table25[[#This Row],[Subsector]]="Residential",IF(Table25[[#This Row],[Peak demand / kW]]&gt;fuse_limit_kW,0,1),0)</f>
        <v>0</v>
      </c>
      <c r="BA22" s="16">
        <f>IF(Table25[[#This Row],[Subsector]]="Residential",IF(Table25[[#This Row],[Building structure]]&lt;&gt;"Apartment",IF(Table25[[#This Row],[Peak demand / kW]]&gt;fuse_limit_kW,0,0.5),0),0)</f>
        <v>0</v>
      </c>
      <c r="BB22" s="16">
        <f>IF(Table25[[#This Row],[Subsector]]="Residential",IF(Table25[[#This Row],[Peak demand / kW]]&gt;fuse_limit_kW,0,1),IF(OR(Table25[[#This Row],[Subsector]]="Commercial",Table25[[#This Row],[Subsector]]="Public"),1,0))</f>
        <v>1</v>
      </c>
      <c r="BC22" s="16">
        <f>IF(Table25[[#This Row],[Subsector]]="Residential",IF(Table25[[#This Row],[Peak demand / kW]]&gt;fuse_limit_kW,0,1),0)</f>
        <v>0</v>
      </c>
      <c r="BD22" s="16">
        <f>IF($G22=Table25[[#Headers],[Gas boiler]],1,0)</f>
        <v>0</v>
      </c>
      <c r="BE22" s="16">
        <f>IF($G22=Table25[[#Headers],[Oil boiler]],1,0)</f>
        <v>0</v>
      </c>
      <c r="BF22" s="16">
        <f>IF($G22=Table25[[#Headers],[Solid boiler]],1,0)</f>
        <v>0</v>
      </c>
      <c r="BG22" s="16">
        <f>IF(Table25[[#This Row],[Subsector]]="Residential",IF(Table25[[#This Row],[Building structure]]&lt;&gt;"Apartment",Table25[[#This Row],[ASHP]]*0.5,0),0)</f>
        <v>0</v>
      </c>
      <c r="BH22" s="16">
        <f>IF(Table25[[#This Row],[Subsector]]="Residential",IF(Table25[[#This Row],[Building structure]]="Apartment",1,0),0)</f>
        <v>0</v>
      </c>
      <c r="BI22" s="27">
        <f>Table25[[#This Row],[Bioliquid boiler (B100)]]*0.5</f>
        <v>0.5</v>
      </c>
    </row>
    <row r="23" spans="2:61" x14ac:dyDescent="0.25">
      <c r="B23" s="3">
        <v>15</v>
      </c>
      <c r="C23" t="s">
        <v>333</v>
      </c>
      <c r="D23" t="s">
        <v>343</v>
      </c>
      <c r="E23" t="s">
        <v>335</v>
      </c>
      <c r="F23" t="s">
        <v>340</v>
      </c>
      <c r="G23" t="s">
        <v>331</v>
      </c>
      <c r="H23" t="s">
        <v>341</v>
      </c>
      <c r="I23" t="s">
        <v>341</v>
      </c>
      <c r="J23" t="s">
        <v>338</v>
      </c>
      <c r="K23" s="39">
        <v>212.68482139818212</v>
      </c>
      <c r="L23" s="39">
        <v>16.890155182159102</v>
      </c>
      <c r="M23" s="39">
        <v>43.401783109441141</v>
      </c>
      <c r="N23" s="39">
        <v>0</v>
      </c>
      <c r="O23" t="s">
        <v>339</v>
      </c>
      <c r="P23" s="19">
        <v>123.39962873453035</v>
      </c>
      <c r="Q23" s="39">
        <v>257.59266534378503</v>
      </c>
      <c r="R23" s="39">
        <v>198.43255659524453</v>
      </c>
      <c r="S23" s="39">
        <v>15.758325639099391</v>
      </c>
      <c r="T23" s="39">
        <v>0</v>
      </c>
      <c r="U23" s="39">
        <v>43.401783109441141</v>
      </c>
      <c r="AA23" s="39">
        <v>2303.1341463414633</v>
      </c>
      <c r="AB23" s="39">
        <f>R23*1000/AA23</f>
        <v>86.15762000248894</v>
      </c>
      <c r="AC23" s="39">
        <f>IF(AND(Table25[[#This Row],[Subsector]]="Residential",$AB23&gt;49),49+($AB23-49)*2,$AB23)</f>
        <v>86.15762000248894</v>
      </c>
      <c r="AD23" s="39">
        <f>Table25[[#This Row],[Space heating demand (MWh)]]/(load_factor*8760)*1000</f>
        <v>106.00358212522458</v>
      </c>
      <c r="AE23" s="39">
        <f>Table25[[#This Row],[Peak demand / kW]]/Table25[[#This Row],[Floor area / m^2]]*1000</f>
        <v>46.025795889315283</v>
      </c>
      <c r="AF23" s="39">
        <f t="shared" si="0"/>
        <v>46.025795889315283</v>
      </c>
      <c r="AG23" s="46">
        <f>Table25[[#This Row],[Rebound-corrected peak demand (W/m2)]]/DesignDT</f>
        <v>2.0011215604050121</v>
      </c>
      <c r="AH23" s="16">
        <v>1</v>
      </c>
      <c r="AI23" s="16">
        <f>IF(Table25[[#This Row],[Subsector]]="Residential",1-MIN(Table25[[#This Row],[No HW storage %]],Table25[[#This Row],[Space constrained %]]),Table25[[#This Row],[ND stock with floor area over threshold / %]])</f>
        <v>1</v>
      </c>
      <c r="AJ23" s="16">
        <f>IF(Table25[[#This Row],[Subsector]]="Residential",1-MIN(Table25[[#This Row],[No HW storage %]],Table25[[#This Row],[Space constrained %]]),Table25[[#This Row],[ND stock with floor area over threshold / %]])</f>
        <v>1</v>
      </c>
      <c r="AK23" s="16">
        <f>IF(Table25[[#This Row],[Subsector]]="Residential",1-MIN(Table25[[#This Row],[No HW storage %]],Table25[[#This Row],[Space constrained %]]),Table25[[#This Row],[ND stock with floor area over threshold / %]])</f>
        <v>1</v>
      </c>
      <c r="AL23" s="16">
        <f>IF(Table25[[#This Row],[Subsector]]="Residential",1-MIN(Table25[[#This Row],[No HW storage %]],Table25[[#This Row],[Space constrained %]]),Table25[[#This Row],[ND stock with floor area over threshold / %]])</f>
        <v>1</v>
      </c>
      <c r="AM23" s="16">
        <f>IF($G23=Table25[[#Headers],[Electric heating]],1,0)</f>
        <v>0</v>
      </c>
      <c r="AN23" s="16">
        <f>IF($G23=Table25[[#Headers],[Commercial electric heating]],1,0)</f>
        <v>1</v>
      </c>
      <c r="AO2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3" s="16">
        <f>IF(Table25[[#This Row],[Subsector]]="Residential",IF(AND(Table25[[#This Row],[Building structure]]&lt;&gt;"Apartment",OR(Table25[[#This Row],[Heating]]="Oil boiler",Table25[[#This Row],[Heating]]="Solid boiler")),1,1-Table25[[#This Row],[Space constrained %]]),Table25[[#This Row],[ND stock with floor area over threshold / %]])</f>
        <v>1</v>
      </c>
      <c r="AQ23" s="16">
        <f>IF(Table25[[#This Row],[Subsector]]="Residential",IF(AND(Table25[[#This Row],[Building structure]]&lt;&gt;"Apartment",OR(Table25[[#This Row],[Heating]]="Oil boiler",Table25[[#This Row],[Heating]]="Solid boiler")),1,1-Table25[[#This Row],[Space constrained %]]),Table25[[#This Row],[ND stock with floor area over threshold / %]])</f>
        <v>1</v>
      </c>
      <c r="AR23" s="16">
        <f>IF(Table25[[#This Row],[Heating]]="Gas boiler",1,percentage_of_non_gas_domestic_properties_within_close_proximity_of_gas_grid)</f>
        <v>0.3495740805177735</v>
      </c>
      <c r="AS23" s="16">
        <f>IF(Table25[[#This Row],[Heating]]="Gas boiler",1,percentage_of_non_gas_domestic_properties_within_close_proximity_of_gas_grid)</f>
        <v>0.3495740805177735</v>
      </c>
      <c r="AT23" s="16">
        <f>Table25[[#This Row],[Biomethane boiler]]*Table25[[#This Row],[ASHP]]</f>
        <v>0.3495740805177735</v>
      </c>
      <c r="AU23" s="16">
        <f>IF(Table25[[#This Row],[Subsector]]="Residential",Table25[[#This Row],[ASHP]]*Table25[[#This Row],[Bioliquid boiler (B100)]],Table25[[#This Row],[ND stock with floor area over threshold / %]])</f>
        <v>1</v>
      </c>
      <c r="AV23" s="16">
        <f>Table25[[#This Row],[Biomethane boiler]]*Table25[[#This Row],[ASHP]]</f>
        <v>0.3495740805177735</v>
      </c>
      <c r="AW23" s="16">
        <v>1</v>
      </c>
      <c r="AX23" s="16">
        <f>IF(Table25[[#This Row],[Subsector]]="Residential",IF(Table25[[#This Row],[Building structure]]&lt;&gt;"Apartment",0.5*(1-MIN(Table25[[#This Row],[No HW storage %]],Table25[[#This Row],[Space constrained %]])),0),0.5*Table25[[#This Row],[ASHP]])</f>
        <v>0.5</v>
      </c>
      <c r="AY23" s="16">
        <f>IF(Table25[[#This Row],[Subsector]]="Residential",IF(Table25[[#This Row],[Building structure]]&lt;&gt;"Apartment",Table25[[#This Row],[Hydrogen boiler]]*0.5,0),0.5*Table25[[#This Row],[Hydrogen boiler]])</f>
        <v>0.17478704025888675</v>
      </c>
      <c r="AZ23" s="16">
        <f>IF(Table25[[#This Row],[Subsector]]="Residential",IF(Table25[[#This Row],[Peak demand / kW]]&gt;fuse_limit_kW,0,1),0)</f>
        <v>0</v>
      </c>
      <c r="BA23" s="16">
        <f>IF(Table25[[#This Row],[Subsector]]="Residential",IF(Table25[[#This Row],[Building structure]]&lt;&gt;"Apartment",IF(Table25[[#This Row],[Peak demand / kW]]&gt;fuse_limit_kW,0,0.5),0),0)</f>
        <v>0</v>
      </c>
      <c r="BB23" s="16">
        <f>IF(Table25[[#This Row],[Subsector]]="Residential",IF(Table25[[#This Row],[Peak demand / kW]]&gt;fuse_limit_kW,0,1),IF(OR(Table25[[#This Row],[Subsector]]="Commercial",Table25[[#This Row],[Subsector]]="Public"),1,0))</f>
        <v>1</v>
      </c>
      <c r="BC23" s="16">
        <f>IF(Table25[[#This Row],[Subsector]]="Residential",IF(Table25[[#This Row],[Peak demand / kW]]&gt;fuse_limit_kW,0,1),0)</f>
        <v>0</v>
      </c>
      <c r="BD23" s="16">
        <f>IF($G23=Table25[[#Headers],[Gas boiler]],1,0)</f>
        <v>0</v>
      </c>
      <c r="BE23" s="16">
        <f>IF($G23=Table25[[#Headers],[Oil boiler]],1,0)</f>
        <v>0</v>
      </c>
      <c r="BF23" s="16">
        <f>IF($G23=Table25[[#Headers],[Solid boiler]],1,0)</f>
        <v>0</v>
      </c>
      <c r="BG23" s="16">
        <f>IF(Table25[[#This Row],[Subsector]]="Residential",IF(Table25[[#This Row],[Building structure]]&lt;&gt;"Apartment",Table25[[#This Row],[ASHP]]*0.5,0),0)</f>
        <v>0</v>
      </c>
      <c r="BH23" s="16">
        <f>IF(Table25[[#This Row],[Subsector]]="Residential",IF(Table25[[#This Row],[Building structure]]="Apartment",1,0),0)</f>
        <v>0</v>
      </c>
      <c r="BI23" s="27">
        <f>Table25[[#This Row],[Bioliquid boiler (B100)]]*0.5</f>
        <v>0.5</v>
      </c>
    </row>
    <row r="24" spans="2:61" x14ac:dyDescent="0.25">
      <c r="B24" s="3">
        <v>16</v>
      </c>
      <c r="C24" t="s">
        <v>333</v>
      </c>
      <c r="D24" t="s">
        <v>343</v>
      </c>
      <c r="E24" t="s">
        <v>335</v>
      </c>
      <c r="F24" t="s">
        <v>340</v>
      </c>
      <c r="G24" t="s">
        <v>331</v>
      </c>
      <c r="H24" t="s">
        <v>337</v>
      </c>
      <c r="I24" t="s">
        <v>341</v>
      </c>
      <c r="J24" t="s">
        <v>338</v>
      </c>
      <c r="K24" s="39">
        <v>77.80755554095785</v>
      </c>
      <c r="L24" s="39">
        <v>6.4187426594853028</v>
      </c>
      <c r="M24" s="39">
        <v>50.972422596573132</v>
      </c>
      <c r="N24" s="39">
        <v>0</v>
      </c>
      <c r="O24" t="s">
        <v>339</v>
      </c>
      <c r="P24" s="19">
        <v>30.09747042305618</v>
      </c>
      <c r="Q24" s="39">
        <v>129.61778652084081</v>
      </c>
      <c r="R24" s="39">
        <v>72.651934755742403</v>
      </c>
      <c r="S24" s="39">
        <v>5.9934291685252692</v>
      </c>
      <c r="T24" s="39">
        <v>0</v>
      </c>
      <c r="U24" s="39">
        <v>50.972422596573132</v>
      </c>
      <c r="AA24" s="39">
        <v>1992.5</v>
      </c>
      <c r="AB24" s="39">
        <f>R24*1000/AA24</f>
        <v>36.462702512292296</v>
      </c>
      <c r="AC24" s="39">
        <f>IF(AND(Table25[[#This Row],[Subsector]]="Residential",$AB24&gt;49),49+($AB24-49)*2,$AB24)</f>
        <v>36.462702512292296</v>
      </c>
      <c r="AD24" s="39">
        <f>Table25[[#This Row],[Space heating demand (MWh)]]/(load_factor*8760)*1000</f>
        <v>38.779822412937804</v>
      </c>
      <c r="AE24" s="39">
        <f>Table25[[#This Row],[Peak demand / kW]]/Table25[[#This Row],[Floor area / m^2]]*1000</f>
        <v>19.462897070483212</v>
      </c>
      <c r="AF24" s="39">
        <f t="shared" si="0"/>
        <v>19.462897070483212</v>
      </c>
      <c r="AG24" s="46">
        <f>Table25[[#This Row],[Rebound-corrected peak demand (W/m2)]]/DesignDT</f>
        <v>0.84621291610796578</v>
      </c>
      <c r="AH24" s="16">
        <v>1</v>
      </c>
      <c r="AI24" s="16">
        <f>IF(Table25[[#This Row],[Subsector]]="Residential",1-MIN(Table25[[#This Row],[No HW storage %]],Table25[[#This Row],[Space constrained %]]),Table25[[#This Row],[ND stock with floor area over threshold / %]])</f>
        <v>1</v>
      </c>
      <c r="AJ24" s="16">
        <f>IF(Table25[[#This Row],[Subsector]]="Residential",1-MIN(Table25[[#This Row],[No HW storage %]],Table25[[#This Row],[Space constrained %]]),Table25[[#This Row],[ND stock with floor area over threshold / %]])</f>
        <v>1</v>
      </c>
      <c r="AK24" s="16">
        <f>IF(Table25[[#This Row],[Subsector]]="Residential",1-MIN(Table25[[#This Row],[No HW storage %]],Table25[[#This Row],[Space constrained %]]),Table25[[#This Row],[ND stock with floor area over threshold / %]])</f>
        <v>1</v>
      </c>
      <c r="AL24" s="16">
        <f>IF(Table25[[#This Row],[Subsector]]="Residential",1-MIN(Table25[[#This Row],[No HW storage %]],Table25[[#This Row],[Space constrained %]]),Table25[[#This Row],[ND stock with floor area over threshold / %]])</f>
        <v>1</v>
      </c>
      <c r="AM24" s="16">
        <f>IF($G24=Table25[[#Headers],[Electric heating]],1,0)</f>
        <v>0</v>
      </c>
      <c r="AN24" s="16">
        <f>IF($G24=Table25[[#Headers],[Commercial electric heating]],1,0)</f>
        <v>1</v>
      </c>
      <c r="AO2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4" s="16">
        <f>IF(Table25[[#This Row],[Subsector]]="Residential",IF(AND(Table25[[#This Row],[Building structure]]&lt;&gt;"Apartment",OR(Table25[[#This Row],[Heating]]="Oil boiler",Table25[[#This Row],[Heating]]="Solid boiler")),1,1-Table25[[#This Row],[Space constrained %]]),Table25[[#This Row],[ND stock with floor area over threshold / %]])</f>
        <v>1</v>
      </c>
      <c r="AQ24" s="16">
        <f>IF(Table25[[#This Row],[Subsector]]="Residential",IF(AND(Table25[[#This Row],[Building structure]]&lt;&gt;"Apartment",OR(Table25[[#This Row],[Heating]]="Oil boiler",Table25[[#This Row],[Heating]]="Solid boiler")),1,1-Table25[[#This Row],[Space constrained %]]),Table25[[#This Row],[ND stock with floor area over threshold / %]])</f>
        <v>1</v>
      </c>
      <c r="AR24" s="16">
        <f>IF(Table25[[#This Row],[Heating]]="Gas boiler",1,percentage_of_non_gas_domestic_properties_within_close_proximity_of_gas_grid)</f>
        <v>0.3495740805177735</v>
      </c>
      <c r="AS24" s="16">
        <f>IF(Table25[[#This Row],[Heating]]="Gas boiler",1,percentage_of_non_gas_domestic_properties_within_close_proximity_of_gas_grid)</f>
        <v>0.3495740805177735</v>
      </c>
      <c r="AT24" s="16">
        <f>Table25[[#This Row],[Biomethane boiler]]*Table25[[#This Row],[ASHP]]</f>
        <v>0.3495740805177735</v>
      </c>
      <c r="AU24" s="16">
        <f>IF(Table25[[#This Row],[Subsector]]="Residential",Table25[[#This Row],[ASHP]]*Table25[[#This Row],[Bioliquid boiler (B100)]],Table25[[#This Row],[ND stock with floor area over threshold / %]])</f>
        <v>1</v>
      </c>
      <c r="AV24" s="16">
        <f>Table25[[#This Row],[Biomethane boiler]]*Table25[[#This Row],[ASHP]]</f>
        <v>0.3495740805177735</v>
      </c>
      <c r="AW24" s="16">
        <v>1</v>
      </c>
      <c r="AX24" s="16">
        <f>IF(Table25[[#This Row],[Subsector]]="Residential",IF(Table25[[#This Row],[Building structure]]&lt;&gt;"Apartment",0.5*(1-MIN(Table25[[#This Row],[No HW storage %]],Table25[[#This Row],[Space constrained %]])),0),0.5*Table25[[#This Row],[ASHP]])</f>
        <v>0.5</v>
      </c>
      <c r="AY24" s="16">
        <f>IF(Table25[[#This Row],[Subsector]]="Residential",IF(Table25[[#This Row],[Building structure]]&lt;&gt;"Apartment",Table25[[#This Row],[Hydrogen boiler]]*0.5,0),0.5*Table25[[#This Row],[Hydrogen boiler]])</f>
        <v>0.17478704025888675</v>
      </c>
      <c r="AZ24" s="16">
        <f>IF(Table25[[#This Row],[Subsector]]="Residential",IF(Table25[[#This Row],[Peak demand / kW]]&gt;fuse_limit_kW,0,1),0)</f>
        <v>0</v>
      </c>
      <c r="BA24" s="16">
        <f>IF(Table25[[#This Row],[Subsector]]="Residential",IF(Table25[[#This Row],[Building structure]]&lt;&gt;"Apartment",IF(Table25[[#This Row],[Peak demand / kW]]&gt;fuse_limit_kW,0,0.5),0),0)</f>
        <v>0</v>
      </c>
      <c r="BB24" s="16">
        <f>IF(Table25[[#This Row],[Subsector]]="Residential",IF(Table25[[#This Row],[Peak demand / kW]]&gt;fuse_limit_kW,0,1),IF(OR(Table25[[#This Row],[Subsector]]="Commercial",Table25[[#This Row],[Subsector]]="Public"),1,0))</f>
        <v>1</v>
      </c>
      <c r="BC24" s="16">
        <f>IF(Table25[[#This Row],[Subsector]]="Residential",IF(Table25[[#This Row],[Peak demand / kW]]&gt;fuse_limit_kW,0,1),0)</f>
        <v>0</v>
      </c>
      <c r="BD24" s="16">
        <f>IF($G24=Table25[[#Headers],[Gas boiler]],1,0)</f>
        <v>0</v>
      </c>
      <c r="BE24" s="16">
        <f>IF($G24=Table25[[#Headers],[Oil boiler]],1,0)</f>
        <v>0</v>
      </c>
      <c r="BF24" s="16">
        <f>IF($G24=Table25[[#Headers],[Solid boiler]],1,0)</f>
        <v>0</v>
      </c>
      <c r="BG24" s="16">
        <f>IF(Table25[[#This Row],[Subsector]]="Residential",IF(Table25[[#This Row],[Building structure]]&lt;&gt;"Apartment",Table25[[#This Row],[ASHP]]*0.5,0),0)</f>
        <v>0</v>
      </c>
      <c r="BH24" s="16">
        <f>IF(Table25[[#This Row],[Subsector]]="Residential",IF(Table25[[#This Row],[Building structure]]="Apartment",1,0),0)</f>
        <v>0</v>
      </c>
      <c r="BI24" s="27">
        <f>Table25[[#This Row],[Bioliquid boiler (B100)]]*0.5</f>
        <v>0.5</v>
      </c>
    </row>
    <row r="25" spans="2:61" x14ac:dyDescent="0.25">
      <c r="B25">
        <v>17</v>
      </c>
      <c r="C25" t="s">
        <v>333</v>
      </c>
      <c r="D25" t="s">
        <v>343</v>
      </c>
      <c r="E25" t="s">
        <v>335</v>
      </c>
      <c r="F25" t="s">
        <v>336</v>
      </c>
      <c r="G25" t="s">
        <v>25</v>
      </c>
      <c r="H25" t="s">
        <v>337</v>
      </c>
      <c r="I25" t="s">
        <v>337</v>
      </c>
      <c r="J25" t="s">
        <v>338</v>
      </c>
      <c r="K25" s="39">
        <v>167.10692153313497</v>
      </c>
      <c r="L25" s="39">
        <v>34.915551077021682</v>
      </c>
      <c r="M25" s="39">
        <v>89.145821979729675</v>
      </c>
      <c r="N25" s="39">
        <v>498.44512406107447</v>
      </c>
      <c r="O25" t="s">
        <v>339</v>
      </c>
      <c r="P25" s="19">
        <v>588.40554677074829</v>
      </c>
      <c r="Q25" s="39">
        <v>461.5518998613037</v>
      </c>
      <c r="R25" s="39">
        <v>167.10692153313497</v>
      </c>
      <c r="S25" s="39">
        <v>34.915551077021682</v>
      </c>
      <c r="T25" s="39">
        <v>170.38360527141731</v>
      </c>
      <c r="U25" s="39">
        <v>89.145821979729675</v>
      </c>
      <c r="AA25" s="39">
        <v>6501.4066496163687</v>
      </c>
      <c r="AB25" s="39">
        <f>R25*1000/AA25</f>
        <v>25.703194791391109</v>
      </c>
      <c r="AC25" s="39">
        <f>IF(AND(Table25[[#This Row],[Subsector]]="Residential",$AB25&gt;49),49+($AB25-49)*2,$AB25)</f>
        <v>25.703194791391109</v>
      </c>
      <c r="AD25" s="39">
        <f>Table25[[#This Row],[Space heating demand (MWh)]]/(load_factor*8760)*1000</f>
        <v>83.287242427458608</v>
      </c>
      <c r="AE25" s="39">
        <f>Table25[[#This Row],[Peak demand / kW]]/Table25[[#This Row],[Floor area / m^2]]*1000</f>
        <v>12.810649589558158</v>
      </c>
      <c r="AF25" s="39">
        <f t="shared" si="0"/>
        <v>12.810649589558158</v>
      </c>
      <c r="AG25" s="46">
        <f>Table25[[#This Row],[Rebound-corrected peak demand (W/m2)]]/DesignDT</f>
        <v>0.5569847647633982</v>
      </c>
      <c r="AH25" s="16">
        <v>1</v>
      </c>
      <c r="AI25" s="16">
        <f>IF(Table25[[#This Row],[Subsector]]="Residential",1-MIN(Table25[[#This Row],[No HW storage %]],Table25[[#This Row],[Space constrained %]]),Table25[[#This Row],[ND stock with floor area over threshold / %]])</f>
        <v>1</v>
      </c>
      <c r="AJ25" s="16">
        <f>IF(Table25[[#This Row],[Subsector]]="Residential",1-MIN(Table25[[#This Row],[No HW storage %]],Table25[[#This Row],[Space constrained %]]),Table25[[#This Row],[ND stock with floor area over threshold / %]])</f>
        <v>1</v>
      </c>
      <c r="AK25" s="16">
        <f>IF(Table25[[#This Row],[Subsector]]="Residential",1-MIN(Table25[[#This Row],[No HW storage %]],Table25[[#This Row],[Space constrained %]]),Table25[[#This Row],[ND stock with floor area over threshold / %]])</f>
        <v>1</v>
      </c>
      <c r="AL25" s="16">
        <f>IF(Table25[[#This Row],[Subsector]]="Residential",1-MIN(Table25[[#This Row],[No HW storage %]],Table25[[#This Row],[Space constrained %]]),Table25[[#This Row],[ND stock with floor area over threshold / %]])</f>
        <v>1</v>
      </c>
      <c r="AM25" s="16">
        <f>IF($G25=Table25[[#Headers],[Electric heating]],1,0)</f>
        <v>0</v>
      </c>
      <c r="AN25" s="16">
        <f>IF($G25=Table25[[#Headers],[Commercial electric heating]],1,0)</f>
        <v>0</v>
      </c>
      <c r="AO2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5" s="16">
        <f>IF(Table25[[#This Row],[Subsector]]="Residential",IF(AND(Table25[[#This Row],[Building structure]]&lt;&gt;"Apartment",OR(Table25[[#This Row],[Heating]]="Oil boiler",Table25[[#This Row],[Heating]]="Solid boiler")),1,1-Table25[[#This Row],[Space constrained %]]),Table25[[#This Row],[ND stock with floor area over threshold / %]])</f>
        <v>1</v>
      </c>
      <c r="AQ25" s="16">
        <f>IF(Table25[[#This Row],[Subsector]]="Residential",IF(AND(Table25[[#This Row],[Building structure]]&lt;&gt;"Apartment",OR(Table25[[#This Row],[Heating]]="Oil boiler",Table25[[#This Row],[Heating]]="Solid boiler")),1,1-Table25[[#This Row],[Space constrained %]]),Table25[[#This Row],[ND stock with floor area over threshold / %]])</f>
        <v>1</v>
      </c>
      <c r="AR25" s="16">
        <f>IF(Table25[[#This Row],[Heating]]="Gas boiler",1,percentage_of_non_gas_domestic_properties_within_close_proximity_of_gas_grid)</f>
        <v>1</v>
      </c>
      <c r="AS25" s="16">
        <f>IF(Table25[[#This Row],[Heating]]="Gas boiler",1,percentage_of_non_gas_domestic_properties_within_close_proximity_of_gas_grid)</f>
        <v>1</v>
      </c>
      <c r="AT25" s="16">
        <f>Table25[[#This Row],[Biomethane boiler]]*Table25[[#This Row],[ASHP]]</f>
        <v>1</v>
      </c>
      <c r="AU25" s="16">
        <f>IF(Table25[[#This Row],[Subsector]]="Residential",Table25[[#This Row],[ASHP]]*Table25[[#This Row],[Bioliquid boiler (B100)]],Table25[[#This Row],[ND stock with floor area over threshold / %]])</f>
        <v>1</v>
      </c>
      <c r="AV25" s="16">
        <f>Table25[[#This Row],[Biomethane boiler]]*Table25[[#This Row],[ASHP]]</f>
        <v>1</v>
      </c>
      <c r="AW25" s="16">
        <v>1</v>
      </c>
      <c r="AX25" s="16">
        <f>IF(Table25[[#This Row],[Subsector]]="Residential",IF(Table25[[#This Row],[Building structure]]&lt;&gt;"Apartment",0.5*(1-MIN(Table25[[#This Row],[No HW storage %]],Table25[[#This Row],[Space constrained %]])),0),0.5*Table25[[#This Row],[ASHP]])</f>
        <v>0.5</v>
      </c>
      <c r="AY25" s="16">
        <f>IF(Table25[[#This Row],[Subsector]]="Residential",IF(Table25[[#This Row],[Building structure]]&lt;&gt;"Apartment",Table25[[#This Row],[Hydrogen boiler]]*0.5,0),0.5*Table25[[#This Row],[Hydrogen boiler]])</f>
        <v>0.5</v>
      </c>
      <c r="AZ25" s="16">
        <f>IF(Table25[[#This Row],[Subsector]]="Residential",IF(Table25[[#This Row],[Peak demand / kW]]&gt;fuse_limit_kW,0,1),0)</f>
        <v>0</v>
      </c>
      <c r="BA25" s="16">
        <f>IF(Table25[[#This Row],[Subsector]]="Residential",IF(Table25[[#This Row],[Building structure]]&lt;&gt;"Apartment",IF(Table25[[#This Row],[Peak demand / kW]]&gt;fuse_limit_kW,0,0.5),0),0)</f>
        <v>0</v>
      </c>
      <c r="BB25" s="16">
        <f>IF(Table25[[#This Row],[Subsector]]="Residential",IF(Table25[[#This Row],[Peak demand / kW]]&gt;fuse_limit_kW,0,1),IF(OR(Table25[[#This Row],[Subsector]]="Commercial",Table25[[#This Row],[Subsector]]="Public"),1,0))</f>
        <v>1</v>
      </c>
      <c r="BC25" s="16">
        <f>IF(Table25[[#This Row],[Subsector]]="Residential",IF(Table25[[#This Row],[Peak demand / kW]]&gt;fuse_limit_kW,0,1),0)</f>
        <v>0</v>
      </c>
      <c r="BD25" s="16">
        <f>IF($G25=Table25[[#Headers],[Gas boiler]],1,0)</f>
        <v>1</v>
      </c>
      <c r="BE25" s="16">
        <f>IF($G25=Table25[[#Headers],[Oil boiler]],1,0)</f>
        <v>0</v>
      </c>
      <c r="BF25" s="16">
        <f>IF($G25=Table25[[#Headers],[Solid boiler]],1,0)</f>
        <v>0</v>
      </c>
      <c r="BG25" s="16">
        <f>IF(Table25[[#This Row],[Subsector]]="Residential",IF(Table25[[#This Row],[Building structure]]&lt;&gt;"Apartment",Table25[[#This Row],[ASHP]]*0.5,0),0)</f>
        <v>0</v>
      </c>
      <c r="BH25" s="16">
        <f>IF(Table25[[#This Row],[Subsector]]="Residential",IF(Table25[[#This Row],[Building structure]]="Apartment",1,0),0)</f>
        <v>0</v>
      </c>
      <c r="BI25" s="27">
        <f>Table25[[#This Row],[Bioliquid boiler (B100)]]*0.5</f>
        <v>0.5</v>
      </c>
    </row>
    <row r="26" spans="2:61" x14ac:dyDescent="0.25">
      <c r="B26" s="3">
        <v>18</v>
      </c>
      <c r="C26" t="s">
        <v>333</v>
      </c>
      <c r="D26" t="s">
        <v>343</v>
      </c>
      <c r="E26" t="s">
        <v>335</v>
      </c>
      <c r="F26" t="s">
        <v>336</v>
      </c>
      <c r="G26" t="s">
        <v>25</v>
      </c>
      <c r="H26" t="s">
        <v>337</v>
      </c>
      <c r="I26" t="s">
        <v>341</v>
      </c>
      <c r="J26" t="s">
        <v>338</v>
      </c>
      <c r="K26" s="39">
        <v>284.54856718220077</v>
      </c>
      <c r="L26" s="39">
        <v>33.773550047036387</v>
      </c>
      <c r="M26" s="39">
        <v>86.84840747811711</v>
      </c>
      <c r="N26" s="39">
        <v>422.42526215459725</v>
      </c>
      <c r="O26" t="s">
        <v>339</v>
      </c>
      <c r="P26" s="19">
        <v>341.60628930168764</v>
      </c>
      <c r="Q26" s="39">
        <v>626.00553469376507</v>
      </c>
      <c r="R26" s="39">
        <v>307.21903762764714</v>
      </c>
      <c r="S26" s="39">
        <v>36.464346475081229</v>
      </c>
      <c r="T26" s="39">
        <v>195.47374311291966</v>
      </c>
      <c r="U26" s="39">
        <v>86.848407478117124</v>
      </c>
      <c r="AA26" s="39">
        <v>4588.0881057268725</v>
      </c>
      <c r="AB26" s="39">
        <f>R26*1000/AA26</f>
        <v>66.960143429716396</v>
      </c>
      <c r="AC26" s="39">
        <f>IF(AND(Table25[[#This Row],[Subsector]]="Residential",$AB26&gt;49),49+($AB26-49)*2,$AB26)</f>
        <v>66.960143429716396</v>
      </c>
      <c r="AD26" s="39">
        <f>Table25[[#This Row],[Space heating demand (MWh)]]/(load_factor*8760)*1000</f>
        <v>141.82096875377312</v>
      </c>
      <c r="AE26" s="39">
        <f>Table25[[#This Row],[Peak demand / kW]]/Table25[[#This Row],[Floor area / m^2]]*1000</f>
        <v>30.910689918258441</v>
      </c>
      <c r="AF26" s="39">
        <f t="shared" si="0"/>
        <v>30.910689918258441</v>
      </c>
      <c r="AG26" s="46">
        <f>Table25[[#This Row],[Rebound-corrected peak demand (W/m2)]]/DesignDT</f>
        <v>1.34394303992428</v>
      </c>
      <c r="AH26" s="16">
        <v>1</v>
      </c>
      <c r="AI26" s="16">
        <f>IF(Table25[[#This Row],[Subsector]]="Residential",1-MIN(Table25[[#This Row],[No HW storage %]],Table25[[#This Row],[Space constrained %]]),Table25[[#This Row],[ND stock with floor area over threshold / %]])</f>
        <v>1</v>
      </c>
      <c r="AJ26" s="16">
        <f>IF(Table25[[#This Row],[Subsector]]="Residential",1-MIN(Table25[[#This Row],[No HW storage %]],Table25[[#This Row],[Space constrained %]]),Table25[[#This Row],[ND stock with floor area over threshold / %]])</f>
        <v>1</v>
      </c>
      <c r="AK26" s="16">
        <f>IF(Table25[[#This Row],[Subsector]]="Residential",1-MIN(Table25[[#This Row],[No HW storage %]],Table25[[#This Row],[Space constrained %]]),Table25[[#This Row],[ND stock with floor area over threshold / %]])</f>
        <v>1</v>
      </c>
      <c r="AL26" s="16">
        <f>IF(Table25[[#This Row],[Subsector]]="Residential",1-MIN(Table25[[#This Row],[No HW storage %]],Table25[[#This Row],[Space constrained %]]),Table25[[#This Row],[ND stock with floor area over threshold / %]])</f>
        <v>1</v>
      </c>
      <c r="AM26" s="16">
        <f>IF($G26=Table25[[#Headers],[Electric heating]],1,0)</f>
        <v>0</v>
      </c>
      <c r="AN26" s="16">
        <f>IF($G26=Table25[[#Headers],[Commercial electric heating]],1,0)</f>
        <v>0</v>
      </c>
      <c r="AO2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6" s="16">
        <f>IF(Table25[[#This Row],[Subsector]]="Residential",IF(AND(Table25[[#This Row],[Building structure]]&lt;&gt;"Apartment",OR(Table25[[#This Row],[Heating]]="Oil boiler",Table25[[#This Row],[Heating]]="Solid boiler")),1,1-Table25[[#This Row],[Space constrained %]]),Table25[[#This Row],[ND stock with floor area over threshold / %]])</f>
        <v>1</v>
      </c>
      <c r="AQ26" s="16">
        <f>IF(Table25[[#This Row],[Subsector]]="Residential",IF(AND(Table25[[#This Row],[Building structure]]&lt;&gt;"Apartment",OR(Table25[[#This Row],[Heating]]="Oil boiler",Table25[[#This Row],[Heating]]="Solid boiler")),1,1-Table25[[#This Row],[Space constrained %]]),Table25[[#This Row],[ND stock with floor area over threshold / %]])</f>
        <v>1</v>
      </c>
      <c r="AR26" s="16">
        <f>IF(Table25[[#This Row],[Heating]]="Gas boiler",1,percentage_of_non_gas_domestic_properties_within_close_proximity_of_gas_grid)</f>
        <v>1</v>
      </c>
      <c r="AS26" s="16">
        <f>IF(Table25[[#This Row],[Heating]]="Gas boiler",1,percentage_of_non_gas_domestic_properties_within_close_proximity_of_gas_grid)</f>
        <v>1</v>
      </c>
      <c r="AT26" s="16">
        <f>Table25[[#This Row],[Biomethane boiler]]*Table25[[#This Row],[ASHP]]</f>
        <v>1</v>
      </c>
      <c r="AU26" s="16">
        <f>IF(Table25[[#This Row],[Subsector]]="Residential",Table25[[#This Row],[ASHP]]*Table25[[#This Row],[Bioliquid boiler (B100)]],Table25[[#This Row],[ND stock with floor area over threshold / %]])</f>
        <v>1</v>
      </c>
      <c r="AV26" s="16">
        <f>Table25[[#This Row],[Biomethane boiler]]*Table25[[#This Row],[ASHP]]</f>
        <v>1</v>
      </c>
      <c r="AW26" s="16">
        <v>1</v>
      </c>
      <c r="AX26" s="16">
        <f>IF(Table25[[#This Row],[Subsector]]="Residential",IF(Table25[[#This Row],[Building structure]]&lt;&gt;"Apartment",0.5*(1-MIN(Table25[[#This Row],[No HW storage %]],Table25[[#This Row],[Space constrained %]])),0),0.5*Table25[[#This Row],[ASHP]])</f>
        <v>0.5</v>
      </c>
      <c r="AY26" s="16">
        <f>IF(Table25[[#This Row],[Subsector]]="Residential",IF(Table25[[#This Row],[Building structure]]&lt;&gt;"Apartment",Table25[[#This Row],[Hydrogen boiler]]*0.5,0),0.5*Table25[[#This Row],[Hydrogen boiler]])</f>
        <v>0.5</v>
      </c>
      <c r="AZ26" s="16">
        <f>IF(Table25[[#This Row],[Subsector]]="Residential",IF(Table25[[#This Row],[Peak demand / kW]]&gt;fuse_limit_kW,0,1),0)</f>
        <v>0</v>
      </c>
      <c r="BA26" s="16">
        <f>IF(Table25[[#This Row],[Subsector]]="Residential",IF(Table25[[#This Row],[Building structure]]&lt;&gt;"Apartment",IF(Table25[[#This Row],[Peak demand / kW]]&gt;fuse_limit_kW,0,0.5),0),0)</f>
        <v>0</v>
      </c>
      <c r="BB26" s="16">
        <f>IF(Table25[[#This Row],[Subsector]]="Residential",IF(Table25[[#This Row],[Peak demand / kW]]&gt;fuse_limit_kW,0,1),IF(OR(Table25[[#This Row],[Subsector]]="Commercial",Table25[[#This Row],[Subsector]]="Public"),1,0))</f>
        <v>1</v>
      </c>
      <c r="BC26" s="16">
        <f>IF(Table25[[#This Row],[Subsector]]="Residential",IF(Table25[[#This Row],[Peak demand / kW]]&gt;fuse_limit_kW,0,1),0)</f>
        <v>0</v>
      </c>
      <c r="BD26" s="16">
        <f>IF($G26=Table25[[#Headers],[Gas boiler]],1,0)</f>
        <v>1</v>
      </c>
      <c r="BE26" s="16">
        <f>IF($G26=Table25[[#Headers],[Oil boiler]],1,0)</f>
        <v>0</v>
      </c>
      <c r="BF26" s="16">
        <f>IF($G26=Table25[[#Headers],[Solid boiler]],1,0)</f>
        <v>0</v>
      </c>
      <c r="BG26" s="16">
        <f>IF(Table25[[#This Row],[Subsector]]="Residential",IF(Table25[[#This Row],[Building structure]]&lt;&gt;"Apartment",Table25[[#This Row],[ASHP]]*0.5,0),0)</f>
        <v>0</v>
      </c>
      <c r="BH26" s="16">
        <f>IF(Table25[[#This Row],[Subsector]]="Residential",IF(Table25[[#This Row],[Building structure]]="Apartment",1,0),0)</f>
        <v>0</v>
      </c>
      <c r="BI26" s="27">
        <f>Table25[[#This Row],[Bioliquid boiler (B100)]]*0.5</f>
        <v>0.5</v>
      </c>
    </row>
    <row r="27" spans="2:61" x14ac:dyDescent="0.25">
      <c r="B27" s="3">
        <v>19</v>
      </c>
      <c r="C27" t="s">
        <v>333</v>
      </c>
      <c r="D27" t="s">
        <v>343</v>
      </c>
      <c r="E27" t="s">
        <v>335</v>
      </c>
      <c r="F27" t="s">
        <v>340</v>
      </c>
      <c r="G27" t="s">
        <v>25</v>
      </c>
      <c r="H27" t="s">
        <v>337</v>
      </c>
      <c r="I27" t="s">
        <v>337</v>
      </c>
      <c r="J27" t="s">
        <v>338</v>
      </c>
      <c r="K27" s="39">
        <v>127.57790547414515</v>
      </c>
      <c r="L27" s="39">
        <v>18.086540606027633</v>
      </c>
      <c r="M27" s="39">
        <v>54.989826551585857</v>
      </c>
      <c r="N27" s="39">
        <v>0</v>
      </c>
      <c r="O27" t="s">
        <v>339</v>
      </c>
      <c r="P27" s="19">
        <v>60.19494084611236</v>
      </c>
      <c r="Q27" s="39">
        <v>204.87556855569326</v>
      </c>
      <c r="R27" s="39">
        <v>131.27506086692861</v>
      </c>
      <c r="S27" s="39">
        <v>18.610681137178805</v>
      </c>
      <c r="T27" s="39">
        <v>0</v>
      </c>
      <c r="U27" s="39">
        <v>54.989826551585857</v>
      </c>
      <c r="AA27" s="39">
        <v>3246.9749999999999</v>
      </c>
      <c r="AB27" s="39">
        <f>R27*1000/AA27</f>
        <v>40.42995738092489</v>
      </c>
      <c r="AC27" s="39">
        <f>IF(AND(Table25[[#This Row],[Subsector]]="Residential",$AB27&gt;49),49+($AB27-49)*2,$AB27)</f>
        <v>40.42995738092489</v>
      </c>
      <c r="AD27" s="39">
        <f>Table25[[#This Row],[Space heating demand (MWh)]]/(load_factor*8760)*1000</f>
        <v>63.58570814498318</v>
      </c>
      <c r="AE27" s="39">
        <f>Table25[[#This Row],[Peak demand / kW]]/Table25[[#This Row],[Floor area / m^2]]*1000</f>
        <v>19.583060585616821</v>
      </c>
      <c r="AF27" s="39">
        <f t="shared" si="0"/>
        <v>19.583060585616821</v>
      </c>
      <c r="AG27" s="46">
        <f>Table25[[#This Row],[Rebound-corrected peak demand (W/m2)]]/DesignDT</f>
        <v>0.85143741676594875</v>
      </c>
      <c r="AH27" s="16">
        <v>1</v>
      </c>
      <c r="AI27" s="16">
        <f>IF(Table25[[#This Row],[Subsector]]="Residential",1-MIN(Table25[[#This Row],[No HW storage %]],Table25[[#This Row],[Space constrained %]]),Table25[[#This Row],[ND stock with floor area over threshold / %]])</f>
        <v>1</v>
      </c>
      <c r="AJ27" s="16">
        <f>IF(Table25[[#This Row],[Subsector]]="Residential",1-MIN(Table25[[#This Row],[No HW storage %]],Table25[[#This Row],[Space constrained %]]),Table25[[#This Row],[ND stock with floor area over threshold / %]])</f>
        <v>1</v>
      </c>
      <c r="AK27" s="16">
        <f>IF(Table25[[#This Row],[Subsector]]="Residential",1-MIN(Table25[[#This Row],[No HW storage %]],Table25[[#This Row],[Space constrained %]]),Table25[[#This Row],[ND stock with floor area over threshold / %]])</f>
        <v>1</v>
      </c>
      <c r="AL27" s="16">
        <f>IF(Table25[[#This Row],[Subsector]]="Residential",1-MIN(Table25[[#This Row],[No HW storage %]],Table25[[#This Row],[Space constrained %]]),Table25[[#This Row],[ND stock with floor area over threshold / %]])</f>
        <v>1</v>
      </c>
      <c r="AM27" s="16">
        <f>IF($G27=Table25[[#Headers],[Electric heating]],1,0)</f>
        <v>0</v>
      </c>
      <c r="AN27" s="16">
        <f>IF($G27=Table25[[#Headers],[Commercial electric heating]],1,0)</f>
        <v>0</v>
      </c>
      <c r="AO2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7" s="16">
        <f>IF(Table25[[#This Row],[Subsector]]="Residential",IF(AND(Table25[[#This Row],[Building structure]]&lt;&gt;"Apartment",OR(Table25[[#This Row],[Heating]]="Oil boiler",Table25[[#This Row],[Heating]]="Solid boiler")),1,1-Table25[[#This Row],[Space constrained %]]),Table25[[#This Row],[ND stock with floor area over threshold / %]])</f>
        <v>1</v>
      </c>
      <c r="AQ27" s="16">
        <f>IF(Table25[[#This Row],[Subsector]]="Residential",IF(AND(Table25[[#This Row],[Building structure]]&lt;&gt;"Apartment",OR(Table25[[#This Row],[Heating]]="Oil boiler",Table25[[#This Row],[Heating]]="Solid boiler")),1,1-Table25[[#This Row],[Space constrained %]]),Table25[[#This Row],[ND stock with floor area over threshold / %]])</f>
        <v>1</v>
      </c>
      <c r="AR27" s="16">
        <f>IF(Table25[[#This Row],[Heating]]="Gas boiler",1,percentage_of_non_gas_domestic_properties_within_close_proximity_of_gas_grid)</f>
        <v>1</v>
      </c>
      <c r="AS27" s="16">
        <f>IF(Table25[[#This Row],[Heating]]="Gas boiler",1,percentage_of_non_gas_domestic_properties_within_close_proximity_of_gas_grid)</f>
        <v>1</v>
      </c>
      <c r="AT27" s="16">
        <f>Table25[[#This Row],[Biomethane boiler]]*Table25[[#This Row],[ASHP]]</f>
        <v>1</v>
      </c>
      <c r="AU27" s="16">
        <f>IF(Table25[[#This Row],[Subsector]]="Residential",Table25[[#This Row],[ASHP]]*Table25[[#This Row],[Bioliquid boiler (B100)]],Table25[[#This Row],[ND stock with floor area over threshold / %]])</f>
        <v>1</v>
      </c>
      <c r="AV27" s="16">
        <f>Table25[[#This Row],[Biomethane boiler]]*Table25[[#This Row],[ASHP]]</f>
        <v>1</v>
      </c>
      <c r="AW27" s="16">
        <v>1</v>
      </c>
      <c r="AX27" s="16">
        <f>IF(Table25[[#This Row],[Subsector]]="Residential",IF(Table25[[#This Row],[Building structure]]&lt;&gt;"Apartment",0.5*(1-MIN(Table25[[#This Row],[No HW storage %]],Table25[[#This Row],[Space constrained %]])),0),0.5*Table25[[#This Row],[ASHP]])</f>
        <v>0.5</v>
      </c>
      <c r="AY27" s="16">
        <f>IF(Table25[[#This Row],[Subsector]]="Residential",IF(Table25[[#This Row],[Building structure]]&lt;&gt;"Apartment",Table25[[#This Row],[Hydrogen boiler]]*0.5,0),0.5*Table25[[#This Row],[Hydrogen boiler]])</f>
        <v>0.5</v>
      </c>
      <c r="AZ27" s="16">
        <f>IF(Table25[[#This Row],[Subsector]]="Residential",IF(Table25[[#This Row],[Peak demand / kW]]&gt;fuse_limit_kW,0,1),0)</f>
        <v>0</v>
      </c>
      <c r="BA27" s="16">
        <f>IF(Table25[[#This Row],[Subsector]]="Residential",IF(Table25[[#This Row],[Building structure]]&lt;&gt;"Apartment",IF(Table25[[#This Row],[Peak demand / kW]]&gt;fuse_limit_kW,0,0.5),0),0)</f>
        <v>0</v>
      </c>
      <c r="BB27" s="16">
        <f>IF(Table25[[#This Row],[Subsector]]="Residential",IF(Table25[[#This Row],[Peak demand / kW]]&gt;fuse_limit_kW,0,1),IF(OR(Table25[[#This Row],[Subsector]]="Commercial",Table25[[#This Row],[Subsector]]="Public"),1,0))</f>
        <v>1</v>
      </c>
      <c r="BC27" s="16">
        <f>IF(Table25[[#This Row],[Subsector]]="Residential",IF(Table25[[#This Row],[Peak demand / kW]]&gt;fuse_limit_kW,0,1),0)</f>
        <v>0</v>
      </c>
      <c r="BD27" s="16">
        <f>IF($G27=Table25[[#Headers],[Gas boiler]],1,0)</f>
        <v>1</v>
      </c>
      <c r="BE27" s="16">
        <f>IF($G27=Table25[[#Headers],[Oil boiler]],1,0)</f>
        <v>0</v>
      </c>
      <c r="BF27" s="16">
        <f>IF($G27=Table25[[#Headers],[Solid boiler]],1,0)</f>
        <v>0</v>
      </c>
      <c r="BG27" s="16">
        <f>IF(Table25[[#This Row],[Subsector]]="Residential",IF(Table25[[#This Row],[Building structure]]&lt;&gt;"Apartment",Table25[[#This Row],[ASHP]]*0.5,0),0)</f>
        <v>0</v>
      </c>
      <c r="BH27" s="16">
        <f>IF(Table25[[#This Row],[Subsector]]="Residential",IF(Table25[[#This Row],[Building structure]]="Apartment",1,0),0)</f>
        <v>0</v>
      </c>
      <c r="BI27" s="27">
        <f>Table25[[#This Row],[Bioliquid boiler (B100)]]*0.5</f>
        <v>0.5</v>
      </c>
    </row>
    <row r="28" spans="2:61" x14ac:dyDescent="0.25">
      <c r="B28">
        <v>20</v>
      </c>
      <c r="C28" t="s">
        <v>333</v>
      </c>
      <c r="D28" t="s">
        <v>343</v>
      </c>
      <c r="E28" t="s">
        <v>335</v>
      </c>
      <c r="F28" t="s">
        <v>340</v>
      </c>
      <c r="G28" t="s">
        <v>25</v>
      </c>
      <c r="H28" t="s">
        <v>337</v>
      </c>
      <c r="I28" t="s">
        <v>341</v>
      </c>
      <c r="J28" t="s">
        <v>338</v>
      </c>
      <c r="K28" s="39">
        <v>390.26173684278467</v>
      </c>
      <c r="L28" s="39">
        <v>11.892800179100373</v>
      </c>
      <c r="M28" s="39">
        <v>37.256813541468006</v>
      </c>
      <c r="N28" s="39">
        <v>0</v>
      </c>
      <c r="O28" t="s">
        <v>339</v>
      </c>
      <c r="P28" s="19">
        <v>109.85576704415506</v>
      </c>
      <c r="Q28" s="39">
        <v>498.31006128122738</v>
      </c>
      <c r="R28" s="39">
        <v>447.41865296955086</v>
      </c>
      <c r="S28" s="39">
        <v>13.634594770208514</v>
      </c>
      <c r="T28" s="39">
        <v>0</v>
      </c>
      <c r="U28" s="39">
        <v>37.256813541468006</v>
      </c>
      <c r="AA28" s="39">
        <v>2490.5205479452056</v>
      </c>
      <c r="AB28" s="39">
        <f>R28*1000/AA28</f>
        <v>179.64864949164618</v>
      </c>
      <c r="AC28" s="39">
        <f>IF(AND(Table25[[#This Row],[Subsector]]="Residential",$AB28&gt;49),49+($AB28-49)*2,$AB28)</f>
        <v>179.64864949164618</v>
      </c>
      <c r="AD28" s="39">
        <f>Table25[[#This Row],[Space heating demand (MWh)]]/(load_factor*8760)*1000</f>
        <v>194.50914174216902</v>
      </c>
      <c r="AE28" s="39">
        <f>Table25[[#This Row],[Peak demand / kW]]/Table25[[#This Row],[Floor area / m^2]]*1000</f>
        <v>78.099793997944744</v>
      </c>
      <c r="AF28" s="39">
        <f t="shared" si="0"/>
        <v>78.099793997944744</v>
      </c>
      <c r="AG28" s="46">
        <f>Table25[[#This Row],[Rebound-corrected peak demand (W/m2)]]/DesignDT</f>
        <v>3.3956432173019455</v>
      </c>
      <c r="AH28" s="16">
        <v>1</v>
      </c>
      <c r="AI28" s="16">
        <f>IF(Table25[[#This Row],[Subsector]]="Residential",1-MIN(Table25[[#This Row],[No HW storage %]],Table25[[#This Row],[Space constrained %]]),Table25[[#This Row],[ND stock with floor area over threshold / %]])</f>
        <v>1</v>
      </c>
      <c r="AJ28" s="16">
        <f>IF(Table25[[#This Row],[Subsector]]="Residential",1-MIN(Table25[[#This Row],[No HW storage %]],Table25[[#This Row],[Space constrained %]]),Table25[[#This Row],[ND stock with floor area over threshold / %]])</f>
        <v>1</v>
      </c>
      <c r="AK28" s="16">
        <f>IF(Table25[[#This Row],[Subsector]]="Residential",1-MIN(Table25[[#This Row],[No HW storage %]],Table25[[#This Row],[Space constrained %]]),Table25[[#This Row],[ND stock with floor area over threshold / %]])</f>
        <v>1</v>
      </c>
      <c r="AL28" s="16">
        <f>IF(Table25[[#This Row],[Subsector]]="Residential",1-MIN(Table25[[#This Row],[No HW storage %]],Table25[[#This Row],[Space constrained %]]),Table25[[#This Row],[ND stock with floor area over threshold / %]])</f>
        <v>1</v>
      </c>
      <c r="AM28" s="16">
        <f>IF($G28=Table25[[#Headers],[Electric heating]],1,0)</f>
        <v>0</v>
      </c>
      <c r="AN28" s="16">
        <f>IF($G28=Table25[[#Headers],[Commercial electric heating]],1,0)</f>
        <v>0</v>
      </c>
      <c r="AO2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8" s="16">
        <f>IF(Table25[[#This Row],[Subsector]]="Residential",IF(AND(Table25[[#This Row],[Building structure]]&lt;&gt;"Apartment",OR(Table25[[#This Row],[Heating]]="Oil boiler",Table25[[#This Row],[Heating]]="Solid boiler")),1,1-Table25[[#This Row],[Space constrained %]]),Table25[[#This Row],[ND stock with floor area over threshold / %]])</f>
        <v>1</v>
      </c>
      <c r="AQ28" s="16">
        <f>IF(Table25[[#This Row],[Subsector]]="Residential",IF(AND(Table25[[#This Row],[Building structure]]&lt;&gt;"Apartment",OR(Table25[[#This Row],[Heating]]="Oil boiler",Table25[[#This Row],[Heating]]="Solid boiler")),1,1-Table25[[#This Row],[Space constrained %]]),Table25[[#This Row],[ND stock with floor area over threshold / %]])</f>
        <v>1</v>
      </c>
      <c r="AR28" s="16">
        <f>IF(Table25[[#This Row],[Heating]]="Gas boiler",1,percentage_of_non_gas_domestic_properties_within_close_proximity_of_gas_grid)</f>
        <v>1</v>
      </c>
      <c r="AS28" s="16">
        <f>IF(Table25[[#This Row],[Heating]]="Gas boiler",1,percentage_of_non_gas_domestic_properties_within_close_proximity_of_gas_grid)</f>
        <v>1</v>
      </c>
      <c r="AT28" s="16">
        <f>Table25[[#This Row],[Biomethane boiler]]*Table25[[#This Row],[ASHP]]</f>
        <v>1</v>
      </c>
      <c r="AU28" s="16">
        <f>IF(Table25[[#This Row],[Subsector]]="Residential",Table25[[#This Row],[ASHP]]*Table25[[#This Row],[Bioliquid boiler (B100)]],Table25[[#This Row],[ND stock with floor area over threshold / %]])</f>
        <v>1</v>
      </c>
      <c r="AV28" s="16">
        <f>Table25[[#This Row],[Biomethane boiler]]*Table25[[#This Row],[ASHP]]</f>
        <v>1</v>
      </c>
      <c r="AW28" s="16">
        <v>1</v>
      </c>
      <c r="AX28" s="16">
        <f>IF(Table25[[#This Row],[Subsector]]="Residential",IF(Table25[[#This Row],[Building structure]]&lt;&gt;"Apartment",0.5*(1-MIN(Table25[[#This Row],[No HW storage %]],Table25[[#This Row],[Space constrained %]])),0),0.5*Table25[[#This Row],[ASHP]])</f>
        <v>0.5</v>
      </c>
      <c r="AY28" s="16">
        <f>IF(Table25[[#This Row],[Subsector]]="Residential",IF(Table25[[#This Row],[Building structure]]&lt;&gt;"Apartment",Table25[[#This Row],[Hydrogen boiler]]*0.5,0),0.5*Table25[[#This Row],[Hydrogen boiler]])</f>
        <v>0.5</v>
      </c>
      <c r="AZ28" s="16">
        <f>IF(Table25[[#This Row],[Subsector]]="Residential",IF(Table25[[#This Row],[Peak demand / kW]]&gt;fuse_limit_kW,0,1),0)</f>
        <v>0</v>
      </c>
      <c r="BA28" s="16">
        <f>IF(Table25[[#This Row],[Subsector]]="Residential",IF(Table25[[#This Row],[Building structure]]&lt;&gt;"Apartment",IF(Table25[[#This Row],[Peak demand / kW]]&gt;fuse_limit_kW,0,0.5),0),0)</f>
        <v>0</v>
      </c>
      <c r="BB28" s="16">
        <f>IF(Table25[[#This Row],[Subsector]]="Residential",IF(Table25[[#This Row],[Peak demand / kW]]&gt;fuse_limit_kW,0,1),IF(OR(Table25[[#This Row],[Subsector]]="Commercial",Table25[[#This Row],[Subsector]]="Public"),1,0))</f>
        <v>1</v>
      </c>
      <c r="BC28" s="16">
        <f>IF(Table25[[#This Row],[Subsector]]="Residential",IF(Table25[[#This Row],[Peak demand / kW]]&gt;fuse_limit_kW,0,1),0)</f>
        <v>0</v>
      </c>
      <c r="BD28" s="16">
        <f>IF($G28=Table25[[#Headers],[Gas boiler]],1,0)</f>
        <v>1</v>
      </c>
      <c r="BE28" s="16">
        <f>IF($G28=Table25[[#Headers],[Oil boiler]],1,0)</f>
        <v>0</v>
      </c>
      <c r="BF28" s="16">
        <f>IF($G28=Table25[[#Headers],[Solid boiler]],1,0)</f>
        <v>0</v>
      </c>
      <c r="BG28" s="16">
        <f>IF(Table25[[#This Row],[Subsector]]="Residential",IF(Table25[[#This Row],[Building structure]]&lt;&gt;"Apartment",Table25[[#This Row],[ASHP]]*0.5,0),0)</f>
        <v>0</v>
      </c>
      <c r="BH28" s="16">
        <f>IF(Table25[[#This Row],[Subsector]]="Residential",IF(Table25[[#This Row],[Building structure]]="Apartment",1,0),0)</f>
        <v>0</v>
      </c>
      <c r="BI28" s="27">
        <f>Table25[[#This Row],[Bioliquid boiler (B100)]]*0.5</f>
        <v>0.5</v>
      </c>
    </row>
    <row r="29" spans="2:61" x14ac:dyDescent="0.25">
      <c r="B29" s="3">
        <v>21</v>
      </c>
      <c r="C29" t="s">
        <v>333</v>
      </c>
      <c r="D29" t="s">
        <v>343</v>
      </c>
      <c r="E29" t="s">
        <v>335</v>
      </c>
      <c r="F29" t="s">
        <v>340</v>
      </c>
      <c r="G29" t="s">
        <v>20</v>
      </c>
      <c r="H29" t="s">
        <v>337</v>
      </c>
      <c r="I29" t="s">
        <v>341</v>
      </c>
      <c r="J29" t="s">
        <v>338</v>
      </c>
      <c r="K29" s="39">
        <v>129.29636282691988</v>
      </c>
      <c r="L29" s="39">
        <v>4.6299119876879962</v>
      </c>
      <c r="M29" s="39">
        <v>23.845081050354118</v>
      </c>
      <c r="N29" s="39">
        <v>0</v>
      </c>
      <c r="O29" t="s">
        <v>339</v>
      </c>
      <c r="P29" s="19">
        <v>16.5536087326809</v>
      </c>
      <c r="Q29" s="39">
        <v>180.36234676526087</v>
      </c>
      <c r="R29" s="39">
        <v>151.10636956464248</v>
      </c>
      <c r="S29" s="39">
        <v>5.4108961502642536</v>
      </c>
      <c r="T29" s="39">
        <v>0</v>
      </c>
      <c r="U29" s="39">
        <v>23.845081050354118</v>
      </c>
      <c r="AA29" s="39">
        <v>1932.3636363636363</v>
      </c>
      <c r="AB29" s="39">
        <f>R29*1000/AA29</f>
        <v>78.197688427317814</v>
      </c>
      <c r="AC29" s="39">
        <f>IF(AND(Table25[[#This Row],[Subsector]]="Residential",$AB29&gt;49),49+($AB29-49)*2,$AB29)</f>
        <v>78.197688427317814</v>
      </c>
      <c r="AD29" s="39">
        <f>Table25[[#This Row],[Space heating demand (MWh)]]/(load_factor*8760)*1000</f>
        <v>64.442199143851937</v>
      </c>
      <c r="AE29" s="39">
        <f>Table25[[#This Row],[Peak demand / kW]]/Table25[[#This Row],[Floor area / m^2]]*1000</f>
        <v>33.348898691304633</v>
      </c>
      <c r="AF29" s="39">
        <f t="shared" si="0"/>
        <v>33.348898691304633</v>
      </c>
      <c r="AG29" s="46">
        <f>Table25[[#This Row],[Rebound-corrected peak demand (W/m2)]]/DesignDT</f>
        <v>1.449952117013245</v>
      </c>
      <c r="AH29" s="16">
        <v>1</v>
      </c>
      <c r="AI29" s="16">
        <f>IF(Table25[[#This Row],[Subsector]]="Residential",1-MIN(Table25[[#This Row],[No HW storage %]],Table25[[#This Row],[Space constrained %]]),Table25[[#This Row],[ND stock with floor area over threshold / %]])</f>
        <v>1</v>
      </c>
      <c r="AJ29" s="16">
        <f>IF(Table25[[#This Row],[Subsector]]="Residential",1-MIN(Table25[[#This Row],[No HW storage %]],Table25[[#This Row],[Space constrained %]]),Table25[[#This Row],[ND stock with floor area over threshold / %]])</f>
        <v>1</v>
      </c>
      <c r="AK29" s="16">
        <f>IF(Table25[[#This Row],[Subsector]]="Residential",1-MIN(Table25[[#This Row],[No HW storage %]],Table25[[#This Row],[Space constrained %]]),Table25[[#This Row],[ND stock with floor area over threshold / %]])</f>
        <v>1</v>
      </c>
      <c r="AL29" s="16">
        <f>IF(Table25[[#This Row],[Subsector]]="Residential",1-MIN(Table25[[#This Row],[No HW storage %]],Table25[[#This Row],[Space constrained %]]),Table25[[#This Row],[ND stock with floor area over threshold / %]])</f>
        <v>1</v>
      </c>
      <c r="AM29" s="16">
        <f>IF($G29=Table25[[#Headers],[Electric heating]],1,0)</f>
        <v>0</v>
      </c>
      <c r="AN29" s="16">
        <f>IF($G29=Table25[[#Headers],[Commercial electric heating]],1,0)</f>
        <v>0</v>
      </c>
      <c r="AO2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9" s="16">
        <f>IF(Table25[[#This Row],[Subsector]]="Residential",IF(AND(Table25[[#This Row],[Building structure]]&lt;&gt;"Apartment",OR(Table25[[#This Row],[Heating]]="Oil boiler",Table25[[#This Row],[Heating]]="Solid boiler")),1,1-Table25[[#This Row],[Space constrained %]]),Table25[[#This Row],[ND stock with floor area over threshold / %]])</f>
        <v>1</v>
      </c>
      <c r="AQ29" s="16">
        <f>IF(Table25[[#This Row],[Subsector]]="Residential",IF(AND(Table25[[#This Row],[Building structure]]&lt;&gt;"Apartment",OR(Table25[[#This Row],[Heating]]="Oil boiler",Table25[[#This Row],[Heating]]="Solid boiler")),1,1-Table25[[#This Row],[Space constrained %]]),Table25[[#This Row],[ND stock with floor area over threshold / %]])</f>
        <v>1</v>
      </c>
      <c r="AR29" s="16">
        <f>IF(Table25[[#This Row],[Heating]]="Gas boiler",1,percentage_of_non_gas_domestic_properties_within_close_proximity_of_gas_grid)</f>
        <v>0.3495740805177735</v>
      </c>
      <c r="AS29" s="16">
        <f>IF(Table25[[#This Row],[Heating]]="Gas boiler",1,percentage_of_non_gas_domestic_properties_within_close_proximity_of_gas_grid)</f>
        <v>0.3495740805177735</v>
      </c>
      <c r="AT29" s="16">
        <f>Table25[[#This Row],[Biomethane boiler]]*Table25[[#This Row],[ASHP]]</f>
        <v>0.3495740805177735</v>
      </c>
      <c r="AU29" s="16">
        <f>IF(Table25[[#This Row],[Subsector]]="Residential",Table25[[#This Row],[ASHP]]*Table25[[#This Row],[Bioliquid boiler (B100)]],Table25[[#This Row],[ND stock with floor area over threshold / %]])</f>
        <v>1</v>
      </c>
      <c r="AV29" s="16">
        <f>Table25[[#This Row],[Biomethane boiler]]*Table25[[#This Row],[ASHP]]</f>
        <v>0.3495740805177735</v>
      </c>
      <c r="AW29" s="16">
        <v>1</v>
      </c>
      <c r="AX29" s="16">
        <f>IF(Table25[[#This Row],[Subsector]]="Residential",IF(Table25[[#This Row],[Building structure]]&lt;&gt;"Apartment",0.5*(1-MIN(Table25[[#This Row],[No HW storage %]],Table25[[#This Row],[Space constrained %]])),0),0.5*Table25[[#This Row],[ASHP]])</f>
        <v>0.5</v>
      </c>
      <c r="AY29" s="16">
        <f>IF(Table25[[#This Row],[Subsector]]="Residential",IF(Table25[[#This Row],[Building structure]]&lt;&gt;"Apartment",Table25[[#This Row],[Hydrogen boiler]]*0.5,0),0.5*Table25[[#This Row],[Hydrogen boiler]])</f>
        <v>0.17478704025888675</v>
      </c>
      <c r="AZ29" s="16">
        <f>IF(Table25[[#This Row],[Subsector]]="Residential",IF(Table25[[#This Row],[Peak demand / kW]]&gt;fuse_limit_kW,0,1),0)</f>
        <v>0</v>
      </c>
      <c r="BA29" s="16">
        <f>IF(Table25[[#This Row],[Subsector]]="Residential",IF(Table25[[#This Row],[Building structure]]&lt;&gt;"Apartment",IF(Table25[[#This Row],[Peak demand / kW]]&gt;fuse_limit_kW,0,0.5),0),0)</f>
        <v>0</v>
      </c>
      <c r="BB29" s="16">
        <f>IF(Table25[[#This Row],[Subsector]]="Residential",IF(Table25[[#This Row],[Peak demand / kW]]&gt;fuse_limit_kW,0,1),IF(OR(Table25[[#This Row],[Subsector]]="Commercial",Table25[[#This Row],[Subsector]]="Public"),1,0))</f>
        <v>1</v>
      </c>
      <c r="BC29" s="16">
        <f>IF(Table25[[#This Row],[Subsector]]="Residential",IF(Table25[[#This Row],[Peak demand / kW]]&gt;fuse_limit_kW,0,1),0)</f>
        <v>0</v>
      </c>
      <c r="BD29" s="16">
        <f>IF($G29=Table25[[#Headers],[Gas boiler]],1,0)</f>
        <v>0</v>
      </c>
      <c r="BE29" s="16">
        <f>IF($G29=Table25[[#Headers],[Oil boiler]],1,0)</f>
        <v>1</v>
      </c>
      <c r="BF29" s="16">
        <f>IF($G29=Table25[[#Headers],[Solid boiler]],1,0)</f>
        <v>0</v>
      </c>
      <c r="BG29" s="16">
        <f>IF(Table25[[#This Row],[Subsector]]="Residential",IF(Table25[[#This Row],[Building structure]]&lt;&gt;"Apartment",Table25[[#This Row],[ASHP]]*0.5,0),0)</f>
        <v>0</v>
      </c>
      <c r="BH29" s="16">
        <f>IF(Table25[[#This Row],[Subsector]]="Residential",IF(Table25[[#This Row],[Building structure]]="Apartment",1,0),0)</f>
        <v>0</v>
      </c>
      <c r="BI29" s="27">
        <f>Table25[[#This Row],[Bioliquid boiler (B100)]]*0.5</f>
        <v>0.5</v>
      </c>
    </row>
    <row r="30" spans="2:61" x14ac:dyDescent="0.25">
      <c r="B30" s="3">
        <v>22</v>
      </c>
      <c r="C30" t="s">
        <v>333</v>
      </c>
      <c r="D30" t="s">
        <v>343</v>
      </c>
      <c r="E30" t="s">
        <v>335</v>
      </c>
      <c r="F30" t="s">
        <v>340</v>
      </c>
      <c r="G30" t="s">
        <v>20</v>
      </c>
      <c r="H30" t="s">
        <v>337</v>
      </c>
      <c r="I30" t="s">
        <v>341</v>
      </c>
      <c r="J30" t="s">
        <v>338</v>
      </c>
      <c r="K30" s="39">
        <v>129.29636282691988</v>
      </c>
      <c r="L30" s="39">
        <v>4.6299119876879962</v>
      </c>
      <c r="M30" s="39">
        <v>23.845081050354118</v>
      </c>
      <c r="N30" s="39">
        <v>0</v>
      </c>
      <c r="O30" t="s">
        <v>339</v>
      </c>
      <c r="P30" s="19">
        <v>16.5536087326809</v>
      </c>
      <c r="Q30" s="39">
        <v>180.36234676526087</v>
      </c>
      <c r="R30" s="39">
        <v>151.10636956464248</v>
      </c>
      <c r="S30" s="39">
        <v>5.4108961502642536</v>
      </c>
      <c r="T30" s="39">
        <v>0</v>
      </c>
      <c r="U30" s="39">
        <v>23.845081050354118</v>
      </c>
      <c r="AA30" s="39">
        <v>1932.3636363636363</v>
      </c>
      <c r="AB30" s="39">
        <f>R30*1000/AA30</f>
        <v>78.197688427317814</v>
      </c>
      <c r="AC30" s="39">
        <f>IF(AND(Table25[[#This Row],[Subsector]]="Residential",$AB30&gt;49),49+($AB30-49)*2,$AB30)</f>
        <v>78.197688427317814</v>
      </c>
      <c r="AD30" s="39">
        <f>Table25[[#This Row],[Space heating demand (MWh)]]/(load_factor*8760)*1000</f>
        <v>64.442199143851937</v>
      </c>
      <c r="AE30" s="39">
        <f>Table25[[#This Row],[Peak demand / kW]]/Table25[[#This Row],[Floor area / m^2]]*1000</f>
        <v>33.348898691304633</v>
      </c>
      <c r="AF30" s="39">
        <f t="shared" si="0"/>
        <v>33.348898691304633</v>
      </c>
      <c r="AG30" s="46">
        <f>Table25[[#This Row],[Rebound-corrected peak demand (W/m2)]]/DesignDT</f>
        <v>1.449952117013245</v>
      </c>
      <c r="AH30" s="16">
        <v>1</v>
      </c>
      <c r="AI30" s="16">
        <f>IF(Table25[[#This Row],[Subsector]]="Residential",1-MIN(Table25[[#This Row],[No HW storage %]],Table25[[#This Row],[Space constrained %]]),Table25[[#This Row],[ND stock with floor area over threshold / %]])</f>
        <v>1</v>
      </c>
      <c r="AJ30" s="16">
        <f>IF(Table25[[#This Row],[Subsector]]="Residential",1-MIN(Table25[[#This Row],[No HW storage %]],Table25[[#This Row],[Space constrained %]]),Table25[[#This Row],[ND stock with floor area over threshold / %]])</f>
        <v>1</v>
      </c>
      <c r="AK30" s="16">
        <f>IF(Table25[[#This Row],[Subsector]]="Residential",1-MIN(Table25[[#This Row],[No HW storage %]],Table25[[#This Row],[Space constrained %]]),Table25[[#This Row],[ND stock with floor area over threshold / %]])</f>
        <v>1</v>
      </c>
      <c r="AL30" s="16">
        <f>IF(Table25[[#This Row],[Subsector]]="Residential",1-MIN(Table25[[#This Row],[No HW storage %]],Table25[[#This Row],[Space constrained %]]),Table25[[#This Row],[ND stock with floor area over threshold / %]])</f>
        <v>1</v>
      </c>
      <c r="AM30" s="16">
        <f>IF($G30=Table25[[#Headers],[Electric heating]],1,0)</f>
        <v>0</v>
      </c>
      <c r="AN30" s="16">
        <f>IF($G30=Table25[[#Headers],[Commercial electric heating]],1,0)</f>
        <v>0</v>
      </c>
      <c r="AO3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30" s="16">
        <f>IF(Table25[[#This Row],[Subsector]]="Residential",IF(AND(Table25[[#This Row],[Building structure]]&lt;&gt;"Apartment",OR(Table25[[#This Row],[Heating]]="Oil boiler",Table25[[#This Row],[Heating]]="Solid boiler")),1,1-Table25[[#This Row],[Space constrained %]]),Table25[[#This Row],[ND stock with floor area over threshold / %]])</f>
        <v>1</v>
      </c>
      <c r="AQ30" s="16">
        <f>IF(Table25[[#This Row],[Subsector]]="Residential",IF(AND(Table25[[#This Row],[Building structure]]&lt;&gt;"Apartment",OR(Table25[[#This Row],[Heating]]="Oil boiler",Table25[[#This Row],[Heating]]="Solid boiler")),1,1-Table25[[#This Row],[Space constrained %]]),Table25[[#This Row],[ND stock with floor area over threshold / %]])</f>
        <v>1</v>
      </c>
      <c r="AR30" s="16">
        <f>IF(Table25[[#This Row],[Heating]]="Gas boiler",1,percentage_of_non_gas_domestic_properties_within_close_proximity_of_gas_grid)</f>
        <v>0.3495740805177735</v>
      </c>
      <c r="AS30" s="16">
        <f>IF(Table25[[#This Row],[Heating]]="Gas boiler",1,percentage_of_non_gas_domestic_properties_within_close_proximity_of_gas_grid)</f>
        <v>0.3495740805177735</v>
      </c>
      <c r="AT30" s="16">
        <f>Table25[[#This Row],[Biomethane boiler]]*Table25[[#This Row],[ASHP]]</f>
        <v>0.3495740805177735</v>
      </c>
      <c r="AU30" s="16">
        <f>IF(Table25[[#This Row],[Subsector]]="Residential",Table25[[#This Row],[ASHP]]*Table25[[#This Row],[Bioliquid boiler (B100)]],Table25[[#This Row],[ND stock with floor area over threshold / %]])</f>
        <v>1</v>
      </c>
      <c r="AV30" s="16">
        <f>Table25[[#This Row],[Biomethane boiler]]*Table25[[#This Row],[ASHP]]</f>
        <v>0.3495740805177735</v>
      </c>
      <c r="AW30" s="16">
        <v>1</v>
      </c>
      <c r="AX30" s="16">
        <f>IF(Table25[[#This Row],[Subsector]]="Residential",IF(Table25[[#This Row],[Building structure]]&lt;&gt;"Apartment",0.5*(1-MIN(Table25[[#This Row],[No HW storage %]],Table25[[#This Row],[Space constrained %]])),0),0.5*Table25[[#This Row],[ASHP]])</f>
        <v>0.5</v>
      </c>
      <c r="AY30" s="16">
        <f>IF(Table25[[#This Row],[Subsector]]="Residential",IF(Table25[[#This Row],[Building structure]]&lt;&gt;"Apartment",Table25[[#This Row],[Hydrogen boiler]]*0.5,0),0.5*Table25[[#This Row],[Hydrogen boiler]])</f>
        <v>0.17478704025888675</v>
      </c>
      <c r="AZ30" s="16">
        <f>IF(Table25[[#This Row],[Subsector]]="Residential",IF(Table25[[#This Row],[Peak demand / kW]]&gt;fuse_limit_kW,0,1),0)</f>
        <v>0</v>
      </c>
      <c r="BA30" s="16">
        <f>IF(Table25[[#This Row],[Subsector]]="Residential",IF(Table25[[#This Row],[Building structure]]&lt;&gt;"Apartment",IF(Table25[[#This Row],[Peak demand / kW]]&gt;fuse_limit_kW,0,0.5),0),0)</f>
        <v>0</v>
      </c>
      <c r="BB30" s="16">
        <f>IF(Table25[[#This Row],[Subsector]]="Residential",IF(Table25[[#This Row],[Peak demand / kW]]&gt;fuse_limit_kW,0,1),IF(OR(Table25[[#This Row],[Subsector]]="Commercial",Table25[[#This Row],[Subsector]]="Public"),1,0))</f>
        <v>1</v>
      </c>
      <c r="BC30" s="16">
        <f>IF(Table25[[#This Row],[Subsector]]="Residential",IF(Table25[[#This Row],[Peak demand / kW]]&gt;fuse_limit_kW,0,1),0)</f>
        <v>0</v>
      </c>
      <c r="BD30" s="16">
        <f>IF($G30=Table25[[#Headers],[Gas boiler]],1,0)</f>
        <v>0</v>
      </c>
      <c r="BE30" s="16">
        <f>IF($G30=Table25[[#Headers],[Oil boiler]],1,0)</f>
        <v>1</v>
      </c>
      <c r="BF30" s="16">
        <f>IF($G30=Table25[[#Headers],[Solid boiler]],1,0)</f>
        <v>0</v>
      </c>
      <c r="BG30" s="16">
        <f>IF(Table25[[#This Row],[Subsector]]="Residential",IF(Table25[[#This Row],[Building structure]]&lt;&gt;"Apartment",Table25[[#This Row],[ASHP]]*0.5,0),0)</f>
        <v>0</v>
      </c>
      <c r="BH30" s="16">
        <f>IF(Table25[[#This Row],[Subsector]]="Residential",IF(Table25[[#This Row],[Building structure]]="Apartment",1,0),0)</f>
        <v>0</v>
      </c>
      <c r="BI30" s="27">
        <f>Table25[[#This Row],[Bioliquid boiler (B100)]]*0.5</f>
        <v>0.5</v>
      </c>
    </row>
    <row r="31" spans="2:61" x14ac:dyDescent="0.25">
      <c r="B31">
        <v>23</v>
      </c>
      <c r="C31" t="s">
        <v>333</v>
      </c>
      <c r="D31" t="s">
        <v>343</v>
      </c>
      <c r="E31" t="s">
        <v>342</v>
      </c>
      <c r="F31" t="s">
        <v>336</v>
      </c>
      <c r="G31" t="s">
        <v>331</v>
      </c>
      <c r="H31" t="s">
        <v>337</v>
      </c>
      <c r="I31" t="s">
        <v>337</v>
      </c>
      <c r="J31" t="s">
        <v>338</v>
      </c>
      <c r="K31" s="39">
        <v>12.760301888774329</v>
      </c>
      <c r="L31" s="39">
        <v>2.2989520123241296</v>
      </c>
      <c r="M31" s="39">
        <v>4.7820192926031595</v>
      </c>
      <c r="N31" s="39">
        <v>39.99948248480419</v>
      </c>
      <c r="O31" t="s">
        <v>339</v>
      </c>
      <c r="P31" s="19">
        <v>1196.85588636288</v>
      </c>
      <c r="Q31" s="39">
        <v>30.154641791019614</v>
      </c>
      <c r="R31" s="39">
        <v>6.1153326589105488</v>
      </c>
      <c r="S31" s="39">
        <v>1.1017651811672204</v>
      </c>
      <c r="T31" s="39">
        <v>18.155524658338688</v>
      </c>
      <c r="U31" s="39">
        <v>4.7820192926031604</v>
      </c>
      <c r="AA31" s="39">
        <v>275.33156966490299</v>
      </c>
      <c r="AB31" s="39">
        <f>R31*1000/AA31</f>
        <v>22.210793576462443</v>
      </c>
      <c r="AC31" s="39">
        <f>IF(AND(Table25[[#This Row],[Subsector]]="Residential",$AB31&gt;49),49+($AB31-49)*2,$AB31)</f>
        <v>22.210793576462443</v>
      </c>
      <c r="AD31" s="39">
        <f>Table25[[#This Row],[Space heating demand (MWh)]]/(load_factor*8760)*1000</f>
        <v>6.3598224843557603</v>
      </c>
      <c r="AE31" s="39">
        <f>Table25[[#This Row],[Peak demand / kW]]/Table25[[#This Row],[Floor area / m^2]]*1000</f>
        <v>23.098776838762412</v>
      </c>
      <c r="AF31" s="39">
        <f t="shared" si="0"/>
        <v>23.098776838762412</v>
      </c>
      <c r="AG31" s="46">
        <f>Table25[[#This Row],[Rebound-corrected peak demand (W/m2)]]/DesignDT</f>
        <v>1.004294645163583</v>
      </c>
      <c r="AH31" s="16">
        <v>0.9664902998236331</v>
      </c>
      <c r="AI31" s="16">
        <f>IF(Table25[[#This Row],[Subsector]]="Residential",1-MIN(Table25[[#This Row],[No HW storage %]],Table25[[#This Row],[Space constrained %]]),Table25[[#This Row],[ND stock with floor area over threshold / %]])</f>
        <v>0.9664902998236331</v>
      </c>
      <c r="AJ31" s="16">
        <f>IF(Table25[[#This Row],[Subsector]]="Residential",1-MIN(Table25[[#This Row],[No HW storage %]],Table25[[#This Row],[Space constrained %]]),Table25[[#This Row],[ND stock with floor area over threshold / %]])</f>
        <v>0.9664902998236331</v>
      </c>
      <c r="AK31" s="16">
        <f>IF(Table25[[#This Row],[Subsector]]="Residential",1-MIN(Table25[[#This Row],[No HW storage %]],Table25[[#This Row],[Space constrained %]]),Table25[[#This Row],[ND stock with floor area over threshold / %]])</f>
        <v>0.9664902998236331</v>
      </c>
      <c r="AL31" s="16">
        <f>IF(Table25[[#This Row],[Subsector]]="Residential",1-MIN(Table25[[#This Row],[No HW storage %]],Table25[[#This Row],[Space constrained %]]),Table25[[#This Row],[ND stock with floor area over threshold / %]])</f>
        <v>0.9664902998236331</v>
      </c>
      <c r="AM31" s="16">
        <f>IF($G31=Table25[[#Headers],[Electric heating]],1,0)</f>
        <v>0</v>
      </c>
      <c r="AN31" s="16">
        <f>IF($G31=Table25[[#Headers],[Commercial electric heating]],1,0)</f>
        <v>1</v>
      </c>
      <c r="AO3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31" s="16">
        <f>IF(Table25[[#This Row],[Subsector]]="Residential",IF(AND(Table25[[#This Row],[Building structure]]&lt;&gt;"Apartment",OR(Table25[[#This Row],[Heating]]="Oil boiler",Table25[[#This Row],[Heating]]="Solid boiler")),1,1-Table25[[#This Row],[Space constrained %]]),Table25[[#This Row],[ND stock with floor area over threshold / %]])</f>
        <v>0.9664902998236331</v>
      </c>
      <c r="AQ31" s="16">
        <f>IF(Table25[[#This Row],[Subsector]]="Residential",IF(AND(Table25[[#This Row],[Building structure]]&lt;&gt;"Apartment",OR(Table25[[#This Row],[Heating]]="Oil boiler",Table25[[#This Row],[Heating]]="Solid boiler")),1,1-Table25[[#This Row],[Space constrained %]]),Table25[[#This Row],[ND stock with floor area over threshold / %]])</f>
        <v>0.9664902998236331</v>
      </c>
      <c r="AR31" s="16">
        <f>IF(Table25[[#This Row],[Heating]]="Gas boiler",1,percentage_of_non_gas_domestic_properties_within_close_proximity_of_gas_grid)</f>
        <v>0.3495740805177735</v>
      </c>
      <c r="AS31" s="16">
        <f>IF(Table25[[#This Row],[Heating]]="Gas boiler",1,percentage_of_non_gas_domestic_properties_within_close_proximity_of_gas_grid)</f>
        <v>0.3495740805177735</v>
      </c>
      <c r="AT31" s="16">
        <f>Table25[[#This Row],[Biomethane boiler]]*Table25[[#This Row],[ASHP]]</f>
        <v>0.3378599578901938</v>
      </c>
      <c r="AU31" s="16">
        <f>IF(Table25[[#This Row],[Subsector]]="Residential",Table25[[#This Row],[ASHP]]*Table25[[#This Row],[Bioliquid boiler (B100)]],Table25[[#This Row],[ND stock with floor area over threshold / %]])</f>
        <v>0.9664902998236331</v>
      </c>
      <c r="AV31" s="16">
        <f>Table25[[#This Row],[Biomethane boiler]]*Table25[[#This Row],[ASHP]]</f>
        <v>0.3378599578901938</v>
      </c>
      <c r="AW31" s="16">
        <v>1</v>
      </c>
      <c r="AX31" s="16">
        <f>IF(Table25[[#This Row],[Subsector]]="Residential",IF(Table25[[#This Row],[Building structure]]&lt;&gt;"Apartment",0.5*(1-MIN(Table25[[#This Row],[No HW storage %]],Table25[[#This Row],[Space constrained %]])),0),0.5*Table25[[#This Row],[ASHP]])</f>
        <v>0.48324514991181655</v>
      </c>
      <c r="AY31" s="16">
        <f>IF(Table25[[#This Row],[Subsector]]="Residential",IF(Table25[[#This Row],[Building structure]]&lt;&gt;"Apartment",Table25[[#This Row],[Hydrogen boiler]]*0.5,0),0.5*Table25[[#This Row],[Hydrogen boiler]])</f>
        <v>0.17478704025888675</v>
      </c>
      <c r="AZ31" s="16">
        <f>IF(Table25[[#This Row],[Subsector]]="Residential",IF(Table25[[#This Row],[Peak demand / kW]]&gt;fuse_limit_kW,0,1),0)</f>
        <v>0</v>
      </c>
      <c r="BA31" s="16">
        <f>IF(Table25[[#This Row],[Subsector]]="Residential",IF(Table25[[#This Row],[Building structure]]&lt;&gt;"Apartment",IF(Table25[[#This Row],[Peak demand / kW]]&gt;fuse_limit_kW,0,0.5),0),0)</f>
        <v>0</v>
      </c>
      <c r="BB31" s="16">
        <f>IF(Table25[[#This Row],[Subsector]]="Residential",IF(Table25[[#This Row],[Peak demand / kW]]&gt;fuse_limit_kW,0,1),IF(OR(Table25[[#This Row],[Subsector]]="Commercial",Table25[[#This Row],[Subsector]]="Public"),1,0))</f>
        <v>1</v>
      </c>
      <c r="BC31" s="16">
        <f>IF(Table25[[#This Row],[Subsector]]="Residential",IF(Table25[[#This Row],[Peak demand / kW]]&gt;fuse_limit_kW,0,1),0)</f>
        <v>0</v>
      </c>
      <c r="BD31" s="16">
        <f>IF($G31=Table25[[#Headers],[Gas boiler]],1,0)</f>
        <v>0</v>
      </c>
      <c r="BE31" s="16">
        <f>IF($G31=Table25[[#Headers],[Oil boiler]],1,0)</f>
        <v>0</v>
      </c>
      <c r="BF31" s="16">
        <f>IF($G31=Table25[[#Headers],[Solid boiler]],1,0)</f>
        <v>0</v>
      </c>
      <c r="BG31" s="16">
        <f>IF(Table25[[#This Row],[Subsector]]="Residential",IF(Table25[[#This Row],[Building structure]]&lt;&gt;"Apartment",Table25[[#This Row],[ASHP]]*0.5,0),0)</f>
        <v>0</v>
      </c>
      <c r="BH31" s="16">
        <f>IF(Table25[[#This Row],[Subsector]]="Residential",IF(Table25[[#This Row],[Building structure]]="Apartment",1,0),0)</f>
        <v>0</v>
      </c>
      <c r="BI31" s="27">
        <f>Table25[[#This Row],[Bioliquid boiler (B100)]]*0.5</f>
        <v>0.48324514991181655</v>
      </c>
    </row>
    <row r="32" spans="2:61" x14ac:dyDescent="0.25">
      <c r="B32" s="3">
        <v>24</v>
      </c>
      <c r="C32" t="s">
        <v>333</v>
      </c>
      <c r="D32" t="s">
        <v>343</v>
      </c>
      <c r="E32" t="s">
        <v>342</v>
      </c>
      <c r="F32" t="s">
        <v>336</v>
      </c>
      <c r="G32" t="s">
        <v>331</v>
      </c>
      <c r="H32" t="s">
        <v>337</v>
      </c>
      <c r="I32" t="s">
        <v>337</v>
      </c>
      <c r="J32" t="s">
        <v>345</v>
      </c>
      <c r="K32" s="39">
        <v>12.760301888774329</v>
      </c>
      <c r="L32" s="39">
        <v>2.2989520123241296</v>
      </c>
      <c r="M32" s="39">
        <v>4.7820192926031595</v>
      </c>
      <c r="N32" s="39">
        <v>39.99948248480419</v>
      </c>
      <c r="O32" t="s">
        <v>339</v>
      </c>
      <c r="P32" s="19">
        <v>1196.85588636288</v>
      </c>
      <c r="Q32" s="39">
        <v>30.154641791019614</v>
      </c>
      <c r="R32" s="39">
        <v>6.1153326589105488</v>
      </c>
      <c r="S32" s="39">
        <v>1.1017651811672204</v>
      </c>
      <c r="T32" s="39">
        <v>18.155524658338688</v>
      </c>
      <c r="U32" s="39">
        <v>4.7820192926031604</v>
      </c>
      <c r="AA32" s="39">
        <v>275.33156966490299</v>
      </c>
      <c r="AB32" s="39">
        <f>R32*1000/AA32</f>
        <v>22.210793576462443</v>
      </c>
      <c r="AC32" s="39">
        <f>IF(AND(Table25[[#This Row],[Subsector]]="Residential",$AB32&gt;49),49+($AB32-49)*2,$AB32)</f>
        <v>22.210793576462443</v>
      </c>
      <c r="AD32" s="39">
        <f>Table25[[#This Row],[Space heating demand (MWh)]]/(load_factor*8760)*1000</f>
        <v>6.3598224843557603</v>
      </c>
      <c r="AE32" s="39">
        <f>Table25[[#This Row],[Peak demand / kW]]/Table25[[#This Row],[Floor area / m^2]]*1000</f>
        <v>23.098776838762412</v>
      </c>
      <c r="AF32" s="39">
        <f t="shared" si="0"/>
        <v>23.098776838762412</v>
      </c>
      <c r="AG32" s="46">
        <f>Table25[[#This Row],[Rebound-corrected peak demand (W/m2)]]/DesignDT</f>
        <v>1.004294645163583</v>
      </c>
      <c r="AH32" s="16">
        <v>0.9664902998236331</v>
      </c>
      <c r="AI32" s="16">
        <f>IF(Table25[[#This Row],[Subsector]]="Residential",1-MIN(Table25[[#This Row],[No HW storage %]],Table25[[#This Row],[Space constrained %]]),Table25[[#This Row],[ND stock with floor area over threshold / %]])</f>
        <v>0.9664902998236331</v>
      </c>
      <c r="AJ32" s="16">
        <f>IF(Table25[[#This Row],[Subsector]]="Residential",1-MIN(Table25[[#This Row],[No HW storage %]],Table25[[#This Row],[Space constrained %]]),Table25[[#This Row],[ND stock with floor area over threshold / %]])</f>
        <v>0.9664902998236331</v>
      </c>
      <c r="AK32" s="16">
        <f>IF(Table25[[#This Row],[Subsector]]="Residential",1-MIN(Table25[[#This Row],[No HW storage %]],Table25[[#This Row],[Space constrained %]]),Table25[[#This Row],[ND stock with floor area over threshold / %]])</f>
        <v>0.9664902998236331</v>
      </c>
      <c r="AL32" s="16">
        <f>IF(Table25[[#This Row],[Subsector]]="Residential",1-MIN(Table25[[#This Row],[No HW storage %]],Table25[[#This Row],[Space constrained %]]),Table25[[#This Row],[ND stock with floor area over threshold / %]])</f>
        <v>0.9664902998236331</v>
      </c>
      <c r="AM32" s="16">
        <f>IF($G32=Table25[[#Headers],[Electric heating]],1,0)</f>
        <v>0</v>
      </c>
      <c r="AN32" s="16">
        <f>IF($G32=Table25[[#Headers],[Commercial electric heating]],1,0)</f>
        <v>1</v>
      </c>
      <c r="AO3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32" s="16">
        <f>IF(Table25[[#This Row],[Subsector]]="Residential",IF(AND(Table25[[#This Row],[Building structure]]&lt;&gt;"Apartment",OR(Table25[[#This Row],[Heating]]="Oil boiler",Table25[[#This Row],[Heating]]="Solid boiler")),1,1-Table25[[#This Row],[Space constrained %]]),Table25[[#This Row],[ND stock with floor area over threshold / %]])</f>
        <v>0.9664902998236331</v>
      </c>
      <c r="AQ32" s="16">
        <f>IF(Table25[[#This Row],[Subsector]]="Residential",IF(AND(Table25[[#This Row],[Building structure]]&lt;&gt;"Apartment",OR(Table25[[#This Row],[Heating]]="Oil boiler",Table25[[#This Row],[Heating]]="Solid boiler")),1,1-Table25[[#This Row],[Space constrained %]]),Table25[[#This Row],[ND stock with floor area over threshold / %]])</f>
        <v>0.9664902998236331</v>
      </c>
      <c r="AR32" s="16">
        <f>IF(Table25[[#This Row],[Heating]]="Gas boiler",1,percentage_of_non_gas_domestic_properties_within_close_proximity_of_gas_grid)</f>
        <v>0.3495740805177735</v>
      </c>
      <c r="AS32" s="16">
        <f>IF(Table25[[#This Row],[Heating]]="Gas boiler",1,percentage_of_non_gas_domestic_properties_within_close_proximity_of_gas_grid)</f>
        <v>0.3495740805177735</v>
      </c>
      <c r="AT32" s="16">
        <f>Table25[[#This Row],[Biomethane boiler]]*Table25[[#This Row],[ASHP]]</f>
        <v>0.3378599578901938</v>
      </c>
      <c r="AU32" s="16">
        <f>IF(Table25[[#This Row],[Subsector]]="Residential",Table25[[#This Row],[ASHP]]*Table25[[#This Row],[Bioliquid boiler (B100)]],Table25[[#This Row],[ND stock with floor area over threshold / %]])</f>
        <v>0.9664902998236331</v>
      </c>
      <c r="AV32" s="16">
        <f>Table25[[#This Row],[Biomethane boiler]]*Table25[[#This Row],[ASHP]]</f>
        <v>0.3378599578901938</v>
      </c>
      <c r="AW32" s="16">
        <v>1</v>
      </c>
      <c r="AX32" s="16">
        <f>IF(Table25[[#This Row],[Subsector]]="Residential",IF(Table25[[#This Row],[Building structure]]&lt;&gt;"Apartment",0.5*(1-MIN(Table25[[#This Row],[No HW storage %]],Table25[[#This Row],[Space constrained %]])),0),0.5*Table25[[#This Row],[ASHP]])</f>
        <v>0.48324514991181655</v>
      </c>
      <c r="AY32" s="16">
        <f>IF(Table25[[#This Row],[Subsector]]="Residential",IF(Table25[[#This Row],[Building structure]]&lt;&gt;"Apartment",Table25[[#This Row],[Hydrogen boiler]]*0.5,0),0.5*Table25[[#This Row],[Hydrogen boiler]])</f>
        <v>0.17478704025888675</v>
      </c>
      <c r="AZ32" s="16">
        <f>IF(Table25[[#This Row],[Subsector]]="Residential",IF(Table25[[#This Row],[Peak demand / kW]]&gt;fuse_limit_kW,0,1),0)</f>
        <v>0</v>
      </c>
      <c r="BA32" s="16">
        <f>IF(Table25[[#This Row],[Subsector]]="Residential",IF(Table25[[#This Row],[Building structure]]&lt;&gt;"Apartment",IF(Table25[[#This Row],[Peak demand / kW]]&gt;fuse_limit_kW,0,0.5),0),0)</f>
        <v>0</v>
      </c>
      <c r="BB32" s="16">
        <f>IF(Table25[[#This Row],[Subsector]]="Residential",IF(Table25[[#This Row],[Peak demand / kW]]&gt;fuse_limit_kW,0,1),IF(OR(Table25[[#This Row],[Subsector]]="Commercial",Table25[[#This Row],[Subsector]]="Public"),1,0))</f>
        <v>1</v>
      </c>
      <c r="BC32" s="16">
        <f>IF(Table25[[#This Row],[Subsector]]="Residential",IF(Table25[[#This Row],[Peak demand / kW]]&gt;fuse_limit_kW,0,1),0)</f>
        <v>0</v>
      </c>
      <c r="BD32" s="16">
        <f>IF($G32=Table25[[#Headers],[Gas boiler]],1,0)</f>
        <v>0</v>
      </c>
      <c r="BE32" s="16">
        <f>IF($G32=Table25[[#Headers],[Oil boiler]],1,0)</f>
        <v>0</v>
      </c>
      <c r="BF32" s="16">
        <f>IF($G32=Table25[[#Headers],[Solid boiler]],1,0)</f>
        <v>0</v>
      </c>
      <c r="BG32" s="16">
        <f>IF(Table25[[#This Row],[Subsector]]="Residential",IF(Table25[[#This Row],[Building structure]]&lt;&gt;"Apartment",Table25[[#This Row],[ASHP]]*0.5,0),0)</f>
        <v>0</v>
      </c>
      <c r="BH32" s="16">
        <f>IF(Table25[[#This Row],[Subsector]]="Residential",IF(Table25[[#This Row],[Building structure]]="Apartment",1,0),0)</f>
        <v>0</v>
      </c>
      <c r="BI32" s="27">
        <f>Table25[[#This Row],[Bioliquid boiler (B100)]]*0.5</f>
        <v>0.48324514991181655</v>
      </c>
    </row>
    <row r="33" spans="2:61" x14ac:dyDescent="0.25">
      <c r="B33" s="3">
        <v>25</v>
      </c>
      <c r="C33" t="s">
        <v>333</v>
      </c>
      <c r="D33" t="s">
        <v>343</v>
      </c>
      <c r="E33" t="s">
        <v>342</v>
      </c>
      <c r="F33" t="s">
        <v>336</v>
      </c>
      <c r="G33" t="s">
        <v>331</v>
      </c>
      <c r="H33" t="s">
        <v>337</v>
      </c>
      <c r="I33" t="s">
        <v>341</v>
      </c>
      <c r="J33" t="s">
        <v>338</v>
      </c>
      <c r="K33" s="39">
        <v>19.561315927881886</v>
      </c>
      <c r="L33" s="39">
        <v>1.9571743173289751</v>
      </c>
      <c r="M33" s="39">
        <v>4.7222352457877683</v>
      </c>
      <c r="N33" s="39">
        <v>30.027555826565823</v>
      </c>
      <c r="O33" t="s">
        <v>339</v>
      </c>
      <c r="P33" s="19">
        <v>1878.6626787706587</v>
      </c>
      <c r="Q33" s="39">
        <v>31.178449691386497</v>
      </c>
      <c r="R33" s="39">
        <v>11.07329193923186</v>
      </c>
      <c r="S33" s="39">
        <v>1.1079194606156164</v>
      </c>
      <c r="T33" s="39">
        <v>14.275003045751255</v>
      </c>
      <c r="U33" s="39">
        <v>4.7222352457877674</v>
      </c>
      <c r="AA33" s="39">
        <v>287.33932584269661</v>
      </c>
      <c r="AB33" s="39">
        <f>R33*1000/AA33</f>
        <v>38.537335280357389</v>
      </c>
      <c r="AC33" s="39">
        <f>IF(AND(Table25[[#This Row],[Subsector]]="Residential",$AB33&gt;49),49+($AB33-49)*2,$AB33)</f>
        <v>38.537335280357389</v>
      </c>
      <c r="AD33" s="39">
        <f>Table25[[#This Row],[Space heating demand (MWh)]]/(load_factor*8760)*1000</f>
        <v>9.7494947961360001</v>
      </c>
      <c r="AE33" s="39">
        <f>Table25[[#This Row],[Peak demand / kW]]/Table25[[#This Row],[Floor area / m^2]]*1000</f>
        <v>33.930248731332178</v>
      </c>
      <c r="AF33" s="39">
        <f t="shared" si="0"/>
        <v>33.930248731332178</v>
      </c>
      <c r="AG33" s="46">
        <f>Table25[[#This Row],[Rebound-corrected peak demand (W/m2)]]/DesignDT</f>
        <v>1.4752282057100947</v>
      </c>
      <c r="AH33" s="16">
        <v>0.99325842696629218</v>
      </c>
      <c r="AI33" s="16">
        <f>IF(Table25[[#This Row],[Subsector]]="Residential",1-MIN(Table25[[#This Row],[No HW storage %]],Table25[[#This Row],[Space constrained %]]),Table25[[#This Row],[ND stock with floor area over threshold / %]])</f>
        <v>0.99325842696629218</v>
      </c>
      <c r="AJ33" s="16">
        <f>IF(Table25[[#This Row],[Subsector]]="Residential",1-MIN(Table25[[#This Row],[No HW storage %]],Table25[[#This Row],[Space constrained %]]),Table25[[#This Row],[ND stock with floor area over threshold / %]])</f>
        <v>0.99325842696629218</v>
      </c>
      <c r="AK33" s="16">
        <f>IF(Table25[[#This Row],[Subsector]]="Residential",1-MIN(Table25[[#This Row],[No HW storage %]],Table25[[#This Row],[Space constrained %]]),Table25[[#This Row],[ND stock with floor area over threshold / %]])</f>
        <v>0.99325842696629218</v>
      </c>
      <c r="AL33" s="16">
        <f>IF(Table25[[#This Row],[Subsector]]="Residential",1-MIN(Table25[[#This Row],[No HW storage %]],Table25[[#This Row],[Space constrained %]]),Table25[[#This Row],[ND stock with floor area over threshold / %]])</f>
        <v>0.99325842696629218</v>
      </c>
      <c r="AM33" s="16">
        <f>IF($G33=Table25[[#Headers],[Electric heating]],1,0)</f>
        <v>0</v>
      </c>
      <c r="AN33" s="16">
        <f>IF($G33=Table25[[#Headers],[Commercial electric heating]],1,0)</f>
        <v>1</v>
      </c>
      <c r="AO3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33" s="16">
        <f>IF(Table25[[#This Row],[Subsector]]="Residential",IF(AND(Table25[[#This Row],[Building structure]]&lt;&gt;"Apartment",OR(Table25[[#This Row],[Heating]]="Oil boiler",Table25[[#This Row],[Heating]]="Solid boiler")),1,1-Table25[[#This Row],[Space constrained %]]),Table25[[#This Row],[ND stock with floor area over threshold / %]])</f>
        <v>0.99325842696629218</v>
      </c>
      <c r="AQ33" s="16">
        <f>IF(Table25[[#This Row],[Subsector]]="Residential",IF(AND(Table25[[#This Row],[Building structure]]&lt;&gt;"Apartment",OR(Table25[[#This Row],[Heating]]="Oil boiler",Table25[[#This Row],[Heating]]="Solid boiler")),1,1-Table25[[#This Row],[Space constrained %]]),Table25[[#This Row],[ND stock with floor area over threshold / %]])</f>
        <v>0.99325842696629218</v>
      </c>
      <c r="AR33" s="16">
        <f>IF(Table25[[#This Row],[Heating]]="Gas boiler",1,percentage_of_non_gas_domestic_properties_within_close_proximity_of_gas_grid)</f>
        <v>0.3495740805177735</v>
      </c>
      <c r="AS33" s="16">
        <f>IF(Table25[[#This Row],[Heating]]="Gas boiler",1,percentage_of_non_gas_domestic_properties_within_close_proximity_of_gas_grid)</f>
        <v>0.3495740805177735</v>
      </c>
      <c r="AT33" s="16">
        <f>Table25[[#This Row],[Biomethane boiler]]*Table25[[#This Row],[ASHP]]</f>
        <v>0.34721740132327167</v>
      </c>
      <c r="AU33" s="16">
        <f>IF(Table25[[#This Row],[Subsector]]="Residential",Table25[[#This Row],[ASHP]]*Table25[[#This Row],[Bioliquid boiler (B100)]],Table25[[#This Row],[ND stock with floor area over threshold / %]])</f>
        <v>0.99325842696629218</v>
      </c>
      <c r="AV33" s="16">
        <f>Table25[[#This Row],[Biomethane boiler]]*Table25[[#This Row],[ASHP]]</f>
        <v>0.34721740132327167</v>
      </c>
      <c r="AW33" s="16">
        <v>1</v>
      </c>
      <c r="AX33" s="16">
        <f>IF(Table25[[#This Row],[Subsector]]="Residential",IF(Table25[[#This Row],[Building structure]]&lt;&gt;"Apartment",0.5*(1-MIN(Table25[[#This Row],[No HW storage %]],Table25[[#This Row],[Space constrained %]])),0),0.5*Table25[[#This Row],[ASHP]])</f>
        <v>0.49662921348314609</v>
      </c>
      <c r="AY33" s="16">
        <f>IF(Table25[[#This Row],[Subsector]]="Residential",IF(Table25[[#This Row],[Building structure]]&lt;&gt;"Apartment",Table25[[#This Row],[Hydrogen boiler]]*0.5,0),0.5*Table25[[#This Row],[Hydrogen boiler]])</f>
        <v>0.17478704025888675</v>
      </c>
      <c r="AZ33" s="16">
        <f>IF(Table25[[#This Row],[Subsector]]="Residential",IF(Table25[[#This Row],[Peak demand / kW]]&gt;fuse_limit_kW,0,1),0)</f>
        <v>0</v>
      </c>
      <c r="BA33" s="16">
        <f>IF(Table25[[#This Row],[Subsector]]="Residential",IF(Table25[[#This Row],[Building structure]]&lt;&gt;"Apartment",IF(Table25[[#This Row],[Peak demand / kW]]&gt;fuse_limit_kW,0,0.5),0),0)</f>
        <v>0</v>
      </c>
      <c r="BB33" s="16">
        <f>IF(Table25[[#This Row],[Subsector]]="Residential",IF(Table25[[#This Row],[Peak demand / kW]]&gt;fuse_limit_kW,0,1),IF(OR(Table25[[#This Row],[Subsector]]="Commercial",Table25[[#This Row],[Subsector]]="Public"),1,0))</f>
        <v>1</v>
      </c>
      <c r="BC33" s="16">
        <f>IF(Table25[[#This Row],[Subsector]]="Residential",IF(Table25[[#This Row],[Peak demand / kW]]&gt;fuse_limit_kW,0,1),0)</f>
        <v>0</v>
      </c>
      <c r="BD33" s="16">
        <f>IF($G33=Table25[[#Headers],[Gas boiler]],1,0)</f>
        <v>0</v>
      </c>
      <c r="BE33" s="16">
        <f>IF($G33=Table25[[#Headers],[Oil boiler]],1,0)</f>
        <v>0</v>
      </c>
      <c r="BF33" s="16">
        <f>IF($G33=Table25[[#Headers],[Solid boiler]],1,0)</f>
        <v>0</v>
      </c>
      <c r="BG33" s="16">
        <f>IF(Table25[[#This Row],[Subsector]]="Residential",IF(Table25[[#This Row],[Building structure]]&lt;&gt;"Apartment",Table25[[#This Row],[ASHP]]*0.5,0),0)</f>
        <v>0</v>
      </c>
      <c r="BH33" s="16">
        <f>IF(Table25[[#This Row],[Subsector]]="Residential",IF(Table25[[#This Row],[Building structure]]="Apartment",1,0),0)</f>
        <v>0</v>
      </c>
      <c r="BI33" s="27">
        <f>Table25[[#This Row],[Bioliquid boiler (B100)]]*0.5</f>
        <v>0.49662921348314609</v>
      </c>
    </row>
    <row r="34" spans="2:61" x14ac:dyDescent="0.25">
      <c r="B34">
        <v>26</v>
      </c>
      <c r="C34" t="s">
        <v>333</v>
      </c>
      <c r="D34" t="s">
        <v>343</v>
      </c>
      <c r="E34" t="s">
        <v>342</v>
      </c>
      <c r="F34" t="s">
        <v>336</v>
      </c>
      <c r="G34" t="s">
        <v>331</v>
      </c>
      <c r="H34" t="s">
        <v>337</v>
      </c>
      <c r="I34" t="s">
        <v>341</v>
      </c>
      <c r="J34" t="s">
        <v>345</v>
      </c>
      <c r="K34" s="39">
        <v>19.561315927881886</v>
      </c>
      <c r="L34" s="39">
        <v>1.9571743173289751</v>
      </c>
      <c r="M34" s="39">
        <v>4.7222352457877683</v>
      </c>
      <c r="N34" s="39">
        <v>30.027555826565823</v>
      </c>
      <c r="O34" t="s">
        <v>339</v>
      </c>
      <c r="P34" s="19">
        <v>1878.6626787706587</v>
      </c>
      <c r="Q34" s="39">
        <v>31.178449691386497</v>
      </c>
      <c r="R34" s="39">
        <v>11.07329193923186</v>
      </c>
      <c r="S34" s="39">
        <v>1.1079194606156164</v>
      </c>
      <c r="T34" s="39">
        <v>14.275003045751255</v>
      </c>
      <c r="U34" s="39">
        <v>4.7222352457877674</v>
      </c>
      <c r="AA34" s="39">
        <v>287.33932584269661</v>
      </c>
      <c r="AB34" s="39">
        <f>R34*1000/AA34</f>
        <v>38.537335280357389</v>
      </c>
      <c r="AC34" s="39">
        <f>IF(AND(Table25[[#This Row],[Subsector]]="Residential",$AB34&gt;49),49+($AB34-49)*2,$AB34)</f>
        <v>38.537335280357389</v>
      </c>
      <c r="AD34" s="39">
        <f>Table25[[#This Row],[Space heating demand (MWh)]]/(load_factor*8760)*1000</f>
        <v>9.7494947961360001</v>
      </c>
      <c r="AE34" s="39">
        <f>Table25[[#This Row],[Peak demand / kW]]/Table25[[#This Row],[Floor area / m^2]]*1000</f>
        <v>33.930248731332178</v>
      </c>
      <c r="AF34" s="39">
        <f t="shared" si="0"/>
        <v>33.930248731332178</v>
      </c>
      <c r="AG34" s="46">
        <f>Table25[[#This Row],[Rebound-corrected peak demand (W/m2)]]/DesignDT</f>
        <v>1.4752282057100947</v>
      </c>
      <c r="AH34" s="16">
        <v>0.99325842696629218</v>
      </c>
      <c r="AI34" s="16">
        <f>IF(Table25[[#This Row],[Subsector]]="Residential",1-MIN(Table25[[#This Row],[No HW storage %]],Table25[[#This Row],[Space constrained %]]),Table25[[#This Row],[ND stock with floor area over threshold / %]])</f>
        <v>0.99325842696629218</v>
      </c>
      <c r="AJ34" s="16">
        <f>IF(Table25[[#This Row],[Subsector]]="Residential",1-MIN(Table25[[#This Row],[No HW storage %]],Table25[[#This Row],[Space constrained %]]),Table25[[#This Row],[ND stock with floor area over threshold / %]])</f>
        <v>0.99325842696629218</v>
      </c>
      <c r="AK34" s="16">
        <f>IF(Table25[[#This Row],[Subsector]]="Residential",1-MIN(Table25[[#This Row],[No HW storage %]],Table25[[#This Row],[Space constrained %]]),Table25[[#This Row],[ND stock with floor area over threshold / %]])</f>
        <v>0.99325842696629218</v>
      </c>
      <c r="AL34" s="16">
        <f>IF(Table25[[#This Row],[Subsector]]="Residential",1-MIN(Table25[[#This Row],[No HW storage %]],Table25[[#This Row],[Space constrained %]]),Table25[[#This Row],[ND stock with floor area over threshold / %]])</f>
        <v>0.99325842696629218</v>
      </c>
      <c r="AM34" s="16">
        <f>IF($G34=Table25[[#Headers],[Electric heating]],1,0)</f>
        <v>0</v>
      </c>
      <c r="AN34" s="16">
        <f>IF($G34=Table25[[#Headers],[Commercial electric heating]],1,0)</f>
        <v>1</v>
      </c>
      <c r="AO3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34" s="16">
        <f>IF(Table25[[#This Row],[Subsector]]="Residential",IF(AND(Table25[[#This Row],[Building structure]]&lt;&gt;"Apartment",OR(Table25[[#This Row],[Heating]]="Oil boiler",Table25[[#This Row],[Heating]]="Solid boiler")),1,1-Table25[[#This Row],[Space constrained %]]),Table25[[#This Row],[ND stock with floor area over threshold / %]])</f>
        <v>0.99325842696629218</v>
      </c>
      <c r="AQ34" s="16">
        <f>IF(Table25[[#This Row],[Subsector]]="Residential",IF(AND(Table25[[#This Row],[Building structure]]&lt;&gt;"Apartment",OR(Table25[[#This Row],[Heating]]="Oil boiler",Table25[[#This Row],[Heating]]="Solid boiler")),1,1-Table25[[#This Row],[Space constrained %]]),Table25[[#This Row],[ND stock with floor area over threshold / %]])</f>
        <v>0.99325842696629218</v>
      </c>
      <c r="AR34" s="16">
        <f>IF(Table25[[#This Row],[Heating]]="Gas boiler",1,percentage_of_non_gas_domestic_properties_within_close_proximity_of_gas_grid)</f>
        <v>0.3495740805177735</v>
      </c>
      <c r="AS34" s="16">
        <f>IF(Table25[[#This Row],[Heating]]="Gas boiler",1,percentage_of_non_gas_domestic_properties_within_close_proximity_of_gas_grid)</f>
        <v>0.3495740805177735</v>
      </c>
      <c r="AT34" s="16">
        <f>Table25[[#This Row],[Biomethane boiler]]*Table25[[#This Row],[ASHP]]</f>
        <v>0.34721740132327167</v>
      </c>
      <c r="AU34" s="16">
        <f>IF(Table25[[#This Row],[Subsector]]="Residential",Table25[[#This Row],[ASHP]]*Table25[[#This Row],[Bioliquid boiler (B100)]],Table25[[#This Row],[ND stock with floor area over threshold / %]])</f>
        <v>0.99325842696629218</v>
      </c>
      <c r="AV34" s="16">
        <f>Table25[[#This Row],[Biomethane boiler]]*Table25[[#This Row],[ASHP]]</f>
        <v>0.34721740132327167</v>
      </c>
      <c r="AW34" s="16">
        <v>1</v>
      </c>
      <c r="AX34" s="16">
        <f>IF(Table25[[#This Row],[Subsector]]="Residential",IF(Table25[[#This Row],[Building structure]]&lt;&gt;"Apartment",0.5*(1-MIN(Table25[[#This Row],[No HW storage %]],Table25[[#This Row],[Space constrained %]])),0),0.5*Table25[[#This Row],[ASHP]])</f>
        <v>0.49662921348314609</v>
      </c>
      <c r="AY34" s="16">
        <f>IF(Table25[[#This Row],[Subsector]]="Residential",IF(Table25[[#This Row],[Building structure]]&lt;&gt;"Apartment",Table25[[#This Row],[Hydrogen boiler]]*0.5,0),0.5*Table25[[#This Row],[Hydrogen boiler]])</f>
        <v>0.17478704025888675</v>
      </c>
      <c r="AZ34" s="16">
        <f>IF(Table25[[#This Row],[Subsector]]="Residential",IF(Table25[[#This Row],[Peak demand / kW]]&gt;fuse_limit_kW,0,1),0)</f>
        <v>0</v>
      </c>
      <c r="BA34" s="16">
        <f>IF(Table25[[#This Row],[Subsector]]="Residential",IF(Table25[[#This Row],[Building structure]]&lt;&gt;"Apartment",IF(Table25[[#This Row],[Peak demand / kW]]&gt;fuse_limit_kW,0,0.5),0),0)</f>
        <v>0</v>
      </c>
      <c r="BB34" s="16">
        <f>IF(Table25[[#This Row],[Subsector]]="Residential",IF(Table25[[#This Row],[Peak demand / kW]]&gt;fuse_limit_kW,0,1),IF(OR(Table25[[#This Row],[Subsector]]="Commercial",Table25[[#This Row],[Subsector]]="Public"),1,0))</f>
        <v>1</v>
      </c>
      <c r="BC34" s="16">
        <f>IF(Table25[[#This Row],[Subsector]]="Residential",IF(Table25[[#This Row],[Peak demand / kW]]&gt;fuse_limit_kW,0,1),0)</f>
        <v>0</v>
      </c>
      <c r="BD34" s="16">
        <f>IF($G34=Table25[[#Headers],[Gas boiler]],1,0)</f>
        <v>0</v>
      </c>
      <c r="BE34" s="16">
        <f>IF($G34=Table25[[#Headers],[Oil boiler]],1,0)</f>
        <v>0</v>
      </c>
      <c r="BF34" s="16">
        <f>IF($G34=Table25[[#Headers],[Solid boiler]],1,0)</f>
        <v>0</v>
      </c>
      <c r="BG34" s="16">
        <f>IF(Table25[[#This Row],[Subsector]]="Residential",IF(Table25[[#This Row],[Building structure]]&lt;&gt;"Apartment",Table25[[#This Row],[ASHP]]*0.5,0),0)</f>
        <v>0</v>
      </c>
      <c r="BH34" s="16">
        <f>IF(Table25[[#This Row],[Subsector]]="Residential",IF(Table25[[#This Row],[Building structure]]="Apartment",1,0),0)</f>
        <v>0</v>
      </c>
      <c r="BI34" s="27">
        <f>Table25[[#This Row],[Bioliquid boiler (B100)]]*0.5</f>
        <v>0.49662921348314609</v>
      </c>
    </row>
    <row r="35" spans="2:61" x14ac:dyDescent="0.25">
      <c r="B35" s="3">
        <v>27</v>
      </c>
      <c r="C35" t="s">
        <v>333</v>
      </c>
      <c r="D35" t="s">
        <v>343</v>
      </c>
      <c r="E35" t="s">
        <v>342</v>
      </c>
      <c r="F35" t="s">
        <v>340</v>
      </c>
      <c r="G35" t="s">
        <v>331</v>
      </c>
      <c r="H35" t="s">
        <v>341</v>
      </c>
      <c r="I35" t="s">
        <v>341</v>
      </c>
      <c r="J35" t="s">
        <v>345</v>
      </c>
      <c r="K35" s="39">
        <v>23.689348986015325</v>
      </c>
      <c r="L35" s="39">
        <v>0.93063951077299201</v>
      </c>
      <c r="M35" s="39">
        <v>2.7112963360272873</v>
      </c>
      <c r="N35" s="39">
        <v>0</v>
      </c>
      <c r="O35" t="s">
        <v>339</v>
      </c>
      <c r="P35" s="19">
        <v>7052.3730446885056</v>
      </c>
      <c r="Q35" s="39">
        <v>27.052608946666162</v>
      </c>
      <c r="R35" s="39">
        <v>23.421207093022872</v>
      </c>
      <c r="S35" s="39">
        <v>0.92010551761600168</v>
      </c>
      <c r="T35" s="39">
        <v>0</v>
      </c>
      <c r="U35" s="39">
        <v>2.7112963360272873</v>
      </c>
      <c r="AA35" s="39">
        <v>174.04190362167017</v>
      </c>
      <c r="AB35" s="39">
        <f>R35*1000/AA35</f>
        <v>134.57223005291624</v>
      </c>
      <c r="AC35" s="39">
        <f>IF(AND(Table25[[#This Row],[Subsector]]="Residential",$AB35&gt;49),49+($AB35-49)*2,$AB35)</f>
        <v>134.57223005291624</v>
      </c>
      <c r="AD35" s="39">
        <f>Table25[[#This Row],[Space heating demand (MWh)]]/(load_factor*8760)*1000</f>
        <v>11.806934948267278</v>
      </c>
      <c r="AE35" s="39">
        <f>Table25[[#This Row],[Peak demand / kW]]/Table25[[#This Row],[Floor area / m^2]]*1000</f>
        <v>67.839610476411622</v>
      </c>
      <c r="AF35" s="39">
        <f t="shared" si="0"/>
        <v>67.839610476411622</v>
      </c>
      <c r="AG35" s="46">
        <f>Table25[[#This Row],[Rebound-corrected peak demand (W/m2)]]/DesignDT</f>
        <v>2.9495482815831138</v>
      </c>
      <c r="AH35" s="16">
        <v>0.97096677641424722</v>
      </c>
      <c r="AI35" s="16">
        <f>IF(Table25[[#This Row],[Subsector]]="Residential",1-MIN(Table25[[#This Row],[No HW storage %]],Table25[[#This Row],[Space constrained %]]),Table25[[#This Row],[ND stock with floor area over threshold / %]])</f>
        <v>0.97096677641424722</v>
      </c>
      <c r="AJ35" s="16">
        <f>IF(Table25[[#This Row],[Subsector]]="Residential",1-MIN(Table25[[#This Row],[No HW storage %]],Table25[[#This Row],[Space constrained %]]),Table25[[#This Row],[ND stock with floor area over threshold / %]])</f>
        <v>0.97096677641424722</v>
      </c>
      <c r="AK35" s="16">
        <f>IF(Table25[[#This Row],[Subsector]]="Residential",1-MIN(Table25[[#This Row],[No HW storage %]],Table25[[#This Row],[Space constrained %]]),Table25[[#This Row],[ND stock with floor area over threshold / %]])</f>
        <v>0.97096677641424722</v>
      </c>
      <c r="AL35" s="16">
        <f>IF(Table25[[#This Row],[Subsector]]="Residential",1-MIN(Table25[[#This Row],[No HW storage %]],Table25[[#This Row],[Space constrained %]]),Table25[[#This Row],[ND stock with floor area over threshold / %]])</f>
        <v>0.97096677641424722</v>
      </c>
      <c r="AM35" s="16">
        <f>IF($G35=Table25[[#Headers],[Electric heating]],1,0)</f>
        <v>0</v>
      </c>
      <c r="AN35" s="16">
        <f>IF($G35=Table25[[#Headers],[Commercial electric heating]],1,0)</f>
        <v>1</v>
      </c>
      <c r="AO3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35" s="16">
        <f>IF(Table25[[#This Row],[Subsector]]="Residential",IF(AND(Table25[[#This Row],[Building structure]]&lt;&gt;"Apartment",OR(Table25[[#This Row],[Heating]]="Oil boiler",Table25[[#This Row],[Heating]]="Solid boiler")),1,1-Table25[[#This Row],[Space constrained %]]),Table25[[#This Row],[ND stock with floor area over threshold / %]])</f>
        <v>0.97096677641424722</v>
      </c>
      <c r="AQ35" s="16">
        <f>IF(Table25[[#This Row],[Subsector]]="Residential",IF(AND(Table25[[#This Row],[Building structure]]&lt;&gt;"Apartment",OR(Table25[[#This Row],[Heating]]="Oil boiler",Table25[[#This Row],[Heating]]="Solid boiler")),1,1-Table25[[#This Row],[Space constrained %]]),Table25[[#This Row],[ND stock with floor area over threshold / %]])</f>
        <v>0.97096677641424722</v>
      </c>
      <c r="AR35" s="16">
        <f>IF(Table25[[#This Row],[Heating]]="Gas boiler",1,percentage_of_non_gas_domestic_properties_within_close_proximity_of_gas_grid)</f>
        <v>0.3495740805177735</v>
      </c>
      <c r="AS35" s="16">
        <f>IF(Table25[[#This Row],[Heating]]="Gas boiler",1,percentage_of_non_gas_domestic_properties_within_close_proximity_of_gas_grid)</f>
        <v>0.3495740805177735</v>
      </c>
      <c r="AT35" s="16">
        <f>Table25[[#This Row],[Biomethane boiler]]*Table25[[#This Row],[ASHP]]</f>
        <v>0.33942481807831704</v>
      </c>
      <c r="AU35" s="16">
        <f>IF(Table25[[#This Row],[Subsector]]="Residential",Table25[[#This Row],[ASHP]]*Table25[[#This Row],[Bioliquid boiler (B100)]],Table25[[#This Row],[ND stock with floor area over threshold / %]])</f>
        <v>0.97096677641424722</v>
      </c>
      <c r="AV35" s="16">
        <f>Table25[[#This Row],[Biomethane boiler]]*Table25[[#This Row],[ASHP]]</f>
        <v>0.33942481807831704</v>
      </c>
      <c r="AW35" s="16">
        <v>1</v>
      </c>
      <c r="AX35" s="16">
        <f>IF(Table25[[#This Row],[Subsector]]="Residential",IF(Table25[[#This Row],[Building structure]]&lt;&gt;"Apartment",0.5*(1-MIN(Table25[[#This Row],[No HW storage %]],Table25[[#This Row],[Space constrained %]])),0),0.5*Table25[[#This Row],[ASHP]])</f>
        <v>0.48548338820712361</v>
      </c>
      <c r="AY35" s="16">
        <f>IF(Table25[[#This Row],[Subsector]]="Residential",IF(Table25[[#This Row],[Building structure]]&lt;&gt;"Apartment",Table25[[#This Row],[Hydrogen boiler]]*0.5,0),0.5*Table25[[#This Row],[Hydrogen boiler]])</f>
        <v>0.17478704025888675</v>
      </c>
      <c r="AZ35" s="16">
        <f>IF(Table25[[#This Row],[Subsector]]="Residential",IF(Table25[[#This Row],[Peak demand / kW]]&gt;fuse_limit_kW,0,1),0)</f>
        <v>0</v>
      </c>
      <c r="BA35" s="16">
        <f>IF(Table25[[#This Row],[Subsector]]="Residential",IF(Table25[[#This Row],[Building structure]]&lt;&gt;"Apartment",IF(Table25[[#This Row],[Peak demand / kW]]&gt;fuse_limit_kW,0,0.5),0),0)</f>
        <v>0</v>
      </c>
      <c r="BB35" s="16">
        <f>IF(Table25[[#This Row],[Subsector]]="Residential",IF(Table25[[#This Row],[Peak demand / kW]]&gt;fuse_limit_kW,0,1),IF(OR(Table25[[#This Row],[Subsector]]="Commercial",Table25[[#This Row],[Subsector]]="Public"),1,0))</f>
        <v>1</v>
      </c>
      <c r="BC35" s="16">
        <f>IF(Table25[[#This Row],[Subsector]]="Residential",IF(Table25[[#This Row],[Peak demand / kW]]&gt;fuse_limit_kW,0,1),0)</f>
        <v>0</v>
      </c>
      <c r="BD35" s="16">
        <f>IF($G35=Table25[[#Headers],[Gas boiler]],1,0)</f>
        <v>0</v>
      </c>
      <c r="BE35" s="16">
        <f>IF($G35=Table25[[#Headers],[Oil boiler]],1,0)</f>
        <v>0</v>
      </c>
      <c r="BF35" s="16">
        <f>IF($G35=Table25[[#Headers],[Solid boiler]],1,0)</f>
        <v>0</v>
      </c>
      <c r="BG35" s="16">
        <f>IF(Table25[[#This Row],[Subsector]]="Residential",IF(Table25[[#This Row],[Building structure]]&lt;&gt;"Apartment",Table25[[#This Row],[ASHP]]*0.5,0),0)</f>
        <v>0</v>
      </c>
      <c r="BH35" s="16">
        <f>IF(Table25[[#This Row],[Subsector]]="Residential",IF(Table25[[#This Row],[Building structure]]="Apartment",1,0),0)</f>
        <v>0</v>
      </c>
      <c r="BI35" s="27">
        <f>Table25[[#This Row],[Bioliquid boiler (B100)]]*0.5</f>
        <v>0.48548338820712361</v>
      </c>
    </row>
    <row r="36" spans="2:61" x14ac:dyDescent="0.25">
      <c r="B36" s="3">
        <v>28</v>
      </c>
      <c r="C36" t="s">
        <v>333</v>
      </c>
      <c r="D36" t="s">
        <v>343</v>
      </c>
      <c r="E36" t="s">
        <v>342</v>
      </c>
      <c r="F36" t="s">
        <v>340</v>
      </c>
      <c r="G36" t="s">
        <v>331</v>
      </c>
      <c r="H36" t="s">
        <v>337</v>
      </c>
      <c r="I36" t="s">
        <v>337</v>
      </c>
      <c r="J36" t="s">
        <v>338</v>
      </c>
      <c r="K36" s="39">
        <v>10.526176566195176</v>
      </c>
      <c r="L36" s="39">
        <v>1.2147544634985585</v>
      </c>
      <c r="M36" s="39">
        <v>2.8378541906729691</v>
      </c>
      <c r="N36" s="39">
        <v>0</v>
      </c>
      <c r="O36" t="s">
        <v>339</v>
      </c>
      <c r="P36" s="19">
        <v>1051.2067573345932</v>
      </c>
      <c r="Q36" s="39">
        <v>14.007752293074958</v>
      </c>
      <c r="R36" s="39">
        <v>10.014224541046367</v>
      </c>
      <c r="S36" s="39">
        <v>1.1556735613556226</v>
      </c>
      <c r="T36" s="39">
        <v>0</v>
      </c>
      <c r="U36" s="39">
        <v>2.8378541906729691</v>
      </c>
      <c r="AA36" s="39">
        <v>169.84738955823292</v>
      </c>
      <c r="AB36" s="39">
        <f>R36*1000/AA36</f>
        <v>58.960132193335518</v>
      </c>
      <c r="AC36" s="39">
        <f>IF(AND(Table25[[#This Row],[Subsector]]="Residential",$AB36&gt;49),49+($AB36-49)*2,$AB36)</f>
        <v>58.960132193335518</v>
      </c>
      <c r="AD36" s="39">
        <f>Table25[[#This Row],[Space heating demand (MWh)]]/(load_factor*8760)*1000</f>
        <v>5.2463190121606953</v>
      </c>
      <c r="AE36" s="39">
        <f>Table25[[#This Row],[Peak demand / kW]]/Table25[[#This Row],[Floor area / m^2]]*1000</f>
        <v>30.888428876099809</v>
      </c>
      <c r="AF36" s="39">
        <f t="shared" si="0"/>
        <v>30.888428876099809</v>
      </c>
      <c r="AG36" s="46">
        <f>Table25[[#This Row],[Rebound-corrected peak demand (W/m2)]]/DesignDT</f>
        <v>1.3429751685260787</v>
      </c>
      <c r="AH36" s="16">
        <v>0.97791164658634533</v>
      </c>
      <c r="AI36" s="16">
        <f>IF(Table25[[#This Row],[Subsector]]="Residential",1-MIN(Table25[[#This Row],[No HW storage %]],Table25[[#This Row],[Space constrained %]]),Table25[[#This Row],[ND stock with floor area over threshold / %]])</f>
        <v>0.97791164658634533</v>
      </c>
      <c r="AJ36" s="16">
        <f>IF(Table25[[#This Row],[Subsector]]="Residential",1-MIN(Table25[[#This Row],[No HW storage %]],Table25[[#This Row],[Space constrained %]]),Table25[[#This Row],[ND stock with floor area over threshold / %]])</f>
        <v>0.97791164658634533</v>
      </c>
      <c r="AK36" s="16">
        <f>IF(Table25[[#This Row],[Subsector]]="Residential",1-MIN(Table25[[#This Row],[No HW storage %]],Table25[[#This Row],[Space constrained %]]),Table25[[#This Row],[ND stock with floor area over threshold / %]])</f>
        <v>0.97791164658634533</v>
      </c>
      <c r="AL36" s="16">
        <f>IF(Table25[[#This Row],[Subsector]]="Residential",1-MIN(Table25[[#This Row],[No HW storage %]],Table25[[#This Row],[Space constrained %]]),Table25[[#This Row],[ND stock with floor area over threshold / %]])</f>
        <v>0.97791164658634533</v>
      </c>
      <c r="AM36" s="16">
        <f>IF($G36=Table25[[#Headers],[Electric heating]],1,0)</f>
        <v>0</v>
      </c>
      <c r="AN36" s="16">
        <f>IF($G36=Table25[[#Headers],[Commercial electric heating]],1,0)</f>
        <v>1</v>
      </c>
      <c r="AO3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36" s="16">
        <f>IF(Table25[[#This Row],[Subsector]]="Residential",IF(AND(Table25[[#This Row],[Building structure]]&lt;&gt;"Apartment",OR(Table25[[#This Row],[Heating]]="Oil boiler",Table25[[#This Row],[Heating]]="Solid boiler")),1,1-Table25[[#This Row],[Space constrained %]]),Table25[[#This Row],[ND stock with floor area over threshold / %]])</f>
        <v>0.97791164658634533</v>
      </c>
      <c r="AQ36" s="16">
        <f>IF(Table25[[#This Row],[Subsector]]="Residential",IF(AND(Table25[[#This Row],[Building structure]]&lt;&gt;"Apartment",OR(Table25[[#This Row],[Heating]]="Oil boiler",Table25[[#This Row],[Heating]]="Solid boiler")),1,1-Table25[[#This Row],[Space constrained %]]),Table25[[#This Row],[ND stock with floor area over threshold / %]])</f>
        <v>0.97791164658634533</v>
      </c>
      <c r="AR36" s="16">
        <f>IF(Table25[[#This Row],[Heating]]="Gas boiler",1,percentage_of_non_gas_domestic_properties_within_close_proximity_of_gas_grid)</f>
        <v>0.3495740805177735</v>
      </c>
      <c r="AS36" s="16">
        <f>IF(Table25[[#This Row],[Heating]]="Gas boiler",1,percentage_of_non_gas_domestic_properties_within_close_proximity_of_gas_grid)</f>
        <v>0.3495740805177735</v>
      </c>
      <c r="AT36" s="16">
        <f>Table25[[#This Row],[Biomethane boiler]]*Table25[[#This Row],[ASHP]]</f>
        <v>0.34185256468304354</v>
      </c>
      <c r="AU36" s="16">
        <f>IF(Table25[[#This Row],[Subsector]]="Residential",Table25[[#This Row],[ASHP]]*Table25[[#This Row],[Bioliquid boiler (B100)]],Table25[[#This Row],[ND stock with floor area over threshold / %]])</f>
        <v>0.97791164658634533</v>
      </c>
      <c r="AV36" s="16">
        <f>Table25[[#This Row],[Biomethane boiler]]*Table25[[#This Row],[ASHP]]</f>
        <v>0.34185256468304354</v>
      </c>
      <c r="AW36" s="16">
        <v>1</v>
      </c>
      <c r="AX36" s="16">
        <f>IF(Table25[[#This Row],[Subsector]]="Residential",IF(Table25[[#This Row],[Building structure]]&lt;&gt;"Apartment",0.5*(1-MIN(Table25[[#This Row],[No HW storage %]],Table25[[#This Row],[Space constrained %]])),0),0.5*Table25[[#This Row],[ASHP]])</f>
        <v>0.48895582329317266</v>
      </c>
      <c r="AY36" s="16">
        <f>IF(Table25[[#This Row],[Subsector]]="Residential",IF(Table25[[#This Row],[Building structure]]&lt;&gt;"Apartment",Table25[[#This Row],[Hydrogen boiler]]*0.5,0),0.5*Table25[[#This Row],[Hydrogen boiler]])</f>
        <v>0.17478704025888675</v>
      </c>
      <c r="AZ36" s="16">
        <f>IF(Table25[[#This Row],[Subsector]]="Residential",IF(Table25[[#This Row],[Peak demand / kW]]&gt;fuse_limit_kW,0,1),0)</f>
        <v>0</v>
      </c>
      <c r="BA36" s="16">
        <f>IF(Table25[[#This Row],[Subsector]]="Residential",IF(Table25[[#This Row],[Building structure]]&lt;&gt;"Apartment",IF(Table25[[#This Row],[Peak demand / kW]]&gt;fuse_limit_kW,0,0.5),0),0)</f>
        <v>0</v>
      </c>
      <c r="BB36" s="16">
        <f>IF(Table25[[#This Row],[Subsector]]="Residential",IF(Table25[[#This Row],[Peak demand / kW]]&gt;fuse_limit_kW,0,1),IF(OR(Table25[[#This Row],[Subsector]]="Commercial",Table25[[#This Row],[Subsector]]="Public"),1,0))</f>
        <v>1</v>
      </c>
      <c r="BC36" s="16">
        <f>IF(Table25[[#This Row],[Subsector]]="Residential",IF(Table25[[#This Row],[Peak demand / kW]]&gt;fuse_limit_kW,0,1),0)</f>
        <v>0</v>
      </c>
      <c r="BD36" s="16">
        <f>IF($G36=Table25[[#Headers],[Gas boiler]],1,0)</f>
        <v>0</v>
      </c>
      <c r="BE36" s="16">
        <f>IF($G36=Table25[[#Headers],[Oil boiler]],1,0)</f>
        <v>0</v>
      </c>
      <c r="BF36" s="16">
        <f>IF($G36=Table25[[#Headers],[Solid boiler]],1,0)</f>
        <v>0</v>
      </c>
      <c r="BG36" s="16">
        <f>IF(Table25[[#This Row],[Subsector]]="Residential",IF(Table25[[#This Row],[Building structure]]&lt;&gt;"Apartment",Table25[[#This Row],[ASHP]]*0.5,0),0)</f>
        <v>0</v>
      </c>
      <c r="BH36" s="16">
        <f>IF(Table25[[#This Row],[Subsector]]="Residential",IF(Table25[[#This Row],[Building structure]]="Apartment",1,0),0)</f>
        <v>0</v>
      </c>
      <c r="BI36" s="27">
        <f>Table25[[#This Row],[Bioliquid boiler (B100)]]*0.5</f>
        <v>0.48895582329317266</v>
      </c>
    </row>
    <row r="37" spans="2:61" x14ac:dyDescent="0.25">
      <c r="B37">
        <v>29</v>
      </c>
      <c r="C37" t="s">
        <v>333</v>
      </c>
      <c r="D37" t="s">
        <v>343</v>
      </c>
      <c r="E37" t="s">
        <v>342</v>
      </c>
      <c r="F37" t="s">
        <v>340</v>
      </c>
      <c r="G37" t="s">
        <v>331</v>
      </c>
      <c r="H37" t="s">
        <v>337</v>
      </c>
      <c r="I37" t="s">
        <v>337</v>
      </c>
      <c r="J37" t="s">
        <v>345</v>
      </c>
      <c r="K37" s="39">
        <v>10.526176566195176</v>
      </c>
      <c r="L37" s="39">
        <v>1.2147544634985585</v>
      </c>
      <c r="M37" s="39">
        <v>2.8378541906729691</v>
      </c>
      <c r="N37" s="39">
        <v>0</v>
      </c>
      <c r="O37" t="s">
        <v>339</v>
      </c>
      <c r="P37" s="19">
        <v>1051.2067573345932</v>
      </c>
      <c r="Q37" s="39">
        <v>14.007752293074958</v>
      </c>
      <c r="R37" s="39">
        <v>10.014224541046367</v>
      </c>
      <c r="S37" s="39">
        <v>1.1556735613556226</v>
      </c>
      <c r="T37" s="39">
        <v>0</v>
      </c>
      <c r="U37" s="39">
        <v>2.8378541906729691</v>
      </c>
      <c r="AA37" s="39">
        <v>169.84738955823292</v>
      </c>
      <c r="AB37" s="39">
        <f>R37*1000/AA37</f>
        <v>58.960132193335518</v>
      </c>
      <c r="AC37" s="39">
        <f>IF(AND(Table25[[#This Row],[Subsector]]="Residential",$AB37&gt;49),49+($AB37-49)*2,$AB37)</f>
        <v>58.960132193335518</v>
      </c>
      <c r="AD37" s="39">
        <f>Table25[[#This Row],[Space heating demand (MWh)]]/(load_factor*8760)*1000</f>
        <v>5.2463190121606953</v>
      </c>
      <c r="AE37" s="39">
        <f>Table25[[#This Row],[Peak demand / kW]]/Table25[[#This Row],[Floor area / m^2]]*1000</f>
        <v>30.888428876099809</v>
      </c>
      <c r="AF37" s="39">
        <f t="shared" si="0"/>
        <v>30.888428876099809</v>
      </c>
      <c r="AG37" s="46">
        <f>Table25[[#This Row],[Rebound-corrected peak demand (W/m2)]]/DesignDT</f>
        <v>1.3429751685260787</v>
      </c>
      <c r="AH37" s="16">
        <v>0.97791164658634533</v>
      </c>
      <c r="AI37" s="16">
        <f>IF(Table25[[#This Row],[Subsector]]="Residential",1-MIN(Table25[[#This Row],[No HW storage %]],Table25[[#This Row],[Space constrained %]]),Table25[[#This Row],[ND stock with floor area over threshold / %]])</f>
        <v>0.97791164658634533</v>
      </c>
      <c r="AJ37" s="16">
        <f>IF(Table25[[#This Row],[Subsector]]="Residential",1-MIN(Table25[[#This Row],[No HW storage %]],Table25[[#This Row],[Space constrained %]]),Table25[[#This Row],[ND stock with floor area over threshold / %]])</f>
        <v>0.97791164658634533</v>
      </c>
      <c r="AK37" s="16">
        <f>IF(Table25[[#This Row],[Subsector]]="Residential",1-MIN(Table25[[#This Row],[No HW storage %]],Table25[[#This Row],[Space constrained %]]),Table25[[#This Row],[ND stock with floor area over threshold / %]])</f>
        <v>0.97791164658634533</v>
      </c>
      <c r="AL37" s="16">
        <f>IF(Table25[[#This Row],[Subsector]]="Residential",1-MIN(Table25[[#This Row],[No HW storage %]],Table25[[#This Row],[Space constrained %]]),Table25[[#This Row],[ND stock with floor area over threshold / %]])</f>
        <v>0.97791164658634533</v>
      </c>
      <c r="AM37" s="16">
        <f>IF($G37=Table25[[#Headers],[Electric heating]],1,0)</f>
        <v>0</v>
      </c>
      <c r="AN37" s="16">
        <f>IF($G37=Table25[[#Headers],[Commercial electric heating]],1,0)</f>
        <v>1</v>
      </c>
      <c r="AO3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37" s="16">
        <f>IF(Table25[[#This Row],[Subsector]]="Residential",IF(AND(Table25[[#This Row],[Building structure]]&lt;&gt;"Apartment",OR(Table25[[#This Row],[Heating]]="Oil boiler",Table25[[#This Row],[Heating]]="Solid boiler")),1,1-Table25[[#This Row],[Space constrained %]]),Table25[[#This Row],[ND stock with floor area over threshold / %]])</f>
        <v>0.97791164658634533</v>
      </c>
      <c r="AQ37" s="16">
        <f>IF(Table25[[#This Row],[Subsector]]="Residential",IF(AND(Table25[[#This Row],[Building structure]]&lt;&gt;"Apartment",OR(Table25[[#This Row],[Heating]]="Oil boiler",Table25[[#This Row],[Heating]]="Solid boiler")),1,1-Table25[[#This Row],[Space constrained %]]),Table25[[#This Row],[ND stock with floor area over threshold / %]])</f>
        <v>0.97791164658634533</v>
      </c>
      <c r="AR37" s="16">
        <f>IF(Table25[[#This Row],[Heating]]="Gas boiler",1,percentage_of_non_gas_domestic_properties_within_close_proximity_of_gas_grid)</f>
        <v>0.3495740805177735</v>
      </c>
      <c r="AS37" s="16">
        <f>IF(Table25[[#This Row],[Heating]]="Gas boiler",1,percentage_of_non_gas_domestic_properties_within_close_proximity_of_gas_grid)</f>
        <v>0.3495740805177735</v>
      </c>
      <c r="AT37" s="16">
        <f>Table25[[#This Row],[Biomethane boiler]]*Table25[[#This Row],[ASHP]]</f>
        <v>0.34185256468304354</v>
      </c>
      <c r="AU37" s="16">
        <f>IF(Table25[[#This Row],[Subsector]]="Residential",Table25[[#This Row],[ASHP]]*Table25[[#This Row],[Bioliquid boiler (B100)]],Table25[[#This Row],[ND stock with floor area over threshold / %]])</f>
        <v>0.97791164658634533</v>
      </c>
      <c r="AV37" s="16">
        <f>Table25[[#This Row],[Biomethane boiler]]*Table25[[#This Row],[ASHP]]</f>
        <v>0.34185256468304354</v>
      </c>
      <c r="AW37" s="16">
        <v>1</v>
      </c>
      <c r="AX37" s="16">
        <f>IF(Table25[[#This Row],[Subsector]]="Residential",IF(Table25[[#This Row],[Building structure]]&lt;&gt;"Apartment",0.5*(1-MIN(Table25[[#This Row],[No HW storage %]],Table25[[#This Row],[Space constrained %]])),0),0.5*Table25[[#This Row],[ASHP]])</f>
        <v>0.48895582329317266</v>
      </c>
      <c r="AY37" s="16">
        <f>IF(Table25[[#This Row],[Subsector]]="Residential",IF(Table25[[#This Row],[Building structure]]&lt;&gt;"Apartment",Table25[[#This Row],[Hydrogen boiler]]*0.5,0),0.5*Table25[[#This Row],[Hydrogen boiler]])</f>
        <v>0.17478704025888675</v>
      </c>
      <c r="AZ37" s="16">
        <f>IF(Table25[[#This Row],[Subsector]]="Residential",IF(Table25[[#This Row],[Peak demand / kW]]&gt;fuse_limit_kW,0,1),0)</f>
        <v>0</v>
      </c>
      <c r="BA37" s="16">
        <f>IF(Table25[[#This Row],[Subsector]]="Residential",IF(Table25[[#This Row],[Building structure]]&lt;&gt;"Apartment",IF(Table25[[#This Row],[Peak demand / kW]]&gt;fuse_limit_kW,0,0.5),0),0)</f>
        <v>0</v>
      </c>
      <c r="BB37" s="16">
        <f>IF(Table25[[#This Row],[Subsector]]="Residential",IF(Table25[[#This Row],[Peak demand / kW]]&gt;fuse_limit_kW,0,1),IF(OR(Table25[[#This Row],[Subsector]]="Commercial",Table25[[#This Row],[Subsector]]="Public"),1,0))</f>
        <v>1</v>
      </c>
      <c r="BC37" s="16">
        <f>IF(Table25[[#This Row],[Subsector]]="Residential",IF(Table25[[#This Row],[Peak demand / kW]]&gt;fuse_limit_kW,0,1),0)</f>
        <v>0</v>
      </c>
      <c r="BD37" s="16">
        <f>IF($G37=Table25[[#Headers],[Gas boiler]],1,0)</f>
        <v>0</v>
      </c>
      <c r="BE37" s="16">
        <f>IF($G37=Table25[[#Headers],[Oil boiler]],1,0)</f>
        <v>0</v>
      </c>
      <c r="BF37" s="16">
        <f>IF($G37=Table25[[#Headers],[Solid boiler]],1,0)</f>
        <v>0</v>
      </c>
      <c r="BG37" s="16">
        <f>IF(Table25[[#This Row],[Subsector]]="Residential",IF(Table25[[#This Row],[Building structure]]&lt;&gt;"Apartment",Table25[[#This Row],[ASHP]]*0.5,0),0)</f>
        <v>0</v>
      </c>
      <c r="BH37" s="16">
        <f>IF(Table25[[#This Row],[Subsector]]="Residential",IF(Table25[[#This Row],[Building structure]]="Apartment",1,0),0)</f>
        <v>0</v>
      </c>
      <c r="BI37" s="27">
        <f>Table25[[#This Row],[Bioliquid boiler (B100)]]*0.5</f>
        <v>0.48895582329317266</v>
      </c>
    </row>
    <row r="38" spans="2:61" x14ac:dyDescent="0.25">
      <c r="B38" s="3">
        <v>30</v>
      </c>
      <c r="C38" t="s">
        <v>333</v>
      </c>
      <c r="D38" t="s">
        <v>343</v>
      </c>
      <c r="E38" t="s">
        <v>342</v>
      </c>
      <c r="F38" t="s">
        <v>340</v>
      </c>
      <c r="G38" t="s">
        <v>331</v>
      </c>
      <c r="H38" t="s">
        <v>341</v>
      </c>
      <c r="I38" t="s">
        <v>341</v>
      </c>
      <c r="J38" t="s">
        <v>338</v>
      </c>
      <c r="K38" s="39">
        <v>23.689348986015325</v>
      </c>
      <c r="L38" s="39">
        <v>0.93063951077299201</v>
      </c>
      <c r="M38" s="39">
        <v>2.7112963360272873</v>
      </c>
      <c r="N38" s="39">
        <v>0</v>
      </c>
      <c r="O38" t="s">
        <v>339</v>
      </c>
      <c r="P38" s="19">
        <v>7052.3730446885056</v>
      </c>
      <c r="Q38" s="39">
        <v>27.052608946666162</v>
      </c>
      <c r="R38" s="39">
        <v>23.421207093022872</v>
      </c>
      <c r="S38" s="39">
        <v>0.92010551761600168</v>
      </c>
      <c r="T38" s="39">
        <v>0</v>
      </c>
      <c r="U38" s="39">
        <v>2.7112963360272873</v>
      </c>
      <c r="AA38" s="39">
        <v>174.04190362167017</v>
      </c>
      <c r="AB38" s="39">
        <f>R38*1000/AA38</f>
        <v>134.57223005291624</v>
      </c>
      <c r="AC38" s="39">
        <f>IF(AND(Table25[[#This Row],[Subsector]]="Residential",$AB38&gt;49),49+($AB38-49)*2,$AB38)</f>
        <v>134.57223005291624</v>
      </c>
      <c r="AD38" s="39">
        <f>Table25[[#This Row],[Space heating demand (MWh)]]/(load_factor*8760)*1000</f>
        <v>11.806934948267278</v>
      </c>
      <c r="AE38" s="39">
        <f>Table25[[#This Row],[Peak demand / kW]]/Table25[[#This Row],[Floor area / m^2]]*1000</f>
        <v>67.839610476411622</v>
      </c>
      <c r="AF38" s="39">
        <f t="shared" si="0"/>
        <v>67.839610476411622</v>
      </c>
      <c r="AG38" s="46">
        <f>Table25[[#This Row],[Rebound-corrected peak demand (W/m2)]]/DesignDT</f>
        <v>2.9495482815831138</v>
      </c>
      <c r="AH38" s="16">
        <v>0.97096677641424722</v>
      </c>
      <c r="AI38" s="16">
        <f>IF(Table25[[#This Row],[Subsector]]="Residential",1-MIN(Table25[[#This Row],[No HW storage %]],Table25[[#This Row],[Space constrained %]]),Table25[[#This Row],[ND stock with floor area over threshold / %]])</f>
        <v>0.97096677641424722</v>
      </c>
      <c r="AJ38" s="16">
        <f>IF(Table25[[#This Row],[Subsector]]="Residential",1-MIN(Table25[[#This Row],[No HW storage %]],Table25[[#This Row],[Space constrained %]]),Table25[[#This Row],[ND stock with floor area over threshold / %]])</f>
        <v>0.97096677641424722</v>
      </c>
      <c r="AK38" s="16">
        <f>IF(Table25[[#This Row],[Subsector]]="Residential",1-MIN(Table25[[#This Row],[No HW storage %]],Table25[[#This Row],[Space constrained %]]),Table25[[#This Row],[ND stock with floor area over threshold / %]])</f>
        <v>0.97096677641424722</v>
      </c>
      <c r="AL38" s="16">
        <f>IF(Table25[[#This Row],[Subsector]]="Residential",1-MIN(Table25[[#This Row],[No HW storage %]],Table25[[#This Row],[Space constrained %]]),Table25[[#This Row],[ND stock with floor area over threshold / %]])</f>
        <v>0.97096677641424722</v>
      </c>
      <c r="AM38" s="16">
        <f>IF($G38=Table25[[#Headers],[Electric heating]],1,0)</f>
        <v>0</v>
      </c>
      <c r="AN38" s="16">
        <f>IF($G38=Table25[[#Headers],[Commercial electric heating]],1,0)</f>
        <v>1</v>
      </c>
      <c r="AO3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38" s="16">
        <f>IF(Table25[[#This Row],[Subsector]]="Residential",IF(AND(Table25[[#This Row],[Building structure]]&lt;&gt;"Apartment",OR(Table25[[#This Row],[Heating]]="Oil boiler",Table25[[#This Row],[Heating]]="Solid boiler")),1,1-Table25[[#This Row],[Space constrained %]]),Table25[[#This Row],[ND stock with floor area over threshold / %]])</f>
        <v>0.97096677641424722</v>
      </c>
      <c r="AQ38" s="16">
        <f>IF(Table25[[#This Row],[Subsector]]="Residential",IF(AND(Table25[[#This Row],[Building structure]]&lt;&gt;"Apartment",OR(Table25[[#This Row],[Heating]]="Oil boiler",Table25[[#This Row],[Heating]]="Solid boiler")),1,1-Table25[[#This Row],[Space constrained %]]),Table25[[#This Row],[ND stock with floor area over threshold / %]])</f>
        <v>0.97096677641424722</v>
      </c>
      <c r="AR38" s="16">
        <f>IF(Table25[[#This Row],[Heating]]="Gas boiler",1,percentage_of_non_gas_domestic_properties_within_close_proximity_of_gas_grid)</f>
        <v>0.3495740805177735</v>
      </c>
      <c r="AS38" s="16">
        <f>IF(Table25[[#This Row],[Heating]]="Gas boiler",1,percentage_of_non_gas_domestic_properties_within_close_proximity_of_gas_grid)</f>
        <v>0.3495740805177735</v>
      </c>
      <c r="AT38" s="16">
        <f>Table25[[#This Row],[Biomethane boiler]]*Table25[[#This Row],[ASHP]]</f>
        <v>0.33942481807831704</v>
      </c>
      <c r="AU38" s="16">
        <f>IF(Table25[[#This Row],[Subsector]]="Residential",Table25[[#This Row],[ASHP]]*Table25[[#This Row],[Bioliquid boiler (B100)]],Table25[[#This Row],[ND stock with floor area over threshold / %]])</f>
        <v>0.97096677641424722</v>
      </c>
      <c r="AV38" s="16">
        <f>Table25[[#This Row],[Biomethane boiler]]*Table25[[#This Row],[ASHP]]</f>
        <v>0.33942481807831704</v>
      </c>
      <c r="AW38" s="16">
        <v>1</v>
      </c>
      <c r="AX38" s="16">
        <f>IF(Table25[[#This Row],[Subsector]]="Residential",IF(Table25[[#This Row],[Building structure]]&lt;&gt;"Apartment",0.5*(1-MIN(Table25[[#This Row],[No HW storage %]],Table25[[#This Row],[Space constrained %]])),0),0.5*Table25[[#This Row],[ASHP]])</f>
        <v>0.48548338820712361</v>
      </c>
      <c r="AY38" s="16">
        <f>IF(Table25[[#This Row],[Subsector]]="Residential",IF(Table25[[#This Row],[Building structure]]&lt;&gt;"Apartment",Table25[[#This Row],[Hydrogen boiler]]*0.5,0),0.5*Table25[[#This Row],[Hydrogen boiler]])</f>
        <v>0.17478704025888675</v>
      </c>
      <c r="AZ38" s="16">
        <f>IF(Table25[[#This Row],[Subsector]]="Residential",IF(Table25[[#This Row],[Peak demand / kW]]&gt;fuse_limit_kW,0,1),0)</f>
        <v>0</v>
      </c>
      <c r="BA38" s="16">
        <f>IF(Table25[[#This Row],[Subsector]]="Residential",IF(Table25[[#This Row],[Building structure]]&lt;&gt;"Apartment",IF(Table25[[#This Row],[Peak demand / kW]]&gt;fuse_limit_kW,0,0.5),0),0)</f>
        <v>0</v>
      </c>
      <c r="BB38" s="16">
        <f>IF(Table25[[#This Row],[Subsector]]="Residential",IF(Table25[[#This Row],[Peak demand / kW]]&gt;fuse_limit_kW,0,1),IF(OR(Table25[[#This Row],[Subsector]]="Commercial",Table25[[#This Row],[Subsector]]="Public"),1,0))</f>
        <v>1</v>
      </c>
      <c r="BC38" s="16">
        <f>IF(Table25[[#This Row],[Subsector]]="Residential",IF(Table25[[#This Row],[Peak demand / kW]]&gt;fuse_limit_kW,0,1),0)</f>
        <v>0</v>
      </c>
      <c r="BD38" s="16">
        <f>IF($G38=Table25[[#Headers],[Gas boiler]],1,0)</f>
        <v>0</v>
      </c>
      <c r="BE38" s="16">
        <f>IF($G38=Table25[[#Headers],[Oil boiler]],1,0)</f>
        <v>0</v>
      </c>
      <c r="BF38" s="16">
        <f>IF($G38=Table25[[#Headers],[Solid boiler]],1,0)</f>
        <v>0</v>
      </c>
      <c r="BG38" s="16">
        <f>IF(Table25[[#This Row],[Subsector]]="Residential",IF(Table25[[#This Row],[Building structure]]&lt;&gt;"Apartment",Table25[[#This Row],[ASHP]]*0.5,0),0)</f>
        <v>0</v>
      </c>
      <c r="BH38" s="16">
        <f>IF(Table25[[#This Row],[Subsector]]="Residential",IF(Table25[[#This Row],[Building structure]]="Apartment",1,0),0)</f>
        <v>0</v>
      </c>
      <c r="BI38" s="27">
        <f>Table25[[#This Row],[Bioliquid boiler (B100)]]*0.5</f>
        <v>0.48548338820712361</v>
      </c>
    </row>
    <row r="39" spans="2:61" x14ac:dyDescent="0.25">
      <c r="B39" s="3">
        <v>31</v>
      </c>
      <c r="C39" t="s">
        <v>333</v>
      </c>
      <c r="D39" t="s">
        <v>343</v>
      </c>
      <c r="E39" t="s">
        <v>342</v>
      </c>
      <c r="F39" t="s">
        <v>340</v>
      </c>
      <c r="G39" t="s">
        <v>331</v>
      </c>
      <c r="H39" t="s">
        <v>337</v>
      </c>
      <c r="I39" t="s">
        <v>341</v>
      </c>
      <c r="J39" t="s">
        <v>338</v>
      </c>
      <c r="K39" s="39">
        <v>13.223816071288935</v>
      </c>
      <c r="L39" s="39">
        <v>0.60993116089101451</v>
      </c>
      <c r="M39" s="39">
        <v>2.7743209402954321</v>
      </c>
      <c r="N39" s="39">
        <v>0</v>
      </c>
      <c r="O39" t="s">
        <v>339</v>
      </c>
      <c r="P39" s="19">
        <v>2258.6169284096682</v>
      </c>
      <c r="Q39" s="39">
        <v>16.884079830982607</v>
      </c>
      <c r="R39" s="39">
        <v>13.487658350923807</v>
      </c>
      <c r="S39" s="39">
        <v>0.62210053976336777</v>
      </c>
      <c r="T39" s="39">
        <v>0</v>
      </c>
      <c r="U39" s="39">
        <v>2.7743209402954325</v>
      </c>
      <c r="AA39" s="39">
        <v>169.63084112149534</v>
      </c>
      <c r="AB39" s="39">
        <f>R39*1000/AA39</f>
        <v>79.511828519811971</v>
      </c>
      <c r="AC39" s="39">
        <f>IF(AND(Table25[[#This Row],[Subsector]]="Residential",$AB39&gt;49),49+($AB39-49)*2,$AB39)</f>
        <v>79.511828519811971</v>
      </c>
      <c r="AD39" s="39">
        <f>Table25[[#This Row],[Space heating demand (MWh)]]/(load_factor*8760)*1000</f>
        <v>6.5908411503300748</v>
      </c>
      <c r="AE39" s="39">
        <f>Table25[[#This Row],[Peak demand / kW]]/Table25[[#This Row],[Floor area / m^2]]*1000</f>
        <v>38.854026229873448</v>
      </c>
      <c r="AF39" s="39">
        <f t="shared" si="0"/>
        <v>38.854026229873448</v>
      </c>
      <c r="AG39" s="46">
        <f>Table25[[#This Row],[Rebound-corrected peak demand (W/m2)]]/DesignDT</f>
        <v>1.6893054882553673</v>
      </c>
      <c r="AH39" s="16">
        <v>0.97009345794392521</v>
      </c>
      <c r="AI39" s="16">
        <f>IF(Table25[[#This Row],[Subsector]]="Residential",1-MIN(Table25[[#This Row],[No HW storage %]],Table25[[#This Row],[Space constrained %]]),Table25[[#This Row],[ND stock with floor area over threshold / %]])</f>
        <v>0.97009345794392521</v>
      </c>
      <c r="AJ39" s="16">
        <f>IF(Table25[[#This Row],[Subsector]]="Residential",1-MIN(Table25[[#This Row],[No HW storage %]],Table25[[#This Row],[Space constrained %]]),Table25[[#This Row],[ND stock with floor area over threshold / %]])</f>
        <v>0.97009345794392521</v>
      </c>
      <c r="AK39" s="16">
        <f>IF(Table25[[#This Row],[Subsector]]="Residential",1-MIN(Table25[[#This Row],[No HW storage %]],Table25[[#This Row],[Space constrained %]]),Table25[[#This Row],[ND stock with floor area over threshold / %]])</f>
        <v>0.97009345794392521</v>
      </c>
      <c r="AL39" s="16">
        <f>IF(Table25[[#This Row],[Subsector]]="Residential",1-MIN(Table25[[#This Row],[No HW storage %]],Table25[[#This Row],[Space constrained %]]),Table25[[#This Row],[ND stock with floor area over threshold / %]])</f>
        <v>0.97009345794392521</v>
      </c>
      <c r="AM39" s="16">
        <f>IF($G39=Table25[[#Headers],[Electric heating]],1,0)</f>
        <v>0</v>
      </c>
      <c r="AN39" s="16">
        <f>IF($G39=Table25[[#Headers],[Commercial electric heating]],1,0)</f>
        <v>1</v>
      </c>
      <c r="AO3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39" s="16">
        <f>IF(Table25[[#This Row],[Subsector]]="Residential",IF(AND(Table25[[#This Row],[Building structure]]&lt;&gt;"Apartment",OR(Table25[[#This Row],[Heating]]="Oil boiler",Table25[[#This Row],[Heating]]="Solid boiler")),1,1-Table25[[#This Row],[Space constrained %]]),Table25[[#This Row],[ND stock with floor area over threshold / %]])</f>
        <v>0.97009345794392521</v>
      </c>
      <c r="AQ39" s="16">
        <f>IF(Table25[[#This Row],[Subsector]]="Residential",IF(AND(Table25[[#This Row],[Building structure]]&lt;&gt;"Apartment",OR(Table25[[#This Row],[Heating]]="Oil boiler",Table25[[#This Row],[Heating]]="Solid boiler")),1,1-Table25[[#This Row],[Space constrained %]]),Table25[[#This Row],[ND stock with floor area over threshold / %]])</f>
        <v>0.97009345794392521</v>
      </c>
      <c r="AR39" s="16">
        <f>IF(Table25[[#This Row],[Heating]]="Gas boiler",1,percentage_of_non_gas_domestic_properties_within_close_proximity_of_gas_grid)</f>
        <v>0.3495740805177735</v>
      </c>
      <c r="AS39" s="16">
        <f>IF(Table25[[#This Row],[Heating]]="Gas boiler",1,percentage_of_non_gas_domestic_properties_within_close_proximity_of_gas_grid)</f>
        <v>0.3495740805177735</v>
      </c>
      <c r="AT39" s="16">
        <f>Table25[[#This Row],[Biomethane boiler]]*Table25[[#This Row],[ASHP]]</f>
        <v>0.33911952857705502</v>
      </c>
      <c r="AU39" s="16">
        <f>IF(Table25[[#This Row],[Subsector]]="Residential",Table25[[#This Row],[ASHP]]*Table25[[#This Row],[Bioliquid boiler (B100)]],Table25[[#This Row],[ND stock with floor area over threshold / %]])</f>
        <v>0.97009345794392521</v>
      </c>
      <c r="AV39" s="16">
        <f>Table25[[#This Row],[Biomethane boiler]]*Table25[[#This Row],[ASHP]]</f>
        <v>0.33911952857705502</v>
      </c>
      <c r="AW39" s="16">
        <v>1</v>
      </c>
      <c r="AX39" s="16">
        <f>IF(Table25[[#This Row],[Subsector]]="Residential",IF(Table25[[#This Row],[Building structure]]&lt;&gt;"Apartment",0.5*(1-MIN(Table25[[#This Row],[No HW storage %]],Table25[[#This Row],[Space constrained %]])),0),0.5*Table25[[#This Row],[ASHP]])</f>
        <v>0.4850467289719626</v>
      </c>
      <c r="AY39" s="16">
        <f>IF(Table25[[#This Row],[Subsector]]="Residential",IF(Table25[[#This Row],[Building structure]]&lt;&gt;"Apartment",Table25[[#This Row],[Hydrogen boiler]]*0.5,0),0.5*Table25[[#This Row],[Hydrogen boiler]])</f>
        <v>0.17478704025888675</v>
      </c>
      <c r="AZ39" s="16">
        <f>IF(Table25[[#This Row],[Subsector]]="Residential",IF(Table25[[#This Row],[Peak demand / kW]]&gt;fuse_limit_kW,0,1),0)</f>
        <v>0</v>
      </c>
      <c r="BA39" s="16">
        <f>IF(Table25[[#This Row],[Subsector]]="Residential",IF(Table25[[#This Row],[Building structure]]&lt;&gt;"Apartment",IF(Table25[[#This Row],[Peak demand / kW]]&gt;fuse_limit_kW,0,0.5),0),0)</f>
        <v>0</v>
      </c>
      <c r="BB39" s="16">
        <f>IF(Table25[[#This Row],[Subsector]]="Residential",IF(Table25[[#This Row],[Peak demand / kW]]&gt;fuse_limit_kW,0,1),IF(OR(Table25[[#This Row],[Subsector]]="Commercial",Table25[[#This Row],[Subsector]]="Public"),1,0))</f>
        <v>1</v>
      </c>
      <c r="BC39" s="16">
        <f>IF(Table25[[#This Row],[Subsector]]="Residential",IF(Table25[[#This Row],[Peak demand / kW]]&gt;fuse_limit_kW,0,1),0)</f>
        <v>0</v>
      </c>
      <c r="BD39" s="16">
        <f>IF($G39=Table25[[#Headers],[Gas boiler]],1,0)</f>
        <v>0</v>
      </c>
      <c r="BE39" s="16">
        <f>IF($G39=Table25[[#Headers],[Oil boiler]],1,0)</f>
        <v>0</v>
      </c>
      <c r="BF39" s="16">
        <f>IF($G39=Table25[[#Headers],[Solid boiler]],1,0)</f>
        <v>0</v>
      </c>
      <c r="BG39" s="16">
        <f>IF(Table25[[#This Row],[Subsector]]="Residential",IF(Table25[[#This Row],[Building structure]]&lt;&gt;"Apartment",Table25[[#This Row],[ASHP]]*0.5,0),0)</f>
        <v>0</v>
      </c>
      <c r="BH39" s="16">
        <f>IF(Table25[[#This Row],[Subsector]]="Residential",IF(Table25[[#This Row],[Building structure]]="Apartment",1,0),0)</f>
        <v>0</v>
      </c>
      <c r="BI39" s="27">
        <f>Table25[[#This Row],[Bioliquid boiler (B100)]]*0.5</f>
        <v>0.4850467289719626</v>
      </c>
    </row>
    <row r="40" spans="2:61" x14ac:dyDescent="0.25">
      <c r="B40">
        <v>32</v>
      </c>
      <c r="C40" t="s">
        <v>333</v>
      </c>
      <c r="D40" t="s">
        <v>343</v>
      </c>
      <c r="E40" t="s">
        <v>342</v>
      </c>
      <c r="F40" t="s">
        <v>340</v>
      </c>
      <c r="G40" t="s">
        <v>331</v>
      </c>
      <c r="H40" t="s">
        <v>337</v>
      </c>
      <c r="I40" t="s">
        <v>341</v>
      </c>
      <c r="J40" t="s">
        <v>345</v>
      </c>
      <c r="K40" s="39">
        <v>13.223816071288935</v>
      </c>
      <c r="L40" s="39">
        <v>0.60993116089101451</v>
      </c>
      <c r="M40" s="39">
        <v>2.7743209402954321</v>
      </c>
      <c r="N40" s="39">
        <v>0</v>
      </c>
      <c r="O40" t="s">
        <v>339</v>
      </c>
      <c r="P40" s="19">
        <v>2258.6169284096682</v>
      </c>
      <c r="Q40" s="39">
        <v>16.884079830982607</v>
      </c>
      <c r="R40" s="39">
        <v>13.487658350923807</v>
      </c>
      <c r="S40" s="39">
        <v>0.62210053976336777</v>
      </c>
      <c r="T40" s="39">
        <v>0</v>
      </c>
      <c r="U40" s="39">
        <v>2.7743209402954325</v>
      </c>
      <c r="AA40" s="39">
        <v>169.63084112149534</v>
      </c>
      <c r="AB40" s="39">
        <f>R40*1000/AA40</f>
        <v>79.511828519811971</v>
      </c>
      <c r="AC40" s="39">
        <f>IF(AND(Table25[[#This Row],[Subsector]]="Residential",$AB40&gt;49),49+($AB40-49)*2,$AB40)</f>
        <v>79.511828519811971</v>
      </c>
      <c r="AD40" s="39">
        <f>Table25[[#This Row],[Space heating demand (MWh)]]/(load_factor*8760)*1000</f>
        <v>6.5908411503300748</v>
      </c>
      <c r="AE40" s="39">
        <f>Table25[[#This Row],[Peak demand / kW]]/Table25[[#This Row],[Floor area / m^2]]*1000</f>
        <v>38.854026229873448</v>
      </c>
      <c r="AF40" s="39">
        <f t="shared" si="0"/>
        <v>38.854026229873448</v>
      </c>
      <c r="AG40" s="46">
        <f>Table25[[#This Row],[Rebound-corrected peak demand (W/m2)]]/DesignDT</f>
        <v>1.6893054882553673</v>
      </c>
      <c r="AH40" s="16">
        <v>0.97009345794392521</v>
      </c>
      <c r="AI40" s="16">
        <f>IF(Table25[[#This Row],[Subsector]]="Residential",1-MIN(Table25[[#This Row],[No HW storage %]],Table25[[#This Row],[Space constrained %]]),Table25[[#This Row],[ND stock with floor area over threshold / %]])</f>
        <v>0.97009345794392521</v>
      </c>
      <c r="AJ40" s="16">
        <f>IF(Table25[[#This Row],[Subsector]]="Residential",1-MIN(Table25[[#This Row],[No HW storage %]],Table25[[#This Row],[Space constrained %]]),Table25[[#This Row],[ND stock with floor area over threshold / %]])</f>
        <v>0.97009345794392521</v>
      </c>
      <c r="AK40" s="16">
        <f>IF(Table25[[#This Row],[Subsector]]="Residential",1-MIN(Table25[[#This Row],[No HW storage %]],Table25[[#This Row],[Space constrained %]]),Table25[[#This Row],[ND stock with floor area over threshold / %]])</f>
        <v>0.97009345794392521</v>
      </c>
      <c r="AL40" s="16">
        <f>IF(Table25[[#This Row],[Subsector]]="Residential",1-MIN(Table25[[#This Row],[No HW storage %]],Table25[[#This Row],[Space constrained %]]),Table25[[#This Row],[ND stock with floor area over threshold / %]])</f>
        <v>0.97009345794392521</v>
      </c>
      <c r="AM40" s="16">
        <f>IF($G40=Table25[[#Headers],[Electric heating]],1,0)</f>
        <v>0</v>
      </c>
      <c r="AN40" s="16">
        <f>IF($G40=Table25[[#Headers],[Commercial electric heating]],1,0)</f>
        <v>1</v>
      </c>
      <c r="AO4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40" s="16">
        <f>IF(Table25[[#This Row],[Subsector]]="Residential",IF(AND(Table25[[#This Row],[Building structure]]&lt;&gt;"Apartment",OR(Table25[[#This Row],[Heating]]="Oil boiler",Table25[[#This Row],[Heating]]="Solid boiler")),1,1-Table25[[#This Row],[Space constrained %]]),Table25[[#This Row],[ND stock with floor area over threshold / %]])</f>
        <v>0.97009345794392521</v>
      </c>
      <c r="AQ40" s="16">
        <f>IF(Table25[[#This Row],[Subsector]]="Residential",IF(AND(Table25[[#This Row],[Building structure]]&lt;&gt;"Apartment",OR(Table25[[#This Row],[Heating]]="Oil boiler",Table25[[#This Row],[Heating]]="Solid boiler")),1,1-Table25[[#This Row],[Space constrained %]]),Table25[[#This Row],[ND stock with floor area over threshold / %]])</f>
        <v>0.97009345794392521</v>
      </c>
      <c r="AR40" s="16">
        <f>IF(Table25[[#This Row],[Heating]]="Gas boiler",1,percentage_of_non_gas_domestic_properties_within_close_proximity_of_gas_grid)</f>
        <v>0.3495740805177735</v>
      </c>
      <c r="AS40" s="16">
        <f>IF(Table25[[#This Row],[Heating]]="Gas boiler",1,percentage_of_non_gas_domestic_properties_within_close_proximity_of_gas_grid)</f>
        <v>0.3495740805177735</v>
      </c>
      <c r="AT40" s="16">
        <f>Table25[[#This Row],[Biomethane boiler]]*Table25[[#This Row],[ASHP]]</f>
        <v>0.33911952857705502</v>
      </c>
      <c r="AU40" s="16">
        <f>IF(Table25[[#This Row],[Subsector]]="Residential",Table25[[#This Row],[ASHP]]*Table25[[#This Row],[Bioliquid boiler (B100)]],Table25[[#This Row],[ND stock with floor area over threshold / %]])</f>
        <v>0.97009345794392521</v>
      </c>
      <c r="AV40" s="16">
        <f>Table25[[#This Row],[Biomethane boiler]]*Table25[[#This Row],[ASHP]]</f>
        <v>0.33911952857705502</v>
      </c>
      <c r="AW40" s="16">
        <v>1</v>
      </c>
      <c r="AX40" s="16">
        <f>IF(Table25[[#This Row],[Subsector]]="Residential",IF(Table25[[#This Row],[Building structure]]&lt;&gt;"Apartment",0.5*(1-MIN(Table25[[#This Row],[No HW storage %]],Table25[[#This Row],[Space constrained %]])),0),0.5*Table25[[#This Row],[ASHP]])</f>
        <v>0.4850467289719626</v>
      </c>
      <c r="AY40" s="16">
        <f>IF(Table25[[#This Row],[Subsector]]="Residential",IF(Table25[[#This Row],[Building structure]]&lt;&gt;"Apartment",Table25[[#This Row],[Hydrogen boiler]]*0.5,0),0.5*Table25[[#This Row],[Hydrogen boiler]])</f>
        <v>0.17478704025888675</v>
      </c>
      <c r="AZ40" s="16">
        <f>IF(Table25[[#This Row],[Subsector]]="Residential",IF(Table25[[#This Row],[Peak demand / kW]]&gt;fuse_limit_kW,0,1),0)</f>
        <v>0</v>
      </c>
      <c r="BA40" s="16">
        <f>IF(Table25[[#This Row],[Subsector]]="Residential",IF(Table25[[#This Row],[Building structure]]&lt;&gt;"Apartment",IF(Table25[[#This Row],[Peak demand / kW]]&gt;fuse_limit_kW,0,0.5),0),0)</f>
        <v>0</v>
      </c>
      <c r="BB40" s="16">
        <f>IF(Table25[[#This Row],[Subsector]]="Residential",IF(Table25[[#This Row],[Peak demand / kW]]&gt;fuse_limit_kW,0,1),IF(OR(Table25[[#This Row],[Subsector]]="Commercial",Table25[[#This Row],[Subsector]]="Public"),1,0))</f>
        <v>1</v>
      </c>
      <c r="BC40" s="16">
        <f>IF(Table25[[#This Row],[Subsector]]="Residential",IF(Table25[[#This Row],[Peak demand / kW]]&gt;fuse_limit_kW,0,1),0)</f>
        <v>0</v>
      </c>
      <c r="BD40" s="16">
        <f>IF($G40=Table25[[#Headers],[Gas boiler]],1,0)</f>
        <v>0</v>
      </c>
      <c r="BE40" s="16">
        <f>IF($G40=Table25[[#Headers],[Oil boiler]],1,0)</f>
        <v>0</v>
      </c>
      <c r="BF40" s="16">
        <f>IF($G40=Table25[[#Headers],[Solid boiler]],1,0)</f>
        <v>0</v>
      </c>
      <c r="BG40" s="16">
        <f>IF(Table25[[#This Row],[Subsector]]="Residential",IF(Table25[[#This Row],[Building structure]]&lt;&gt;"Apartment",Table25[[#This Row],[ASHP]]*0.5,0),0)</f>
        <v>0</v>
      </c>
      <c r="BH40" s="16">
        <f>IF(Table25[[#This Row],[Subsector]]="Residential",IF(Table25[[#This Row],[Building structure]]="Apartment",1,0),0)</f>
        <v>0</v>
      </c>
      <c r="BI40" s="27">
        <f>Table25[[#This Row],[Bioliquid boiler (B100)]]*0.5</f>
        <v>0.4850467289719626</v>
      </c>
    </row>
    <row r="41" spans="2:61" x14ac:dyDescent="0.25">
      <c r="B41" s="3">
        <v>33</v>
      </c>
      <c r="C41" t="s">
        <v>333</v>
      </c>
      <c r="D41" t="s">
        <v>343</v>
      </c>
      <c r="E41" t="s">
        <v>342</v>
      </c>
      <c r="F41" t="s">
        <v>340</v>
      </c>
      <c r="G41" t="s">
        <v>331</v>
      </c>
      <c r="H41" t="s">
        <v>341</v>
      </c>
      <c r="I41" t="s">
        <v>341</v>
      </c>
      <c r="J41" t="s">
        <v>338</v>
      </c>
      <c r="K41" s="39">
        <v>23.689348986015325</v>
      </c>
      <c r="L41" s="39">
        <v>0.93063951077299201</v>
      </c>
      <c r="M41" s="39">
        <v>2.7112963360272873</v>
      </c>
      <c r="N41" s="39">
        <v>0</v>
      </c>
      <c r="O41" t="s">
        <v>339</v>
      </c>
      <c r="P41" s="19">
        <v>7052.3730446885056</v>
      </c>
      <c r="Q41" s="39">
        <v>27.052608946666162</v>
      </c>
      <c r="R41" s="39">
        <v>23.421207093022872</v>
      </c>
      <c r="S41" s="39">
        <v>0.92010551761600168</v>
      </c>
      <c r="T41" s="39">
        <v>0</v>
      </c>
      <c r="U41" s="39">
        <v>2.7112963360272873</v>
      </c>
      <c r="AA41" s="39">
        <v>174.04190362167017</v>
      </c>
      <c r="AB41" s="39">
        <f>R41*1000/AA41</f>
        <v>134.57223005291624</v>
      </c>
      <c r="AC41" s="39">
        <f>IF(AND(Table25[[#This Row],[Subsector]]="Residential",$AB41&gt;49),49+($AB41-49)*2,$AB41)</f>
        <v>134.57223005291624</v>
      </c>
      <c r="AD41" s="39">
        <f>Table25[[#This Row],[Space heating demand (MWh)]]/(load_factor*8760)*1000</f>
        <v>11.806934948267278</v>
      </c>
      <c r="AE41" s="39">
        <f>Table25[[#This Row],[Peak demand / kW]]/Table25[[#This Row],[Floor area / m^2]]*1000</f>
        <v>67.839610476411622</v>
      </c>
      <c r="AF41" s="39">
        <f t="shared" si="0"/>
        <v>67.839610476411622</v>
      </c>
      <c r="AG41" s="46">
        <f>Table25[[#This Row],[Rebound-corrected peak demand (W/m2)]]/DesignDT</f>
        <v>2.9495482815831138</v>
      </c>
      <c r="AH41" s="16">
        <v>0.97096677641424722</v>
      </c>
      <c r="AI41" s="16">
        <f>IF(Table25[[#This Row],[Subsector]]="Residential",1-MIN(Table25[[#This Row],[No HW storage %]],Table25[[#This Row],[Space constrained %]]),Table25[[#This Row],[ND stock with floor area over threshold / %]])</f>
        <v>0.97096677641424722</v>
      </c>
      <c r="AJ41" s="16">
        <f>IF(Table25[[#This Row],[Subsector]]="Residential",1-MIN(Table25[[#This Row],[No HW storage %]],Table25[[#This Row],[Space constrained %]]),Table25[[#This Row],[ND stock with floor area over threshold / %]])</f>
        <v>0.97096677641424722</v>
      </c>
      <c r="AK41" s="16">
        <f>IF(Table25[[#This Row],[Subsector]]="Residential",1-MIN(Table25[[#This Row],[No HW storage %]],Table25[[#This Row],[Space constrained %]]),Table25[[#This Row],[ND stock with floor area over threshold / %]])</f>
        <v>0.97096677641424722</v>
      </c>
      <c r="AL41" s="16">
        <f>IF(Table25[[#This Row],[Subsector]]="Residential",1-MIN(Table25[[#This Row],[No HW storage %]],Table25[[#This Row],[Space constrained %]]),Table25[[#This Row],[ND stock with floor area over threshold / %]])</f>
        <v>0.97096677641424722</v>
      </c>
      <c r="AM41" s="16">
        <f>IF($G41=Table25[[#Headers],[Electric heating]],1,0)</f>
        <v>0</v>
      </c>
      <c r="AN41" s="16">
        <f>IF($G41=Table25[[#Headers],[Commercial electric heating]],1,0)</f>
        <v>1</v>
      </c>
      <c r="AO4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41" s="16">
        <f>IF(Table25[[#This Row],[Subsector]]="Residential",IF(AND(Table25[[#This Row],[Building structure]]&lt;&gt;"Apartment",OR(Table25[[#This Row],[Heating]]="Oil boiler",Table25[[#This Row],[Heating]]="Solid boiler")),1,1-Table25[[#This Row],[Space constrained %]]),Table25[[#This Row],[ND stock with floor area over threshold / %]])</f>
        <v>0.97096677641424722</v>
      </c>
      <c r="AQ41" s="16">
        <f>IF(Table25[[#This Row],[Subsector]]="Residential",IF(AND(Table25[[#This Row],[Building structure]]&lt;&gt;"Apartment",OR(Table25[[#This Row],[Heating]]="Oil boiler",Table25[[#This Row],[Heating]]="Solid boiler")),1,1-Table25[[#This Row],[Space constrained %]]),Table25[[#This Row],[ND stock with floor area over threshold / %]])</f>
        <v>0.97096677641424722</v>
      </c>
      <c r="AR41" s="16">
        <f>IF(Table25[[#This Row],[Heating]]="Gas boiler",1,percentage_of_non_gas_domestic_properties_within_close_proximity_of_gas_grid)</f>
        <v>0.3495740805177735</v>
      </c>
      <c r="AS41" s="16">
        <f>IF(Table25[[#This Row],[Heating]]="Gas boiler",1,percentage_of_non_gas_domestic_properties_within_close_proximity_of_gas_grid)</f>
        <v>0.3495740805177735</v>
      </c>
      <c r="AT41" s="16">
        <f>Table25[[#This Row],[Biomethane boiler]]*Table25[[#This Row],[ASHP]]</f>
        <v>0.33942481807831704</v>
      </c>
      <c r="AU41" s="16">
        <f>IF(Table25[[#This Row],[Subsector]]="Residential",Table25[[#This Row],[ASHP]]*Table25[[#This Row],[Bioliquid boiler (B100)]],Table25[[#This Row],[ND stock with floor area over threshold / %]])</f>
        <v>0.97096677641424722</v>
      </c>
      <c r="AV41" s="16">
        <f>Table25[[#This Row],[Biomethane boiler]]*Table25[[#This Row],[ASHP]]</f>
        <v>0.33942481807831704</v>
      </c>
      <c r="AW41" s="16">
        <v>1</v>
      </c>
      <c r="AX41" s="16">
        <f>IF(Table25[[#This Row],[Subsector]]="Residential",IF(Table25[[#This Row],[Building structure]]&lt;&gt;"Apartment",0.5*(1-MIN(Table25[[#This Row],[No HW storage %]],Table25[[#This Row],[Space constrained %]])),0),0.5*Table25[[#This Row],[ASHP]])</f>
        <v>0.48548338820712361</v>
      </c>
      <c r="AY41" s="16">
        <f>IF(Table25[[#This Row],[Subsector]]="Residential",IF(Table25[[#This Row],[Building structure]]&lt;&gt;"Apartment",Table25[[#This Row],[Hydrogen boiler]]*0.5,0),0.5*Table25[[#This Row],[Hydrogen boiler]])</f>
        <v>0.17478704025888675</v>
      </c>
      <c r="AZ41" s="16">
        <f>IF(Table25[[#This Row],[Subsector]]="Residential",IF(Table25[[#This Row],[Peak demand / kW]]&gt;fuse_limit_kW,0,1),0)</f>
        <v>0</v>
      </c>
      <c r="BA41" s="16">
        <f>IF(Table25[[#This Row],[Subsector]]="Residential",IF(Table25[[#This Row],[Building structure]]&lt;&gt;"Apartment",IF(Table25[[#This Row],[Peak demand / kW]]&gt;fuse_limit_kW,0,0.5),0),0)</f>
        <v>0</v>
      </c>
      <c r="BB41" s="16">
        <f>IF(Table25[[#This Row],[Subsector]]="Residential",IF(Table25[[#This Row],[Peak demand / kW]]&gt;fuse_limit_kW,0,1),IF(OR(Table25[[#This Row],[Subsector]]="Commercial",Table25[[#This Row],[Subsector]]="Public"),1,0))</f>
        <v>1</v>
      </c>
      <c r="BC41" s="16">
        <f>IF(Table25[[#This Row],[Subsector]]="Residential",IF(Table25[[#This Row],[Peak demand / kW]]&gt;fuse_limit_kW,0,1),0)</f>
        <v>0</v>
      </c>
      <c r="BD41" s="16">
        <f>IF($G41=Table25[[#Headers],[Gas boiler]],1,0)</f>
        <v>0</v>
      </c>
      <c r="BE41" s="16">
        <f>IF($G41=Table25[[#Headers],[Oil boiler]],1,0)</f>
        <v>0</v>
      </c>
      <c r="BF41" s="16">
        <f>IF($G41=Table25[[#Headers],[Solid boiler]],1,0)</f>
        <v>0</v>
      </c>
      <c r="BG41" s="16">
        <f>IF(Table25[[#This Row],[Subsector]]="Residential",IF(Table25[[#This Row],[Building structure]]&lt;&gt;"Apartment",Table25[[#This Row],[ASHP]]*0.5,0),0)</f>
        <v>0</v>
      </c>
      <c r="BH41" s="16">
        <f>IF(Table25[[#This Row],[Subsector]]="Residential",IF(Table25[[#This Row],[Building structure]]="Apartment",1,0),0)</f>
        <v>0</v>
      </c>
      <c r="BI41" s="27">
        <f>Table25[[#This Row],[Bioliquid boiler (B100)]]*0.5</f>
        <v>0.48548338820712361</v>
      </c>
    </row>
    <row r="42" spans="2:61" x14ac:dyDescent="0.25">
      <c r="B42" s="3">
        <v>34</v>
      </c>
      <c r="C42" t="s">
        <v>333</v>
      </c>
      <c r="D42" t="s">
        <v>343</v>
      </c>
      <c r="E42" t="s">
        <v>342</v>
      </c>
      <c r="F42" t="s">
        <v>340</v>
      </c>
      <c r="G42" t="s">
        <v>25</v>
      </c>
      <c r="H42" t="s">
        <v>337</v>
      </c>
      <c r="I42" t="s">
        <v>337</v>
      </c>
      <c r="J42" t="s">
        <v>338</v>
      </c>
      <c r="K42" s="39">
        <v>13.287292754881523</v>
      </c>
      <c r="L42" s="39">
        <v>1.2541000082668023</v>
      </c>
      <c r="M42" s="39">
        <v>3.0248868109463753</v>
      </c>
      <c r="N42" s="39">
        <v>0</v>
      </c>
      <c r="O42" t="s">
        <v>339</v>
      </c>
      <c r="P42" s="19">
        <v>434.83653014242213</v>
      </c>
      <c r="Q42" s="39">
        <v>20.582029104662055</v>
      </c>
      <c r="R42" s="39">
        <v>16.042953614933094</v>
      </c>
      <c r="S42" s="39">
        <v>1.5141886787825891</v>
      </c>
      <c r="T42" s="39">
        <v>0</v>
      </c>
      <c r="U42" s="39">
        <v>3.0248868109463749</v>
      </c>
      <c r="AA42" s="39">
        <v>219.54854368932038</v>
      </c>
      <c r="AB42" s="39">
        <f>R42*1000/AA42</f>
        <v>73.072466550428231</v>
      </c>
      <c r="AC42" s="39">
        <f>IF(AND(Table25[[#This Row],[Subsector]]="Residential",$AB42&gt;49),49+($AB42-49)*2,$AB42)</f>
        <v>73.072466550428231</v>
      </c>
      <c r="AD42" s="39">
        <f>Table25[[#This Row],[Space heating demand (MWh)]]/(load_factor*8760)*1000</f>
        <v>6.6224783673068641</v>
      </c>
      <c r="AE42" s="39">
        <f>Table25[[#This Row],[Peak demand / kW]]/Table25[[#This Row],[Floor area / m^2]]*1000</f>
        <v>30.164073311632745</v>
      </c>
      <c r="AF42" s="39">
        <f t="shared" si="0"/>
        <v>30.164073311632745</v>
      </c>
      <c r="AG42" s="46">
        <f>Table25[[#This Row],[Rebound-corrected peak demand (W/m2)]]/DesignDT</f>
        <v>1.3114814483318584</v>
      </c>
      <c r="AH42" s="16">
        <v>0.9563106796116505</v>
      </c>
      <c r="AI42" s="16">
        <f>IF(Table25[[#This Row],[Subsector]]="Residential",1-MIN(Table25[[#This Row],[No HW storage %]],Table25[[#This Row],[Space constrained %]]),Table25[[#This Row],[ND stock with floor area over threshold / %]])</f>
        <v>0.9563106796116505</v>
      </c>
      <c r="AJ42" s="16">
        <f>IF(Table25[[#This Row],[Subsector]]="Residential",1-MIN(Table25[[#This Row],[No HW storage %]],Table25[[#This Row],[Space constrained %]]),Table25[[#This Row],[ND stock with floor area over threshold / %]])</f>
        <v>0.9563106796116505</v>
      </c>
      <c r="AK42" s="16">
        <f>IF(Table25[[#This Row],[Subsector]]="Residential",1-MIN(Table25[[#This Row],[No HW storage %]],Table25[[#This Row],[Space constrained %]]),Table25[[#This Row],[ND stock with floor area over threshold / %]])</f>
        <v>0.9563106796116505</v>
      </c>
      <c r="AL42" s="16">
        <f>IF(Table25[[#This Row],[Subsector]]="Residential",1-MIN(Table25[[#This Row],[No HW storage %]],Table25[[#This Row],[Space constrained %]]),Table25[[#This Row],[ND stock with floor area over threshold / %]])</f>
        <v>0.9563106796116505</v>
      </c>
      <c r="AM42" s="16">
        <f>IF($G42=Table25[[#Headers],[Electric heating]],1,0)</f>
        <v>0</v>
      </c>
      <c r="AN42" s="16">
        <f>IF($G42=Table25[[#Headers],[Commercial electric heating]],1,0)</f>
        <v>0</v>
      </c>
      <c r="AO4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42" s="16">
        <f>IF(Table25[[#This Row],[Subsector]]="Residential",IF(AND(Table25[[#This Row],[Building structure]]&lt;&gt;"Apartment",OR(Table25[[#This Row],[Heating]]="Oil boiler",Table25[[#This Row],[Heating]]="Solid boiler")),1,1-Table25[[#This Row],[Space constrained %]]),Table25[[#This Row],[ND stock with floor area over threshold / %]])</f>
        <v>0.9563106796116505</v>
      </c>
      <c r="AQ42" s="16">
        <f>IF(Table25[[#This Row],[Subsector]]="Residential",IF(AND(Table25[[#This Row],[Building structure]]&lt;&gt;"Apartment",OR(Table25[[#This Row],[Heating]]="Oil boiler",Table25[[#This Row],[Heating]]="Solid boiler")),1,1-Table25[[#This Row],[Space constrained %]]),Table25[[#This Row],[ND stock with floor area over threshold / %]])</f>
        <v>0.9563106796116505</v>
      </c>
      <c r="AR42" s="16">
        <f>IF(Table25[[#This Row],[Heating]]="Gas boiler",1,percentage_of_non_gas_domestic_properties_within_close_proximity_of_gas_grid)</f>
        <v>1</v>
      </c>
      <c r="AS42" s="16">
        <f>IF(Table25[[#This Row],[Heating]]="Gas boiler",1,percentage_of_non_gas_domestic_properties_within_close_proximity_of_gas_grid)</f>
        <v>1</v>
      </c>
      <c r="AT42" s="16">
        <f>Table25[[#This Row],[Biomethane boiler]]*Table25[[#This Row],[ASHP]]</f>
        <v>0.9563106796116505</v>
      </c>
      <c r="AU42" s="16">
        <f>IF(Table25[[#This Row],[Subsector]]="Residential",Table25[[#This Row],[ASHP]]*Table25[[#This Row],[Bioliquid boiler (B100)]],Table25[[#This Row],[ND stock with floor area over threshold / %]])</f>
        <v>0.9563106796116505</v>
      </c>
      <c r="AV42" s="16">
        <f>Table25[[#This Row],[Biomethane boiler]]*Table25[[#This Row],[ASHP]]</f>
        <v>0.9563106796116505</v>
      </c>
      <c r="AW42" s="16">
        <v>1</v>
      </c>
      <c r="AX42" s="16">
        <f>IF(Table25[[#This Row],[Subsector]]="Residential",IF(Table25[[#This Row],[Building structure]]&lt;&gt;"Apartment",0.5*(1-MIN(Table25[[#This Row],[No HW storage %]],Table25[[#This Row],[Space constrained %]])),0),0.5*Table25[[#This Row],[ASHP]])</f>
        <v>0.47815533980582525</v>
      </c>
      <c r="AY42" s="16">
        <f>IF(Table25[[#This Row],[Subsector]]="Residential",IF(Table25[[#This Row],[Building structure]]&lt;&gt;"Apartment",Table25[[#This Row],[Hydrogen boiler]]*0.5,0),0.5*Table25[[#This Row],[Hydrogen boiler]])</f>
        <v>0.5</v>
      </c>
      <c r="AZ42" s="16">
        <f>IF(Table25[[#This Row],[Subsector]]="Residential",IF(Table25[[#This Row],[Peak demand / kW]]&gt;fuse_limit_kW,0,1),0)</f>
        <v>0</v>
      </c>
      <c r="BA42" s="16">
        <f>IF(Table25[[#This Row],[Subsector]]="Residential",IF(Table25[[#This Row],[Building structure]]&lt;&gt;"Apartment",IF(Table25[[#This Row],[Peak demand / kW]]&gt;fuse_limit_kW,0,0.5),0),0)</f>
        <v>0</v>
      </c>
      <c r="BB42" s="16">
        <f>IF(Table25[[#This Row],[Subsector]]="Residential",IF(Table25[[#This Row],[Peak demand / kW]]&gt;fuse_limit_kW,0,1),IF(OR(Table25[[#This Row],[Subsector]]="Commercial",Table25[[#This Row],[Subsector]]="Public"),1,0))</f>
        <v>1</v>
      </c>
      <c r="BC42" s="16">
        <f>IF(Table25[[#This Row],[Subsector]]="Residential",IF(Table25[[#This Row],[Peak demand / kW]]&gt;fuse_limit_kW,0,1),0)</f>
        <v>0</v>
      </c>
      <c r="BD42" s="16">
        <f>IF($G42=Table25[[#Headers],[Gas boiler]],1,0)</f>
        <v>1</v>
      </c>
      <c r="BE42" s="16">
        <f>IF($G42=Table25[[#Headers],[Oil boiler]],1,0)</f>
        <v>0</v>
      </c>
      <c r="BF42" s="16">
        <f>IF($G42=Table25[[#Headers],[Solid boiler]],1,0)</f>
        <v>0</v>
      </c>
      <c r="BG42" s="16">
        <f>IF(Table25[[#This Row],[Subsector]]="Residential",IF(Table25[[#This Row],[Building structure]]&lt;&gt;"Apartment",Table25[[#This Row],[ASHP]]*0.5,0),0)</f>
        <v>0</v>
      </c>
      <c r="BH42" s="16">
        <f>IF(Table25[[#This Row],[Subsector]]="Residential",IF(Table25[[#This Row],[Building structure]]="Apartment",1,0),0)</f>
        <v>0</v>
      </c>
      <c r="BI42" s="27">
        <f>Table25[[#This Row],[Bioliquid boiler (B100)]]*0.5</f>
        <v>0.47815533980582525</v>
      </c>
    </row>
    <row r="43" spans="2:61" x14ac:dyDescent="0.25">
      <c r="B43">
        <v>35</v>
      </c>
      <c r="C43" t="s">
        <v>333</v>
      </c>
      <c r="D43" t="s">
        <v>343</v>
      </c>
      <c r="E43" t="s">
        <v>342</v>
      </c>
      <c r="F43" t="s">
        <v>340</v>
      </c>
      <c r="G43" t="s">
        <v>25</v>
      </c>
      <c r="H43" t="s">
        <v>337</v>
      </c>
      <c r="I43" t="s">
        <v>341</v>
      </c>
      <c r="J43" t="s">
        <v>338</v>
      </c>
      <c r="K43" s="39">
        <v>24.152776781165368</v>
      </c>
      <c r="L43" s="39">
        <v>1.1206160998788433</v>
      </c>
      <c r="M43" s="39">
        <v>3.6761967161478415</v>
      </c>
      <c r="N43" s="39">
        <v>0</v>
      </c>
      <c r="O43" t="s">
        <v>339</v>
      </c>
      <c r="P43" s="19">
        <v>916.1119130185009</v>
      </c>
      <c r="Q43" s="39">
        <v>35.183083046646111</v>
      </c>
      <c r="R43" s="39">
        <v>30.109878645570834</v>
      </c>
      <c r="S43" s="39">
        <v>1.3970076849274318</v>
      </c>
      <c r="T43" s="39">
        <v>0</v>
      </c>
      <c r="U43" s="39">
        <v>3.6761967161478406</v>
      </c>
      <c r="AA43" s="39">
        <v>280.94009216589859</v>
      </c>
      <c r="AB43" s="39">
        <f>R43*1000/AA43</f>
        <v>107.17544232807677</v>
      </c>
      <c r="AC43" s="39">
        <f>IF(AND(Table25[[#This Row],[Subsector]]="Residential",$AB43&gt;49),49+($AB43-49)*2,$AB43)</f>
        <v>107.17544232807677</v>
      </c>
      <c r="AD43" s="39">
        <f>Table25[[#This Row],[Space heating demand (MWh)]]/(load_factor*8760)*1000</f>
        <v>12.03791055818318</v>
      </c>
      <c r="AE43" s="39">
        <f>Table25[[#This Row],[Peak demand / kW]]/Table25[[#This Row],[Floor area / m^2]]*1000</f>
        <v>42.848674482083695</v>
      </c>
      <c r="AF43" s="39">
        <f t="shared" si="0"/>
        <v>42.848674482083695</v>
      </c>
      <c r="AG43" s="46">
        <f>Table25[[#This Row],[Rebound-corrected peak demand (W/m2)]]/DesignDT</f>
        <v>1.8629858470471172</v>
      </c>
      <c r="AH43" s="16">
        <v>0.98847926267281105</v>
      </c>
      <c r="AI43" s="16">
        <f>IF(Table25[[#This Row],[Subsector]]="Residential",1-MIN(Table25[[#This Row],[No HW storage %]],Table25[[#This Row],[Space constrained %]]),Table25[[#This Row],[ND stock with floor area over threshold / %]])</f>
        <v>0.98847926267281105</v>
      </c>
      <c r="AJ43" s="16">
        <f>IF(Table25[[#This Row],[Subsector]]="Residential",1-MIN(Table25[[#This Row],[No HW storage %]],Table25[[#This Row],[Space constrained %]]),Table25[[#This Row],[ND stock with floor area over threshold / %]])</f>
        <v>0.98847926267281105</v>
      </c>
      <c r="AK43" s="16">
        <f>IF(Table25[[#This Row],[Subsector]]="Residential",1-MIN(Table25[[#This Row],[No HW storage %]],Table25[[#This Row],[Space constrained %]]),Table25[[#This Row],[ND stock with floor area over threshold / %]])</f>
        <v>0.98847926267281105</v>
      </c>
      <c r="AL43" s="16">
        <f>IF(Table25[[#This Row],[Subsector]]="Residential",1-MIN(Table25[[#This Row],[No HW storage %]],Table25[[#This Row],[Space constrained %]]),Table25[[#This Row],[ND stock with floor area over threshold / %]])</f>
        <v>0.98847926267281105</v>
      </c>
      <c r="AM43" s="16">
        <f>IF($G43=Table25[[#Headers],[Electric heating]],1,0)</f>
        <v>0</v>
      </c>
      <c r="AN43" s="16">
        <f>IF($G43=Table25[[#Headers],[Commercial electric heating]],1,0)</f>
        <v>0</v>
      </c>
      <c r="AO4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43" s="16">
        <f>IF(Table25[[#This Row],[Subsector]]="Residential",IF(AND(Table25[[#This Row],[Building structure]]&lt;&gt;"Apartment",OR(Table25[[#This Row],[Heating]]="Oil boiler",Table25[[#This Row],[Heating]]="Solid boiler")),1,1-Table25[[#This Row],[Space constrained %]]),Table25[[#This Row],[ND stock with floor area over threshold / %]])</f>
        <v>0.98847926267281105</v>
      </c>
      <c r="AQ43" s="16">
        <f>IF(Table25[[#This Row],[Subsector]]="Residential",IF(AND(Table25[[#This Row],[Building structure]]&lt;&gt;"Apartment",OR(Table25[[#This Row],[Heating]]="Oil boiler",Table25[[#This Row],[Heating]]="Solid boiler")),1,1-Table25[[#This Row],[Space constrained %]]),Table25[[#This Row],[ND stock with floor area over threshold / %]])</f>
        <v>0.98847926267281105</v>
      </c>
      <c r="AR43" s="16">
        <f>IF(Table25[[#This Row],[Heating]]="Gas boiler",1,percentage_of_non_gas_domestic_properties_within_close_proximity_of_gas_grid)</f>
        <v>1</v>
      </c>
      <c r="AS43" s="16">
        <f>IF(Table25[[#This Row],[Heating]]="Gas boiler",1,percentage_of_non_gas_domestic_properties_within_close_proximity_of_gas_grid)</f>
        <v>1</v>
      </c>
      <c r="AT43" s="16">
        <f>Table25[[#This Row],[Biomethane boiler]]*Table25[[#This Row],[ASHP]]</f>
        <v>0.98847926267281105</v>
      </c>
      <c r="AU43" s="16">
        <f>IF(Table25[[#This Row],[Subsector]]="Residential",Table25[[#This Row],[ASHP]]*Table25[[#This Row],[Bioliquid boiler (B100)]],Table25[[#This Row],[ND stock with floor area over threshold / %]])</f>
        <v>0.98847926267281105</v>
      </c>
      <c r="AV43" s="16">
        <f>Table25[[#This Row],[Biomethane boiler]]*Table25[[#This Row],[ASHP]]</f>
        <v>0.98847926267281105</v>
      </c>
      <c r="AW43" s="16">
        <v>1</v>
      </c>
      <c r="AX43" s="16">
        <f>IF(Table25[[#This Row],[Subsector]]="Residential",IF(Table25[[#This Row],[Building structure]]&lt;&gt;"Apartment",0.5*(1-MIN(Table25[[#This Row],[No HW storage %]],Table25[[#This Row],[Space constrained %]])),0),0.5*Table25[[#This Row],[ASHP]])</f>
        <v>0.49423963133640553</v>
      </c>
      <c r="AY43" s="16">
        <f>IF(Table25[[#This Row],[Subsector]]="Residential",IF(Table25[[#This Row],[Building structure]]&lt;&gt;"Apartment",Table25[[#This Row],[Hydrogen boiler]]*0.5,0),0.5*Table25[[#This Row],[Hydrogen boiler]])</f>
        <v>0.5</v>
      </c>
      <c r="AZ43" s="16">
        <f>IF(Table25[[#This Row],[Subsector]]="Residential",IF(Table25[[#This Row],[Peak demand / kW]]&gt;fuse_limit_kW,0,1),0)</f>
        <v>0</v>
      </c>
      <c r="BA43" s="16">
        <f>IF(Table25[[#This Row],[Subsector]]="Residential",IF(Table25[[#This Row],[Building structure]]&lt;&gt;"Apartment",IF(Table25[[#This Row],[Peak demand / kW]]&gt;fuse_limit_kW,0,0.5),0),0)</f>
        <v>0</v>
      </c>
      <c r="BB43" s="16">
        <f>IF(Table25[[#This Row],[Subsector]]="Residential",IF(Table25[[#This Row],[Peak demand / kW]]&gt;fuse_limit_kW,0,1),IF(OR(Table25[[#This Row],[Subsector]]="Commercial",Table25[[#This Row],[Subsector]]="Public"),1,0))</f>
        <v>1</v>
      </c>
      <c r="BC43" s="16">
        <f>IF(Table25[[#This Row],[Subsector]]="Residential",IF(Table25[[#This Row],[Peak demand / kW]]&gt;fuse_limit_kW,0,1),0)</f>
        <v>0</v>
      </c>
      <c r="BD43" s="16">
        <f>IF($G43=Table25[[#Headers],[Gas boiler]],1,0)</f>
        <v>1</v>
      </c>
      <c r="BE43" s="16">
        <f>IF($G43=Table25[[#Headers],[Oil boiler]],1,0)</f>
        <v>0</v>
      </c>
      <c r="BF43" s="16">
        <f>IF($G43=Table25[[#Headers],[Solid boiler]],1,0)</f>
        <v>0</v>
      </c>
      <c r="BG43" s="16">
        <f>IF(Table25[[#This Row],[Subsector]]="Residential",IF(Table25[[#This Row],[Building structure]]&lt;&gt;"Apartment",Table25[[#This Row],[ASHP]]*0.5,0),0)</f>
        <v>0</v>
      </c>
      <c r="BH43" s="16">
        <f>IF(Table25[[#This Row],[Subsector]]="Residential",IF(Table25[[#This Row],[Building structure]]="Apartment",1,0),0)</f>
        <v>0</v>
      </c>
      <c r="BI43" s="27">
        <f>Table25[[#This Row],[Bioliquid boiler (B100)]]*0.5</f>
        <v>0.49423963133640553</v>
      </c>
    </row>
    <row r="44" spans="2:61" x14ac:dyDescent="0.25">
      <c r="B44" s="3">
        <v>36</v>
      </c>
      <c r="C44" t="s">
        <v>333</v>
      </c>
      <c r="D44" t="s">
        <v>343</v>
      </c>
      <c r="E44" t="s">
        <v>342</v>
      </c>
      <c r="F44" t="s">
        <v>340</v>
      </c>
      <c r="G44" t="s">
        <v>20</v>
      </c>
      <c r="H44" t="s">
        <v>337</v>
      </c>
      <c r="I44" t="s">
        <v>341</v>
      </c>
      <c r="J44" t="s">
        <v>338</v>
      </c>
      <c r="K44" s="39">
        <v>59.339454137785779</v>
      </c>
      <c r="L44" s="39">
        <v>1.4122884145046597</v>
      </c>
      <c r="M44" s="39">
        <v>3.2301173912103209</v>
      </c>
      <c r="N44" s="39">
        <v>0</v>
      </c>
      <c r="O44" t="s">
        <v>339</v>
      </c>
      <c r="P44" s="19">
        <v>230.0834067258447</v>
      </c>
      <c r="Q44" s="39">
        <v>92.919725927937336</v>
      </c>
      <c r="R44" s="39">
        <v>87.60460505013809</v>
      </c>
      <c r="S44" s="39">
        <v>2.0850034865889162</v>
      </c>
      <c r="T44" s="39">
        <v>0</v>
      </c>
      <c r="U44" s="39">
        <v>3.2301173912103214</v>
      </c>
      <c r="AA44" s="39">
        <v>266.72477064220186</v>
      </c>
      <c r="AB44" s="39">
        <f>R44*1000/AA44</f>
        <v>328.44570393372032</v>
      </c>
      <c r="AC44" s="39">
        <f>IF(AND(Table25[[#This Row],[Subsector]]="Residential",$AB44&gt;49),49+($AB44-49)*2,$AB44)</f>
        <v>328.44570393372032</v>
      </c>
      <c r="AD44" s="39">
        <f>Table25[[#This Row],[Space heating demand (MWh)]]/(load_factor*8760)*1000</f>
        <v>29.575193277119006</v>
      </c>
      <c r="AE44" s="39">
        <f>Table25[[#This Row],[Peak demand / kW]]/Table25[[#This Row],[Floor area / m^2]]*1000</f>
        <v>110.88281454290824</v>
      </c>
      <c r="AF44" s="39">
        <f t="shared" si="0"/>
        <v>110.88281454290824</v>
      </c>
      <c r="AG44" s="46">
        <f>Table25[[#This Row],[Rebound-corrected peak demand (W/m2)]]/DesignDT</f>
        <v>4.8209919366481842</v>
      </c>
      <c r="AH44" s="16">
        <v>0.99082568807339455</v>
      </c>
      <c r="AI44" s="16">
        <f>IF(Table25[[#This Row],[Subsector]]="Residential",1-MIN(Table25[[#This Row],[No HW storage %]],Table25[[#This Row],[Space constrained %]]),Table25[[#This Row],[ND stock with floor area over threshold / %]])</f>
        <v>0.99082568807339455</v>
      </c>
      <c r="AJ44" s="16">
        <f>IF(Table25[[#This Row],[Subsector]]="Residential",1-MIN(Table25[[#This Row],[No HW storage %]],Table25[[#This Row],[Space constrained %]]),Table25[[#This Row],[ND stock with floor area over threshold / %]])</f>
        <v>0.99082568807339455</v>
      </c>
      <c r="AK44" s="16">
        <f>IF(Table25[[#This Row],[Subsector]]="Residential",1-MIN(Table25[[#This Row],[No HW storage %]],Table25[[#This Row],[Space constrained %]]),Table25[[#This Row],[ND stock with floor area over threshold / %]])</f>
        <v>0.99082568807339455</v>
      </c>
      <c r="AL44" s="16">
        <f>IF(Table25[[#This Row],[Subsector]]="Residential",1-MIN(Table25[[#This Row],[No HW storage %]],Table25[[#This Row],[Space constrained %]]),Table25[[#This Row],[ND stock with floor area over threshold / %]])</f>
        <v>0.99082568807339455</v>
      </c>
      <c r="AM44" s="16">
        <f>IF($G44=Table25[[#Headers],[Electric heating]],1,0)</f>
        <v>0</v>
      </c>
      <c r="AN44" s="16">
        <f>IF($G44=Table25[[#Headers],[Commercial electric heating]],1,0)</f>
        <v>0</v>
      </c>
      <c r="AO4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0.99082568807339455</v>
      </c>
      <c r="AP44" s="16">
        <f>IF(Table25[[#This Row],[Subsector]]="Residential",IF(AND(Table25[[#This Row],[Building structure]]&lt;&gt;"Apartment",OR(Table25[[#This Row],[Heating]]="Oil boiler",Table25[[#This Row],[Heating]]="Solid boiler")),1,1-Table25[[#This Row],[Space constrained %]]),Table25[[#This Row],[ND stock with floor area over threshold / %]])</f>
        <v>0.99082568807339455</v>
      </c>
      <c r="AQ44" s="16">
        <f>IF(Table25[[#This Row],[Subsector]]="Residential",IF(AND(Table25[[#This Row],[Building structure]]&lt;&gt;"Apartment",OR(Table25[[#This Row],[Heating]]="Oil boiler",Table25[[#This Row],[Heating]]="Solid boiler")),1,1-Table25[[#This Row],[Space constrained %]]),Table25[[#This Row],[ND stock with floor area over threshold / %]])</f>
        <v>0.99082568807339455</v>
      </c>
      <c r="AR44" s="16">
        <f>IF(Table25[[#This Row],[Heating]]="Gas boiler",1,percentage_of_non_gas_domestic_properties_within_close_proximity_of_gas_grid)</f>
        <v>0.3495740805177735</v>
      </c>
      <c r="AS44" s="16">
        <f>IF(Table25[[#This Row],[Heating]]="Gas boiler",1,percentage_of_non_gas_domestic_properties_within_close_proximity_of_gas_grid)</f>
        <v>0.3495740805177735</v>
      </c>
      <c r="AT44" s="16">
        <f>Table25[[#This Row],[Biomethane boiler]]*Table25[[#This Row],[ASHP]]</f>
        <v>0.34636697886164713</v>
      </c>
      <c r="AU44" s="16">
        <f>IF(Table25[[#This Row],[Subsector]]="Residential",Table25[[#This Row],[ASHP]]*Table25[[#This Row],[Bioliquid boiler (B100)]],Table25[[#This Row],[ND stock with floor area over threshold / %]])</f>
        <v>0.99082568807339455</v>
      </c>
      <c r="AV44" s="16">
        <f>Table25[[#This Row],[Biomethane boiler]]*Table25[[#This Row],[ASHP]]</f>
        <v>0.34636697886164713</v>
      </c>
      <c r="AW44" s="16">
        <v>1</v>
      </c>
      <c r="AX44" s="16">
        <f>IF(Table25[[#This Row],[Subsector]]="Residential",IF(Table25[[#This Row],[Building structure]]&lt;&gt;"Apartment",0.5*(1-MIN(Table25[[#This Row],[No HW storage %]],Table25[[#This Row],[Space constrained %]])),0),0.5*Table25[[#This Row],[ASHP]])</f>
        <v>0.49541284403669728</v>
      </c>
      <c r="AY44" s="16">
        <f>IF(Table25[[#This Row],[Subsector]]="Residential",IF(Table25[[#This Row],[Building structure]]&lt;&gt;"Apartment",Table25[[#This Row],[Hydrogen boiler]]*0.5,0),0.5*Table25[[#This Row],[Hydrogen boiler]])</f>
        <v>0.17478704025888675</v>
      </c>
      <c r="AZ44" s="16">
        <f>IF(Table25[[#This Row],[Subsector]]="Residential",IF(Table25[[#This Row],[Peak demand / kW]]&gt;fuse_limit_kW,0,1),0)</f>
        <v>0</v>
      </c>
      <c r="BA44" s="16">
        <f>IF(Table25[[#This Row],[Subsector]]="Residential",IF(Table25[[#This Row],[Building structure]]&lt;&gt;"Apartment",IF(Table25[[#This Row],[Peak demand / kW]]&gt;fuse_limit_kW,0,0.5),0),0)</f>
        <v>0</v>
      </c>
      <c r="BB44" s="16">
        <f>IF(Table25[[#This Row],[Subsector]]="Residential",IF(Table25[[#This Row],[Peak demand / kW]]&gt;fuse_limit_kW,0,1),IF(OR(Table25[[#This Row],[Subsector]]="Commercial",Table25[[#This Row],[Subsector]]="Public"),1,0))</f>
        <v>1</v>
      </c>
      <c r="BC44" s="16">
        <f>IF(Table25[[#This Row],[Subsector]]="Residential",IF(Table25[[#This Row],[Peak demand / kW]]&gt;fuse_limit_kW,0,1),0)</f>
        <v>0</v>
      </c>
      <c r="BD44" s="16">
        <f>IF($G44=Table25[[#Headers],[Gas boiler]],1,0)</f>
        <v>0</v>
      </c>
      <c r="BE44" s="16">
        <f>IF($G44=Table25[[#Headers],[Oil boiler]],1,0)</f>
        <v>1</v>
      </c>
      <c r="BF44" s="16">
        <f>IF($G44=Table25[[#Headers],[Solid boiler]],1,0)</f>
        <v>0</v>
      </c>
      <c r="BG44" s="16">
        <f>IF(Table25[[#This Row],[Subsector]]="Residential",IF(Table25[[#This Row],[Building structure]]&lt;&gt;"Apartment",Table25[[#This Row],[ASHP]]*0.5,0),0)</f>
        <v>0</v>
      </c>
      <c r="BH44" s="16">
        <f>IF(Table25[[#This Row],[Subsector]]="Residential",IF(Table25[[#This Row],[Building structure]]="Apartment",1,0),0)</f>
        <v>0</v>
      </c>
      <c r="BI44" s="27">
        <f>Table25[[#This Row],[Bioliquid boiler (B100)]]*0.5</f>
        <v>0.49541284403669728</v>
      </c>
    </row>
    <row r="45" spans="2:61" x14ac:dyDescent="0.25">
      <c r="B45" s="3">
        <v>37</v>
      </c>
      <c r="C45" t="s">
        <v>333</v>
      </c>
      <c r="D45" t="s">
        <v>343</v>
      </c>
      <c r="E45" t="s">
        <v>342</v>
      </c>
      <c r="F45" t="s">
        <v>340</v>
      </c>
      <c r="G45" t="s">
        <v>20</v>
      </c>
      <c r="H45" t="s">
        <v>337</v>
      </c>
      <c r="I45" t="s">
        <v>341</v>
      </c>
      <c r="J45" t="s">
        <v>338</v>
      </c>
      <c r="K45" s="39">
        <v>59.339454137785779</v>
      </c>
      <c r="L45" s="39">
        <v>1.4122884145046597</v>
      </c>
      <c r="M45" s="39">
        <v>3.2301173912103209</v>
      </c>
      <c r="N45" s="39">
        <v>0</v>
      </c>
      <c r="O45" t="s">
        <v>339</v>
      </c>
      <c r="P45" s="19">
        <v>230.0834067258447</v>
      </c>
      <c r="Q45" s="39">
        <v>92.919725927937336</v>
      </c>
      <c r="R45" s="39">
        <v>87.60460505013809</v>
      </c>
      <c r="S45" s="39">
        <v>2.0850034865889162</v>
      </c>
      <c r="T45" s="39">
        <v>0</v>
      </c>
      <c r="U45" s="39">
        <v>3.2301173912103214</v>
      </c>
      <c r="AA45" s="39">
        <v>266.72477064220186</v>
      </c>
      <c r="AB45" s="39">
        <f>R45*1000/AA45</f>
        <v>328.44570393372032</v>
      </c>
      <c r="AC45" s="39">
        <f>IF(AND(Table25[[#This Row],[Subsector]]="Residential",$AB45&gt;49),49+($AB45-49)*2,$AB45)</f>
        <v>328.44570393372032</v>
      </c>
      <c r="AD45" s="39">
        <f>Table25[[#This Row],[Space heating demand (MWh)]]/(load_factor*8760)*1000</f>
        <v>29.575193277119006</v>
      </c>
      <c r="AE45" s="39">
        <f>Table25[[#This Row],[Peak demand / kW]]/Table25[[#This Row],[Floor area / m^2]]*1000</f>
        <v>110.88281454290824</v>
      </c>
      <c r="AF45" s="39">
        <f t="shared" si="0"/>
        <v>110.88281454290824</v>
      </c>
      <c r="AG45" s="46">
        <f>Table25[[#This Row],[Rebound-corrected peak demand (W/m2)]]/DesignDT</f>
        <v>4.8209919366481842</v>
      </c>
      <c r="AH45" s="16">
        <v>0.99082568807339455</v>
      </c>
      <c r="AI45" s="16">
        <f>IF(Table25[[#This Row],[Subsector]]="Residential",1-MIN(Table25[[#This Row],[No HW storage %]],Table25[[#This Row],[Space constrained %]]),Table25[[#This Row],[ND stock with floor area over threshold / %]])</f>
        <v>0.99082568807339455</v>
      </c>
      <c r="AJ45" s="16">
        <f>IF(Table25[[#This Row],[Subsector]]="Residential",1-MIN(Table25[[#This Row],[No HW storage %]],Table25[[#This Row],[Space constrained %]]),Table25[[#This Row],[ND stock with floor area over threshold / %]])</f>
        <v>0.99082568807339455</v>
      </c>
      <c r="AK45" s="16">
        <f>IF(Table25[[#This Row],[Subsector]]="Residential",1-MIN(Table25[[#This Row],[No HW storage %]],Table25[[#This Row],[Space constrained %]]),Table25[[#This Row],[ND stock with floor area over threshold / %]])</f>
        <v>0.99082568807339455</v>
      </c>
      <c r="AL45" s="16">
        <f>IF(Table25[[#This Row],[Subsector]]="Residential",1-MIN(Table25[[#This Row],[No HW storage %]],Table25[[#This Row],[Space constrained %]]),Table25[[#This Row],[ND stock with floor area over threshold / %]])</f>
        <v>0.99082568807339455</v>
      </c>
      <c r="AM45" s="16">
        <f>IF($G45=Table25[[#Headers],[Electric heating]],1,0)</f>
        <v>0</v>
      </c>
      <c r="AN45" s="16">
        <f>IF($G45=Table25[[#Headers],[Commercial electric heating]],1,0)</f>
        <v>0</v>
      </c>
      <c r="AO4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0.99082568807339455</v>
      </c>
      <c r="AP45" s="16">
        <f>IF(Table25[[#This Row],[Subsector]]="Residential",IF(AND(Table25[[#This Row],[Building structure]]&lt;&gt;"Apartment",OR(Table25[[#This Row],[Heating]]="Oil boiler",Table25[[#This Row],[Heating]]="Solid boiler")),1,1-Table25[[#This Row],[Space constrained %]]),Table25[[#This Row],[ND stock with floor area over threshold / %]])</f>
        <v>0.99082568807339455</v>
      </c>
      <c r="AQ45" s="16">
        <f>IF(Table25[[#This Row],[Subsector]]="Residential",IF(AND(Table25[[#This Row],[Building structure]]&lt;&gt;"Apartment",OR(Table25[[#This Row],[Heating]]="Oil boiler",Table25[[#This Row],[Heating]]="Solid boiler")),1,1-Table25[[#This Row],[Space constrained %]]),Table25[[#This Row],[ND stock with floor area over threshold / %]])</f>
        <v>0.99082568807339455</v>
      </c>
      <c r="AR45" s="16">
        <f>IF(Table25[[#This Row],[Heating]]="Gas boiler",1,percentage_of_non_gas_domestic_properties_within_close_proximity_of_gas_grid)</f>
        <v>0.3495740805177735</v>
      </c>
      <c r="AS45" s="16">
        <f>IF(Table25[[#This Row],[Heating]]="Gas boiler",1,percentage_of_non_gas_domestic_properties_within_close_proximity_of_gas_grid)</f>
        <v>0.3495740805177735</v>
      </c>
      <c r="AT45" s="16">
        <f>Table25[[#This Row],[Biomethane boiler]]*Table25[[#This Row],[ASHP]]</f>
        <v>0.34636697886164713</v>
      </c>
      <c r="AU45" s="16">
        <f>IF(Table25[[#This Row],[Subsector]]="Residential",Table25[[#This Row],[ASHP]]*Table25[[#This Row],[Bioliquid boiler (B100)]],Table25[[#This Row],[ND stock with floor area over threshold / %]])</f>
        <v>0.99082568807339455</v>
      </c>
      <c r="AV45" s="16">
        <f>Table25[[#This Row],[Biomethane boiler]]*Table25[[#This Row],[ASHP]]</f>
        <v>0.34636697886164713</v>
      </c>
      <c r="AW45" s="16">
        <v>1</v>
      </c>
      <c r="AX45" s="16">
        <f>IF(Table25[[#This Row],[Subsector]]="Residential",IF(Table25[[#This Row],[Building structure]]&lt;&gt;"Apartment",0.5*(1-MIN(Table25[[#This Row],[No HW storage %]],Table25[[#This Row],[Space constrained %]])),0),0.5*Table25[[#This Row],[ASHP]])</f>
        <v>0.49541284403669728</v>
      </c>
      <c r="AY45" s="16">
        <f>IF(Table25[[#This Row],[Subsector]]="Residential",IF(Table25[[#This Row],[Building structure]]&lt;&gt;"Apartment",Table25[[#This Row],[Hydrogen boiler]]*0.5,0),0.5*Table25[[#This Row],[Hydrogen boiler]])</f>
        <v>0.17478704025888675</v>
      </c>
      <c r="AZ45" s="16">
        <f>IF(Table25[[#This Row],[Subsector]]="Residential",IF(Table25[[#This Row],[Peak demand / kW]]&gt;fuse_limit_kW,0,1),0)</f>
        <v>0</v>
      </c>
      <c r="BA45" s="16">
        <f>IF(Table25[[#This Row],[Subsector]]="Residential",IF(Table25[[#This Row],[Building structure]]&lt;&gt;"Apartment",IF(Table25[[#This Row],[Peak demand / kW]]&gt;fuse_limit_kW,0,0.5),0),0)</f>
        <v>0</v>
      </c>
      <c r="BB45" s="16">
        <f>IF(Table25[[#This Row],[Subsector]]="Residential",IF(Table25[[#This Row],[Peak demand / kW]]&gt;fuse_limit_kW,0,1),IF(OR(Table25[[#This Row],[Subsector]]="Commercial",Table25[[#This Row],[Subsector]]="Public"),1,0))</f>
        <v>1</v>
      </c>
      <c r="BC45" s="16">
        <f>IF(Table25[[#This Row],[Subsector]]="Residential",IF(Table25[[#This Row],[Peak demand / kW]]&gt;fuse_limit_kW,0,1),0)</f>
        <v>0</v>
      </c>
      <c r="BD45" s="16">
        <f>IF($G45=Table25[[#Headers],[Gas boiler]],1,0)</f>
        <v>0</v>
      </c>
      <c r="BE45" s="16">
        <f>IF($G45=Table25[[#Headers],[Oil boiler]],1,0)</f>
        <v>1</v>
      </c>
      <c r="BF45" s="16">
        <f>IF($G45=Table25[[#Headers],[Solid boiler]],1,0)</f>
        <v>0</v>
      </c>
      <c r="BG45" s="16">
        <f>IF(Table25[[#This Row],[Subsector]]="Residential",IF(Table25[[#This Row],[Building structure]]&lt;&gt;"Apartment",Table25[[#This Row],[ASHP]]*0.5,0),0)</f>
        <v>0</v>
      </c>
      <c r="BH45" s="16">
        <f>IF(Table25[[#This Row],[Subsector]]="Residential",IF(Table25[[#This Row],[Building structure]]="Apartment",1,0),0)</f>
        <v>0</v>
      </c>
      <c r="BI45" s="27">
        <f>Table25[[#This Row],[Bioliquid boiler (B100)]]*0.5</f>
        <v>0.49541284403669728</v>
      </c>
    </row>
    <row r="46" spans="2:61" x14ac:dyDescent="0.25">
      <c r="B46">
        <v>38</v>
      </c>
      <c r="C46" t="s">
        <v>333</v>
      </c>
      <c r="D46" t="s">
        <v>343</v>
      </c>
      <c r="E46" t="s">
        <v>342</v>
      </c>
      <c r="F46" t="s">
        <v>340</v>
      </c>
      <c r="G46" t="s">
        <v>20</v>
      </c>
      <c r="H46" t="s">
        <v>337</v>
      </c>
      <c r="I46" t="s">
        <v>337</v>
      </c>
      <c r="J46" t="s">
        <v>338</v>
      </c>
      <c r="K46" s="39">
        <v>22.20517139115989</v>
      </c>
      <c r="L46" s="39">
        <v>1.3570434811173995</v>
      </c>
      <c r="M46" s="39">
        <v>4.1179087933418392</v>
      </c>
      <c r="N46" s="39">
        <v>0</v>
      </c>
      <c r="O46" t="s">
        <v>339</v>
      </c>
      <c r="P46" s="19">
        <v>99.210276294630276</v>
      </c>
      <c r="Q46" s="39">
        <v>31.678889242236448</v>
      </c>
      <c r="R46" s="39">
        <v>25.973631846307079</v>
      </c>
      <c r="S46" s="39">
        <v>1.5873486025875319</v>
      </c>
      <c r="T46" s="39">
        <v>0</v>
      </c>
      <c r="U46" s="39">
        <v>4.1179087933418392</v>
      </c>
      <c r="AA46" s="39">
        <v>287.97872340425533</v>
      </c>
      <c r="AB46" s="39">
        <f>R46*1000/AA46</f>
        <v>90.192884874505552</v>
      </c>
      <c r="AC46" s="39">
        <f>IF(AND(Table25[[#This Row],[Subsector]]="Residential",$AB46&gt;49),49+($AB46-49)*2,$AB46)</f>
        <v>90.192884874505552</v>
      </c>
      <c r="AD46" s="39">
        <f>Table25[[#This Row],[Space heating demand (MWh)]]/(load_factor*8760)*1000</f>
        <v>11.067210596851853</v>
      </c>
      <c r="AE46" s="39">
        <f>Table25[[#This Row],[Peak demand / kW]]/Table25[[#This Row],[Floor area / m^2]]*1000</f>
        <v>38.430653716441604</v>
      </c>
      <c r="AF46" s="39">
        <f t="shared" si="0"/>
        <v>38.430653716441604</v>
      </c>
      <c r="AG46" s="46">
        <f>Table25[[#This Row],[Rebound-corrected peak demand (W/m2)]]/DesignDT</f>
        <v>1.6708979876713741</v>
      </c>
      <c r="AH46" s="16">
        <v>1</v>
      </c>
      <c r="AI46" s="16">
        <f>IF(Table25[[#This Row],[Subsector]]="Residential",1-MIN(Table25[[#This Row],[No HW storage %]],Table25[[#This Row],[Space constrained %]]),Table25[[#This Row],[ND stock with floor area over threshold / %]])</f>
        <v>1</v>
      </c>
      <c r="AJ46" s="16">
        <f>IF(Table25[[#This Row],[Subsector]]="Residential",1-MIN(Table25[[#This Row],[No HW storage %]],Table25[[#This Row],[Space constrained %]]),Table25[[#This Row],[ND stock with floor area over threshold / %]])</f>
        <v>1</v>
      </c>
      <c r="AK46" s="16">
        <f>IF(Table25[[#This Row],[Subsector]]="Residential",1-MIN(Table25[[#This Row],[No HW storage %]],Table25[[#This Row],[Space constrained %]]),Table25[[#This Row],[ND stock with floor area over threshold / %]])</f>
        <v>1</v>
      </c>
      <c r="AL46" s="16">
        <f>IF(Table25[[#This Row],[Subsector]]="Residential",1-MIN(Table25[[#This Row],[No HW storage %]],Table25[[#This Row],[Space constrained %]]),Table25[[#This Row],[ND stock with floor area over threshold / %]])</f>
        <v>1</v>
      </c>
      <c r="AM46" s="16">
        <f>IF($G46=Table25[[#Headers],[Electric heating]],1,0)</f>
        <v>0</v>
      </c>
      <c r="AN46" s="16">
        <f>IF($G46=Table25[[#Headers],[Commercial electric heating]],1,0)</f>
        <v>0</v>
      </c>
      <c r="AO4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46" s="16">
        <f>IF(Table25[[#This Row],[Subsector]]="Residential",IF(AND(Table25[[#This Row],[Building structure]]&lt;&gt;"Apartment",OR(Table25[[#This Row],[Heating]]="Oil boiler",Table25[[#This Row],[Heating]]="Solid boiler")),1,1-Table25[[#This Row],[Space constrained %]]),Table25[[#This Row],[ND stock with floor area over threshold / %]])</f>
        <v>1</v>
      </c>
      <c r="AQ46" s="16">
        <f>IF(Table25[[#This Row],[Subsector]]="Residential",IF(AND(Table25[[#This Row],[Building structure]]&lt;&gt;"Apartment",OR(Table25[[#This Row],[Heating]]="Oil boiler",Table25[[#This Row],[Heating]]="Solid boiler")),1,1-Table25[[#This Row],[Space constrained %]]),Table25[[#This Row],[ND stock with floor area over threshold / %]])</f>
        <v>1</v>
      </c>
      <c r="AR46" s="16">
        <f>IF(Table25[[#This Row],[Heating]]="Gas boiler",1,percentage_of_non_gas_domestic_properties_within_close_proximity_of_gas_grid)</f>
        <v>0.3495740805177735</v>
      </c>
      <c r="AS46" s="16">
        <f>IF(Table25[[#This Row],[Heating]]="Gas boiler",1,percentage_of_non_gas_domestic_properties_within_close_proximity_of_gas_grid)</f>
        <v>0.3495740805177735</v>
      </c>
      <c r="AT46" s="16">
        <f>Table25[[#This Row],[Biomethane boiler]]*Table25[[#This Row],[ASHP]]</f>
        <v>0.3495740805177735</v>
      </c>
      <c r="AU46" s="16">
        <f>IF(Table25[[#This Row],[Subsector]]="Residential",Table25[[#This Row],[ASHP]]*Table25[[#This Row],[Bioliquid boiler (B100)]],Table25[[#This Row],[ND stock with floor area over threshold / %]])</f>
        <v>1</v>
      </c>
      <c r="AV46" s="16">
        <f>Table25[[#This Row],[Biomethane boiler]]*Table25[[#This Row],[ASHP]]</f>
        <v>0.3495740805177735</v>
      </c>
      <c r="AW46" s="16">
        <v>1</v>
      </c>
      <c r="AX46" s="16">
        <f>IF(Table25[[#This Row],[Subsector]]="Residential",IF(Table25[[#This Row],[Building structure]]&lt;&gt;"Apartment",0.5*(1-MIN(Table25[[#This Row],[No HW storage %]],Table25[[#This Row],[Space constrained %]])),0),0.5*Table25[[#This Row],[ASHP]])</f>
        <v>0.5</v>
      </c>
      <c r="AY46" s="16">
        <f>IF(Table25[[#This Row],[Subsector]]="Residential",IF(Table25[[#This Row],[Building structure]]&lt;&gt;"Apartment",Table25[[#This Row],[Hydrogen boiler]]*0.5,0),0.5*Table25[[#This Row],[Hydrogen boiler]])</f>
        <v>0.17478704025888675</v>
      </c>
      <c r="AZ46" s="16">
        <f>IF(Table25[[#This Row],[Subsector]]="Residential",IF(Table25[[#This Row],[Peak demand / kW]]&gt;fuse_limit_kW,0,1),0)</f>
        <v>0</v>
      </c>
      <c r="BA46" s="16">
        <f>IF(Table25[[#This Row],[Subsector]]="Residential",IF(Table25[[#This Row],[Building structure]]&lt;&gt;"Apartment",IF(Table25[[#This Row],[Peak demand / kW]]&gt;fuse_limit_kW,0,0.5),0),0)</f>
        <v>0</v>
      </c>
      <c r="BB46" s="16">
        <f>IF(Table25[[#This Row],[Subsector]]="Residential",IF(Table25[[#This Row],[Peak demand / kW]]&gt;fuse_limit_kW,0,1),IF(OR(Table25[[#This Row],[Subsector]]="Commercial",Table25[[#This Row],[Subsector]]="Public"),1,0))</f>
        <v>1</v>
      </c>
      <c r="BC46" s="16">
        <f>IF(Table25[[#This Row],[Subsector]]="Residential",IF(Table25[[#This Row],[Peak demand / kW]]&gt;fuse_limit_kW,0,1),0)</f>
        <v>0</v>
      </c>
      <c r="BD46" s="16">
        <f>IF($G46=Table25[[#Headers],[Gas boiler]],1,0)</f>
        <v>0</v>
      </c>
      <c r="BE46" s="16">
        <f>IF($G46=Table25[[#Headers],[Oil boiler]],1,0)</f>
        <v>1</v>
      </c>
      <c r="BF46" s="16">
        <f>IF($G46=Table25[[#Headers],[Solid boiler]],1,0)</f>
        <v>0</v>
      </c>
      <c r="BG46" s="16">
        <f>IF(Table25[[#This Row],[Subsector]]="Residential",IF(Table25[[#This Row],[Building structure]]&lt;&gt;"Apartment",Table25[[#This Row],[ASHP]]*0.5,0),0)</f>
        <v>0</v>
      </c>
      <c r="BH46" s="16">
        <f>IF(Table25[[#This Row],[Subsector]]="Residential",IF(Table25[[#This Row],[Building structure]]="Apartment",1,0),0)</f>
        <v>0</v>
      </c>
      <c r="BI46" s="27">
        <f>Table25[[#This Row],[Bioliquid boiler (B100)]]*0.5</f>
        <v>0.5</v>
      </c>
    </row>
    <row r="47" spans="2:61" x14ac:dyDescent="0.25">
      <c r="B47" s="3">
        <v>39</v>
      </c>
      <c r="C47" t="s">
        <v>333</v>
      </c>
      <c r="D47" t="s">
        <v>343</v>
      </c>
      <c r="E47" t="s">
        <v>342</v>
      </c>
      <c r="F47" t="s">
        <v>340</v>
      </c>
      <c r="G47" t="s">
        <v>20</v>
      </c>
      <c r="H47" t="s">
        <v>337</v>
      </c>
      <c r="I47" t="s">
        <v>337</v>
      </c>
      <c r="J47" t="s">
        <v>338</v>
      </c>
      <c r="K47" s="39">
        <v>22.20517139115989</v>
      </c>
      <c r="L47" s="39">
        <v>1.3570434811173995</v>
      </c>
      <c r="M47" s="39">
        <v>4.1179087933418392</v>
      </c>
      <c r="N47" s="39">
        <v>0</v>
      </c>
      <c r="O47" t="s">
        <v>339</v>
      </c>
      <c r="P47" s="19">
        <v>99.210276294630276</v>
      </c>
      <c r="Q47" s="39">
        <v>31.678889242236448</v>
      </c>
      <c r="R47" s="39">
        <v>25.973631846307079</v>
      </c>
      <c r="S47" s="39">
        <v>1.5873486025875319</v>
      </c>
      <c r="T47" s="39">
        <v>0</v>
      </c>
      <c r="U47" s="39">
        <v>4.1179087933418392</v>
      </c>
      <c r="AA47" s="39">
        <v>287.97872340425533</v>
      </c>
      <c r="AB47" s="39">
        <f>R47*1000/AA47</f>
        <v>90.192884874505552</v>
      </c>
      <c r="AC47" s="39">
        <f>IF(AND(Table25[[#This Row],[Subsector]]="Residential",$AB47&gt;49),49+($AB47-49)*2,$AB47)</f>
        <v>90.192884874505552</v>
      </c>
      <c r="AD47" s="39">
        <f>Table25[[#This Row],[Space heating demand (MWh)]]/(load_factor*8760)*1000</f>
        <v>11.067210596851853</v>
      </c>
      <c r="AE47" s="39">
        <f>Table25[[#This Row],[Peak demand / kW]]/Table25[[#This Row],[Floor area / m^2]]*1000</f>
        <v>38.430653716441604</v>
      </c>
      <c r="AF47" s="39">
        <f t="shared" si="0"/>
        <v>38.430653716441604</v>
      </c>
      <c r="AG47" s="46">
        <f>Table25[[#This Row],[Rebound-corrected peak demand (W/m2)]]/DesignDT</f>
        <v>1.6708979876713741</v>
      </c>
      <c r="AH47" s="16">
        <v>1</v>
      </c>
      <c r="AI47" s="16">
        <f>IF(Table25[[#This Row],[Subsector]]="Residential",1-MIN(Table25[[#This Row],[No HW storage %]],Table25[[#This Row],[Space constrained %]]),Table25[[#This Row],[ND stock with floor area over threshold / %]])</f>
        <v>1</v>
      </c>
      <c r="AJ47" s="16">
        <f>IF(Table25[[#This Row],[Subsector]]="Residential",1-MIN(Table25[[#This Row],[No HW storage %]],Table25[[#This Row],[Space constrained %]]),Table25[[#This Row],[ND stock with floor area over threshold / %]])</f>
        <v>1</v>
      </c>
      <c r="AK47" s="16">
        <f>IF(Table25[[#This Row],[Subsector]]="Residential",1-MIN(Table25[[#This Row],[No HW storage %]],Table25[[#This Row],[Space constrained %]]),Table25[[#This Row],[ND stock with floor area over threshold / %]])</f>
        <v>1</v>
      </c>
      <c r="AL47" s="16">
        <f>IF(Table25[[#This Row],[Subsector]]="Residential",1-MIN(Table25[[#This Row],[No HW storage %]],Table25[[#This Row],[Space constrained %]]),Table25[[#This Row],[ND stock with floor area over threshold / %]])</f>
        <v>1</v>
      </c>
      <c r="AM47" s="16">
        <f>IF($G47=Table25[[#Headers],[Electric heating]],1,0)</f>
        <v>0</v>
      </c>
      <c r="AN47" s="16">
        <f>IF($G47=Table25[[#Headers],[Commercial electric heating]],1,0)</f>
        <v>0</v>
      </c>
      <c r="AO4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47" s="16">
        <f>IF(Table25[[#This Row],[Subsector]]="Residential",IF(AND(Table25[[#This Row],[Building structure]]&lt;&gt;"Apartment",OR(Table25[[#This Row],[Heating]]="Oil boiler",Table25[[#This Row],[Heating]]="Solid boiler")),1,1-Table25[[#This Row],[Space constrained %]]),Table25[[#This Row],[ND stock with floor area over threshold / %]])</f>
        <v>1</v>
      </c>
      <c r="AQ47" s="16">
        <f>IF(Table25[[#This Row],[Subsector]]="Residential",IF(AND(Table25[[#This Row],[Building structure]]&lt;&gt;"Apartment",OR(Table25[[#This Row],[Heating]]="Oil boiler",Table25[[#This Row],[Heating]]="Solid boiler")),1,1-Table25[[#This Row],[Space constrained %]]),Table25[[#This Row],[ND stock with floor area over threshold / %]])</f>
        <v>1</v>
      </c>
      <c r="AR47" s="16">
        <f>IF(Table25[[#This Row],[Heating]]="Gas boiler",1,percentage_of_non_gas_domestic_properties_within_close_proximity_of_gas_grid)</f>
        <v>0.3495740805177735</v>
      </c>
      <c r="AS47" s="16">
        <f>IF(Table25[[#This Row],[Heating]]="Gas boiler",1,percentage_of_non_gas_domestic_properties_within_close_proximity_of_gas_grid)</f>
        <v>0.3495740805177735</v>
      </c>
      <c r="AT47" s="16">
        <f>Table25[[#This Row],[Biomethane boiler]]*Table25[[#This Row],[ASHP]]</f>
        <v>0.3495740805177735</v>
      </c>
      <c r="AU47" s="16">
        <f>IF(Table25[[#This Row],[Subsector]]="Residential",Table25[[#This Row],[ASHP]]*Table25[[#This Row],[Bioliquid boiler (B100)]],Table25[[#This Row],[ND stock with floor area over threshold / %]])</f>
        <v>1</v>
      </c>
      <c r="AV47" s="16">
        <f>Table25[[#This Row],[Biomethane boiler]]*Table25[[#This Row],[ASHP]]</f>
        <v>0.3495740805177735</v>
      </c>
      <c r="AW47" s="16">
        <v>1</v>
      </c>
      <c r="AX47" s="16">
        <f>IF(Table25[[#This Row],[Subsector]]="Residential",IF(Table25[[#This Row],[Building structure]]&lt;&gt;"Apartment",0.5*(1-MIN(Table25[[#This Row],[No HW storage %]],Table25[[#This Row],[Space constrained %]])),0),0.5*Table25[[#This Row],[ASHP]])</f>
        <v>0.5</v>
      </c>
      <c r="AY47" s="16">
        <f>IF(Table25[[#This Row],[Subsector]]="Residential",IF(Table25[[#This Row],[Building structure]]&lt;&gt;"Apartment",Table25[[#This Row],[Hydrogen boiler]]*0.5,0),0.5*Table25[[#This Row],[Hydrogen boiler]])</f>
        <v>0.17478704025888675</v>
      </c>
      <c r="AZ47" s="16">
        <f>IF(Table25[[#This Row],[Subsector]]="Residential",IF(Table25[[#This Row],[Peak demand / kW]]&gt;fuse_limit_kW,0,1),0)</f>
        <v>0</v>
      </c>
      <c r="BA47" s="16">
        <f>IF(Table25[[#This Row],[Subsector]]="Residential",IF(Table25[[#This Row],[Building structure]]&lt;&gt;"Apartment",IF(Table25[[#This Row],[Peak demand / kW]]&gt;fuse_limit_kW,0,0.5),0),0)</f>
        <v>0</v>
      </c>
      <c r="BB47" s="16">
        <f>IF(Table25[[#This Row],[Subsector]]="Residential",IF(Table25[[#This Row],[Peak demand / kW]]&gt;fuse_limit_kW,0,1),IF(OR(Table25[[#This Row],[Subsector]]="Commercial",Table25[[#This Row],[Subsector]]="Public"),1,0))</f>
        <v>1</v>
      </c>
      <c r="BC47" s="16">
        <f>IF(Table25[[#This Row],[Subsector]]="Residential",IF(Table25[[#This Row],[Peak demand / kW]]&gt;fuse_limit_kW,0,1),0)</f>
        <v>0</v>
      </c>
      <c r="BD47" s="16">
        <f>IF($G47=Table25[[#Headers],[Gas boiler]],1,0)</f>
        <v>0</v>
      </c>
      <c r="BE47" s="16">
        <f>IF($G47=Table25[[#Headers],[Oil boiler]],1,0)</f>
        <v>1</v>
      </c>
      <c r="BF47" s="16">
        <f>IF($G47=Table25[[#Headers],[Solid boiler]],1,0)</f>
        <v>0</v>
      </c>
      <c r="BG47" s="16">
        <f>IF(Table25[[#This Row],[Subsector]]="Residential",IF(Table25[[#This Row],[Building structure]]&lt;&gt;"Apartment",Table25[[#This Row],[ASHP]]*0.5,0),0)</f>
        <v>0</v>
      </c>
      <c r="BH47" s="16">
        <f>IF(Table25[[#This Row],[Subsector]]="Residential",IF(Table25[[#This Row],[Building structure]]="Apartment",1,0),0)</f>
        <v>0</v>
      </c>
      <c r="BI47" s="27">
        <f>Table25[[#This Row],[Bioliquid boiler (B100)]]*0.5</f>
        <v>0.5</v>
      </c>
    </row>
    <row r="48" spans="2:61" x14ac:dyDescent="0.25">
      <c r="B48" s="3">
        <v>40</v>
      </c>
      <c r="C48" t="s">
        <v>333</v>
      </c>
      <c r="D48" t="s">
        <v>346</v>
      </c>
      <c r="E48" t="s">
        <v>342</v>
      </c>
      <c r="F48" t="s">
        <v>336</v>
      </c>
      <c r="G48" t="s">
        <v>331</v>
      </c>
      <c r="H48" t="s">
        <v>337</v>
      </c>
      <c r="I48" t="s">
        <v>337</v>
      </c>
      <c r="J48" t="s">
        <v>338</v>
      </c>
      <c r="K48" s="39">
        <v>14.127562046883861</v>
      </c>
      <c r="L48" s="39">
        <v>23.618359209201607</v>
      </c>
      <c r="M48" s="39">
        <v>7.4712872346880879</v>
      </c>
      <c r="N48" s="39">
        <v>34.01727767740514</v>
      </c>
      <c r="O48" t="s">
        <v>339</v>
      </c>
      <c r="P48" s="19">
        <v>347.9962198631398</v>
      </c>
      <c r="Q48" s="39">
        <v>42.160865094449299</v>
      </c>
      <c r="R48" s="39">
        <v>7.1927964383861536</v>
      </c>
      <c r="S48" s="39">
        <v>12.024866671029152</v>
      </c>
      <c r="T48" s="39">
        <v>15.471914750345912</v>
      </c>
      <c r="U48" s="39">
        <v>7.4712872346880879</v>
      </c>
      <c r="AA48" s="39">
        <v>237.0650406504065</v>
      </c>
      <c r="AB48" s="39">
        <f>R48*1000/AA48</f>
        <v>30.341025478291328</v>
      </c>
      <c r="AC48" s="39">
        <f>IF(AND(Table25[[#This Row],[Subsector]]="Residential",$AB48&gt;49),49+($AB48-49)*2,$AB48)</f>
        <v>30.341025478291328</v>
      </c>
      <c r="AD48" s="39">
        <f>Table25[[#This Row],[Space heating demand (MWh)]]/(load_factor*8760)*1000</f>
        <v>7.0412743787783034</v>
      </c>
      <c r="AE48" s="39">
        <f>Table25[[#This Row],[Peak demand / kW]]/Table25[[#This Row],[Floor area / m^2]]*1000</f>
        <v>29.701867299623832</v>
      </c>
      <c r="AF48" s="39">
        <f t="shared" si="0"/>
        <v>29.701867299623832</v>
      </c>
      <c r="AG48" s="46">
        <f>Table25[[#This Row],[Rebound-corrected peak demand (W/m2)]]/DesignDT</f>
        <v>1.2913855347662535</v>
      </c>
      <c r="AH48" s="16">
        <v>0.93495934959349591</v>
      </c>
      <c r="AI48" s="16">
        <f>IF(Table25[[#This Row],[Subsector]]="Residential",1-MIN(Table25[[#This Row],[No HW storage %]],Table25[[#This Row],[Space constrained %]]),Table25[[#This Row],[ND stock with floor area over threshold / %]])</f>
        <v>0.93495934959349591</v>
      </c>
      <c r="AJ48" s="16">
        <f>IF(Table25[[#This Row],[Subsector]]="Residential",1-MIN(Table25[[#This Row],[No HW storage %]],Table25[[#This Row],[Space constrained %]]),Table25[[#This Row],[ND stock with floor area over threshold / %]])</f>
        <v>0.93495934959349591</v>
      </c>
      <c r="AK48" s="16">
        <f>IF(Table25[[#This Row],[Subsector]]="Residential",1-MIN(Table25[[#This Row],[No HW storage %]],Table25[[#This Row],[Space constrained %]]),Table25[[#This Row],[ND stock with floor area over threshold / %]])</f>
        <v>0.93495934959349591</v>
      </c>
      <c r="AL48" s="16">
        <f>IF(Table25[[#This Row],[Subsector]]="Residential",1-MIN(Table25[[#This Row],[No HW storage %]],Table25[[#This Row],[Space constrained %]]),Table25[[#This Row],[ND stock with floor area over threshold / %]])</f>
        <v>0.93495934959349591</v>
      </c>
      <c r="AM48" s="16">
        <f>IF($G48=Table25[[#Headers],[Electric heating]],1,0)</f>
        <v>0</v>
      </c>
      <c r="AN48" s="16">
        <f>IF($G48=Table25[[#Headers],[Commercial electric heating]],1,0)</f>
        <v>1</v>
      </c>
      <c r="AO4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48" s="16">
        <f>IF(Table25[[#This Row],[Subsector]]="Residential",IF(AND(Table25[[#This Row],[Building structure]]&lt;&gt;"Apartment",OR(Table25[[#This Row],[Heating]]="Oil boiler",Table25[[#This Row],[Heating]]="Solid boiler")),1,1-Table25[[#This Row],[Space constrained %]]),Table25[[#This Row],[ND stock with floor area over threshold / %]])</f>
        <v>0.93495934959349591</v>
      </c>
      <c r="AQ48" s="16">
        <f>IF(Table25[[#This Row],[Subsector]]="Residential",IF(AND(Table25[[#This Row],[Building structure]]&lt;&gt;"Apartment",OR(Table25[[#This Row],[Heating]]="Oil boiler",Table25[[#This Row],[Heating]]="Solid boiler")),1,1-Table25[[#This Row],[Space constrained %]]),Table25[[#This Row],[ND stock with floor area over threshold / %]])</f>
        <v>0.93495934959349591</v>
      </c>
      <c r="AR48" s="16">
        <f>IF(Table25[[#This Row],[Heating]]="Gas boiler",1,percentage_of_non_gas_domestic_properties_within_close_proximity_of_gas_grid)</f>
        <v>0.3495740805177735</v>
      </c>
      <c r="AS48" s="16">
        <f>IF(Table25[[#This Row],[Heating]]="Gas boiler",1,percentage_of_non_gas_domestic_properties_within_close_proximity_of_gas_grid)</f>
        <v>0.3495740805177735</v>
      </c>
      <c r="AT48" s="16">
        <f>Table25[[#This Row],[Biomethane boiler]]*Table25[[#This Row],[ASHP]]</f>
        <v>0.32683755495564187</v>
      </c>
      <c r="AU48" s="16">
        <f>IF(Table25[[#This Row],[Subsector]]="Residential",Table25[[#This Row],[ASHP]]*Table25[[#This Row],[Bioliquid boiler (B100)]],Table25[[#This Row],[ND stock with floor area over threshold / %]])</f>
        <v>0.93495934959349591</v>
      </c>
      <c r="AV48" s="16">
        <f>Table25[[#This Row],[Biomethane boiler]]*Table25[[#This Row],[ASHP]]</f>
        <v>0.32683755495564187</v>
      </c>
      <c r="AW48" s="16">
        <v>1</v>
      </c>
      <c r="AX48" s="16">
        <f>IF(Table25[[#This Row],[Subsector]]="Residential",IF(Table25[[#This Row],[Building structure]]&lt;&gt;"Apartment",0.5*(1-MIN(Table25[[#This Row],[No HW storage %]],Table25[[#This Row],[Space constrained %]])),0),0.5*Table25[[#This Row],[ASHP]])</f>
        <v>0.46747967479674796</v>
      </c>
      <c r="AY48" s="16">
        <f>IF(Table25[[#This Row],[Subsector]]="Residential",IF(Table25[[#This Row],[Building structure]]&lt;&gt;"Apartment",Table25[[#This Row],[Hydrogen boiler]]*0.5,0),0.5*Table25[[#This Row],[Hydrogen boiler]])</f>
        <v>0.17478704025888675</v>
      </c>
      <c r="AZ48" s="16">
        <f>IF(Table25[[#This Row],[Subsector]]="Residential",IF(Table25[[#This Row],[Peak demand / kW]]&gt;fuse_limit_kW,0,1),0)</f>
        <v>0</v>
      </c>
      <c r="BA48" s="16">
        <f>IF(Table25[[#This Row],[Subsector]]="Residential",IF(Table25[[#This Row],[Building structure]]&lt;&gt;"Apartment",IF(Table25[[#This Row],[Peak demand / kW]]&gt;fuse_limit_kW,0,0.5),0),0)</f>
        <v>0</v>
      </c>
      <c r="BB48" s="16">
        <f>IF(Table25[[#This Row],[Subsector]]="Residential",IF(Table25[[#This Row],[Peak demand / kW]]&gt;fuse_limit_kW,0,1),IF(OR(Table25[[#This Row],[Subsector]]="Commercial",Table25[[#This Row],[Subsector]]="Public"),1,0))</f>
        <v>1</v>
      </c>
      <c r="BC48" s="16">
        <f>IF(Table25[[#This Row],[Subsector]]="Residential",IF(Table25[[#This Row],[Peak demand / kW]]&gt;fuse_limit_kW,0,1),0)</f>
        <v>0</v>
      </c>
      <c r="BD48" s="16">
        <f>IF($G48=Table25[[#Headers],[Gas boiler]],1,0)</f>
        <v>0</v>
      </c>
      <c r="BE48" s="16">
        <f>IF($G48=Table25[[#Headers],[Oil boiler]],1,0)</f>
        <v>0</v>
      </c>
      <c r="BF48" s="16">
        <f>IF($G48=Table25[[#Headers],[Solid boiler]],1,0)</f>
        <v>0</v>
      </c>
      <c r="BG48" s="16">
        <f>IF(Table25[[#This Row],[Subsector]]="Residential",IF(Table25[[#This Row],[Building structure]]&lt;&gt;"Apartment",Table25[[#This Row],[ASHP]]*0.5,0),0)</f>
        <v>0</v>
      </c>
      <c r="BH48" s="16">
        <f>IF(Table25[[#This Row],[Subsector]]="Residential",IF(Table25[[#This Row],[Building structure]]="Apartment",1,0),0)</f>
        <v>0</v>
      </c>
      <c r="BI48" s="27">
        <f>Table25[[#This Row],[Bioliquid boiler (B100)]]*0.5</f>
        <v>0.46747967479674796</v>
      </c>
    </row>
    <row r="49" spans="2:61" x14ac:dyDescent="0.25">
      <c r="B49">
        <v>41</v>
      </c>
      <c r="C49" t="s">
        <v>333</v>
      </c>
      <c r="D49" t="s">
        <v>346</v>
      </c>
      <c r="E49" t="s">
        <v>342</v>
      </c>
      <c r="F49" t="s">
        <v>336</v>
      </c>
      <c r="G49" t="s">
        <v>331</v>
      </c>
      <c r="H49" t="s">
        <v>337</v>
      </c>
      <c r="I49" t="s">
        <v>337</v>
      </c>
      <c r="J49" t="s">
        <v>345</v>
      </c>
      <c r="K49" s="39">
        <v>14.127562046883861</v>
      </c>
      <c r="L49" s="39">
        <v>23.618359209201607</v>
      </c>
      <c r="M49" s="39">
        <v>7.4712872346880879</v>
      </c>
      <c r="N49" s="39">
        <v>34.01727767740514</v>
      </c>
      <c r="O49" t="s">
        <v>339</v>
      </c>
      <c r="P49" s="19">
        <v>347.9962198631398</v>
      </c>
      <c r="Q49" s="39">
        <v>42.160865094449299</v>
      </c>
      <c r="R49" s="39">
        <v>7.1927964383861536</v>
      </c>
      <c r="S49" s="39">
        <v>12.024866671029152</v>
      </c>
      <c r="T49" s="39">
        <v>15.471914750345912</v>
      </c>
      <c r="U49" s="39">
        <v>7.4712872346880879</v>
      </c>
      <c r="AA49" s="39">
        <v>237.0650406504065</v>
      </c>
      <c r="AB49" s="39">
        <f>R49*1000/AA49</f>
        <v>30.341025478291328</v>
      </c>
      <c r="AC49" s="39">
        <f>IF(AND(Table25[[#This Row],[Subsector]]="Residential",$AB49&gt;49),49+($AB49-49)*2,$AB49)</f>
        <v>30.341025478291328</v>
      </c>
      <c r="AD49" s="39">
        <f>Table25[[#This Row],[Space heating demand (MWh)]]/(load_factor*8760)*1000</f>
        <v>7.0412743787783034</v>
      </c>
      <c r="AE49" s="39">
        <f>Table25[[#This Row],[Peak demand / kW]]/Table25[[#This Row],[Floor area / m^2]]*1000</f>
        <v>29.701867299623832</v>
      </c>
      <c r="AF49" s="39">
        <f t="shared" si="0"/>
        <v>29.701867299623832</v>
      </c>
      <c r="AG49" s="46">
        <f>Table25[[#This Row],[Rebound-corrected peak demand (W/m2)]]/DesignDT</f>
        <v>1.2913855347662535</v>
      </c>
      <c r="AH49" s="16">
        <v>0.93495934959349591</v>
      </c>
      <c r="AI49" s="16">
        <f>IF(Table25[[#This Row],[Subsector]]="Residential",1-MIN(Table25[[#This Row],[No HW storage %]],Table25[[#This Row],[Space constrained %]]),Table25[[#This Row],[ND stock with floor area over threshold / %]])</f>
        <v>0.93495934959349591</v>
      </c>
      <c r="AJ49" s="16">
        <f>IF(Table25[[#This Row],[Subsector]]="Residential",1-MIN(Table25[[#This Row],[No HW storage %]],Table25[[#This Row],[Space constrained %]]),Table25[[#This Row],[ND stock with floor area over threshold / %]])</f>
        <v>0.93495934959349591</v>
      </c>
      <c r="AK49" s="16">
        <f>IF(Table25[[#This Row],[Subsector]]="Residential",1-MIN(Table25[[#This Row],[No HW storage %]],Table25[[#This Row],[Space constrained %]]),Table25[[#This Row],[ND stock with floor area over threshold / %]])</f>
        <v>0.93495934959349591</v>
      </c>
      <c r="AL49" s="16">
        <f>IF(Table25[[#This Row],[Subsector]]="Residential",1-MIN(Table25[[#This Row],[No HW storage %]],Table25[[#This Row],[Space constrained %]]),Table25[[#This Row],[ND stock with floor area over threshold / %]])</f>
        <v>0.93495934959349591</v>
      </c>
      <c r="AM49" s="16">
        <f>IF($G49=Table25[[#Headers],[Electric heating]],1,0)</f>
        <v>0</v>
      </c>
      <c r="AN49" s="16">
        <f>IF($G49=Table25[[#Headers],[Commercial electric heating]],1,0)</f>
        <v>1</v>
      </c>
      <c r="AO4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49" s="16">
        <f>IF(Table25[[#This Row],[Subsector]]="Residential",IF(AND(Table25[[#This Row],[Building structure]]&lt;&gt;"Apartment",OR(Table25[[#This Row],[Heating]]="Oil boiler",Table25[[#This Row],[Heating]]="Solid boiler")),1,1-Table25[[#This Row],[Space constrained %]]),Table25[[#This Row],[ND stock with floor area over threshold / %]])</f>
        <v>0.93495934959349591</v>
      </c>
      <c r="AQ49" s="16">
        <f>IF(Table25[[#This Row],[Subsector]]="Residential",IF(AND(Table25[[#This Row],[Building structure]]&lt;&gt;"Apartment",OR(Table25[[#This Row],[Heating]]="Oil boiler",Table25[[#This Row],[Heating]]="Solid boiler")),1,1-Table25[[#This Row],[Space constrained %]]),Table25[[#This Row],[ND stock with floor area over threshold / %]])</f>
        <v>0.93495934959349591</v>
      </c>
      <c r="AR49" s="16">
        <f>IF(Table25[[#This Row],[Heating]]="Gas boiler",1,percentage_of_non_gas_domestic_properties_within_close_proximity_of_gas_grid)</f>
        <v>0.3495740805177735</v>
      </c>
      <c r="AS49" s="16">
        <f>IF(Table25[[#This Row],[Heating]]="Gas boiler",1,percentage_of_non_gas_domestic_properties_within_close_proximity_of_gas_grid)</f>
        <v>0.3495740805177735</v>
      </c>
      <c r="AT49" s="16">
        <f>Table25[[#This Row],[Biomethane boiler]]*Table25[[#This Row],[ASHP]]</f>
        <v>0.32683755495564187</v>
      </c>
      <c r="AU49" s="16">
        <f>IF(Table25[[#This Row],[Subsector]]="Residential",Table25[[#This Row],[ASHP]]*Table25[[#This Row],[Bioliquid boiler (B100)]],Table25[[#This Row],[ND stock with floor area over threshold / %]])</f>
        <v>0.93495934959349591</v>
      </c>
      <c r="AV49" s="16">
        <f>Table25[[#This Row],[Biomethane boiler]]*Table25[[#This Row],[ASHP]]</f>
        <v>0.32683755495564187</v>
      </c>
      <c r="AW49" s="16">
        <v>1</v>
      </c>
      <c r="AX49" s="16">
        <f>IF(Table25[[#This Row],[Subsector]]="Residential",IF(Table25[[#This Row],[Building structure]]&lt;&gt;"Apartment",0.5*(1-MIN(Table25[[#This Row],[No HW storage %]],Table25[[#This Row],[Space constrained %]])),0),0.5*Table25[[#This Row],[ASHP]])</f>
        <v>0.46747967479674796</v>
      </c>
      <c r="AY49" s="16">
        <f>IF(Table25[[#This Row],[Subsector]]="Residential",IF(Table25[[#This Row],[Building structure]]&lt;&gt;"Apartment",Table25[[#This Row],[Hydrogen boiler]]*0.5,0),0.5*Table25[[#This Row],[Hydrogen boiler]])</f>
        <v>0.17478704025888675</v>
      </c>
      <c r="AZ49" s="16">
        <f>IF(Table25[[#This Row],[Subsector]]="Residential",IF(Table25[[#This Row],[Peak demand / kW]]&gt;fuse_limit_kW,0,1),0)</f>
        <v>0</v>
      </c>
      <c r="BA49" s="16">
        <f>IF(Table25[[#This Row],[Subsector]]="Residential",IF(Table25[[#This Row],[Building structure]]&lt;&gt;"Apartment",IF(Table25[[#This Row],[Peak demand / kW]]&gt;fuse_limit_kW,0,0.5),0),0)</f>
        <v>0</v>
      </c>
      <c r="BB49" s="16">
        <f>IF(Table25[[#This Row],[Subsector]]="Residential",IF(Table25[[#This Row],[Peak demand / kW]]&gt;fuse_limit_kW,0,1),IF(OR(Table25[[#This Row],[Subsector]]="Commercial",Table25[[#This Row],[Subsector]]="Public"),1,0))</f>
        <v>1</v>
      </c>
      <c r="BC49" s="16">
        <f>IF(Table25[[#This Row],[Subsector]]="Residential",IF(Table25[[#This Row],[Peak demand / kW]]&gt;fuse_limit_kW,0,1),0)</f>
        <v>0</v>
      </c>
      <c r="BD49" s="16">
        <f>IF($G49=Table25[[#Headers],[Gas boiler]],1,0)</f>
        <v>0</v>
      </c>
      <c r="BE49" s="16">
        <f>IF($G49=Table25[[#Headers],[Oil boiler]],1,0)</f>
        <v>0</v>
      </c>
      <c r="BF49" s="16">
        <f>IF($G49=Table25[[#Headers],[Solid boiler]],1,0)</f>
        <v>0</v>
      </c>
      <c r="BG49" s="16">
        <f>IF(Table25[[#This Row],[Subsector]]="Residential",IF(Table25[[#This Row],[Building structure]]&lt;&gt;"Apartment",Table25[[#This Row],[ASHP]]*0.5,0),0)</f>
        <v>0</v>
      </c>
      <c r="BH49" s="16">
        <f>IF(Table25[[#This Row],[Subsector]]="Residential",IF(Table25[[#This Row],[Building structure]]="Apartment",1,0),0)</f>
        <v>0</v>
      </c>
      <c r="BI49" s="27">
        <f>Table25[[#This Row],[Bioliquid boiler (B100)]]*0.5</f>
        <v>0.46747967479674796</v>
      </c>
    </row>
    <row r="50" spans="2:61" x14ac:dyDescent="0.25">
      <c r="B50" s="3">
        <v>42</v>
      </c>
      <c r="C50" t="s">
        <v>333</v>
      </c>
      <c r="D50" t="s">
        <v>346</v>
      </c>
      <c r="E50" t="s">
        <v>342</v>
      </c>
      <c r="F50" t="s">
        <v>336</v>
      </c>
      <c r="G50" t="s">
        <v>331</v>
      </c>
      <c r="H50" t="s">
        <v>337</v>
      </c>
      <c r="I50" t="s">
        <v>341</v>
      </c>
      <c r="J50" t="s">
        <v>338</v>
      </c>
      <c r="K50" s="39">
        <v>17.179262749723716</v>
      </c>
      <c r="L50" s="39">
        <v>20.356034207976087</v>
      </c>
      <c r="M50" s="39">
        <v>8.7736040468038432</v>
      </c>
      <c r="N50" s="39">
        <v>41.927095178552243</v>
      </c>
      <c r="O50" t="s">
        <v>339</v>
      </c>
      <c r="P50" s="19">
        <v>727.1140528847717</v>
      </c>
      <c r="Q50" s="39">
        <v>52.472940430559518</v>
      </c>
      <c r="R50" s="39">
        <v>10.433776682401277</v>
      </c>
      <c r="S50" s="39">
        <v>12.363179850006041</v>
      </c>
      <c r="T50" s="39">
        <v>20.902379851348357</v>
      </c>
      <c r="U50" s="39">
        <v>8.7736040468038432</v>
      </c>
      <c r="AA50" s="39">
        <v>234.99221789883268</v>
      </c>
      <c r="AB50" s="39">
        <f>R50*1000/AA50</f>
        <v>44.400520049958239</v>
      </c>
      <c r="AC50" s="39">
        <f>IF(AND(Table25[[#This Row],[Subsector]]="Residential",$AB50&gt;49),49+($AB50-49)*2,$AB50)</f>
        <v>44.400520049958239</v>
      </c>
      <c r="AD50" s="39">
        <f>Table25[[#This Row],[Space heating demand (MWh)]]/(load_factor*8760)*1000</f>
        <v>8.5622630602858543</v>
      </c>
      <c r="AE50" s="39">
        <f>Table25[[#This Row],[Peak demand / kW]]/Table25[[#This Row],[Floor area / m^2]]*1000</f>
        <v>36.436368560817719</v>
      </c>
      <c r="AF50" s="39">
        <f t="shared" si="0"/>
        <v>36.436368560817719</v>
      </c>
      <c r="AG50" s="46">
        <f>Table25[[#This Row],[Rebound-corrected peak demand (W/m2)]]/DesignDT</f>
        <v>1.5841899374268573</v>
      </c>
      <c r="AH50" s="16">
        <v>1</v>
      </c>
      <c r="AI50" s="16">
        <f>IF(Table25[[#This Row],[Subsector]]="Residential",1-MIN(Table25[[#This Row],[No HW storage %]],Table25[[#This Row],[Space constrained %]]),Table25[[#This Row],[ND stock with floor area over threshold / %]])</f>
        <v>1</v>
      </c>
      <c r="AJ50" s="16">
        <f>IF(Table25[[#This Row],[Subsector]]="Residential",1-MIN(Table25[[#This Row],[No HW storage %]],Table25[[#This Row],[Space constrained %]]),Table25[[#This Row],[ND stock with floor area over threshold / %]])</f>
        <v>1</v>
      </c>
      <c r="AK50" s="16">
        <f>IF(Table25[[#This Row],[Subsector]]="Residential",1-MIN(Table25[[#This Row],[No HW storage %]],Table25[[#This Row],[Space constrained %]]),Table25[[#This Row],[ND stock with floor area over threshold / %]])</f>
        <v>1</v>
      </c>
      <c r="AL50" s="16">
        <f>IF(Table25[[#This Row],[Subsector]]="Residential",1-MIN(Table25[[#This Row],[No HW storage %]],Table25[[#This Row],[Space constrained %]]),Table25[[#This Row],[ND stock with floor area over threshold / %]])</f>
        <v>1</v>
      </c>
      <c r="AM50" s="16">
        <f>IF($G50=Table25[[#Headers],[Electric heating]],1,0)</f>
        <v>0</v>
      </c>
      <c r="AN50" s="16">
        <f>IF($G50=Table25[[#Headers],[Commercial electric heating]],1,0)</f>
        <v>1</v>
      </c>
      <c r="AO5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50" s="16">
        <f>IF(Table25[[#This Row],[Subsector]]="Residential",IF(AND(Table25[[#This Row],[Building structure]]&lt;&gt;"Apartment",OR(Table25[[#This Row],[Heating]]="Oil boiler",Table25[[#This Row],[Heating]]="Solid boiler")),1,1-Table25[[#This Row],[Space constrained %]]),Table25[[#This Row],[ND stock with floor area over threshold / %]])</f>
        <v>1</v>
      </c>
      <c r="AQ50" s="16">
        <f>IF(Table25[[#This Row],[Subsector]]="Residential",IF(AND(Table25[[#This Row],[Building structure]]&lt;&gt;"Apartment",OR(Table25[[#This Row],[Heating]]="Oil boiler",Table25[[#This Row],[Heating]]="Solid boiler")),1,1-Table25[[#This Row],[Space constrained %]]),Table25[[#This Row],[ND stock with floor area over threshold / %]])</f>
        <v>1</v>
      </c>
      <c r="AR50" s="16">
        <f>IF(Table25[[#This Row],[Heating]]="Gas boiler",1,percentage_of_non_gas_domestic_properties_within_close_proximity_of_gas_grid)</f>
        <v>0.3495740805177735</v>
      </c>
      <c r="AS50" s="16">
        <f>IF(Table25[[#This Row],[Heating]]="Gas boiler",1,percentage_of_non_gas_domestic_properties_within_close_proximity_of_gas_grid)</f>
        <v>0.3495740805177735</v>
      </c>
      <c r="AT50" s="16">
        <f>Table25[[#This Row],[Biomethane boiler]]*Table25[[#This Row],[ASHP]]</f>
        <v>0.3495740805177735</v>
      </c>
      <c r="AU50" s="16">
        <f>IF(Table25[[#This Row],[Subsector]]="Residential",Table25[[#This Row],[ASHP]]*Table25[[#This Row],[Bioliquid boiler (B100)]],Table25[[#This Row],[ND stock with floor area over threshold / %]])</f>
        <v>1</v>
      </c>
      <c r="AV50" s="16">
        <f>Table25[[#This Row],[Biomethane boiler]]*Table25[[#This Row],[ASHP]]</f>
        <v>0.3495740805177735</v>
      </c>
      <c r="AW50" s="16">
        <v>1</v>
      </c>
      <c r="AX50" s="16">
        <f>IF(Table25[[#This Row],[Subsector]]="Residential",IF(Table25[[#This Row],[Building structure]]&lt;&gt;"Apartment",0.5*(1-MIN(Table25[[#This Row],[No HW storage %]],Table25[[#This Row],[Space constrained %]])),0),0.5*Table25[[#This Row],[ASHP]])</f>
        <v>0.5</v>
      </c>
      <c r="AY50" s="16">
        <f>IF(Table25[[#This Row],[Subsector]]="Residential",IF(Table25[[#This Row],[Building structure]]&lt;&gt;"Apartment",Table25[[#This Row],[Hydrogen boiler]]*0.5,0),0.5*Table25[[#This Row],[Hydrogen boiler]])</f>
        <v>0.17478704025888675</v>
      </c>
      <c r="AZ50" s="16">
        <f>IF(Table25[[#This Row],[Subsector]]="Residential",IF(Table25[[#This Row],[Peak demand / kW]]&gt;fuse_limit_kW,0,1),0)</f>
        <v>0</v>
      </c>
      <c r="BA50" s="16">
        <f>IF(Table25[[#This Row],[Subsector]]="Residential",IF(Table25[[#This Row],[Building structure]]&lt;&gt;"Apartment",IF(Table25[[#This Row],[Peak demand / kW]]&gt;fuse_limit_kW,0,0.5),0),0)</f>
        <v>0</v>
      </c>
      <c r="BB50" s="16">
        <f>IF(Table25[[#This Row],[Subsector]]="Residential",IF(Table25[[#This Row],[Peak demand / kW]]&gt;fuse_limit_kW,0,1),IF(OR(Table25[[#This Row],[Subsector]]="Commercial",Table25[[#This Row],[Subsector]]="Public"),1,0))</f>
        <v>1</v>
      </c>
      <c r="BC50" s="16">
        <f>IF(Table25[[#This Row],[Subsector]]="Residential",IF(Table25[[#This Row],[Peak demand / kW]]&gt;fuse_limit_kW,0,1),0)</f>
        <v>0</v>
      </c>
      <c r="BD50" s="16">
        <f>IF($G50=Table25[[#Headers],[Gas boiler]],1,0)</f>
        <v>0</v>
      </c>
      <c r="BE50" s="16">
        <f>IF($G50=Table25[[#Headers],[Oil boiler]],1,0)</f>
        <v>0</v>
      </c>
      <c r="BF50" s="16">
        <f>IF($G50=Table25[[#Headers],[Solid boiler]],1,0)</f>
        <v>0</v>
      </c>
      <c r="BG50" s="16">
        <f>IF(Table25[[#This Row],[Subsector]]="Residential",IF(Table25[[#This Row],[Building structure]]&lt;&gt;"Apartment",Table25[[#This Row],[ASHP]]*0.5,0),0)</f>
        <v>0</v>
      </c>
      <c r="BH50" s="16">
        <f>IF(Table25[[#This Row],[Subsector]]="Residential",IF(Table25[[#This Row],[Building structure]]="Apartment",1,0),0)</f>
        <v>0</v>
      </c>
      <c r="BI50" s="27">
        <f>Table25[[#This Row],[Bioliquid boiler (B100)]]*0.5</f>
        <v>0.5</v>
      </c>
    </row>
    <row r="51" spans="2:61" x14ac:dyDescent="0.25">
      <c r="B51" s="3">
        <v>43</v>
      </c>
      <c r="C51" t="s">
        <v>333</v>
      </c>
      <c r="D51" t="s">
        <v>346</v>
      </c>
      <c r="E51" t="s">
        <v>342</v>
      </c>
      <c r="F51" t="s">
        <v>336</v>
      </c>
      <c r="G51" t="s">
        <v>331</v>
      </c>
      <c r="H51" t="s">
        <v>337</v>
      </c>
      <c r="I51" t="s">
        <v>341</v>
      </c>
      <c r="J51" t="s">
        <v>345</v>
      </c>
      <c r="K51" s="39">
        <v>17.179262749723716</v>
      </c>
      <c r="L51" s="39">
        <v>20.356034207976087</v>
      </c>
      <c r="M51" s="39">
        <v>8.7736040468038432</v>
      </c>
      <c r="N51" s="39">
        <v>41.927095178552243</v>
      </c>
      <c r="O51" t="s">
        <v>339</v>
      </c>
      <c r="P51" s="19">
        <v>727.1140528847717</v>
      </c>
      <c r="Q51" s="39">
        <v>52.472940430559518</v>
      </c>
      <c r="R51" s="39">
        <v>10.433776682401277</v>
      </c>
      <c r="S51" s="39">
        <v>12.363179850006041</v>
      </c>
      <c r="T51" s="39">
        <v>20.902379851348357</v>
      </c>
      <c r="U51" s="39">
        <v>8.7736040468038432</v>
      </c>
      <c r="AA51" s="39">
        <v>234.99221789883268</v>
      </c>
      <c r="AB51" s="39">
        <f>R51*1000/AA51</f>
        <v>44.400520049958239</v>
      </c>
      <c r="AC51" s="39">
        <f>IF(AND(Table25[[#This Row],[Subsector]]="Residential",$AB51&gt;49),49+($AB51-49)*2,$AB51)</f>
        <v>44.400520049958239</v>
      </c>
      <c r="AD51" s="39">
        <f>Table25[[#This Row],[Space heating demand (MWh)]]/(load_factor*8760)*1000</f>
        <v>8.5622630602858543</v>
      </c>
      <c r="AE51" s="39">
        <f>Table25[[#This Row],[Peak demand / kW]]/Table25[[#This Row],[Floor area / m^2]]*1000</f>
        <v>36.436368560817719</v>
      </c>
      <c r="AF51" s="39">
        <f t="shared" si="0"/>
        <v>36.436368560817719</v>
      </c>
      <c r="AG51" s="46">
        <f>Table25[[#This Row],[Rebound-corrected peak demand (W/m2)]]/DesignDT</f>
        <v>1.5841899374268573</v>
      </c>
      <c r="AH51" s="16">
        <v>1</v>
      </c>
      <c r="AI51" s="16">
        <f>IF(Table25[[#This Row],[Subsector]]="Residential",1-MIN(Table25[[#This Row],[No HW storage %]],Table25[[#This Row],[Space constrained %]]),Table25[[#This Row],[ND stock with floor area over threshold / %]])</f>
        <v>1</v>
      </c>
      <c r="AJ51" s="16">
        <f>IF(Table25[[#This Row],[Subsector]]="Residential",1-MIN(Table25[[#This Row],[No HW storage %]],Table25[[#This Row],[Space constrained %]]),Table25[[#This Row],[ND stock with floor area over threshold / %]])</f>
        <v>1</v>
      </c>
      <c r="AK51" s="16">
        <f>IF(Table25[[#This Row],[Subsector]]="Residential",1-MIN(Table25[[#This Row],[No HW storage %]],Table25[[#This Row],[Space constrained %]]),Table25[[#This Row],[ND stock with floor area over threshold / %]])</f>
        <v>1</v>
      </c>
      <c r="AL51" s="16">
        <f>IF(Table25[[#This Row],[Subsector]]="Residential",1-MIN(Table25[[#This Row],[No HW storage %]],Table25[[#This Row],[Space constrained %]]),Table25[[#This Row],[ND stock with floor area over threshold / %]])</f>
        <v>1</v>
      </c>
      <c r="AM51" s="16">
        <f>IF($G51=Table25[[#Headers],[Electric heating]],1,0)</f>
        <v>0</v>
      </c>
      <c r="AN51" s="16">
        <f>IF($G51=Table25[[#Headers],[Commercial electric heating]],1,0)</f>
        <v>1</v>
      </c>
      <c r="AO5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51" s="16">
        <f>IF(Table25[[#This Row],[Subsector]]="Residential",IF(AND(Table25[[#This Row],[Building structure]]&lt;&gt;"Apartment",OR(Table25[[#This Row],[Heating]]="Oil boiler",Table25[[#This Row],[Heating]]="Solid boiler")),1,1-Table25[[#This Row],[Space constrained %]]),Table25[[#This Row],[ND stock with floor area over threshold / %]])</f>
        <v>1</v>
      </c>
      <c r="AQ51" s="16">
        <f>IF(Table25[[#This Row],[Subsector]]="Residential",IF(AND(Table25[[#This Row],[Building structure]]&lt;&gt;"Apartment",OR(Table25[[#This Row],[Heating]]="Oil boiler",Table25[[#This Row],[Heating]]="Solid boiler")),1,1-Table25[[#This Row],[Space constrained %]]),Table25[[#This Row],[ND stock with floor area over threshold / %]])</f>
        <v>1</v>
      </c>
      <c r="AR51" s="16">
        <f>IF(Table25[[#This Row],[Heating]]="Gas boiler",1,percentage_of_non_gas_domestic_properties_within_close_proximity_of_gas_grid)</f>
        <v>0.3495740805177735</v>
      </c>
      <c r="AS51" s="16">
        <f>IF(Table25[[#This Row],[Heating]]="Gas boiler",1,percentage_of_non_gas_domestic_properties_within_close_proximity_of_gas_grid)</f>
        <v>0.3495740805177735</v>
      </c>
      <c r="AT51" s="16">
        <f>Table25[[#This Row],[Biomethane boiler]]*Table25[[#This Row],[ASHP]]</f>
        <v>0.3495740805177735</v>
      </c>
      <c r="AU51" s="16">
        <f>IF(Table25[[#This Row],[Subsector]]="Residential",Table25[[#This Row],[ASHP]]*Table25[[#This Row],[Bioliquid boiler (B100)]],Table25[[#This Row],[ND stock with floor area over threshold / %]])</f>
        <v>1</v>
      </c>
      <c r="AV51" s="16">
        <f>Table25[[#This Row],[Biomethane boiler]]*Table25[[#This Row],[ASHP]]</f>
        <v>0.3495740805177735</v>
      </c>
      <c r="AW51" s="16">
        <v>1</v>
      </c>
      <c r="AX51" s="16">
        <f>IF(Table25[[#This Row],[Subsector]]="Residential",IF(Table25[[#This Row],[Building structure]]&lt;&gt;"Apartment",0.5*(1-MIN(Table25[[#This Row],[No HW storage %]],Table25[[#This Row],[Space constrained %]])),0),0.5*Table25[[#This Row],[ASHP]])</f>
        <v>0.5</v>
      </c>
      <c r="AY51" s="16">
        <f>IF(Table25[[#This Row],[Subsector]]="Residential",IF(Table25[[#This Row],[Building structure]]&lt;&gt;"Apartment",Table25[[#This Row],[Hydrogen boiler]]*0.5,0),0.5*Table25[[#This Row],[Hydrogen boiler]])</f>
        <v>0.17478704025888675</v>
      </c>
      <c r="AZ51" s="16">
        <f>IF(Table25[[#This Row],[Subsector]]="Residential",IF(Table25[[#This Row],[Peak demand / kW]]&gt;fuse_limit_kW,0,1),0)</f>
        <v>0</v>
      </c>
      <c r="BA51" s="16">
        <f>IF(Table25[[#This Row],[Subsector]]="Residential",IF(Table25[[#This Row],[Building structure]]&lt;&gt;"Apartment",IF(Table25[[#This Row],[Peak demand / kW]]&gt;fuse_limit_kW,0,0.5),0),0)</f>
        <v>0</v>
      </c>
      <c r="BB51" s="16">
        <f>IF(Table25[[#This Row],[Subsector]]="Residential",IF(Table25[[#This Row],[Peak demand / kW]]&gt;fuse_limit_kW,0,1),IF(OR(Table25[[#This Row],[Subsector]]="Commercial",Table25[[#This Row],[Subsector]]="Public"),1,0))</f>
        <v>1</v>
      </c>
      <c r="BC51" s="16">
        <f>IF(Table25[[#This Row],[Subsector]]="Residential",IF(Table25[[#This Row],[Peak demand / kW]]&gt;fuse_limit_kW,0,1),0)</f>
        <v>0</v>
      </c>
      <c r="BD51" s="16">
        <f>IF($G51=Table25[[#Headers],[Gas boiler]],1,0)</f>
        <v>0</v>
      </c>
      <c r="BE51" s="16">
        <f>IF($G51=Table25[[#Headers],[Oil boiler]],1,0)</f>
        <v>0</v>
      </c>
      <c r="BF51" s="16">
        <f>IF($G51=Table25[[#Headers],[Solid boiler]],1,0)</f>
        <v>0</v>
      </c>
      <c r="BG51" s="16">
        <f>IF(Table25[[#This Row],[Subsector]]="Residential",IF(Table25[[#This Row],[Building structure]]&lt;&gt;"Apartment",Table25[[#This Row],[ASHP]]*0.5,0),0)</f>
        <v>0</v>
      </c>
      <c r="BH51" s="16">
        <f>IF(Table25[[#This Row],[Subsector]]="Residential",IF(Table25[[#This Row],[Building structure]]="Apartment",1,0),0)</f>
        <v>0</v>
      </c>
      <c r="BI51" s="27">
        <f>Table25[[#This Row],[Bioliquid boiler (B100)]]*0.5</f>
        <v>0.5</v>
      </c>
    </row>
    <row r="52" spans="2:61" x14ac:dyDescent="0.25">
      <c r="B52">
        <v>44</v>
      </c>
      <c r="C52" t="s">
        <v>333</v>
      </c>
      <c r="D52" t="s">
        <v>346</v>
      </c>
      <c r="E52" t="s">
        <v>342</v>
      </c>
      <c r="F52" t="s">
        <v>336</v>
      </c>
      <c r="G52" t="s">
        <v>331</v>
      </c>
      <c r="H52" t="s">
        <v>341</v>
      </c>
      <c r="I52" t="s">
        <v>341</v>
      </c>
      <c r="J52" t="s">
        <v>345</v>
      </c>
      <c r="K52" s="39">
        <v>30.398330625164242</v>
      </c>
      <c r="L52" s="39">
        <v>24.251750302994783</v>
      </c>
      <c r="M52" s="39">
        <v>9.811193868425347</v>
      </c>
      <c r="N52" s="39">
        <v>33.208584677714406</v>
      </c>
      <c r="O52" t="s">
        <v>339</v>
      </c>
      <c r="P52" s="19">
        <v>2359.5841249256796</v>
      </c>
      <c r="Q52" s="39">
        <v>59.187434507417308</v>
      </c>
      <c r="R52" s="39">
        <v>18.241911979658678</v>
      </c>
      <c r="S52" s="39">
        <v>14.553374651885219</v>
      </c>
      <c r="T52" s="39">
        <v>16.58095400744806</v>
      </c>
      <c r="U52" s="39">
        <v>9.811193868425347</v>
      </c>
      <c r="AA52" s="39">
        <v>278.92326139088726</v>
      </c>
      <c r="AB52" s="39">
        <f>R52*1000/AA52</f>
        <v>65.401185575892825</v>
      </c>
      <c r="AC52" s="39">
        <f>IF(AND(Table25[[#This Row],[Subsector]]="Residential",$AB52&gt;49),49+($AB52-49)*2,$AB52)</f>
        <v>65.401185575892825</v>
      </c>
      <c r="AD52" s="39">
        <f>Table25[[#This Row],[Space heating demand (MWh)]]/(load_factor*8760)*1000</f>
        <v>15.150737677051124</v>
      </c>
      <c r="AE52" s="39">
        <f>Table25[[#This Row],[Peak demand / kW]]/Table25[[#This Row],[Floor area / m^2]]*1000</f>
        <v>54.318659553527347</v>
      </c>
      <c r="AF52" s="39">
        <f t="shared" si="0"/>
        <v>54.318659553527347</v>
      </c>
      <c r="AG52" s="46">
        <f>Table25[[#This Row],[Rebound-corrected peak demand (W/m2)]]/DesignDT</f>
        <v>2.361680850153363</v>
      </c>
      <c r="AH52" s="16">
        <v>0.99760191846522783</v>
      </c>
      <c r="AI52" s="16">
        <f>IF(Table25[[#This Row],[Subsector]]="Residential",1-MIN(Table25[[#This Row],[No HW storage %]],Table25[[#This Row],[Space constrained %]]),Table25[[#This Row],[ND stock with floor area over threshold / %]])</f>
        <v>0.99760191846522783</v>
      </c>
      <c r="AJ52" s="16">
        <f>IF(Table25[[#This Row],[Subsector]]="Residential",1-MIN(Table25[[#This Row],[No HW storage %]],Table25[[#This Row],[Space constrained %]]),Table25[[#This Row],[ND stock with floor area over threshold / %]])</f>
        <v>0.99760191846522783</v>
      </c>
      <c r="AK52" s="16">
        <f>IF(Table25[[#This Row],[Subsector]]="Residential",1-MIN(Table25[[#This Row],[No HW storage %]],Table25[[#This Row],[Space constrained %]]),Table25[[#This Row],[ND stock with floor area over threshold / %]])</f>
        <v>0.99760191846522783</v>
      </c>
      <c r="AL52" s="16">
        <f>IF(Table25[[#This Row],[Subsector]]="Residential",1-MIN(Table25[[#This Row],[No HW storage %]],Table25[[#This Row],[Space constrained %]]),Table25[[#This Row],[ND stock with floor area over threshold / %]])</f>
        <v>0.99760191846522783</v>
      </c>
      <c r="AM52" s="16">
        <f>IF($G52=Table25[[#Headers],[Electric heating]],1,0)</f>
        <v>0</v>
      </c>
      <c r="AN52" s="16">
        <f>IF($G52=Table25[[#Headers],[Commercial electric heating]],1,0)</f>
        <v>1</v>
      </c>
      <c r="AO5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52" s="16">
        <f>IF(Table25[[#This Row],[Subsector]]="Residential",IF(AND(Table25[[#This Row],[Building structure]]&lt;&gt;"Apartment",OR(Table25[[#This Row],[Heating]]="Oil boiler",Table25[[#This Row],[Heating]]="Solid boiler")),1,1-Table25[[#This Row],[Space constrained %]]),Table25[[#This Row],[ND stock with floor area over threshold / %]])</f>
        <v>0.99760191846522783</v>
      </c>
      <c r="AQ52" s="16">
        <f>IF(Table25[[#This Row],[Subsector]]="Residential",IF(AND(Table25[[#This Row],[Building structure]]&lt;&gt;"Apartment",OR(Table25[[#This Row],[Heating]]="Oil boiler",Table25[[#This Row],[Heating]]="Solid boiler")),1,1-Table25[[#This Row],[Space constrained %]]),Table25[[#This Row],[ND stock with floor area over threshold / %]])</f>
        <v>0.99760191846522783</v>
      </c>
      <c r="AR52" s="16">
        <f>IF(Table25[[#This Row],[Heating]]="Gas boiler",1,percentage_of_non_gas_domestic_properties_within_close_proximity_of_gas_grid)</f>
        <v>0.3495740805177735</v>
      </c>
      <c r="AS52" s="16">
        <f>IF(Table25[[#This Row],[Heating]]="Gas boiler",1,percentage_of_non_gas_domestic_properties_within_close_proximity_of_gas_grid)</f>
        <v>0.3495740805177735</v>
      </c>
      <c r="AT52" s="16">
        <f>Table25[[#This Row],[Biomethane boiler]]*Table25[[#This Row],[ASHP]]</f>
        <v>0.34873577337024886</v>
      </c>
      <c r="AU52" s="16">
        <f>IF(Table25[[#This Row],[Subsector]]="Residential",Table25[[#This Row],[ASHP]]*Table25[[#This Row],[Bioliquid boiler (B100)]],Table25[[#This Row],[ND stock with floor area over threshold / %]])</f>
        <v>0.99760191846522783</v>
      </c>
      <c r="AV52" s="16">
        <f>Table25[[#This Row],[Biomethane boiler]]*Table25[[#This Row],[ASHP]]</f>
        <v>0.34873577337024886</v>
      </c>
      <c r="AW52" s="16">
        <v>1</v>
      </c>
      <c r="AX52" s="16">
        <f>IF(Table25[[#This Row],[Subsector]]="Residential",IF(Table25[[#This Row],[Building structure]]&lt;&gt;"Apartment",0.5*(1-MIN(Table25[[#This Row],[No HW storage %]],Table25[[#This Row],[Space constrained %]])),0),0.5*Table25[[#This Row],[ASHP]])</f>
        <v>0.49880095923261392</v>
      </c>
      <c r="AY52" s="16">
        <f>IF(Table25[[#This Row],[Subsector]]="Residential",IF(Table25[[#This Row],[Building structure]]&lt;&gt;"Apartment",Table25[[#This Row],[Hydrogen boiler]]*0.5,0),0.5*Table25[[#This Row],[Hydrogen boiler]])</f>
        <v>0.17478704025888675</v>
      </c>
      <c r="AZ52" s="16">
        <f>IF(Table25[[#This Row],[Subsector]]="Residential",IF(Table25[[#This Row],[Peak demand / kW]]&gt;fuse_limit_kW,0,1),0)</f>
        <v>0</v>
      </c>
      <c r="BA52" s="16">
        <f>IF(Table25[[#This Row],[Subsector]]="Residential",IF(Table25[[#This Row],[Building structure]]&lt;&gt;"Apartment",IF(Table25[[#This Row],[Peak demand / kW]]&gt;fuse_limit_kW,0,0.5),0),0)</f>
        <v>0</v>
      </c>
      <c r="BB52" s="16">
        <f>IF(Table25[[#This Row],[Subsector]]="Residential",IF(Table25[[#This Row],[Peak demand / kW]]&gt;fuse_limit_kW,0,1),IF(OR(Table25[[#This Row],[Subsector]]="Commercial",Table25[[#This Row],[Subsector]]="Public"),1,0))</f>
        <v>1</v>
      </c>
      <c r="BC52" s="16">
        <f>IF(Table25[[#This Row],[Subsector]]="Residential",IF(Table25[[#This Row],[Peak demand / kW]]&gt;fuse_limit_kW,0,1),0)</f>
        <v>0</v>
      </c>
      <c r="BD52" s="16">
        <f>IF($G52=Table25[[#Headers],[Gas boiler]],1,0)</f>
        <v>0</v>
      </c>
      <c r="BE52" s="16">
        <f>IF($G52=Table25[[#Headers],[Oil boiler]],1,0)</f>
        <v>0</v>
      </c>
      <c r="BF52" s="16">
        <f>IF($G52=Table25[[#Headers],[Solid boiler]],1,0)</f>
        <v>0</v>
      </c>
      <c r="BG52" s="16">
        <f>IF(Table25[[#This Row],[Subsector]]="Residential",IF(Table25[[#This Row],[Building structure]]&lt;&gt;"Apartment",Table25[[#This Row],[ASHP]]*0.5,0),0)</f>
        <v>0</v>
      </c>
      <c r="BH52" s="16">
        <f>IF(Table25[[#This Row],[Subsector]]="Residential",IF(Table25[[#This Row],[Building structure]]="Apartment",1,0),0)</f>
        <v>0</v>
      </c>
      <c r="BI52" s="27">
        <f>Table25[[#This Row],[Bioliquid boiler (B100)]]*0.5</f>
        <v>0.49880095923261392</v>
      </c>
    </row>
    <row r="53" spans="2:61" x14ac:dyDescent="0.25">
      <c r="B53" s="3">
        <v>45</v>
      </c>
      <c r="C53" t="s">
        <v>333</v>
      </c>
      <c r="D53" t="s">
        <v>346</v>
      </c>
      <c r="E53" t="s">
        <v>342</v>
      </c>
      <c r="F53" t="s">
        <v>344</v>
      </c>
      <c r="G53" t="s">
        <v>331</v>
      </c>
      <c r="H53" t="s">
        <v>341</v>
      </c>
      <c r="I53" t="s">
        <v>341</v>
      </c>
      <c r="J53" t="s">
        <v>345</v>
      </c>
      <c r="K53" s="39">
        <v>19.269900956409685</v>
      </c>
      <c r="L53" s="39">
        <v>9.7081678365239732</v>
      </c>
      <c r="M53" s="39">
        <v>8.2538919256396266</v>
      </c>
      <c r="N53" s="39">
        <v>0</v>
      </c>
      <c r="O53" t="s">
        <v>339</v>
      </c>
      <c r="P53" s="19">
        <v>480.97038517669722</v>
      </c>
      <c r="Q53" s="39">
        <v>33.553703567655553</v>
      </c>
      <c r="R53" s="39">
        <v>16.823925294716364</v>
      </c>
      <c r="S53" s="39">
        <v>8.4758863472995554</v>
      </c>
      <c r="T53" s="39">
        <v>0</v>
      </c>
      <c r="U53" s="39">
        <v>8.2538919256396266</v>
      </c>
      <c r="AA53" s="39">
        <v>168.93529411764706</v>
      </c>
      <c r="AB53" s="39">
        <f>R53*1000/AA53</f>
        <v>99.587983568431426</v>
      </c>
      <c r="AC53" s="39">
        <f>IF(AND(Table25[[#This Row],[Subsector]]="Residential",$AB53&gt;49),49+($AB53-49)*2,$AB53)</f>
        <v>99.587983568431426</v>
      </c>
      <c r="AD53" s="39">
        <f>Table25[[#This Row],[Space heating demand (MWh)]]/(load_factor*8760)*1000</f>
        <v>9.6042515641183286</v>
      </c>
      <c r="AE53" s="39">
        <f>Table25[[#This Row],[Peak demand / kW]]/Table25[[#This Row],[Floor area / m^2]]*1000</f>
        <v>56.851657992970367</v>
      </c>
      <c r="AF53" s="39">
        <f t="shared" si="0"/>
        <v>56.851657992970367</v>
      </c>
      <c r="AG53" s="46">
        <f>Table25[[#This Row],[Rebound-corrected peak demand (W/m2)]]/DesignDT</f>
        <v>2.4718112170856683</v>
      </c>
      <c r="AH53" s="16">
        <v>0.9882352941176471</v>
      </c>
      <c r="AI53" s="16">
        <f>IF(Table25[[#This Row],[Subsector]]="Residential",1-MIN(Table25[[#This Row],[No HW storage %]],Table25[[#This Row],[Space constrained %]]),Table25[[#This Row],[ND stock with floor area over threshold / %]])</f>
        <v>0.9882352941176471</v>
      </c>
      <c r="AJ53" s="16">
        <f>IF(Table25[[#This Row],[Subsector]]="Residential",1-MIN(Table25[[#This Row],[No HW storage %]],Table25[[#This Row],[Space constrained %]]),Table25[[#This Row],[ND stock with floor area over threshold / %]])</f>
        <v>0.9882352941176471</v>
      </c>
      <c r="AK53" s="16">
        <f>IF(Table25[[#This Row],[Subsector]]="Residential",1-MIN(Table25[[#This Row],[No HW storage %]],Table25[[#This Row],[Space constrained %]]),Table25[[#This Row],[ND stock with floor area over threshold / %]])</f>
        <v>0.9882352941176471</v>
      </c>
      <c r="AL53" s="16">
        <f>IF(Table25[[#This Row],[Subsector]]="Residential",1-MIN(Table25[[#This Row],[No HW storage %]],Table25[[#This Row],[Space constrained %]]),Table25[[#This Row],[ND stock with floor area over threshold / %]])</f>
        <v>0.9882352941176471</v>
      </c>
      <c r="AM53" s="16">
        <f>IF($G53=Table25[[#Headers],[Electric heating]],1,0)</f>
        <v>0</v>
      </c>
      <c r="AN53" s="16">
        <f>IF($G53=Table25[[#Headers],[Commercial electric heating]],1,0)</f>
        <v>1</v>
      </c>
      <c r="AO5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53" s="16">
        <f>IF(Table25[[#This Row],[Subsector]]="Residential",IF(AND(Table25[[#This Row],[Building structure]]&lt;&gt;"Apartment",OR(Table25[[#This Row],[Heating]]="Oil boiler",Table25[[#This Row],[Heating]]="Solid boiler")),1,1-Table25[[#This Row],[Space constrained %]]),Table25[[#This Row],[ND stock with floor area over threshold / %]])</f>
        <v>0.9882352941176471</v>
      </c>
      <c r="AQ53" s="16">
        <f>IF(Table25[[#This Row],[Subsector]]="Residential",IF(AND(Table25[[#This Row],[Building structure]]&lt;&gt;"Apartment",OR(Table25[[#This Row],[Heating]]="Oil boiler",Table25[[#This Row],[Heating]]="Solid boiler")),1,1-Table25[[#This Row],[Space constrained %]]),Table25[[#This Row],[ND stock with floor area over threshold / %]])</f>
        <v>0.9882352941176471</v>
      </c>
      <c r="AR53" s="16">
        <f>IF(Table25[[#This Row],[Heating]]="Gas boiler",1,percentage_of_non_gas_domestic_properties_within_close_proximity_of_gas_grid)</f>
        <v>0.3495740805177735</v>
      </c>
      <c r="AS53" s="16">
        <f>IF(Table25[[#This Row],[Heating]]="Gas boiler",1,percentage_of_non_gas_domestic_properties_within_close_proximity_of_gas_grid)</f>
        <v>0.3495740805177735</v>
      </c>
      <c r="AT53" s="16">
        <f>Table25[[#This Row],[Biomethane boiler]]*Table25[[#This Row],[ASHP]]</f>
        <v>0.34546144427638792</v>
      </c>
      <c r="AU53" s="16">
        <f>IF(Table25[[#This Row],[Subsector]]="Residential",Table25[[#This Row],[ASHP]]*Table25[[#This Row],[Bioliquid boiler (B100)]],Table25[[#This Row],[ND stock with floor area over threshold / %]])</f>
        <v>0.9882352941176471</v>
      </c>
      <c r="AV53" s="16">
        <f>Table25[[#This Row],[Biomethane boiler]]*Table25[[#This Row],[ASHP]]</f>
        <v>0.34546144427638792</v>
      </c>
      <c r="AW53" s="16">
        <v>1</v>
      </c>
      <c r="AX53" s="16">
        <f>IF(Table25[[#This Row],[Subsector]]="Residential",IF(Table25[[#This Row],[Building structure]]&lt;&gt;"Apartment",0.5*(1-MIN(Table25[[#This Row],[No HW storage %]],Table25[[#This Row],[Space constrained %]])),0),0.5*Table25[[#This Row],[ASHP]])</f>
        <v>0.49411764705882355</v>
      </c>
      <c r="AY53" s="16">
        <f>IF(Table25[[#This Row],[Subsector]]="Residential",IF(Table25[[#This Row],[Building structure]]&lt;&gt;"Apartment",Table25[[#This Row],[Hydrogen boiler]]*0.5,0),0.5*Table25[[#This Row],[Hydrogen boiler]])</f>
        <v>0.17478704025888675</v>
      </c>
      <c r="AZ53" s="16">
        <f>IF(Table25[[#This Row],[Subsector]]="Residential",IF(Table25[[#This Row],[Peak demand / kW]]&gt;fuse_limit_kW,0,1),0)</f>
        <v>0</v>
      </c>
      <c r="BA53" s="16">
        <f>IF(Table25[[#This Row],[Subsector]]="Residential",IF(Table25[[#This Row],[Building structure]]&lt;&gt;"Apartment",IF(Table25[[#This Row],[Peak demand / kW]]&gt;fuse_limit_kW,0,0.5),0),0)</f>
        <v>0</v>
      </c>
      <c r="BB53" s="16">
        <f>IF(Table25[[#This Row],[Subsector]]="Residential",IF(Table25[[#This Row],[Peak demand / kW]]&gt;fuse_limit_kW,0,1),IF(OR(Table25[[#This Row],[Subsector]]="Commercial",Table25[[#This Row],[Subsector]]="Public"),1,0))</f>
        <v>1</v>
      </c>
      <c r="BC53" s="16">
        <f>IF(Table25[[#This Row],[Subsector]]="Residential",IF(Table25[[#This Row],[Peak demand / kW]]&gt;fuse_limit_kW,0,1),0)</f>
        <v>0</v>
      </c>
      <c r="BD53" s="16">
        <f>IF($G53=Table25[[#Headers],[Gas boiler]],1,0)</f>
        <v>0</v>
      </c>
      <c r="BE53" s="16">
        <f>IF($G53=Table25[[#Headers],[Oil boiler]],1,0)</f>
        <v>0</v>
      </c>
      <c r="BF53" s="16">
        <f>IF($G53=Table25[[#Headers],[Solid boiler]],1,0)</f>
        <v>0</v>
      </c>
      <c r="BG53" s="16">
        <f>IF(Table25[[#This Row],[Subsector]]="Residential",IF(Table25[[#This Row],[Building structure]]&lt;&gt;"Apartment",Table25[[#This Row],[ASHP]]*0.5,0),0)</f>
        <v>0</v>
      </c>
      <c r="BH53" s="16">
        <f>IF(Table25[[#This Row],[Subsector]]="Residential",IF(Table25[[#This Row],[Building structure]]="Apartment",1,0),0)</f>
        <v>0</v>
      </c>
      <c r="BI53" s="27">
        <f>Table25[[#This Row],[Bioliquid boiler (B100)]]*0.5</f>
        <v>0.49411764705882355</v>
      </c>
    </row>
    <row r="54" spans="2:61" x14ac:dyDescent="0.25">
      <c r="B54" s="3">
        <v>46</v>
      </c>
      <c r="C54" t="s">
        <v>333</v>
      </c>
      <c r="D54" t="s">
        <v>346</v>
      </c>
      <c r="E54" t="s">
        <v>342</v>
      </c>
      <c r="F54" t="s">
        <v>344</v>
      </c>
      <c r="G54" t="s">
        <v>331</v>
      </c>
      <c r="H54" t="s">
        <v>341</v>
      </c>
      <c r="I54" t="s">
        <v>341</v>
      </c>
      <c r="J54" t="s">
        <v>338</v>
      </c>
      <c r="K54" s="39">
        <v>19.269900956409685</v>
      </c>
      <c r="L54" s="39">
        <v>9.7081678365239732</v>
      </c>
      <c r="M54" s="39">
        <v>8.2538919256396266</v>
      </c>
      <c r="N54" s="39">
        <v>0</v>
      </c>
      <c r="O54" t="s">
        <v>339</v>
      </c>
      <c r="P54" s="19">
        <v>480.97038517669722</v>
      </c>
      <c r="Q54" s="39">
        <v>33.553703567655553</v>
      </c>
      <c r="R54" s="39">
        <v>16.823925294716364</v>
      </c>
      <c r="S54" s="39">
        <v>8.4758863472995554</v>
      </c>
      <c r="T54" s="39">
        <v>0</v>
      </c>
      <c r="U54" s="39">
        <v>8.2538919256396266</v>
      </c>
      <c r="AA54" s="39">
        <v>168.93529411764706</v>
      </c>
      <c r="AB54" s="39">
        <f>R54*1000/AA54</f>
        <v>99.587983568431426</v>
      </c>
      <c r="AC54" s="39">
        <f>IF(AND(Table25[[#This Row],[Subsector]]="Residential",$AB54&gt;49),49+($AB54-49)*2,$AB54)</f>
        <v>99.587983568431426</v>
      </c>
      <c r="AD54" s="39">
        <f>Table25[[#This Row],[Space heating demand (MWh)]]/(load_factor*8760)*1000</f>
        <v>9.6042515641183286</v>
      </c>
      <c r="AE54" s="39">
        <f>Table25[[#This Row],[Peak demand / kW]]/Table25[[#This Row],[Floor area / m^2]]*1000</f>
        <v>56.851657992970367</v>
      </c>
      <c r="AF54" s="39">
        <f t="shared" si="0"/>
        <v>56.851657992970367</v>
      </c>
      <c r="AG54" s="46">
        <f>Table25[[#This Row],[Rebound-corrected peak demand (W/m2)]]/DesignDT</f>
        <v>2.4718112170856683</v>
      </c>
      <c r="AH54" s="16">
        <v>0.9882352941176471</v>
      </c>
      <c r="AI54" s="16">
        <f>IF(Table25[[#This Row],[Subsector]]="Residential",1-MIN(Table25[[#This Row],[No HW storage %]],Table25[[#This Row],[Space constrained %]]),Table25[[#This Row],[ND stock with floor area over threshold / %]])</f>
        <v>0.9882352941176471</v>
      </c>
      <c r="AJ54" s="16">
        <f>IF(Table25[[#This Row],[Subsector]]="Residential",1-MIN(Table25[[#This Row],[No HW storage %]],Table25[[#This Row],[Space constrained %]]),Table25[[#This Row],[ND stock with floor area over threshold / %]])</f>
        <v>0.9882352941176471</v>
      </c>
      <c r="AK54" s="16">
        <f>IF(Table25[[#This Row],[Subsector]]="Residential",1-MIN(Table25[[#This Row],[No HW storage %]],Table25[[#This Row],[Space constrained %]]),Table25[[#This Row],[ND stock with floor area over threshold / %]])</f>
        <v>0.9882352941176471</v>
      </c>
      <c r="AL54" s="16">
        <f>IF(Table25[[#This Row],[Subsector]]="Residential",1-MIN(Table25[[#This Row],[No HW storage %]],Table25[[#This Row],[Space constrained %]]),Table25[[#This Row],[ND stock with floor area over threshold / %]])</f>
        <v>0.9882352941176471</v>
      </c>
      <c r="AM54" s="16">
        <f>IF($G54=Table25[[#Headers],[Electric heating]],1,0)</f>
        <v>0</v>
      </c>
      <c r="AN54" s="16">
        <f>IF($G54=Table25[[#Headers],[Commercial electric heating]],1,0)</f>
        <v>1</v>
      </c>
      <c r="AO5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54" s="16">
        <f>IF(Table25[[#This Row],[Subsector]]="Residential",IF(AND(Table25[[#This Row],[Building structure]]&lt;&gt;"Apartment",OR(Table25[[#This Row],[Heating]]="Oil boiler",Table25[[#This Row],[Heating]]="Solid boiler")),1,1-Table25[[#This Row],[Space constrained %]]),Table25[[#This Row],[ND stock with floor area over threshold / %]])</f>
        <v>0.9882352941176471</v>
      </c>
      <c r="AQ54" s="16">
        <f>IF(Table25[[#This Row],[Subsector]]="Residential",IF(AND(Table25[[#This Row],[Building structure]]&lt;&gt;"Apartment",OR(Table25[[#This Row],[Heating]]="Oil boiler",Table25[[#This Row],[Heating]]="Solid boiler")),1,1-Table25[[#This Row],[Space constrained %]]),Table25[[#This Row],[ND stock with floor area over threshold / %]])</f>
        <v>0.9882352941176471</v>
      </c>
      <c r="AR54" s="16">
        <f>IF(Table25[[#This Row],[Heating]]="Gas boiler",1,percentage_of_non_gas_domestic_properties_within_close_proximity_of_gas_grid)</f>
        <v>0.3495740805177735</v>
      </c>
      <c r="AS54" s="16">
        <f>IF(Table25[[#This Row],[Heating]]="Gas boiler",1,percentage_of_non_gas_domestic_properties_within_close_proximity_of_gas_grid)</f>
        <v>0.3495740805177735</v>
      </c>
      <c r="AT54" s="16">
        <f>Table25[[#This Row],[Biomethane boiler]]*Table25[[#This Row],[ASHP]]</f>
        <v>0.34546144427638792</v>
      </c>
      <c r="AU54" s="16">
        <f>IF(Table25[[#This Row],[Subsector]]="Residential",Table25[[#This Row],[ASHP]]*Table25[[#This Row],[Bioliquid boiler (B100)]],Table25[[#This Row],[ND stock with floor area over threshold / %]])</f>
        <v>0.9882352941176471</v>
      </c>
      <c r="AV54" s="16">
        <f>Table25[[#This Row],[Biomethane boiler]]*Table25[[#This Row],[ASHP]]</f>
        <v>0.34546144427638792</v>
      </c>
      <c r="AW54" s="16">
        <v>1</v>
      </c>
      <c r="AX54" s="16">
        <f>IF(Table25[[#This Row],[Subsector]]="Residential",IF(Table25[[#This Row],[Building structure]]&lt;&gt;"Apartment",0.5*(1-MIN(Table25[[#This Row],[No HW storage %]],Table25[[#This Row],[Space constrained %]])),0),0.5*Table25[[#This Row],[ASHP]])</f>
        <v>0.49411764705882355</v>
      </c>
      <c r="AY54" s="16">
        <f>IF(Table25[[#This Row],[Subsector]]="Residential",IF(Table25[[#This Row],[Building structure]]&lt;&gt;"Apartment",Table25[[#This Row],[Hydrogen boiler]]*0.5,0),0.5*Table25[[#This Row],[Hydrogen boiler]])</f>
        <v>0.17478704025888675</v>
      </c>
      <c r="AZ54" s="16">
        <f>IF(Table25[[#This Row],[Subsector]]="Residential",IF(Table25[[#This Row],[Peak demand / kW]]&gt;fuse_limit_kW,0,1),0)</f>
        <v>0</v>
      </c>
      <c r="BA54" s="16">
        <f>IF(Table25[[#This Row],[Subsector]]="Residential",IF(Table25[[#This Row],[Building structure]]&lt;&gt;"Apartment",IF(Table25[[#This Row],[Peak demand / kW]]&gt;fuse_limit_kW,0,0.5),0),0)</f>
        <v>0</v>
      </c>
      <c r="BB54" s="16">
        <f>IF(Table25[[#This Row],[Subsector]]="Residential",IF(Table25[[#This Row],[Peak demand / kW]]&gt;fuse_limit_kW,0,1),IF(OR(Table25[[#This Row],[Subsector]]="Commercial",Table25[[#This Row],[Subsector]]="Public"),1,0))</f>
        <v>1</v>
      </c>
      <c r="BC54" s="16">
        <f>IF(Table25[[#This Row],[Subsector]]="Residential",IF(Table25[[#This Row],[Peak demand / kW]]&gt;fuse_limit_kW,0,1),0)</f>
        <v>0</v>
      </c>
      <c r="BD54" s="16">
        <f>IF($G54=Table25[[#Headers],[Gas boiler]],1,0)</f>
        <v>0</v>
      </c>
      <c r="BE54" s="16">
        <f>IF($G54=Table25[[#Headers],[Oil boiler]],1,0)</f>
        <v>0</v>
      </c>
      <c r="BF54" s="16">
        <f>IF($G54=Table25[[#Headers],[Solid boiler]],1,0)</f>
        <v>0</v>
      </c>
      <c r="BG54" s="16">
        <f>IF(Table25[[#This Row],[Subsector]]="Residential",IF(Table25[[#This Row],[Building structure]]&lt;&gt;"Apartment",Table25[[#This Row],[ASHP]]*0.5,0),0)</f>
        <v>0</v>
      </c>
      <c r="BH54" s="16">
        <f>IF(Table25[[#This Row],[Subsector]]="Residential",IF(Table25[[#This Row],[Building structure]]="Apartment",1,0),0)</f>
        <v>0</v>
      </c>
      <c r="BI54" s="27">
        <f>Table25[[#This Row],[Bioliquid boiler (B100)]]*0.5</f>
        <v>0.49411764705882355</v>
      </c>
    </row>
    <row r="55" spans="2:61" x14ac:dyDescent="0.25">
      <c r="B55">
        <v>47</v>
      </c>
      <c r="C55" t="s">
        <v>333</v>
      </c>
      <c r="D55" t="s">
        <v>346</v>
      </c>
      <c r="E55" t="s">
        <v>342</v>
      </c>
      <c r="F55" t="s">
        <v>344</v>
      </c>
      <c r="G55" t="s">
        <v>331</v>
      </c>
      <c r="H55" t="s">
        <v>341</v>
      </c>
      <c r="I55" t="s">
        <v>337</v>
      </c>
      <c r="J55" t="s">
        <v>345</v>
      </c>
      <c r="K55" s="39">
        <v>10.800315385411427</v>
      </c>
      <c r="L55" s="39">
        <v>7.2881211692143921</v>
      </c>
      <c r="M55" s="39">
        <v>7.2196318589510788</v>
      </c>
      <c r="N55" s="39">
        <v>0</v>
      </c>
      <c r="O55" t="s">
        <v>339</v>
      </c>
      <c r="P55" s="19">
        <v>62.243226316984348</v>
      </c>
      <c r="Q55" s="39">
        <v>22.830648262570922</v>
      </c>
      <c r="R55" s="39">
        <v>9.3210875432353415</v>
      </c>
      <c r="S55" s="39">
        <v>6.2899288603844985</v>
      </c>
      <c r="T55" s="39">
        <v>0</v>
      </c>
      <c r="U55" s="39">
        <v>7.2196318589510797</v>
      </c>
      <c r="AA55" s="39">
        <v>152.40909090909091</v>
      </c>
      <c r="AB55" s="39">
        <f>R55*1000/AA55</f>
        <v>61.158343558358943</v>
      </c>
      <c r="AC55" s="39">
        <f>IF(AND(Table25[[#This Row],[Subsector]]="Residential",$AB55&gt;49),49+($AB55-49)*2,$AB55)</f>
        <v>61.158343558358943</v>
      </c>
      <c r="AD55" s="39">
        <f>Table25[[#This Row],[Space heating demand (MWh)]]/(load_factor*8760)*1000</f>
        <v>5.3829516907198167</v>
      </c>
      <c r="AE55" s="39">
        <f>Table25[[#This Row],[Peak demand / kW]]/Table25[[#This Row],[Floor area / m^2]]*1000</f>
        <v>35.319098477732176</v>
      </c>
      <c r="AF55" s="39">
        <f t="shared" si="0"/>
        <v>35.319098477732176</v>
      </c>
      <c r="AG55" s="46">
        <f>Table25[[#This Row],[Rebound-corrected peak demand (W/m2)]]/DesignDT</f>
        <v>1.5356129772927034</v>
      </c>
      <c r="AH55" s="16">
        <v>1</v>
      </c>
      <c r="AI55" s="16">
        <f>IF(Table25[[#This Row],[Subsector]]="Residential",1-MIN(Table25[[#This Row],[No HW storage %]],Table25[[#This Row],[Space constrained %]]),Table25[[#This Row],[ND stock with floor area over threshold / %]])</f>
        <v>1</v>
      </c>
      <c r="AJ55" s="16">
        <f>IF(Table25[[#This Row],[Subsector]]="Residential",1-MIN(Table25[[#This Row],[No HW storage %]],Table25[[#This Row],[Space constrained %]]),Table25[[#This Row],[ND stock with floor area over threshold / %]])</f>
        <v>1</v>
      </c>
      <c r="AK55" s="16">
        <f>IF(Table25[[#This Row],[Subsector]]="Residential",1-MIN(Table25[[#This Row],[No HW storage %]],Table25[[#This Row],[Space constrained %]]),Table25[[#This Row],[ND stock with floor area over threshold / %]])</f>
        <v>1</v>
      </c>
      <c r="AL55" s="16">
        <f>IF(Table25[[#This Row],[Subsector]]="Residential",1-MIN(Table25[[#This Row],[No HW storage %]],Table25[[#This Row],[Space constrained %]]),Table25[[#This Row],[ND stock with floor area over threshold / %]])</f>
        <v>1</v>
      </c>
      <c r="AM55" s="16">
        <f>IF($G55=Table25[[#Headers],[Electric heating]],1,0)</f>
        <v>0</v>
      </c>
      <c r="AN55" s="16">
        <f>IF($G55=Table25[[#Headers],[Commercial electric heating]],1,0)</f>
        <v>1</v>
      </c>
      <c r="AO5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55" s="16">
        <f>IF(Table25[[#This Row],[Subsector]]="Residential",IF(AND(Table25[[#This Row],[Building structure]]&lt;&gt;"Apartment",OR(Table25[[#This Row],[Heating]]="Oil boiler",Table25[[#This Row],[Heating]]="Solid boiler")),1,1-Table25[[#This Row],[Space constrained %]]),Table25[[#This Row],[ND stock with floor area over threshold / %]])</f>
        <v>1</v>
      </c>
      <c r="AQ55" s="16">
        <f>IF(Table25[[#This Row],[Subsector]]="Residential",IF(AND(Table25[[#This Row],[Building structure]]&lt;&gt;"Apartment",OR(Table25[[#This Row],[Heating]]="Oil boiler",Table25[[#This Row],[Heating]]="Solid boiler")),1,1-Table25[[#This Row],[Space constrained %]]),Table25[[#This Row],[ND stock with floor area over threshold / %]])</f>
        <v>1</v>
      </c>
      <c r="AR55" s="16">
        <f>IF(Table25[[#This Row],[Heating]]="Gas boiler",1,percentage_of_non_gas_domestic_properties_within_close_proximity_of_gas_grid)</f>
        <v>0.3495740805177735</v>
      </c>
      <c r="AS55" s="16">
        <f>IF(Table25[[#This Row],[Heating]]="Gas boiler",1,percentage_of_non_gas_domestic_properties_within_close_proximity_of_gas_grid)</f>
        <v>0.3495740805177735</v>
      </c>
      <c r="AT55" s="16">
        <f>Table25[[#This Row],[Biomethane boiler]]*Table25[[#This Row],[ASHP]]</f>
        <v>0.3495740805177735</v>
      </c>
      <c r="AU55" s="16">
        <f>IF(Table25[[#This Row],[Subsector]]="Residential",Table25[[#This Row],[ASHP]]*Table25[[#This Row],[Bioliquid boiler (B100)]],Table25[[#This Row],[ND stock with floor area over threshold / %]])</f>
        <v>1</v>
      </c>
      <c r="AV55" s="16">
        <f>Table25[[#This Row],[Biomethane boiler]]*Table25[[#This Row],[ASHP]]</f>
        <v>0.3495740805177735</v>
      </c>
      <c r="AW55" s="16">
        <v>1</v>
      </c>
      <c r="AX55" s="16">
        <f>IF(Table25[[#This Row],[Subsector]]="Residential",IF(Table25[[#This Row],[Building structure]]&lt;&gt;"Apartment",0.5*(1-MIN(Table25[[#This Row],[No HW storage %]],Table25[[#This Row],[Space constrained %]])),0),0.5*Table25[[#This Row],[ASHP]])</f>
        <v>0.5</v>
      </c>
      <c r="AY55" s="16">
        <f>IF(Table25[[#This Row],[Subsector]]="Residential",IF(Table25[[#This Row],[Building structure]]&lt;&gt;"Apartment",Table25[[#This Row],[Hydrogen boiler]]*0.5,0),0.5*Table25[[#This Row],[Hydrogen boiler]])</f>
        <v>0.17478704025888675</v>
      </c>
      <c r="AZ55" s="16">
        <f>IF(Table25[[#This Row],[Subsector]]="Residential",IF(Table25[[#This Row],[Peak demand / kW]]&gt;fuse_limit_kW,0,1),0)</f>
        <v>0</v>
      </c>
      <c r="BA55" s="16">
        <f>IF(Table25[[#This Row],[Subsector]]="Residential",IF(Table25[[#This Row],[Building structure]]&lt;&gt;"Apartment",IF(Table25[[#This Row],[Peak demand / kW]]&gt;fuse_limit_kW,0,0.5),0),0)</f>
        <v>0</v>
      </c>
      <c r="BB55" s="16">
        <f>IF(Table25[[#This Row],[Subsector]]="Residential",IF(Table25[[#This Row],[Peak demand / kW]]&gt;fuse_limit_kW,0,1),IF(OR(Table25[[#This Row],[Subsector]]="Commercial",Table25[[#This Row],[Subsector]]="Public"),1,0))</f>
        <v>1</v>
      </c>
      <c r="BC55" s="16">
        <f>IF(Table25[[#This Row],[Subsector]]="Residential",IF(Table25[[#This Row],[Peak demand / kW]]&gt;fuse_limit_kW,0,1),0)</f>
        <v>0</v>
      </c>
      <c r="BD55" s="16">
        <f>IF($G55=Table25[[#Headers],[Gas boiler]],1,0)</f>
        <v>0</v>
      </c>
      <c r="BE55" s="16">
        <f>IF($G55=Table25[[#Headers],[Oil boiler]],1,0)</f>
        <v>0</v>
      </c>
      <c r="BF55" s="16">
        <f>IF($G55=Table25[[#Headers],[Solid boiler]],1,0)</f>
        <v>0</v>
      </c>
      <c r="BG55" s="16">
        <f>IF(Table25[[#This Row],[Subsector]]="Residential",IF(Table25[[#This Row],[Building structure]]&lt;&gt;"Apartment",Table25[[#This Row],[ASHP]]*0.5,0),0)</f>
        <v>0</v>
      </c>
      <c r="BH55" s="16">
        <f>IF(Table25[[#This Row],[Subsector]]="Residential",IF(Table25[[#This Row],[Building structure]]="Apartment",1,0),0)</f>
        <v>0</v>
      </c>
      <c r="BI55" s="27">
        <f>Table25[[#This Row],[Bioliquid boiler (B100)]]*0.5</f>
        <v>0.5</v>
      </c>
    </row>
    <row r="56" spans="2:61" x14ac:dyDescent="0.25">
      <c r="B56" s="3">
        <v>48</v>
      </c>
      <c r="C56" t="s">
        <v>333</v>
      </c>
      <c r="D56" t="s">
        <v>346</v>
      </c>
      <c r="E56" t="s">
        <v>342</v>
      </c>
      <c r="F56" t="s">
        <v>344</v>
      </c>
      <c r="G56" t="s">
        <v>331</v>
      </c>
      <c r="H56" t="s">
        <v>337</v>
      </c>
      <c r="I56" t="s">
        <v>337</v>
      </c>
      <c r="J56" t="s">
        <v>338</v>
      </c>
      <c r="K56" s="39">
        <v>5.6166055733937776</v>
      </c>
      <c r="L56" s="39">
        <v>4.7812247577639111</v>
      </c>
      <c r="M56" s="39">
        <v>6.3859964176792978</v>
      </c>
      <c r="N56" s="39">
        <v>0</v>
      </c>
      <c r="O56" t="s">
        <v>339</v>
      </c>
      <c r="P56" s="19">
        <v>45.267800957806799</v>
      </c>
      <c r="Q56" s="39">
        <v>15.788058654913915</v>
      </c>
      <c r="R56" s="39">
        <v>5.0787206062408936</v>
      </c>
      <c r="S56" s="39">
        <v>4.3233416309937249</v>
      </c>
      <c r="T56" s="39">
        <v>0</v>
      </c>
      <c r="U56" s="39">
        <v>6.3859964176792987</v>
      </c>
      <c r="AA56" s="39">
        <v>106.0625</v>
      </c>
      <c r="AB56" s="39">
        <f>R56*1000/AA56</f>
        <v>47.884224926254738</v>
      </c>
      <c r="AC56" s="39">
        <f>IF(AND(Table25[[#This Row],[Subsector]]="Residential",$AB56&gt;49),49+($AB56-49)*2,$AB56)</f>
        <v>47.884224926254738</v>
      </c>
      <c r="AD56" s="39">
        <f>Table25[[#This Row],[Space heating demand (MWh)]]/(load_factor*8760)*1000</f>
        <v>2.7993549621935094</v>
      </c>
      <c r="AE56" s="39">
        <f>Table25[[#This Row],[Peak demand / kW]]/Table25[[#This Row],[Floor area / m^2]]*1000</f>
        <v>26.393446903415526</v>
      </c>
      <c r="AF56" s="39">
        <f t="shared" si="0"/>
        <v>26.393446903415526</v>
      </c>
      <c r="AG56" s="46">
        <f>Table25[[#This Row],[Rebound-corrected peak demand (W/m2)]]/DesignDT</f>
        <v>1.1475411697137186</v>
      </c>
      <c r="AH56" s="16">
        <v>0.9375</v>
      </c>
      <c r="AI56" s="16">
        <f>IF(Table25[[#This Row],[Subsector]]="Residential",1-MIN(Table25[[#This Row],[No HW storage %]],Table25[[#This Row],[Space constrained %]]),Table25[[#This Row],[ND stock with floor area over threshold / %]])</f>
        <v>0.9375</v>
      </c>
      <c r="AJ56" s="16">
        <f>IF(Table25[[#This Row],[Subsector]]="Residential",1-MIN(Table25[[#This Row],[No HW storage %]],Table25[[#This Row],[Space constrained %]]),Table25[[#This Row],[ND stock with floor area over threshold / %]])</f>
        <v>0.9375</v>
      </c>
      <c r="AK56" s="16">
        <f>IF(Table25[[#This Row],[Subsector]]="Residential",1-MIN(Table25[[#This Row],[No HW storage %]],Table25[[#This Row],[Space constrained %]]),Table25[[#This Row],[ND stock with floor area over threshold / %]])</f>
        <v>0.9375</v>
      </c>
      <c r="AL56" s="16">
        <f>IF(Table25[[#This Row],[Subsector]]="Residential",1-MIN(Table25[[#This Row],[No HW storage %]],Table25[[#This Row],[Space constrained %]]),Table25[[#This Row],[ND stock with floor area over threshold / %]])</f>
        <v>0.9375</v>
      </c>
      <c r="AM56" s="16">
        <f>IF($G56=Table25[[#Headers],[Electric heating]],1,0)</f>
        <v>0</v>
      </c>
      <c r="AN56" s="16">
        <f>IF($G56=Table25[[#Headers],[Commercial electric heating]],1,0)</f>
        <v>1</v>
      </c>
      <c r="AO5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56" s="16">
        <f>IF(Table25[[#This Row],[Subsector]]="Residential",IF(AND(Table25[[#This Row],[Building structure]]&lt;&gt;"Apartment",OR(Table25[[#This Row],[Heating]]="Oil boiler",Table25[[#This Row],[Heating]]="Solid boiler")),1,1-Table25[[#This Row],[Space constrained %]]),Table25[[#This Row],[ND stock with floor area over threshold / %]])</f>
        <v>0.9375</v>
      </c>
      <c r="AQ56" s="16">
        <f>IF(Table25[[#This Row],[Subsector]]="Residential",IF(AND(Table25[[#This Row],[Building structure]]&lt;&gt;"Apartment",OR(Table25[[#This Row],[Heating]]="Oil boiler",Table25[[#This Row],[Heating]]="Solid boiler")),1,1-Table25[[#This Row],[Space constrained %]]),Table25[[#This Row],[ND stock with floor area over threshold / %]])</f>
        <v>0.9375</v>
      </c>
      <c r="AR56" s="16">
        <f>IF(Table25[[#This Row],[Heating]]="Gas boiler",1,percentage_of_non_gas_domestic_properties_within_close_proximity_of_gas_grid)</f>
        <v>0.3495740805177735</v>
      </c>
      <c r="AS56" s="16">
        <f>IF(Table25[[#This Row],[Heating]]="Gas boiler",1,percentage_of_non_gas_domestic_properties_within_close_proximity_of_gas_grid)</f>
        <v>0.3495740805177735</v>
      </c>
      <c r="AT56" s="16">
        <f>Table25[[#This Row],[Biomethane boiler]]*Table25[[#This Row],[ASHP]]</f>
        <v>0.32772570048541266</v>
      </c>
      <c r="AU56" s="16">
        <f>IF(Table25[[#This Row],[Subsector]]="Residential",Table25[[#This Row],[ASHP]]*Table25[[#This Row],[Bioliquid boiler (B100)]],Table25[[#This Row],[ND stock with floor area over threshold / %]])</f>
        <v>0.9375</v>
      </c>
      <c r="AV56" s="16">
        <f>Table25[[#This Row],[Biomethane boiler]]*Table25[[#This Row],[ASHP]]</f>
        <v>0.32772570048541266</v>
      </c>
      <c r="AW56" s="16">
        <v>1</v>
      </c>
      <c r="AX56" s="16">
        <f>IF(Table25[[#This Row],[Subsector]]="Residential",IF(Table25[[#This Row],[Building structure]]&lt;&gt;"Apartment",0.5*(1-MIN(Table25[[#This Row],[No HW storage %]],Table25[[#This Row],[Space constrained %]])),0),0.5*Table25[[#This Row],[ASHP]])</f>
        <v>0.46875</v>
      </c>
      <c r="AY56" s="16">
        <f>IF(Table25[[#This Row],[Subsector]]="Residential",IF(Table25[[#This Row],[Building structure]]&lt;&gt;"Apartment",Table25[[#This Row],[Hydrogen boiler]]*0.5,0),0.5*Table25[[#This Row],[Hydrogen boiler]])</f>
        <v>0.17478704025888675</v>
      </c>
      <c r="AZ56" s="16">
        <f>IF(Table25[[#This Row],[Subsector]]="Residential",IF(Table25[[#This Row],[Peak demand / kW]]&gt;fuse_limit_kW,0,1),0)</f>
        <v>0</v>
      </c>
      <c r="BA56" s="16">
        <f>IF(Table25[[#This Row],[Subsector]]="Residential",IF(Table25[[#This Row],[Building structure]]&lt;&gt;"Apartment",IF(Table25[[#This Row],[Peak demand / kW]]&gt;fuse_limit_kW,0,0.5),0),0)</f>
        <v>0</v>
      </c>
      <c r="BB56" s="16">
        <f>IF(Table25[[#This Row],[Subsector]]="Residential",IF(Table25[[#This Row],[Peak demand / kW]]&gt;fuse_limit_kW,0,1),IF(OR(Table25[[#This Row],[Subsector]]="Commercial",Table25[[#This Row],[Subsector]]="Public"),1,0))</f>
        <v>1</v>
      </c>
      <c r="BC56" s="16">
        <f>IF(Table25[[#This Row],[Subsector]]="Residential",IF(Table25[[#This Row],[Peak demand / kW]]&gt;fuse_limit_kW,0,1),0)</f>
        <v>0</v>
      </c>
      <c r="BD56" s="16">
        <f>IF($G56=Table25[[#Headers],[Gas boiler]],1,0)</f>
        <v>0</v>
      </c>
      <c r="BE56" s="16">
        <f>IF($G56=Table25[[#Headers],[Oil boiler]],1,0)</f>
        <v>0</v>
      </c>
      <c r="BF56" s="16">
        <f>IF($G56=Table25[[#Headers],[Solid boiler]],1,0)</f>
        <v>0</v>
      </c>
      <c r="BG56" s="16">
        <f>IF(Table25[[#This Row],[Subsector]]="Residential",IF(Table25[[#This Row],[Building structure]]&lt;&gt;"Apartment",Table25[[#This Row],[ASHP]]*0.5,0),0)</f>
        <v>0</v>
      </c>
      <c r="BH56" s="16">
        <f>IF(Table25[[#This Row],[Subsector]]="Residential",IF(Table25[[#This Row],[Building structure]]="Apartment",1,0),0)</f>
        <v>0</v>
      </c>
      <c r="BI56" s="27">
        <f>Table25[[#This Row],[Bioliquid boiler (B100)]]*0.5</f>
        <v>0.46875</v>
      </c>
    </row>
    <row r="57" spans="2:61" x14ac:dyDescent="0.25">
      <c r="B57" s="3">
        <v>49</v>
      </c>
      <c r="C57" t="s">
        <v>333</v>
      </c>
      <c r="D57" t="s">
        <v>346</v>
      </c>
      <c r="E57" t="s">
        <v>342</v>
      </c>
      <c r="F57" t="s">
        <v>340</v>
      </c>
      <c r="G57" t="s">
        <v>331</v>
      </c>
      <c r="H57" t="s">
        <v>341</v>
      </c>
      <c r="I57" t="s">
        <v>341</v>
      </c>
      <c r="J57" t="s">
        <v>345</v>
      </c>
      <c r="K57" s="39">
        <v>17.585697814492125</v>
      </c>
      <c r="L57" s="39">
        <v>8.2208738759511828</v>
      </c>
      <c r="M57" s="39">
        <v>6.6137081864937874</v>
      </c>
      <c r="N57" s="39">
        <v>0</v>
      </c>
      <c r="O57" t="s">
        <v>339</v>
      </c>
      <c r="P57" s="19">
        <v>2529.3383785174551</v>
      </c>
      <c r="Q57" s="39">
        <v>32.240355519542568</v>
      </c>
      <c r="R57" s="39">
        <v>17.463089689067289</v>
      </c>
      <c r="S57" s="39">
        <v>8.1635576439814876</v>
      </c>
      <c r="T57" s="39">
        <v>0</v>
      </c>
      <c r="U57" s="39">
        <v>6.6137081864937874</v>
      </c>
      <c r="AA57" s="39">
        <v>176.39149888143177</v>
      </c>
      <c r="AB57" s="39">
        <f>R57*1000/AA57</f>
        <v>99.00187820732657</v>
      </c>
      <c r="AC57" s="39">
        <f>IF(AND(Table25[[#This Row],[Subsector]]="Residential",$AB57&gt;49),49+($AB57-49)*2,$AB57)</f>
        <v>99.00187820732657</v>
      </c>
      <c r="AD57" s="39">
        <f>Table25[[#This Row],[Space heating demand (MWh)]]/(load_factor*8760)*1000</f>
        <v>8.7648331002328472</v>
      </c>
      <c r="AE57" s="39">
        <f>Table25[[#This Row],[Peak demand / kW]]/Table25[[#This Row],[Floor area / m^2]]*1000</f>
        <v>49.689657130950863</v>
      </c>
      <c r="AF57" s="39">
        <f t="shared" si="0"/>
        <v>49.689657130950863</v>
      </c>
      <c r="AG57" s="46">
        <f>Table25[[#This Row],[Rebound-corrected peak demand (W/m2)]]/DesignDT</f>
        <v>2.1604198752587331</v>
      </c>
      <c r="AH57" s="16">
        <v>0.98993288590604023</v>
      </c>
      <c r="AI57" s="16">
        <f>IF(Table25[[#This Row],[Subsector]]="Residential",1-MIN(Table25[[#This Row],[No HW storage %]],Table25[[#This Row],[Space constrained %]]),Table25[[#This Row],[ND stock with floor area over threshold / %]])</f>
        <v>0.98993288590604023</v>
      </c>
      <c r="AJ57" s="16">
        <f>IF(Table25[[#This Row],[Subsector]]="Residential",1-MIN(Table25[[#This Row],[No HW storage %]],Table25[[#This Row],[Space constrained %]]),Table25[[#This Row],[ND stock with floor area over threshold / %]])</f>
        <v>0.98993288590604023</v>
      </c>
      <c r="AK57" s="16">
        <f>IF(Table25[[#This Row],[Subsector]]="Residential",1-MIN(Table25[[#This Row],[No HW storage %]],Table25[[#This Row],[Space constrained %]]),Table25[[#This Row],[ND stock with floor area over threshold / %]])</f>
        <v>0.98993288590604023</v>
      </c>
      <c r="AL57" s="16">
        <f>IF(Table25[[#This Row],[Subsector]]="Residential",1-MIN(Table25[[#This Row],[No HW storage %]],Table25[[#This Row],[Space constrained %]]),Table25[[#This Row],[ND stock with floor area over threshold / %]])</f>
        <v>0.98993288590604023</v>
      </c>
      <c r="AM57" s="16">
        <f>IF($G57=Table25[[#Headers],[Electric heating]],1,0)</f>
        <v>0</v>
      </c>
      <c r="AN57" s="16">
        <f>IF($G57=Table25[[#Headers],[Commercial electric heating]],1,0)</f>
        <v>1</v>
      </c>
      <c r="AO5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57" s="16">
        <f>IF(Table25[[#This Row],[Subsector]]="Residential",IF(AND(Table25[[#This Row],[Building structure]]&lt;&gt;"Apartment",OR(Table25[[#This Row],[Heating]]="Oil boiler",Table25[[#This Row],[Heating]]="Solid boiler")),1,1-Table25[[#This Row],[Space constrained %]]),Table25[[#This Row],[ND stock with floor area over threshold / %]])</f>
        <v>0.98993288590604023</v>
      </c>
      <c r="AQ57" s="16">
        <f>IF(Table25[[#This Row],[Subsector]]="Residential",IF(AND(Table25[[#This Row],[Building structure]]&lt;&gt;"Apartment",OR(Table25[[#This Row],[Heating]]="Oil boiler",Table25[[#This Row],[Heating]]="Solid boiler")),1,1-Table25[[#This Row],[Space constrained %]]),Table25[[#This Row],[ND stock with floor area over threshold / %]])</f>
        <v>0.98993288590604023</v>
      </c>
      <c r="AR57" s="16">
        <f>IF(Table25[[#This Row],[Heating]]="Gas boiler",1,percentage_of_non_gas_domestic_properties_within_close_proximity_of_gas_grid)</f>
        <v>0.3495740805177735</v>
      </c>
      <c r="AS57" s="16">
        <f>IF(Table25[[#This Row],[Heating]]="Gas boiler",1,percentage_of_non_gas_domestic_properties_within_close_proximity_of_gas_grid)</f>
        <v>0.3495740805177735</v>
      </c>
      <c r="AT57" s="16">
        <f>Table25[[#This Row],[Biomethane boiler]]*Table25[[#This Row],[ASHP]]</f>
        <v>0.34605487836491</v>
      </c>
      <c r="AU57" s="16">
        <f>IF(Table25[[#This Row],[Subsector]]="Residential",Table25[[#This Row],[ASHP]]*Table25[[#This Row],[Bioliquid boiler (B100)]],Table25[[#This Row],[ND stock with floor area over threshold / %]])</f>
        <v>0.98993288590604023</v>
      </c>
      <c r="AV57" s="16">
        <f>Table25[[#This Row],[Biomethane boiler]]*Table25[[#This Row],[ASHP]]</f>
        <v>0.34605487836491</v>
      </c>
      <c r="AW57" s="16">
        <v>1</v>
      </c>
      <c r="AX57" s="16">
        <f>IF(Table25[[#This Row],[Subsector]]="Residential",IF(Table25[[#This Row],[Building structure]]&lt;&gt;"Apartment",0.5*(1-MIN(Table25[[#This Row],[No HW storage %]],Table25[[#This Row],[Space constrained %]])),0),0.5*Table25[[#This Row],[ASHP]])</f>
        <v>0.49496644295302011</v>
      </c>
      <c r="AY57" s="16">
        <f>IF(Table25[[#This Row],[Subsector]]="Residential",IF(Table25[[#This Row],[Building structure]]&lt;&gt;"Apartment",Table25[[#This Row],[Hydrogen boiler]]*0.5,0),0.5*Table25[[#This Row],[Hydrogen boiler]])</f>
        <v>0.17478704025888675</v>
      </c>
      <c r="AZ57" s="16">
        <f>IF(Table25[[#This Row],[Subsector]]="Residential",IF(Table25[[#This Row],[Peak demand / kW]]&gt;fuse_limit_kW,0,1),0)</f>
        <v>0</v>
      </c>
      <c r="BA57" s="16">
        <f>IF(Table25[[#This Row],[Subsector]]="Residential",IF(Table25[[#This Row],[Building structure]]&lt;&gt;"Apartment",IF(Table25[[#This Row],[Peak demand / kW]]&gt;fuse_limit_kW,0,0.5),0),0)</f>
        <v>0</v>
      </c>
      <c r="BB57" s="16">
        <f>IF(Table25[[#This Row],[Subsector]]="Residential",IF(Table25[[#This Row],[Peak demand / kW]]&gt;fuse_limit_kW,0,1),IF(OR(Table25[[#This Row],[Subsector]]="Commercial",Table25[[#This Row],[Subsector]]="Public"),1,0))</f>
        <v>1</v>
      </c>
      <c r="BC57" s="16">
        <f>IF(Table25[[#This Row],[Subsector]]="Residential",IF(Table25[[#This Row],[Peak demand / kW]]&gt;fuse_limit_kW,0,1),0)</f>
        <v>0</v>
      </c>
      <c r="BD57" s="16">
        <f>IF($G57=Table25[[#Headers],[Gas boiler]],1,0)</f>
        <v>0</v>
      </c>
      <c r="BE57" s="16">
        <f>IF($G57=Table25[[#Headers],[Oil boiler]],1,0)</f>
        <v>0</v>
      </c>
      <c r="BF57" s="16">
        <f>IF($G57=Table25[[#Headers],[Solid boiler]],1,0)</f>
        <v>0</v>
      </c>
      <c r="BG57" s="16">
        <f>IF(Table25[[#This Row],[Subsector]]="Residential",IF(Table25[[#This Row],[Building structure]]&lt;&gt;"Apartment",Table25[[#This Row],[ASHP]]*0.5,0),0)</f>
        <v>0</v>
      </c>
      <c r="BH57" s="16">
        <f>IF(Table25[[#This Row],[Subsector]]="Residential",IF(Table25[[#This Row],[Building structure]]="Apartment",1,0),0)</f>
        <v>0</v>
      </c>
      <c r="BI57" s="27">
        <f>Table25[[#This Row],[Bioliquid boiler (B100)]]*0.5</f>
        <v>0.49496644295302011</v>
      </c>
    </row>
    <row r="58" spans="2:61" x14ac:dyDescent="0.25">
      <c r="B58">
        <v>50</v>
      </c>
      <c r="C58" t="s">
        <v>333</v>
      </c>
      <c r="D58" t="s">
        <v>346</v>
      </c>
      <c r="E58" t="s">
        <v>342</v>
      </c>
      <c r="F58" t="s">
        <v>340</v>
      </c>
      <c r="G58" t="s">
        <v>331</v>
      </c>
      <c r="H58" t="s">
        <v>337</v>
      </c>
      <c r="I58" t="s">
        <v>341</v>
      </c>
      <c r="J58" t="s">
        <v>345</v>
      </c>
      <c r="K58" s="39">
        <v>8.7142935810754505</v>
      </c>
      <c r="L58" s="39">
        <v>7.7901398442755054</v>
      </c>
      <c r="M58" s="39">
        <v>6.3930455267912087</v>
      </c>
      <c r="N58" s="39">
        <v>0</v>
      </c>
      <c r="O58" t="s">
        <v>339</v>
      </c>
      <c r="P58" s="19">
        <v>421.55639641957583</v>
      </c>
      <c r="Q58" s="39">
        <v>22.460408963613666</v>
      </c>
      <c r="R58" s="39">
        <v>8.4835218788694018</v>
      </c>
      <c r="S58" s="39">
        <v>7.5838415579530505</v>
      </c>
      <c r="T58" s="39">
        <v>0</v>
      </c>
      <c r="U58" s="39">
        <v>6.3930455267912096</v>
      </c>
      <c r="AA58" s="39">
        <v>145.88590604026845</v>
      </c>
      <c r="AB58" s="39">
        <f>R58*1000/AA58</f>
        <v>58.151757830038228</v>
      </c>
      <c r="AC58" s="39">
        <f>IF(AND(Table25[[#This Row],[Subsector]]="Residential",$AB58&gt;49),49+($AB58-49)*2,$AB58)</f>
        <v>58.151757830038228</v>
      </c>
      <c r="AD58" s="39">
        <f>Table25[[#This Row],[Space heating demand (MWh)]]/(load_factor*8760)*1000</f>
        <v>4.3432640336634032</v>
      </c>
      <c r="AE58" s="39">
        <f>Table25[[#This Row],[Peak demand / kW]]/Table25[[#This Row],[Floor area / m^2]]*1000</f>
        <v>29.771649308361184</v>
      </c>
      <c r="AF58" s="39">
        <f t="shared" si="0"/>
        <v>29.771649308361184</v>
      </c>
      <c r="AG58" s="46">
        <f>Table25[[#This Row],[Rebound-corrected peak demand (W/m2)]]/DesignDT</f>
        <v>1.2944195351461385</v>
      </c>
      <c r="AH58" s="16">
        <v>0.99328859060402686</v>
      </c>
      <c r="AI58" s="16">
        <f>IF(Table25[[#This Row],[Subsector]]="Residential",1-MIN(Table25[[#This Row],[No HW storage %]],Table25[[#This Row],[Space constrained %]]),Table25[[#This Row],[ND stock with floor area over threshold / %]])</f>
        <v>0.99328859060402686</v>
      </c>
      <c r="AJ58" s="16">
        <f>IF(Table25[[#This Row],[Subsector]]="Residential",1-MIN(Table25[[#This Row],[No HW storage %]],Table25[[#This Row],[Space constrained %]]),Table25[[#This Row],[ND stock with floor area over threshold / %]])</f>
        <v>0.99328859060402686</v>
      </c>
      <c r="AK58" s="16">
        <f>IF(Table25[[#This Row],[Subsector]]="Residential",1-MIN(Table25[[#This Row],[No HW storage %]],Table25[[#This Row],[Space constrained %]]),Table25[[#This Row],[ND stock with floor area over threshold / %]])</f>
        <v>0.99328859060402686</v>
      </c>
      <c r="AL58" s="16">
        <f>IF(Table25[[#This Row],[Subsector]]="Residential",1-MIN(Table25[[#This Row],[No HW storage %]],Table25[[#This Row],[Space constrained %]]),Table25[[#This Row],[ND stock with floor area over threshold / %]])</f>
        <v>0.99328859060402686</v>
      </c>
      <c r="AM58" s="16">
        <f>IF($G58=Table25[[#Headers],[Electric heating]],1,0)</f>
        <v>0</v>
      </c>
      <c r="AN58" s="16">
        <f>IF($G58=Table25[[#Headers],[Commercial electric heating]],1,0)</f>
        <v>1</v>
      </c>
      <c r="AO5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58" s="16">
        <f>IF(Table25[[#This Row],[Subsector]]="Residential",IF(AND(Table25[[#This Row],[Building structure]]&lt;&gt;"Apartment",OR(Table25[[#This Row],[Heating]]="Oil boiler",Table25[[#This Row],[Heating]]="Solid boiler")),1,1-Table25[[#This Row],[Space constrained %]]),Table25[[#This Row],[ND stock with floor area over threshold / %]])</f>
        <v>0.99328859060402686</v>
      </c>
      <c r="AQ58" s="16">
        <f>IF(Table25[[#This Row],[Subsector]]="Residential",IF(AND(Table25[[#This Row],[Building structure]]&lt;&gt;"Apartment",OR(Table25[[#This Row],[Heating]]="Oil boiler",Table25[[#This Row],[Heating]]="Solid boiler")),1,1-Table25[[#This Row],[Space constrained %]]),Table25[[#This Row],[ND stock with floor area over threshold / %]])</f>
        <v>0.99328859060402686</v>
      </c>
      <c r="AR58" s="16">
        <f>IF(Table25[[#This Row],[Heating]]="Gas boiler",1,percentage_of_non_gas_domestic_properties_within_close_proximity_of_gas_grid)</f>
        <v>0.3495740805177735</v>
      </c>
      <c r="AS58" s="16">
        <f>IF(Table25[[#This Row],[Heating]]="Gas boiler",1,percentage_of_non_gas_domestic_properties_within_close_proximity_of_gas_grid)</f>
        <v>0.3495740805177735</v>
      </c>
      <c r="AT58" s="16">
        <f>Table25[[#This Row],[Biomethane boiler]]*Table25[[#This Row],[ASHP]]</f>
        <v>0.34722794574919785</v>
      </c>
      <c r="AU58" s="16">
        <f>IF(Table25[[#This Row],[Subsector]]="Residential",Table25[[#This Row],[ASHP]]*Table25[[#This Row],[Bioliquid boiler (B100)]],Table25[[#This Row],[ND stock with floor area over threshold / %]])</f>
        <v>0.99328859060402686</v>
      </c>
      <c r="AV58" s="16">
        <f>Table25[[#This Row],[Biomethane boiler]]*Table25[[#This Row],[ASHP]]</f>
        <v>0.34722794574919785</v>
      </c>
      <c r="AW58" s="16">
        <v>1</v>
      </c>
      <c r="AX58" s="16">
        <f>IF(Table25[[#This Row],[Subsector]]="Residential",IF(Table25[[#This Row],[Building structure]]&lt;&gt;"Apartment",0.5*(1-MIN(Table25[[#This Row],[No HW storage %]],Table25[[#This Row],[Space constrained %]])),0),0.5*Table25[[#This Row],[ASHP]])</f>
        <v>0.49664429530201343</v>
      </c>
      <c r="AY58" s="16">
        <f>IF(Table25[[#This Row],[Subsector]]="Residential",IF(Table25[[#This Row],[Building structure]]&lt;&gt;"Apartment",Table25[[#This Row],[Hydrogen boiler]]*0.5,0),0.5*Table25[[#This Row],[Hydrogen boiler]])</f>
        <v>0.17478704025888675</v>
      </c>
      <c r="AZ58" s="16">
        <f>IF(Table25[[#This Row],[Subsector]]="Residential",IF(Table25[[#This Row],[Peak demand / kW]]&gt;fuse_limit_kW,0,1),0)</f>
        <v>0</v>
      </c>
      <c r="BA58" s="16">
        <f>IF(Table25[[#This Row],[Subsector]]="Residential",IF(Table25[[#This Row],[Building structure]]&lt;&gt;"Apartment",IF(Table25[[#This Row],[Peak demand / kW]]&gt;fuse_limit_kW,0,0.5),0),0)</f>
        <v>0</v>
      </c>
      <c r="BB58" s="16">
        <f>IF(Table25[[#This Row],[Subsector]]="Residential",IF(Table25[[#This Row],[Peak demand / kW]]&gt;fuse_limit_kW,0,1),IF(OR(Table25[[#This Row],[Subsector]]="Commercial",Table25[[#This Row],[Subsector]]="Public"),1,0))</f>
        <v>1</v>
      </c>
      <c r="BC58" s="16">
        <f>IF(Table25[[#This Row],[Subsector]]="Residential",IF(Table25[[#This Row],[Peak demand / kW]]&gt;fuse_limit_kW,0,1),0)</f>
        <v>0</v>
      </c>
      <c r="BD58" s="16">
        <f>IF($G58=Table25[[#Headers],[Gas boiler]],1,0)</f>
        <v>0</v>
      </c>
      <c r="BE58" s="16">
        <f>IF($G58=Table25[[#Headers],[Oil boiler]],1,0)</f>
        <v>0</v>
      </c>
      <c r="BF58" s="16">
        <f>IF($G58=Table25[[#Headers],[Solid boiler]],1,0)</f>
        <v>0</v>
      </c>
      <c r="BG58" s="16">
        <f>IF(Table25[[#This Row],[Subsector]]="Residential",IF(Table25[[#This Row],[Building structure]]&lt;&gt;"Apartment",Table25[[#This Row],[ASHP]]*0.5,0),0)</f>
        <v>0</v>
      </c>
      <c r="BH58" s="16">
        <f>IF(Table25[[#This Row],[Subsector]]="Residential",IF(Table25[[#This Row],[Building structure]]="Apartment",1,0),0)</f>
        <v>0</v>
      </c>
      <c r="BI58" s="27">
        <f>Table25[[#This Row],[Bioliquid boiler (B100)]]*0.5</f>
        <v>0.49664429530201343</v>
      </c>
    </row>
    <row r="59" spans="2:61" x14ac:dyDescent="0.25">
      <c r="B59" s="3">
        <v>51</v>
      </c>
      <c r="C59" t="s">
        <v>333</v>
      </c>
      <c r="D59" t="s">
        <v>346</v>
      </c>
      <c r="E59" t="s">
        <v>342</v>
      </c>
      <c r="F59" t="s">
        <v>340</v>
      </c>
      <c r="G59" t="s">
        <v>331</v>
      </c>
      <c r="H59" t="s">
        <v>337</v>
      </c>
      <c r="I59" t="s">
        <v>337</v>
      </c>
      <c r="J59" t="s">
        <v>345</v>
      </c>
      <c r="K59" s="39">
        <v>6.4546985195968718</v>
      </c>
      <c r="L59" s="39">
        <v>7.1900599739002775</v>
      </c>
      <c r="M59" s="39">
        <v>3.513119669380206</v>
      </c>
      <c r="N59" s="39">
        <v>0</v>
      </c>
      <c r="O59" t="s">
        <v>339</v>
      </c>
      <c r="P59" s="19">
        <v>189.55891651081598</v>
      </c>
      <c r="Q59" s="39">
        <v>14.712782951294322</v>
      </c>
      <c r="R59" s="39">
        <v>5.2980380737560759</v>
      </c>
      <c r="S59" s="39">
        <v>5.9016252081580411</v>
      </c>
      <c r="T59" s="39">
        <v>0</v>
      </c>
      <c r="U59" s="39">
        <v>3.513119669380206</v>
      </c>
      <c r="AA59" s="39">
        <v>116.11940298507463</v>
      </c>
      <c r="AB59" s="39">
        <f>R59*1000/AA59</f>
        <v>45.625777755997056</v>
      </c>
      <c r="AC59" s="39">
        <f>IF(AND(Table25[[#This Row],[Subsector]]="Residential",$AB59&gt;49),49+($AB59-49)*2,$AB59)</f>
        <v>45.625777755997056</v>
      </c>
      <c r="AD59" s="39">
        <f>Table25[[#This Row],[Space heating demand (MWh)]]/(load_factor*8760)*1000</f>
        <v>3.217066267905758</v>
      </c>
      <c r="AE59" s="39">
        <f>Table25[[#This Row],[Peak demand / kW]]/Table25[[#This Row],[Floor area / m^2]]*1000</f>
        <v>27.704812332864496</v>
      </c>
      <c r="AF59" s="39">
        <f t="shared" si="0"/>
        <v>27.704812332864496</v>
      </c>
      <c r="AG59" s="46">
        <f>Table25[[#This Row],[Rebound-corrected peak demand (W/m2)]]/DesignDT</f>
        <v>1.2045570579506302</v>
      </c>
      <c r="AH59" s="16">
        <v>0.89552238805970152</v>
      </c>
      <c r="AI59" s="16">
        <f>IF(Table25[[#This Row],[Subsector]]="Residential",1-MIN(Table25[[#This Row],[No HW storage %]],Table25[[#This Row],[Space constrained %]]),Table25[[#This Row],[ND stock with floor area over threshold / %]])</f>
        <v>0.89552238805970152</v>
      </c>
      <c r="AJ59" s="16">
        <f>IF(Table25[[#This Row],[Subsector]]="Residential",1-MIN(Table25[[#This Row],[No HW storage %]],Table25[[#This Row],[Space constrained %]]),Table25[[#This Row],[ND stock with floor area over threshold / %]])</f>
        <v>0.89552238805970152</v>
      </c>
      <c r="AK59" s="16">
        <f>IF(Table25[[#This Row],[Subsector]]="Residential",1-MIN(Table25[[#This Row],[No HW storage %]],Table25[[#This Row],[Space constrained %]]),Table25[[#This Row],[ND stock with floor area over threshold / %]])</f>
        <v>0.89552238805970152</v>
      </c>
      <c r="AL59" s="16">
        <f>IF(Table25[[#This Row],[Subsector]]="Residential",1-MIN(Table25[[#This Row],[No HW storage %]],Table25[[#This Row],[Space constrained %]]),Table25[[#This Row],[ND stock with floor area over threshold / %]])</f>
        <v>0.89552238805970152</v>
      </c>
      <c r="AM59" s="16">
        <f>IF($G59=Table25[[#Headers],[Electric heating]],1,0)</f>
        <v>0</v>
      </c>
      <c r="AN59" s="16">
        <f>IF($G59=Table25[[#Headers],[Commercial electric heating]],1,0)</f>
        <v>1</v>
      </c>
      <c r="AO5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59" s="16">
        <f>IF(Table25[[#This Row],[Subsector]]="Residential",IF(AND(Table25[[#This Row],[Building structure]]&lt;&gt;"Apartment",OR(Table25[[#This Row],[Heating]]="Oil boiler",Table25[[#This Row],[Heating]]="Solid boiler")),1,1-Table25[[#This Row],[Space constrained %]]),Table25[[#This Row],[ND stock with floor area over threshold / %]])</f>
        <v>0.89552238805970152</v>
      </c>
      <c r="AQ59" s="16">
        <f>IF(Table25[[#This Row],[Subsector]]="Residential",IF(AND(Table25[[#This Row],[Building structure]]&lt;&gt;"Apartment",OR(Table25[[#This Row],[Heating]]="Oil boiler",Table25[[#This Row],[Heating]]="Solid boiler")),1,1-Table25[[#This Row],[Space constrained %]]),Table25[[#This Row],[ND stock with floor area over threshold / %]])</f>
        <v>0.89552238805970152</v>
      </c>
      <c r="AR59" s="16">
        <f>IF(Table25[[#This Row],[Heating]]="Gas boiler",1,percentage_of_non_gas_domestic_properties_within_close_proximity_of_gas_grid)</f>
        <v>0.3495740805177735</v>
      </c>
      <c r="AS59" s="16">
        <f>IF(Table25[[#This Row],[Heating]]="Gas boiler",1,percentage_of_non_gas_domestic_properties_within_close_proximity_of_gas_grid)</f>
        <v>0.3495740805177735</v>
      </c>
      <c r="AT59" s="16">
        <f>Table25[[#This Row],[Biomethane boiler]]*Table25[[#This Row],[ASHP]]</f>
        <v>0.3130514153890509</v>
      </c>
      <c r="AU59" s="16">
        <f>IF(Table25[[#This Row],[Subsector]]="Residential",Table25[[#This Row],[ASHP]]*Table25[[#This Row],[Bioliquid boiler (B100)]],Table25[[#This Row],[ND stock with floor area over threshold / %]])</f>
        <v>0.89552238805970152</v>
      </c>
      <c r="AV59" s="16">
        <f>Table25[[#This Row],[Biomethane boiler]]*Table25[[#This Row],[ASHP]]</f>
        <v>0.3130514153890509</v>
      </c>
      <c r="AW59" s="16">
        <v>1</v>
      </c>
      <c r="AX59" s="16">
        <f>IF(Table25[[#This Row],[Subsector]]="Residential",IF(Table25[[#This Row],[Building structure]]&lt;&gt;"Apartment",0.5*(1-MIN(Table25[[#This Row],[No HW storage %]],Table25[[#This Row],[Space constrained %]])),0),0.5*Table25[[#This Row],[ASHP]])</f>
        <v>0.44776119402985076</v>
      </c>
      <c r="AY59" s="16">
        <f>IF(Table25[[#This Row],[Subsector]]="Residential",IF(Table25[[#This Row],[Building structure]]&lt;&gt;"Apartment",Table25[[#This Row],[Hydrogen boiler]]*0.5,0),0.5*Table25[[#This Row],[Hydrogen boiler]])</f>
        <v>0.17478704025888675</v>
      </c>
      <c r="AZ59" s="16">
        <f>IF(Table25[[#This Row],[Subsector]]="Residential",IF(Table25[[#This Row],[Peak demand / kW]]&gt;fuse_limit_kW,0,1),0)</f>
        <v>0</v>
      </c>
      <c r="BA59" s="16">
        <f>IF(Table25[[#This Row],[Subsector]]="Residential",IF(Table25[[#This Row],[Building structure]]&lt;&gt;"Apartment",IF(Table25[[#This Row],[Peak demand / kW]]&gt;fuse_limit_kW,0,0.5),0),0)</f>
        <v>0</v>
      </c>
      <c r="BB59" s="16">
        <f>IF(Table25[[#This Row],[Subsector]]="Residential",IF(Table25[[#This Row],[Peak demand / kW]]&gt;fuse_limit_kW,0,1),IF(OR(Table25[[#This Row],[Subsector]]="Commercial",Table25[[#This Row],[Subsector]]="Public"),1,0))</f>
        <v>1</v>
      </c>
      <c r="BC59" s="16">
        <f>IF(Table25[[#This Row],[Subsector]]="Residential",IF(Table25[[#This Row],[Peak demand / kW]]&gt;fuse_limit_kW,0,1),0)</f>
        <v>0</v>
      </c>
      <c r="BD59" s="16">
        <f>IF($G59=Table25[[#Headers],[Gas boiler]],1,0)</f>
        <v>0</v>
      </c>
      <c r="BE59" s="16">
        <f>IF($G59=Table25[[#Headers],[Oil boiler]],1,0)</f>
        <v>0</v>
      </c>
      <c r="BF59" s="16">
        <f>IF($G59=Table25[[#Headers],[Solid boiler]],1,0)</f>
        <v>0</v>
      </c>
      <c r="BG59" s="16">
        <f>IF(Table25[[#This Row],[Subsector]]="Residential",IF(Table25[[#This Row],[Building structure]]&lt;&gt;"Apartment",Table25[[#This Row],[ASHP]]*0.5,0),0)</f>
        <v>0</v>
      </c>
      <c r="BH59" s="16">
        <f>IF(Table25[[#This Row],[Subsector]]="Residential",IF(Table25[[#This Row],[Building structure]]="Apartment",1,0),0)</f>
        <v>0</v>
      </c>
      <c r="BI59" s="27">
        <f>Table25[[#This Row],[Bioliquid boiler (B100)]]*0.5</f>
        <v>0.44776119402985076</v>
      </c>
    </row>
    <row r="60" spans="2:61" x14ac:dyDescent="0.25">
      <c r="B60" s="3">
        <v>52</v>
      </c>
      <c r="C60" t="s">
        <v>333</v>
      </c>
      <c r="D60" t="s">
        <v>346</v>
      </c>
      <c r="E60" t="s">
        <v>342</v>
      </c>
      <c r="F60" t="s">
        <v>336</v>
      </c>
      <c r="G60" t="s">
        <v>25</v>
      </c>
      <c r="H60" t="s">
        <v>341</v>
      </c>
      <c r="I60" t="s">
        <v>341</v>
      </c>
      <c r="J60" t="s">
        <v>345</v>
      </c>
      <c r="K60" s="39">
        <v>47.163601861615575</v>
      </c>
      <c r="L60" s="39">
        <v>31.399142945345265</v>
      </c>
      <c r="M60" s="39">
        <v>16.252607348257008</v>
      </c>
      <c r="N60" s="39">
        <v>52.195665670099103</v>
      </c>
      <c r="O60" t="s">
        <v>339</v>
      </c>
      <c r="P60" s="19">
        <v>1343.8878409348895</v>
      </c>
      <c r="Q60" s="39">
        <v>121.10868594493775</v>
      </c>
      <c r="R60" s="39">
        <v>47.163601861615575</v>
      </c>
      <c r="S60" s="39">
        <v>31.399142945345265</v>
      </c>
      <c r="T60" s="39">
        <v>26.293333789719913</v>
      </c>
      <c r="U60" s="39">
        <v>16.252607348257012</v>
      </c>
      <c r="AA60" s="39">
        <v>439.53894736842108</v>
      </c>
      <c r="AB60" s="39">
        <f>R60*1000/AA60</f>
        <v>107.3024407597789</v>
      </c>
      <c r="AC60" s="39">
        <f>IF(AND(Table25[[#This Row],[Subsector]]="Residential",$AB60&gt;49),49+($AB60-49)*2,$AB60)</f>
        <v>107.3024407597789</v>
      </c>
      <c r="AD60" s="39">
        <f>Table25[[#This Row],[Space heating demand (MWh)]]/(load_factor*8760)*1000</f>
        <v>23.506664511329785</v>
      </c>
      <c r="AE60" s="39">
        <f>Table25[[#This Row],[Peak demand / kW]]/Table25[[#This Row],[Floor area / m^2]]*1000</f>
        <v>53.48027666732915</v>
      </c>
      <c r="AF60" s="39">
        <f t="shared" si="0"/>
        <v>53.48027666732915</v>
      </c>
      <c r="AG60" s="46">
        <f>Table25[[#This Row],[Rebound-corrected peak demand (W/m2)]]/DesignDT</f>
        <v>2.3252294203186588</v>
      </c>
      <c r="AH60" s="16">
        <v>1</v>
      </c>
      <c r="AI60" s="16">
        <f>IF(Table25[[#This Row],[Subsector]]="Residential",1-MIN(Table25[[#This Row],[No HW storage %]],Table25[[#This Row],[Space constrained %]]),Table25[[#This Row],[ND stock with floor area over threshold / %]])</f>
        <v>1</v>
      </c>
      <c r="AJ60" s="16">
        <f>IF(Table25[[#This Row],[Subsector]]="Residential",1-MIN(Table25[[#This Row],[No HW storage %]],Table25[[#This Row],[Space constrained %]]),Table25[[#This Row],[ND stock with floor area over threshold / %]])</f>
        <v>1</v>
      </c>
      <c r="AK60" s="16">
        <f>IF(Table25[[#This Row],[Subsector]]="Residential",1-MIN(Table25[[#This Row],[No HW storage %]],Table25[[#This Row],[Space constrained %]]),Table25[[#This Row],[ND stock with floor area over threshold / %]])</f>
        <v>1</v>
      </c>
      <c r="AL60" s="16">
        <f>IF(Table25[[#This Row],[Subsector]]="Residential",1-MIN(Table25[[#This Row],[No HW storage %]],Table25[[#This Row],[Space constrained %]]),Table25[[#This Row],[ND stock with floor area over threshold / %]])</f>
        <v>1</v>
      </c>
      <c r="AM60" s="16">
        <f>IF($G60=Table25[[#Headers],[Electric heating]],1,0)</f>
        <v>0</v>
      </c>
      <c r="AN60" s="16">
        <f>IF($G60=Table25[[#Headers],[Commercial electric heating]],1,0)</f>
        <v>0</v>
      </c>
      <c r="AO6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60" s="16">
        <f>IF(Table25[[#This Row],[Subsector]]="Residential",IF(AND(Table25[[#This Row],[Building structure]]&lt;&gt;"Apartment",OR(Table25[[#This Row],[Heating]]="Oil boiler",Table25[[#This Row],[Heating]]="Solid boiler")),1,1-Table25[[#This Row],[Space constrained %]]),Table25[[#This Row],[ND stock with floor area over threshold / %]])</f>
        <v>1</v>
      </c>
      <c r="AQ60" s="16">
        <f>IF(Table25[[#This Row],[Subsector]]="Residential",IF(AND(Table25[[#This Row],[Building structure]]&lt;&gt;"Apartment",OR(Table25[[#This Row],[Heating]]="Oil boiler",Table25[[#This Row],[Heating]]="Solid boiler")),1,1-Table25[[#This Row],[Space constrained %]]),Table25[[#This Row],[ND stock with floor area over threshold / %]])</f>
        <v>1</v>
      </c>
      <c r="AR60" s="16">
        <f>IF(Table25[[#This Row],[Heating]]="Gas boiler",1,percentage_of_non_gas_domestic_properties_within_close_proximity_of_gas_grid)</f>
        <v>1</v>
      </c>
      <c r="AS60" s="16">
        <f>IF(Table25[[#This Row],[Heating]]="Gas boiler",1,percentage_of_non_gas_domestic_properties_within_close_proximity_of_gas_grid)</f>
        <v>1</v>
      </c>
      <c r="AT60" s="16">
        <f>Table25[[#This Row],[Biomethane boiler]]*Table25[[#This Row],[ASHP]]</f>
        <v>1</v>
      </c>
      <c r="AU60" s="16">
        <f>IF(Table25[[#This Row],[Subsector]]="Residential",Table25[[#This Row],[ASHP]]*Table25[[#This Row],[Bioliquid boiler (B100)]],Table25[[#This Row],[ND stock with floor area over threshold / %]])</f>
        <v>1</v>
      </c>
      <c r="AV60" s="16">
        <f>Table25[[#This Row],[Biomethane boiler]]*Table25[[#This Row],[ASHP]]</f>
        <v>1</v>
      </c>
      <c r="AW60" s="16">
        <v>1</v>
      </c>
      <c r="AX60" s="16">
        <f>IF(Table25[[#This Row],[Subsector]]="Residential",IF(Table25[[#This Row],[Building structure]]&lt;&gt;"Apartment",0.5*(1-MIN(Table25[[#This Row],[No HW storage %]],Table25[[#This Row],[Space constrained %]])),0),0.5*Table25[[#This Row],[ASHP]])</f>
        <v>0.5</v>
      </c>
      <c r="AY60" s="16">
        <f>IF(Table25[[#This Row],[Subsector]]="Residential",IF(Table25[[#This Row],[Building structure]]&lt;&gt;"Apartment",Table25[[#This Row],[Hydrogen boiler]]*0.5,0),0.5*Table25[[#This Row],[Hydrogen boiler]])</f>
        <v>0.5</v>
      </c>
      <c r="AZ60" s="16">
        <f>IF(Table25[[#This Row],[Subsector]]="Residential",IF(Table25[[#This Row],[Peak demand / kW]]&gt;fuse_limit_kW,0,1),0)</f>
        <v>0</v>
      </c>
      <c r="BA60" s="16">
        <f>IF(Table25[[#This Row],[Subsector]]="Residential",IF(Table25[[#This Row],[Building structure]]&lt;&gt;"Apartment",IF(Table25[[#This Row],[Peak demand / kW]]&gt;fuse_limit_kW,0,0.5),0),0)</f>
        <v>0</v>
      </c>
      <c r="BB60" s="16">
        <f>IF(Table25[[#This Row],[Subsector]]="Residential",IF(Table25[[#This Row],[Peak demand / kW]]&gt;fuse_limit_kW,0,1),IF(OR(Table25[[#This Row],[Subsector]]="Commercial",Table25[[#This Row],[Subsector]]="Public"),1,0))</f>
        <v>1</v>
      </c>
      <c r="BC60" s="16">
        <f>IF(Table25[[#This Row],[Subsector]]="Residential",IF(Table25[[#This Row],[Peak demand / kW]]&gt;fuse_limit_kW,0,1),0)</f>
        <v>0</v>
      </c>
      <c r="BD60" s="16">
        <f>IF($G60=Table25[[#Headers],[Gas boiler]],1,0)</f>
        <v>1</v>
      </c>
      <c r="BE60" s="16">
        <f>IF($G60=Table25[[#Headers],[Oil boiler]],1,0)</f>
        <v>0</v>
      </c>
      <c r="BF60" s="16">
        <f>IF($G60=Table25[[#Headers],[Solid boiler]],1,0)</f>
        <v>0</v>
      </c>
      <c r="BG60" s="16">
        <f>IF(Table25[[#This Row],[Subsector]]="Residential",IF(Table25[[#This Row],[Building structure]]&lt;&gt;"Apartment",Table25[[#This Row],[ASHP]]*0.5,0),0)</f>
        <v>0</v>
      </c>
      <c r="BH60" s="16">
        <f>IF(Table25[[#This Row],[Subsector]]="Residential",IF(Table25[[#This Row],[Building structure]]="Apartment",1,0),0)</f>
        <v>0</v>
      </c>
      <c r="BI60" s="27">
        <f>Table25[[#This Row],[Bioliquid boiler (B100)]]*0.5</f>
        <v>0.5</v>
      </c>
    </row>
    <row r="61" spans="2:61" x14ac:dyDescent="0.25">
      <c r="B61">
        <v>53</v>
      </c>
      <c r="C61" t="s">
        <v>333</v>
      </c>
      <c r="D61" t="s">
        <v>346</v>
      </c>
      <c r="E61" t="s">
        <v>342</v>
      </c>
      <c r="F61" t="s">
        <v>336</v>
      </c>
      <c r="G61" t="s">
        <v>25</v>
      </c>
      <c r="H61" t="s">
        <v>337</v>
      </c>
      <c r="I61" t="s">
        <v>337</v>
      </c>
      <c r="J61" t="s">
        <v>338</v>
      </c>
      <c r="K61" s="39">
        <v>23.834326139873276</v>
      </c>
      <c r="L61" s="39">
        <v>29.495563859774538</v>
      </c>
      <c r="M61" s="39">
        <v>20.23561137987636</v>
      </c>
      <c r="N61" s="39">
        <v>152.04729588787109</v>
      </c>
      <c r="O61" t="s">
        <v>339</v>
      </c>
      <c r="P61" s="19">
        <v>234.82671746862277</v>
      </c>
      <c r="Q61" s="39">
        <v>147.60469646288897</v>
      </c>
      <c r="R61" s="39">
        <v>23.834326139873276</v>
      </c>
      <c r="S61" s="39">
        <v>29.495563859774538</v>
      </c>
      <c r="T61" s="39">
        <v>74.039195083364774</v>
      </c>
      <c r="U61" s="39">
        <v>20.23561137987636</v>
      </c>
      <c r="AA61" s="39">
        <v>485.57831325301203</v>
      </c>
      <c r="AB61" s="39">
        <f>R61*1000/AA61</f>
        <v>49.084412316936259</v>
      </c>
      <c r="AC61" s="39">
        <f>IF(AND(Table25[[#This Row],[Subsector]]="Residential",$AB61&gt;49),49+($AB61-49)*2,$AB61)</f>
        <v>49.084412316936259</v>
      </c>
      <c r="AD61" s="39">
        <f>Table25[[#This Row],[Space heating demand (MWh)]]/(load_factor*8760)*1000</f>
        <v>11.879192561830077</v>
      </c>
      <c r="AE61" s="39">
        <f>Table25[[#This Row],[Peak demand / kW]]/Table25[[#This Row],[Floor area / m^2]]*1000</f>
        <v>24.464009692377651</v>
      </c>
      <c r="AF61" s="39">
        <f t="shared" si="0"/>
        <v>24.464009692377651</v>
      </c>
      <c r="AG61" s="46">
        <f>Table25[[#This Row],[Rebound-corrected peak demand (W/m2)]]/DesignDT</f>
        <v>1.0636525953207674</v>
      </c>
      <c r="AH61" s="16">
        <v>1</v>
      </c>
      <c r="AI61" s="16">
        <f>IF(Table25[[#This Row],[Subsector]]="Residential",1-MIN(Table25[[#This Row],[No HW storage %]],Table25[[#This Row],[Space constrained %]]),Table25[[#This Row],[ND stock with floor area over threshold / %]])</f>
        <v>1</v>
      </c>
      <c r="AJ61" s="16">
        <f>IF(Table25[[#This Row],[Subsector]]="Residential",1-MIN(Table25[[#This Row],[No HW storage %]],Table25[[#This Row],[Space constrained %]]),Table25[[#This Row],[ND stock with floor area over threshold / %]])</f>
        <v>1</v>
      </c>
      <c r="AK61" s="16">
        <f>IF(Table25[[#This Row],[Subsector]]="Residential",1-MIN(Table25[[#This Row],[No HW storage %]],Table25[[#This Row],[Space constrained %]]),Table25[[#This Row],[ND stock with floor area over threshold / %]])</f>
        <v>1</v>
      </c>
      <c r="AL61" s="16">
        <f>IF(Table25[[#This Row],[Subsector]]="Residential",1-MIN(Table25[[#This Row],[No HW storage %]],Table25[[#This Row],[Space constrained %]]),Table25[[#This Row],[ND stock with floor area over threshold / %]])</f>
        <v>1</v>
      </c>
      <c r="AM61" s="16">
        <f>IF($G61=Table25[[#Headers],[Electric heating]],1,0)</f>
        <v>0</v>
      </c>
      <c r="AN61" s="16">
        <f>IF($G61=Table25[[#Headers],[Commercial electric heating]],1,0)</f>
        <v>0</v>
      </c>
      <c r="AO6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61" s="16">
        <f>IF(Table25[[#This Row],[Subsector]]="Residential",IF(AND(Table25[[#This Row],[Building structure]]&lt;&gt;"Apartment",OR(Table25[[#This Row],[Heating]]="Oil boiler",Table25[[#This Row],[Heating]]="Solid boiler")),1,1-Table25[[#This Row],[Space constrained %]]),Table25[[#This Row],[ND stock with floor area over threshold / %]])</f>
        <v>1</v>
      </c>
      <c r="AQ61" s="16">
        <f>IF(Table25[[#This Row],[Subsector]]="Residential",IF(AND(Table25[[#This Row],[Building structure]]&lt;&gt;"Apartment",OR(Table25[[#This Row],[Heating]]="Oil boiler",Table25[[#This Row],[Heating]]="Solid boiler")),1,1-Table25[[#This Row],[Space constrained %]]),Table25[[#This Row],[ND stock with floor area over threshold / %]])</f>
        <v>1</v>
      </c>
      <c r="AR61" s="16">
        <f>IF(Table25[[#This Row],[Heating]]="Gas boiler",1,percentage_of_non_gas_domestic_properties_within_close_proximity_of_gas_grid)</f>
        <v>1</v>
      </c>
      <c r="AS61" s="16">
        <f>IF(Table25[[#This Row],[Heating]]="Gas boiler",1,percentage_of_non_gas_domestic_properties_within_close_proximity_of_gas_grid)</f>
        <v>1</v>
      </c>
      <c r="AT61" s="16">
        <f>Table25[[#This Row],[Biomethane boiler]]*Table25[[#This Row],[ASHP]]</f>
        <v>1</v>
      </c>
      <c r="AU61" s="16">
        <f>IF(Table25[[#This Row],[Subsector]]="Residential",Table25[[#This Row],[ASHP]]*Table25[[#This Row],[Bioliquid boiler (B100)]],Table25[[#This Row],[ND stock with floor area over threshold / %]])</f>
        <v>1</v>
      </c>
      <c r="AV61" s="16">
        <f>Table25[[#This Row],[Biomethane boiler]]*Table25[[#This Row],[ASHP]]</f>
        <v>1</v>
      </c>
      <c r="AW61" s="16">
        <v>1</v>
      </c>
      <c r="AX61" s="16">
        <f>IF(Table25[[#This Row],[Subsector]]="Residential",IF(Table25[[#This Row],[Building structure]]&lt;&gt;"Apartment",0.5*(1-MIN(Table25[[#This Row],[No HW storage %]],Table25[[#This Row],[Space constrained %]])),0),0.5*Table25[[#This Row],[ASHP]])</f>
        <v>0.5</v>
      </c>
      <c r="AY61" s="16">
        <f>IF(Table25[[#This Row],[Subsector]]="Residential",IF(Table25[[#This Row],[Building structure]]&lt;&gt;"Apartment",Table25[[#This Row],[Hydrogen boiler]]*0.5,0),0.5*Table25[[#This Row],[Hydrogen boiler]])</f>
        <v>0.5</v>
      </c>
      <c r="AZ61" s="16">
        <f>IF(Table25[[#This Row],[Subsector]]="Residential",IF(Table25[[#This Row],[Peak demand / kW]]&gt;fuse_limit_kW,0,1),0)</f>
        <v>0</v>
      </c>
      <c r="BA61" s="16">
        <f>IF(Table25[[#This Row],[Subsector]]="Residential",IF(Table25[[#This Row],[Building structure]]&lt;&gt;"Apartment",IF(Table25[[#This Row],[Peak demand / kW]]&gt;fuse_limit_kW,0,0.5),0),0)</f>
        <v>0</v>
      </c>
      <c r="BB61" s="16">
        <f>IF(Table25[[#This Row],[Subsector]]="Residential",IF(Table25[[#This Row],[Peak demand / kW]]&gt;fuse_limit_kW,0,1),IF(OR(Table25[[#This Row],[Subsector]]="Commercial",Table25[[#This Row],[Subsector]]="Public"),1,0))</f>
        <v>1</v>
      </c>
      <c r="BC61" s="16">
        <f>IF(Table25[[#This Row],[Subsector]]="Residential",IF(Table25[[#This Row],[Peak demand / kW]]&gt;fuse_limit_kW,0,1),0)</f>
        <v>0</v>
      </c>
      <c r="BD61" s="16">
        <f>IF($G61=Table25[[#Headers],[Gas boiler]],1,0)</f>
        <v>1</v>
      </c>
      <c r="BE61" s="16">
        <f>IF($G61=Table25[[#Headers],[Oil boiler]],1,0)</f>
        <v>0</v>
      </c>
      <c r="BF61" s="16">
        <f>IF($G61=Table25[[#Headers],[Solid boiler]],1,0)</f>
        <v>0</v>
      </c>
      <c r="BG61" s="16">
        <f>IF(Table25[[#This Row],[Subsector]]="Residential",IF(Table25[[#This Row],[Building structure]]&lt;&gt;"Apartment",Table25[[#This Row],[ASHP]]*0.5,0),0)</f>
        <v>0</v>
      </c>
      <c r="BH61" s="16">
        <f>IF(Table25[[#This Row],[Subsector]]="Residential",IF(Table25[[#This Row],[Building structure]]="Apartment",1,0),0)</f>
        <v>0</v>
      </c>
      <c r="BI61" s="27">
        <f>Table25[[#This Row],[Bioliquid boiler (B100)]]*0.5</f>
        <v>0.5</v>
      </c>
    </row>
    <row r="62" spans="2:61" x14ac:dyDescent="0.25">
      <c r="B62" s="3">
        <v>54</v>
      </c>
      <c r="C62" t="s">
        <v>333</v>
      </c>
      <c r="D62" t="s">
        <v>346</v>
      </c>
      <c r="E62" t="s">
        <v>342</v>
      </c>
      <c r="F62" t="s">
        <v>336</v>
      </c>
      <c r="G62" t="s">
        <v>25</v>
      </c>
      <c r="H62" t="s">
        <v>341</v>
      </c>
      <c r="I62" t="s">
        <v>337</v>
      </c>
      <c r="J62" t="s">
        <v>345</v>
      </c>
      <c r="K62" s="39">
        <v>26.950690011311647</v>
      </c>
      <c r="L62" s="39">
        <v>20.980464454618549</v>
      </c>
      <c r="M62" s="39">
        <v>11.868411599009487</v>
      </c>
      <c r="N62" s="39">
        <v>41.904364943015793</v>
      </c>
      <c r="O62" t="s">
        <v>339</v>
      </c>
      <c r="P62" s="19">
        <v>192.38815407067889</v>
      </c>
      <c r="Q62" s="39">
        <v>80.878445958260798</v>
      </c>
      <c r="R62" s="39">
        <v>26.950690011311647</v>
      </c>
      <c r="S62" s="39">
        <v>20.980464454618549</v>
      </c>
      <c r="T62" s="39">
        <v>21.078879893321115</v>
      </c>
      <c r="U62" s="39">
        <v>11.868411599009489</v>
      </c>
      <c r="AA62" s="39">
        <v>303.85294117647061</v>
      </c>
      <c r="AB62" s="39">
        <f>R62*1000/AA62</f>
        <v>88.696492148349236</v>
      </c>
      <c r="AC62" s="39">
        <f>IF(AND(Table25[[#This Row],[Subsector]]="Residential",$AB62&gt;49),49+($AB62-49)*2,$AB62)</f>
        <v>88.696492148349236</v>
      </c>
      <c r="AD62" s="39">
        <f>Table25[[#This Row],[Space heating demand (MWh)]]/(load_factor*8760)*1000</f>
        <v>13.432409812625972</v>
      </c>
      <c r="AE62" s="39">
        <f>Table25[[#This Row],[Peak demand / kW]]/Table25[[#This Row],[Floor area / m^2]]*1000</f>
        <v>44.206943532018492</v>
      </c>
      <c r="AF62" s="39">
        <f t="shared" si="0"/>
        <v>44.206943532018492</v>
      </c>
      <c r="AG62" s="46">
        <f>Table25[[#This Row],[Rebound-corrected peak demand (W/m2)]]/DesignDT</f>
        <v>1.9220410231312388</v>
      </c>
      <c r="AH62" s="16">
        <v>0.98529411764705888</v>
      </c>
      <c r="AI62" s="16">
        <f>IF(Table25[[#This Row],[Subsector]]="Residential",1-MIN(Table25[[#This Row],[No HW storage %]],Table25[[#This Row],[Space constrained %]]),Table25[[#This Row],[ND stock with floor area over threshold / %]])</f>
        <v>0.98529411764705888</v>
      </c>
      <c r="AJ62" s="16">
        <f>IF(Table25[[#This Row],[Subsector]]="Residential",1-MIN(Table25[[#This Row],[No HW storage %]],Table25[[#This Row],[Space constrained %]]),Table25[[#This Row],[ND stock with floor area over threshold / %]])</f>
        <v>0.98529411764705888</v>
      </c>
      <c r="AK62" s="16">
        <f>IF(Table25[[#This Row],[Subsector]]="Residential",1-MIN(Table25[[#This Row],[No HW storage %]],Table25[[#This Row],[Space constrained %]]),Table25[[#This Row],[ND stock with floor area over threshold / %]])</f>
        <v>0.98529411764705888</v>
      </c>
      <c r="AL62" s="16">
        <f>IF(Table25[[#This Row],[Subsector]]="Residential",1-MIN(Table25[[#This Row],[No HW storage %]],Table25[[#This Row],[Space constrained %]]),Table25[[#This Row],[ND stock with floor area over threshold / %]])</f>
        <v>0.98529411764705888</v>
      </c>
      <c r="AM62" s="16">
        <f>IF($G62=Table25[[#Headers],[Electric heating]],1,0)</f>
        <v>0</v>
      </c>
      <c r="AN62" s="16">
        <f>IF($G62=Table25[[#Headers],[Commercial electric heating]],1,0)</f>
        <v>0</v>
      </c>
      <c r="AO6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62" s="16">
        <f>IF(Table25[[#This Row],[Subsector]]="Residential",IF(AND(Table25[[#This Row],[Building structure]]&lt;&gt;"Apartment",OR(Table25[[#This Row],[Heating]]="Oil boiler",Table25[[#This Row],[Heating]]="Solid boiler")),1,1-Table25[[#This Row],[Space constrained %]]),Table25[[#This Row],[ND stock with floor area over threshold / %]])</f>
        <v>0.98529411764705888</v>
      </c>
      <c r="AQ62" s="16">
        <f>IF(Table25[[#This Row],[Subsector]]="Residential",IF(AND(Table25[[#This Row],[Building structure]]&lt;&gt;"Apartment",OR(Table25[[#This Row],[Heating]]="Oil boiler",Table25[[#This Row],[Heating]]="Solid boiler")),1,1-Table25[[#This Row],[Space constrained %]]),Table25[[#This Row],[ND stock with floor area over threshold / %]])</f>
        <v>0.98529411764705888</v>
      </c>
      <c r="AR62" s="16">
        <f>IF(Table25[[#This Row],[Heating]]="Gas boiler",1,percentage_of_non_gas_domestic_properties_within_close_proximity_of_gas_grid)</f>
        <v>1</v>
      </c>
      <c r="AS62" s="16">
        <f>IF(Table25[[#This Row],[Heating]]="Gas boiler",1,percentage_of_non_gas_domestic_properties_within_close_proximity_of_gas_grid)</f>
        <v>1</v>
      </c>
      <c r="AT62" s="16">
        <f>Table25[[#This Row],[Biomethane boiler]]*Table25[[#This Row],[ASHP]]</f>
        <v>0.98529411764705888</v>
      </c>
      <c r="AU62" s="16">
        <f>IF(Table25[[#This Row],[Subsector]]="Residential",Table25[[#This Row],[ASHP]]*Table25[[#This Row],[Bioliquid boiler (B100)]],Table25[[#This Row],[ND stock with floor area over threshold / %]])</f>
        <v>0.98529411764705888</v>
      </c>
      <c r="AV62" s="16">
        <f>Table25[[#This Row],[Biomethane boiler]]*Table25[[#This Row],[ASHP]]</f>
        <v>0.98529411764705888</v>
      </c>
      <c r="AW62" s="16">
        <v>1</v>
      </c>
      <c r="AX62" s="16">
        <f>IF(Table25[[#This Row],[Subsector]]="Residential",IF(Table25[[#This Row],[Building structure]]&lt;&gt;"Apartment",0.5*(1-MIN(Table25[[#This Row],[No HW storage %]],Table25[[#This Row],[Space constrained %]])),0),0.5*Table25[[#This Row],[ASHP]])</f>
        <v>0.49264705882352944</v>
      </c>
      <c r="AY62" s="16">
        <f>IF(Table25[[#This Row],[Subsector]]="Residential",IF(Table25[[#This Row],[Building structure]]&lt;&gt;"Apartment",Table25[[#This Row],[Hydrogen boiler]]*0.5,0),0.5*Table25[[#This Row],[Hydrogen boiler]])</f>
        <v>0.5</v>
      </c>
      <c r="AZ62" s="16">
        <f>IF(Table25[[#This Row],[Subsector]]="Residential",IF(Table25[[#This Row],[Peak demand / kW]]&gt;fuse_limit_kW,0,1),0)</f>
        <v>0</v>
      </c>
      <c r="BA62" s="16">
        <f>IF(Table25[[#This Row],[Subsector]]="Residential",IF(Table25[[#This Row],[Building structure]]&lt;&gt;"Apartment",IF(Table25[[#This Row],[Peak demand / kW]]&gt;fuse_limit_kW,0,0.5),0),0)</f>
        <v>0</v>
      </c>
      <c r="BB62" s="16">
        <f>IF(Table25[[#This Row],[Subsector]]="Residential",IF(Table25[[#This Row],[Peak demand / kW]]&gt;fuse_limit_kW,0,1),IF(OR(Table25[[#This Row],[Subsector]]="Commercial",Table25[[#This Row],[Subsector]]="Public"),1,0))</f>
        <v>1</v>
      </c>
      <c r="BC62" s="16">
        <f>IF(Table25[[#This Row],[Subsector]]="Residential",IF(Table25[[#This Row],[Peak demand / kW]]&gt;fuse_limit_kW,0,1),0)</f>
        <v>0</v>
      </c>
      <c r="BD62" s="16">
        <f>IF($G62=Table25[[#Headers],[Gas boiler]],1,0)</f>
        <v>1</v>
      </c>
      <c r="BE62" s="16">
        <f>IF($G62=Table25[[#Headers],[Oil boiler]],1,0)</f>
        <v>0</v>
      </c>
      <c r="BF62" s="16">
        <f>IF($G62=Table25[[#Headers],[Solid boiler]],1,0)</f>
        <v>0</v>
      </c>
      <c r="BG62" s="16">
        <f>IF(Table25[[#This Row],[Subsector]]="Residential",IF(Table25[[#This Row],[Building structure]]&lt;&gt;"Apartment",Table25[[#This Row],[ASHP]]*0.5,0),0)</f>
        <v>0</v>
      </c>
      <c r="BH62" s="16">
        <f>IF(Table25[[#This Row],[Subsector]]="Residential",IF(Table25[[#This Row],[Building structure]]="Apartment",1,0),0)</f>
        <v>0</v>
      </c>
      <c r="BI62" s="27">
        <f>Table25[[#This Row],[Bioliquid boiler (B100)]]*0.5</f>
        <v>0.49264705882352944</v>
      </c>
    </row>
    <row r="63" spans="2:61" x14ac:dyDescent="0.25">
      <c r="B63" s="3">
        <v>55</v>
      </c>
      <c r="C63" t="s">
        <v>333</v>
      </c>
      <c r="D63" t="s">
        <v>346</v>
      </c>
      <c r="E63" t="s">
        <v>342</v>
      </c>
      <c r="F63" t="s">
        <v>336</v>
      </c>
      <c r="G63" t="s">
        <v>25</v>
      </c>
      <c r="H63" t="s">
        <v>337</v>
      </c>
      <c r="I63" t="s">
        <v>337</v>
      </c>
      <c r="J63" t="s">
        <v>345</v>
      </c>
      <c r="K63" s="39">
        <v>23.834326139873276</v>
      </c>
      <c r="L63" s="39">
        <v>29.495563859774538</v>
      </c>
      <c r="M63" s="39">
        <v>20.23561137987636</v>
      </c>
      <c r="N63" s="39">
        <v>152.04729588787109</v>
      </c>
      <c r="O63" t="s">
        <v>339</v>
      </c>
      <c r="P63" s="19">
        <v>234.82671746862277</v>
      </c>
      <c r="Q63" s="39">
        <v>147.60469646288897</v>
      </c>
      <c r="R63" s="39">
        <v>23.834326139873276</v>
      </c>
      <c r="S63" s="39">
        <v>29.495563859774538</v>
      </c>
      <c r="T63" s="39">
        <v>74.039195083364774</v>
      </c>
      <c r="U63" s="39">
        <v>20.23561137987636</v>
      </c>
      <c r="AA63" s="39">
        <v>485.57831325301203</v>
      </c>
      <c r="AB63" s="39">
        <f>R63*1000/AA63</f>
        <v>49.084412316936259</v>
      </c>
      <c r="AC63" s="39">
        <f>IF(AND(Table25[[#This Row],[Subsector]]="Residential",$AB63&gt;49),49+($AB63-49)*2,$AB63)</f>
        <v>49.084412316936259</v>
      </c>
      <c r="AD63" s="39">
        <f>Table25[[#This Row],[Space heating demand (MWh)]]/(load_factor*8760)*1000</f>
        <v>11.879192561830077</v>
      </c>
      <c r="AE63" s="39">
        <f>Table25[[#This Row],[Peak demand / kW]]/Table25[[#This Row],[Floor area / m^2]]*1000</f>
        <v>24.464009692377651</v>
      </c>
      <c r="AF63" s="39">
        <f t="shared" si="0"/>
        <v>24.464009692377651</v>
      </c>
      <c r="AG63" s="46">
        <f>Table25[[#This Row],[Rebound-corrected peak demand (W/m2)]]/DesignDT</f>
        <v>1.0636525953207674</v>
      </c>
      <c r="AH63" s="16">
        <v>1</v>
      </c>
      <c r="AI63" s="16">
        <f>IF(Table25[[#This Row],[Subsector]]="Residential",1-MIN(Table25[[#This Row],[No HW storage %]],Table25[[#This Row],[Space constrained %]]),Table25[[#This Row],[ND stock with floor area over threshold / %]])</f>
        <v>1</v>
      </c>
      <c r="AJ63" s="16">
        <f>IF(Table25[[#This Row],[Subsector]]="Residential",1-MIN(Table25[[#This Row],[No HW storage %]],Table25[[#This Row],[Space constrained %]]),Table25[[#This Row],[ND stock with floor area over threshold / %]])</f>
        <v>1</v>
      </c>
      <c r="AK63" s="16">
        <f>IF(Table25[[#This Row],[Subsector]]="Residential",1-MIN(Table25[[#This Row],[No HW storage %]],Table25[[#This Row],[Space constrained %]]),Table25[[#This Row],[ND stock with floor area over threshold / %]])</f>
        <v>1</v>
      </c>
      <c r="AL63" s="16">
        <f>IF(Table25[[#This Row],[Subsector]]="Residential",1-MIN(Table25[[#This Row],[No HW storage %]],Table25[[#This Row],[Space constrained %]]),Table25[[#This Row],[ND stock with floor area over threshold / %]])</f>
        <v>1</v>
      </c>
      <c r="AM63" s="16">
        <f>IF($G63=Table25[[#Headers],[Electric heating]],1,0)</f>
        <v>0</v>
      </c>
      <c r="AN63" s="16">
        <f>IF($G63=Table25[[#Headers],[Commercial electric heating]],1,0)</f>
        <v>0</v>
      </c>
      <c r="AO6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63" s="16">
        <f>IF(Table25[[#This Row],[Subsector]]="Residential",IF(AND(Table25[[#This Row],[Building structure]]&lt;&gt;"Apartment",OR(Table25[[#This Row],[Heating]]="Oil boiler",Table25[[#This Row],[Heating]]="Solid boiler")),1,1-Table25[[#This Row],[Space constrained %]]),Table25[[#This Row],[ND stock with floor area over threshold / %]])</f>
        <v>1</v>
      </c>
      <c r="AQ63" s="16">
        <f>IF(Table25[[#This Row],[Subsector]]="Residential",IF(AND(Table25[[#This Row],[Building structure]]&lt;&gt;"Apartment",OR(Table25[[#This Row],[Heating]]="Oil boiler",Table25[[#This Row],[Heating]]="Solid boiler")),1,1-Table25[[#This Row],[Space constrained %]]),Table25[[#This Row],[ND stock with floor area over threshold / %]])</f>
        <v>1</v>
      </c>
      <c r="AR63" s="16">
        <f>IF(Table25[[#This Row],[Heating]]="Gas boiler",1,percentage_of_non_gas_domestic_properties_within_close_proximity_of_gas_grid)</f>
        <v>1</v>
      </c>
      <c r="AS63" s="16">
        <f>IF(Table25[[#This Row],[Heating]]="Gas boiler",1,percentage_of_non_gas_domestic_properties_within_close_proximity_of_gas_grid)</f>
        <v>1</v>
      </c>
      <c r="AT63" s="16">
        <f>Table25[[#This Row],[Biomethane boiler]]*Table25[[#This Row],[ASHP]]</f>
        <v>1</v>
      </c>
      <c r="AU63" s="16">
        <f>IF(Table25[[#This Row],[Subsector]]="Residential",Table25[[#This Row],[ASHP]]*Table25[[#This Row],[Bioliquid boiler (B100)]],Table25[[#This Row],[ND stock with floor area over threshold / %]])</f>
        <v>1</v>
      </c>
      <c r="AV63" s="16">
        <f>Table25[[#This Row],[Biomethane boiler]]*Table25[[#This Row],[ASHP]]</f>
        <v>1</v>
      </c>
      <c r="AW63" s="16">
        <v>1</v>
      </c>
      <c r="AX63" s="16">
        <f>IF(Table25[[#This Row],[Subsector]]="Residential",IF(Table25[[#This Row],[Building structure]]&lt;&gt;"Apartment",0.5*(1-MIN(Table25[[#This Row],[No HW storage %]],Table25[[#This Row],[Space constrained %]])),0),0.5*Table25[[#This Row],[ASHP]])</f>
        <v>0.5</v>
      </c>
      <c r="AY63" s="16">
        <f>IF(Table25[[#This Row],[Subsector]]="Residential",IF(Table25[[#This Row],[Building structure]]&lt;&gt;"Apartment",Table25[[#This Row],[Hydrogen boiler]]*0.5,0),0.5*Table25[[#This Row],[Hydrogen boiler]])</f>
        <v>0.5</v>
      </c>
      <c r="AZ63" s="16">
        <f>IF(Table25[[#This Row],[Subsector]]="Residential",IF(Table25[[#This Row],[Peak demand / kW]]&gt;fuse_limit_kW,0,1),0)</f>
        <v>0</v>
      </c>
      <c r="BA63" s="16">
        <f>IF(Table25[[#This Row],[Subsector]]="Residential",IF(Table25[[#This Row],[Building structure]]&lt;&gt;"Apartment",IF(Table25[[#This Row],[Peak demand / kW]]&gt;fuse_limit_kW,0,0.5),0),0)</f>
        <v>0</v>
      </c>
      <c r="BB63" s="16">
        <f>IF(Table25[[#This Row],[Subsector]]="Residential",IF(Table25[[#This Row],[Peak demand / kW]]&gt;fuse_limit_kW,0,1),IF(OR(Table25[[#This Row],[Subsector]]="Commercial",Table25[[#This Row],[Subsector]]="Public"),1,0))</f>
        <v>1</v>
      </c>
      <c r="BC63" s="16">
        <f>IF(Table25[[#This Row],[Subsector]]="Residential",IF(Table25[[#This Row],[Peak demand / kW]]&gt;fuse_limit_kW,0,1),0)</f>
        <v>0</v>
      </c>
      <c r="BD63" s="16">
        <f>IF($G63=Table25[[#Headers],[Gas boiler]],1,0)</f>
        <v>1</v>
      </c>
      <c r="BE63" s="16">
        <f>IF($G63=Table25[[#Headers],[Oil boiler]],1,0)</f>
        <v>0</v>
      </c>
      <c r="BF63" s="16">
        <f>IF($G63=Table25[[#Headers],[Solid boiler]],1,0)</f>
        <v>0</v>
      </c>
      <c r="BG63" s="16">
        <f>IF(Table25[[#This Row],[Subsector]]="Residential",IF(Table25[[#This Row],[Building structure]]&lt;&gt;"Apartment",Table25[[#This Row],[ASHP]]*0.5,0),0)</f>
        <v>0</v>
      </c>
      <c r="BH63" s="16">
        <f>IF(Table25[[#This Row],[Subsector]]="Residential",IF(Table25[[#This Row],[Building structure]]="Apartment",1,0),0)</f>
        <v>0</v>
      </c>
      <c r="BI63" s="27">
        <f>Table25[[#This Row],[Bioliquid boiler (B100)]]*0.5</f>
        <v>0.5</v>
      </c>
    </row>
    <row r="64" spans="2:61" x14ac:dyDescent="0.25">
      <c r="B64">
        <v>56</v>
      </c>
      <c r="C64" t="s">
        <v>333</v>
      </c>
      <c r="D64" t="s">
        <v>346</v>
      </c>
      <c r="E64" t="s">
        <v>342</v>
      </c>
      <c r="F64" t="s">
        <v>336</v>
      </c>
      <c r="G64" t="s">
        <v>25</v>
      </c>
      <c r="H64" t="s">
        <v>337</v>
      </c>
      <c r="I64" t="s">
        <v>341</v>
      </c>
      <c r="J64" t="s">
        <v>338</v>
      </c>
      <c r="K64" s="39">
        <v>30.064299685686851</v>
      </c>
      <c r="L64" s="39">
        <v>31.833013583690271</v>
      </c>
      <c r="M64" s="39">
        <v>17.360530555709403</v>
      </c>
      <c r="N64" s="39">
        <v>91.760279031857166</v>
      </c>
      <c r="O64" t="s">
        <v>339</v>
      </c>
      <c r="P64" s="19">
        <v>362.14240766245439</v>
      </c>
      <c r="Q64" s="39">
        <v>128.11959563949469</v>
      </c>
      <c r="R64" s="39">
        <v>30.064299685686851</v>
      </c>
      <c r="S64" s="39">
        <v>31.833013583690271</v>
      </c>
      <c r="T64" s="39">
        <v>48.861751814408152</v>
      </c>
      <c r="U64" s="39">
        <v>17.360530555709406</v>
      </c>
      <c r="AA64" s="39">
        <v>443.078125</v>
      </c>
      <c r="AB64" s="39">
        <f>R64*1000/AA64</f>
        <v>67.853270087948601</v>
      </c>
      <c r="AC64" s="39">
        <f>IF(AND(Table25[[#This Row],[Subsector]]="Residential",$AB64&gt;49),49+($AB64-49)*2,$AB64)</f>
        <v>67.853270087948601</v>
      </c>
      <c r="AD64" s="39">
        <f>Table25[[#This Row],[Space heating demand (MWh)]]/(load_factor*8760)*1000</f>
        <v>14.984254352606607</v>
      </c>
      <c r="AE64" s="39">
        <f>Table25[[#This Row],[Peak demand / kW]]/Table25[[#This Row],[Floor area / m^2]]*1000</f>
        <v>33.818537876602704</v>
      </c>
      <c r="AF64" s="39">
        <f t="shared" si="0"/>
        <v>33.818537876602704</v>
      </c>
      <c r="AG64" s="46">
        <f>Table25[[#This Row],[Rebound-corrected peak demand (W/m2)]]/DesignDT</f>
        <v>1.4703712120262045</v>
      </c>
      <c r="AH64" s="16">
        <v>0.9921875</v>
      </c>
      <c r="AI64" s="16">
        <f>IF(Table25[[#This Row],[Subsector]]="Residential",1-MIN(Table25[[#This Row],[No HW storage %]],Table25[[#This Row],[Space constrained %]]),Table25[[#This Row],[ND stock with floor area over threshold / %]])</f>
        <v>0.9921875</v>
      </c>
      <c r="AJ64" s="16">
        <f>IF(Table25[[#This Row],[Subsector]]="Residential",1-MIN(Table25[[#This Row],[No HW storage %]],Table25[[#This Row],[Space constrained %]]),Table25[[#This Row],[ND stock with floor area over threshold / %]])</f>
        <v>0.9921875</v>
      </c>
      <c r="AK64" s="16">
        <f>IF(Table25[[#This Row],[Subsector]]="Residential",1-MIN(Table25[[#This Row],[No HW storage %]],Table25[[#This Row],[Space constrained %]]),Table25[[#This Row],[ND stock with floor area over threshold / %]])</f>
        <v>0.9921875</v>
      </c>
      <c r="AL64" s="16">
        <f>IF(Table25[[#This Row],[Subsector]]="Residential",1-MIN(Table25[[#This Row],[No HW storage %]],Table25[[#This Row],[Space constrained %]]),Table25[[#This Row],[ND stock with floor area over threshold / %]])</f>
        <v>0.9921875</v>
      </c>
      <c r="AM64" s="16">
        <f>IF($G64=Table25[[#Headers],[Electric heating]],1,0)</f>
        <v>0</v>
      </c>
      <c r="AN64" s="16">
        <f>IF($G64=Table25[[#Headers],[Commercial electric heating]],1,0)</f>
        <v>0</v>
      </c>
      <c r="AO6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64" s="16">
        <f>IF(Table25[[#This Row],[Subsector]]="Residential",IF(AND(Table25[[#This Row],[Building structure]]&lt;&gt;"Apartment",OR(Table25[[#This Row],[Heating]]="Oil boiler",Table25[[#This Row],[Heating]]="Solid boiler")),1,1-Table25[[#This Row],[Space constrained %]]),Table25[[#This Row],[ND stock with floor area over threshold / %]])</f>
        <v>0.9921875</v>
      </c>
      <c r="AQ64" s="16">
        <f>IF(Table25[[#This Row],[Subsector]]="Residential",IF(AND(Table25[[#This Row],[Building structure]]&lt;&gt;"Apartment",OR(Table25[[#This Row],[Heating]]="Oil boiler",Table25[[#This Row],[Heating]]="Solid boiler")),1,1-Table25[[#This Row],[Space constrained %]]),Table25[[#This Row],[ND stock with floor area over threshold / %]])</f>
        <v>0.9921875</v>
      </c>
      <c r="AR64" s="16">
        <f>IF(Table25[[#This Row],[Heating]]="Gas boiler",1,percentage_of_non_gas_domestic_properties_within_close_proximity_of_gas_grid)</f>
        <v>1</v>
      </c>
      <c r="AS64" s="16">
        <f>IF(Table25[[#This Row],[Heating]]="Gas boiler",1,percentage_of_non_gas_domestic_properties_within_close_proximity_of_gas_grid)</f>
        <v>1</v>
      </c>
      <c r="AT64" s="16">
        <f>Table25[[#This Row],[Biomethane boiler]]*Table25[[#This Row],[ASHP]]</f>
        <v>0.9921875</v>
      </c>
      <c r="AU64" s="16">
        <f>IF(Table25[[#This Row],[Subsector]]="Residential",Table25[[#This Row],[ASHP]]*Table25[[#This Row],[Bioliquid boiler (B100)]],Table25[[#This Row],[ND stock with floor area over threshold / %]])</f>
        <v>0.9921875</v>
      </c>
      <c r="AV64" s="16">
        <f>Table25[[#This Row],[Biomethane boiler]]*Table25[[#This Row],[ASHP]]</f>
        <v>0.9921875</v>
      </c>
      <c r="AW64" s="16">
        <v>1</v>
      </c>
      <c r="AX64" s="16">
        <f>IF(Table25[[#This Row],[Subsector]]="Residential",IF(Table25[[#This Row],[Building structure]]&lt;&gt;"Apartment",0.5*(1-MIN(Table25[[#This Row],[No HW storage %]],Table25[[#This Row],[Space constrained %]])),0),0.5*Table25[[#This Row],[ASHP]])</f>
        <v>0.49609375</v>
      </c>
      <c r="AY64" s="16">
        <f>IF(Table25[[#This Row],[Subsector]]="Residential",IF(Table25[[#This Row],[Building structure]]&lt;&gt;"Apartment",Table25[[#This Row],[Hydrogen boiler]]*0.5,0),0.5*Table25[[#This Row],[Hydrogen boiler]])</f>
        <v>0.5</v>
      </c>
      <c r="AZ64" s="16">
        <f>IF(Table25[[#This Row],[Subsector]]="Residential",IF(Table25[[#This Row],[Peak demand / kW]]&gt;fuse_limit_kW,0,1),0)</f>
        <v>0</v>
      </c>
      <c r="BA64" s="16">
        <f>IF(Table25[[#This Row],[Subsector]]="Residential",IF(Table25[[#This Row],[Building structure]]&lt;&gt;"Apartment",IF(Table25[[#This Row],[Peak demand / kW]]&gt;fuse_limit_kW,0,0.5),0),0)</f>
        <v>0</v>
      </c>
      <c r="BB64" s="16">
        <f>IF(Table25[[#This Row],[Subsector]]="Residential",IF(Table25[[#This Row],[Peak demand / kW]]&gt;fuse_limit_kW,0,1),IF(OR(Table25[[#This Row],[Subsector]]="Commercial",Table25[[#This Row],[Subsector]]="Public"),1,0))</f>
        <v>1</v>
      </c>
      <c r="BC64" s="16">
        <f>IF(Table25[[#This Row],[Subsector]]="Residential",IF(Table25[[#This Row],[Peak demand / kW]]&gt;fuse_limit_kW,0,1),0)</f>
        <v>0</v>
      </c>
      <c r="BD64" s="16">
        <f>IF($G64=Table25[[#Headers],[Gas boiler]],1,0)</f>
        <v>1</v>
      </c>
      <c r="BE64" s="16">
        <f>IF($G64=Table25[[#Headers],[Oil boiler]],1,0)</f>
        <v>0</v>
      </c>
      <c r="BF64" s="16">
        <f>IF($G64=Table25[[#Headers],[Solid boiler]],1,0)</f>
        <v>0</v>
      </c>
      <c r="BG64" s="16">
        <f>IF(Table25[[#This Row],[Subsector]]="Residential",IF(Table25[[#This Row],[Building structure]]&lt;&gt;"Apartment",Table25[[#This Row],[ASHP]]*0.5,0),0)</f>
        <v>0</v>
      </c>
      <c r="BH64" s="16">
        <f>IF(Table25[[#This Row],[Subsector]]="Residential",IF(Table25[[#This Row],[Building structure]]="Apartment",1,0),0)</f>
        <v>0</v>
      </c>
      <c r="BI64" s="27">
        <f>Table25[[#This Row],[Bioliquid boiler (B100)]]*0.5</f>
        <v>0.49609375</v>
      </c>
    </row>
    <row r="65" spans="2:61" x14ac:dyDescent="0.25">
      <c r="B65" s="3">
        <v>57</v>
      </c>
      <c r="C65" t="s">
        <v>333</v>
      </c>
      <c r="D65" t="s">
        <v>346</v>
      </c>
      <c r="E65" t="s">
        <v>342</v>
      </c>
      <c r="F65" t="s">
        <v>344</v>
      </c>
      <c r="G65" t="s">
        <v>25</v>
      </c>
      <c r="H65" t="s">
        <v>341</v>
      </c>
      <c r="I65" t="s">
        <v>341</v>
      </c>
      <c r="J65" t="s">
        <v>338</v>
      </c>
      <c r="K65" s="39">
        <v>58.262498867521174</v>
      </c>
      <c r="L65" s="39">
        <v>26.870197744107777</v>
      </c>
      <c r="M65" s="39">
        <v>17.791563197527211</v>
      </c>
      <c r="N65" s="39">
        <v>0</v>
      </c>
      <c r="O65" t="s">
        <v>339</v>
      </c>
      <c r="P65" s="19">
        <v>673.35853924737614</v>
      </c>
      <c r="Q65" s="39">
        <v>131.81010020371255</v>
      </c>
      <c r="R65" s="39">
        <v>78.03118129224012</v>
      </c>
      <c r="S65" s="39">
        <v>35.987355713945227</v>
      </c>
      <c r="T65" s="39">
        <v>0</v>
      </c>
      <c r="U65" s="39">
        <v>17.791563197527211</v>
      </c>
      <c r="AA65" s="39">
        <v>485.66806722689074</v>
      </c>
      <c r="AB65" s="39">
        <f>R65*1000/AA65</f>
        <v>160.6677205231739</v>
      </c>
      <c r="AC65" s="39">
        <f>IF(AND(Table25[[#This Row],[Subsector]]="Residential",$AB65&gt;49),49+($AB65-49)*2,$AB65)</f>
        <v>160.6677205231739</v>
      </c>
      <c r="AD65" s="39">
        <f>Table25[[#This Row],[Space heating demand (MWh)]]/(load_factor*8760)*1000</f>
        <v>29.038431341376732</v>
      </c>
      <c r="AE65" s="39">
        <f>Table25[[#This Row],[Peak demand / kW]]/Table25[[#This Row],[Floor area / m^2]]*1000</f>
        <v>59.79069512884152</v>
      </c>
      <c r="AF65" s="39">
        <f t="shared" si="0"/>
        <v>59.79069512884152</v>
      </c>
      <c r="AG65" s="46">
        <f>Table25[[#This Row],[Rebound-corrected peak demand (W/m2)]]/DesignDT</f>
        <v>2.5995954403844137</v>
      </c>
      <c r="AH65" s="16">
        <v>0.99579831932773111</v>
      </c>
      <c r="AI65" s="16">
        <f>IF(Table25[[#This Row],[Subsector]]="Residential",1-MIN(Table25[[#This Row],[No HW storage %]],Table25[[#This Row],[Space constrained %]]),Table25[[#This Row],[ND stock with floor area over threshold / %]])</f>
        <v>0.99579831932773111</v>
      </c>
      <c r="AJ65" s="16">
        <f>IF(Table25[[#This Row],[Subsector]]="Residential",1-MIN(Table25[[#This Row],[No HW storage %]],Table25[[#This Row],[Space constrained %]]),Table25[[#This Row],[ND stock with floor area over threshold / %]])</f>
        <v>0.99579831932773111</v>
      </c>
      <c r="AK65" s="16">
        <f>IF(Table25[[#This Row],[Subsector]]="Residential",1-MIN(Table25[[#This Row],[No HW storage %]],Table25[[#This Row],[Space constrained %]]),Table25[[#This Row],[ND stock with floor area over threshold / %]])</f>
        <v>0.99579831932773111</v>
      </c>
      <c r="AL65" s="16">
        <f>IF(Table25[[#This Row],[Subsector]]="Residential",1-MIN(Table25[[#This Row],[No HW storage %]],Table25[[#This Row],[Space constrained %]]),Table25[[#This Row],[ND stock with floor area over threshold / %]])</f>
        <v>0.99579831932773111</v>
      </c>
      <c r="AM65" s="16">
        <f>IF($G65=Table25[[#Headers],[Electric heating]],1,0)</f>
        <v>0</v>
      </c>
      <c r="AN65" s="16">
        <f>IF($G65=Table25[[#Headers],[Commercial electric heating]],1,0)</f>
        <v>0</v>
      </c>
      <c r="AO6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65" s="16">
        <f>IF(Table25[[#This Row],[Subsector]]="Residential",IF(AND(Table25[[#This Row],[Building structure]]&lt;&gt;"Apartment",OR(Table25[[#This Row],[Heating]]="Oil boiler",Table25[[#This Row],[Heating]]="Solid boiler")),1,1-Table25[[#This Row],[Space constrained %]]),Table25[[#This Row],[ND stock with floor area over threshold / %]])</f>
        <v>0.99579831932773111</v>
      </c>
      <c r="AQ65" s="16">
        <f>IF(Table25[[#This Row],[Subsector]]="Residential",IF(AND(Table25[[#This Row],[Building structure]]&lt;&gt;"Apartment",OR(Table25[[#This Row],[Heating]]="Oil boiler",Table25[[#This Row],[Heating]]="Solid boiler")),1,1-Table25[[#This Row],[Space constrained %]]),Table25[[#This Row],[ND stock with floor area over threshold / %]])</f>
        <v>0.99579831932773111</v>
      </c>
      <c r="AR65" s="16">
        <f>IF(Table25[[#This Row],[Heating]]="Gas boiler",1,percentage_of_non_gas_domestic_properties_within_close_proximity_of_gas_grid)</f>
        <v>1</v>
      </c>
      <c r="AS65" s="16">
        <f>IF(Table25[[#This Row],[Heating]]="Gas boiler",1,percentage_of_non_gas_domestic_properties_within_close_proximity_of_gas_grid)</f>
        <v>1</v>
      </c>
      <c r="AT65" s="16">
        <f>Table25[[#This Row],[Biomethane boiler]]*Table25[[#This Row],[ASHP]]</f>
        <v>0.99579831932773111</v>
      </c>
      <c r="AU65" s="16">
        <f>IF(Table25[[#This Row],[Subsector]]="Residential",Table25[[#This Row],[ASHP]]*Table25[[#This Row],[Bioliquid boiler (B100)]],Table25[[#This Row],[ND stock with floor area over threshold / %]])</f>
        <v>0.99579831932773111</v>
      </c>
      <c r="AV65" s="16">
        <f>Table25[[#This Row],[Biomethane boiler]]*Table25[[#This Row],[ASHP]]</f>
        <v>0.99579831932773111</v>
      </c>
      <c r="AW65" s="16">
        <v>1</v>
      </c>
      <c r="AX65" s="16">
        <f>IF(Table25[[#This Row],[Subsector]]="Residential",IF(Table25[[#This Row],[Building structure]]&lt;&gt;"Apartment",0.5*(1-MIN(Table25[[#This Row],[No HW storage %]],Table25[[#This Row],[Space constrained %]])),0),0.5*Table25[[#This Row],[ASHP]])</f>
        <v>0.49789915966386555</v>
      </c>
      <c r="AY65" s="16">
        <f>IF(Table25[[#This Row],[Subsector]]="Residential",IF(Table25[[#This Row],[Building structure]]&lt;&gt;"Apartment",Table25[[#This Row],[Hydrogen boiler]]*0.5,0),0.5*Table25[[#This Row],[Hydrogen boiler]])</f>
        <v>0.5</v>
      </c>
      <c r="AZ65" s="16">
        <f>IF(Table25[[#This Row],[Subsector]]="Residential",IF(Table25[[#This Row],[Peak demand / kW]]&gt;fuse_limit_kW,0,1),0)</f>
        <v>0</v>
      </c>
      <c r="BA65" s="16">
        <f>IF(Table25[[#This Row],[Subsector]]="Residential",IF(Table25[[#This Row],[Building structure]]&lt;&gt;"Apartment",IF(Table25[[#This Row],[Peak demand / kW]]&gt;fuse_limit_kW,0,0.5),0),0)</f>
        <v>0</v>
      </c>
      <c r="BB65" s="16">
        <f>IF(Table25[[#This Row],[Subsector]]="Residential",IF(Table25[[#This Row],[Peak demand / kW]]&gt;fuse_limit_kW,0,1),IF(OR(Table25[[#This Row],[Subsector]]="Commercial",Table25[[#This Row],[Subsector]]="Public"),1,0))</f>
        <v>1</v>
      </c>
      <c r="BC65" s="16">
        <f>IF(Table25[[#This Row],[Subsector]]="Residential",IF(Table25[[#This Row],[Peak demand / kW]]&gt;fuse_limit_kW,0,1),0)</f>
        <v>0</v>
      </c>
      <c r="BD65" s="16">
        <f>IF($G65=Table25[[#Headers],[Gas boiler]],1,0)</f>
        <v>1</v>
      </c>
      <c r="BE65" s="16">
        <f>IF($G65=Table25[[#Headers],[Oil boiler]],1,0)</f>
        <v>0</v>
      </c>
      <c r="BF65" s="16">
        <f>IF($G65=Table25[[#Headers],[Solid boiler]],1,0)</f>
        <v>0</v>
      </c>
      <c r="BG65" s="16">
        <f>IF(Table25[[#This Row],[Subsector]]="Residential",IF(Table25[[#This Row],[Building structure]]&lt;&gt;"Apartment",Table25[[#This Row],[ASHP]]*0.5,0),0)</f>
        <v>0</v>
      </c>
      <c r="BH65" s="16">
        <f>IF(Table25[[#This Row],[Subsector]]="Residential",IF(Table25[[#This Row],[Building structure]]="Apartment",1,0),0)</f>
        <v>0</v>
      </c>
      <c r="BI65" s="27">
        <f>Table25[[#This Row],[Bioliquid boiler (B100)]]*0.5</f>
        <v>0.49789915966386555</v>
      </c>
    </row>
    <row r="66" spans="2:61" x14ac:dyDescent="0.25">
      <c r="B66" s="3">
        <v>58</v>
      </c>
      <c r="C66" t="s">
        <v>333</v>
      </c>
      <c r="D66" t="s">
        <v>346</v>
      </c>
      <c r="E66" t="s">
        <v>342</v>
      </c>
      <c r="F66" t="s">
        <v>340</v>
      </c>
      <c r="G66" t="s">
        <v>25</v>
      </c>
      <c r="H66" t="s">
        <v>341</v>
      </c>
      <c r="I66" t="s">
        <v>341</v>
      </c>
      <c r="J66" t="s">
        <v>345</v>
      </c>
      <c r="K66" s="39">
        <v>35.723860591536408</v>
      </c>
      <c r="L66" s="39">
        <v>15.233460286052331</v>
      </c>
      <c r="M66" s="39">
        <v>10.298314372410733</v>
      </c>
      <c r="N66" s="39">
        <v>0</v>
      </c>
      <c r="O66" t="s">
        <v>339</v>
      </c>
      <c r="P66" s="19">
        <v>1853.1506017102161</v>
      </c>
      <c r="Q66" s="39">
        <v>77.897956344402104</v>
      </c>
      <c r="R66" s="39">
        <v>47.391035169340817</v>
      </c>
      <c r="S66" s="39">
        <v>20.208606802650554</v>
      </c>
      <c r="T66" s="39">
        <v>0</v>
      </c>
      <c r="U66" s="39">
        <v>10.298314372410733</v>
      </c>
      <c r="AA66" s="39">
        <v>305.8229007633588</v>
      </c>
      <c r="AB66" s="39">
        <f>R66*1000/AA66</f>
        <v>154.96234929120396</v>
      </c>
      <c r="AC66" s="39">
        <f>IF(AND(Table25[[#This Row],[Subsector]]="Residential",$AB66&gt;49),49+($AB66-49)*2,$AB66)</f>
        <v>154.96234929120396</v>
      </c>
      <c r="AD66" s="39">
        <f>Table25[[#This Row],[Space heating demand (MWh)]]/(load_factor*8760)*1000</f>
        <v>17.805018548810136</v>
      </c>
      <c r="AE66" s="39">
        <f>Table25[[#This Row],[Peak demand / kW]]/Table25[[#This Row],[Floor area / m^2]]*1000</f>
        <v>58.220030299782529</v>
      </c>
      <c r="AF66" s="39">
        <f t="shared" si="0"/>
        <v>58.220030299782529</v>
      </c>
      <c r="AG66" s="46">
        <f>Table25[[#This Row],[Rebound-corrected peak demand (W/m2)]]/DesignDT</f>
        <v>2.531305665207936</v>
      </c>
      <c r="AH66" s="16">
        <v>0.99236641221374045</v>
      </c>
      <c r="AI66" s="16">
        <f>IF(Table25[[#This Row],[Subsector]]="Residential",1-MIN(Table25[[#This Row],[No HW storage %]],Table25[[#This Row],[Space constrained %]]),Table25[[#This Row],[ND stock with floor area over threshold / %]])</f>
        <v>0.99236641221374045</v>
      </c>
      <c r="AJ66" s="16">
        <f>IF(Table25[[#This Row],[Subsector]]="Residential",1-MIN(Table25[[#This Row],[No HW storage %]],Table25[[#This Row],[Space constrained %]]),Table25[[#This Row],[ND stock with floor area over threshold / %]])</f>
        <v>0.99236641221374045</v>
      </c>
      <c r="AK66" s="16">
        <f>IF(Table25[[#This Row],[Subsector]]="Residential",1-MIN(Table25[[#This Row],[No HW storage %]],Table25[[#This Row],[Space constrained %]]),Table25[[#This Row],[ND stock with floor area over threshold / %]])</f>
        <v>0.99236641221374045</v>
      </c>
      <c r="AL66" s="16">
        <f>IF(Table25[[#This Row],[Subsector]]="Residential",1-MIN(Table25[[#This Row],[No HW storage %]],Table25[[#This Row],[Space constrained %]]),Table25[[#This Row],[ND stock with floor area over threshold / %]])</f>
        <v>0.99236641221374045</v>
      </c>
      <c r="AM66" s="16">
        <f>IF($G66=Table25[[#Headers],[Electric heating]],1,0)</f>
        <v>0</v>
      </c>
      <c r="AN66" s="16">
        <f>IF($G66=Table25[[#Headers],[Commercial electric heating]],1,0)</f>
        <v>0</v>
      </c>
      <c r="AO6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66" s="16">
        <f>IF(Table25[[#This Row],[Subsector]]="Residential",IF(AND(Table25[[#This Row],[Building structure]]&lt;&gt;"Apartment",OR(Table25[[#This Row],[Heating]]="Oil boiler",Table25[[#This Row],[Heating]]="Solid boiler")),1,1-Table25[[#This Row],[Space constrained %]]),Table25[[#This Row],[ND stock with floor area over threshold / %]])</f>
        <v>0.99236641221374045</v>
      </c>
      <c r="AQ66" s="16">
        <f>IF(Table25[[#This Row],[Subsector]]="Residential",IF(AND(Table25[[#This Row],[Building structure]]&lt;&gt;"Apartment",OR(Table25[[#This Row],[Heating]]="Oil boiler",Table25[[#This Row],[Heating]]="Solid boiler")),1,1-Table25[[#This Row],[Space constrained %]]),Table25[[#This Row],[ND stock with floor area over threshold / %]])</f>
        <v>0.99236641221374045</v>
      </c>
      <c r="AR66" s="16">
        <f>IF(Table25[[#This Row],[Heating]]="Gas boiler",1,percentage_of_non_gas_domestic_properties_within_close_proximity_of_gas_grid)</f>
        <v>1</v>
      </c>
      <c r="AS66" s="16">
        <f>IF(Table25[[#This Row],[Heating]]="Gas boiler",1,percentage_of_non_gas_domestic_properties_within_close_proximity_of_gas_grid)</f>
        <v>1</v>
      </c>
      <c r="AT66" s="16">
        <f>Table25[[#This Row],[Biomethane boiler]]*Table25[[#This Row],[ASHP]]</f>
        <v>0.99236641221374045</v>
      </c>
      <c r="AU66" s="16">
        <f>IF(Table25[[#This Row],[Subsector]]="Residential",Table25[[#This Row],[ASHP]]*Table25[[#This Row],[Bioliquid boiler (B100)]],Table25[[#This Row],[ND stock with floor area over threshold / %]])</f>
        <v>0.99236641221374045</v>
      </c>
      <c r="AV66" s="16">
        <f>Table25[[#This Row],[Biomethane boiler]]*Table25[[#This Row],[ASHP]]</f>
        <v>0.99236641221374045</v>
      </c>
      <c r="AW66" s="16">
        <v>1</v>
      </c>
      <c r="AX66" s="16">
        <f>IF(Table25[[#This Row],[Subsector]]="Residential",IF(Table25[[#This Row],[Building structure]]&lt;&gt;"Apartment",0.5*(1-MIN(Table25[[#This Row],[No HW storage %]],Table25[[#This Row],[Space constrained %]])),0),0.5*Table25[[#This Row],[ASHP]])</f>
        <v>0.49618320610687022</v>
      </c>
      <c r="AY66" s="16">
        <f>IF(Table25[[#This Row],[Subsector]]="Residential",IF(Table25[[#This Row],[Building structure]]&lt;&gt;"Apartment",Table25[[#This Row],[Hydrogen boiler]]*0.5,0),0.5*Table25[[#This Row],[Hydrogen boiler]])</f>
        <v>0.5</v>
      </c>
      <c r="AZ66" s="16">
        <f>IF(Table25[[#This Row],[Subsector]]="Residential",IF(Table25[[#This Row],[Peak demand / kW]]&gt;fuse_limit_kW,0,1),0)</f>
        <v>0</v>
      </c>
      <c r="BA66" s="16">
        <f>IF(Table25[[#This Row],[Subsector]]="Residential",IF(Table25[[#This Row],[Building structure]]&lt;&gt;"Apartment",IF(Table25[[#This Row],[Peak demand / kW]]&gt;fuse_limit_kW,0,0.5),0),0)</f>
        <v>0</v>
      </c>
      <c r="BB66" s="16">
        <f>IF(Table25[[#This Row],[Subsector]]="Residential",IF(Table25[[#This Row],[Peak demand / kW]]&gt;fuse_limit_kW,0,1),IF(OR(Table25[[#This Row],[Subsector]]="Commercial",Table25[[#This Row],[Subsector]]="Public"),1,0))</f>
        <v>1</v>
      </c>
      <c r="BC66" s="16">
        <f>IF(Table25[[#This Row],[Subsector]]="Residential",IF(Table25[[#This Row],[Peak demand / kW]]&gt;fuse_limit_kW,0,1),0)</f>
        <v>0</v>
      </c>
      <c r="BD66" s="16">
        <f>IF($G66=Table25[[#Headers],[Gas boiler]],1,0)</f>
        <v>1</v>
      </c>
      <c r="BE66" s="16">
        <f>IF($G66=Table25[[#Headers],[Oil boiler]],1,0)</f>
        <v>0</v>
      </c>
      <c r="BF66" s="16">
        <f>IF($G66=Table25[[#Headers],[Solid boiler]],1,0)</f>
        <v>0</v>
      </c>
      <c r="BG66" s="16">
        <f>IF(Table25[[#This Row],[Subsector]]="Residential",IF(Table25[[#This Row],[Building structure]]&lt;&gt;"Apartment",Table25[[#This Row],[ASHP]]*0.5,0),0)</f>
        <v>0</v>
      </c>
      <c r="BH66" s="16">
        <f>IF(Table25[[#This Row],[Subsector]]="Residential",IF(Table25[[#This Row],[Building structure]]="Apartment",1,0),0)</f>
        <v>0</v>
      </c>
      <c r="BI66" s="27">
        <f>Table25[[#This Row],[Bioliquid boiler (B100)]]*0.5</f>
        <v>0.49618320610687022</v>
      </c>
    </row>
    <row r="67" spans="2:61" x14ac:dyDescent="0.25">
      <c r="B67">
        <v>59</v>
      </c>
      <c r="C67" t="s">
        <v>333</v>
      </c>
      <c r="D67" t="s">
        <v>346</v>
      </c>
      <c r="E67" t="s">
        <v>342</v>
      </c>
      <c r="F67" t="s">
        <v>336</v>
      </c>
      <c r="G67" t="s">
        <v>20</v>
      </c>
      <c r="H67" t="s">
        <v>341</v>
      </c>
      <c r="I67" t="s">
        <v>341</v>
      </c>
      <c r="J67" t="s">
        <v>338</v>
      </c>
      <c r="K67" s="39">
        <v>38.274714810976334</v>
      </c>
      <c r="L67" s="39">
        <v>27.947713928850561</v>
      </c>
      <c r="M67" s="39">
        <v>15.898421276922114</v>
      </c>
      <c r="N67" s="39">
        <v>49.127181325563264</v>
      </c>
      <c r="O67" t="s">
        <v>339</v>
      </c>
      <c r="P67" s="19">
        <v>345.16698230327682</v>
      </c>
      <c r="Q67" s="39">
        <v>106.64477205437758</v>
      </c>
      <c r="R67" s="39">
        <v>38.274714810976334</v>
      </c>
      <c r="S67" s="39">
        <v>27.947713928850561</v>
      </c>
      <c r="T67" s="39">
        <v>24.523922037628566</v>
      </c>
      <c r="U67" s="39">
        <v>15.898421276922113</v>
      </c>
      <c r="AA67" s="39">
        <v>436.62295081967216</v>
      </c>
      <c r="AB67" s="39">
        <f>R67*1000/AA67</f>
        <v>87.660794603497649</v>
      </c>
      <c r="AC67" s="39">
        <f>IF(AND(Table25[[#This Row],[Subsector]]="Residential",$AB67&gt;49),49+($AB67-49)*2,$AB67)</f>
        <v>87.660794603497649</v>
      </c>
      <c r="AD67" s="39">
        <f>Table25[[#This Row],[Space heating demand (MWh)]]/(load_factor*8760)*1000</f>
        <v>19.076381888056812</v>
      </c>
      <c r="AE67" s="39">
        <f>Table25[[#This Row],[Peak demand / kW]]/Table25[[#This Row],[Floor area / m^2]]*1000</f>
        <v>43.690744731225706</v>
      </c>
      <c r="AF67" s="39">
        <f t="shared" si="0"/>
        <v>43.690744731225706</v>
      </c>
      <c r="AG67" s="46">
        <f>Table25[[#This Row],[Rebound-corrected peak demand (W/m2)]]/DesignDT</f>
        <v>1.8995975970098133</v>
      </c>
      <c r="AH67" s="16">
        <v>1</v>
      </c>
      <c r="AI67" s="16">
        <f>IF(Table25[[#This Row],[Subsector]]="Residential",1-MIN(Table25[[#This Row],[No HW storage %]],Table25[[#This Row],[Space constrained %]]),Table25[[#This Row],[ND stock with floor area over threshold / %]])</f>
        <v>1</v>
      </c>
      <c r="AJ67" s="16">
        <f>IF(Table25[[#This Row],[Subsector]]="Residential",1-MIN(Table25[[#This Row],[No HW storage %]],Table25[[#This Row],[Space constrained %]]),Table25[[#This Row],[ND stock with floor area over threshold / %]])</f>
        <v>1</v>
      </c>
      <c r="AK67" s="16">
        <f>IF(Table25[[#This Row],[Subsector]]="Residential",1-MIN(Table25[[#This Row],[No HW storage %]],Table25[[#This Row],[Space constrained %]]),Table25[[#This Row],[ND stock with floor area over threshold / %]])</f>
        <v>1</v>
      </c>
      <c r="AL67" s="16">
        <f>IF(Table25[[#This Row],[Subsector]]="Residential",1-MIN(Table25[[#This Row],[No HW storage %]],Table25[[#This Row],[Space constrained %]]),Table25[[#This Row],[ND stock with floor area over threshold / %]])</f>
        <v>1</v>
      </c>
      <c r="AM67" s="16">
        <f>IF($G67=Table25[[#Headers],[Electric heating]],1,0)</f>
        <v>0</v>
      </c>
      <c r="AN67" s="16">
        <f>IF($G67=Table25[[#Headers],[Commercial electric heating]],1,0)</f>
        <v>0</v>
      </c>
      <c r="AO6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67" s="16">
        <f>IF(Table25[[#This Row],[Subsector]]="Residential",IF(AND(Table25[[#This Row],[Building structure]]&lt;&gt;"Apartment",OR(Table25[[#This Row],[Heating]]="Oil boiler",Table25[[#This Row],[Heating]]="Solid boiler")),1,1-Table25[[#This Row],[Space constrained %]]),Table25[[#This Row],[ND stock with floor area over threshold / %]])</f>
        <v>1</v>
      </c>
      <c r="AQ67" s="16">
        <f>IF(Table25[[#This Row],[Subsector]]="Residential",IF(AND(Table25[[#This Row],[Building structure]]&lt;&gt;"Apartment",OR(Table25[[#This Row],[Heating]]="Oil boiler",Table25[[#This Row],[Heating]]="Solid boiler")),1,1-Table25[[#This Row],[Space constrained %]]),Table25[[#This Row],[ND stock with floor area over threshold / %]])</f>
        <v>1</v>
      </c>
      <c r="AR67" s="16">
        <f>IF(Table25[[#This Row],[Heating]]="Gas boiler",1,percentage_of_non_gas_domestic_properties_within_close_proximity_of_gas_grid)</f>
        <v>0.3495740805177735</v>
      </c>
      <c r="AS67" s="16">
        <f>IF(Table25[[#This Row],[Heating]]="Gas boiler",1,percentage_of_non_gas_domestic_properties_within_close_proximity_of_gas_grid)</f>
        <v>0.3495740805177735</v>
      </c>
      <c r="AT67" s="16">
        <f>Table25[[#This Row],[Biomethane boiler]]*Table25[[#This Row],[ASHP]]</f>
        <v>0.3495740805177735</v>
      </c>
      <c r="AU67" s="16">
        <f>IF(Table25[[#This Row],[Subsector]]="Residential",Table25[[#This Row],[ASHP]]*Table25[[#This Row],[Bioliquid boiler (B100)]],Table25[[#This Row],[ND stock with floor area over threshold / %]])</f>
        <v>1</v>
      </c>
      <c r="AV67" s="16">
        <f>Table25[[#This Row],[Biomethane boiler]]*Table25[[#This Row],[ASHP]]</f>
        <v>0.3495740805177735</v>
      </c>
      <c r="AW67" s="16">
        <v>1</v>
      </c>
      <c r="AX67" s="16">
        <f>IF(Table25[[#This Row],[Subsector]]="Residential",IF(Table25[[#This Row],[Building structure]]&lt;&gt;"Apartment",0.5*(1-MIN(Table25[[#This Row],[No HW storage %]],Table25[[#This Row],[Space constrained %]])),0),0.5*Table25[[#This Row],[ASHP]])</f>
        <v>0.5</v>
      </c>
      <c r="AY67" s="16">
        <f>IF(Table25[[#This Row],[Subsector]]="Residential",IF(Table25[[#This Row],[Building structure]]&lt;&gt;"Apartment",Table25[[#This Row],[Hydrogen boiler]]*0.5,0),0.5*Table25[[#This Row],[Hydrogen boiler]])</f>
        <v>0.17478704025888675</v>
      </c>
      <c r="AZ67" s="16">
        <f>IF(Table25[[#This Row],[Subsector]]="Residential",IF(Table25[[#This Row],[Peak demand / kW]]&gt;fuse_limit_kW,0,1),0)</f>
        <v>0</v>
      </c>
      <c r="BA67" s="16">
        <f>IF(Table25[[#This Row],[Subsector]]="Residential",IF(Table25[[#This Row],[Building structure]]&lt;&gt;"Apartment",IF(Table25[[#This Row],[Peak demand / kW]]&gt;fuse_limit_kW,0,0.5),0),0)</f>
        <v>0</v>
      </c>
      <c r="BB67" s="16">
        <f>IF(Table25[[#This Row],[Subsector]]="Residential",IF(Table25[[#This Row],[Peak demand / kW]]&gt;fuse_limit_kW,0,1),IF(OR(Table25[[#This Row],[Subsector]]="Commercial",Table25[[#This Row],[Subsector]]="Public"),1,0))</f>
        <v>1</v>
      </c>
      <c r="BC67" s="16">
        <f>IF(Table25[[#This Row],[Subsector]]="Residential",IF(Table25[[#This Row],[Peak demand / kW]]&gt;fuse_limit_kW,0,1),0)</f>
        <v>0</v>
      </c>
      <c r="BD67" s="16">
        <f>IF($G67=Table25[[#Headers],[Gas boiler]],1,0)</f>
        <v>0</v>
      </c>
      <c r="BE67" s="16">
        <f>IF($G67=Table25[[#Headers],[Oil boiler]],1,0)</f>
        <v>1</v>
      </c>
      <c r="BF67" s="16">
        <f>IF($G67=Table25[[#Headers],[Solid boiler]],1,0)</f>
        <v>0</v>
      </c>
      <c r="BG67" s="16">
        <f>IF(Table25[[#This Row],[Subsector]]="Residential",IF(Table25[[#This Row],[Building structure]]&lt;&gt;"Apartment",Table25[[#This Row],[ASHP]]*0.5,0),0)</f>
        <v>0</v>
      </c>
      <c r="BH67" s="16">
        <f>IF(Table25[[#This Row],[Subsector]]="Residential",IF(Table25[[#This Row],[Building structure]]="Apartment",1,0),0)</f>
        <v>0</v>
      </c>
      <c r="BI67" s="27">
        <f>Table25[[#This Row],[Bioliquid boiler (B100)]]*0.5</f>
        <v>0.5</v>
      </c>
    </row>
    <row r="68" spans="2:61" x14ac:dyDescent="0.25">
      <c r="B68" s="3">
        <v>60</v>
      </c>
      <c r="C68" t="s">
        <v>333</v>
      </c>
      <c r="D68" t="s">
        <v>346</v>
      </c>
      <c r="E68" t="s">
        <v>342</v>
      </c>
      <c r="F68" t="s">
        <v>336</v>
      </c>
      <c r="G68" t="s">
        <v>20</v>
      </c>
      <c r="H68" t="s">
        <v>337</v>
      </c>
      <c r="I68" t="s">
        <v>341</v>
      </c>
      <c r="J68" t="s">
        <v>338</v>
      </c>
      <c r="K68" s="39">
        <v>18.710602617491027</v>
      </c>
      <c r="L68" s="39">
        <v>27.40233454697454</v>
      </c>
      <c r="M68" s="39">
        <v>15.368618117576293</v>
      </c>
      <c r="N68" s="39">
        <v>53.276670812764856</v>
      </c>
      <c r="O68" t="s">
        <v>339</v>
      </c>
      <c r="P68" s="19">
        <v>96.194077035339447</v>
      </c>
      <c r="Q68" s="39">
        <v>87.900434976865157</v>
      </c>
      <c r="R68" s="39">
        <v>18.710602617491027</v>
      </c>
      <c r="S68" s="39">
        <v>27.40233454697454</v>
      </c>
      <c r="T68" s="39">
        <v>26.418879694823289</v>
      </c>
      <c r="U68" s="39">
        <v>15.368618117576291</v>
      </c>
      <c r="AA68" s="39">
        <v>467.79411764705884</v>
      </c>
      <c r="AB68" s="39">
        <f>R68*1000/AA68</f>
        <v>39.99751581230398</v>
      </c>
      <c r="AC68" s="39">
        <f>IF(AND(Table25[[#This Row],[Subsector]]="Residential",$AB68&gt;49),49+($AB68-49)*2,$AB68)</f>
        <v>39.99751581230398</v>
      </c>
      <c r="AD68" s="39">
        <f>Table25[[#This Row],[Space heating demand (MWh)]]/(load_factor*8760)*1000</f>
        <v>9.3254934138548951</v>
      </c>
      <c r="AE68" s="39">
        <f>Table25[[#This Row],[Peak demand / kW]]/Table25[[#This Row],[Floor area / m^2]]*1000</f>
        <v>19.935037791327659</v>
      </c>
      <c r="AF68" s="39">
        <f t="shared" si="0"/>
        <v>19.935037791327659</v>
      </c>
      <c r="AG68" s="46">
        <f>Table25[[#This Row],[Rebound-corrected peak demand (W/m2)]]/DesignDT</f>
        <v>0.86674077353598522</v>
      </c>
      <c r="AH68" s="16">
        <v>1</v>
      </c>
      <c r="AI68" s="16">
        <f>IF(Table25[[#This Row],[Subsector]]="Residential",1-MIN(Table25[[#This Row],[No HW storage %]],Table25[[#This Row],[Space constrained %]]),Table25[[#This Row],[ND stock with floor area over threshold / %]])</f>
        <v>1</v>
      </c>
      <c r="AJ68" s="16">
        <f>IF(Table25[[#This Row],[Subsector]]="Residential",1-MIN(Table25[[#This Row],[No HW storage %]],Table25[[#This Row],[Space constrained %]]),Table25[[#This Row],[ND stock with floor area over threshold / %]])</f>
        <v>1</v>
      </c>
      <c r="AK68" s="16">
        <f>IF(Table25[[#This Row],[Subsector]]="Residential",1-MIN(Table25[[#This Row],[No HW storage %]],Table25[[#This Row],[Space constrained %]]),Table25[[#This Row],[ND stock with floor area over threshold / %]])</f>
        <v>1</v>
      </c>
      <c r="AL68" s="16">
        <f>IF(Table25[[#This Row],[Subsector]]="Residential",1-MIN(Table25[[#This Row],[No HW storage %]],Table25[[#This Row],[Space constrained %]]),Table25[[#This Row],[ND stock with floor area over threshold / %]])</f>
        <v>1</v>
      </c>
      <c r="AM68" s="16">
        <f>IF($G68=Table25[[#Headers],[Electric heating]],1,0)</f>
        <v>0</v>
      </c>
      <c r="AN68" s="16">
        <f>IF($G68=Table25[[#Headers],[Commercial electric heating]],1,0)</f>
        <v>0</v>
      </c>
      <c r="AO6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68" s="16">
        <f>IF(Table25[[#This Row],[Subsector]]="Residential",IF(AND(Table25[[#This Row],[Building structure]]&lt;&gt;"Apartment",OR(Table25[[#This Row],[Heating]]="Oil boiler",Table25[[#This Row],[Heating]]="Solid boiler")),1,1-Table25[[#This Row],[Space constrained %]]),Table25[[#This Row],[ND stock with floor area over threshold / %]])</f>
        <v>1</v>
      </c>
      <c r="AQ68" s="16">
        <f>IF(Table25[[#This Row],[Subsector]]="Residential",IF(AND(Table25[[#This Row],[Building structure]]&lt;&gt;"Apartment",OR(Table25[[#This Row],[Heating]]="Oil boiler",Table25[[#This Row],[Heating]]="Solid boiler")),1,1-Table25[[#This Row],[Space constrained %]]),Table25[[#This Row],[ND stock with floor area over threshold / %]])</f>
        <v>1</v>
      </c>
      <c r="AR68" s="16">
        <f>IF(Table25[[#This Row],[Heating]]="Gas boiler",1,percentage_of_non_gas_domestic_properties_within_close_proximity_of_gas_grid)</f>
        <v>0.3495740805177735</v>
      </c>
      <c r="AS68" s="16">
        <f>IF(Table25[[#This Row],[Heating]]="Gas boiler",1,percentage_of_non_gas_domestic_properties_within_close_proximity_of_gas_grid)</f>
        <v>0.3495740805177735</v>
      </c>
      <c r="AT68" s="16">
        <f>Table25[[#This Row],[Biomethane boiler]]*Table25[[#This Row],[ASHP]]</f>
        <v>0.3495740805177735</v>
      </c>
      <c r="AU68" s="16">
        <f>IF(Table25[[#This Row],[Subsector]]="Residential",Table25[[#This Row],[ASHP]]*Table25[[#This Row],[Bioliquid boiler (B100)]],Table25[[#This Row],[ND stock with floor area over threshold / %]])</f>
        <v>1</v>
      </c>
      <c r="AV68" s="16">
        <f>Table25[[#This Row],[Biomethane boiler]]*Table25[[#This Row],[ASHP]]</f>
        <v>0.3495740805177735</v>
      </c>
      <c r="AW68" s="16">
        <v>1</v>
      </c>
      <c r="AX68" s="16">
        <f>IF(Table25[[#This Row],[Subsector]]="Residential",IF(Table25[[#This Row],[Building structure]]&lt;&gt;"Apartment",0.5*(1-MIN(Table25[[#This Row],[No HW storage %]],Table25[[#This Row],[Space constrained %]])),0),0.5*Table25[[#This Row],[ASHP]])</f>
        <v>0.5</v>
      </c>
      <c r="AY68" s="16">
        <f>IF(Table25[[#This Row],[Subsector]]="Residential",IF(Table25[[#This Row],[Building structure]]&lt;&gt;"Apartment",Table25[[#This Row],[Hydrogen boiler]]*0.5,0),0.5*Table25[[#This Row],[Hydrogen boiler]])</f>
        <v>0.17478704025888675</v>
      </c>
      <c r="AZ68" s="16">
        <f>IF(Table25[[#This Row],[Subsector]]="Residential",IF(Table25[[#This Row],[Peak demand / kW]]&gt;fuse_limit_kW,0,1),0)</f>
        <v>0</v>
      </c>
      <c r="BA68" s="16">
        <f>IF(Table25[[#This Row],[Subsector]]="Residential",IF(Table25[[#This Row],[Building structure]]&lt;&gt;"Apartment",IF(Table25[[#This Row],[Peak demand / kW]]&gt;fuse_limit_kW,0,0.5),0),0)</f>
        <v>0</v>
      </c>
      <c r="BB68" s="16">
        <f>IF(Table25[[#This Row],[Subsector]]="Residential",IF(Table25[[#This Row],[Peak demand / kW]]&gt;fuse_limit_kW,0,1),IF(OR(Table25[[#This Row],[Subsector]]="Commercial",Table25[[#This Row],[Subsector]]="Public"),1,0))</f>
        <v>1</v>
      </c>
      <c r="BC68" s="16">
        <f>IF(Table25[[#This Row],[Subsector]]="Residential",IF(Table25[[#This Row],[Peak demand / kW]]&gt;fuse_limit_kW,0,1),0)</f>
        <v>0</v>
      </c>
      <c r="BD68" s="16">
        <f>IF($G68=Table25[[#Headers],[Gas boiler]],1,0)</f>
        <v>0</v>
      </c>
      <c r="BE68" s="16">
        <f>IF($G68=Table25[[#Headers],[Oil boiler]],1,0)</f>
        <v>1</v>
      </c>
      <c r="BF68" s="16">
        <f>IF($G68=Table25[[#Headers],[Solid boiler]],1,0)</f>
        <v>0</v>
      </c>
      <c r="BG68" s="16">
        <f>IF(Table25[[#This Row],[Subsector]]="Residential",IF(Table25[[#This Row],[Building structure]]&lt;&gt;"Apartment",Table25[[#This Row],[ASHP]]*0.5,0),0)</f>
        <v>0</v>
      </c>
      <c r="BH68" s="16">
        <f>IF(Table25[[#This Row],[Subsector]]="Residential",IF(Table25[[#This Row],[Building structure]]="Apartment",1,0),0)</f>
        <v>0</v>
      </c>
      <c r="BI68" s="27">
        <f>Table25[[#This Row],[Bioliquid boiler (B100)]]*0.5</f>
        <v>0.5</v>
      </c>
    </row>
    <row r="69" spans="2:61" x14ac:dyDescent="0.25">
      <c r="B69" s="3">
        <v>61</v>
      </c>
      <c r="C69" t="s">
        <v>333</v>
      </c>
      <c r="D69" t="s">
        <v>346</v>
      </c>
      <c r="E69" t="s">
        <v>342</v>
      </c>
      <c r="F69" t="s">
        <v>336</v>
      </c>
      <c r="G69" t="s">
        <v>20</v>
      </c>
      <c r="H69" t="s">
        <v>341</v>
      </c>
      <c r="I69" t="s">
        <v>337</v>
      </c>
      <c r="J69" t="s">
        <v>338</v>
      </c>
      <c r="K69" s="39">
        <v>29.350428548163773</v>
      </c>
      <c r="L69" s="39">
        <v>23.936325844771389</v>
      </c>
      <c r="M69" s="39">
        <v>14.064250036555908</v>
      </c>
      <c r="N69" s="39">
        <v>30.359585781216467</v>
      </c>
      <c r="O69" t="s">
        <v>339</v>
      </c>
      <c r="P69" s="19">
        <v>84.877126795887747</v>
      </c>
      <c r="Q69" s="39">
        <v>82.858131634356269</v>
      </c>
      <c r="R69" s="39">
        <v>29.350428548163773</v>
      </c>
      <c r="S69" s="39">
        <v>23.936325844771389</v>
      </c>
      <c r="T69" s="39">
        <v>15.507127204865185</v>
      </c>
      <c r="U69" s="39">
        <v>14.064250036555908</v>
      </c>
      <c r="AA69" s="39">
        <v>433.9</v>
      </c>
      <c r="AB69" s="39">
        <f>R69*1000/AA69</f>
        <v>67.643301562949475</v>
      </c>
      <c r="AC69" s="39">
        <f>IF(AND(Table25[[#This Row],[Subsector]]="Residential",$AB69&gt;49),49+($AB69-49)*2,$AB69)</f>
        <v>67.643301562949475</v>
      </c>
      <c r="AD69" s="39">
        <f>Table25[[#This Row],[Space heating demand (MWh)]]/(load_factor*8760)*1000</f>
        <v>14.628456053246154</v>
      </c>
      <c r="AE69" s="39">
        <f>Table25[[#This Row],[Peak demand / kW]]/Table25[[#This Row],[Floor area / m^2]]*1000</f>
        <v>33.713888115340296</v>
      </c>
      <c r="AF69" s="39">
        <f t="shared" si="0"/>
        <v>33.713888115340296</v>
      </c>
      <c r="AG69" s="46">
        <f>Table25[[#This Row],[Rebound-corrected peak demand (W/m2)]]/DesignDT</f>
        <v>1.4658212224060998</v>
      </c>
      <c r="AH69" s="16">
        <v>1</v>
      </c>
      <c r="AI69" s="16">
        <f>IF(Table25[[#This Row],[Subsector]]="Residential",1-MIN(Table25[[#This Row],[No HW storage %]],Table25[[#This Row],[Space constrained %]]),Table25[[#This Row],[ND stock with floor area over threshold / %]])</f>
        <v>1</v>
      </c>
      <c r="AJ69" s="16">
        <f>IF(Table25[[#This Row],[Subsector]]="Residential",1-MIN(Table25[[#This Row],[No HW storage %]],Table25[[#This Row],[Space constrained %]]),Table25[[#This Row],[ND stock with floor area over threshold / %]])</f>
        <v>1</v>
      </c>
      <c r="AK69" s="16">
        <f>IF(Table25[[#This Row],[Subsector]]="Residential",1-MIN(Table25[[#This Row],[No HW storage %]],Table25[[#This Row],[Space constrained %]]),Table25[[#This Row],[ND stock with floor area over threshold / %]])</f>
        <v>1</v>
      </c>
      <c r="AL69" s="16">
        <f>IF(Table25[[#This Row],[Subsector]]="Residential",1-MIN(Table25[[#This Row],[No HW storage %]],Table25[[#This Row],[Space constrained %]]),Table25[[#This Row],[ND stock with floor area over threshold / %]])</f>
        <v>1</v>
      </c>
      <c r="AM69" s="16">
        <f>IF($G69=Table25[[#Headers],[Electric heating]],1,0)</f>
        <v>0</v>
      </c>
      <c r="AN69" s="16">
        <f>IF($G69=Table25[[#Headers],[Commercial electric heating]],1,0)</f>
        <v>0</v>
      </c>
      <c r="AO6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69" s="16">
        <f>IF(Table25[[#This Row],[Subsector]]="Residential",IF(AND(Table25[[#This Row],[Building structure]]&lt;&gt;"Apartment",OR(Table25[[#This Row],[Heating]]="Oil boiler",Table25[[#This Row],[Heating]]="Solid boiler")),1,1-Table25[[#This Row],[Space constrained %]]),Table25[[#This Row],[ND stock with floor area over threshold / %]])</f>
        <v>1</v>
      </c>
      <c r="AQ69" s="16">
        <f>IF(Table25[[#This Row],[Subsector]]="Residential",IF(AND(Table25[[#This Row],[Building structure]]&lt;&gt;"Apartment",OR(Table25[[#This Row],[Heating]]="Oil boiler",Table25[[#This Row],[Heating]]="Solid boiler")),1,1-Table25[[#This Row],[Space constrained %]]),Table25[[#This Row],[ND stock with floor area over threshold / %]])</f>
        <v>1</v>
      </c>
      <c r="AR69" s="16">
        <f>IF(Table25[[#This Row],[Heating]]="Gas boiler",1,percentage_of_non_gas_domestic_properties_within_close_proximity_of_gas_grid)</f>
        <v>0.3495740805177735</v>
      </c>
      <c r="AS69" s="16">
        <f>IF(Table25[[#This Row],[Heating]]="Gas boiler",1,percentage_of_non_gas_domestic_properties_within_close_proximity_of_gas_grid)</f>
        <v>0.3495740805177735</v>
      </c>
      <c r="AT69" s="16">
        <f>Table25[[#This Row],[Biomethane boiler]]*Table25[[#This Row],[ASHP]]</f>
        <v>0.3495740805177735</v>
      </c>
      <c r="AU69" s="16">
        <f>IF(Table25[[#This Row],[Subsector]]="Residential",Table25[[#This Row],[ASHP]]*Table25[[#This Row],[Bioliquid boiler (B100)]],Table25[[#This Row],[ND stock with floor area over threshold / %]])</f>
        <v>1</v>
      </c>
      <c r="AV69" s="16">
        <f>Table25[[#This Row],[Biomethane boiler]]*Table25[[#This Row],[ASHP]]</f>
        <v>0.3495740805177735</v>
      </c>
      <c r="AW69" s="16">
        <v>1</v>
      </c>
      <c r="AX69" s="16">
        <f>IF(Table25[[#This Row],[Subsector]]="Residential",IF(Table25[[#This Row],[Building structure]]&lt;&gt;"Apartment",0.5*(1-MIN(Table25[[#This Row],[No HW storage %]],Table25[[#This Row],[Space constrained %]])),0),0.5*Table25[[#This Row],[ASHP]])</f>
        <v>0.5</v>
      </c>
      <c r="AY69" s="16">
        <f>IF(Table25[[#This Row],[Subsector]]="Residential",IF(Table25[[#This Row],[Building structure]]&lt;&gt;"Apartment",Table25[[#This Row],[Hydrogen boiler]]*0.5,0),0.5*Table25[[#This Row],[Hydrogen boiler]])</f>
        <v>0.17478704025888675</v>
      </c>
      <c r="AZ69" s="16">
        <f>IF(Table25[[#This Row],[Subsector]]="Residential",IF(Table25[[#This Row],[Peak demand / kW]]&gt;fuse_limit_kW,0,1),0)</f>
        <v>0</v>
      </c>
      <c r="BA69" s="16">
        <f>IF(Table25[[#This Row],[Subsector]]="Residential",IF(Table25[[#This Row],[Building structure]]&lt;&gt;"Apartment",IF(Table25[[#This Row],[Peak demand / kW]]&gt;fuse_limit_kW,0,0.5),0),0)</f>
        <v>0</v>
      </c>
      <c r="BB69" s="16">
        <f>IF(Table25[[#This Row],[Subsector]]="Residential",IF(Table25[[#This Row],[Peak demand / kW]]&gt;fuse_limit_kW,0,1),IF(OR(Table25[[#This Row],[Subsector]]="Commercial",Table25[[#This Row],[Subsector]]="Public"),1,0))</f>
        <v>1</v>
      </c>
      <c r="BC69" s="16">
        <f>IF(Table25[[#This Row],[Subsector]]="Residential",IF(Table25[[#This Row],[Peak demand / kW]]&gt;fuse_limit_kW,0,1),0)</f>
        <v>0</v>
      </c>
      <c r="BD69" s="16">
        <f>IF($G69=Table25[[#Headers],[Gas boiler]],1,0)</f>
        <v>0</v>
      </c>
      <c r="BE69" s="16">
        <f>IF($G69=Table25[[#Headers],[Oil boiler]],1,0)</f>
        <v>1</v>
      </c>
      <c r="BF69" s="16">
        <f>IF($G69=Table25[[#Headers],[Solid boiler]],1,0)</f>
        <v>0</v>
      </c>
      <c r="BG69" s="16">
        <f>IF(Table25[[#This Row],[Subsector]]="Residential",IF(Table25[[#This Row],[Building structure]]&lt;&gt;"Apartment",Table25[[#This Row],[ASHP]]*0.5,0),0)</f>
        <v>0</v>
      </c>
      <c r="BH69" s="16">
        <f>IF(Table25[[#This Row],[Subsector]]="Residential",IF(Table25[[#This Row],[Building structure]]="Apartment",1,0),0)</f>
        <v>0</v>
      </c>
      <c r="BI69" s="27">
        <f>Table25[[#This Row],[Bioliquid boiler (B100)]]*0.5</f>
        <v>0.5</v>
      </c>
    </row>
    <row r="70" spans="2:61" x14ac:dyDescent="0.25">
      <c r="B70">
        <v>62</v>
      </c>
      <c r="C70" t="s">
        <v>333</v>
      </c>
      <c r="D70" t="s">
        <v>346</v>
      </c>
      <c r="E70" t="s">
        <v>342</v>
      </c>
      <c r="F70" t="s">
        <v>344</v>
      </c>
      <c r="G70" t="s">
        <v>20</v>
      </c>
      <c r="H70" t="s">
        <v>341</v>
      </c>
      <c r="I70" t="s">
        <v>341</v>
      </c>
      <c r="J70" t="s">
        <v>338</v>
      </c>
      <c r="K70" s="39">
        <v>40.513680164408555</v>
      </c>
      <c r="L70" s="39">
        <v>20.362693870574049</v>
      </c>
      <c r="M70" s="39">
        <v>14.321892197548836</v>
      </c>
      <c r="N70" s="39">
        <v>0</v>
      </c>
      <c r="O70" t="s">
        <v>339</v>
      </c>
      <c r="P70" s="19">
        <v>466.82419737738263</v>
      </c>
      <c r="Q70" s="39">
        <v>96.53680436945497</v>
      </c>
      <c r="R70" s="39">
        <v>54.714636166790818</v>
      </c>
      <c r="S70" s="39">
        <v>27.500276005115307</v>
      </c>
      <c r="T70" s="39">
        <v>0</v>
      </c>
      <c r="U70" s="39">
        <v>14.321892197548834</v>
      </c>
      <c r="AA70" s="39">
        <v>408.44848484848484</v>
      </c>
      <c r="AB70" s="39">
        <f>R70*1000/AA70</f>
        <v>133.95725090542905</v>
      </c>
      <c r="AC70" s="39">
        <f>IF(AND(Table25[[#This Row],[Subsector]]="Residential",$AB70&gt;49),49+($AB70-49)*2,$AB70)</f>
        <v>133.95725090542905</v>
      </c>
      <c r="AD70" s="39">
        <f>Table25[[#This Row],[Space heating demand (MWh)]]/(load_factor*8760)*1000</f>
        <v>20.192297665016497</v>
      </c>
      <c r="AE70" s="39">
        <f>Table25[[#This Row],[Peak demand / kW]]/Table25[[#This Row],[Floor area / m^2]]*1000</f>
        <v>49.436583593906313</v>
      </c>
      <c r="AF70" s="39">
        <f t="shared" si="0"/>
        <v>49.436583593906313</v>
      </c>
      <c r="AG70" s="46">
        <f>Table25[[#This Row],[Rebound-corrected peak demand (W/m2)]]/DesignDT</f>
        <v>2.1494166779959265</v>
      </c>
      <c r="AH70" s="16">
        <v>1</v>
      </c>
      <c r="AI70" s="16">
        <f>IF(Table25[[#This Row],[Subsector]]="Residential",1-MIN(Table25[[#This Row],[No HW storage %]],Table25[[#This Row],[Space constrained %]]),Table25[[#This Row],[ND stock with floor area over threshold / %]])</f>
        <v>1</v>
      </c>
      <c r="AJ70" s="16">
        <f>IF(Table25[[#This Row],[Subsector]]="Residential",1-MIN(Table25[[#This Row],[No HW storage %]],Table25[[#This Row],[Space constrained %]]),Table25[[#This Row],[ND stock with floor area over threshold / %]])</f>
        <v>1</v>
      </c>
      <c r="AK70" s="16">
        <f>IF(Table25[[#This Row],[Subsector]]="Residential",1-MIN(Table25[[#This Row],[No HW storage %]],Table25[[#This Row],[Space constrained %]]),Table25[[#This Row],[ND stock with floor area over threshold / %]])</f>
        <v>1</v>
      </c>
      <c r="AL70" s="16">
        <f>IF(Table25[[#This Row],[Subsector]]="Residential",1-MIN(Table25[[#This Row],[No HW storage %]],Table25[[#This Row],[Space constrained %]]),Table25[[#This Row],[ND stock with floor area over threshold / %]])</f>
        <v>1</v>
      </c>
      <c r="AM70" s="16">
        <f>IF($G70=Table25[[#Headers],[Electric heating]],1,0)</f>
        <v>0</v>
      </c>
      <c r="AN70" s="16">
        <f>IF($G70=Table25[[#Headers],[Commercial electric heating]],1,0)</f>
        <v>0</v>
      </c>
      <c r="AO7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70" s="16">
        <f>IF(Table25[[#This Row],[Subsector]]="Residential",IF(AND(Table25[[#This Row],[Building structure]]&lt;&gt;"Apartment",OR(Table25[[#This Row],[Heating]]="Oil boiler",Table25[[#This Row],[Heating]]="Solid boiler")),1,1-Table25[[#This Row],[Space constrained %]]),Table25[[#This Row],[ND stock with floor area over threshold / %]])</f>
        <v>1</v>
      </c>
      <c r="AQ70" s="16">
        <f>IF(Table25[[#This Row],[Subsector]]="Residential",IF(AND(Table25[[#This Row],[Building structure]]&lt;&gt;"Apartment",OR(Table25[[#This Row],[Heating]]="Oil boiler",Table25[[#This Row],[Heating]]="Solid boiler")),1,1-Table25[[#This Row],[Space constrained %]]),Table25[[#This Row],[ND stock with floor area over threshold / %]])</f>
        <v>1</v>
      </c>
      <c r="AR70" s="16">
        <f>IF(Table25[[#This Row],[Heating]]="Gas boiler",1,percentage_of_non_gas_domestic_properties_within_close_proximity_of_gas_grid)</f>
        <v>0.3495740805177735</v>
      </c>
      <c r="AS70" s="16">
        <f>IF(Table25[[#This Row],[Heating]]="Gas boiler",1,percentage_of_non_gas_domestic_properties_within_close_proximity_of_gas_grid)</f>
        <v>0.3495740805177735</v>
      </c>
      <c r="AT70" s="16">
        <f>Table25[[#This Row],[Biomethane boiler]]*Table25[[#This Row],[ASHP]]</f>
        <v>0.3495740805177735</v>
      </c>
      <c r="AU70" s="16">
        <f>IF(Table25[[#This Row],[Subsector]]="Residential",Table25[[#This Row],[ASHP]]*Table25[[#This Row],[Bioliquid boiler (B100)]],Table25[[#This Row],[ND stock with floor area over threshold / %]])</f>
        <v>1</v>
      </c>
      <c r="AV70" s="16">
        <f>Table25[[#This Row],[Biomethane boiler]]*Table25[[#This Row],[ASHP]]</f>
        <v>0.3495740805177735</v>
      </c>
      <c r="AW70" s="16">
        <v>1</v>
      </c>
      <c r="AX70" s="16">
        <f>IF(Table25[[#This Row],[Subsector]]="Residential",IF(Table25[[#This Row],[Building structure]]&lt;&gt;"Apartment",0.5*(1-MIN(Table25[[#This Row],[No HW storage %]],Table25[[#This Row],[Space constrained %]])),0),0.5*Table25[[#This Row],[ASHP]])</f>
        <v>0.5</v>
      </c>
      <c r="AY70" s="16">
        <f>IF(Table25[[#This Row],[Subsector]]="Residential",IF(Table25[[#This Row],[Building structure]]&lt;&gt;"Apartment",Table25[[#This Row],[Hydrogen boiler]]*0.5,0),0.5*Table25[[#This Row],[Hydrogen boiler]])</f>
        <v>0.17478704025888675</v>
      </c>
      <c r="AZ70" s="16">
        <f>IF(Table25[[#This Row],[Subsector]]="Residential",IF(Table25[[#This Row],[Peak demand / kW]]&gt;fuse_limit_kW,0,1),0)</f>
        <v>0</v>
      </c>
      <c r="BA70" s="16">
        <f>IF(Table25[[#This Row],[Subsector]]="Residential",IF(Table25[[#This Row],[Building structure]]&lt;&gt;"Apartment",IF(Table25[[#This Row],[Peak demand / kW]]&gt;fuse_limit_kW,0,0.5),0),0)</f>
        <v>0</v>
      </c>
      <c r="BB70" s="16">
        <f>IF(Table25[[#This Row],[Subsector]]="Residential",IF(Table25[[#This Row],[Peak demand / kW]]&gt;fuse_limit_kW,0,1),IF(OR(Table25[[#This Row],[Subsector]]="Commercial",Table25[[#This Row],[Subsector]]="Public"),1,0))</f>
        <v>1</v>
      </c>
      <c r="BC70" s="16">
        <f>IF(Table25[[#This Row],[Subsector]]="Residential",IF(Table25[[#This Row],[Peak demand / kW]]&gt;fuse_limit_kW,0,1),0)</f>
        <v>0</v>
      </c>
      <c r="BD70" s="16">
        <f>IF($G70=Table25[[#Headers],[Gas boiler]],1,0)</f>
        <v>0</v>
      </c>
      <c r="BE70" s="16">
        <f>IF($G70=Table25[[#Headers],[Oil boiler]],1,0)</f>
        <v>1</v>
      </c>
      <c r="BF70" s="16">
        <f>IF($G70=Table25[[#Headers],[Solid boiler]],1,0)</f>
        <v>0</v>
      </c>
      <c r="BG70" s="16">
        <f>IF(Table25[[#This Row],[Subsector]]="Residential",IF(Table25[[#This Row],[Building structure]]&lt;&gt;"Apartment",Table25[[#This Row],[ASHP]]*0.5,0),0)</f>
        <v>0</v>
      </c>
      <c r="BH70" s="16">
        <f>IF(Table25[[#This Row],[Subsector]]="Residential",IF(Table25[[#This Row],[Building structure]]="Apartment",1,0),0)</f>
        <v>0</v>
      </c>
      <c r="BI70" s="27">
        <f>Table25[[#This Row],[Bioliquid boiler (B100)]]*0.5</f>
        <v>0.5</v>
      </c>
    </row>
    <row r="71" spans="2:61" x14ac:dyDescent="0.25">
      <c r="B71" s="3">
        <v>63</v>
      </c>
      <c r="C71" t="s">
        <v>333</v>
      </c>
      <c r="D71" t="s">
        <v>346</v>
      </c>
      <c r="E71" t="s">
        <v>342</v>
      </c>
      <c r="F71" t="s">
        <v>340</v>
      </c>
      <c r="G71" t="s">
        <v>20</v>
      </c>
      <c r="H71" t="s">
        <v>337</v>
      </c>
      <c r="I71" t="s">
        <v>341</v>
      </c>
      <c r="J71" t="s">
        <v>338</v>
      </c>
      <c r="K71" s="39">
        <v>16.704813571653041</v>
      </c>
      <c r="L71" s="39">
        <v>12.577165817322415</v>
      </c>
      <c r="M71" s="39">
        <v>8.5204458544521948</v>
      </c>
      <c r="N71" s="39">
        <v>0</v>
      </c>
      <c r="O71" t="s">
        <v>339</v>
      </c>
      <c r="P71" s="19">
        <v>345.16698230327682</v>
      </c>
      <c r="Q71" s="39">
        <v>48.990392921673411</v>
      </c>
      <c r="R71" s="39">
        <v>23.087336823518307</v>
      </c>
      <c r="S71" s="39">
        <v>17.382610243702906</v>
      </c>
      <c r="T71" s="39">
        <v>0</v>
      </c>
      <c r="U71" s="39">
        <v>8.520445854452193</v>
      </c>
      <c r="AA71" s="39">
        <v>281.64754098360658</v>
      </c>
      <c r="AB71" s="39">
        <f>R71*1000/AA71</f>
        <v>81.972442375636135</v>
      </c>
      <c r="AC71" s="39">
        <f>IF(AND(Table25[[#This Row],[Subsector]]="Residential",$AB71&gt;49),49+($AB71-49)*2,$AB71)</f>
        <v>81.972442375636135</v>
      </c>
      <c r="AD71" s="39">
        <f>Table25[[#This Row],[Space heating demand (MWh)]]/(load_factor*8760)*1000</f>
        <v>8.3257943170947168</v>
      </c>
      <c r="AE71" s="39">
        <f>Table25[[#This Row],[Peak demand / kW]]/Table25[[#This Row],[Floor area / m^2]]*1000</f>
        <v>29.561040327276721</v>
      </c>
      <c r="AF71" s="39">
        <f t="shared" si="0"/>
        <v>29.561040327276721</v>
      </c>
      <c r="AG71" s="46">
        <f>Table25[[#This Row],[Rebound-corrected peak demand (W/m2)]]/DesignDT</f>
        <v>1.2852626229250748</v>
      </c>
      <c r="AH71" s="16">
        <v>1</v>
      </c>
      <c r="AI71" s="16">
        <f>IF(Table25[[#This Row],[Subsector]]="Residential",1-MIN(Table25[[#This Row],[No HW storage %]],Table25[[#This Row],[Space constrained %]]),Table25[[#This Row],[ND stock with floor area over threshold / %]])</f>
        <v>1</v>
      </c>
      <c r="AJ71" s="16">
        <f>IF(Table25[[#This Row],[Subsector]]="Residential",1-MIN(Table25[[#This Row],[No HW storage %]],Table25[[#This Row],[Space constrained %]]),Table25[[#This Row],[ND stock with floor area over threshold / %]])</f>
        <v>1</v>
      </c>
      <c r="AK71" s="16">
        <f>IF(Table25[[#This Row],[Subsector]]="Residential",1-MIN(Table25[[#This Row],[No HW storage %]],Table25[[#This Row],[Space constrained %]]),Table25[[#This Row],[ND stock with floor area over threshold / %]])</f>
        <v>1</v>
      </c>
      <c r="AL71" s="16">
        <f>IF(Table25[[#This Row],[Subsector]]="Residential",1-MIN(Table25[[#This Row],[No HW storage %]],Table25[[#This Row],[Space constrained %]]),Table25[[#This Row],[ND stock with floor area over threshold / %]])</f>
        <v>1</v>
      </c>
      <c r="AM71" s="16">
        <f>IF($G71=Table25[[#Headers],[Electric heating]],1,0)</f>
        <v>0</v>
      </c>
      <c r="AN71" s="16">
        <f>IF($G71=Table25[[#Headers],[Commercial electric heating]],1,0)</f>
        <v>0</v>
      </c>
      <c r="AO7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71" s="16">
        <f>IF(Table25[[#This Row],[Subsector]]="Residential",IF(AND(Table25[[#This Row],[Building structure]]&lt;&gt;"Apartment",OR(Table25[[#This Row],[Heating]]="Oil boiler",Table25[[#This Row],[Heating]]="Solid boiler")),1,1-Table25[[#This Row],[Space constrained %]]),Table25[[#This Row],[ND stock with floor area over threshold / %]])</f>
        <v>1</v>
      </c>
      <c r="AQ71" s="16">
        <f>IF(Table25[[#This Row],[Subsector]]="Residential",IF(AND(Table25[[#This Row],[Building structure]]&lt;&gt;"Apartment",OR(Table25[[#This Row],[Heating]]="Oil boiler",Table25[[#This Row],[Heating]]="Solid boiler")),1,1-Table25[[#This Row],[Space constrained %]]),Table25[[#This Row],[ND stock with floor area over threshold / %]])</f>
        <v>1</v>
      </c>
      <c r="AR71" s="16">
        <f>IF(Table25[[#This Row],[Heating]]="Gas boiler",1,percentage_of_non_gas_domestic_properties_within_close_proximity_of_gas_grid)</f>
        <v>0.3495740805177735</v>
      </c>
      <c r="AS71" s="16">
        <f>IF(Table25[[#This Row],[Heating]]="Gas boiler",1,percentage_of_non_gas_domestic_properties_within_close_proximity_of_gas_grid)</f>
        <v>0.3495740805177735</v>
      </c>
      <c r="AT71" s="16">
        <f>Table25[[#This Row],[Biomethane boiler]]*Table25[[#This Row],[ASHP]]</f>
        <v>0.3495740805177735</v>
      </c>
      <c r="AU71" s="16">
        <f>IF(Table25[[#This Row],[Subsector]]="Residential",Table25[[#This Row],[ASHP]]*Table25[[#This Row],[Bioliquid boiler (B100)]],Table25[[#This Row],[ND stock with floor area over threshold / %]])</f>
        <v>1</v>
      </c>
      <c r="AV71" s="16">
        <f>Table25[[#This Row],[Biomethane boiler]]*Table25[[#This Row],[ASHP]]</f>
        <v>0.3495740805177735</v>
      </c>
      <c r="AW71" s="16">
        <v>1</v>
      </c>
      <c r="AX71" s="16">
        <f>IF(Table25[[#This Row],[Subsector]]="Residential",IF(Table25[[#This Row],[Building structure]]&lt;&gt;"Apartment",0.5*(1-MIN(Table25[[#This Row],[No HW storage %]],Table25[[#This Row],[Space constrained %]])),0),0.5*Table25[[#This Row],[ASHP]])</f>
        <v>0.5</v>
      </c>
      <c r="AY71" s="16">
        <f>IF(Table25[[#This Row],[Subsector]]="Residential",IF(Table25[[#This Row],[Building structure]]&lt;&gt;"Apartment",Table25[[#This Row],[Hydrogen boiler]]*0.5,0),0.5*Table25[[#This Row],[Hydrogen boiler]])</f>
        <v>0.17478704025888675</v>
      </c>
      <c r="AZ71" s="16">
        <f>IF(Table25[[#This Row],[Subsector]]="Residential",IF(Table25[[#This Row],[Peak demand / kW]]&gt;fuse_limit_kW,0,1),0)</f>
        <v>0</v>
      </c>
      <c r="BA71" s="16">
        <f>IF(Table25[[#This Row],[Subsector]]="Residential",IF(Table25[[#This Row],[Building structure]]&lt;&gt;"Apartment",IF(Table25[[#This Row],[Peak demand / kW]]&gt;fuse_limit_kW,0,0.5),0),0)</f>
        <v>0</v>
      </c>
      <c r="BB71" s="16">
        <f>IF(Table25[[#This Row],[Subsector]]="Residential",IF(Table25[[#This Row],[Peak demand / kW]]&gt;fuse_limit_kW,0,1),IF(OR(Table25[[#This Row],[Subsector]]="Commercial",Table25[[#This Row],[Subsector]]="Public"),1,0))</f>
        <v>1</v>
      </c>
      <c r="BC71" s="16">
        <f>IF(Table25[[#This Row],[Subsector]]="Residential",IF(Table25[[#This Row],[Peak demand / kW]]&gt;fuse_limit_kW,0,1),0)</f>
        <v>0</v>
      </c>
      <c r="BD71" s="16">
        <f>IF($G71=Table25[[#Headers],[Gas boiler]],1,0)</f>
        <v>0</v>
      </c>
      <c r="BE71" s="16">
        <f>IF($G71=Table25[[#Headers],[Oil boiler]],1,0)</f>
        <v>1</v>
      </c>
      <c r="BF71" s="16">
        <f>IF($G71=Table25[[#Headers],[Solid boiler]],1,0)</f>
        <v>0</v>
      </c>
      <c r="BG71" s="16">
        <f>IF(Table25[[#This Row],[Subsector]]="Residential",IF(Table25[[#This Row],[Building structure]]&lt;&gt;"Apartment",Table25[[#This Row],[ASHP]]*0.5,0),0)</f>
        <v>0</v>
      </c>
      <c r="BH71" s="16">
        <f>IF(Table25[[#This Row],[Subsector]]="Residential",IF(Table25[[#This Row],[Building structure]]="Apartment",1,0),0)</f>
        <v>0</v>
      </c>
      <c r="BI71" s="27">
        <f>Table25[[#This Row],[Bioliquid boiler (B100)]]*0.5</f>
        <v>0.5</v>
      </c>
    </row>
    <row r="72" spans="2:61" x14ac:dyDescent="0.25">
      <c r="B72" s="3">
        <v>64</v>
      </c>
      <c r="C72" t="s">
        <v>333</v>
      </c>
      <c r="D72" t="s">
        <v>346</v>
      </c>
      <c r="E72" t="s">
        <v>342</v>
      </c>
      <c r="F72" t="s">
        <v>340</v>
      </c>
      <c r="G72" t="s">
        <v>20</v>
      </c>
      <c r="H72" t="s">
        <v>341</v>
      </c>
      <c r="I72" t="s">
        <v>341</v>
      </c>
      <c r="J72" t="s">
        <v>338</v>
      </c>
      <c r="K72" s="39">
        <v>33.644574974356615</v>
      </c>
      <c r="L72" s="39">
        <v>14.451770094866379</v>
      </c>
      <c r="M72" s="39">
        <v>10.075645390334198</v>
      </c>
      <c r="N72" s="39">
        <v>0</v>
      </c>
      <c r="O72" t="s">
        <v>339</v>
      </c>
      <c r="P72" s="19">
        <v>3672.3503527020766</v>
      </c>
      <c r="Q72" s="39">
        <v>77.815709578373045</v>
      </c>
      <c r="R72" s="39">
        <v>47.385839091557003</v>
      </c>
      <c r="S72" s="39">
        <v>20.354225096481827</v>
      </c>
      <c r="T72" s="39">
        <v>0</v>
      </c>
      <c r="U72" s="39">
        <v>10.075645390334197</v>
      </c>
      <c r="AA72" s="39">
        <v>320.91294298921417</v>
      </c>
      <c r="AB72" s="39">
        <f>R72*1000/AA72</f>
        <v>147.65948250691039</v>
      </c>
      <c r="AC72" s="39">
        <f>IF(AND(Table25[[#This Row],[Subsector]]="Residential",$AB72&gt;49),49+($AB72-49)*2,$AB72)</f>
        <v>147.65948250691039</v>
      </c>
      <c r="AD72" s="39">
        <f>Table25[[#This Row],[Space heating demand (MWh)]]/(load_factor*8760)*1000</f>
        <v>16.768688253899864</v>
      </c>
      <c r="AE72" s="39">
        <f>Table25[[#This Row],[Peak demand / kW]]/Table25[[#This Row],[Floor area / m^2]]*1000</f>
        <v>52.253075546608464</v>
      </c>
      <c r="AF72" s="39">
        <f t="shared" si="0"/>
        <v>52.253075546608464</v>
      </c>
      <c r="AG72" s="46">
        <f>Table25[[#This Row],[Rebound-corrected peak demand (W/m2)]]/DesignDT</f>
        <v>2.2718728498525418</v>
      </c>
      <c r="AH72" s="16">
        <v>0.99922958397534667</v>
      </c>
      <c r="AI72" s="16">
        <f>IF(Table25[[#This Row],[Subsector]]="Residential",1-MIN(Table25[[#This Row],[No HW storage %]],Table25[[#This Row],[Space constrained %]]),Table25[[#This Row],[ND stock with floor area over threshold / %]])</f>
        <v>0.99922958397534667</v>
      </c>
      <c r="AJ72" s="16">
        <f>IF(Table25[[#This Row],[Subsector]]="Residential",1-MIN(Table25[[#This Row],[No HW storage %]],Table25[[#This Row],[Space constrained %]]),Table25[[#This Row],[ND stock with floor area over threshold / %]])</f>
        <v>0.99922958397534667</v>
      </c>
      <c r="AK72" s="16">
        <f>IF(Table25[[#This Row],[Subsector]]="Residential",1-MIN(Table25[[#This Row],[No HW storage %]],Table25[[#This Row],[Space constrained %]]),Table25[[#This Row],[ND stock with floor area over threshold / %]])</f>
        <v>0.99922958397534667</v>
      </c>
      <c r="AL72" s="16">
        <f>IF(Table25[[#This Row],[Subsector]]="Residential",1-MIN(Table25[[#This Row],[No HW storage %]],Table25[[#This Row],[Space constrained %]]),Table25[[#This Row],[ND stock with floor area over threshold / %]])</f>
        <v>0.99922958397534667</v>
      </c>
      <c r="AM72" s="16">
        <f>IF($G72=Table25[[#Headers],[Electric heating]],1,0)</f>
        <v>0</v>
      </c>
      <c r="AN72" s="16">
        <f>IF($G72=Table25[[#Headers],[Commercial electric heating]],1,0)</f>
        <v>0</v>
      </c>
      <c r="AO7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0.99922958397534667</v>
      </c>
      <c r="AP72" s="16">
        <f>IF(Table25[[#This Row],[Subsector]]="Residential",IF(AND(Table25[[#This Row],[Building structure]]&lt;&gt;"Apartment",OR(Table25[[#This Row],[Heating]]="Oil boiler",Table25[[#This Row],[Heating]]="Solid boiler")),1,1-Table25[[#This Row],[Space constrained %]]),Table25[[#This Row],[ND stock with floor area over threshold / %]])</f>
        <v>0.99922958397534667</v>
      </c>
      <c r="AQ72" s="16">
        <f>IF(Table25[[#This Row],[Subsector]]="Residential",IF(AND(Table25[[#This Row],[Building structure]]&lt;&gt;"Apartment",OR(Table25[[#This Row],[Heating]]="Oil boiler",Table25[[#This Row],[Heating]]="Solid boiler")),1,1-Table25[[#This Row],[Space constrained %]]),Table25[[#This Row],[ND stock with floor area over threshold / %]])</f>
        <v>0.99922958397534667</v>
      </c>
      <c r="AR72" s="16">
        <f>IF(Table25[[#This Row],[Heating]]="Gas boiler",1,percentage_of_non_gas_domestic_properties_within_close_proximity_of_gas_grid)</f>
        <v>0.3495740805177735</v>
      </c>
      <c r="AS72" s="16">
        <f>IF(Table25[[#This Row],[Heating]]="Gas boiler",1,percentage_of_non_gas_domestic_properties_within_close_proximity_of_gas_grid)</f>
        <v>0.3495740805177735</v>
      </c>
      <c r="AT72" s="16">
        <f>Table25[[#This Row],[Biomethane boiler]]*Table25[[#This Row],[ASHP]]</f>
        <v>0.34930476304433916</v>
      </c>
      <c r="AU72" s="16">
        <f>IF(Table25[[#This Row],[Subsector]]="Residential",Table25[[#This Row],[ASHP]]*Table25[[#This Row],[Bioliquid boiler (B100)]],Table25[[#This Row],[ND stock with floor area over threshold / %]])</f>
        <v>0.99922958397534667</v>
      </c>
      <c r="AV72" s="16">
        <f>Table25[[#This Row],[Biomethane boiler]]*Table25[[#This Row],[ASHP]]</f>
        <v>0.34930476304433916</v>
      </c>
      <c r="AW72" s="16">
        <v>1</v>
      </c>
      <c r="AX72" s="16">
        <f>IF(Table25[[#This Row],[Subsector]]="Residential",IF(Table25[[#This Row],[Building structure]]&lt;&gt;"Apartment",0.5*(1-MIN(Table25[[#This Row],[No HW storage %]],Table25[[#This Row],[Space constrained %]])),0),0.5*Table25[[#This Row],[ASHP]])</f>
        <v>0.49961479198767333</v>
      </c>
      <c r="AY72" s="16">
        <f>IF(Table25[[#This Row],[Subsector]]="Residential",IF(Table25[[#This Row],[Building structure]]&lt;&gt;"Apartment",Table25[[#This Row],[Hydrogen boiler]]*0.5,0),0.5*Table25[[#This Row],[Hydrogen boiler]])</f>
        <v>0.17478704025888675</v>
      </c>
      <c r="AZ72" s="16">
        <f>IF(Table25[[#This Row],[Subsector]]="Residential",IF(Table25[[#This Row],[Peak demand / kW]]&gt;fuse_limit_kW,0,1),0)</f>
        <v>0</v>
      </c>
      <c r="BA72" s="16">
        <f>IF(Table25[[#This Row],[Subsector]]="Residential",IF(Table25[[#This Row],[Building structure]]&lt;&gt;"Apartment",IF(Table25[[#This Row],[Peak demand / kW]]&gt;fuse_limit_kW,0,0.5),0),0)</f>
        <v>0</v>
      </c>
      <c r="BB72" s="16">
        <f>IF(Table25[[#This Row],[Subsector]]="Residential",IF(Table25[[#This Row],[Peak demand / kW]]&gt;fuse_limit_kW,0,1),IF(OR(Table25[[#This Row],[Subsector]]="Commercial",Table25[[#This Row],[Subsector]]="Public"),1,0))</f>
        <v>1</v>
      </c>
      <c r="BC72" s="16">
        <f>IF(Table25[[#This Row],[Subsector]]="Residential",IF(Table25[[#This Row],[Peak demand / kW]]&gt;fuse_limit_kW,0,1),0)</f>
        <v>0</v>
      </c>
      <c r="BD72" s="16">
        <f>IF($G72=Table25[[#Headers],[Gas boiler]],1,0)</f>
        <v>0</v>
      </c>
      <c r="BE72" s="16">
        <f>IF($G72=Table25[[#Headers],[Oil boiler]],1,0)</f>
        <v>1</v>
      </c>
      <c r="BF72" s="16">
        <f>IF($G72=Table25[[#Headers],[Solid boiler]],1,0)</f>
        <v>0</v>
      </c>
      <c r="BG72" s="16">
        <f>IF(Table25[[#This Row],[Subsector]]="Residential",IF(Table25[[#This Row],[Building structure]]&lt;&gt;"Apartment",Table25[[#This Row],[ASHP]]*0.5,0),0)</f>
        <v>0</v>
      </c>
      <c r="BH72" s="16">
        <f>IF(Table25[[#This Row],[Subsector]]="Residential",IF(Table25[[#This Row],[Building structure]]="Apartment",1,0),0)</f>
        <v>0</v>
      </c>
      <c r="BI72" s="27">
        <f>Table25[[#This Row],[Bioliquid boiler (B100)]]*0.5</f>
        <v>0.49961479198767333</v>
      </c>
    </row>
    <row r="73" spans="2:61" x14ac:dyDescent="0.25">
      <c r="B73">
        <v>65</v>
      </c>
      <c r="C73" t="s">
        <v>333</v>
      </c>
      <c r="D73" t="s">
        <v>346</v>
      </c>
      <c r="E73" t="s">
        <v>342</v>
      </c>
      <c r="F73" t="s">
        <v>340</v>
      </c>
      <c r="G73" t="s">
        <v>20</v>
      </c>
      <c r="H73" t="s">
        <v>341</v>
      </c>
      <c r="I73" t="s">
        <v>341</v>
      </c>
      <c r="J73" t="s">
        <v>345</v>
      </c>
      <c r="K73" s="39">
        <v>33.644574974356615</v>
      </c>
      <c r="L73" s="39">
        <v>14.451770094866379</v>
      </c>
      <c r="M73" s="39">
        <v>10.075645390334198</v>
      </c>
      <c r="N73" s="39">
        <v>0</v>
      </c>
      <c r="O73" t="s">
        <v>339</v>
      </c>
      <c r="P73" s="19">
        <v>3672.3503527020766</v>
      </c>
      <c r="Q73" s="39">
        <v>77.815709578373045</v>
      </c>
      <c r="R73" s="39">
        <v>47.385839091557003</v>
      </c>
      <c r="S73" s="39">
        <v>20.354225096481827</v>
      </c>
      <c r="T73" s="39">
        <v>0</v>
      </c>
      <c r="U73" s="39">
        <v>10.075645390334197</v>
      </c>
      <c r="AA73" s="39">
        <v>320.91294298921417</v>
      </c>
      <c r="AB73" s="39">
        <f>R73*1000/AA73</f>
        <v>147.65948250691039</v>
      </c>
      <c r="AC73" s="39">
        <f>IF(AND(Table25[[#This Row],[Subsector]]="Residential",$AB73&gt;49),49+($AB73-49)*2,$AB73)</f>
        <v>147.65948250691039</v>
      </c>
      <c r="AD73" s="39">
        <f>Table25[[#This Row],[Space heating demand (MWh)]]/(load_factor*8760)*1000</f>
        <v>16.768688253899864</v>
      </c>
      <c r="AE73" s="39">
        <f>Table25[[#This Row],[Peak demand / kW]]/Table25[[#This Row],[Floor area / m^2]]*1000</f>
        <v>52.253075546608464</v>
      </c>
      <c r="AF73" s="39">
        <f t="shared" ref="AF73:AF136" si="1">AE73*(AC73/AB73)</f>
        <v>52.253075546608464</v>
      </c>
      <c r="AG73" s="46">
        <f>Table25[[#This Row],[Rebound-corrected peak demand (W/m2)]]/DesignDT</f>
        <v>2.2718728498525418</v>
      </c>
      <c r="AH73" s="16">
        <v>0.99922958397534667</v>
      </c>
      <c r="AI73" s="16">
        <f>IF(Table25[[#This Row],[Subsector]]="Residential",1-MIN(Table25[[#This Row],[No HW storage %]],Table25[[#This Row],[Space constrained %]]),Table25[[#This Row],[ND stock with floor area over threshold / %]])</f>
        <v>0.99922958397534667</v>
      </c>
      <c r="AJ73" s="16">
        <f>IF(Table25[[#This Row],[Subsector]]="Residential",1-MIN(Table25[[#This Row],[No HW storage %]],Table25[[#This Row],[Space constrained %]]),Table25[[#This Row],[ND stock with floor area over threshold / %]])</f>
        <v>0.99922958397534667</v>
      </c>
      <c r="AK73" s="16">
        <f>IF(Table25[[#This Row],[Subsector]]="Residential",1-MIN(Table25[[#This Row],[No HW storage %]],Table25[[#This Row],[Space constrained %]]),Table25[[#This Row],[ND stock with floor area over threshold / %]])</f>
        <v>0.99922958397534667</v>
      </c>
      <c r="AL73" s="16">
        <f>IF(Table25[[#This Row],[Subsector]]="Residential",1-MIN(Table25[[#This Row],[No HW storage %]],Table25[[#This Row],[Space constrained %]]),Table25[[#This Row],[ND stock with floor area over threshold / %]])</f>
        <v>0.99922958397534667</v>
      </c>
      <c r="AM73" s="16">
        <f>IF($G73=Table25[[#Headers],[Electric heating]],1,0)</f>
        <v>0</v>
      </c>
      <c r="AN73" s="16">
        <f>IF($G73=Table25[[#Headers],[Commercial electric heating]],1,0)</f>
        <v>0</v>
      </c>
      <c r="AO7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0.99922958397534667</v>
      </c>
      <c r="AP73" s="16">
        <f>IF(Table25[[#This Row],[Subsector]]="Residential",IF(AND(Table25[[#This Row],[Building structure]]&lt;&gt;"Apartment",OR(Table25[[#This Row],[Heating]]="Oil boiler",Table25[[#This Row],[Heating]]="Solid boiler")),1,1-Table25[[#This Row],[Space constrained %]]),Table25[[#This Row],[ND stock with floor area over threshold / %]])</f>
        <v>0.99922958397534667</v>
      </c>
      <c r="AQ73" s="16">
        <f>IF(Table25[[#This Row],[Subsector]]="Residential",IF(AND(Table25[[#This Row],[Building structure]]&lt;&gt;"Apartment",OR(Table25[[#This Row],[Heating]]="Oil boiler",Table25[[#This Row],[Heating]]="Solid boiler")),1,1-Table25[[#This Row],[Space constrained %]]),Table25[[#This Row],[ND stock with floor area over threshold / %]])</f>
        <v>0.99922958397534667</v>
      </c>
      <c r="AR73" s="16">
        <f>IF(Table25[[#This Row],[Heating]]="Gas boiler",1,percentage_of_non_gas_domestic_properties_within_close_proximity_of_gas_grid)</f>
        <v>0.3495740805177735</v>
      </c>
      <c r="AS73" s="16">
        <f>IF(Table25[[#This Row],[Heating]]="Gas boiler",1,percentage_of_non_gas_domestic_properties_within_close_proximity_of_gas_grid)</f>
        <v>0.3495740805177735</v>
      </c>
      <c r="AT73" s="16">
        <f>Table25[[#This Row],[Biomethane boiler]]*Table25[[#This Row],[ASHP]]</f>
        <v>0.34930476304433916</v>
      </c>
      <c r="AU73" s="16">
        <f>IF(Table25[[#This Row],[Subsector]]="Residential",Table25[[#This Row],[ASHP]]*Table25[[#This Row],[Bioliquid boiler (B100)]],Table25[[#This Row],[ND stock with floor area over threshold / %]])</f>
        <v>0.99922958397534667</v>
      </c>
      <c r="AV73" s="16">
        <f>Table25[[#This Row],[Biomethane boiler]]*Table25[[#This Row],[ASHP]]</f>
        <v>0.34930476304433916</v>
      </c>
      <c r="AW73" s="16">
        <v>1</v>
      </c>
      <c r="AX73" s="16">
        <f>IF(Table25[[#This Row],[Subsector]]="Residential",IF(Table25[[#This Row],[Building structure]]&lt;&gt;"Apartment",0.5*(1-MIN(Table25[[#This Row],[No HW storage %]],Table25[[#This Row],[Space constrained %]])),0),0.5*Table25[[#This Row],[ASHP]])</f>
        <v>0.49961479198767333</v>
      </c>
      <c r="AY73" s="16">
        <f>IF(Table25[[#This Row],[Subsector]]="Residential",IF(Table25[[#This Row],[Building structure]]&lt;&gt;"Apartment",Table25[[#This Row],[Hydrogen boiler]]*0.5,0),0.5*Table25[[#This Row],[Hydrogen boiler]])</f>
        <v>0.17478704025888675</v>
      </c>
      <c r="AZ73" s="16">
        <f>IF(Table25[[#This Row],[Subsector]]="Residential",IF(Table25[[#This Row],[Peak demand / kW]]&gt;fuse_limit_kW,0,1),0)</f>
        <v>0</v>
      </c>
      <c r="BA73" s="16">
        <f>IF(Table25[[#This Row],[Subsector]]="Residential",IF(Table25[[#This Row],[Building structure]]&lt;&gt;"Apartment",IF(Table25[[#This Row],[Peak demand / kW]]&gt;fuse_limit_kW,0,0.5),0),0)</f>
        <v>0</v>
      </c>
      <c r="BB73" s="16">
        <f>IF(Table25[[#This Row],[Subsector]]="Residential",IF(Table25[[#This Row],[Peak demand / kW]]&gt;fuse_limit_kW,0,1),IF(OR(Table25[[#This Row],[Subsector]]="Commercial",Table25[[#This Row],[Subsector]]="Public"),1,0))</f>
        <v>1</v>
      </c>
      <c r="BC73" s="16">
        <f>IF(Table25[[#This Row],[Subsector]]="Residential",IF(Table25[[#This Row],[Peak demand / kW]]&gt;fuse_limit_kW,0,1),0)</f>
        <v>0</v>
      </c>
      <c r="BD73" s="16">
        <f>IF($G73=Table25[[#Headers],[Gas boiler]],1,0)</f>
        <v>0</v>
      </c>
      <c r="BE73" s="16">
        <f>IF($G73=Table25[[#Headers],[Oil boiler]],1,0)</f>
        <v>1</v>
      </c>
      <c r="BF73" s="16">
        <f>IF($G73=Table25[[#Headers],[Solid boiler]],1,0)</f>
        <v>0</v>
      </c>
      <c r="BG73" s="16">
        <f>IF(Table25[[#This Row],[Subsector]]="Residential",IF(Table25[[#This Row],[Building structure]]&lt;&gt;"Apartment",Table25[[#This Row],[ASHP]]*0.5,0),0)</f>
        <v>0</v>
      </c>
      <c r="BH73" s="16">
        <f>IF(Table25[[#This Row],[Subsector]]="Residential",IF(Table25[[#This Row],[Building structure]]="Apartment",1,0),0)</f>
        <v>0</v>
      </c>
      <c r="BI73" s="27">
        <f>Table25[[#This Row],[Bioliquid boiler (B100)]]*0.5</f>
        <v>0.49961479198767333</v>
      </c>
    </row>
    <row r="74" spans="2:61" x14ac:dyDescent="0.25">
      <c r="B74" s="3">
        <v>66</v>
      </c>
      <c r="C74" t="s">
        <v>333</v>
      </c>
      <c r="D74" t="s">
        <v>347</v>
      </c>
      <c r="E74" t="s">
        <v>335</v>
      </c>
      <c r="F74" t="s">
        <v>336</v>
      </c>
      <c r="G74" t="s">
        <v>331</v>
      </c>
      <c r="H74" t="s">
        <v>337</v>
      </c>
      <c r="I74" t="s">
        <v>337</v>
      </c>
      <c r="J74" t="s">
        <v>338</v>
      </c>
      <c r="K74" s="39">
        <v>39.650355230992361</v>
      </c>
      <c r="L74" s="39">
        <v>18.738621086694305</v>
      </c>
      <c r="M74" s="39">
        <v>177.11738399678637</v>
      </c>
      <c r="N74" s="39">
        <v>681.20587399708029</v>
      </c>
      <c r="O74" t="s">
        <v>339</v>
      </c>
      <c r="P74" s="19">
        <v>447.81575234382416</v>
      </c>
      <c r="Q74" s="39">
        <v>532.5203555603897</v>
      </c>
      <c r="R74" s="39">
        <v>20.159151363786204</v>
      </c>
      <c r="S74" s="39">
        <v>9.5271453845648679</v>
      </c>
      <c r="T74" s="39">
        <v>325.7166748152523</v>
      </c>
      <c r="U74" s="39">
        <v>177.11738399678634</v>
      </c>
      <c r="AA74" s="39">
        <v>3519.6637168141592</v>
      </c>
      <c r="AB74" s="39">
        <f>R74*1000/AA74</f>
        <v>5.7275788216589509</v>
      </c>
      <c r="AC74" s="39">
        <f>IF(AND(Table25[[#This Row],[Subsector]]="Residential",$AB74&gt;49),49+($AB74-49)*2,$AB74)</f>
        <v>5.7275788216589509</v>
      </c>
      <c r="AD74" s="39">
        <f>Table25[[#This Row],[Space heating demand (MWh)]]/(load_factor*8760)*1000</f>
        <v>19.762010562822191</v>
      </c>
      <c r="AE74" s="39">
        <f>Table25[[#This Row],[Peak demand / kW]]/Table25[[#This Row],[Floor area / m^2]]*1000</f>
        <v>5.6147439507970587</v>
      </c>
      <c r="AF74" s="39">
        <f t="shared" si="1"/>
        <v>5.6147439507970587</v>
      </c>
      <c r="AG74" s="46">
        <f>Table25[[#This Row],[Rebound-corrected peak demand (W/m2)]]/DesignDT</f>
        <v>0.24411930220856776</v>
      </c>
      <c r="AH74" s="16">
        <v>1</v>
      </c>
      <c r="AI74" s="16">
        <f>IF(Table25[[#This Row],[Subsector]]="Residential",1-MIN(Table25[[#This Row],[No HW storage %]],Table25[[#This Row],[Space constrained %]]),Table25[[#This Row],[ND stock with floor area over threshold / %]])</f>
        <v>1</v>
      </c>
      <c r="AJ74" s="16">
        <f>IF(Table25[[#This Row],[Subsector]]="Residential",1-MIN(Table25[[#This Row],[No HW storage %]],Table25[[#This Row],[Space constrained %]]),Table25[[#This Row],[ND stock with floor area over threshold / %]])</f>
        <v>1</v>
      </c>
      <c r="AK74" s="16">
        <f>IF(Table25[[#This Row],[Subsector]]="Residential",1-MIN(Table25[[#This Row],[No HW storage %]],Table25[[#This Row],[Space constrained %]]),Table25[[#This Row],[ND stock with floor area over threshold / %]])</f>
        <v>1</v>
      </c>
      <c r="AL74" s="16">
        <f>IF(Table25[[#This Row],[Subsector]]="Residential",1-MIN(Table25[[#This Row],[No HW storage %]],Table25[[#This Row],[Space constrained %]]),Table25[[#This Row],[ND stock with floor area over threshold / %]])</f>
        <v>1</v>
      </c>
      <c r="AM74" s="16">
        <f>IF($G74=Table25[[#Headers],[Electric heating]],1,0)</f>
        <v>0</v>
      </c>
      <c r="AN74" s="16">
        <f>IF($G74=Table25[[#Headers],[Commercial electric heating]],1,0)</f>
        <v>1</v>
      </c>
      <c r="AO7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74" s="16">
        <f>IF(Table25[[#This Row],[Subsector]]="Residential",IF(AND(Table25[[#This Row],[Building structure]]&lt;&gt;"Apartment",OR(Table25[[#This Row],[Heating]]="Oil boiler",Table25[[#This Row],[Heating]]="Solid boiler")),1,1-Table25[[#This Row],[Space constrained %]]),Table25[[#This Row],[ND stock with floor area over threshold / %]])</f>
        <v>1</v>
      </c>
      <c r="AQ74" s="16">
        <f>IF(Table25[[#This Row],[Subsector]]="Residential",IF(AND(Table25[[#This Row],[Building structure]]&lt;&gt;"Apartment",OR(Table25[[#This Row],[Heating]]="Oil boiler",Table25[[#This Row],[Heating]]="Solid boiler")),1,1-Table25[[#This Row],[Space constrained %]]),Table25[[#This Row],[ND stock with floor area over threshold / %]])</f>
        <v>1</v>
      </c>
      <c r="AR74" s="16">
        <f>IF(Table25[[#This Row],[Heating]]="Gas boiler",1,percentage_of_non_gas_domestic_properties_within_close_proximity_of_gas_grid)</f>
        <v>0.3495740805177735</v>
      </c>
      <c r="AS74" s="16">
        <f>IF(Table25[[#This Row],[Heating]]="Gas boiler",1,percentage_of_non_gas_domestic_properties_within_close_proximity_of_gas_grid)</f>
        <v>0.3495740805177735</v>
      </c>
      <c r="AT74" s="16">
        <f>Table25[[#This Row],[Biomethane boiler]]*Table25[[#This Row],[ASHP]]</f>
        <v>0.3495740805177735</v>
      </c>
      <c r="AU74" s="16">
        <f>IF(Table25[[#This Row],[Subsector]]="Residential",Table25[[#This Row],[ASHP]]*Table25[[#This Row],[Bioliquid boiler (B100)]],Table25[[#This Row],[ND stock with floor area over threshold / %]])</f>
        <v>1</v>
      </c>
      <c r="AV74" s="16">
        <f>Table25[[#This Row],[Biomethane boiler]]*Table25[[#This Row],[ASHP]]</f>
        <v>0.3495740805177735</v>
      </c>
      <c r="AW74" s="16">
        <v>1</v>
      </c>
      <c r="AX74" s="16">
        <f>IF(Table25[[#This Row],[Subsector]]="Residential",IF(Table25[[#This Row],[Building structure]]&lt;&gt;"Apartment",0.5*(1-MIN(Table25[[#This Row],[No HW storage %]],Table25[[#This Row],[Space constrained %]])),0),0.5*Table25[[#This Row],[ASHP]])</f>
        <v>0.5</v>
      </c>
      <c r="AY74" s="16">
        <f>IF(Table25[[#This Row],[Subsector]]="Residential",IF(Table25[[#This Row],[Building structure]]&lt;&gt;"Apartment",Table25[[#This Row],[Hydrogen boiler]]*0.5,0),0.5*Table25[[#This Row],[Hydrogen boiler]])</f>
        <v>0.17478704025888675</v>
      </c>
      <c r="AZ74" s="16">
        <f>IF(Table25[[#This Row],[Subsector]]="Residential",IF(Table25[[#This Row],[Peak demand / kW]]&gt;fuse_limit_kW,0,1),0)</f>
        <v>0</v>
      </c>
      <c r="BA74" s="16">
        <f>IF(Table25[[#This Row],[Subsector]]="Residential",IF(Table25[[#This Row],[Building structure]]&lt;&gt;"Apartment",IF(Table25[[#This Row],[Peak demand / kW]]&gt;fuse_limit_kW,0,0.5),0),0)</f>
        <v>0</v>
      </c>
      <c r="BB74" s="16">
        <f>IF(Table25[[#This Row],[Subsector]]="Residential",IF(Table25[[#This Row],[Peak demand / kW]]&gt;fuse_limit_kW,0,1),IF(OR(Table25[[#This Row],[Subsector]]="Commercial",Table25[[#This Row],[Subsector]]="Public"),1,0))</f>
        <v>1</v>
      </c>
      <c r="BC74" s="16">
        <f>IF(Table25[[#This Row],[Subsector]]="Residential",IF(Table25[[#This Row],[Peak demand / kW]]&gt;fuse_limit_kW,0,1),0)</f>
        <v>0</v>
      </c>
      <c r="BD74" s="16">
        <f>IF($G74=Table25[[#Headers],[Gas boiler]],1,0)</f>
        <v>0</v>
      </c>
      <c r="BE74" s="16">
        <f>IF($G74=Table25[[#Headers],[Oil boiler]],1,0)</f>
        <v>0</v>
      </c>
      <c r="BF74" s="16">
        <f>IF($G74=Table25[[#Headers],[Solid boiler]],1,0)</f>
        <v>0</v>
      </c>
      <c r="BG74" s="16">
        <f>IF(Table25[[#This Row],[Subsector]]="Residential",IF(Table25[[#This Row],[Building structure]]&lt;&gt;"Apartment",Table25[[#This Row],[ASHP]]*0.5,0),0)</f>
        <v>0</v>
      </c>
      <c r="BH74" s="16">
        <f>IF(Table25[[#This Row],[Subsector]]="Residential",IF(Table25[[#This Row],[Building structure]]="Apartment",1,0),0)</f>
        <v>0</v>
      </c>
      <c r="BI74" s="27">
        <f>Table25[[#This Row],[Bioliquid boiler (B100)]]*0.5</f>
        <v>0.5</v>
      </c>
    </row>
    <row r="75" spans="2:61" x14ac:dyDescent="0.25">
      <c r="B75" s="3">
        <v>67</v>
      </c>
      <c r="C75" t="s">
        <v>333</v>
      </c>
      <c r="D75" t="s">
        <v>347</v>
      </c>
      <c r="E75" t="s">
        <v>335</v>
      </c>
      <c r="F75" t="s">
        <v>336</v>
      </c>
      <c r="G75" t="s">
        <v>331</v>
      </c>
      <c r="H75" t="s">
        <v>337</v>
      </c>
      <c r="I75" t="s">
        <v>337</v>
      </c>
      <c r="J75" t="s">
        <v>338</v>
      </c>
      <c r="K75" s="39">
        <v>39.650355230992361</v>
      </c>
      <c r="L75" s="39">
        <v>18.738621086694305</v>
      </c>
      <c r="M75" s="39">
        <v>177.11738399678637</v>
      </c>
      <c r="N75" s="39">
        <v>681.20587399708029</v>
      </c>
      <c r="O75" t="s">
        <v>339</v>
      </c>
      <c r="P75" s="19">
        <v>447.81575234382416</v>
      </c>
      <c r="Q75" s="39">
        <v>532.5203555603897</v>
      </c>
      <c r="R75" s="39">
        <v>20.159151363786204</v>
      </c>
      <c r="S75" s="39">
        <v>9.5271453845648679</v>
      </c>
      <c r="T75" s="39">
        <v>325.7166748152523</v>
      </c>
      <c r="U75" s="39">
        <v>177.11738399678634</v>
      </c>
      <c r="AA75" s="39">
        <v>3519.6637168141592</v>
      </c>
      <c r="AB75" s="39">
        <f>R75*1000/AA75</f>
        <v>5.7275788216589509</v>
      </c>
      <c r="AC75" s="39">
        <f>IF(AND(Table25[[#This Row],[Subsector]]="Residential",$AB75&gt;49),49+($AB75-49)*2,$AB75)</f>
        <v>5.7275788216589509</v>
      </c>
      <c r="AD75" s="39">
        <f>Table25[[#This Row],[Space heating demand (MWh)]]/(load_factor*8760)*1000</f>
        <v>19.762010562822191</v>
      </c>
      <c r="AE75" s="39">
        <f>Table25[[#This Row],[Peak demand / kW]]/Table25[[#This Row],[Floor area / m^2]]*1000</f>
        <v>5.6147439507970587</v>
      </c>
      <c r="AF75" s="39">
        <f t="shared" si="1"/>
        <v>5.6147439507970587</v>
      </c>
      <c r="AG75" s="46">
        <f>Table25[[#This Row],[Rebound-corrected peak demand (W/m2)]]/DesignDT</f>
        <v>0.24411930220856776</v>
      </c>
      <c r="AH75" s="16">
        <v>1</v>
      </c>
      <c r="AI75" s="16">
        <f>IF(Table25[[#This Row],[Subsector]]="Residential",1-MIN(Table25[[#This Row],[No HW storage %]],Table25[[#This Row],[Space constrained %]]),Table25[[#This Row],[ND stock with floor area over threshold / %]])</f>
        <v>1</v>
      </c>
      <c r="AJ75" s="16">
        <f>IF(Table25[[#This Row],[Subsector]]="Residential",1-MIN(Table25[[#This Row],[No HW storage %]],Table25[[#This Row],[Space constrained %]]),Table25[[#This Row],[ND stock with floor area over threshold / %]])</f>
        <v>1</v>
      </c>
      <c r="AK75" s="16">
        <f>IF(Table25[[#This Row],[Subsector]]="Residential",1-MIN(Table25[[#This Row],[No HW storage %]],Table25[[#This Row],[Space constrained %]]),Table25[[#This Row],[ND stock with floor area over threshold / %]])</f>
        <v>1</v>
      </c>
      <c r="AL75" s="16">
        <f>IF(Table25[[#This Row],[Subsector]]="Residential",1-MIN(Table25[[#This Row],[No HW storage %]],Table25[[#This Row],[Space constrained %]]),Table25[[#This Row],[ND stock with floor area over threshold / %]])</f>
        <v>1</v>
      </c>
      <c r="AM75" s="16">
        <f>IF($G75=Table25[[#Headers],[Electric heating]],1,0)</f>
        <v>0</v>
      </c>
      <c r="AN75" s="16">
        <f>IF($G75=Table25[[#Headers],[Commercial electric heating]],1,0)</f>
        <v>1</v>
      </c>
      <c r="AO7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75" s="16">
        <f>IF(Table25[[#This Row],[Subsector]]="Residential",IF(AND(Table25[[#This Row],[Building structure]]&lt;&gt;"Apartment",OR(Table25[[#This Row],[Heating]]="Oil boiler",Table25[[#This Row],[Heating]]="Solid boiler")),1,1-Table25[[#This Row],[Space constrained %]]),Table25[[#This Row],[ND stock with floor area over threshold / %]])</f>
        <v>1</v>
      </c>
      <c r="AQ75" s="16">
        <f>IF(Table25[[#This Row],[Subsector]]="Residential",IF(AND(Table25[[#This Row],[Building structure]]&lt;&gt;"Apartment",OR(Table25[[#This Row],[Heating]]="Oil boiler",Table25[[#This Row],[Heating]]="Solid boiler")),1,1-Table25[[#This Row],[Space constrained %]]),Table25[[#This Row],[ND stock with floor area over threshold / %]])</f>
        <v>1</v>
      </c>
      <c r="AR75" s="16">
        <f>IF(Table25[[#This Row],[Heating]]="Gas boiler",1,percentage_of_non_gas_domestic_properties_within_close_proximity_of_gas_grid)</f>
        <v>0.3495740805177735</v>
      </c>
      <c r="AS75" s="16">
        <f>IF(Table25[[#This Row],[Heating]]="Gas boiler",1,percentage_of_non_gas_domestic_properties_within_close_proximity_of_gas_grid)</f>
        <v>0.3495740805177735</v>
      </c>
      <c r="AT75" s="16">
        <f>Table25[[#This Row],[Biomethane boiler]]*Table25[[#This Row],[ASHP]]</f>
        <v>0.3495740805177735</v>
      </c>
      <c r="AU75" s="16">
        <f>IF(Table25[[#This Row],[Subsector]]="Residential",Table25[[#This Row],[ASHP]]*Table25[[#This Row],[Bioliquid boiler (B100)]],Table25[[#This Row],[ND stock with floor area over threshold / %]])</f>
        <v>1</v>
      </c>
      <c r="AV75" s="16">
        <f>Table25[[#This Row],[Biomethane boiler]]*Table25[[#This Row],[ASHP]]</f>
        <v>0.3495740805177735</v>
      </c>
      <c r="AW75" s="16">
        <v>1</v>
      </c>
      <c r="AX75" s="16">
        <f>IF(Table25[[#This Row],[Subsector]]="Residential",IF(Table25[[#This Row],[Building structure]]&lt;&gt;"Apartment",0.5*(1-MIN(Table25[[#This Row],[No HW storage %]],Table25[[#This Row],[Space constrained %]])),0),0.5*Table25[[#This Row],[ASHP]])</f>
        <v>0.5</v>
      </c>
      <c r="AY75" s="16">
        <f>IF(Table25[[#This Row],[Subsector]]="Residential",IF(Table25[[#This Row],[Building structure]]&lt;&gt;"Apartment",Table25[[#This Row],[Hydrogen boiler]]*0.5,0),0.5*Table25[[#This Row],[Hydrogen boiler]])</f>
        <v>0.17478704025888675</v>
      </c>
      <c r="AZ75" s="16">
        <f>IF(Table25[[#This Row],[Subsector]]="Residential",IF(Table25[[#This Row],[Peak demand / kW]]&gt;fuse_limit_kW,0,1),0)</f>
        <v>0</v>
      </c>
      <c r="BA75" s="16">
        <f>IF(Table25[[#This Row],[Subsector]]="Residential",IF(Table25[[#This Row],[Building structure]]&lt;&gt;"Apartment",IF(Table25[[#This Row],[Peak demand / kW]]&gt;fuse_limit_kW,0,0.5),0),0)</f>
        <v>0</v>
      </c>
      <c r="BB75" s="16">
        <f>IF(Table25[[#This Row],[Subsector]]="Residential",IF(Table25[[#This Row],[Peak demand / kW]]&gt;fuse_limit_kW,0,1),IF(OR(Table25[[#This Row],[Subsector]]="Commercial",Table25[[#This Row],[Subsector]]="Public"),1,0))</f>
        <v>1</v>
      </c>
      <c r="BC75" s="16">
        <f>IF(Table25[[#This Row],[Subsector]]="Residential",IF(Table25[[#This Row],[Peak demand / kW]]&gt;fuse_limit_kW,0,1),0)</f>
        <v>0</v>
      </c>
      <c r="BD75" s="16">
        <f>IF($G75=Table25[[#Headers],[Gas boiler]],1,0)</f>
        <v>0</v>
      </c>
      <c r="BE75" s="16">
        <f>IF($G75=Table25[[#Headers],[Oil boiler]],1,0)</f>
        <v>0</v>
      </c>
      <c r="BF75" s="16">
        <f>IF($G75=Table25[[#Headers],[Solid boiler]],1,0)</f>
        <v>0</v>
      </c>
      <c r="BG75" s="16">
        <f>IF(Table25[[#This Row],[Subsector]]="Residential",IF(Table25[[#This Row],[Building structure]]&lt;&gt;"Apartment",Table25[[#This Row],[ASHP]]*0.5,0),0)</f>
        <v>0</v>
      </c>
      <c r="BH75" s="16">
        <f>IF(Table25[[#This Row],[Subsector]]="Residential",IF(Table25[[#This Row],[Building structure]]="Apartment",1,0),0)</f>
        <v>0</v>
      </c>
      <c r="BI75" s="27">
        <f>Table25[[#This Row],[Bioliquid boiler (B100)]]*0.5</f>
        <v>0.5</v>
      </c>
    </row>
    <row r="76" spans="2:61" x14ac:dyDescent="0.25">
      <c r="B76">
        <v>68</v>
      </c>
      <c r="C76" t="s">
        <v>333</v>
      </c>
      <c r="D76" t="s">
        <v>347</v>
      </c>
      <c r="E76" t="s">
        <v>335</v>
      </c>
      <c r="F76" t="s">
        <v>336</v>
      </c>
      <c r="G76" t="s">
        <v>331</v>
      </c>
      <c r="H76" t="s">
        <v>337</v>
      </c>
      <c r="I76" t="s">
        <v>341</v>
      </c>
      <c r="J76" t="s">
        <v>338</v>
      </c>
      <c r="K76" s="39">
        <v>77.746989986065785</v>
      </c>
      <c r="L76" s="39">
        <v>17.474667280247303</v>
      </c>
      <c r="M76" s="39">
        <v>60.911127126502485</v>
      </c>
      <c r="N76" s="39">
        <v>517.50310050595317</v>
      </c>
      <c r="O76" t="s">
        <v>339</v>
      </c>
      <c r="P76" s="19">
        <v>309.11175825502903</v>
      </c>
      <c r="Q76" s="39">
        <v>369.8950669142003</v>
      </c>
      <c r="R76" s="39">
        <v>44.756776529878209</v>
      </c>
      <c r="S76" s="39">
        <v>10.059679204766343</v>
      </c>
      <c r="T76" s="39">
        <v>254.16748405305327</v>
      </c>
      <c r="U76" s="39">
        <v>60.911127126502485</v>
      </c>
      <c r="AA76" s="39">
        <v>1871.4102564102564</v>
      </c>
      <c r="AB76" s="39">
        <f>R76*1000/AA76</f>
        <v>23.916068845177094</v>
      </c>
      <c r="AC76" s="39">
        <f>IF(AND(Table25[[#This Row],[Subsector]]="Residential",$AB76&gt;49),49+($AB76-49)*2,$AB76)</f>
        <v>23.916068845177094</v>
      </c>
      <c r="AD76" s="39">
        <f>Table25[[#This Row],[Space heating demand (MWh)]]/(load_factor*8760)*1000</f>
        <v>38.749636122586885</v>
      </c>
      <c r="AE76" s="39">
        <f>Table25[[#This Row],[Peak demand / kW]]/Table25[[#This Row],[Floor area / m^2]]*1000</f>
        <v>20.706115075438632</v>
      </c>
      <c r="AF76" s="39">
        <f t="shared" si="1"/>
        <v>20.706115075438632</v>
      </c>
      <c r="AG76" s="46">
        <f>Table25[[#This Row],[Rebound-corrected peak demand (W/m2)]]/DesignDT</f>
        <v>0.90026587284515791</v>
      </c>
      <c r="AH76" s="16">
        <v>1</v>
      </c>
      <c r="AI76" s="16">
        <f>IF(Table25[[#This Row],[Subsector]]="Residential",1-MIN(Table25[[#This Row],[No HW storage %]],Table25[[#This Row],[Space constrained %]]),Table25[[#This Row],[ND stock with floor area over threshold / %]])</f>
        <v>1</v>
      </c>
      <c r="AJ76" s="16">
        <f>IF(Table25[[#This Row],[Subsector]]="Residential",1-MIN(Table25[[#This Row],[No HW storage %]],Table25[[#This Row],[Space constrained %]]),Table25[[#This Row],[ND stock with floor area over threshold / %]])</f>
        <v>1</v>
      </c>
      <c r="AK76" s="16">
        <f>IF(Table25[[#This Row],[Subsector]]="Residential",1-MIN(Table25[[#This Row],[No HW storage %]],Table25[[#This Row],[Space constrained %]]),Table25[[#This Row],[ND stock with floor area over threshold / %]])</f>
        <v>1</v>
      </c>
      <c r="AL76" s="16">
        <f>IF(Table25[[#This Row],[Subsector]]="Residential",1-MIN(Table25[[#This Row],[No HW storage %]],Table25[[#This Row],[Space constrained %]]),Table25[[#This Row],[ND stock with floor area over threshold / %]])</f>
        <v>1</v>
      </c>
      <c r="AM76" s="16">
        <f>IF($G76=Table25[[#Headers],[Electric heating]],1,0)</f>
        <v>0</v>
      </c>
      <c r="AN76" s="16">
        <f>IF($G76=Table25[[#Headers],[Commercial electric heating]],1,0)</f>
        <v>1</v>
      </c>
      <c r="AO7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76" s="16">
        <f>IF(Table25[[#This Row],[Subsector]]="Residential",IF(AND(Table25[[#This Row],[Building structure]]&lt;&gt;"Apartment",OR(Table25[[#This Row],[Heating]]="Oil boiler",Table25[[#This Row],[Heating]]="Solid boiler")),1,1-Table25[[#This Row],[Space constrained %]]),Table25[[#This Row],[ND stock with floor area over threshold / %]])</f>
        <v>1</v>
      </c>
      <c r="AQ76" s="16">
        <f>IF(Table25[[#This Row],[Subsector]]="Residential",IF(AND(Table25[[#This Row],[Building structure]]&lt;&gt;"Apartment",OR(Table25[[#This Row],[Heating]]="Oil boiler",Table25[[#This Row],[Heating]]="Solid boiler")),1,1-Table25[[#This Row],[Space constrained %]]),Table25[[#This Row],[ND stock with floor area over threshold / %]])</f>
        <v>1</v>
      </c>
      <c r="AR76" s="16">
        <f>IF(Table25[[#This Row],[Heating]]="Gas boiler",1,percentage_of_non_gas_domestic_properties_within_close_proximity_of_gas_grid)</f>
        <v>0.3495740805177735</v>
      </c>
      <c r="AS76" s="16">
        <f>IF(Table25[[#This Row],[Heating]]="Gas boiler",1,percentage_of_non_gas_domestic_properties_within_close_proximity_of_gas_grid)</f>
        <v>0.3495740805177735</v>
      </c>
      <c r="AT76" s="16">
        <f>Table25[[#This Row],[Biomethane boiler]]*Table25[[#This Row],[ASHP]]</f>
        <v>0.3495740805177735</v>
      </c>
      <c r="AU76" s="16">
        <f>IF(Table25[[#This Row],[Subsector]]="Residential",Table25[[#This Row],[ASHP]]*Table25[[#This Row],[Bioliquid boiler (B100)]],Table25[[#This Row],[ND stock with floor area over threshold / %]])</f>
        <v>1</v>
      </c>
      <c r="AV76" s="16">
        <f>Table25[[#This Row],[Biomethane boiler]]*Table25[[#This Row],[ASHP]]</f>
        <v>0.3495740805177735</v>
      </c>
      <c r="AW76" s="16">
        <v>1</v>
      </c>
      <c r="AX76" s="16">
        <f>IF(Table25[[#This Row],[Subsector]]="Residential",IF(Table25[[#This Row],[Building structure]]&lt;&gt;"Apartment",0.5*(1-MIN(Table25[[#This Row],[No HW storage %]],Table25[[#This Row],[Space constrained %]])),0),0.5*Table25[[#This Row],[ASHP]])</f>
        <v>0.5</v>
      </c>
      <c r="AY76" s="16">
        <f>IF(Table25[[#This Row],[Subsector]]="Residential",IF(Table25[[#This Row],[Building structure]]&lt;&gt;"Apartment",Table25[[#This Row],[Hydrogen boiler]]*0.5,0),0.5*Table25[[#This Row],[Hydrogen boiler]])</f>
        <v>0.17478704025888675</v>
      </c>
      <c r="AZ76" s="16">
        <f>IF(Table25[[#This Row],[Subsector]]="Residential",IF(Table25[[#This Row],[Peak demand / kW]]&gt;fuse_limit_kW,0,1),0)</f>
        <v>0</v>
      </c>
      <c r="BA76" s="16">
        <f>IF(Table25[[#This Row],[Subsector]]="Residential",IF(Table25[[#This Row],[Building structure]]&lt;&gt;"Apartment",IF(Table25[[#This Row],[Peak demand / kW]]&gt;fuse_limit_kW,0,0.5),0),0)</f>
        <v>0</v>
      </c>
      <c r="BB76" s="16">
        <f>IF(Table25[[#This Row],[Subsector]]="Residential",IF(Table25[[#This Row],[Peak demand / kW]]&gt;fuse_limit_kW,0,1),IF(OR(Table25[[#This Row],[Subsector]]="Commercial",Table25[[#This Row],[Subsector]]="Public"),1,0))</f>
        <v>1</v>
      </c>
      <c r="BC76" s="16">
        <f>IF(Table25[[#This Row],[Subsector]]="Residential",IF(Table25[[#This Row],[Peak demand / kW]]&gt;fuse_limit_kW,0,1),0)</f>
        <v>0</v>
      </c>
      <c r="BD76" s="16">
        <f>IF($G76=Table25[[#Headers],[Gas boiler]],1,0)</f>
        <v>0</v>
      </c>
      <c r="BE76" s="16">
        <f>IF($G76=Table25[[#Headers],[Oil boiler]],1,0)</f>
        <v>0</v>
      </c>
      <c r="BF76" s="16">
        <f>IF($G76=Table25[[#Headers],[Solid boiler]],1,0)</f>
        <v>0</v>
      </c>
      <c r="BG76" s="16">
        <f>IF(Table25[[#This Row],[Subsector]]="Residential",IF(Table25[[#This Row],[Building structure]]&lt;&gt;"Apartment",Table25[[#This Row],[ASHP]]*0.5,0),0)</f>
        <v>0</v>
      </c>
      <c r="BH76" s="16">
        <f>IF(Table25[[#This Row],[Subsector]]="Residential",IF(Table25[[#This Row],[Building structure]]="Apartment",1,0),0)</f>
        <v>0</v>
      </c>
      <c r="BI76" s="27">
        <f>Table25[[#This Row],[Bioliquid boiler (B100)]]*0.5</f>
        <v>0.5</v>
      </c>
    </row>
    <row r="77" spans="2:61" x14ac:dyDescent="0.25">
      <c r="B77" s="3">
        <v>69</v>
      </c>
      <c r="C77" t="s">
        <v>333</v>
      </c>
      <c r="D77" t="s">
        <v>347</v>
      </c>
      <c r="E77" t="s">
        <v>335</v>
      </c>
      <c r="F77" t="s">
        <v>336</v>
      </c>
      <c r="G77" t="s">
        <v>331</v>
      </c>
      <c r="H77" t="s">
        <v>337</v>
      </c>
      <c r="I77" t="s">
        <v>341</v>
      </c>
      <c r="J77" t="s">
        <v>338</v>
      </c>
      <c r="K77" s="39">
        <v>77.746989986065785</v>
      </c>
      <c r="L77" s="39">
        <v>17.474667280247303</v>
      </c>
      <c r="M77" s="39">
        <v>60.911127126502485</v>
      </c>
      <c r="N77" s="39">
        <v>517.50310050595317</v>
      </c>
      <c r="O77" t="s">
        <v>339</v>
      </c>
      <c r="P77" s="19">
        <v>309.11175825502903</v>
      </c>
      <c r="Q77" s="39">
        <v>369.8950669142003</v>
      </c>
      <c r="R77" s="39">
        <v>44.756776529878209</v>
      </c>
      <c r="S77" s="39">
        <v>10.059679204766343</v>
      </c>
      <c r="T77" s="39">
        <v>254.16748405305327</v>
      </c>
      <c r="U77" s="39">
        <v>60.911127126502485</v>
      </c>
      <c r="AA77" s="39">
        <v>1871.4102564102564</v>
      </c>
      <c r="AB77" s="39">
        <f>R77*1000/AA77</f>
        <v>23.916068845177094</v>
      </c>
      <c r="AC77" s="39">
        <f>IF(AND(Table25[[#This Row],[Subsector]]="Residential",$AB77&gt;49),49+($AB77-49)*2,$AB77)</f>
        <v>23.916068845177094</v>
      </c>
      <c r="AD77" s="39">
        <f>Table25[[#This Row],[Space heating demand (MWh)]]/(load_factor*8760)*1000</f>
        <v>38.749636122586885</v>
      </c>
      <c r="AE77" s="39">
        <f>Table25[[#This Row],[Peak demand / kW]]/Table25[[#This Row],[Floor area / m^2]]*1000</f>
        <v>20.706115075438632</v>
      </c>
      <c r="AF77" s="39">
        <f t="shared" si="1"/>
        <v>20.706115075438632</v>
      </c>
      <c r="AG77" s="46">
        <f>Table25[[#This Row],[Rebound-corrected peak demand (W/m2)]]/DesignDT</f>
        <v>0.90026587284515791</v>
      </c>
      <c r="AH77" s="16">
        <v>1</v>
      </c>
      <c r="AI77" s="16">
        <f>IF(Table25[[#This Row],[Subsector]]="Residential",1-MIN(Table25[[#This Row],[No HW storage %]],Table25[[#This Row],[Space constrained %]]),Table25[[#This Row],[ND stock with floor area over threshold / %]])</f>
        <v>1</v>
      </c>
      <c r="AJ77" s="16">
        <f>IF(Table25[[#This Row],[Subsector]]="Residential",1-MIN(Table25[[#This Row],[No HW storage %]],Table25[[#This Row],[Space constrained %]]),Table25[[#This Row],[ND stock with floor area over threshold / %]])</f>
        <v>1</v>
      </c>
      <c r="AK77" s="16">
        <f>IF(Table25[[#This Row],[Subsector]]="Residential",1-MIN(Table25[[#This Row],[No HW storage %]],Table25[[#This Row],[Space constrained %]]),Table25[[#This Row],[ND stock with floor area over threshold / %]])</f>
        <v>1</v>
      </c>
      <c r="AL77" s="16">
        <f>IF(Table25[[#This Row],[Subsector]]="Residential",1-MIN(Table25[[#This Row],[No HW storage %]],Table25[[#This Row],[Space constrained %]]),Table25[[#This Row],[ND stock with floor area over threshold / %]])</f>
        <v>1</v>
      </c>
      <c r="AM77" s="16">
        <f>IF($G77=Table25[[#Headers],[Electric heating]],1,0)</f>
        <v>0</v>
      </c>
      <c r="AN77" s="16">
        <f>IF($G77=Table25[[#Headers],[Commercial electric heating]],1,0)</f>
        <v>1</v>
      </c>
      <c r="AO7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77" s="16">
        <f>IF(Table25[[#This Row],[Subsector]]="Residential",IF(AND(Table25[[#This Row],[Building structure]]&lt;&gt;"Apartment",OR(Table25[[#This Row],[Heating]]="Oil boiler",Table25[[#This Row],[Heating]]="Solid boiler")),1,1-Table25[[#This Row],[Space constrained %]]),Table25[[#This Row],[ND stock with floor area over threshold / %]])</f>
        <v>1</v>
      </c>
      <c r="AQ77" s="16">
        <f>IF(Table25[[#This Row],[Subsector]]="Residential",IF(AND(Table25[[#This Row],[Building structure]]&lt;&gt;"Apartment",OR(Table25[[#This Row],[Heating]]="Oil boiler",Table25[[#This Row],[Heating]]="Solid boiler")),1,1-Table25[[#This Row],[Space constrained %]]),Table25[[#This Row],[ND stock with floor area over threshold / %]])</f>
        <v>1</v>
      </c>
      <c r="AR77" s="16">
        <f>IF(Table25[[#This Row],[Heating]]="Gas boiler",1,percentage_of_non_gas_domestic_properties_within_close_proximity_of_gas_grid)</f>
        <v>0.3495740805177735</v>
      </c>
      <c r="AS77" s="16">
        <f>IF(Table25[[#This Row],[Heating]]="Gas boiler",1,percentage_of_non_gas_domestic_properties_within_close_proximity_of_gas_grid)</f>
        <v>0.3495740805177735</v>
      </c>
      <c r="AT77" s="16">
        <f>Table25[[#This Row],[Biomethane boiler]]*Table25[[#This Row],[ASHP]]</f>
        <v>0.3495740805177735</v>
      </c>
      <c r="AU77" s="16">
        <f>IF(Table25[[#This Row],[Subsector]]="Residential",Table25[[#This Row],[ASHP]]*Table25[[#This Row],[Bioliquid boiler (B100)]],Table25[[#This Row],[ND stock with floor area over threshold / %]])</f>
        <v>1</v>
      </c>
      <c r="AV77" s="16">
        <f>Table25[[#This Row],[Biomethane boiler]]*Table25[[#This Row],[ASHP]]</f>
        <v>0.3495740805177735</v>
      </c>
      <c r="AW77" s="16">
        <v>1</v>
      </c>
      <c r="AX77" s="16">
        <f>IF(Table25[[#This Row],[Subsector]]="Residential",IF(Table25[[#This Row],[Building structure]]&lt;&gt;"Apartment",0.5*(1-MIN(Table25[[#This Row],[No HW storage %]],Table25[[#This Row],[Space constrained %]])),0),0.5*Table25[[#This Row],[ASHP]])</f>
        <v>0.5</v>
      </c>
      <c r="AY77" s="16">
        <f>IF(Table25[[#This Row],[Subsector]]="Residential",IF(Table25[[#This Row],[Building structure]]&lt;&gt;"Apartment",Table25[[#This Row],[Hydrogen boiler]]*0.5,0),0.5*Table25[[#This Row],[Hydrogen boiler]])</f>
        <v>0.17478704025888675</v>
      </c>
      <c r="AZ77" s="16">
        <f>IF(Table25[[#This Row],[Subsector]]="Residential",IF(Table25[[#This Row],[Peak demand / kW]]&gt;fuse_limit_kW,0,1),0)</f>
        <v>0</v>
      </c>
      <c r="BA77" s="16">
        <f>IF(Table25[[#This Row],[Subsector]]="Residential",IF(Table25[[#This Row],[Building structure]]&lt;&gt;"Apartment",IF(Table25[[#This Row],[Peak demand / kW]]&gt;fuse_limit_kW,0,0.5),0),0)</f>
        <v>0</v>
      </c>
      <c r="BB77" s="16">
        <f>IF(Table25[[#This Row],[Subsector]]="Residential",IF(Table25[[#This Row],[Peak demand / kW]]&gt;fuse_limit_kW,0,1),IF(OR(Table25[[#This Row],[Subsector]]="Commercial",Table25[[#This Row],[Subsector]]="Public"),1,0))</f>
        <v>1</v>
      </c>
      <c r="BC77" s="16">
        <f>IF(Table25[[#This Row],[Subsector]]="Residential",IF(Table25[[#This Row],[Peak demand / kW]]&gt;fuse_limit_kW,0,1),0)</f>
        <v>0</v>
      </c>
      <c r="BD77" s="16">
        <f>IF($G77=Table25[[#Headers],[Gas boiler]],1,0)</f>
        <v>0</v>
      </c>
      <c r="BE77" s="16">
        <f>IF($G77=Table25[[#Headers],[Oil boiler]],1,0)</f>
        <v>0</v>
      </c>
      <c r="BF77" s="16">
        <f>IF($G77=Table25[[#Headers],[Solid boiler]],1,0)</f>
        <v>0</v>
      </c>
      <c r="BG77" s="16">
        <f>IF(Table25[[#This Row],[Subsector]]="Residential",IF(Table25[[#This Row],[Building structure]]&lt;&gt;"Apartment",Table25[[#This Row],[ASHP]]*0.5,0),0)</f>
        <v>0</v>
      </c>
      <c r="BH77" s="16">
        <f>IF(Table25[[#This Row],[Subsector]]="Residential",IF(Table25[[#This Row],[Building structure]]="Apartment",1,0),0)</f>
        <v>0</v>
      </c>
      <c r="BI77" s="27">
        <f>Table25[[#This Row],[Bioliquid boiler (B100)]]*0.5</f>
        <v>0.5</v>
      </c>
    </row>
    <row r="78" spans="2:61" x14ac:dyDescent="0.25">
      <c r="B78" s="3">
        <v>70</v>
      </c>
      <c r="C78" t="s">
        <v>333</v>
      </c>
      <c r="D78" t="s">
        <v>347</v>
      </c>
      <c r="E78" t="s">
        <v>335</v>
      </c>
      <c r="F78" t="s">
        <v>336</v>
      </c>
      <c r="G78" t="s">
        <v>331</v>
      </c>
      <c r="H78" t="s">
        <v>341</v>
      </c>
      <c r="I78" t="s">
        <v>337</v>
      </c>
      <c r="J78" t="s">
        <v>338</v>
      </c>
      <c r="K78" s="39">
        <v>55.516906238996278</v>
      </c>
      <c r="L78" s="39">
        <v>17.004195681615492</v>
      </c>
      <c r="M78" s="39">
        <v>71.06801080093301</v>
      </c>
      <c r="N78" s="39">
        <v>581.96826679129322</v>
      </c>
      <c r="O78" t="s">
        <v>339</v>
      </c>
      <c r="P78" s="19">
        <v>305.14878699534921</v>
      </c>
      <c r="Q78" s="39">
        <v>389.21312114074618</v>
      </c>
      <c r="R78" s="39">
        <v>27.7494760476906</v>
      </c>
      <c r="S78" s="39">
        <v>8.4993482660204531</v>
      </c>
      <c r="T78" s="39">
        <v>281.89628602610213</v>
      </c>
      <c r="U78" s="39">
        <v>71.06801080093301</v>
      </c>
      <c r="AA78" s="39">
        <v>2199.909090909091</v>
      </c>
      <c r="AB78" s="39">
        <f>R78*1000/AA78</f>
        <v>12.613919439836216</v>
      </c>
      <c r="AC78" s="39">
        <f>IF(AND(Table25[[#This Row],[Subsector]]="Residential",$AB78&gt;49),49+($AB78-49)*2,$AB78)</f>
        <v>12.613919439836216</v>
      </c>
      <c r="AD78" s="39">
        <f>Table25[[#This Row],[Space heating demand (MWh)]]/(load_factor*8760)*1000</f>
        <v>27.670009035699504</v>
      </c>
      <c r="AE78" s="39">
        <f>Table25[[#This Row],[Peak demand / kW]]/Table25[[#This Row],[Floor area / m^2]]*1000</f>
        <v>12.577796578069115</v>
      </c>
      <c r="AF78" s="39">
        <f t="shared" si="1"/>
        <v>12.577796578069115</v>
      </c>
      <c r="AG78" s="46">
        <f>Table25[[#This Row],[Rebound-corrected peak demand (W/m2)]]/DesignDT</f>
        <v>0.54686072078561376</v>
      </c>
      <c r="AH78" s="16">
        <v>1</v>
      </c>
      <c r="AI78" s="16">
        <f>IF(Table25[[#This Row],[Subsector]]="Residential",1-MIN(Table25[[#This Row],[No HW storage %]],Table25[[#This Row],[Space constrained %]]),Table25[[#This Row],[ND stock with floor area over threshold / %]])</f>
        <v>1</v>
      </c>
      <c r="AJ78" s="16">
        <f>IF(Table25[[#This Row],[Subsector]]="Residential",1-MIN(Table25[[#This Row],[No HW storage %]],Table25[[#This Row],[Space constrained %]]),Table25[[#This Row],[ND stock with floor area over threshold / %]])</f>
        <v>1</v>
      </c>
      <c r="AK78" s="16">
        <f>IF(Table25[[#This Row],[Subsector]]="Residential",1-MIN(Table25[[#This Row],[No HW storage %]],Table25[[#This Row],[Space constrained %]]),Table25[[#This Row],[ND stock with floor area over threshold / %]])</f>
        <v>1</v>
      </c>
      <c r="AL78" s="16">
        <f>IF(Table25[[#This Row],[Subsector]]="Residential",1-MIN(Table25[[#This Row],[No HW storage %]],Table25[[#This Row],[Space constrained %]]),Table25[[#This Row],[ND stock with floor area over threshold / %]])</f>
        <v>1</v>
      </c>
      <c r="AM78" s="16">
        <f>IF($G78=Table25[[#Headers],[Electric heating]],1,0)</f>
        <v>0</v>
      </c>
      <c r="AN78" s="16">
        <f>IF($G78=Table25[[#Headers],[Commercial electric heating]],1,0)</f>
        <v>1</v>
      </c>
      <c r="AO7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78" s="16">
        <f>IF(Table25[[#This Row],[Subsector]]="Residential",IF(AND(Table25[[#This Row],[Building structure]]&lt;&gt;"Apartment",OR(Table25[[#This Row],[Heating]]="Oil boiler",Table25[[#This Row],[Heating]]="Solid boiler")),1,1-Table25[[#This Row],[Space constrained %]]),Table25[[#This Row],[ND stock with floor area over threshold / %]])</f>
        <v>1</v>
      </c>
      <c r="AQ78" s="16">
        <f>IF(Table25[[#This Row],[Subsector]]="Residential",IF(AND(Table25[[#This Row],[Building structure]]&lt;&gt;"Apartment",OR(Table25[[#This Row],[Heating]]="Oil boiler",Table25[[#This Row],[Heating]]="Solid boiler")),1,1-Table25[[#This Row],[Space constrained %]]),Table25[[#This Row],[ND stock with floor area over threshold / %]])</f>
        <v>1</v>
      </c>
      <c r="AR78" s="16">
        <f>IF(Table25[[#This Row],[Heating]]="Gas boiler",1,percentage_of_non_gas_domestic_properties_within_close_proximity_of_gas_grid)</f>
        <v>0.3495740805177735</v>
      </c>
      <c r="AS78" s="16">
        <f>IF(Table25[[#This Row],[Heating]]="Gas boiler",1,percentage_of_non_gas_domestic_properties_within_close_proximity_of_gas_grid)</f>
        <v>0.3495740805177735</v>
      </c>
      <c r="AT78" s="16">
        <f>Table25[[#This Row],[Biomethane boiler]]*Table25[[#This Row],[ASHP]]</f>
        <v>0.3495740805177735</v>
      </c>
      <c r="AU78" s="16">
        <f>IF(Table25[[#This Row],[Subsector]]="Residential",Table25[[#This Row],[ASHP]]*Table25[[#This Row],[Bioliquid boiler (B100)]],Table25[[#This Row],[ND stock with floor area over threshold / %]])</f>
        <v>1</v>
      </c>
      <c r="AV78" s="16">
        <f>Table25[[#This Row],[Biomethane boiler]]*Table25[[#This Row],[ASHP]]</f>
        <v>0.3495740805177735</v>
      </c>
      <c r="AW78" s="16">
        <v>1</v>
      </c>
      <c r="AX78" s="16">
        <f>IF(Table25[[#This Row],[Subsector]]="Residential",IF(Table25[[#This Row],[Building structure]]&lt;&gt;"Apartment",0.5*(1-MIN(Table25[[#This Row],[No HW storage %]],Table25[[#This Row],[Space constrained %]])),0),0.5*Table25[[#This Row],[ASHP]])</f>
        <v>0.5</v>
      </c>
      <c r="AY78" s="16">
        <f>IF(Table25[[#This Row],[Subsector]]="Residential",IF(Table25[[#This Row],[Building structure]]&lt;&gt;"Apartment",Table25[[#This Row],[Hydrogen boiler]]*0.5,0),0.5*Table25[[#This Row],[Hydrogen boiler]])</f>
        <v>0.17478704025888675</v>
      </c>
      <c r="AZ78" s="16">
        <f>IF(Table25[[#This Row],[Subsector]]="Residential",IF(Table25[[#This Row],[Peak demand / kW]]&gt;fuse_limit_kW,0,1),0)</f>
        <v>0</v>
      </c>
      <c r="BA78" s="16">
        <f>IF(Table25[[#This Row],[Subsector]]="Residential",IF(Table25[[#This Row],[Building structure]]&lt;&gt;"Apartment",IF(Table25[[#This Row],[Peak demand / kW]]&gt;fuse_limit_kW,0,0.5),0),0)</f>
        <v>0</v>
      </c>
      <c r="BB78" s="16">
        <f>IF(Table25[[#This Row],[Subsector]]="Residential",IF(Table25[[#This Row],[Peak demand / kW]]&gt;fuse_limit_kW,0,1),IF(OR(Table25[[#This Row],[Subsector]]="Commercial",Table25[[#This Row],[Subsector]]="Public"),1,0))</f>
        <v>1</v>
      </c>
      <c r="BC78" s="16">
        <f>IF(Table25[[#This Row],[Subsector]]="Residential",IF(Table25[[#This Row],[Peak demand / kW]]&gt;fuse_limit_kW,0,1),0)</f>
        <v>0</v>
      </c>
      <c r="BD78" s="16">
        <f>IF($G78=Table25[[#Headers],[Gas boiler]],1,0)</f>
        <v>0</v>
      </c>
      <c r="BE78" s="16">
        <f>IF($G78=Table25[[#Headers],[Oil boiler]],1,0)</f>
        <v>0</v>
      </c>
      <c r="BF78" s="16">
        <f>IF($G78=Table25[[#Headers],[Solid boiler]],1,0)</f>
        <v>0</v>
      </c>
      <c r="BG78" s="16">
        <f>IF(Table25[[#This Row],[Subsector]]="Residential",IF(Table25[[#This Row],[Building structure]]&lt;&gt;"Apartment",Table25[[#This Row],[ASHP]]*0.5,0),0)</f>
        <v>0</v>
      </c>
      <c r="BH78" s="16">
        <f>IF(Table25[[#This Row],[Subsector]]="Residential",IF(Table25[[#This Row],[Building structure]]="Apartment",1,0),0)</f>
        <v>0</v>
      </c>
      <c r="BI78" s="27">
        <f>Table25[[#This Row],[Bioliquid boiler (B100)]]*0.5</f>
        <v>0.5</v>
      </c>
    </row>
    <row r="79" spans="2:61" x14ac:dyDescent="0.25">
      <c r="B79">
        <v>71</v>
      </c>
      <c r="C79" t="s">
        <v>333</v>
      </c>
      <c r="D79" t="s">
        <v>347</v>
      </c>
      <c r="E79" t="s">
        <v>335</v>
      </c>
      <c r="F79" t="s">
        <v>344</v>
      </c>
      <c r="G79" t="s">
        <v>331</v>
      </c>
      <c r="H79" t="s">
        <v>337</v>
      </c>
      <c r="I79" t="s">
        <v>337</v>
      </c>
      <c r="J79" t="s">
        <v>338</v>
      </c>
      <c r="K79" s="39">
        <v>73.266566968106531</v>
      </c>
      <c r="L79" s="39">
        <v>5.3058330379294434</v>
      </c>
      <c r="M79" s="39">
        <v>65.103741391670241</v>
      </c>
      <c r="N79" s="39">
        <v>0</v>
      </c>
      <c r="O79" t="s">
        <v>339</v>
      </c>
      <c r="P79" s="19">
        <v>190.22262046463328</v>
      </c>
      <c r="Q79" s="39">
        <v>108.15628872104783</v>
      </c>
      <c r="R79" s="39">
        <v>40.145297099402612</v>
      </c>
      <c r="S79" s="39">
        <v>2.907250229974959</v>
      </c>
      <c r="T79" s="39">
        <v>0</v>
      </c>
      <c r="U79" s="39">
        <v>65.103741391670241</v>
      </c>
      <c r="AA79" s="39">
        <v>3253.75</v>
      </c>
      <c r="AB79" s="39">
        <f>R79*1000/AA79</f>
        <v>12.338162765855586</v>
      </c>
      <c r="AC79" s="39">
        <f>IF(AND(Table25[[#This Row],[Subsector]]="Residential",$AB79&gt;49),49+($AB79-49)*2,$AB79)</f>
        <v>12.338162765855586</v>
      </c>
      <c r="AD79" s="39">
        <f>Table25[[#This Row],[Space heating demand (MWh)]]/(load_factor*8760)*1000</f>
        <v>36.516562383625413</v>
      </c>
      <c r="AE79" s="39">
        <f>Table25[[#This Row],[Peak demand / kW]]/Table25[[#This Row],[Floor area / m^2]]*1000</f>
        <v>11.222915830541808</v>
      </c>
      <c r="AF79" s="39">
        <f t="shared" si="1"/>
        <v>11.222915830541808</v>
      </c>
      <c r="AG79" s="46">
        <f>Table25[[#This Row],[Rebound-corrected peak demand (W/m2)]]/DesignDT</f>
        <v>0.48795286219746992</v>
      </c>
      <c r="AH79" s="16">
        <v>1</v>
      </c>
      <c r="AI79" s="16">
        <f>IF(Table25[[#This Row],[Subsector]]="Residential",1-MIN(Table25[[#This Row],[No HW storage %]],Table25[[#This Row],[Space constrained %]]),Table25[[#This Row],[ND stock with floor area over threshold / %]])</f>
        <v>1</v>
      </c>
      <c r="AJ79" s="16">
        <f>IF(Table25[[#This Row],[Subsector]]="Residential",1-MIN(Table25[[#This Row],[No HW storage %]],Table25[[#This Row],[Space constrained %]]),Table25[[#This Row],[ND stock with floor area over threshold / %]])</f>
        <v>1</v>
      </c>
      <c r="AK79" s="16">
        <f>IF(Table25[[#This Row],[Subsector]]="Residential",1-MIN(Table25[[#This Row],[No HW storage %]],Table25[[#This Row],[Space constrained %]]),Table25[[#This Row],[ND stock with floor area over threshold / %]])</f>
        <v>1</v>
      </c>
      <c r="AL79" s="16">
        <f>IF(Table25[[#This Row],[Subsector]]="Residential",1-MIN(Table25[[#This Row],[No HW storage %]],Table25[[#This Row],[Space constrained %]]),Table25[[#This Row],[ND stock with floor area over threshold / %]])</f>
        <v>1</v>
      </c>
      <c r="AM79" s="16">
        <f>IF($G79=Table25[[#Headers],[Electric heating]],1,0)</f>
        <v>0</v>
      </c>
      <c r="AN79" s="16">
        <f>IF($G79=Table25[[#Headers],[Commercial electric heating]],1,0)</f>
        <v>1</v>
      </c>
      <c r="AO7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79" s="16">
        <f>IF(Table25[[#This Row],[Subsector]]="Residential",IF(AND(Table25[[#This Row],[Building structure]]&lt;&gt;"Apartment",OR(Table25[[#This Row],[Heating]]="Oil boiler",Table25[[#This Row],[Heating]]="Solid boiler")),1,1-Table25[[#This Row],[Space constrained %]]),Table25[[#This Row],[ND stock with floor area over threshold / %]])</f>
        <v>1</v>
      </c>
      <c r="AQ79" s="16">
        <f>IF(Table25[[#This Row],[Subsector]]="Residential",IF(AND(Table25[[#This Row],[Building structure]]&lt;&gt;"Apartment",OR(Table25[[#This Row],[Heating]]="Oil boiler",Table25[[#This Row],[Heating]]="Solid boiler")),1,1-Table25[[#This Row],[Space constrained %]]),Table25[[#This Row],[ND stock with floor area over threshold / %]])</f>
        <v>1</v>
      </c>
      <c r="AR79" s="16">
        <f>IF(Table25[[#This Row],[Heating]]="Gas boiler",1,percentage_of_non_gas_domestic_properties_within_close_proximity_of_gas_grid)</f>
        <v>0.3495740805177735</v>
      </c>
      <c r="AS79" s="16">
        <f>IF(Table25[[#This Row],[Heating]]="Gas boiler",1,percentage_of_non_gas_domestic_properties_within_close_proximity_of_gas_grid)</f>
        <v>0.3495740805177735</v>
      </c>
      <c r="AT79" s="16">
        <f>Table25[[#This Row],[Biomethane boiler]]*Table25[[#This Row],[ASHP]]</f>
        <v>0.3495740805177735</v>
      </c>
      <c r="AU79" s="16">
        <f>IF(Table25[[#This Row],[Subsector]]="Residential",Table25[[#This Row],[ASHP]]*Table25[[#This Row],[Bioliquid boiler (B100)]],Table25[[#This Row],[ND stock with floor area over threshold / %]])</f>
        <v>1</v>
      </c>
      <c r="AV79" s="16">
        <f>Table25[[#This Row],[Biomethane boiler]]*Table25[[#This Row],[ASHP]]</f>
        <v>0.3495740805177735</v>
      </c>
      <c r="AW79" s="16">
        <v>1</v>
      </c>
      <c r="AX79" s="16">
        <f>IF(Table25[[#This Row],[Subsector]]="Residential",IF(Table25[[#This Row],[Building structure]]&lt;&gt;"Apartment",0.5*(1-MIN(Table25[[#This Row],[No HW storage %]],Table25[[#This Row],[Space constrained %]])),0),0.5*Table25[[#This Row],[ASHP]])</f>
        <v>0.5</v>
      </c>
      <c r="AY79" s="16">
        <f>IF(Table25[[#This Row],[Subsector]]="Residential",IF(Table25[[#This Row],[Building structure]]&lt;&gt;"Apartment",Table25[[#This Row],[Hydrogen boiler]]*0.5,0),0.5*Table25[[#This Row],[Hydrogen boiler]])</f>
        <v>0.17478704025888675</v>
      </c>
      <c r="AZ79" s="16">
        <f>IF(Table25[[#This Row],[Subsector]]="Residential",IF(Table25[[#This Row],[Peak demand / kW]]&gt;fuse_limit_kW,0,1),0)</f>
        <v>0</v>
      </c>
      <c r="BA79" s="16">
        <f>IF(Table25[[#This Row],[Subsector]]="Residential",IF(Table25[[#This Row],[Building structure]]&lt;&gt;"Apartment",IF(Table25[[#This Row],[Peak demand / kW]]&gt;fuse_limit_kW,0,0.5),0),0)</f>
        <v>0</v>
      </c>
      <c r="BB79" s="16">
        <f>IF(Table25[[#This Row],[Subsector]]="Residential",IF(Table25[[#This Row],[Peak demand / kW]]&gt;fuse_limit_kW,0,1),IF(OR(Table25[[#This Row],[Subsector]]="Commercial",Table25[[#This Row],[Subsector]]="Public"),1,0))</f>
        <v>1</v>
      </c>
      <c r="BC79" s="16">
        <f>IF(Table25[[#This Row],[Subsector]]="Residential",IF(Table25[[#This Row],[Peak demand / kW]]&gt;fuse_limit_kW,0,1),0)</f>
        <v>0</v>
      </c>
      <c r="BD79" s="16">
        <f>IF($G79=Table25[[#Headers],[Gas boiler]],1,0)</f>
        <v>0</v>
      </c>
      <c r="BE79" s="16">
        <f>IF($G79=Table25[[#Headers],[Oil boiler]],1,0)</f>
        <v>0</v>
      </c>
      <c r="BF79" s="16">
        <f>IF($G79=Table25[[#Headers],[Solid boiler]],1,0)</f>
        <v>0</v>
      </c>
      <c r="BG79" s="16">
        <f>IF(Table25[[#This Row],[Subsector]]="Residential",IF(Table25[[#This Row],[Building structure]]&lt;&gt;"Apartment",Table25[[#This Row],[ASHP]]*0.5,0),0)</f>
        <v>0</v>
      </c>
      <c r="BH79" s="16">
        <f>IF(Table25[[#This Row],[Subsector]]="Residential",IF(Table25[[#This Row],[Building structure]]="Apartment",1,0),0)</f>
        <v>0</v>
      </c>
      <c r="BI79" s="27">
        <f>Table25[[#This Row],[Bioliquid boiler (B100)]]*0.5</f>
        <v>0.5</v>
      </c>
    </row>
    <row r="80" spans="2:61" x14ac:dyDescent="0.25">
      <c r="B80" s="3">
        <v>72</v>
      </c>
      <c r="C80" t="s">
        <v>333</v>
      </c>
      <c r="D80" t="s">
        <v>347</v>
      </c>
      <c r="E80" t="s">
        <v>335</v>
      </c>
      <c r="F80" t="s">
        <v>344</v>
      </c>
      <c r="G80" t="s">
        <v>331</v>
      </c>
      <c r="H80" t="s">
        <v>337</v>
      </c>
      <c r="I80" t="s">
        <v>337</v>
      </c>
      <c r="J80" t="s">
        <v>338</v>
      </c>
      <c r="K80" s="39">
        <v>73.266566968106531</v>
      </c>
      <c r="L80" s="39">
        <v>5.3058330379294434</v>
      </c>
      <c r="M80" s="39">
        <v>65.103741391670241</v>
      </c>
      <c r="N80" s="39">
        <v>0</v>
      </c>
      <c r="O80" t="s">
        <v>339</v>
      </c>
      <c r="P80" s="19">
        <v>190.22262046463328</v>
      </c>
      <c r="Q80" s="39">
        <v>108.15628872104783</v>
      </c>
      <c r="R80" s="39">
        <v>40.145297099402612</v>
      </c>
      <c r="S80" s="39">
        <v>2.907250229974959</v>
      </c>
      <c r="T80" s="39">
        <v>0</v>
      </c>
      <c r="U80" s="39">
        <v>65.103741391670241</v>
      </c>
      <c r="AA80" s="39">
        <v>3253.75</v>
      </c>
      <c r="AB80" s="39">
        <f>R80*1000/AA80</f>
        <v>12.338162765855586</v>
      </c>
      <c r="AC80" s="39">
        <f>IF(AND(Table25[[#This Row],[Subsector]]="Residential",$AB80&gt;49),49+($AB80-49)*2,$AB80)</f>
        <v>12.338162765855586</v>
      </c>
      <c r="AD80" s="39">
        <f>Table25[[#This Row],[Space heating demand (MWh)]]/(load_factor*8760)*1000</f>
        <v>36.516562383625413</v>
      </c>
      <c r="AE80" s="39">
        <f>Table25[[#This Row],[Peak demand / kW]]/Table25[[#This Row],[Floor area / m^2]]*1000</f>
        <v>11.222915830541808</v>
      </c>
      <c r="AF80" s="39">
        <f t="shared" si="1"/>
        <v>11.222915830541808</v>
      </c>
      <c r="AG80" s="46">
        <f>Table25[[#This Row],[Rebound-corrected peak demand (W/m2)]]/DesignDT</f>
        <v>0.48795286219746992</v>
      </c>
      <c r="AH80" s="16">
        <v>1</v>
      </c>
      <c r="AI80" s="16">
        <f>IF(Table25[[#This Row],[Subsector]]="Residential",1-MIN(Table25[[#This Row],[No HW storage %]],Table25[[#This Row],[Space constrained %]]),Table25[[#This Row],[ND stock with floor area over threshold / %]])</f>
        <v>1</v>
      </c>
      <c r="AJ80" s="16">
        <f>IF(Table25[[#This Row],[Subsector]]="Residential",1-MIN(Table25[[#This Row],[No HW storage %]],Table25[[#This Row],[Space constrained %]]),Table25[[#This Row],[ND stock with floor area over threshold / %]])</f>
        <v>1</v>
      </c>
      <c r="AK80" s="16">
        <f>IF(Table25[[#This Row],[Subsector]]="Residential",1-MIN(Table25[[#This Row],[No HW storage %]],Table25[[#This Row],[Space constrained %]]),Table25[[#This Row],[ND stock with floor area over threshold / %]])</f>
        <v>1</v>
      </c>
      <c r="AL80" s="16">
        <f>IF(Table25[[#This Row],[Subsector]]="Residential",1-MIN(Table25[[#This Row],[No HW storage %]],Table25[[#This Row],[Space constrained %]]),Table25[[#This Row],[ND stock with floor area over threshold / %]])</f>
        <v>1</v>
      </c>
      <c r="AM80" s="16">
        <f>IF($G80=Table25[[#Headers],[Electric heating]],1,0)</f>
        <v>0</v>
      </c>
      <c r="AN80" s="16">
        <f>IF($G80=Table25[[#Headers],[Commercial electric heating]],1,0)</f>
        <v>1</v>
      </c>
      <c r="AO8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80" s="16">
        <f>IF(Table25[[#This Row],[Subsector]]="Residential",IF(AND(Table25[[#This Row],[Building structure]]&lt;&gt;"Apartment",OR(Table25[[#This Row],[Heating]]="Oil boiler",Table25[[#This Row],[Heating]]="Solid boiler")),1,1-Table25[[#This Row],[Space constrained %]]),Table25[[#This Row],[ND stock with floor area over threshold / %]])</f>
        <v>1</v>
      </c>
      <c r="AQ80" s="16">
        <f>IF(Table25[[#This Row],[Subsector]]="Residential",IF(AND(Table25[[#This Row],[Building structure]]&lt;&gt;"Apartment",OR(Table25[[#This Row],[Heating]]="Oil boiler",Table25[[#This Row],[Heating]]="Solid boiler")),1,1-Table25[[#This Row],[Space constrained %]]),Table25[[#This Row],[ND stock with floor area over threshold / %]])</f>
        <v>1</v>
      </c>
      <c r="AR80" s="16">
        <f>IF(Table25[[#This Row],[Heating]]="Gas boiler",1,percentage_of_non_gas_domestic_properties_within_close_proximity_of_gas_grid)</f>
        <v>0.3495740805177735</v>
      </c>
      <c r="AS80" s="16">
        <f>IF(Table25[[#This Row],[Heating]]="Gas boiler",1,percentage_of_non_gas_domestic_properties_within_close_proximity_of_gas_grid)</f>
        <v>0.3495740805177735</v>
      </c>
      <c r="AT80" s="16">
        <f>Table25[[#This Row],[Biomethane boiler]]*Table25[[#This Row],[ASHP]]</f>
        <v>0.3495740805177735</v>
      </c>
      <c r="AU80" s="16">
        <f>IF(Table25[[#This Row],[Subsector]]="Residential",Table25[[#This Row],[ASHP]]*Table25[[#This Row],[Bioliquid boiler (B100)]],Table25[[#This Row],[ND stock with floor area over threshold / %]])</f>
        <v>1</v>
      </c>
      <c r="AV80" s="16">
        <f>Table25[[#This Row],[Biomethane boiler]]*Table25[[#This Row],[ASHP]]</f>
        <v>0.3495740805177735</v>
      </c>
      <c r="AW80" s="16">
        <v>1</v>
      </c>
      <c r="AX80" s="16">
        <f>IF(Table25[[#This Row],[Subsector]]="Residential",IF(Table25[[#This Row],[Building structure]]&lt;&gt;"Apartment",0.5*(1-MIN(Table25[[#This Row],[No HW storage %]],Table25[[#This Row],[Space constrained %]])),0),0.5*Table25[[#This Row],[ASHP]])</f>
        <v>0.5</v>
      </c>
      <c r="AY80" s="16">
        <f>IF(Table25[[#This Row],[Subsector]]="Residential",IF(Table25[[#This Row],[Building structure]]&lt;&gt;"Apartment",Table25[[#This Row],[Hydrogen boiler]]*0.5,0),0.5*Table25[[#This Row],[Hydrogen boiler]])</f>
        <v>0.17478704025888675</v>
      </c>
      <c r="AZ80" s="16">
        <f>IF(Table25[[#This Row],[Subsector]]="Residential",IF(Table25[[#This Row],[Peak demand / kW]]&gt;fuse_limit_kW,0,1),0)</f>
        <v>0</v>
      </c>
      <c r="BA80" s="16">
        <f>IF(Table25[[#This Row],[Subsector]]="Residential",IF(Table25[[#This Row],[Building structure]]&lt;&gt;"Apartment",IF(Table25[[#This Row],[Peak demand / kW]]&gt;fuse_limit_kW,0,0.5),0),0)</f>
        <v>0</v>
      </c>
      <c r="BB80" s="16">
        <f>IF(Table25[[#This Row],[Subsector]]="Residential",IF(Table25[[#This Row],[Peak demand / kW]]&gt;fuse_limit_kW,0,1),IF(OR(Table25[[#This Row],[Subsector]]="Commercial",Table25[[#This Row],[Subsector]]="Public"),1,0))</f>
        <v>1</v>
      </c>
      <c r="BC80" s="16">
        <f>IF(Table25[[#This Row],[Subsector]]="Residential",IF(Table25[[#This Row],[Peak demand / kW]]&gt;fuse_limit_kW,0,1),0)</f>
        <v>0</v>
      </c>
      <c r="BD80" s="16">
        <f>IF($G80=Table25[[#Headers],[Gas boiler]],1,0)</f>
        <v>0</v>
      </c>
      <c r="BE80" s="16">
        <f>IF($G80=Table25[[#Headers],[Oil boiler]],1,0)</f>
        <v>0</v>
      </c>
      <c r="BF80" s="16">
        <f>IF($G80=Table25[[#Headers],[Solid boiler]],1,0)</f>
        <v>0</v>
      </c>
      <c r="BG80" s="16">
        <f>IF(Table25[[#This Row],[Subsector]]="Residential",IF(Table25[[#This Row],[Building structure]]&lt;&gt;"Apartment",Table25[[#This Row],[ASHP]]*0.5,0),0)</f>
        <v>0</v>
      </c>
      <c r="BH80" s="16">
        <f>IF(Table25[[#This Row],[Subsector]]="Residential",IF(Table25[[#This Row],[Building structure]]="Apartment",1,0),0)</f>
        <v>0</v>
      </c>
      <c r="BI80" s="27">
        <f>Table25[[#This Row],[Bioliquid boiler (B100)]]*0.5</f>
        <v>0.5</v>
      </c>
    </row>
    <row r="81" spans="2:61" x14ac:dyDescent="0.25">
      <c r="B81" s="3">
        <v>73</v>
      </c>
      <c r="C81" t="s">
        <v>333</v>
      </c>
      <c r="D81" t="s">
        <v>347</v>
      </c>
      <c r="E81" t="s">
        <v>335</v>
      </c>
      <c r="F81" t="s">
        <v>340</v>
      </c>
      <c r="G81" t="s">
        <v>331</v>
      </c>
      <c r="H81" t="s">
        <v>341</v>
      </c>
      <c r="I81" t="s">
        <v>341</v>
      </c>
      <c r="J81" t="s">
        <v>338</v>
      </c>
      <c r="K81" s="39">
        <v>118.45636599251399</v>
      </c>
      <c r="L81" s="39">
        <v>6.363965657225962</v>
      </c>
      <c r="M81" s="39">
        <v>50.397405022597141</v>
      </c>
      <c r="N81" s="39">
        <v>0</v>
      </c>
      <c r="O81" t="s">
        <v>339</v>
      </c>
      <c r="P81" s="19">
        <v>293.25987321630959</v>
      </c>
      <c r="Q81" s="39">
        <v>167.01181907489288</v>
      </c>
      <c r="R81" s="39">
        <v>110.66882717267713</v>
      </c>
      <c r="S81" s="39">
        <v>5.9455868796186202</v>
      </c>
      <c r="T81" s="39">
        <v>0</v>
      </c>
      <c r="U81" s="39">
        <v>50.397405022597148</v>
      </c>
      <c r="AA81" s="39">
        <v>1705.5</v>
      </c>
      <c r="AB81" s="39">
        <f>R81*1000/AA81</f>
        <v>64.889373891924436</v>
      </c>
      <c r="AC81" s="39">
        <f>IF(AND(Table25[[#This Row],[Subsector]]="Residential",$AB81&gt;49),49+($AB81-49)*2,$AB81)</f>
        <v>64.889373891924436</v>
      </c>
      <c r="AD81" s="39">
        <f>Table25[[#This Row],[Space heating demand (MWh)]]/(load_factor*8760)*1000</f>
        <v>59.039469945223104</v>
      </c>
      <c r="AE81" s="39">
        <f>Table25[[#This Row],[Peak demand / kW]]/Table25[[#This Row],[Floor area / m^2]]*1000</f>
        <v>34.617103456595196</v>
      </c>
      <c r="AF81" s="39">
        <f t="shared" si="1"/>
        <v>34.617103456595196</v>
      </c>
      <c r="AG81" s="46">
        <f>Table25[[#This Row],[Rebound-corrected peak demand (W/m2)]]/DesignDT</f>
        <v>1.5050914546345737</v>
      </c>
      <c r="AH81" s="16">
        <v>1</v>
      </c>
      <c r="AI81" s="16">
        <f>IF(Table25[[#This Row],[Subsector]]="Residential",1-MIN(Table25[[#This Row],[No HW storage %]],Table25[[#This Row],[Space constrained %]]),Table25[[#This Row],[ND stock with floor area over threshold / %]])</f>
        <v>1</v>
      </c>
      <c r="AJ81" s="16">
        <f>IF(Table25[[#This Row],[Subsector]]="Residential",1-MIN(Table25[[#This Row],[No HW storage %]],Table25[[#This Row],[Space constrained %]]),Table25[[#This Row],[ND stock with floor area over threshold / %]])</f>
        <v>1</v>
      </c>
      <c r="AK81" s="16">
        <f>IF(Table25[[#This Row],[Subsector]]="Residential",1-MIN(Table25[[#This Row],[No HW storage %]],Table25[[#This Row],[Space constrained %]]),Table25[[#This Row],[ND stock with floor area over threshold / %]])</f>
        <v>1</v>
      </c>
      <c r="AL81" s="16">
        <f>IF(Table25[[#This Row],[Subsector]]="Residential",1-MIN(Table25[[#This Row],[No HW storage %]],Table25[[#This Row],[Space constrained %]]),Table25[[#This Row],[ND stock with floor area over threshold / %]])</f>
        <v>1</v>
      </c>
      <c r="AM81" s="16">
        <f>IF($G81=Table25[[#Headers],[Electric heating]],1,0)</f>
        <v>0</v>
      </c>
      <c r="AN81" s="16">
        <f>IF($G81=Table25[[#Headers],[Commercial electric heating]],1,0)</f>
        <v>1</v>
      </c>
      <c r="AO8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81" s="16">
        <f>IF(Table25[[#This Row],[Subsector]]="Residential",IF(AND(Table25[[#This Row],[Building structure]]&lt;&gt;"Apartment",OR(Table25[[#This Row],[Heating]]="Oil boiler",Table25[[#This Row],[Heating]]="Solid boiler")),1,1-Table25[[#This Row],[Space constrained %]]),Table25[[#This Row],[ND stock with floor area over threshold / %]])</f>
        <v>1</v>
      </c>
      <c r="AQ81" s="16">
        <f>IF(Table25[[#This Row],[Subsector]]="Residential",IF(AND(Table25[[#This Row],[Building structure]]&lt;&gt;"Apartment",OR(Table25[[#This Row],[Heating]]="Oil boiler",Table25[[#This Row],[Heating]]="Solid boiler")),1,1-Table25[[#This Row],[Space constrained %]]),Table25[[#This Row],[ND stock with floor area over threshold / %]])</f>
        <v>1</v>
      </c>
      <c r="AR81" s="16">
        <f>IF(Table25[[#This Row],[Heating]]="Gas boiler",1,percentage_of_non_gas_domestic_properties_within_close_proximity_of_gas_grid)</f>
        <v>0.3495740805177735</v>
      </c>
      <c r="AS81" s="16">
        <f>IF(Table25[[#This Row],[Heating]]="Gas boiler",1,percentage_of_non_gas_domestic_properties_within_close_proximity_of_gas_grid)</f>
        <v>0.3495740805177735</v>
      </c>
      <c r="AT81" s="16">
        <f>Table25[[#This Row],[Biomethane boiler]]*Table25[[#This Row],[ASHP]]</f>
        <v>0.3495740805177735</v>
      </c>
      <c r="AU81" s="16">
        <f>IF(Table25[[#This Row],[Subsector]]="Residential",Table25[[#This Row],[ASHP]]*Table25[[#This Row],[Bioliquid boiler (B100)]],Table25[[#This Row],[ND stock with floor area over threshold / %]])</f>
        <v>1</v>
      </c>
      <c r="AV81" s="16">
        <f>Table25[[#This Row],[Biomethane boiler]]*Table25[[#This Row],[ASHP]]</f>
        <v>0.3495740805177735</v>
      </c>
      <c r="AW81" s="16">
        <v>1</v>
      </c>
      <c r="AX81" s="16">
        <f>IF(Table25[[#This Row],[Subsector]]="Residential",IF(Table25[[#This Row],[Building structure]]&lt;&gt;"Apartment",0.5*(1-MIN(Table25[[#This Row],[No HW storage %]],Table25[[#This Row],[Space constrained %]])),0),0.5*Table25[[#This Row],[ASHP]])</f>
        <v>0.5</v>
      </c>
      <c r="AY81" s="16">
        <f>IF(Table25[[#This Row],[Subsector]]="Residential",IF(Table25[[#This Row],[Building structure]]&lt;&gt;"Apartment",Table25[[#This Row],[Hydrogen boiler]]*0.5,0),0.5*Table25[[#This Row],[Hydrogen boiler]])</f>
        <v>0.17478704025888675</v>
      </c>
      <c r="AZ81" s="16">
        <f>IF(Table25[[#This Row],[Subsector]]="Residential",IF(Table25[[#This Row],[Peak demand / kW]]&gt;fuse_limit_kW,0,1),0)</f>
        <v>0</v>
      </c>
      <c r="BA81" s="16">
        <f>IF(Table25[[#This Row],[Subsector]]="Residential",IF(Table25[[#This Row],[Building structure]]&lt;&gt;"Apartment",IF(Table25[[#This Row],[Peak demand / kW]]&gt;fuse_limit_kW,0,0.5),0),0)</f>
        <v>0</v>
      </c>
      <c r="BB81" s="16">
        <f>IF(Table25[[#This Row],[Subsector]]="Residential",IF(Table25[[#This Row],[Peak demand / kW]]&gt;fuse_limit_kW,0,1),IF(OR(Table25[[#This Row],[Subsector]]="Commercial",Table25[[#This Row],[Subsector]]="Public"),1,0))</f>
        <v>1</v>
      </c>
      <c r="BC81" s="16">
        <f>IF(Table25[[#This Row],[Subsector]]="Residential",IF(Table25[[#This Row],[Peak demand / kW]]&gt;fuse_limit_kW,0,1),0)</f>
        <v>0</v>
      </c>
      <c r="BD81" s="16">
        <f>IF($G81=Table25[[#Headers],[Gas boiler]],1,0)</f>
        <v>0</v>
      </c>
      <c r="BE81" s="16">
        <f>IF($G81=Table25[[#Headers],[Oil boiler]],1,0)</f>
        <v>0</v>
      </c>
      <c r="BF81" s="16">
        <f>IF($G81=Table25[[#Headers],[Solid boiler]],1,0)</f>
        <v>0</v>
      </c>
      <c r="BG81" s="16">
        <f>IF(Table25[[#This Row],[Subsector]]="Residential",IF(Table25[[#This Row],[Building structure]]&lt;&gt;"Apartment",Table25[[#This Row],[ASHP]]*0.5,0),0)</f>
        <v>0</v>
      </c>
      <c r="BH81" s="16">
        <f>IF(Table25[[#This Row],[Subsector]]="Residential",IF(Table25[[#This Row],[Building structure]]="Apartment",1,0),0)</f>
        <v>0</v>
      </c>
      <c r="BI81" s="27">
        <f>Table25[[#This Row],[Bioliquid boiler (B100)]]*0.5</f>
        <v>0.5</v>
      </c>
    </row>
    <row r="82" spans="2:61" x14ac:dyDescent="0.25">
      <c r="B82">
        <v>74</v>
      </c>
      <c r="C82" t="s">
        <v>333</v>
      </c>
      <c r="D82" t="s">
        <v>347</v>
      </c>
      <c r="E82" t="s">
        <v>335</v>
      </c>
      <c r="F82" t="s">
        <v>340</v>
      </c>
      <c r="G82" t="s">
        <v>331</v>
      </c>
      <c r="H82" t="s">
        <v>337</v>
      </c>
      <c r="I82" t="s">
        <v>337</v>
      </c>
      <c r="J82" t="s">
        <v>338</v>
      </c>
      <c r="K82" s="39">
        <v>43.39083142406291</v>
      </c>
      <c r="L82" s="39">
        <v>2.1220609782285047</v>
      </c>
      <c r="M82" s="39">
        <v>47.739944095552666</v>
      </c>
      <c r="N82" s="39">
        <v>0</v>
      </c>
      <c r="O82" t="s">
        <v>339</v>
      </c>
      <c r="P82" s="19">
        <v>55.481597635518035</v>
      </c>
      <c r="Q82" s="39">
        <v>102.7257336925347</v>
      </c>
      <c r="R82" s="39">
        <v>52.422050131041992</v>
      </c>
      <c r="S82" s="39">
        <v>2.5637394659400705</v>
      </c>
      <c r="T82" s="39">
        <v>0</v>
      </c>
      <c r="U82" s="39">
        <v>47.739944095552673</v>
      </c>
      <c r="AA82" s="39">
        <v>1783.5</v>
      </c>
      <c r="AB82" s="39">
        <f>R82*1000/AA82</f>
        <v>29.392795139356316</v>
      </c>
      <c r="AC82" s="39">
        <f>IF(AND(Table25[[#This Row],[Subsector]]="Residential",$AB82&gt;49),49+($AB82-49)*2,$AB82)</f>
        <v>29.392795139356316</v>
      </c>
      <c r="AD82" s="39">
        <f>Table25[[#This Row],[Space heating demand (MWh)]]/(load_factor*8760)*1000</f>
        <v>21.626289699965124</v>
      </c>
      <c r="AE82" s="39">
        <f>Table25[[#This Row],[Peak demand / kW]]/Table25[[#This Row],[Floor area / m^2]]*1000</f>
        <v>12.125758172113891</v>
      </c>
      <c r="AF82" s="39">
        <f t="shared" si="1"/>
        <v>12.125758172113891</v>
      </c>
      <c r="AG82" s="46">
        <f>Table25[[#This Row],[Rebound-corrected peak demand (W/m2)]]/DesignDT</f>
        <v>0.52720687704843006</v>
      </c>
      <c r="AH82" s="16">
        <v>1</v>
      </c>
      <c r="AI82" s="16">
        <f>IF(Table25[[#This Row],[Subsector]]="Residential",1-MIN(Table25[[#This Row],[No HW storage %]],Table25[[#This Row],[Space constrained %]]),Table25[[#This Row],[ND stock with floor area over threshold / %]])</f>
        <v>1</v>
      </c>
      <c r="AJ82" s="16">
        <f>IF(Table25[[#This Row],[Subsector]]="Residential",1-MIN(Table25[[#This Row],[No HW storage %]],Table25[[#This Row],[Space constrained %]]),Table25[[#This Row],[ND stock with floor area over threshold / %]])</f>
        <v>1</v>
      </c>
      <c r="AK82" s="16">
        <f>IF(Table25[[#This Row],[Subsector]]="Residential",1-MIN(Table25[[#This Row],[No HW storage %]],Table25[[#This Row],[Space constrained %]]),Table25[[#This Row],[ND stock with floor area over threshold / %]])</f>
        <v>1</v>
      </c>
      <c r="AL82" s="16">
        <f>IF(Table25[[#This Row],[Subsector]]="Residential",1-MIN(Table25[[#This Row],[No HW storage %]],Table25[[#This Row],[Space constrained %]]),Table25[[#This Row],[ND stock with floor area over threshold / %]])</f>
        <v>1</v>
      </c>
      <c r="AM82" s="16">
        <f>IF($G82=Table25[[#Headers],[Electric heating]],1,0)</f>
        <v>0</v>
      </c>
      <c r="AN82" s="16">
        <f>IF($G82=Table25[[#Headers],[Commercial electric heating]],1,0)</f>
        <v>1</v>
      </c>
      <c r="AO8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82" s="16">
        <f>IF(Table25[[#This Row],[Subsector]]="Residential",IF(AND(Table25[[#This Row],[Building structure]]&lt;&gt;"Apartment",OR(Table25[[#This Row],[Heating]]="Oil boiler",Table25[[#This Row],[Heating]]="Solid boiler")),1,1-Table25[[#This Row],[Space constrained %]]),Table25[[#This Row],[ND stock with floor area over threshold / %]])</f>
        <v>1</v>
      </c>
      <c r="AQ82" s="16">
        <f>IF(Table25[[#This Row],[Subsector]]="Residential",IF(AND(Table25[[#This Row],[Building structure]]&lt;&gt;"Apartment",OR(Table25[[#This Row],[Heating]]="Oil boiler",Table25[[#This Row],[Heating]]="Solid boiler")),1,1-Table25[[#This Row],[Space constrained %]]),Table25[[#This Row],[ND stock with floor area over threshold / %]])</f>
        <v>1</v>
      </c>
      <c r="AR82" s="16">
        <f>IF(Table25[[#This Row],[Heating]]="Gas boiler",1,percentage_of_non_gas_domestic_properties_within_close_proximity_of_gas_grid)</f>
        <v>0.3495740805177735</v>
      </c>
      <c r="AS82" s="16">
        <f>IF(Table25[[#This Row],[Heating]]="Gas boiler",1,percentage_of_non_gas_domestic_properties_within_close_proximity_of_gas_grid)</f>
        <v>0.3495740805177735</v>
      </c>
      <c r="AT82" s="16">
        <f>Table25[[#This Row],[Biomethane boiler]]*Table25[[#This Row],[ASHP]]</f>
        <v>0.3495740805177735</v>
      </c>
      <c r="AU82" s="16">
        <f>IF(Table25[[#This Row],[Subsector]]="Residential",Table25[[#This Row],[ASHP]]*Table25[[#This Row],[Bioliquid boiler (B100)]],Table25[[#This Row],[ND stock with floor area over threshold / %]])</f>
        <v>1</v>
      </c>
      <c r="AV82" s="16">
        <f>Table25[[#This Row],[Biomethane boiler]]*Table25[[#This Row],[ASHP]]</f>
        <v>0.3495740805177735</v>
      </c>
      <c r="AW82" s="16">
        <v>1</v>
      </c>
      <c r="AX82" s="16">
        <f>IF(Table25[[#This Row],[Subsector]]="Residential",IF(Table25[[#This Row],[Building structure]]&lt;&gt;"Apartment",0.5*(1-MIN(Table25[[#This Row],[No HW storage %]],Table25[[#This Row],[Space constrained %]])),0),0.5*Table25[[#This Row],[ASHP]])</f>
        <v>0.5</v>
      </c>
      <c r="AY82" s="16">
        <f>IF(Table25[[#This Row],[Subsector]]="Residential",IF(Table25[[#This Row],[Building structure]]&lt;&gt;"Apartment",Table25[[#This Row],[Hydrogen boiler]]*0.5,0),0.5*Table25[[#This Row],[Hydrogen boiler]])</f>
        <v>0.17478704025888675</v>
      </c>
      <c r="AZ82" s="16">
        <f>IF(Table25[[#This Row],[Subsector]]="Residential",IF(Table25[[#This Row],[Peak demand / kW]]&gt;fuse_limit_kW,0,1),0)</f>
        <v>0</v>
      </c>
      <c r="BA82" s="16">
        <f>IF(Table25[[#This Row],[Subsector]]="Residential",IF(Table25[[#This Row],[Building structure]]&lt;&gt;"Apartment",IF(Table25[[#This Row],[Peak demand / kW]]&gt;fuse_limit_kW,0,0.5),0),0)</f>
        <v>0</v>
      </c>
      <c r="BB82" s="16">
        <f>IF(Table25[[#This Row],[Subsector]]="Residential",IF(Table25[[#This Row],[Peak demand / kW]]&gt;fuse_limit_kW,0,1),IF(OR(Table25[[#This Row],[Subsector]]="Commercial",Table25[[#This Row],[Subsector]]="Public"),1,0))</f>
        <v>1</v>
      </c>
      <c r="BC82" s="16">
        <f>IF(Table25[[#This Row],[Subsector]]="Residential",IF(Table25[[#This Row],[Peak demand / kW]]&gt;fuse_limit_kW,0,1),0)</f>
        <v>0</v>
      </c>
      <c r="BD82" s="16">
        <f>IF($G82=Table25[[#Headers],[Gas boiler]],1,0)</f>
        <v>0</v>
      </c>
      <c r="BE82" s="16">
        <f>IF($G82=Table25[[#Headers],[Oil boiler]],1,0)</f>
        <v>0</v>
      </c>
      <c r="BF82" s="16">
        <f>IF($G82=Table25[[#Headers],[Solid boiler]],1,0)</f>
        <v>0</v>
      </c>
      <c r="BG82" s="16">
        <f>IF(Table25[[#This Row],[Subsector]]="Residential",IF(Table25[[#This Row],[Building structure]]&lt;&gt;"Apartment",Table25[[#This Row],[ASHP]]*0.5,0),0)</f>
        <v>0</v>
      </c>
      <c r="BH82" s="16">
        <f>IF(Table25[[#This Row],[Subsector]]="Residential",IF(Table25[[#This Row],[Building structure]]="Apartment",1,0),0)</f>
        <v>0</v>
      </c>
      <c r="BI82" s="27">
        <f>Table25[[#This Row],[Bioliquid boiler (B100)]]*0.5</f>
        <v>0.5</v>
      </c>
    </row>
    <row r="83" spans="2:61" x14ac:dyDescent="0.25">
      <c r="B83" s="3">
        <v>75</v>
      </c>
      <c r="C83" t="s">
        <v>333</v>
      </c>
      <c r="D83" t="s">
        <v>347</v>
      </c>
      <c r="E83" t="s">
        <v>335</v>
      </c>
      <c r="F83" t="s">
        <v>340</v>
      </c>
      <c r="G83" t="s">
        <v>331</v>
      </c>
      <c r="H83" t="s">
        <v>341</v>
      </c>
      <c r="I83" t="s">
        <v>337</v>
      </c>
      <c r="J83" t="s">
        <v>338</v>
      </c>
      <c r="K83" s="39">
        <v>82.316764975153902</v>
      </c>
      <c r="L83" s="39">
        <v>2.2577361052361731</v>
      </c>
      <c r="M83" s="39">
        <v>70.5268513701063</v>
      </c>
      <c r="N83" s="39">
        <v>0</v>
      </c>
      <c r="O83" t="s">
        <v>339</v>
      </c>
      <c r="P83" s="19">
        <v>31.703770077438879</v>
      </c>
      <c r="Q83" s="39">
        <v>153.83025060449199</v>
      </c>
      <c r="R83" s="39">
        <v>81.079595490493617</v>
      </c>
      <c r="S83" s="39">
        <v>2.2238037438920775</v>
      </c>
      <c r="T83" s="39">
        <v>0</v>
      </c>
      <c r="U83" s="39">
        <v>70.526851370106314</v>
      </c>
      <c r="AA83" s="39">
        <v>2111.75</v>
      </c>
      <c r="AB83" s="39">
        <f>R83*1000/AA83</f>
        <v>38.394504790099973</v>
      </c>
      <c r="AC83" s="39">
        <f>IF(AND(Table25[[#This Row],[Subsector]]="Residential",$AB83&gt;49),49+($AB83-49)*2,$AB83)</f>
        <v>38.394504790099973</v>
      </c>
      <c r="AD83" s="39">
        <f>Table25[[#This Row],[Space heating demand (MWh)]]/(load_factor*8760)*1000</f>
        <v>41.027243500325866</v>
      </c>
      <c r="AE83" s="39">
        <f>Table25[[#This Row],[Peak demand / kW]]/Table25[[#This Row],[Floor area / m^2]]*1000</f>
        <v>19.428077897632708</v>
      </c>
      <c r="AF83" s="39">
        <f t="shared" si="1"/>
        <v>19.428077897632708</v>
      </c>
      <c r="AG83" s="46">
        <f>Table25[[#This Row],[Rebound-corrected peak demand (W/m2)]]/DesignDT</f>
        <v>0.84469903902750898</v>
      </c>
      <c r="AH83" s="16">
        <v>1</v>
      </c>
      <c r="AI83" s="16">
        <f>IF(Table25[[#This Row],[Subsector]]="Residential",1-MIN(Table25[[#This Row],[No HW storage %]],Table25[[#This Row],[Space constrained %]]),Table25[[#This Row],[ND stock with floor area over threshold / %]])</f>
        <v>1</v>
      </c>
      <c r="AJ83" s="16">
        <f>IF(Table25[[#This Row],[Subsector]]="Residential",1-MIN(Table25[[#This Row],[No HW storage %]],Table25[[#This Row],[Space constrained %]]),Table25[[#This Row],[ND stock with floor area over threshold / %]])</f>
        <v>1</v>
      </c>
      <c r="AK83" s="16">
        <f>IF(Table25[[#This Row],[Subsector]]="Residential",1-MIN(Table25[[#This Row],[No HW storage %]],Table25[[#This Row],[Space constrained %]]),Table25[[#This Row],[ND stock with floor area over threshold / %]])</f>
        <v>1</v>
      </c>
      <c r="AL83" s="16">
        <f>IF(Table25[[#This Row],[Subsector]]="Residential",1-MIN(Table25[[#This Row],[No HW storage %]],Table25[[#This Row],[Space constrained %]]),Table25[[#This Row],[ND stock with floor area over threshold / %]])</f>
        <v>1</v>
      </c>
      <c r="AM83" s="16">
        <f>IF($G83=Table25[[#Headers],[Electric heating]],1,0)</f>
        <v>0</v>
      </c>
      <c r="AN83" s="16">
        <f>IF($G83=Table25[[#Headers],[Commercial electric heating]],1,0)</f>
        <v>1</v>
      </c>
      <c r="AO8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83" s="16">
        <f>IF(Table25[[#This Row],[Subsector]]="Residential",IF(AND(Table25[[#This Row],[Building structure]]&lt;&gt;"Apartment",OR(Table25[[#This Row],[Heating]]="Oil boiler",Table25[[#This Row],[Heating]]="Solid boiler")),1,1-Table25[[#This Row],[Space constrained %]]),Table25[[#This Row],[ND stock with floor area over threshold / %]])</f>
        <v>1</v>
      </c>
      <c r="AQ83" s="16">
        <f>IF(Table25[[#This Row],[Subsector]]="Residential",IF(AND(Table25[[#This Row],[Building structure]]&lt;&gt;"Apartment",OR(Table25[[#This Row],[Heating]]="Oil boiler",Table25[[#This Row],[Heating]]="Solid boiler")),1,1-Table25[[#This Row],[Space constrained %]]),Table25[[#This Row],[ND stock with floor area over threshold / %]])</f>
        <v>1</v>
      </c>
      <c r="AR83" s="16">
        <f>IF(Table25[[#This Row],[Heating]]="Gas boiler",1,percentage_of_non_gas_domestic_properties_within_close_proximity_of_gas_grid)</f>
        <v>0.3495740805177735</v>
      </c>
      <c r="AS83" s="16">
        <f>IF(Table25[[#This Row],[Heating]]="Gas boiler",1,percentage_of_non_gas_domestic_properties_within_close_proximity_of_gas_grid)</f>
        <v>0.3495740805177735</v>
      </c>
      <c r="AT83" s="16">
        <f>Table25[[#This Row],[Biomethane boiler]]*Table25[[#This Row],[ASHP]]</f>
        <v>0.3495740805177735</v>
      </c>
      <c r="AU83" s="16">
        <f>IF(Table25[[#This Row],[Subsector]]="Residential",Table25[[#This Row],[ASHP]]*Table25[[#This Row],[Bioliquid boiler (B100)]],Table25[[#This Row],[ND stock with floor area over threshold / %]])</f>
        <v>1</v>
      </c>
      <c r="AV83" s="16">
        <f>Table25[[#This Row],[Biomethane boiler]]*Table25[[#This Row],[ASHP]]</f>
        <v>0.3495740805177735</v>
      </c>
      <c r="AW83" s="16">
        <v>1</v>
      </c>
      <c r="AX83" s="16">
        <f>IF(Table25[[#This Row],[Subsector]]="Residential",IF(Table25[[#This Row],[Building structure]]&lt;&gt;"Apartment",0.5*(1-MIN(Table25[[#This Row],[No HW storage %]],Table25[[#This Row],[Space constrained %]])),0),0.5*Table25[[#This Row],[ASHP]])</f>
        <v>0.5</v>
      </c>
      <c r="AY83" s="16">
        <f>IF(Table25[[#This Row],[Subsector]]="Residential",IF(Table25[[#This Row],[Building structure]]&lt;&gt;"Apartment",Table25[[#This Row],[Hydrogen boiler]]*0.5,0),0.5*Table25[[#This Row],[Hydrogen boiler]])</f>
        <v>0.17478704025888675</v>
      </c>
      <c r="AZ83" s="16">
        <f>IF(Table25[[#This Row],[Subsector]]="Residential",IF(Table25[[#This Row],[Peak demand / kW]]&gt;fuse_limit_kW,0,1),0)</f>
        <v>0</v>
      </c>
      <c r="BA83" s="16">
        <f>IF(Table25[[#This Row],[Subsector]]="Residential",IF(Table25[[#This Row],[Building structure]]&lt;&gt;"Apartment",IF(Table25[[#This Row],[Peak demand / kW]]&gt;fuse_limit_kW,0,0.5),0),0)</f>
        <v>0</v>
      </c>
      <c r="BB83" s="16">
        <f>IF(Table25[[#This Row],[Subsector]]="Residential",IF(Table25[[#This Row],[Peak demand / kW]]&gt;fuse_limit_kW,0,1),IF(OR(Table25[[#This Row],[Subsector]]="Commercial",Table25[[#This Row],[Subsector]]="Public"),1,0))</f>
        <v>1</v>
      </c>
      <c r="BC83" s="16">
        <f>IF(Table25[[#This Row],[Subsector]]="Residential",IF(Table25[[#This Row],[Peak demand / kW]]&gt;fuse_limit_kW,0,1),0)</f>
        <v>0</v>
      </c>
      <c r="BD83" s="16">
        <f>IF($G83=Table25[[#Headers],[Gas boiler]],1,0)</f>
        <v>0</v>
      </c>
      <c r="BE83" s="16">
        <f>IF($G83=Table25[[#Headers],[Oil boiler]],1,0)</f>
        <v>0</v>
      </c>
      <c r="BF83" s="16">
        <f>IF($G83=Table25[[#Headers],[Solid boiler]],1,0)</f>
        <v>0</v>
      </c>
      <c r="BG83" s="16">
        <f>IF(Table25[[#This Row],[Subsector]]="Residential",IF(Table25[[#This Row],[Building structure]]&lt;&gt;"Apartment",Table25[[#This Row],[ASHP]]*0.5,0),0)</f>
        <v>0</v>
      </c>
      <c r="BH83" s="16">
        <f>IF(Table25[[#This Row],[Subsector]]="Residential",IF(Table25[[#This Row],[Building structure]]="Apartment",1,0),0)</f>
        <v>0</v>
      </c>
      <c r="BI83" s="27">
        <f>Table25[[#This Row],[Bioliquid boiler (B100)]]*0.5</f>
        <v>0.5</v>
      </c>
    </row>
    <row r="84" spans="2:61" x14ac:dyDescent="0.25">
      <c r="B84" s="3">
        <v>76</v>
      </c>
      <c r="C84" t="s">
        <v>333</v>
      </c>
      <c r="D84" t="s">
        <v>347</v>
      </c>
      <c r="E84" t="s">
        <v>335</v>
      </c>
      <c r="F84" t="s">
        <v>336</v>
      </c>
      <c r="G84" t="s">
        <v>25</v>
      </c>
      <c r="H84" t="s">
        <v>341</v>
      </c>
      <c r="I84" t="s">
        <v>341</v>
      </c>
      <c r="J84" t="s">
        <v>338</v>
      </c>
      <c r="K84" s="39">
        <v>245.10214772770661</v>
      </c>
      <c r="L84" s="39">
        <v>23.594681401642518</v>
      </c>
      <c r="M84" s="39">
        <v>136.87424365592074</v>
      </c>
      <c r="N84" s="39">
        <v>888.02638493955806</v>
      </c>
      <c r="O84" t="s">
        <v>339</v>
      </c>
      <c r="P84" s="19">
        <v>570.6678613938999</v>
      </c>
      <c r="Q84" s="39">
        <v>869.67901000674215</v>
      </c>
      <c r="R84" s="39">
        <v>264.11367724197925</v>
      </c>
      <c r="S84" s="39">
        <v>25.424820329456082</v>
      </c>
      <c r="T84" s="39">
        <v>443.26626877938611</v>
      </c>
      <c r="U84" s="39">
        <v>136.87424365592074</v>
      </c>
      <c r="AA84" s="39">
        <v>4490.1875</v>
      </c>
      <c r="AB84" s="39">
        <f>R84*1000/AA84</f>
        <v>58.82018896582364</v>
      </c>
      <c r="AC84" s="39">
        <f>IF(AND(Table25[[#This Row],[Subsector]]="Residential",$AB84&gt;49),49+($AB84-49)*2,$AB84)</f>
        <v>58.82018896582364</v>
      </c>
      <c r="AD84" s="39">
        <f>Table25[[#This Row],[Space heating demand (MWh)]]/(load_factor*8760)*1000</f>
        <v>122.16060118874542</v>
      </c>
      <c r="AE84" s="39">
        <f>Table25[[#This Row],[Peak demand / kW]]/Table25[[#This Row],[Floor area / m^2]]*1000</f>
        <v>27.206124730592077</v>
      </c>
      <c r="AF84" s="39">
        <f t="shared" si="1"/>
        <v>27.206124730592077</v>
      </c>
      <c r="AG84" s="46">
        <f>Table25[[#This Row],[Rebound-corrected peak demand (W/m2)]]/DesignDT</f>
        <v>1.1828749882866121</v>
      </c>
      <c r="AH84" s="16">
        <v>1</v>
      </c>
      <c r="AI84" s="16">
        <f>IF(Table25[[#This Row],[Subsector]]="Residential",1-MIN(Table25[[#This Row],[No HW storage %]],Table25[[#This Row],[Space constrained %]]),Table25[[#This Row],[ND stock with floor area over threshold / %]])</f>
        <v>1</v>
      </c>
      <c r="AJ84" s="16">
        <f>IF(Table25[[#This Row],[Subsector]]="Residential",1-MIN(Table25[[#This Row],[No HW storage %]],Table25[[#This Row],[Space constrained %]]),Table25[[#This Row],[ND stock with floor area over threshold / %]])</f>
        <v>1</v>
      </c>
      <c r="AK84" s="16">
        <f>IF(Table25[[#This Row],[Subsector]]="Residential",1-MIN(Table25[[#This Row],[No HW storage %]],Table25[[#This Row],[Space constrained %]]),Table25[[#This Row],[ND stock with floor area over threshold / %]])</f>
        <v>1</v>
      </c>
      <c r="AL84" s="16">
        <f>IF(Table25[[#This Row],[Subsector]]="Residential",1-MIN(Table25[[#This Row],[No HW storage %]],Table25[[#This Row],[Space constrained %]]),Table25[[#This Row],[ND stock with floor area over threshold / %]])</f>
        <v>1</v>
      </c>
      <c r="AM84" s="16">
        <f>IF($G84=Table25[[#Headers],[Electric heating]],1,0)</f>
        <v>0</v>
      </c>
      <c r="AN84" s="16">
        <f>IF($G84=Table25[[#Headers],[Commercial electric heating]],1,0)</f>
        <v>0</v>
      </c>
      <c r="AO8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84" s="16">
        <f>IF(Table25[[#This Row],[Subsector]]="Residential",IF(AND(Table25[[#This Row],[Building structure]]&lt;&gt;"Apartment",OR(Table25[[#This Row],[Heating]]="Oil boiler",Table25[[#This Row],[Heating]]="Solid boiler")),1,1-Table25[[#This Row],[Space constrained %]]),Table25[[#This Row],[ND stock with floor area over threshold / %]])</f>
        <v>1</v>
      </c>
      <c r="AQ84" s="16">
        <f>IF(Table25[[#This Row],[Subsector]]="Residential",IF(AND(Table25[[#This Row],[Building structure]]&lt;&gt;"Apartment",OR(Table25[[#This Row],[Heating]]="Oil boiler",Table25[[#This Row],[Heating]]="Solid boiler")),1,1-Table25[[#This Row],[Space constrained %]]),Table25[[#This Row],[ND stock with floor area over threshold / %]])</f>
        <v>1</v>
      </c>
      <c r="AR84" s="16">
        <f>IF(Table25[[#This Row],[Heating]]="Gas boiler",1,percentage_of_non_gas_domestic_properties_within_close_proximity_of_gas_grid)</f>
        <v>1</v>
      </c>
      <c r="AS84" s="16">
        <f>IF(Table25[[#This Row],[Heating]]="Gas boiler",1,percentage_of_non_gas_domestic_properties_within_close_proximity_of_gas_grid)</f>
        <v>1</v>
      </c>
      <c r="AT84" s="16">
        <f>Table25[[#This Row],[Biomethane boiler]]*Table25[[#This Row],[ASHP]]</f>
        <v>1</v>
      </c>
      <c r="AU84" s="16">
        <f>IF(Table25[[#This Row],[Subsector]]="Residential",Table25[[#This Row],[ASHP]]*Table25[[#This Row],[Bioliquid boiler (B100)]],Table25[[#This Row],[ND stock with floor area over threshold / %]])</f>
        <v>1</v>
      </c>
      <c r="AV84" s="16">
        <f>Table25[[#This Row],[Biomethane boiler]]*Table25[[#This Row],[ASHP]]</f>
        <v>1</v>
      </c>
      <c r="AW84" s="16">
        <v>1</v>
      </c>
      <c r="AX84" s="16">
        <f>IF(Table25[[#This Row],[Subsector]]="Residential",IF(Table25[[#This Row],[Building structure]]&lt;&gt;"Apartment",0.5*(1-MIN(Table25[[#This Row],[No HW storage %]],Table25[[#This Row],[Space constrained %]])),0),0.5*Table25[[#This Row],[ASHP]])</f>
        <v>0.5</v>
      </c>
      <c r="AY84" s="16">
        <f>IF(Table25[[#This Row],[Subsector]]="Residential",IF(Table25[[#This Row],[Building structure]]&lt;&gt;"Apartment",Table25[[#This Row],[Hydrogen boiler]]*0.5,0),0.5*Table25[[#This Row],[Hydrogen boiler]])</f>
        <v>0.5</v>
      </c>
      <c r="AZ84" s="16">
        <f>IF(Table25[[#This Row],[Subsector]]="Residential",IF(Table25[[#This Row],[Peak demand / kW]]&gt;fuse_limit_kW,0,1),0)</f>
        <v>0</v>
      </c>
      <c r="BA84" s="16">
        <f>IF(Table25[[#This Row],[Subsector]]="Residential",IF(Table25[[#This Row],[Building structure]]&lt;&gt;"Apartment",IF(Table25[[#This Row],[Peak demand / kW]]&gt;fuse_limit_kW,0,0.5),0),0)</f>
        <v>0</v>
      </c>
      <c r="BB84" s="16">
        <f>IF(Table25[[#This Row],[Subsector]]="Residential",IF(Table25[[#This Row],[Peak demand / kW]]&gt;fuse_limit_kW,0,1),IF(OR(Table25[[#This Row],[Subsector]]="Commercial",Table25[[#This Row],[Subsector]]="Public"),1,0))</f>
        <v>1</v>
      </c>
      <c r="BC84" s="16">
        <f>IF(Table25[[#This Row],[Subsector]]="Residential",IF(Table25[[#This Row],[Peak demand / kW]]&gt;fuse_limit_kW,0,1),0)</f>
        <v>0</v>
      </c>
      <c r="BD84" s="16">
        <f>IF($G84=Table25[[#Headers],[Gas boiler]],1,0)</f>
        <v>1</v>
      </c>
      <c r="BE84" s="16">
        <f>IF($G84=Table25[[#Headers],[Oil boiler]],1,0)</f>
        <v>0</v>
      </c>
      <c r="BF84" s="16">
        <f>IF($G84=Table25[[#Headers],[Solid boiler]],1,0)</f>
        <v>0</v>
      </c>
      <c r="BG84" s="16">
        <f>IF(Table25[[#This Row],[Subsector]]="Residential",IF(Table25[[#This Row],[Building structure]]&lt;&gt;"Apartment",Table25[[#This Row],[ASHP]]*0.5,0),0)</f>
        <v>0</v>
      </c>
      <c r="BH84" s="16">
        <f>IF(Table25[[#This Row],[Subsector]]="Residential",IF(Table25[[#This Row],[Building structure]]="Apartment",1,0),0)</f>
        <v>0</v>
      </c>
      <c r="BI84" s="27">
        <f>Table25[[#This Row],[Bioliquid boiler (B100)]]*0.5</f>
        <v>0.5</v>
      </c>
    </row>
    <row r="85" spans="2:61" x14ac:dyDescent="0.25">
      <c r="B85">
        <v>77</v>
      </c>
      <c r="C85" t="s">
        <v>333</v>
      </c>
      <c r="D85" t="s">
        <v>347</v>
      </c>
      <c r="E85" t="s">
        <v>335</v>
      </c>
      <c r="F85" t="s">
        <v>336</v>
      </c>
      <c r="G85" t="s">
        <v>25</v>
      </c>
      <c r="H85" t="s">
        <v>337</v>
      </c>
      <c r="I85" t="s">
        <v>341</v>
      </c>
      <c r="J85" t="s">
        <v>338</v>
      </c>
      <c r="K85" s="39">
        <v>101.91134987495617</v>
      </c>
      <c r="L85" s="39">
        <v>15.273775173428618</v>
      </c>
      <c r="M85" s="39">
        <v>193.19372528042177</v>
      </c>
      <c r="N85" s="39">
        <v>2187.8076163101869</v>
      </c>
      <c r="O85" t="s">
        <v>339</v>
      </c>
      <c r="P85" s="19">
        <v>257.59313187919088</v>
      </c>
      <c r="Q85" s="39">
        <v>1402.5340442227696</v>
      </c>
      <c r="R85" s="39">
        <v>101.91134987495617</v>
      </c>
      <c r="S85" s="39">
        <v>15.273775173428618</v>
      </c>
      <c r="T85" s="39">
        <v>1092.1551938939631</v>
      </c>
      <c r="U85" s="39">
        <v>193.19372528042175</v>
      </c>
      <c r="AA85" s="39">
        <v>3353.2153846153847</v>
      </c>
      <c r="AB85" s="39">
        <f>R85*1000/AA85</f>
        <v>30.392127610569652</v>
      </c>
      <c r="AC85" s="39">
        <f>IF(AND(Table25[[#This Row],[Subsector]]="Residential",$AB85&gt;49),49+($AB85-49)*2,$AB85)</f>
        <v>30.392127610569652</v>
      </c>
      <c r="AD85" s="39">
        <f>Table25[[#This Row],[Space heating demand (MWh)]]/(load_factor*8760)*1000</f>
        <v>50.793319781562694</v>
      </c>
      <c r="AE85" s="39">
        <f>Table25[[#This Row],[Peak demand / kW]]/Table25[[#This Row],[Floor area / m^2]]*1000</f>
        <v>15.147646051787607</v>
      </c>
      <c r="AF85" s="39">
        <f t="shared" si="1"/>
        <v>15.147646051787607</v>
      </c>
      <c r="AG85" s="46">
        <f>Table25[[#This Row],[Rebound-corrected peak demand (W/m2)]]/DesignDT</f>
        <v>0.65859330659946114</v>
      </c>
      <c r="AH85" s="16">
        <v>1</v>
      </c>
      <c r="AI85" s="16">
        <f>IF(Table25[[#This Row],[Subsector]]="Residential",1-MIN(Table25[[#This Row],[No HW storage %]],Table25[[#This Row],[Space constrained %]]),Table25[[#This Row],[ND stock with floor area over threshold / %]])</f>
        <v>1</v>
      </c>
      <c r="AJ85" s="16">
        <f>IF(Table25[[#This Row],[Subsector]]="Residential",1-MIN(Table25[[#This Row],[No HW storage %]],Table25[[#This Row],[Space constrained %]]),Table25[[#This Row],[ND stock with floor area over threshold / %]])</f>
        <v>1</v>
      </c>
      <c r="AK85" s="16">
        <f>IF(Table25[[#This Row],[Subsector]]="Residential",1-MIN(Table25[[#This Row],[No HW storage %]],Table25[[#This Row],[Space constrained %]]),Table25[[#This Row],[ND stock with floor area over threshold / %]])</f>
        <v>1</v>
      </c>
      <c r="AL85" s="16">
        <f>IF(Table25[[#This Row],[Subsector]]="Residential",1-MIN(Table25[[#This Row],[No HW storage %]],Table25[[#This Row],[Space constrained %]]),Table25[[#This Row],[ND stock with floor area over threshold / %]])</f>
        <v>1</v>
      </c>
      <c r="AM85" s="16">
        <f>IF($G85=Table25[[#Headers],[Electric heating]],1,0)</f>
        <v>0</v>
      </c>
      <c r="AN85" s="16">
        <f>IF($G85=Table25[[#Headers],[Commercial electric heating]],1,0)</f>
        <v>0</v>
      </c>
      <c r="AO8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85" s="16">
        <f>IF(Table25[[#This Row],[Subsector]]="Residential",IF(AND(Table25[[#This Row],[Building structure]]&lt;&gt;"Apartment",OR(Table25[[#This Row],[Heating]]="Oil boiler",Table25[[#This Row],[Heating]]="Solid boiler")),1,1-Table25[[#This Row],[Space constrained %]]),Table25[[#This Row],[ND stock with floor area over threshold / %]])</f>
        <v>1</v>
      </c>
      <c r="AQ85" s="16">
        <f>IF(Table25[[#This Row],[Subsector]]="Residential",IF(AND(Table25[[#This Row],[Building structure]]&lt;&gt;"Apartment",OR(Table25[[#This Row],[Heating]]="Oil boiler",Table25[[#This Row],[Heating]]="Solid boiler")),1,1-Table25[[#This Row],[Space constrained %]]),Table25[[#This Row],[ND stock with floor area over threshold / %]])</f>
        <v>1</v>
      </c>
      <c r="AR85" s="16">
        <f>IF(Table25[[#This Row],[Heating]]="Gas boiler",1,percentage_of_non_gas_domestic_properties_within_close_proximity_of_gas_grid)</f>
        <v>1</v>
      </c>
      <c r="AS85" s="16">
        <f>IF(Table25[[#This Row],[Heating]]="Gas boiler",1,percentage_of_non_gas_domestic_properties_within_close_proximity_of_gas_grid)</f>
        <v>1</v>
      </c>
      <c r="AT85" s="16">
        <f>Table25[[#This Row],[Biomethane boiler]]*Table25[[#This Row],[ASHP]]</f>
        <v>1</v>
      </c>
      <c r="AU85" s="16">
        <f>IF(Table25[[#This Row],[Subsector]]="Residential",Table25[[#This Row],[ASHP]]*Table25[[#This Row],[Bioliquid boiler (B100)]],Table25[[#This Row],[ND stock with floor area over threshold / %]])</f>
        <v>1</v>
      </c>
      <c r="AV85" s="16">
        <f>Table25[[#This Row],[Biomethane boiler]]*Table25[[#This Row],[ASHP]]</f>
        <v>1</v>
      </c>
      <c r="AW85" s="16">
        <v>1</v>
      </c>
      <c r="AX85" s="16">
        <f>IF(Table25[[#This Row],[Subsector]]="Residential",IF(Table25[[#This Row],[Building structure]]&lt;&gt;"Apartment",0.5*(1-MIN(Table25[[#This Row],[No HW storage %]],Table25[[#This Row],[Space constrained %]])),0),0.5*Table25[[#This Row],[ASHP]])</f>
        <v>0.5</v>
      </c>
      <c r="AY85" s="16">
        <f>IF(Table25[[#This Row],[Subsector]]="Residential",IF(Table25[[#This Row],[Building structure]]&lt;&gt;"Apartment",Table25[[#This Row],[Hydrogen boiler]]*0.5,0),0.5*Table25[[#This Row],[Hydrogen boiler]])</f>
        <v>0.5</v>
      </c>
      <c r="AZ85" s="16">
        <f>IF(Table25[[#This Row],[Subsector]]="Residential",IF(Table25[[#This Row],[Peak demand / kW]]&gt;fuse_limit_kW,0,1),0)</f>
        <v>0</v>
      </c>
      <c r="BA85" s="16">
        <f>IF(Table25[[#This Row],[Subsector]]="Residential",IF(Table25[[#This Row],[Building structure]]&lt;&gt;"Apartment",IF(Table25[[#This Row],[Peak demand / kW]]&gt;fuse_limit_kW,0,0.5),0),0)</f>
        <v>0</v>
      </c>
      <c r="BB85" s="16">
        <f>IF(Table25[[#This Row],[Subsector]]="Residential",IF(Table25[[#This Row],[Peak demand / kW]]&gt;fuse_limit_kW,0,1),IF(OR(Table25[[#This Row],[Subsector]]="Commercial",Table25[[#This Row],[Subsector]]="Public"),1,0))</f>
        <v>1</v>
      </c>
      <c r="BC85" s="16">
        <f>IF(Table25[[#This Row],[Subsector]]="Residential",IF(Table25[[#This Row],[Peak demand / kW]]&gt;fuse_limit_kW,0,1),0)</f>
        <v>0</v>
      </c>
      <c r="BD85" s="16">
        <f>IF($G85=Table25[[#Headers],[Gas boiler]],1,0)</f>
        <v>1</v>
      </c>
      <c r="BE85" s="16">
        <f>IF($G85=Table25[[#Headers],[Oil boiler]],1,0)</f>
        <v>0</v>
      </c>
      <c r="BF85" s="16">
        <f>IF($G85=Table25[[#Headers],[Solid boiler]],1,0)</f>
        <v>0</v>
      </c>
      <c r="BG85" s="16">
        <f>IF(Table25[[#This Row],[Subsector]]="Residential",IF(Table25[[#This Row],[Building structure]]&lt;&gt;"Apartment",Table25[[#This Row],[ASHP]]*0.5,0),0)</f>
        <v>0</v>
      </c>
      <c r="BH85" s="16">
        <f>IF(Table25[[#This Row],[Subsector]]="Residential",IF(Table25[[#This Row],[Building structure]]="Apartment",1,0),0)</f>
        <v>0</v>
      </c>
      <c r="BI85" s="27">
        <f>Table25[[#This Row],[Bioliquid boiler (B100)]]*0.5</f>
        <v>0.5</v>
      </c>
    </row>
    <row r="86" spans="2:61" x14ac:dyDescent="0.25">
      <c r="B86" s="3">
        <v>78</v>
      </c>
      <c r="C86" t="s">
        <v>333</v>
      </c>
      <c r="D86" t="s">
        <v>347</v>
      </c>
      <c r="E86" t="s">
        <v>335</v>
      </c>
      <c r="F86" t="s">
        <v>336</v>
      </c>
      <c r="G86" t="s">
        <v>25</v>
      </c>
      <c r="H86" t="s">
        <v>337</v>
      </c>
      <c r="I86" t="s">
        <v>337</v>
      </c>
      <c r="J86" t="s">
        <v>338</v>
      </c>
      <c r="K86" s="39">
        <v>89.795701397150054</v>
      </c>
      <c r="L86" s="39">
        <v>11.564312122770431</v>
      </c>
      <c r="M86" s="39">
        <v>213.85986845769969</v>
      </c>
      <c r="N86" s="39">
        <v>1299.4476548234625</v>
      </c>
      <c r="O86" t="s">
        <v>339</v>
      </c>
      <c r="P86" s="19">
        <v>364.59335589054712</v>
      </c>
      <c r="Q86" s="39">
        <v>970.40003573321712</v>
      </c>
      <c r="R86" s="39">
        <v>92.267259283991464</v>
      </c>
      <c r="S86" s="39">
        <v>11.882610954320469</v>
      </c>
      <c r="T86" s="39">
        <v>652.39029703720564</v>
      </c>
      <c r="U86" s="39">
        <v>213.85986845769972</v>
      </c>
      <c r="AA86" s="39">
        <v>4288.619565217391</v>
      </c>
      <c r="AB86" s="39">
        <f>R86*1000/AA86</f>
        <v>21.514442556835746</v>
      </c>
      <c r="AC86" s="39">
        <f>IF(AND(Table25[[#This Row],[Subsector]]="Residential",$AB86&gt;49),49+($AB86-49)*2,$AB86)</f>
        <v>21.514442556835746</v>
      </c>
      <c r="AD86" s="39">
        <f>Table25[[#This Row],[Space heating demand (MWh)]]/(load_factor*8760)*1000</f>
        <v>44.754797004175387</v>
      </c>
      <c r="AE86" s="39">
        <f>Table25[[#This Row],[Peak demand / kW]]/Table25[[#This Row],[Floor area / m^2]]*1000</f>
        <v>10.435711613862107</v>
      </c>
      <c r="AF86" s="39">
        <f t="shared" si="1"/>
        <v>10.435711613862107</v>
      </c>
      <c r="AG86" s="46">
        <f>Table25[[#This Row],[Rebound-corrected peak demand (W/m2)]]/DesignDT</f>
        <v>0.45372659190704817</v>
      </c>
      <c r="AH86" s="16">
        <v>1</v>
      </c>
      <c r="AI86" s="16">
        <f>IF(Table25[[#This Row],[Subsector]]="Residential",1-MIN(Table25[[#This Row],[No HW storage %]],Table25[[#This Row],[Space constrained %]]),Table25[[#This Row],[ND stock with floor area over threshold / %]])</f>
        <v>1</v>
      </c>
      <c r="AJ86" s="16">
        <f>IF(Table25[[#This Row],[Subsector]]="Residential",1-MIN(Table25[[#This Row],[No HW storage %]],Table25[[#This Row],[Space constrained %]]),Table25[[#This Row],[ND stock with floor area over threshold / %]])</f>
        <v>1</v>
      </c>
      <c r="AK86" s="16">
        <f>IF(Table25[[#This Row],[Subsector]]="Residential",1-MIN(Table25[[#This Row],[No HW storage %]],Table25[[#This Row],[Space constrained %]]),Table25[[#This Row],[ND stock with floor area over threshold / %]])</f>
        <v>1</v>
      </c>
      <c r="AL86" s="16">
        <f>IF(Table25[[#This Row],[Subsector]]="Residential",1-MIN(Table25[[#This Row],[No HW storage %]],Table25[[#This Row],[Space constrained %]]),Table25[[#This Row],[ND stock with floor area over threshold / %]])</f>
        <v>1</v>
      </c>
      <c r="AM86" s="16">
        <f>IF($G86=Table25[[#Headers],[Electric heating]],1,0)</f>
        <v>0</v>
      </c>
      <c r="AN86" s="16">
        <f>IF($G86=Table25[[#Headers],[Commercial electric heating]],1,0)</f>
        <v>0</v>
      </c>
      <c r="AO8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86" s="16">
        <f>IF(Table25[[#This Row],[Subsector]]="Residential",IF(AND(Table25[[#This Row],[Building structure]]&lt;&gt;"Apartment",OR(Table25[[#This Row],[Heating]]="Oil boiler",Table25[[#This Row],[Heating]]="Solid boiler")),1,1-Table25[[#This Row],[Space constrained %]]),Table25[[#This Row],[ND stock with floor area over threshold / %]])</f>
        <v>1</v>
      </c>
      <c r="AQ86" s="16">
        <f>IF(Table25[[#This Row],[Subsector]]="Residential",IF(AND(Table25[[#This Row],[Building structure]]&lt;&gt;"Apartment",OR(Table25[[#This Row],[Heating]]="Oil boiler",Table25[[#This Row],[Heating]]="Solid boiler")),1,1-Table25[[#This Row],[Space constrained %]]),Table25[[#This Row],[ND stock with floor area over threshold / %]])</f>
        <v>1</v>
      </c>
      <c r="AR86" s="16">
        <f>IF(Table25[[#This Row],[Heating]]="Gas boiler",1,percentage_of_non_gas_domestic_properties_within_close_proximity_of_gas_grid)</f>
        <v>1</v>
      </c>
      <c r="AS86" s="16">
        <f>IF(Table25[[#This Row],[Heating]]="Gas boiler",1,percentage_of_non_gas_domestic_properties_within_close_proximity_of_gas_grid)</f>
        <v>1</v>
      </c>
      <c r="AT86" s="16">
        <f>Table25[[#This Row],[Biomethane boiler]]*Table25[[#This Row],[ASHP]]</f>
        <v>1</v>
      </c>
      <c r="AU86" s="16">
        <f>IF(Table25[[#This Row],[Subsector]]="Residential",Table25[[#This Row],[ASHP]]*Table25[[#This Row],[Bioliquid boiler (B100)]],Table25[[#This Row],[ND stock with floor area over threshold / %]])</f>
        <v>1</v>
      </c>
      <c r="AV86" s="16">
        <f>Table25[[#This Row],[Biomethane boiler]]*Table25[[#This Row],[ASHP]]</f>
        <v>1</v>
      </c>
      <c r="AW86" s="16">
        <v>1</v>
      </c>
      <c r="AX86" s="16">
        <f>IF(Table25[[#This Row],[Subsector]]="Residential",IF(Table25[[#This Row],[Building structure]]&lt;&gt;"Apartment",0.5*(1-MIN(Table25[[#This Row],[No HW storage %]],Table25[[#This Row],[Space constrained %]])),0),0.5*Table25[[#This Row],[ASHP]])</f>
        <v>0.5</v>
      </c>
      <c r="AY86" s="16">
        <f>IF(Table25[[#This Row],[Subsector]]="Residential",IF(Table25[[#This Row],[Building structure]]&lt;&gt;"Apartment",Table25[[#This Row],[Hydrogen boiler]]*0.5,0),0.5*Table25[[#This Row],[Hydrogen boiler]])</f>
        <v>0.5</v>
      </c>
      <c r="AZ86" s="16">
        <f>IF(Table25[[#This Row],[Subsector]]="Residential",IF(Table25[[#This Row],[Peak demand / kW]]&gt;fuse_limit_kW,0,1),0)</f>
        <v>0</v>
      </c>
      <c r="BA86" s="16">
        <f>IF(Table25[[#This Row],[Subsector]]="Residential",IF(Table25[[#This Row],[Building structure]]&lt;&gt;"Apartment",IF(Table25[[#This Row],[Peak demand / kW]]&gt;fuse_limit_kW,0,0.5),0),0)</f>
        <v>0</v>
      </c>
      <c r="BB86" s="16">
        <f>IF(Table25[[#This Row],[Subsector]]="Residential",IF(Table25[[#This Row],[Peak demand / kW]]&gt;fuse_limit_kW,0,1),IF(OR(Table25[[#This Row],[Subsector]]="Commercial",Table25[[#This Row],[Subsector]]="Public"),1,0))</f>
        <v>1</v>
      </c>
      <c r="BC86" s="16">
        <f>IF(Table25[[#This Row],[Subsector]]="Residential",IF(Table25[[#This Row],[Peak demand / kW]]&gt;fuse_limit_kW,0,1),0)</f>
        <v>0</v>
      </c>
      <c r="BD86" s="16">
        <f>IF($G86=Table25[[#Headers],[Gas boiler]],1,0)</f>
        <v>1</v>
      </c>
      <c r="BE86" s="16">
        <f>IF($G86=Table25[[#Headers],[Oil boiler]],1,0)</f>
        <v>0</v>
      </c>
      <c r="BF86" s="16">
        <f>IF($G86=Table25[[#Headers],[Solid boiler]],1,0)</f>
        <v>0</v>
      </c>
      <c r="BG86" s="16">
        <f>IF(Table25[[#This Row],[Subsector]]="Residential",IF(Table25[[#This Row],[Building structure]]&lt;&gt;"Apartment",Table25[[#This Row],[ASHP]]*0.5,0),0)</f>
        <v>0</v>
      </c>
      <c r="BH86" s="16">
        <f>IF(Table25[[#This Row],[Subsector]]="Residential",IF(Table25[[#This Row],[Building structure]]="Apartment",1,0),0)</f>
        <v>0</v>
      </c>
      <c r="BI86" s="27">
        <f>Table25[[#This Row],[Bioliquid boiler (B100)]]*0.5</f>
        <v>0.5</v>
      </c>
    </row>
    <row r="87" spans="2:61" x14ac:dyDescent="0.25">
      <c r="B87" s="3">
        <v>79</v>
      </c>
      <c r="C87" t="s">
        <v>333</v>
      </c>
      <c r="D87" t="s">
        <v>347</v>
      </c>
      <c r="E87" t="s">
        <v>335</v>
      </c>
      <c r="F87" t="s">
        <v>336</v>
      </c>
      <c r="G87" t="s">
        <v>25</v>
      </c>
      <c r="H87" t="s">
        <v>341</v>
      </c>
      <c r="I87" t="s">
        <v>337</v>
      </c>
      <c r="J87" t="s">
        <v>338</v>
      </c>
      <c r="K87" s="39">
        <v>123.42092656243747</v>
      </c>
      <c r="L87" s="39">
        <v>408.41727940534292</v>
      </c>
      <c r="M87" s="39">
        <v>99.174018184673201</v>
      </c>
      <c r="N87" s="39">
        <v>930.80228620625144</v>
      </c>
      <c r="O87" t="s">
        <v>339</v>
      </c>
      <c r="P87" s="19">
        <v>182.29667794527356</v>
      </c>
      <c r="Q87" s="39">
        <v>1098.3342078564115</v>
      </c>
      <c r="R87" s="39">
        <v>123.42092656243747</v>
      </c>
      <c r="S87" s="39">
        <v>408.41727940534292</v>
      </c>
      <c r="T87" s="39">
        <v>467.32198370395793</v>
      </c>
      <c r="U87" s="39">
        <v>99.174018184673201</v>
      </c>
      <c r="AA87" s="39">
        <v>2168.5652173913045</v>
      </c>
      <c r="AB87" s="39">
        <f>R87*1000/AA87</f>
        <v>56.913633757765332</v>
      </c>
      <c r="AC87" s="39">
        <f>IF(AND(Table25[[#This Row],[Subsector]]="Residential",$AB87&gt;49),49+($AB87-49)*2,$AB87)</f>
        <v>56.913633757765332</v>
      </c>
      <c r="AD87" s="39">
        <f>Table25[[#This Row],[Space heating demand (MWh)]]/(load_factor*8760)*1000</f>
        <v>61.513841179756504</v>
      </c>
      <c r="AE87" s="39">
        <f>Table25[[#This Row],[Peak demand / kW]]/Table25[[#This Row],[Floor area / m^2]]*1000</f>
        <v>28.366147665946215</v>
      </c>
      <c r="AF87" s="39">
        <f t="shared" si="1"/>
        <v>28.366147665946215</v>
      </c>
      <c r="AG87" s="46">
        <f>Table25[[#This Row],[Rebound-corrected peak demand (W/m2)]]/DesignDT</f>
        <v>1.233310768084618</v>
      </c>
      <c r="AH87" s="16">
        <v>1</v>
      </c>
      <c r="AI87" s="16">
        <f>IF(Table25[[#This Row],[Subsector]]="Residential",1-MIN(Table25[[#This Row],[No HW storage %]],Table25[[#This Row],[Space constrained %]]),Table25[[#This Row],[ND stock with floor area over threshold / %]])</f>
        <v>1</v>
      </c>
      <c r="AJ87" s="16">
        <f>IF(Table25[[#This Row],[Subsector]]="Residential",1-MIN(Table25[[#This Row],[No HW storage %]],Table25[[#This Row],[Space constrained %]]),Table25[[#This Row],[ND stock with floor area over threshold / %]])</f>
        <v>1</v>
      </c>
      <c r="AK87" s="16">
        <f>IF(Table25[[#This Row],[Subsector]]="Residential",1-MIN(Table25[[#This Row],[No HW storage %]],Table25[[#This Row],[Space constrained %]]),Table25[[#This Row],[ND stock with floor area over threshold / %]])</f>
        <v>1</v>
      </c>
      <c r="AL87" s="16">
        <f>IF(Table25[[#This Row],[Subsector]]="Residential",1-MIN(Table25[[#This Row],[No HW storage %]],Table25[[#This Row],[Space constrained %]]),Table25[[#This Row],[ND stock with floor area over threshold / %]])</f>
        <v>1</v>
      </c>
      <c r="AM87" s="16">
        <f>IF($G87=Table25[[#Headers],[Electric heating]],1,0)</f>
        <v>0</v>
      </c>
      <c r="AN87" s="16">
        <f>IF($G87=Table25[[#Headers],[Commercial electric heating]],1,0)</f>
        <v>0</v>
      </c>
      <c r="AO8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87" s="16">
        <f>IF(Table25[[#This Row],[Subsector]]="Residential",IF(AND(Table25[[#This Row],[Building structure]]&lt;&gt;"Apartment",OR(Table25[[#This Row],[Heating]]="Oil boiler",Table25[[#This Row],[Heating]]="Solid boiler")),1,1-Table25[[#This Row],[Space constrained %]]),Table25[[#This Row],[ND stock with floor area over threshold / %]])</f>
        <v>1</v>
      </c>
      <c r="AQ87" s="16">
        <f>IF(Table25[[#This Row],[Subsector]]="Residential",IF(AND(Table25[[#This Row],[Building structure]]&lt;&gt;"Apartment",OR(Table25[[#This Row],[Heating]]="Oil boiler",Table25[[#This Row],[Heating]]="Solid boiler")),1,1-Table25[[#This Row],[Space constrained %]]),Table25[[#This Row],[ND stock with floor area over threshold / %]])</f>
        <v>1</v>
      </c>
      <c r="AR87" s="16">
        <f>IF(Table25[[#This Row],[Heating]]="Gas boiler",1,percentage_of_non_gas_domestic_properties_within_close_proximity_of_gas_grid)</f>
        <v>1</v>
      </c>
      <c r="AS87" s="16">
        <f>IF(Table25[[#This Row],[Heating]]="Gas boiler",1,percentage_of_non_gas_domestic_properties_within_close_proximity_of_gas_grid)</f>
        <v>1</v>
      </c>
      <c r="AT87" s="16">
        <f>Table25[[#This Row],[Biomethane boiler]]*Table25[[#This Row],[ASHP]]</f>
        <v>1</v>
      </c>
      <c r="AU87" s="16">
        <f>IF(Table25[[#This Row],[Subsector]]="Residential",Table25[[#This Row],[ASHP]]*Table25[[#This Row],[Bioliquid boiler (B100)]],Table25[[#This Row],[ND stock with floor area over threshold / %]])</f>
        <v>1</v>
      </c>
      <c r="AV87" s="16">
        <f>Table25[[#This Row],[Biomethane boiler]]*Table25[[#This Row],[ASHP]]</f>
        <v>1</v>
      </c>
      <c r="AW87" s="16">
        <v>1</v>
      </c>
      <c r="AX87" s="16">
        <f>IF(Table25[[#This Row],[Subsector]]="Residential",IF(Table25[[#This Row],[Building structure]]&lt;&gt;"Apartment",0.5*(1-MIN(Table25[[#This Row],[No HW storage %]],Table25[[#This Row],[Space constrained %]])),0),0.5*Table25[[#This Row],[ASHP]])</f>
        <v>0.5</v>
      </c>
      <c r="AY87" s="16">
        <f>IF(Table25[[#This Row],[Subsector]]="Residential",IF(Table25[[#This Row],[Building structure]]&lt;&gt;"Apartment",Table25[[#This Row],[Hydrogen boiler]]*0.5,0),0.5*Table25[[#This Row],[Hydrogen boiler]])</f>
        <v>0.5</v>
      </c>
      <c r="AZ87" s="16">
        <f>IF(Table25[[#This Row],[Subsector]]="Residential",IF(Table25[[#This Row],[Peak demand / kW]]&gt;fuse_limit_kW,0,1),0)</f>
        <v>0</v>
      </c>
      <c r="BA87" s="16">
        <f>IF(Table25[[#This Row],[Subsector]]="Residential",IF(Table25[[#This Row],[Building structure]]&lt;&gt;"Apartment",IF(Table25[[#This Row],[Peak demand / kW]]&gt;fuse_limit_kW,0,0.5),0),0)</f>
        <v>0</v>
      </c>
      <c r="BB87" s="16">
        <f>IF(Table25[[#This Row],[Subsector]]="Residential",IF(Table25[[#This Row],[Peak demand / kW]]&gt;fuse_limit_kW,0,1),IF(OR(Table25[[#This Row],[Subsector]]="Commercial",Table25[[#This Row],[Subsector]]="Public"),1,0))</f>
        <v>1</v>
      </c>
      <c r="BC87" s="16">
        <f>IF(Table25[[#This Row],[Subsector]]="Residential",IF(Table25[[#This Row],[Peak demand / kW]]&gt;fuse_limit_kW,0,1),0)</f>
        <v>0</v>
      </c>
      <c r="BD87" s="16">
        <f>IF($G87=Table25[[#Headers],[Gas boiler]],1,0)</f>
        <v>1</v>
      </c>
      <c r="BE87" s="16">
        <f>IF($G87=Table25[[#Headers],[Oil boiler]],1,0)</f>
        <v>0</v>
      </c>
      <c r="BF87" s="16">
        <f>IF($G87=Table25[[#Headers],[Solid boiler]],1,0)</f>
        <v>0</v>
      </c>
      <c r="BG87" s="16">
        <f>IF(Table25[[#This Row],[Subsector]]="Residential",IF(Table25[[#This Row],[Building structure]]&lt;&gt;"Apartment",Table25[[#This Row],[ASHP]]*0.5,0),0)</f>
        <v>0</v>
      </c>
      <c r="BH87" s="16">
        <f>IF(Table25[[#This Row],[Subsector]]="Residential",IF(Table25[[#This Row],[Building structure]]="Apartment",1,0),0)</f>
        <v>0</v>
      </c>
      <c r="BI87" s="27">
        <f>Table25[[#This Row],[Bioliquid boiler (B100)]]*0.5</f>
        <v>0.5</v>
      </c>
    </row>
    <row r="88" spans="2:61" x14ac:dyDescent="0.25">
      <c r="B88">
        <v>80</v>
      </c>
      <c r="C88" t="s">
        <v>333</v>
      </c>
      <c r="D88" t="s">
        <v>347</v>
      </c>
      <c r="E88" t="s">
        <v>335</v>
      </c>
      <c r="F88" t="s">
        <v>344</v>
      </c>
      <c r="G88" t="s">
        <v>20</v>
      </c>
      <c r="H88" t="s">
        <v>341</v>
      </c>
      <c r="I88" t="s">
        <v>341</v>
      </c>
      <c r="J88" t="s">
        <v>338</v>
      </c>
      <c r="K88" s="39">
        <v>110.00411121274129</v>
      </c>
      <c r="L88" s="39">
        <v>3.278083634927226</v>
      </c>
      <c r="M88" s="39">
        <v>70.077315482710958</v>
      </c>
      <c r="N88" s="39">
        <v>0</v>
      </c>
      <c r="O88" t="s">
        <v>339</v>
      </c>
      <c r="P88" s="19">
        <v>122.85210905007565</v>
      </c>
      <c r="Q88" s="39">
        <v>227.42409797416482</v>
      </c>
      <c r="R88" s="39">
        <v>152.7935875839286</v>
      </c>
      <c r="S88" s="39">
        <v>4.5531949075252607</v>
      </c>
      <c r="T88" s="39">
        <v>0</v>
      </c>
      <c r="U88" s="39">
        <v>70.077315482710958</v>
      </c>
      <c r="AA88" s="39">
        <v>2274.8387096774195</v>
      </c>
      <c r="AB88" s="39">
        <f>R88*1000/AA88</f>
        <v>67.166778433093967</v>
      </c>
      <c r="AC88" s="39">
        <f>IF(AND(Table25[[#This Row],[Subsector]]="Residential",$AB88&gt;49),49+($AB88-49)*2,$AB88)</f>
        <v>67.166778433093967</v>
      </c>
      <c r="AD88" s="39">
        <f>Table25[[#This Row],[Space heating demand (MWh)]]/(load_factor*8760)*1000</f>
        <v>54.8268078577225</v>
      </c>
      <c r="AE88" s="39">
        <f>Table25[[#This Row],[Peak demand / kW]]/Table25[[#This Row],[Floor area / m^2]]*1000</f>
        <v>24.101404475175798</v>
      </c>
      <c r="AF88" s="39">
        <f t="shared" si="1"/>
        <v>24.101404475175798</v>
      </c>
      <c r="AG88" s="46">
        <f>Table25[[#This Row],[Rebound-corrected peak demand (W/m2)]]/DesignDT</f>
        <v>1.0478871510946</v>
      </c>
      <c r="AH88" s="16">
        <v>1</v>
      </c>
      <c r="AI88" s="16">
        <f>IF(Table25[[#This Row],[Subsector]]="Residential",1-MIN(Table25[[#This Row],[No HW storage %]],Table25[[#This Row],[Space constrained %]]),Table25[[#This Row],[ND stock with floor area over threshold / %]])</f>
        <v>1</v>
      </c>
      <c r="AJ88" s="16">
        <f>IF(Table25[[#This Row],[Subsector]]="Residential",1-MIN(Table25[[#This Row],[No HW storage %]],Table25[[#This Row],[Space constrained %]]),Table25[[#This Row],[ND stock with floor area over threshold / %]])</f>
        <v>1</v>
      </c>
      <c r="AK88" s="16">
        <f>IF(Table25[[#This Row],[Subsector]]="Residential",1-MIN(Table25[[#This Row],[No HW storage %]],Table25[[#This Row],[Space constrained %]]),Table25[[#This Row],[ND stock with floor area over threshold / %]])</f>
        <v>1</v>
      </c>
      <c r="AL88" s="16">
        <f>IF(Table25[[#This Row],[Subsector]]="Residential",1-MIN(Table25[[#This Row],[No HW storage %]],Table25[[#This Row],[Space constrained %]]),Table25[[#This Row],[ND stock with floor area over threshold / %]])</f>
        <v>1</v>
      </c>
      <c r="AM88" s="16">
        <f>IF($G88=Table25[[#Headers],[Electric heating]],1,0)</f>
        <v>0</v>
      </c>
      <c r="AN88" s="16">
        <f>IF($G88=Table25[[#Headers],[Commercial electric heating]],1,0)</f>
        <v>0</v>
      </c>
      <c r="AO8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88" s="16">
        <f>IF(Table25[[#This Row],[Subsector]]="Residential",IF(AND(Table25[[#This Row],[Building structure]]&lt;&gt;"Apartment",OR(Table25[[#This Row],[Heating]]="Oil boiler",Table25[[#This Row],[Heating]]="Solid boiler")),1,1-Table25[[#This Row],[Space constrained %]]),Table25[[#This Row],[ND stock with floor area over threshold / %]])</f>
        <v>1</v>
      </c>
      <c r="AQ88" s="16">
        <f>IF(Table25[[#This Row],[Subsector]]="Residential",IF(AND(Table25[[#This Row],[Building structure]]&lt;&gt;"Apartment",OR(Table25[[#This Row],[Heating]]="Oil boiler",Table25[[#This Row],[Heating]]="Solid boiler")),1,1-Table25[[#This Row],[Space constrained %]]),Table25[[#This Row],[ND stock with floor area over threshold / %]])</f>
        <v>1</v>
      </c>
      <c r="AR88" s="16">
        <f>IF(Table25[[#This Row],[Heating]]="Gas boiler",1,percentage_of_non_gas_domestic_properties_within_close_proximity_of_gas_grid)</f>
        <v>0.3495740805177735</v>
      </c>
      <c r="AS88" s="16">
        <f>IF(Table25[[#This Row],[Heating]]="Gas boiler",1,percentage_of_non_gas_domestic_properties_within_close_proximity_of_gas_grid)</f>
        <v>0.3495740805177735</v>
      </c>
      <c r="AT88" s="16">
        <f>Table25[[#This Row],[Biomethane boiler]]*Table25[[#This Row],[ASHP]]</f>
        <v>0.3495740805177735</v>
      </c>
      <c r="AU88" s="16">
        <f>IF(Table25[[#This Row],[Subsector]]="Residential",Table25[[#This Row],[ASHP]]*Table25[[#This Row],[Bioliquid boiler (B100)]],Table25[[#This Row],[ND stock with floor area over threshold / %]])</f>
        <v>1</v>
      </c>
      <c r="AV88" s="16">
        <f>Table25[[#This Row],[Biomethane boiler]]*Table25[[#This Row],[ASHP]]</f>
        <v>0.3495740805177735</v>
      </c>
      <c r="AW88" s="16">
        <v>1</v>
      </c>
      <c r="AX88" s="16">
        <f>IF(Table25[[#This Row],[Subsector]]="Residential",IF(Table25[[#This Row],[Building structure]]&lt;&gt;"Apartment",0.5*(1-MIN(Table25[[#This Row],[No HW storage %]],Table25[[#This Row],[Space constrained %]])),0),0.5*Table25[[#This Row],[ASHP]])</f>
        <v>0.5</v>
      </c>
      <c r="AY88" s="16">
        <f>IF(Table25[[#This Row],[Subsector]]="Residential",IF(Table25[[#This Row],[Building structure]]&lt;&gt;"Apartment",Table25[[#This Row],[Hydrogen boiler]]*0.5,0),0.5*Table25[[#This Row],[Hydrogen boiler]])</f>
        <v>0.17478704025888675</v>
      </c>
      <c r="AZ88" s="16">
        <f>IF(Table25[[#This Row],[Subsector]]="Residential",IF(Table25[[#This Row],[Peak demand / kW]]&gt;fuse_limit_kW,0,1),0)</f>
        <v>0</v>
      </c>
      <c r="BA88" s="16">
        <f>IF(Table25[[#This Row],[Subsector]]="Residential",IF(Table25[[#This Row],[Building structure]]&lt;&gt;"Apartment",IF(Table25[[#This Row],[Peak demand / kW]]&gt;fuse_limit_kW,0,0.5),0),0)</f>
        <v>0</v>
      </c>
      <c r="BB88" s="16">
        <f>IF(Table25[[#This Row],[Subsector]]="Residential",IF(Table25[[#This Row],[Peak demand / kW]]&gt;fuse_limit_kW,0,1),IF(OR(Table25[[#This Row],[Subsector]]="Commercial",Table25[[#This Row],[Subsector]]="Public"),1,0))</f>
        <v>1</v>
      </c>
      <c r="BC88" s="16">
        <f>IF(Table25[[#This Row],[Subsector]]="Residential",IF(Table25[[#This Row],[Peak demand / kW]]&gt;fuse_limit_kW,0,1),0)</f>
        <v>0</v>
      </c>
      <c r="BD88" s="16">
        <f>IF($G88=Table25[[#Headers],[Gas boiler]],1,0)</f>
        <v>0</v>
      </c>
      <c r="BE88" s="16">
        <f>IF($G88=Table25[[#Headers],[Oil boiler]],1,0)</f>
        <v>1</v>
      </c>
      <c r="BF88" s="16">
        <f>IF($G88=Table25[[#Headers],[Solid boiler]],1,0)</f>
        <v>0</v>
      </c>
      <c r="BG88" s="16">
        <f>IF(Table25[[#This Row],[Subsector]]="Residential",IF(Table25[[#This Row],[Building structure]]&lt;&gt;"Apartment",Table25[[#This Row],[ASHP]]*0.5,0),0)</f>
        <v>0</v>
      </c>
      <c r="BH88" s="16">
        <f>IF(Table25[[#This Row],[Subsector]]="Residential",IF(Table25[[#This Row],[Building structure]]="Apartment",1,0),0)</f>
        <v>0</v>
      </c>
      <c r="BI88" s="27">
        <f>Table25[[#This Row],[Bioliquid boiler (B100)]]*0.5</f>
        <v>0.5</v>
      </c>
    </row>
    <row r="89" spans="2:61" x14ac:dyDescent="0.25">
      <c r="B89" s="3">
        <v>81</v>
      </c>
      <c r="C89" t="s">
        <v>333</v>
      </c>
      <c r="D89" t="s">
        <v>347</v>
      </c>
      <c r="E89" t="s">
        <v>335</v>
      </c>
      <c r="F89" t="s">
        <v>344</v>
      </c>
      <c r="G89" t="s">
        <v>20</v>
      </c>
      <c r="H89" t="s">
        <v>341</v>
      </c>
      <c r="I89" t="s">
        <v>337</v>
      </c>
      <c r="J89" t="s">
        <v>338</v>
      </c>
      <c r="K89" s="39">
        <v>133.43922157206021</v>
      </c>
      <c r="L89" s="39">
        <v>33.037842036884207</v>
      </c>
      <c r="M89" s="39">
        <v>72.040469976982052</v>
      </c>
      <c r="N89" s="39">
        <v>0</v>
      </c>
      <c r="O89" t="s">
        <v>339</v>
      </c>
      <c r="P89" s="19">
        <v>43.592683856478459</v>
      </c>
      <c r="Q89" s="39">
        <v>299.98193686522211</v>
      </c>
      <c r="R89" s="39">
        <v>182.70584095000876</v>
      </c>
      <c r="S89" s="39">
        <v>45.235625938231294</v>
      </c>
      <c r="T89" s="39">
        <v>0</v>
      </c>
      <c r="U89" s="39">
        <v>72.040469976982052</v>
      </c>
      <c r="AA89" s="39">
        <v>2245.5454545454545</v>
      </c>
      <c r="AB89" s="39">
        <f>R89*1000/AA89</f>
        <v>81.363679626334829</v>
      </c>
      <c r="AC89" s="39">
        <f>IF(AND(Table25[[#This Row],[Subsector]]="Residential",$AB89&gt;49),49+($AB89-49)*2,$AB89)</f>
        <v>81.363679626334829</v>
      </c>
      <c r="AD89" s="39">
        <f>Table25[[#This Row],[Space heating demand (MWh)]]/(load_factor*8760)*1000</f>
        <v>66.507028520657855</v>
      </c>
      <c r="AE89" s="39">
        <f>Table25[[#This Row],[Peak demand / kW]]/Table25[[#This Row],[Floor area / m^2]]*1000</f>
        <v>29.617315644194015</v>
      </c>
      <c r="AF89" s="39">
        <f t="shared" si="1"/>
        <v>29.617315644194015</v>
      </c>
      <c r="AG89" s="46">
        <f>Table25[[#This Row],[Rebound-corrected peak demand (W/m2)]]/DesignDT</f>
        <v>1.2877093758345224</v>
      </c>
      <c r="AH89" s="16">
        <v>1</v>
      </c>
      <c r="AI89" s="16">
        <f>IF(Table25[[#This Row],[Subsector]]="Residential",1-MIN(Table25[[#This Row],[No HW storage %]],Table25[[#This Row],[Space constrained %]]),Table25[[#This Row],[ND stock with floor area over threshold / %]])</f>
        <v>1</v>
      </c>
      <c r="AJ89" s="16">
        <f>IF(Table25[[#This Row],[Subsector]]="Residential",1-MIN(Table25[[#This Row],[No HW storage %]],Table25[[#This Row],[Space constrained %]]),Table25[[#This Row],[ND stock with floor area over threshold / %]])</f>
        <v>1</v>
      </c>
      <c r="AK89" s="16">
        <f>IF(Table25[[#This Row],[Subsector]]="Residential",1-MIN(Table25[[#This Row],[No HW storage %]],Table25[[#This Row],[Space constrained %]]),Table25[[#This Row],[ND stock with floor area over threshold / %]])</f>
        <v>1</v>
      </c>
      <c r="AL89" s="16">
        <f>IF(Table25[[#This Row],[Subsector]]="Residential",1-MIN(Table25[[#This Row],[No HW storage %]],Table25[[#This Row],[Space constrained %]]),Table25[[#This Row],[ND stock with floor area over threshold / %]])</f>
        <v>1</v>
      </c>
      <c r="AM89" s="16">
        <f>IF($G89=Table25[[#Headers],[Electric heating]],1,0)</f>
        <v>0</v>
      </c>
      <c r="AN89" s="16">
        <f>IF($G89=Table25[[#Headers],[Commercial electric heating]],1,0)</f>
        <v>0</v>
      </c>
      <c r="AO8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89" s="16">
        <f>IF(Table25[[#This Row],[Subsector]]="Residential",IF(AND(Table25[[#This Row],[Building structure]]&lt;&gt;"Apartment",OR(Table25[[#This Row],[Heating]]="Oil boiler",Table25[[#This Row],[Heating]]="Solid boiler")),1,1-Table25[[#This Row],[Space constrained %]]),Table25[[#This Row],[ND stock with floor area over threshold / %]])</f>
        <v>1</v>
      </c>
      <c r="AQ89" s="16">
        <f>IF(Table25[[#This Row],[Subsector]]="Residential",IF(AND(Table25[[#This Row],[Building structure]]&lt;&gt;"Apartment",OR(Table25[[#This Row],[Heating]]="Oil boiler",Table25[[#This Row],[Heating]]="Solid boiler")),1,1-Table25[[#This Row],[Space constrained %]]),Table25[[#This Row],[ND stock with floor area over threshold / %]])</f>
        <v>1</v>
      </c>
      <c r="AR89" s="16">
        <f>IF(Table25[[#This Row],[Heating]]="Gas boiler",1,percentage_of_non_gas_domestic_properties_within_close_proximity_of_gas_grid)</f>
        <v>0.3495740805177735</v>
      </c>
      <c r="AS89" s="16">
        <f>IF(Table25[[#This Row],[Heating]]="Gas boiler",1,percentage_of_non_gas_domestic_properties_within_close_proximity_of_gas_grid)</f>
        <v>0.3495740805177735</v>
      </c>
      <c r="AT89" s="16">
        <f>Table25[[#This Row],[Biomethane boiler]]*Table25[[#This Row],[ASHP]]</f>
        <v>0.3495740805177735</v>
      </c>
      <c r="AU89" s="16">
        <f>IF(Table25[[#This Row],[Subsector]]="Residential",Table25[[#This Row],[ASHP]]*Table25[[#This Row],[Bioliquid boiler (B100)]],Table25[[#This Row],[ND stock with floor area over threshold / %]])</f>
        <v>1</v>
      </c>
      <c r="AV89" s="16">
        <f>Table25[[#This Row],[Biomethane boiler]]*Table25[[#This Row],[ASHP]]</f>
        <v>0.3495740805177735</v>
      </c>
      <c r="AW89" s="16">
        <v>1</v>
      </c>
      <c r="AX89" s="16">
        <f>IF(Table25[[#This Row],[Subsector]]="Residential",IF(Table25[[#This Row],[Building structure]]&lt;&gt;"Apartment",0.5*(1-MIN(Table25[[#This Row],[No HW storage %]],Table25[[#This Row],[Space constrained %]])),0),0.5*Table25[[#This Row],[ASHP]])</f>
        <v>0.5</v>
      </c>
      <c r="AY89" s="16">
        <f>IF(Table25[[#This Row],[Subsector]]="Residential",IF(Table25[[#This Row],[Building structure]]&lt;&gt;"Apartment",Table25[[#This Row],[Hydrogen boiler]]*0.5,0),0.5*Table25[[#This Row],[Hydrogen boiler]])</f>
        <v>0.17478704025888675</v>
      </c>
      <c r="AZ89" s="16">
        <f>IF(Table25[[#This Row],[Subsector]]="Residential",IF(Table25[[#This Row],[Peak demand / kW]]&gt;fuse_limit_kW,0,1),0)</f>
        <v>0</v>
      </c>
      <c r="BA89" s="16">
        <f>IF(Table25[[#This Row],[Subsector]]="Residential",IF(Table25[[#This Row],[Building structure]]&lt;&gt;"Apartment",IF(Table25[[#This Row],[Peak demand / kW]]&gt;fuse_limit_kW,0,0.5),0),0)</f>
        <v>0</v>
      </c>
      <c r="BB89" s="16">
        <f>IF(Table25[[#This Row],[Subsector]]="Residential",IF(Table25[[#This Row],[Peak demand / kW]]&gt;fuse_limit_kW,0,1),IF(OR(Table25[[#This Row],[Subsector]]="Commercial",Table25[[#This Row],[Subsector]]="Public"),1,0))</f>
        <v>1</v>
      </c>
      <c r="BC89" s="16">
        <f>IF(Table25[[#This Row],[Subsector]]="Residential",IF(Table25[[#This Row],[Peak demand / kW]]&gt;fuse_limit_kW,0,1),0)</f>
        <v>0</v>
      </c>
      <c r="BD89" s="16">
        <f>IF($G89=Table25[[#Headers],[Gas boiler]],1,0)</f>
        <v>0</v>
      </c>
      <c r="BE89" s="16">
        <f>IF($G89=Table25[[#Headers],[Oil boiler]],1,0)</f>
        <v>1</v>
      </c>
      <c r="BF89" s="16">
        <f>IF($G89=Table25[[#Headers],[Solid boiler]],1,0)</f>
        <v>0</v>
      </c>
      <c r="BG89" s="16">
        <f>IF(Table25[[#This Row],[Subsector]]="Residential",IF(Table25[[#This Row],[Building structure]]&lt;&gt;"Apartment",Table25[[#This Row],[ASHP]]*0.5,0),0)</f>
        <v>0</v>
      </c>
      <c r="BH89" s="16">
        <f>IF(Table25[[#This Row],[Subsector]]="Residential",IF(Table25[[#This Row],[Building structure]]="Apartment",1,0),0)</f>
        <v>0</v>
      </c>
      <c r="BI89" s="27">
        <f>Table25[[#This Row],[Bioliquid boiler (B100)]]*0.5</f>
        <v>0.5</v>
      </c>
    </row>
    <row r="90" spans="2:61" x14ac:dyDescent="0.25">
      <c r="B90" s="3">
        <v>82</v>
      </c>
      <c r="C90" t="s">
        <v>333</v>
      </c>
      <c r="D90" t="s">
        <v>347</v>
      </c>
      <c r="E90" t="s">
        <v>335</v>
      </c>
      <c r="F90" t="s">
        <v>340</v>
      </c>
      <c r="G90" t="s">
        <v>20</v>
      </c>
      <c r="H90" t="s">
        <v>337</v>
      </c>
      <c r="I90" t="s">
        <v>337</v>
      </c>
      <c r="J90" t="s">
        <v>338</v>
      </c>
      <c r="K90" s="39">
        <v>46.424484943784265</v>
      </c>
      <c r="L90" s="39">
        <v>10.033963808823286</v>
      </c>
      <c r="M90" s="39">
        <v>23.312614954590529</v>
      </c>
      <c r="N90" s="39">
        <v>0</v>
      </c>
      <c r="O90" t="s">
        <v>339</v>
      </c>
      <c r="P90" s="19">
        <v>19.814856298399299</v>
      </c>
      <c r="Q90" s="39">
        <v>90.172284203723677</v>
      </c>
      <c r="R90" s="39">
        <v>54.977169528757578</v>
      </c>
      <c r="S90" s="39">
        <v>11.882499720375559</v>
      </c>
      <c r="T90" s="39">
        <v>0</v>
      </c>
      <c r="U90" s="39">
        <v>23.312614954590529</v>
      </c>
      <c r="AA90" s="39">
        <v>1415.6</v>
      </c>
      <c r="AB90" s="39">
        <f>R90*1000/AA90</f>
        <v>38.836655502089279</v>
      </c>
      <c r="AC90" s="39">
        <f>IF(AND(Table25[[#This Row],[Subsector]]="Residential",$AB90&gt;49),49+($AB90-49)*2,$AB90)</f>
        <v>38.836655502089279</v>
      </c>
      <c r="AD90" s="39">
        <f>Table25[[#This Row],[Space heating demand (MWh)]]/(load_factor*8760)*1000</f>
        <v>23.138283540913513</v>
      </c>
      <c r="AE90" s="39">
        <f>Table25[[#This Row],[Peak demand / kW]]/Table25[[#This Row],[Floor area / m^2]]*1000</f>
        <v>16.345213012795643</v>
      </c>
      <c r="AF90" s="39">
        <f t="shared" si="1"/>
        <v>16.345213012795643</v>
      </c>
      <c r="AG90" s="46">
        <f>Table25[[#This Row],[Rebound-corrected peak demand (W/m2)]]/DesignDT</f>
        <v>0.71066143533894099</v>
      </c>
      <c r="AH90" s="16">
        <v>1</v>
      </c>
      <c r="AI90" s="16">
        <f>IF(Table25[[#This Row],[Subsector]]="Residential",1-MIN(Table25[[#This Row],[No HW storage %]],Table25[[#This Row],[Space constrained %]]),Table25[[#This Row],[ND stock with floor area over threshold / %]])</f>
        <v>1</v>
      </c>
      <c r="AJ90" s="16">
        <f>IF(Table25[[#This Row],[Subsector]]="Residential",1-MIN(Table25[[#This Row],[No HW storage %]],Table25[[#This Row],[Space constrained %]]),Table25[[#This Row],[ND stock with floor area over threshold / %]])</f>
        <v>1</v>
      </c>
      <c r="AK90" s="16">
        <f>IF(Table25[[#This Row],[Subsector]]="Residential",1-MIN(Table25[[#This Row],[No HW storage %]],Table25[[#This Row],[Space constrained %]]),Table25[[#This Row],[ND stock with floor area over threshold / %]])</f>
        <v>1</v>
      </c>
      <c r="AL90" s="16">
        <f>IF(Table25[[#This Row],[Subsector]]="Residential",1-MIN(Table25[[#This Row],[No HW storage %]],Table25[[#This Row],[Space constrained %]]),Table25[[#This Row],[ND stock with floor area over threshold / %]])</f>
        <v>1</v>
      </c>
      <c r="AM90" s="16">
        <f>IF($G90=Table25[[#Headers],[Electric heating]],1,0)</f>
        <v>0</v>
      </c>
      <c r="AN90" s="16">
        <f>IF($G90=Table25[[#Headers],[Commercial electric heating]],1,0)</f>
        <v>0</v>
      </c>
      <c r="AO9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90" s="16">
        <f>IF(Table25[[#This Row],[Subsector]]="Residential",IF(AND(Table25[[#This Row],[Building structure]]&lt;&gt;"Apartment",OR(Table25[[#This Row],[Heating]]="Oil boiler",Table25[[#This Row],[Heating]]="Solid boiler")),1,1-Table25[[#This Row],[Space constrained %]]),Table25[[#This Row],[ND stock with floor area over threshold / %]])</f>
        <v>1</v>
      </c>
      <c r="AQ90" s="16">
        <f>IF(Table25[[#This Row],[Subsector]]="Residential",IF(AND(Table25[[#This Row],[Building structure]]&lt;&gt;"Apartment",OR(Table25[[#This Row],[Heating]]="Oil boiler",Table25[[#This Row],[Heating]]="Solid boiler")),1,1-Table25[[#This Row],[Space constrained %]]),Table25[[#This Row],[ND stock with floor area over threshold / %]])</f>
        <v>1</v>
      </c>
      <c r="AR90" s="16">
        <f>IF(Table25[[#This Row],[Heating]]="Gas boiler",1,percentage_of_non_gas_domestic_properties_within_close_proximity_of_gas_grid)</f>
        <v>0.3495740805177735</v>
      </c>
      <c r="AS90" s="16">
        <f>IF(Table25[[#This Row],[Heating]]="Gas boiler",1,percentage_of_non_gas_domestic_properties_within_close_proximity_of_gas_grid)</f>
        <v>0.3495740805177735</v>
      </c>
      <c r="AT90" s="16">
        <f>Table25[[#This Row],[Biomethane boiler]]*Table25[[#This Row],[ASHP]]</f>
        <v>0.3495740805177735</v>
      </c>
      <c r="AU90" s="16">
        <f>IF(Table25[[#This Row],[Subsector]]="Residential",Table25[[#This Row],[ASHP]]*Table25[[#This Row],[Bioliquid boiler (B100)]],Table25[[#This Row],[ND stock with floor area over threshold / %]])</f>
        <v>1</v>
      </c>
      <c r="AV90" s="16">
        <f>Table25[[#This Row],[Biomethane boiler]]*Table25[[#This Row],[ASHP]]</f>
        <v>0.3495740805177735</v>
      </c>
      <c r="AW90" s="16">
        <v>1</v>
      </c>
      <c r="AX90" s="16">
        <f>IF(Table25[[#This Row],[Subsector]]="Residential",IF(Table25[[#This Row],[Building structure]]&lt;&gt;"Apartment",0.5*(1-MIN(Table25[[#This Row],[No HW storage %]],Table25[[#This Row],[Space constrained %]])),0),0.5*Table25[[#This Row],[ASHP]])</f>
        <v>0.5</v>
      </c>
      <c r="AY90" s="16">
        <f>IF(Table25[[#This Row],[Subsector]]="Residential",IF(Table25[[#This Row],[Building structure]]&lt;&gt;"Apartment",Table25[[#This Row],[Hydrogen boiler]]*0.5,0),0.5*Table25[[#This Row],[Hydrogen boiler]])</f>
        <v>0.17478704025888675</v>
      </c>
      <c r="AZ90" s="16">
        <f>IF(Table25[[#This Row],[Subsector]]="Residential",IF(Table25[[#This Row],[Peak demand / kW]]&gt;fuse_limit_kW,0,1),0)</f>
        <v>0</v>
      </c>
      <c r="BA90" s="16">
        <f>IF(Table25[[#This Row],[Subsector]]="Residential",IF(Table25[[#This Row],[Building structure]]&lt;&gt;"Apartment",IF(Table25[[#This Row],[Peak demand / kW]]&gt;fuse_limit_kW,0,0.5),0),0)</f>
        <v>0</v>
      </c>
      <c r="BB90" s="16">
        <f>IF(Table25[[#This Row],[Subsector]]="Residential",IF(Table25[[#This Row],[Peak demand / kW]]&gt;fuse_limit_kW,0,1),IF(OR(Table25[[#This Row],[Subsector]]="Commercial",Table25[[#This Row],[Subsector]]="Public"),1,0))</f>
        <v>1</v>
      </c>
      <c r="BC90" s="16">
        <f>IF(Table25[[#This Row],[Subsector]]="Residential",IF(Table25[[#This Row],[Peak demand / kW]]&gt;fuse_limit_kW,0,1),0)</f>
        <v>0</v>
      </c>
      <c r="BD90" s="16">
        <f>IF($G90=Table25[[#Headers],[Gas boiler]],1,0)</f>
        <v>0</v>
      </c>
      <c r="BE90" s="16">
        <f>IF($G90=Table25[[#Headers],[Oil boiler]],1,0)</f>
        <v>1</v>
      </c>
      <c r="BF90" s="16">
        <f>IF($G90=Table25[[#Headers],[Solid boiler]],1,0)</f>
        <v>0</v>
      </c>
      <c r="BG90" s="16">
        <f>IF(Table25[[#This Row],[Subsector]]="Residential",IF(Table25[[#This Row],[Building structure]]&lt;&gt;"Apartment",Table25[[#This Row],[ASHP]]*0.5,0),0)</f>
        <v>0</v>
      </c>
      <c r="BH90" s="16">
        <f>IF(Table25[[#This Row],[Subsector]]="Residential",IF(Table25[[#This Row],[Building structure]]="Apartment",1,0),0)</f>
        <v>0</v>
      </c>
      <c r="BI90" s="27">
        <f>Table25[[#This Row],[Bioliquid boiler (B100)]]*0.5</f>
        <v>0.5</v>
      </c>
    </row>
    <row r="91" spans="2:61" x14ac:dyDescent="0.25">
      <c r="B91">
        <v>83</v>
      </c>
      <c r="C91" t="s">
        <v>333</v>
      </c>
      <c r="D91" t="s">
        <v>347</v>
      </c>
      <c r="E91" t="s">
        <v>335</v>
      </c>
      <c r="F91" t="s">
        <v>340</v>
      </c>
      <c r="G91" t="s">
        <v>20</v>
      </c>
      <c r="H91" t="s">
        <v>337</v>
      </c>
      <c r="I91" t="s">
        <v>341</v>
      </c>
      <c r="J91" t="s">
        <v>338</v>
      </c>
      <c r="K91" s="39">
        <v>189.98230611293786</v>
      </c>
      <c r="L91" s="39">
        <v>20.962703240124437</v>
      </c>
      <c r="M91" s="39">
        <v>50.064588380434714</v>
      </c>
      <c r="N91" s="39">
        <v>0</v>
      </c>
      <c r="O91" t="s">
        <v>339</v>
      </c>
      <c r="P91" s="19">
        <v>55.481597635518035</v>
      </c>
      <c r="Q91" s="39">
        <v>325.67080330974505</v>
      </c>
      <c r="R91" s="39">
        <v>248.21779122393002</v>
      </c>
      <c r="S91" s="39">
        <v>27.388423705380326</v>
      </c>
      <c r="T91" s="39">
        <v>0</v>
      </c>
      <c r="U91" s="39">
        <v>50.064588380434714</v>
      </c>
      <c r="AA91" s="39">
        <v>2569.5714285714284</v>
      </c>
      <c r="AB91" s="39">
        <f>R91*1000/AA91</f>
        <v>96.598906908740219</v>
      </c>
      <c r="AC91" s="39">
        <f>IF(AND(Table25[[#This Row],[Subsector]]="Residential",$AB91&gt;49),49+($AB91-49)*2,$AB91)</f>
        <v>96.598906908740219</v>
      </c>
      <c r="AD91" s="39">
        <f>Table25[[#This Row],[Space heating demand (MWh)]]/(load_factor*8760)*1000</f>
        <v>94.68849190078825</v>
      </c>
      <c r="AE91" s="39">
        <f>Table25[[#This Row],[Peak demand / kW]]/Table25[[#This Row],[Floor area / m^2]]*1000</f>
        <v>36.849916234253499</v>
      </c>
      <c r="AF91" s="39">
        <f t="shared" si="1"/>
        <v>36.849916234253499</v>
      </c>
      <c r="AG91" s="46">
        <f>Table25[[#This Row],[Rebound-corrected peak demand (W/m2)]]/DesignDT</f>
        <v>1.6021702710545001</v>
      </c>
      <c r="AH91" s="16">
        <v>1</v>
      </c>
      <c r="AI91" s="16">
        <f>IF(Table25[[#This Row],[Subsector]]="Residential",1-MIN(Table25[[#This Row],[No HW storage %]],Table25[[#This Row],[Space constrained %]]),Table25[[#This Row],[ND stock with floor area over threshold / %]])</f>
        <v>1</v>
      </c>
      <c r="AJ91" s="16">
        <f>IF(Table25[[#This Row],[Subsector]]="Residential",1-MIN(Table25[[#This Row],[No HW storage %]],Table25[[#This Row],[Space constrained %]]),Table25[[#This Row],[ND stock with floor area over threshold / %]])</f>
        <v>1</v>
      </c>
      <c r="AK91" s="16">
        <f>IF(Table25[[#This Row],[Subsector]]="Residential",1-MIN(Table25[[#This Row],[No HW storage %]],Table25[[#This Row],[Space constrained %]]),Table25[[#This Row],[ND stock with floor area over threshold / %]])</f>
        <v>1</v>
      </c>
      <c r="AL91" s="16">
        <f>IF(Table25[[#This Row],[Subsector]]="Residential",1-MIN(Table25[[#This Row],[No HW storage %]],Table25[[#This Row],[Space constrained %]]),Table25[[#This Row],[ND stock with floor area over threshold / %]])</f>
        <v>1</v>
      </c>
      <c r="AM91" s="16">
        <f>IF($G91=Table25[[#Headers],[Electric heating]],1,0)</f>
        <v>0</v>
      </c>
      <c r="AN91" s="16">
        <f>IF($G91=Table25[[#Headers],[Commercial electric heating]],1,0)</f>
        <v>0</v>
      </c>
      <c r="AO9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91" s="16">
        <f>IF(Table25[[#This Row],[Subsector]]="Residential",IF(AND(Table25[[#This Row],[Building structure]]&lt;&gt;"Apartment",OR(Table25[[#This Row],[Heating]]="Oil boiler",Table25[[#This Row],[Heating]]="Solid boiler")),1,1-Table25[[#This Row],[Space constrained %]]),Table25[[#This Row],[ND stock with floor area over threshold / %]])</f>
        <v>1</v>
      </c>
      <c r="AQ91" s="16">
        <f>IF(Table25[[#This Row],[Subsector]]="Residential",IF(AND(Table25[[#This Row],[Building structure]]&lt;&gt;"Apartment",OR(Table25[[#This Row],[Heating]]="Oil boiler",Table25[[#This Row],[Heating]]="Solid boiler")),1,1-Table25[[#This Row],[Space constrained %]]),Table25[[#This Row],[ND stock with floor area over threshold / %]])</f>
        <v>1</v>
      </c>
      <c r="AR91" s="16">
        <f>IF(Table25[[#This Row],[Heating]]="Gas boiler",1,percentage_of_non_gas_domestic_properties_within_close_proximity_of_gas_grid)</f>
        <v>0.3495740805177735</v>
      </c>
      <c r="AS91" s="16">
        <f>IF(Table25[[#This Row],[Heating]]="Gas boiler",1,percentage_of_non_gas_domestic_properties_within_close_proximity_of_gas_grid)</f>
        <v>0.3495740805177735</v>
      </c>
      <c r="AT91" s="16">
        <f>Table25[[#This Row],[Biomethane boiler]]*Table25[[#This Row],[ASHP]]</f>
        <v>0.3495740805177735</v>
      </c>
      <c r="AU91" s="16">
        <f>IF(Table25[[#This Row],[Subsector]]="Residential",Table25[[#This Row],[ASHP]]*Table25[[#This Row],[Bioliquid boiler (B100)]],Table25[[#This Row],[ND stock with floor area over threshold / %]])</f>
        <v>1</v>
      </c>
      <c r="AV91" s="16">
        <f>Table25[[#This Row],[Biomethane boiler]]*Table25[[#This Row],[ASHP]]</f>
        <v>0.3495740805177735</v>
      </c>
      <c r="AW91" s="16">
        <v>1</v>
      </c>
      <c r="AX91" s="16">
        <f>IF(Table25[[#This Row],[Subsector]]="Residential",IF(Table25[[#This Row],[Building structure]]&lt;&gt;"Apartment",0.5*(1-MIN(Table25[[#This Row],[No HW storage %]],Table25[[#This Row],[Space constrained %]])),0),0.5*Table25[[#This Row],[ASHP]])</f>
        <v>0.5</v>
      </c>
      <c r="AY91" s="16">
        <f>IF(Table25[[#This Row],[Subsector]]="Residential",IF(Table25[[#This Row],[Building structure]]&lt;&gt;"Apartment",Table25[[#This Row],[Hydrogen boiler]]*0.5,0),0.5*Table25[[#This Row],[Hydrogen boiler]])</f>
        <v>0.17478704025888675</v>
      </c>
      <c r="AZ91" s="16">
        <f>IF(Table25[[#This Row],[Subsector]]="Residential",IF(Table25[[#This Row],[Peak demand / kW]]&gt;fuse_limit_kW,0,1),0)</f>
        <v>0</v>
      </c>
      <c r="BA91" s="16">
        <f>IF(Table25[[#This Row],[Subsector]]="Residential",IF(Table25[[#This Row],[Building structure]]&lt;&gt;"Apartment",IF(Table25[[#This Row],[Peak demand / kW]]&gt;fuse_limit_kW,0,0.5),0),0)</f>
        <v>0</v>
      </c>
      <c r="BB91" s="16">
        <f>IF(Table25[[#This Row],[Subsector]]="Residential",IF(Table25[[#This Row],[Peak demand / kW]]&gt;fuse_limit_kW,0,1),IF(OR(Table25[[#This Row],[Subsector]]="Commercial",Table25[[#This Row],[Subsector]]="Public"),1,0))</f>
        <v>1</v>
      </c>
      <c r="BC91" s="16">
        <f>IF(Table25[[#This Row],[Subsector]]="Residential",IF(Table25[[#This Row],[Peak demand / kW]]&gt;fuse_limit_kW,0,1),0)</f>
        <v>0</v>
      </c>
      <c r="BD91" s="16">
        <f>IF($G91=Table25[[#Headers],[Gas boiler]],1,0)</f>
        <v>0</v>
      </c>
      <c r="BE91" s="16">
        <f>IF($G91=Table25[[#Headers],[Oil boiler]],1,0)</f>
        <v>1</v>
      </c>
      <c r="BF91" s="16">
        <f>IF($G91=Table25[[#Headers],[Solid boiler]],1,0)</f>
        <v>0</v>
      </c>
      <c r="BG91" s="16">
        <f>IF(Table25[[#This Row],[Subsector]]="Residential",IF(Table25[[#This Row],[Building structure]]&lt;&gt;"Apartment",Table25[[#This Row],[ASHP]]*0.5,0),0)</f>
        <v>0</v>
      </c>
      <c r="BH91" s="16">
        <f>IF(Table25[[#This Row],[Subsector]]="Residential",IF(Table25[[#This Row],[Building structure]]="Apartment",1,0),0)</f>
        <v>0</v>
      </c>
      <c r="BI91" s="27">
        <f>Table25[[#This Row],[Bioliquid boiler (B100)]]*0.5</f>
        <v>0.5</v>
      </c>
    </row>
    <row r="92" spans="2:61" x14ac:dyDescent="0.25">
      <c r="B92" s="3">
        <v>84</v>
      </c>
      <c r="C92" t="s">
        <v>333</v>
      </c>
      <c r="D92" t="s">
        <v>347</v>
      </c>
      <c r="E92" t="s">
        <v>342</v>
      </c>
      <c r="F92" t="s">
        <v>336</v>
      </c>
      <c r="G92" t="s">
        <v>331</v>
      </c>
      <c r="H92" t="s">
        <v>337</v>
      </c>
      <c r="I92" t="s">
        <v>337</v>
      </c>
      <c r="J92" t="s">
        <v>338</v>
      </c>
      <c r="K92" s="39">
        <v>6.875353367423771</v>
      </c>
      <c r="L92" s="39">
        <v>2.1625592024446587</v>
      </c>
      <c r="M92" s="39">
        <v>7.2179444212585038</v>
      </c>
      <c r="N92" s="39">
        <v>66.54260257640442</v>
      </c>
      <c r="O92" t="s">
        <v>339</v>
      </c>
      <c r="P92" s="19">
        <v>3321.8348798453144</v>
      </c>
      <c r="Q92" s="39">
        <v>44.716169510088733</v>
      </c>
      <c r="R92" s="39">
        <v>3.6920611483532797</v>
      </c>
      <c r="S92" s="39">
        <v>1.1612931562456603</v>
      </c>
      <c r="T92" s="39">
        <v>32.644870784231287</v>
      </c>
      <c r="U92" s="39">
        <v>7.2179444212585038</v>
      </c>
      <c r="AA92" s="39">
        <v>187.32359550561799</v>
      </c>
      <c r="AB92" s="39">
        <f>R92*1000/AA92</f>
        <v>19.709535995120017</v>
      </c>
      <c r="AC92" s="39">
        <f>IF(AND(Table25[[#This Row],[Subsector]]="Residential",$AB92&gt;49),49+($AB92-49)*2,$AB92)</f>
        <v>19.709535995120017</v>
      </c>
      <c r="AD92" s="39">
        <f>Table25[[#This Row],[Space heating demand (MWh)]]/(load_factor*8760)*1000</f>
        <v>3.4267235458198728</v>
      </c>
      <c r="AE92" s="39">
        <f>Table25[[#This Row],[Peak demand / kW]]/Table25[[#This Row],[Floor area / m^2]]*1000</f>
        <v>18.29306946928158</v>
      </c>
      <c r="AF92" s="39">
        <f t="shared" si="1"/>
        <v>18.29306946928158</v>
      </c>
      <c r="AG92" s="46">
        <f>Table25[[#This Row],[Rebound-corrected peak demand (W/m2)]]/DesignDT</f>
        <v>0.79535084649050347</v>
      </c>
      <c r="AH92" s="16">
        <v>0.95056179775280902</v>
      </c>
      <c r="AI92" s="16">
        <f>IF(Table25[[#This Row],[Subsector]]="Residential",1-MIN(Table25[[#This Row],[No HW storage %]],Table25[[#This Row],[Space constrained %]]),Table25[[#This Row],[ND stock with floor area over threshold / %]])</f>
        <v>0.95056179775280902</v>
      </c>
      <c r="AJ92" s="16">
        <f>IF(Table25[[#This Row],[Subsector]]="Residential",1-MIN(Table25[[#This Row],[No HW storage %]],Table25[[#This Row],[Space constrained %]]),Table25[[#This Row],[ND stock with floor area over threshold / %]])</f>
        <v>0.95056179775280902</v>
      </c>
      <c r="AK92" s="16">
        <f>IF(Table25[[#This Row],[Subsector]]="Residential",1-MIN(Table25[[#This Row],[No HW storage %]],Table25[[#This Row],[Space constrained %]]),Table25[[#This Row],[ND stock with floor area over threshold / %]])</f>
        <v>0.95056179775280902</v>
      </c>
      <c r="AL92" s="16">
        <f>IF(Table25[[#This Row],[Subsector]]="Residential",1-MIN(Table25[[#This Row],[No HW storage %]],Table25[[#This Row],[Space constrained %]]),Table25[[#This Row],[ND stock with floor area over threshold / %]])</f>
        <v>0.95056179775280902</v>
      </c>
      <c r="AM92" s="16">
        <f>IF($G92=Table25[[#Headers],[Electric heating]],1,0)</f>
        <v>0</v>
      </c>
      <c r="AN92" s="16">
        <f>IF($G92=Table25[[#Headers],[Commercial electric heating]],1,0)</f>
        <v>1</v>
      </c>
      <c r="AO9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92" s="16">
        <f>IF(Table25[[#This Row],[Subsector]]="Residential",IF(AND(Table25[[#This Row],[Building structure]]&lt;&gt;"Apartment",OR(Table25[[#This Row],[Heating]]="Oil boiler",Table25[[#This Row],[Heating]]="Solid boiler")),1,1-Table25[[#This Row],[Space constrained %]]),Table25[[#This Row],[ND stock with floor area over threshold / %]])</f>
        <v>0.95056179775280902</v>
      </c>
      <c r="AQ92" s="16">
        <f>IF(Table25[[#This Row],[Subsector]]="Residential",IF(AND(Table25[[#This Row],[Building structure]]&lt;&gt;"Apartment",OR(Table25[[#This Row],[Heating]]="Oil boiler",Table25[[#This Row],[Heating]]="Solid boiler")),1,1-Table25[[#This Row],[Space constrained %]]),Table25[[#This Row],[ND stock with floor area over threshold / %]])</f>
        <v>0.95056179775280902</v>
      </c>
      <c r="AR92" s="16">
        <f>IF(Table25[[#This Row],[Heating]]="Gas boiler",1,percentage_of_non_gas_domestic_properties_within_close_proximity_of_gas_grid)</f>
        <v>0.3495740805177735</v>
      </c>
      <c r="AS92" s="16">
        <f>IF(Table25[[#This Row],[Heating]]="Gas boiler",1,percentage_of_non_gas_domestic_properties_within_close_proximity_of_gas_grid)</f>
        <v>0.3495740805177735</v>
      </c>
      <c r="AT92" s="16">
        <f>Table25[[#This Row],[Biomethane boiler]]*Table25[[#This Row],[ASHP]]</f>
        <v>0.33229176642475999</v>
      </c>
      <c r="AU92" s="16">
        <f>IF(Table25[[#This Row],[Subsector]]="Residential",Table25[[#This Row],[ASHP]]*Table25[[#This Row],[Bioliquid boiler (B100)]],Table25[[#This Row],[ND stock with floor area over threshold / %]])</f>
        <v>0.95056179775280902</v>
      </c>
      <c r="AV92" s="16">
        <f>Table25[[#This Row],[Biomethane boiler]]*Table25[[#This Row],[ASHP]]</f>
        <v>0.33229176642475999</v>
      </c>
      <c r="AW92" s="16">
        <v>1</v>
      </c>
      <c r="AX92" s="16">
        <f>IF(Table25[[#This Row],[Subsector]]="Residential",IF(Table25[[#This Row],[Building structure]]&lt;&gt;"Apartment",0.5*(1-MIN(Table25[[#This Row],[No HW storage %]],Table25[[#This Row],[Space constrained %]])),0),0.5*Table25[[#This Row],[ASHP]])</f>
        <v>0.47528089887640451</v>
      </c>
      <c r="AY92" s="16">
        <f>IF(Table25[[#This Row],[Subsector]]="Residential",IF(Table25[[#This Row],[Building structure]]&lt;&gt;"Apartment",Table25[[#This Row],[Hydrogen boiler]]*0.5,0),0.5*Table25[[#This Row],[Hydrogen boiler]])</f>
        <v>0.17478704025888675</v>
      </c>
      <c r="AZ92" s="16">
        <f>IF(Table25[[#This Row],[Subsector]]="Residential",IF(Table25[[#This Row],[Peak demand / kW]]&gt;fuse_limit_kW,0,1),0)</f>
        <v>0</v>
      </c>
      <c r="BA92" s="16">
        <f>IF(Table25[[#This Row],[Subsector]]="Residential",IF(Table25[[#This Row],[Building structure]]&lt;&gt;"Apartment",IF(Table25[[#This Row],[Peak demand / kW]]&gt;fuse_limit_kW,0,0.5),0),0)</f>
        <v>0</v>
      </c>
      <c r="BB92" s="16">
        <f>IF(Table25[[#This Row],[Subsector]]="Residential",IF(Table25[[#This Row],[Peak demand / kW]]&gt;fuse_limit_kW,0,1),IF(OR(Table25[[#This Row],[Subsector]]="Commercial",Table25[[#This Row],[Subsector]]="Public"),1,0))</f>
        <v>1</v>
      </c>
      <c r="BC92" s="16">
        <f>IF(Table25[[#This Row],[Subsector]]="Residential",IF(Table25[[#This Row],[Peak demand / kW]]&gt;fuse_limit_kW,0,1),0)</f>
        <v>0</v>
      </c>
      <c r="BD92" s="16">
        <f>IF($G92=Table25[[#Headers],[Gas boiler]],1,0)</f>
        <v>0</v>
      </c>
      <c r="BE92" s="16">
        <f>IF($G92=Table25[[#Headers],[Oil boiler]],1,0)</f>
        <v>0</v>
      </c>
      <c r="BF92" s="16">
        <f>IF($G92=Table25[[#Headers],[Solid boiler]],1,0)</f>
        <v>0</v>
      </c>
      <c r="BG92" s="16">
        <f>IF(Table25[[#This Row],[Subsector]]="Residential",IF(Table25[[#This Row],[Building structure]]&lt;&gt;"Apartment",Table25[[#This Row],[ASHP]]*0.5,0),0)</f>
        <v>0</v>
      </c>
      <c r="BH92" s="16">
        <f>IF(Table25[[#This Row],[Subsector]]="Residential",IF(Table25[[#This Row],[Building structure]]="Apartment",1,0),0)</f>
        <v>0</v>
      </c>
      <c r="BI92" s="27">
        <f>Table25[[#This Row],[Bioliquid boiler (B100)]]*0.5</f>
        <v>0.47528089887640451</v>
      </c>
    </row>
    <row r="93" spans="2:61" x14ac:dyDescent="0.25">
      <c r="B93" s="3">
        <v>85</v>
      </c>
      <c r="C93" t="s">
        <v>333</v>
      </c>
      <c r="D93" t="s">
        <v>347</v>
      </c>
      <c r="E93" t="s">
        <v>342</v>
      </c>
      <c r="F93" t="s">
        <v>336</v>
      </c>
      <c r="G93" t="s">
        <v>331</v>
      </c>
      <c r="H93" t="s">
        <v>337</v>
      </c>
      <c r="I93" t="s">
        <v>341</v>
      </c>
      <c r="J93" t="s">
        <v>338</v>
      </c>
      <c r="K93" s="39">
        <v>10.151707783756551</v>
      </c>
      <c r="L93" s="39">
        <v>2.348540215266206</v>
      </c>
      <c r="M93" s="39">
        <v>8.0814245937027209</v>
      </c>
      <c r="N93" s="39">
        <v>73.401759493847663</v>
      </c>
      <c r="O93" t="s">
        <v>339</v>
      </c>
      <c r="P93" s="19">
        <v>2659.3341032469511</v>
      </c>
      <c r="Q93" s="39">
        <v>51.718777192759255</v>
      </c>
      <c r="R93" s="39">
        <v>5.8297067946710941</v>
      </c>
      <c r="S93" s="39">
        <v>1.3486697156908678</v>
      </c>
      <c r="T93" s="39">
        <v>36.45897608869457</v>
      </c>
      <c r="U93" s="39">
        <v>8.0814245937027209</v>
      </c>
      <c r="AA93" s="39">
        <v>215.79087719298246</v>
      </c>
      <c r="AB93" s="39">
        <f>R93*1000/AA93</f>
        <v>27.015538703508625</v>
      </c>
      <c r="AC93" s="39">
        <f>IF(AND(Table25[[#This Row],[Subsector]]="Residential",$AB93&gt;49),49+($AB93-49)*2,$AB93)</f>
        <v>27.015538703508625</v>
      </c>
      <c r="AD93" s="39">
        <f>Table25[[#This Row],[Space heating demand (MWh)]]/(load_factor*8760)*1000</f>
        <v>5.0596811878363646</v>
      </c>
      <c r="AE93" s="39">
        <f>Table25[[#This Row],[Peak demand / kW]]/Table25[[#This Row],[Floor area / m^2]]*1000</f>
        <v>23.447150563790867</v>
      </c>
      <c r="AF93" s="39">
        <f t="shared" si="1"/>
        <v>23.447150563790867</v>
      </c>
      <c r="AG93" s="46">
        <f>Table25[[#This Row],[Rebound-corrected peak demand (W/m2)]]/DesignDT</f>
        <v>1.0194413288604725</v>
      </c>
      <c r="AH93" s="16">
        <v>0.991578947368421</v>
      </c>
      <c r="AI93" s="16">
        <f>IF(Table25[[#This Row],[Subsector]]="Residential",1-MIN(Table25[[#This Row],[No HW storage %]],Table25[[#This Row],[Space constrained %]]),Table25[[#This Row],[ND stock with floor area over threshold / %]])</f>
        <v>0.991578947368421</v>
      </c>
      <c r="AJ93" s="16">
        <f>IF(Table25[[#This Row],[Subsector]]="Residential",1-MIN(Table25[[#This Row],[No HW storage %]],Table25[[#This Row],[Space constrained %]]),Table25[[#This Row],[ND stock with floor area over threshold / %]])</f>
        <v>0.991578947368421</v>
      </c>
      <c r="AK93" s="16">
        <f>IF(Table25[[#This Row],[Subsector]]="Residential",1-MIN(Table25[[#This Row],[No HW storage %]],Table25[[#This Row],[Space constrained %]]),Table25[[#This Row],[ND stock with floor area over threshold / %]])</f>
        <v>0.991578947368421</v>
      </c>
      <c r="AL93" s="16">
        <f>IF(Table25[[#This Row],[Subsector]]="Residential",1-MIN(Table25[[#This Row],[No HW storage %]],Table25[[#This Row],[Space constrained %]]),Table25[[#This Row],[ND stock with floor area over threshold / %]])</f>
        <v>0.991578947368421</v>
      </c>
      <c r="AM93" s="16">
        <f>IF($G93=Table25[[#Headers],[Electric heating]],1,0)</f>
        <v>0</v>
      </c>
      <c r="AN93" s="16">
        <f>IF($G93=Table25[[#Headers],[Commercial electric heating]],1,0)</f>
        <v>1</v>
      </c>
      <c r="AO9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93" s="16">
        <f>IF(Table25[[#This Row],[Subsector]]="Residential",IF(AND(Table25[[#This Row],[Building structure]]&lt;&gt;"Apartment",OR(Table25[[#This Row],[Heating]]="Oil boiler",Table25[[#This Row],[Heating]]="Solid boiler")),1,1-Table25[[#This Row],[Space constrained %]]),Table25[[#This Row],[ND stock with floor area over threshold / %]])</f>
        <v>0.991578947368421</v>
      </c>
      <c r="AQ93" s="16">
        <f>IF(Table25[[#This Row],[Subsector]]="Residential",IF(AND(Table25[[#This Row],[Building structure]]&lt;&gt;"Apartment",OR(Table25[[#This Row],[Heating]]="Oil boiler",Table25[[#This Row],[Heating]]="Solid boiler")),1,1-Table25[[#This Row],[Space constrained %]]),Table25[[#This Row],[ND stock with floor area over threshold / %]])</f>
        <v>0.991578947368421</v>
      </c>
      <c r="AR93" s="16">
        <f>IF(Table25[[#This Row],[Heating]]="Gas boiler",1,percentage_of_non_gas_domestic_properties_within_close_proximity_of_gas_grid)</f>
        <v>0.3495740805177735</v>
      </c>
      <c r="AS93" s="16">
        <f>IF(Table25[[#This Row],[Heating]]="Gas boiler",1,percentage_of_non_gas_domestic_properties_within_close_proximity_of_gas_grid)</f>
        <v>0.3495740805177735</v>
      </c>
      <c r="AT93" s="16">
        <f>Table25[[#This Row],[Biomethane boiler]]*Table25[[#This Row],[ASHP]]</f>
        <v>0.3466302987870975</v>
      </c>
      <c r="AU93" s="16">
        <f>IF(Table25[[#This Row],[Subsector]]="Residential",Table25[[#This Row],[ASHP]]*Table25[[#This Row],[Bioliquid boiler (B100)]],Table25[[#This Row],[ND stock with floor area over threshold / %]])</f>
        <v>0.991578947368421</v>
      </c>
      <c r="AV93" s="16">
        <f>Table25[[#This Row],[Biomethane boiler]]*Table25[[#This Row],[ASHP]]</f>
        <v>0.3466302987870975</v>
      </c>
      <c r="AW93" s="16">
        <v>1</v>
      </c>
      <c r="AX93" s="16">
        <f>IF(Table25[[#This Row],[Subsector]]="Residential",IF(Table25[[#This Row],[Building structure]]&lt;&gt;"Apartment",0.5*(1-MIN(Table25[[#This Row],[No HW storage %]],Table25[[#This Row],[Space constrained %]])),0),0.5*Table25[[#This Row],[ASHP]])</f>
        <v>0.4957894736842105</v>
      </c>
      <c r="AY93" s="16">
        <f>IF(Table25[[#This Row],[Subsector]]="Residential",IF(Table25[[#This Row],[Building structure]]&lt;&gt;"Apartment",Table25[[#This Row],[Hydrogen boiler]]*0.5,0),0.5*Table25[[#This Row],[Hydrogen boiler]])</f>
        <v>0.17478704025888675</v>
      </c>
      <c r="AZ93" s="16">
        <f>IF(Table25[[#This Row],[Subsector]]="Residential",IF(Table25[[#This Row],[Peak demand / kW]]&gt;fuse_limit_kW,0,1),0)</f>
        <v>0</v>
      </c>
      <c r="BA93" s="16">
        <f>IF(Table25[[#This Row],[Subsector]]="Residential",IF(Table25[[#This Row],[Building structure]]&lt;&gt;"Apartment",IF(Table25[[#This Row],[Peak demand / kW]]&gt;fuse_limit_kW,0,0.5),0),0)</f>
        <v>0</v>
      </c>
      <c r="BB93" s="16">
        <f>IF(Table25[[#This Row],[Subsector]]="Residential",IF(Table25[[#This Row],[Peak demand / kW]]&gt;fuse_limit_kW,0,1),IF(OR(Table25[[#This Row],[Subsector]]="Commercial",Table25[[#This Row],[Subsector]]="Public"),1,0))</f>
        <v>1</v>
      </c>
      <c r="BC93" s="16">
        <f>IF(Table25[[#This Row],[Subsector]]="Residential",IF(Table25[[#This Row],[Peak demand / kW]]&gt;fuse_limit_kW,0,1),0)</f>
        <v>0</v>
      </c>
      <c r="BD93" s="16">
        <f>IF($G93=Table25[[#Headers],[Gas boiler]],1,0)</f>
        <v>0</v>
      </c>
      <c r="BE93" s="16">
        <f>IF($G93=Table25[[#Headers],[Oil boiler]],1,0)</f>
        <v>0</v>
      </c>
      <c r="BF93" s="16">
        <f>IF($G93=Table25[[#Headers],[Solid boiler]],1,0)</f>
        <v>0</v>
      </c>
      <c r="BG93" s="16">
        <f>IF(Table25[[#This Row],[Subsector]]="Residential",IF(Table25[[#This Row],[Building structure]]&lt;&gt;"Apartment",Table25[[#This Row],[ASHP]]*0.5,0),0)</f>
        <v>0</v>
      </c>
      <c r="BH93" s="16">
        <f>IF(Table25[[#This Row],[Subsector]]="Residential",IF(Table25[[#This Row],[Building structure]]="Apartment",1,0),0)</f>
        <v>0</v>
      </c>
      <c r="BI93" s="27">
        <f>Table25[[#This Row],[Bioliquid boiler (B100)]]*0.5</f>
        <v>0.4957894736842105</v>
      </c>
    </row>
    <row r="94" spans="2:61" x14ac:dyDescent="0.25">
      <c r="B94">
        <v>86</v>
      </c>
      <c r="C94" t="s">
        <v>333</v>
      </c>
      <c r="D94" t="s">
        <v>347</v>
      </c>
      <c r="E94" t="s">
        <v>342</v>
      </c>
      <c r="F94" t="s">
        <v>336</v>
      </c>
      <c r="G94" t="s">
        <v>331</v>
      </c>
      <c r="H94" t="s">
        <v>337</v>
      </c>
      <c r="I94" t="s">
        <v>337</v>
      </c>
      <c r="J94" t="s">
        <v>345</v>
      </c>
      <c r="K94" s="39">
        <v>6.875353367423771</v>
      </c>
      <c r="L94" s="39">
        <v>2.1625592024446587</v>
      </c>
      <c r="M94" s="39">
        <v>7.2179444212585038</v>
      </c>
      <c r="N94" s="39">
        <v>66.54260257640442</v>
      </c>
      <c r="O94" t="s">
        <v>339</v>
      </c>
      <c r="P94" s="19">
        <v>3321.8348798453144</v>
      </c>
      <c r="Q94" s="39">
        <v>44.716169510088733</v>
      </c>
      <c r="R94" s="39">
        <v>3.6920611483532797</v>
      </c>
      <c r="S94" s="39">
        <v>1.1612931562456603</v>
      </c>
      <c r="T94" s="39">
        <v>32.644870784231287</v>
      </c>
      <c r="U94" s="39">
        <v>7.2179444212585038</v>
      </c>
      <c r="AA94" s="39">
        <v>187.32359550561799</v>
      </c>
      <c r="AB94" s="39">
        <f>R94*1000/AA94</f>
        <v>19.709535995120017</v>
      </c>
      <c r="AC94" s="39">
        <f>IF(AND(Table25[[#This Row],[Subsector]]="Residential",$AB94&gt;49),49+($AB94-49)*2,$AB94)</f>
        <v>19.709535995120017</v>
      </c>
      <c r="AD94" s="39">
        <f>Table25[[#This Row],[Space heating demand (MWh)]]/(load_factor*8760)*1000</f>
        <v>3.4267235458198728</v>
      </c>
      <c r="AE94" s="39">
        <f>Table25[[#This Row],[Peak demand / kW]]/Table25[[#This Row],[Floor area / m^2]]*1000</f>
        <v>18.29306946928158</v>
      </c>
      <c r="AF94" s="39">
        <f t="shared" si="1"/>
        <v>18.29306946928158</v>
      </c>
      <c r="AG94" s="46">
        <f>Table25[[#This Row],[Rebound-corrected peak demand (W/m2)]]/DesignDT</f>
        <v>0.79535084649050347</v>
      </c>
      <c r="AH94" s="16">
        <v>0.95056179775280902</v>
      </c>
      <c r="AI94" s="16">
        <f>IF(Table25[[#This Row],[Subsector]]="Residential",1-MIN(Table25[[#This Row],[No HW storage %]],Table25[[#This Row],[Space constrained %]]),Table25[[#This Row],[ND stock with floor area over threshold / %]])</f>
        <v>0.95056179775280902</v>
      </c>
      <c r="AJ94" s="16">
        <f>IF(Table25[[#This Row],[Subsector]]="Residential",1-MIN(Table25[[#This Row],[No HW storage %]],Table25[[#This Row],[Space constrained %]]),Table25[[#This Row],[ND stock with floor area over threshold / %]])</f>
        <v>0.95056179775280902</v>
      </c>
      <c r="AK94" s="16">
        <f>IF(Table25[[#This Row],[Subsector]]="Residential",1-MIN(Table25[[#This Row],[No HW storage %]],Table25[[#This Row],[Space constrained %]]),Table25[[#This Row],[ND stock with floor area over threshold / %]])</f>
        <v>0.95056179775280902</v>
      </c>
      <c r="AL94" s="16">
        <f>IF(Table25[[#This Row],[Subsector]]="Residential",1-MIN(Table25[[#This Row],[No HW storage %]],Table25[[#This Row],[Space constrained %]]),Table25[[#This Row],[ND stock with floor area over threshold / %]])</f>
        <v>0.95056179775280902</v>
      </c>
      <c r="AM94" s="16">
        <f>IF($G94=Table25[[#Headers],[Electric heating]],1,0)</f>
        <v>0</v>
      </c>
      <c r="AN94" s="16">
        <f>IF($G94=Table25[[#Headers],[Commercial electric heating]],1,0)</f>
        <v>1</v>
      </c>
      <c r="AO9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94" s="16">
        <f>IF(Table25[[#This Row],[Subsector]]="Residential",IF(AND(Table25[[#This Row],[Building structure]]&lt;&gt;"Apartment",OR(Table25[[#This Row],[Heating]]="Oil boiler",Table25[[#This Row],[Heating]]="Solid boiler")),1,1-Table25[[#This Row],[Space constrained %]]),Table25[[#This Row],[ND stock with floor area over threshold / %]])</f>
        <v>0.95056179775280902</v>
      </c>
      <c r="AQ94" s="16">
        <f>IF(Table25[[#This Row],[Subsector]]="Residential",IF(AND(Table25[[#This Row],[Building structure]]&lt;&gt;"Apartment",OR(Table25[[#This Row],[Heating]]="Oil boiler",Table25[[#This Row],[Heating]]="Solid boiler")),1,1-Table25[[#This Row],[Space constrained %]]),Table25[[#This Row],[ND stock with floor area over threshold / %]])</f>
        <v>0.95056179775280902</v>
      </c>
      <c r="AR94" s="16">
        <f>IF(Table25[[#This Row],[Heating]]="Gas boiler",1,percentage_of_non_gas_domestic_properties_within_close_proximity_of_gas_grid)</f>
        <v>0.3495740805177735</v>
      </c>
      <c r="AS94" s="16">
        <f>IF(Table25[[#This Row],[Heating]]="Gas boiler",1,percentage_of_non_gas_domestic_properties_within_close_proximity_of_gas_grid)</f>
        <v>0.3495740805177735</v>
      </c>
      <c r="AT94" s="16">
        <f>Table25[[#This Row],[Biomethane boiler]]*Table25[[#This Row],[ASHP]]</f>
        <v>0.33229176642475999</v>
      </c>
      <c r="AU94" s="16">
        <f>IF(Table25[[#This Row],[Subsector]]="Residential",Table25[[#This Row],[ASHP]]*Table25[[#This Row],[Bioliquid boiler (B100)]],Table25[[#This Row],[ND stock with floor area over threshold / %]])</f>
        <v>0.95056179775280902</v>
      </c>
      <c r="AV94" s="16">
        <f>Table25[[#This Row],[Biomethane boiler]]*Table25[[#This Row],[ASHP]]</f>
        <v>0.33229176642475999</v>
      </c>
      <c r="AW94" s="16">
        <v>1</v>
      </c>
      <c r="AX94" s="16">
        <f>IF(Table25[[#This Row],[Subsector]]="Residential",IF(Table25[[#This Row],[Building structure]]&lt;&gt;"Apartment",0.5*(1-MIN(Table25[[#This Row],[No HW storage %]],Table25[[#This Row],[Space constrained %]])),0),0.5*Table25[[#This Row],[ASHP]])</f>
        <v>0.47528089887640451</v>
      </c>
      <c r="AY94" s="16">
        <f>IF(Table25[[#This Row],[Subsector]]="Residential",IF(Table25[[#This Row],[Building structure]]&lt;&gt;"Apartment",Table25[[#This Row],[Hydrogen boiler]]*0.5,0),0.5*Table25[[#This Row],[Hydrogen boiler]])</f>
        <v>0.17478704025888675</v>
      </c>
      <c r="AZ94" s="16">
        <f>IF(Table25[[#This Row],[Subsector]]="Residential",IF(Table25[[#This Row],[Peak demand / kW]]&gt;fuse_limit_kW,0,1),0)</f>
        <v>0</v>
      </c>
      <c r="BA94" s="16">
        <f>IF(Table25[[#This Row],[Subsector]]="Residential",IF(Table25[[#This Row],[Building structure]]&lt;&gt;"Apartment",IF(Table25[[#This Row],[Peak demand / kW]]&gt;fuse_limit_kW,0,0.5),0),0)</f>
        <v>0</v>
      </c>
      <c r="BB94" s="16">
        <f>IF(Table25[[#This Row],[Subsector]]="Residential",IF(Table25[[#This Row],[Peak demand / kW]]&gt;fuse_limit_kW,0,1),IF(OR(Table25[[#This Row],[Subsector]]="Commercial",Table25[[#This Row],[Subsector]]="Public"),1,0))</f>
        <v>1</v>
      </c>
      <c r="BC94" s="16">
        <f>IF(Table25[[#This Row],[Subsector]]="Residential",IF(Table25[[#This Row],[Peak demand / kW]]&gt;fuse_limit_kW,0,1),0)</f>
        <v>0</v>
      </c>
      <c r="BD94" s="16">
        <f>IF($G94=Table25[[#Headers],[Gas boiler]],1,0)</f>
        <v>0</v>
      </c>
      <c r="BE94" s="16">
        <f>IF($G94=Table25[[#Headers],[Oil boiler]],1,0)</f>
        <v>0</v>
      </c>
      <c r="BF94" s="16">
        <f>IF($G94=Table25[[#Headers],[Solid boiler]],1,0)</f>
        <v>0</v>
      </c>
      <c r="BG94" s="16">
        <f>IF(Table25[[#This Row],[Subsector]]="Residential",IF(Table25[[#This Row],[Building structure]]&lt;&gt;"Apartment",Table25[[#This Row],[ASHP]]*0.5,0),0)</f>
        <v>0</v>
      </c>
      <c r="BH94" s="16">
        <f>IF(Table25[[#This Row],[Subsector]]="Residential",IF(Table25[[#This Row],[Building structure]]="Apartment",1,0),0)</f>
        <v>0</v>
      </c>
      <c r="BI94" s="27">
        <f>Table25[[#This Row],[Bioliquid boiler (B100)]]*0.5</f>
        <v>0.47528089887640451</v>
      </c>
    </row>
    <row r="95" spans="2:61" x14ac:dyDescent="0.25">
      <c r="B95" s="3">
        <v>87</v>
      </c>
      <c r="C95" t="s">
        <v>333</v>
      </c>
      <c r="D95" t="s">
        <v>347</v>
      </c>
      <c r="E95" t="s">
        <v>342</v>
      </c>
      <c r="F95" t="s">
        <v>336</v>
      </c>
      <c r="G95" t="s">
        <v>331</v>
      </c>
      <c r="H95" t="s">
        <v>337</v>
      </c>
      <c r="I95" t="s">
        <v>341</v>
      </c>
      <c r="J95" t="s">
        <v>345</v>
      </c>
      <c r="K95" s="39">
        <v>10.151707783756551</v>
      </c>
      <c r="L95" s="39">
        <v>2.348540215266206</v>
      </c>
      <c r="M95" s="39">
        <v>8.0814245937027209</v>
      </c>
      <c r="N95" s="39">
        <v>73.401759493847663</v>
      </c>
      <c r="O95" t="s">
        <v>339</v>
      </c>
      <c r="P95" s="19">
        <v>2659.3341032469511</v>
      </c>
      <c r="Q95" s="39">
        <v>51.718777192759255</v>
      </c>
      <c r="R95" s="39">
        <v>5.8297067946710941</v>
      </c>
      <c r="S95" s="39">
        <v>1.3486697156908678</v>
      </c>
      <c r="T95" s="39">
        <v>36.45897608869457</v>
      </c>
      <c r="U95" s="39">
        <v>8.0814245937027209</v>
      </c>
      <c r="AA95" s="39">
        <v>215.79087719298246</v>
      </c>
      <c r="AB95" s="39">
        <f>R95*1000/AA95</f>
        <v>27.015538703508625</v>
      </c>
      <c r="AC95" s="39">
        <f>IF(AND(Table25[[#This Row],[Subsector]]="Residential",$AB95&gt;49),49+($AB95-49)*2,$AB95)</f>
        <v>27.015538703508625</v>
      </c>
      <c r="AD95" s="39">
        <f>Table25[[#This Row],[Space heating demand (MWh)]]/(load_factor*8760)*1000</f>
        <v>5.0596811878363646</v>
      </c>
      <c r="AE95" s="39">
        <f>Table25[[#This Row],[Peak demand / kW]]/Table25[[#This Row],[Floor area / m^2]]*1000</f>
        <v>23.447150563790867</v>
      </c>
      <c r="AF95" s="39">
        <f t="shared" si="1"/>
        <v>23.447150563790867</v>
      </c>
      <c r="AG95" s="46">
        <f>Table25[[#This Row],[Rebound-corrected peak demand (W/m2)]]/DesignDT</f>
        <v>1.0194413288604725</v>
      </c>
      <c r="AH95" s="16">
        <v>0.991578947368421</v>
      </c>
      <c r="AI95" s="16">
        <f>IF(Table25[[#This Row],[Subsector]]="Residential",1-MIN(Table25[[#This Row],[No HW storage %]],Table25[[#This Row],[Space constrained %]]),Table25[[#This Row],[ND stock with floor area over threshold / %]])</f>
        <v>0.991578947368421</v>
      </c>
      <c r="AJ95" s="16">
        <f>IF(Table25[[#This Row],[Subsector]]="Residential",1-MIN(Table25[[#This Row],[No HW storage %]],Table25[[#This Row],[Space constrained %]]),Table25[[#This Row],[ND stock with floor area over threshold / %]])</f>
        <v>0.991578947368421</v>
      </c>
      <c r="AK95" s="16">
        <f>IF(Table25[[#This Row],[Subsector]]="Residential",1-MIN(Table25[[#This Row],[No HW storage %]],Table25[[#This Row],[Space constrained %]]),Table25[[#This Row],[ND stock with floor area over threshold / %]])</f>
        <v>0.991578947368421</v>
      </c>
      <c r="AL95" s="16">
        <f>IF(Table25[[#This Row],[Subsector]]="Residential",1-MIN(Table25[[#This Row],[No HW storage %]],Table25[[#This Row],[Space constrained %]]),Table25[[#This Row],[ND stock with floor area over threshold / %]])</f>
        <v>0.991578947368421</v>
      </c>
      <c r="AM95" s="16">
        <f>IF($G95=Table25[[#Headers],[Electric heating]],1,0)</f>
        <v>0</v>
      </c>
      <c r="AN95" s="16">
        <f>IF($G95=Table25[[#Headers],[Commercial electric heating]],1,0)</f>
        <v>1</v>
      </c>
      <c r="AO9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95" s="16">
        <f>IF(Table25[[#This Row],[Subsector]]="Residential",IF(AND(Table25[[#This Row],[Building structure]]&lt;&gt;"Apartment",OR(Table25[[#This Row],[Heating]]="Oil boiler",Table25[[#This Row],[Heating]]="Solid boiler")),1,1-Table25[[#This Row],[Space constrained %]]),Table25[[#This Row],[ND stock with floor area over threshold / %]])</f>
        <v>0.991578947368421</v>
      </c>
      <c r="AQ95" s="16">
        <f>IF(Table25[[#This Row],[Subsector]]="Residential",IF(AND(Table25[[#This Row],[Building structure]]&lt;&gt;"Apartment",OR(Table25[[#This Row],[Heating]]="Oil boiler",Table25[[#This Row],[Heating]]="Solid boiler")),1,1-Table25[[#This Row],[Space constrained %]]),Table25[[#This Row],[ND stock with floor area over threshold / %]])</f>
        <v>0.991578947368421</v>
      </c>
      <c r="AR95" s="16">
        <f>IF(Table25[[#This Row],[Heating]]="Gas boiler",1,percentage_of_non_gas_domestic_properties_within_close_proximity_of_gas_grid)</f>
        <v>0.3495740805177735</v>
      </c>
      <c r="AS95" s="16">
        <f>IF(Table25[[#This Row],[Heating]]="Gas boiler",1,percentage_of_non_gas_domestic_properties_within_close_proximity_of_gas_grid)</f>
        <v>0.3495740805177735</v>
      </c>
      <c r="AT95" s="16">
        <f>Table25[[#This Row],[Biomethane boiler]]*Table25[[#This Row],[ASHP]]</f>
        <v>0.3466302987870975</v>
      </c>
      <c r="AU95" s="16">
        <f>IF(Table25[[#This Row],[Subsector]]="Residential",Table25[[#This Row],[ASHP]]*Table25[[#This Row],[Bioliquid boiler (B100)]],Table25[[#This Row],[ND stock with floor area over threshold / %]])</f>
        <v>0.991578947368421</v>
      </c>
      <c r="AV95" s="16">
        <f>Table25[[#This Row],[Biomethane boiler]]*Table25[[#This Row],[ASHP]]</f>
        <v>0.3466302987870975</v>
      </c>
      <c r="AW95" s="16">
        <v>1</v>
      </c>
      <c r="AX95" s="16">
        <f>IF(Table25[[#This Row],[Subsector]]="Residential",IF(Table25[[#This Row],[Building structure]]&lt;&gt;"Apartment",0.5*(1-MIN(Table25[[#This Row],[No HW storage %]],Table25[[#This Row],[Space constrained %]])),0),0.5*Table25[[#This Row],[ASHP]])</f>
        <v>0.4957894736842105</v>
      </c>
      <c r="AY95" s="16">
        <f>IF(Table25[[#This Row],[Subsector]]="Residential",IF(Table25[[#This Row],[Building structure]]&lt;&gt;"Apartment",Table25[[#This Row],[Hydrogen boiler]]*0.5,0),0.5*Table25[[#This Row],[Hydrogen boiler]])</f>
        <v>0.17478704025888675</v>
      </c>
      <c r="AZ95" s="16">
        <f>IF(Table25[[#This Row],[Subsector]]="Residential",IF(Table25[[#This Row],[Peak demand / kW]]&gt;fuse_limit_kW,0,1),0)</f>
        <v>0</v>
      </c>
      <c r="BA95" s="16">
        <f>IF(Table25[[#This Row],[Subsector]]="Residential",IF(Table25[[#This Row],[Building structure]]&lt;&gt;"Apartment",IF(Table25[[#This Row],[Peak demand / kW]]&gt;fuse_limit_kW,0,0.5),0),0)</f>
        <v>0</v>
      </c>
      <c r="BB95" s="16">
        <f>IF(Table25[[#This Row],[Subsector]]="Residential",IF(Table25[[#This Row],[Peak demand / kW]]&gt;fuse_limit_kW,0,1),IF(OR(Table25[[#This Row],[Subsector]]="Commercial",Table25[[#This Row],[Subsector]]="Public"),1,0))</f>
        <v>1</v>
      </c>
      <c r="BC95" s="16">
        <f>IF(Table25[[#This Row],[Subsector]]="Residential",IF(Table25[[#This Row],[Peak demand / kW]]&gt;fuse_limit_kW,0,1),0)</f>
        <v>0</v>
      </c>
      <c r="BD95" s="16">
        <f>IF($G95=Table25[[#Headers],[Gas boiler]],1,0)</f>
        <v>0</v>
      </c>
      <c r="BE95" s="16">
        <f>IF($G95=Table25[[#Headers],[Oil boiler]],1,0)</f>
        <v>0</v>
      </c>
      <c r="BF95" s="16">
        <f>IF($G95=Table25[[#Headers],[Solid boiler]],1,0)</f>
        <v>0</v>
      </c>
      <c r="BG95" s="16">
        <f>IF(Table25[[#This Row],[Subsector]]="Residential",IF(Table25[[#This Row],[Building structure]]&lt;&gt;"Apartment",Table25[[#This Row],[ASHP]]*0.5,0),0)</f>
        <v>0</v>
      </c>
      <c r="BH95" s="16">
        <f>IF(Table25[[#This Row],[Subsector]]="Residential",IF(Table25[[#This Row],[Building structure]]="Apartment",1,0),0)</f>
        <v>0</v>
      </c>
      <c r="BI95" s="27">
        <f>Table25[[#This Row],[Bioliquid boiler (B100)]]*0.5</f>
        <v>0.4957894736842105</v>
      </c>
    </row>
    <row r="96" spans="2:61" x14ac:dyDescent="0.25">
      <c r="B96" s="3">
        <v>88</v>
      </c>
      <c r="C96" t="s">
        <v>333</v>
      </c>
      <c r="D96" t="s">
        <v>347</v>
      </c>
      <c r="E96" t="s">
        <v>342</v>
      </c>
      <c r="F96" t="s">
        <v>336</v>
      </c>
      <c r="G96" t="s">
        <v>331</v>
      </c>
      <c r="H96" t="s">
        <v>341</v>
      </c>
      <c r="I96" t="s">
        <v>341</v>
      </c>
      <c r="J96" t="s">
        <v>338</v>
      </c>
      <c r="K96" s="39">
        <v>18.186926096361123</v>
      </c>
      <c r="L96" s="39">
        <v>2.0693221766431655</v>
      </c>
      <c r="M96" s="39">
        <v>5.7528644122128263</v>
      </c>
      <c r="N96" s="39">
        <v>29.079499192694112</v>
      </c>
      <c r="O96" t="s">
        <v>339</v>
      </c>
      <c r="P96" s="19">
        <v>7922.0163286198649</v>
      </c>
      <c r="Q96" s="39">
        <v>31.857773751454882</v>
      </c>
      <c r="R96" s="39">
        <v>10.454730748677669</v>
      </c>
      <c r="S96" s="39">
        <v>1.1895471546123744</v>
      </c>
      <c r="T96" s="39">
        <v>14.460631435952012</v>
      </c>
      <c r="U96" s="39">
        <v>5.7528644122128272</v>
      </c>
      <c r="AA96" s="39">
        <v>224.02379269729093</v>
      </c>
      <c r="AB96" s="39">
        <f>R96*1000/AA96</f>
        <v>46.667948179970686</v>
      </c>
      <c r="AC96" s="39">
        <f>IF(AND(Table25[[#This Row],[Subsector]]="Residential",$AB96&gt;49),49+($AB96-49)*2,$AB96)</f>
        <v>46.667948179970686</v>
      </c>
      <c r="AD96" s="39">
        <f>Table25[[#This Row],[Space heating demand (MWh)]]/(load_factor*8760)*1000</f>
        <v>9.0644894233034545</v>
      </c>
      <c r="AE96" s="39">
        <f>Table25[[#This Row],[Peak demand / kW]]/Table25[[#This Row],[Floor area / m^2]]*1000</f>
        <v>40.462172853004596</v>
      </c>
      <c r="AF96" s="39">
        <f t="shared" si="1"/>
        <v>40.462172853004596</v>
      </c>
      <c r="AG96" s="46">
        <f>Table25[[#This Row],[Rebound-corrected peak demand (W/m2)]]/DesignDT</f>
        <v>1.7592249066523737</v>
      </c>
      <c r="AH96" s="16">
        <v>0.99010600706713781</v>
      </c>
      <c r="AI96" s="16">
        <f>IF(Table25[[#This Row],[Subsector]]="Residential",1-MIN(Table25[[#This Row],[No HW storage %]],Table25[[#This Row],[Space constrained %]]),Table25[[#This Row],[ND stock with floor area over threshold / %]])</f>
        <v>0.99010600706713781</v>
      </c>
      <c r="AJ96" s="16">
        <f>IF(Table25[[#This Row],[Subsector]]="Residential",1-MIN(Table25[[#This Row],[No HW storage %]],Table25[[#This Row],[Space constrained %]]),Table25[[#This Row],[ND stock with floor area over threshold / %]])</f>
        <v>0.99010600706713781</v>
      </c>
      <c r="AK96" s="16">
        <f>IF(Table25[[#This Row],[Subsector]]="Residential",1-MIN(Table25[[#This Row],[No HW storage %]],Table25[[#This Row],[Space constrained %]]),Table25[[#This Row],[ND stock with floor area over threshold / %]])</f>
        <v>0.99010600706713781</v>
      </c>
      <c r="AL96" s="16">
        <f>IF(Table25[[#This Row],[Subsector]]="Residential",1-MIN(Table25[[#This Row],[No HW storage %]],Table25[[#This Row],[Space constrained %]]),Table25[[#This Row],[ND stock with floor area over threshold / %]])</f>
        <v>0.99010600706713781</v>
      </c>
      <c r="AM96" s="16">
        <f>IF($G96=Table25[[#Headers],[Electric heating]],1,0)</f>
        <v>0</v>
      </c>
      <c r="AN96" s="16">
        <f>IF($G96=Table25[[#Headers],[Commercial electric heating]],1,0)</f>
        <v>1</v>
      </c>
      <c r="AO9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96" s="16">
        <f>IF(Table25[[#This Row],[Subsector]]="Residential",IF(AND(Table25[[#This Row],[Building structure]]&lt;&gt;"Apartment",OR(Table25[[#This Row],[Heating]]="Oil boiler",Table25[[#This Row],[Heating]]="Solid boiler")),1,1-Table25[[#This Row],[Space constrained %]]),Table25[[#This Row],[ND stock with floor area over threshold / %]])</f>
        <v>0.99010600706713781</v>
      </c>
      <c r="AQ96" s="16">
        <f>IF(Table25[[#This Row],[Subsector]]="Residential",IF(AND(Table25[[#This Row],[Building structure]]&lt;&gt;"Apartment",OR(Table25[[#This Row],[Heating]]="Oil boiler",Table25[[#This Row],[Heating]]="Solid boiler")),1,1-Table25[[#This Row],[Space constrained %]]),Table25[[#This Row],[ND stock with floor area over threshold / %]])</f>
        <v>0.99010600706713781</v>
      </c>
      <c r="AR96" s="16">
        <f>IF(Table25[[#This Row],[Heating]]="Gas boiler",1,percentage_of_non_gas_domestic_properties_within_close_proximity_of_gas_grid)</f>
        <v>0.3495740805177735</v>
      </c>
      <c r="AS96" s="16">
        <f>IF(Table25[[#This Row],[Heating]]="Gas boiler",1,percentage_of_non_gas_domestic_properties_within_close_proximity_of_gas_grid)</f>
        <v>0.3495740805177735</v>
      </c>
      <c r="AT96" s="16">
        <f>Table25[[#This Row],[Biomethane boiler]]*Table25[[#This Row],[ASHP]]</f>
        <v>0.34611539703561883</v>
      </c>
      <c r="AU96" s="16">
        <f>IF(Table25[[#This Row],[Subsector]]="Residential",Table25[[#This Row],[ASHP]]*Table25[[#This Row],[Bioliquid boiler (B100)]],Table25[[#This Row],[ND stock with floor area over threshold / %]])</f>
        <v>0.99010600706713781</v>
      </c>
      <c r="AV96" s="16">
        <f>Table25[[#This Row],[Biomethane boiler]]*Table25[[#This Row],[ASHP]]</f>
        <v>0.34611539703561883</v>
      </c>
      <c r="AW96" s="16">
        <v>1</v>
      </c>
      <c r="AX96" s="16">
        <f>IF(Table25[[#This Row],[Subsector]]="Residential",IF(Table25[[#This Row],[Building structure]]&lt;&gt;"Apartment",0.5*(1-MIN(Table25[[#This Row],[No HW storage %]],Table25[[#This Row],[Space constrained %]])),0),0.5*Table25[[#This Row],[ASHP]])</f>
        <v>0.4950530035335689</v>
      </c>
      <c r="AY96" s="16">
        <f>IF(Table25[[#This Row],[Subsector]]="Residential",IF(Table25[[#This Row],[Building structure]]&lt;&gt;"Apartment",Table25[[#This Row],[Hydrogen boiler]]*0.5,0),0.5*Table25[[#This Row],[Hydrogen boiler]])</f>
        <v>0.17478704025888675</v>
      </c>
      <c r="AZ96" s="16">
        <f>IF(Table25[[#This Row],[Subsector]]="Residential",IF(Table25[[#This Row],[Peak demand / kW]]&gt;fuse_limit_kW,0,1),0)</f>
        <v>0</v>
      </c>
      <c r="BA96" s="16">
        <f>IF(Table25[[#This Row],[Subsector]]="Residential",IF(Table25[[#This Row],[Building structure]]&lt;&gt;"Apartment",IF(Table25[[#This Row],[Peak demand / kW]]&gt;fuse_limit_kW,0,0.5),0),0)</f>
        <v>0</v>
      </c>
      <c r="BB96" s="16">
        <f>IF(Table25[[#This Row],[Subsector]]="Residential",IF(Table25[[#This Row],[Peak demand / kW]]&gt;fuse_limit_kW,0,1),IF(OR(Table25[[#This Row],[Subsector]]="Commercial",Table25[[#This Row],[Subsector]]="Public"),1,0))</f>
        <v>1</v>
      </c>
      <c r="BC96" s="16">
        <f>IF(Table25[[#This Row],[Subsector]]="Residential",IF(Table25[[#This Row],[Peak demand / kW]]&gt;fuse_limit_kW,0,1),0)</f>
        <v>0</v>
      </c>
      <c r="BD96" s="16">
        <f>IF($G96=Table25[[#Headers],[Gas boiler]],1,0)</f>
        <v>0</v>
      </c>
      <c r="BE96" s="16">
        <f>IF($G96=Table25[[#Headers],[Oil boiler]],1,0)</f>
        <v>0</v>
      </c>
      <c r="BF96" s="16">
        <f>IF($G96=Table25[[#Headers],[Solid boiler]],1,0)</f>
        <v>0</v>
      </c>
      <c r="BG96" s="16">
        <f>IF(Table25[[#This Row],[Subsector]]="Residential",IF(Table25[[#This Row],[Building structure]]&lt;&gt;"Apartment",Table25[[#This Row],[ASHP]]*0.5,0),0)</f>
        <v>0</v>
      </c>
      <c r="BH96" s="16">
        <f>IF(Table25[[#This Row],[Subsector]]="Residential",IF(Table25[[#This Row],[Building structure]]="Apartment",1,0),0)</f>
        <v>0</v>
      </c>
      <c r="BI96" s="27">
        <f>Table25[[#This Row],[Bioliquid boiler (B100)]]*0.5</f>
        <v>0.4950530035335689</v>
      </c>
    </row>
    <row r="97" spans="2:61" x14ac:dyDescent="0.25">
      <c r="B97">
        <v>89</v>
      </c>
      <c r="C97" t="s">
        <v>333</v>
      </c>
      <c r="D97" t="s">
        <v>347</v>
      </c>
      <c r="E97" t="s">
        <v>342</v>
      </c>
      <c r="F97" t="s">
        <v>344</v>
      </c>
      <c r="G97" t="s">
        <v>331</v>
      </c>
      <c r="H97" t="s">
        <v>341</v>
      </c>
      <c r="I97" t="s">
        <v>341</v>
      </c>
      <c r="J97" t="s">
        <v>345</v>
      </c>
      <c r="K97" s="39">
        <v>10.88294184368084</v>
      </c>
      <c r="L97" s="39">
        <v>1.4550300150864235</v>
      </c>
      <c r="M97" s="39">
        <v>4.9508951475081027</v>
      </c>
      <c r="N97" s="39">
        <v>0</v>
      </c>
      <c r="O97" t="s">
        <v>339</v>
      </c>
      <c r="P97" s="19">
        <v>1115.9872236783697</v>
      </c>
      <c r="Q97" s="39">
        <v>16.681113665530582</v>
      </c>
      <c r="R97" s="39">
        <v>10.346861494467834</v>
      </c>
      <c r="S97" s="39">
        <v>1.3833570235546486</v>
      </c>
      <c r="T97" s="39">
        <v>0</v>
      </c>
      <c r="U97" s="39">
        <v>4.9508951475081018</v>
      </c>
      <c r="AA97" s="39">
        <v>144.47157190635451</v>
      </c>
      <c r="AB97" s="39">
        <f>R97*1000/AA97</f>
        <v>71.618667658538385</v>
      </c>
      <c r="AC97" s="39">
        <f>IF(AND(Table25[[#This Row],[Subsector]]="Residential",$AB97&gt;49),49+($AB97-49)*2,$AB97)</f>
        <v>71.618667658538385</v>
      </c>
      <c r="AD97" s="39">
        <f>Table25[[#This Row],[Space heating demand (MWh)]]/(load_factor*8760)*1000</f>
        <v>5.4241332874943247</v>
      </c>
      <c r="AE97" s="39">
        <f>Table25[[#This Row],[Peak demand / kW]]/Table25[[#This Row],[Floor area / m^2]]*1000</f>
        <v>37.544640900081099</v>
      </c>
      <c r="AF97" s="39">
        <f t="shared" si="1"/>
        <v>37.544640900081099</v>
      </c>
      <c r="AG97" s="46">
        <f>Table25[[#This Row],[Rebound-corrected peak demand (W/m2)]]/DesignDT</f>
        <v>1.632375691307874</v>
      </c>
      <c r="AH97" s="16">
        <v>0.96153846153846156</v>
      </c>
      <c r="AI97" s="16">
        <f>IF(Table25[[#This Row],[Subsector]]="Residential",1-MIN(Table25[[#This Row],[No HW storage %]],Table25[[#This Row],[Space constrained %]]),Table25[[#This Row],[ND stock with floor area over threshold / %]])</f>
        <v>0.96153846153846156</v>
      </c>
      <c r="AJ97" s="16">
        <f>IF(Table25[[#This Row],[Subsector]]="Residential",1-MIN(Table25[[#This Row],[No HW storage %]],Table25[[#This Row],[Space constrained %]]),Table25[[#This Row],[ND stock with floor area over threshold / %]])</f>
        <v>0.96153846153846156</v>
      </c>
      <c r="AK97" s="16">
        <f>IF(Table25[[#This Row],[Subsector]]="Residential",1-MIN(Table25[[#This Row],[No HW storage %]],Table25[[#This Row],[Space constrained %]]),Table25[[#This Row],[ND stock with floor area over threshold / %]])</f>
        <v>0.96153846153846156</v>
      </c>
      <c r="AL97" s="16">
        <f>IF(Table25[[#This Row],[Subsector]]="Residential",1-MIN(Table25[[#This Row],[No HW storage %]],Table25[[#This Row],[Space constrained %]]),Table25[[#This Row],[ND stock with floor area over threshold / %]])</f>
        <v>0.96153846153846156</v>
      </c>
      <c r="AM97" s="16">
        <f>IF($G97=Table25[[#Headers],[Electric heating]],1,0)</f>
        <v>0</v>
      </c>
      <c r="AN97" s="16">
        <f>IF($G97=Table25[[#Headers],[Commercial electric heating]],1,0)</f>
        <v>1</v>
      </c>
      <c r="AO9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97" s="16">
        <f>IF(Table25[[#This Row],[Subsector]]="Residential",IF(AND(Table25[[#This Row],[Building structure]]&lt;&gt;"Apartment",OR(Table25[[#This Row],[Heating]]="Oil boiler",Table25[[#This Row],[Heating]]="Solid boiler")),1,1-Table25[[#This Row],[Space constrained %]]),Table25[[#This Row],[ND stock with floor area over threshold / %]])</f>
        <v>0.96153846153846156</v>
      </c>
      <c r="AQ97" s="16">
        <f>IF(Table25[[#This Row],[Subsector]]="Residential",IF(AND(Table25[[#This Row],[Building structure]]&lt;&gt;"Apartment",OR(Table25[[#This Row],[Heating]]="Oil boiler",Table25[[#This Row],[Heating]]="Solid boiler")),1,1-Table25[[#This Row],[Space constrained %]]),Table25[[#This Row],[ND stock with floor area over threshold / %]])</f>
        <v>0.96153846153846156</v>
      </c>
      <c r="AR97" s="16">
        <f>IF(Table25[[#This Row],[Heating]]="Gas boiler",1,percentage_of_non_gas_domestic_properties_within_close_proximity_of_gas_grid)</f>
        <v>0.3495740805177735</v>
      </c>
      <c r="AS97" s="16">
        <f>IF(Table25[[#This Row],[Heating]]="Gas boiler",1,percentage_of_non_gas_domestic_properties_within_close_proximity_of_gas_grid)</f>
        <v>0.3495740805177735</v>
      </c>
      <c r="AT97" s="16">
        <f>Table25[[#This Row],[Biomethane boiler]]*Table25[[#This Row],[ASHP]]</f>
        <v>0.33612892357478225</v>
      </c>
      <c r="AU97" s="16">
        <f>IF(Table25[[#This Row],[Subsector]]="Residential",Table25[[#This Row],[ASHP]]*Table25[[#This Row],[Bioliquid boiler (B100)]],Table25[[#This Row],[ND stock with floor area over threshold / %]])</f>
        <v>0.96153846153846156</v>
      </c>
      <c r="AV97" s="16">
        <f>Table25[[#This Row],[Biomethane boiler]]*Table25[[#This Row],[ASHP]]</f>
        <v>0.33612892357478225</v>
      </c>
      <c r="AW97" s="16">
        <v>1</v>
      </c>
      <c r="AX97" s="16">
        <f>IF(Table25[[#This Row],[Subsector]]="Residential",IF(Table25[[#This Row],[Building structure]]&lt;&gt;"Apartment",0.5*(1-MIN(Table25[[#This Row],[No HW storage %]],Table25[[#This Row],[Space constrained %]])),0),0.5*Table25[[#This Row],[ASHP]])</f>
        <v>0.48076923076923078</v>
      </c>
      <c r="AY97" s="16">
        <f>IF(Table25[[#This Row],[Subsector]]="Residential",IF(Table25[[#This Row],[Building structure]]&lt;&gt;"Apartment",Table25[[#This Row],[Hydrogen boiler]]*0.5,0),0.5*Table25[[#This Row],[Hydrogen boiler]])</f>
        <v>0.17478704025888675</v>
      </c>
      <c r="AZ97" s="16">
        <f>IF(Table25[[#This Row],[Subsector]]="Residential",IF(Table25[[#This Row],[Peak demand / kW]]&gt;fuse_limit_kW,0,1),0)</f>
        <v>0</v>
      </c>
      <c r="BA97" s="16">
        <f>IF(Table25[[#This Row],[Subsector]]="Residential",IF(Table25[[#This Row],[Building structure]]&lt;&gt;"Apartment",IF(Table25[[#This Row],[Peak demand / kW]]&gt;fuse_limit_kW,0,0.5),0),0)</f>
        <v>0</v>
      </c>
      <c r="BB97" s="16">
        <f>IF(Table25[[#This Row],[Subsector]]="Residential",IF(Table25[[#This Row],[Peak demand / kW]]&gt;fuse_limit_kW,0,1),IF(OR(Table25[[#This Row],[Subsector]]="Commercial",Table25[[#This Row],[Subsector]]="Public"),1,0))</f>
        <v>1</v>
      </c>
      <c r="BC97" s="16">
        <f>IF(Table25[[#This Row],[Subsector]]="Residential",IF(Table25[[#This Row],[Peak demand / kW]]&gt;fuse_limit_kW,0,1),0)</f>
        <v>0</v>
      </c>
      <c r="BD97" s="16">
        <f>IF($G97=Table25[[#Headers],[Gas boiler]],1,0)</f>
        <v>0</v>
      </c>
      <c r="BE97" s="16">
        <f>IF($G97=Table25[[#Headers],[Oil boiler]],1,0)</f>
        <v>0</v>
      </c>
      <c r="BF97" s="16">
        <f>IF($G97=Table25[[#Headers],[Solid boiler]],1,0)</f>
        <v>0</v>
      </c>
      <c r="BG97" s="16">
        <f>IF(Table25[[#This Row],[Subsector]]="Residential",IF(Table25[[#This Row],[Building structure]]&lt;&gt;"Apartment",Table25[[#This Row],[ASHP]]*0.5,0),0)</f>
        <v>0</v>
      </c>
      <c r="BH97" s="16">
        <f>IF(Table25[[#This Row],[Subsector]]="Residential",IF(Table25[[#This Row],[Building structure]]="Apartment",1,0),0)</f>
        <v>0</v>
      </c>
      <c r="BI97" s="27">
        <f>Table25[[#This Row],[Bioliquid boiler (B100)]]*0.5</f>
        <v>0.48076923076923078</v>
      </c>
    </row>
    <row r="98" spans="2:61" x14ac:dyDescent="0.25">
      <c r="B98" s="3">
        <v>90</v>
      </c>
      <c r="C98" t="s">
        <v>333</v>
      </c>
      <c r="D98" t="s">
        <v>347</v>
      </c>
      <c r="E98" t="s">
        <v>342</v>
      </c>
      <c r="F98" t="s">
        <v>340</v>
      </c>
      <c r="G98" t="s">
        <v>331</v>
      </c>
      <c r="H98" t="s">
        <v>341</v>
      </c>
      <c r="I98" t="s">
        <v>341</v>
      </c>
      <c r="J98" t="s">
        <v>338</v>
      </c>
      <c r="K98" s="39">
        <v>13.860834935884869</v>
      </c>
      <c r="L98" s="39">
        <v>0.754415825200074</v>
      </c>
      <c r="M98" s="39">
        <v>3.7696051302038214</v>
      </c>
      <c r="N98" s="39">
        <v>0</v>
      </c>
      <c r="O98" t="s">
        <v>339</v>
      </c>
      <c r="P98" s="19">
        <v>12559.521764808407</v>
      </c>
      <c r="Q98" s="39">
        <v>19.000710146018466</v>
      </c>
      <c r="R98" s="39">
        <v>14.444899780813817</v>
      </c>
      <c r="S98" s="39">
        <v>0.78620523500082617</v>
      </c>
      <c r="T98" s="39">
        <v>0</v>
      </c>
      <c r="U98" s="39">
        <v>3.7696051302038209</v>
      </c>
      <c r="AA98" s="39">
        <v>126.26582466567608</v>
      </c>
      <c r="AB98" s="39">
        <f>R98*1000/AA98</f>
        <v>114.40070833941576</v>
      </c>
      <c r="AC98" s="39">
        <f>IF(AND(Table25[[#This Row],[Subsector]]="Residential",$AB98&gt;49),49+($AB98-49)*2,$AB98)</f>
        <v>114.40070833941576</v>
      </c>
      <c r="AD98" s="39">
        <f>Table25[[#This Row],[Space heating demand (MWh)]]/(load_factor*8760)*1000</f>
        <v>6.9083357467220372</v>
      </c>
      <c r="AE98" s="39">
        <f>Table25[[#This Row],[Peak demand / kW]]/Table25[[#This Row],[Floor area / m^2]]*1000</f>
        <v>54.712633169060432</v>
      </c>
      <c r="AF98" s="39">
        <f t="shared" si="1"/>
        <v>54.712633169060432</v>
      </c>
      <c r="AG98" s="46">
        <f>Table25[[#This Row],[Rebound-corrected peak demand (W/m2)]]/DesignDT</f>
        <v>2.3788101377852362</v>
      </c>
      <c r="AH98" s="16">
        <v>0.93997028231797919</v>
      </c>
      <c r="AI98" s="16">
        <f>IF(Table25[[#This Row],[Subsector]]="Residential",1-MIN(Table25[[#This Row],[No HW storage %]],Table25[[#This Row],[Space constrained %]]),Table25[[#This Row],[ND stock with floor area over threshold / %]])</f>
        <v>0.93997028231797919</v>
      </c>
      <c r="AJ98" s="16">
        <f>IF(Table25[[#This Row],[Subsector]]="Residential",1-MIN(Table25[[#This Row],[No HW storage %]],Table25[[#This Row],[Space constrained %]]),Table25[[#This Row],[ND stock with floor area over threshold / %]])</f>
        <v>0.93997028231797919</v>
      </c>
      <c r="AK98" s="16">
        <f>IF(Table25[[#This Row],[Subsector]]="Residential",1-MIN(Table25[[#This Row],[No HW storage %]],Table25[[#This Row],[Space constrained %]]),Table25[[#This Row],[ND stock with floor area over threshold / %]])</f>
        <v>0.93997028231797919</v>
      </c>
      <c r="AL98" s="16">
        <f>IF(Table25[[#This Row],[Subsector]]="Residential",1-MIN(Table25[[#This Row],[No HW storage %]],Table25[[#This Row],[Space constrained %]]),Table25[[#This Row],[ND stock with floor area over threshold / %]])</f>
        <v>0.93997028231797919</v>
      </c>
      <c r="AM98" s="16">
        <f>IF($G98=Table25[[#Headers],[Electric heating]],1,0)</f>
        <v>0</v>
      </c>
      <c r="AN98" s="16">
        <f>IF($G98=Table25[[#Headers],[Commercial electric heating]],1,0)</f>
        <v>1</v>
      </c>
      <c r="AO9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98" s="16">
        <f>IF(Table25[[#This Row],[Subsector]]="Residential",IF(AND(Table25[[#This Row],[Building structure]]&lt;&gt;"Apartment",OR(Table25[[#This Row],[Heating]]="Oil boiler",Table25[[#This Row],[Heating]]="Solid boiler")),1,1-Table25[[#This Row],[Space constrained %]]),Table25[[#This Row],[ND stock with floor area over threshold / %]])</f>
        <v>0.93997028231797919</v>
      </c>
      <c r="AQ98" s="16">
        <f>IF(Table25[[#This Row],[Subsector]]="Residential",IF(AND(Table25[[#This Row],[Building structure]]&lt;&gt;"Apartment",OR(Table25[[#This Row],[Heating]]="Oil boiler",Table25[[#This Row],[Heating]]="Solid boiler")),1,1-Table25[[#This Row],[Space constrained %]]),Table25[[#This Row],[ND stock with floor area over threshold / %]])</f>
        <v>0.93997028231797919</v>
      </c>
      <c r="AR98" s="16">
        <f>IF(Table25[[#This Row],[Heating]]="Gas boiler",1,percentage_of_non_gas_domestic_properties_within_close_proximity_of_gas_grid)</f>
        <v>0.3495740805177735</v>
      </c>
      <c r="AS98" s="16">
        <f>IF(Table25[[#This Row],[Heating]]="Gas boiler",1,percentage_of_non_gas_domestic_properties_within_close_proximity_of_gas_grid)</f>
        <v>0.3495740805177735</v>
      </c>
      <c r="AT98" s="16">
        <f>Table25[[#This Row],[Biomethane boiler]]*Table25[[#This Row],[ASHP]]</f>
        <v>0.32858924715533955</v>
      </c>
      <c r="AU98" s="16">
        <f>IF(Table25[[#This Row],[Subsector]]="Residential",Table25[[#This Row],[ASHP]]*Table25[[#This Row],[Bioliquid boiler (B100)]],Table25[[#This Row],[ND stock with floor area over threshold / %]])</f>
        <v>0.93997028231797919</v>
      </c>
      <c r="AV98" s="16">
        <f>Table25[[#This Row],[Biomethane boiler]]*Table25[[#This Row],[ASHP]]</f>
        <v>0.32858924715533955</v>
      </c>
      <c r="AW98" s="16">
        <v>1</v>
      </c>
      <c r="AX98" s="16">
        <f>IF(Table25[[#This Row],[Subsector]]="Residential",IF(Table25[[#This Row],[Building structure]]&lt;&gt;"Apartment",0.5*(1-MIN(Table25[[#This Row],[No HW storage %]],Table25[[#This Row],[Space constrained %]])),0),0.5*Table25[[#This Row],[ASHP]])</f>
        <v>0.46998514115898959</v>
      </c>
      <c r="AY98" s="16">
        <f>IF(Table25[[#This Row],[Subsector]]="Residential",IF(Table25[[#This Row],[Building structure]]&lt;&gt;"Apartment",Table25[[#This Row],[Hydrogen boiler]]*0.5,0),0.5*Table25[[#This Row],[Hydrogen boiler]])</f>
        <v>0.17478704025888675</v>
      </c>
      <c r="AZ98" s="16">
        <f>IF(Table25[[#This Row],[Subsector]]="Residential",IF(Table25[[#This Row],[Peak demand / kW]]&gt;fuse_limit_kW,0,1),0)</f>
        <v>0</v>
      </c>
      <c r="BA98" s="16">
        <f>IF(Table25[[#This Row],[Subsector]]="Residential",IF(Table25[[#This Row],[Building structure]]&lt;&gt;"Apartment",IF(Table25[[#This Row],[Peak demand / kW]]&gt;fuse_limit_kW,0,0.5),0),0)</f>
        <v>0</v>
      </c>
      <c r="BB98" s="16">
        <f>IF(Table25[[#This Row],[Subsector]]="Residential",IF(Table25[[#This Row],[Peak demand / kW]]&gt;fuse_limit_kW,0,1),IF(OR(Table25[[#This Row],[Subsector]]="Commercial",Table25[[#This Row],[Subsector]]="Public"),1,0))</f>
        <v>1</v>
      </c>
      <c r="BC98" s="16">
        <f>IF(Table25[[#This Row],[Subsector]]="Residential",IF(Table25[[#This Row],[Peak demand / kW]]&gt;fuse_limit_kW,0,1),0)</f>
        <v>0</v>
      </c>
      <c r="BD98" s="16">
        <f>IF($G98=Table25[[#Headers],[Gas boiler]],1,0)</f>
        <v>0</v>
      </c>
      <c r="BE98" s="16">
        <f>IF($G98=Table25[[#Headers],[Oil boiler]],1,0)</f>
        <v>0</v>
      </c>
      <c r="BF98" s="16">
        <f>IF($G98=Table25[[#Headers],[Solid boiler]],1,0)</f>
        <v>0</v>
      </c>
      <c r="BG98" s="16">
        <f>IF(Table25[[#This Row],[Subsector]]="Residential",IF(Table25[[#This Row],[Building structure]]&lt;&gt;"Apartment",Table25[[#This Row],[ASHP]]*0.5,0),0)</f>
        <v>0</v>
      </c>
      <c r="BH98" s="16">
        <f>IF(Table25[[#This Row],[Subsector]]="Residential",IF(Table25[[#This Row],[Building structure]]="Apartment",1,0),0)</f>
        <v>0</v>
      </c>
      <c r="BI98" s="27">
        <f>Table25[[#This Row],[Bioliquid boiler (B100)]]*0.5</f>
        <v>0.46998514115898959</v>
      </c>
    </row>
    <row r="99" spans="2:61" x14ac:dyDescent="0.25">
      <c r="B99" s="3">
        <v>91</v>
      </c>
      <c r="C99" t="s">
        <v>333</v>
      </c>
      <c r="D99" t="s">
        <v>347</v>
      </c>
      <c r="E99" t="s">
        <v>342</v>
      </c>
      <c r="F99" t="s">
        <v>340</v>
      </c>
      <c r="G99" t="s">
        <v>331</v>
      </c>
      <c r="H99" t="s">
        <v>341</v>
      </c>
      <c r="I99" t="s">
        <v>341</v>
      </c>
      <c r="J99" t="s">
        <v>345</v>
      </c>
      <c r="K99" s="39">
        <v>13.860834935884869</v>
      </c>
      <c r="L99" s="39">
        <v>0.754415825200074</v>
      </c>
      <c r="M99" s="39">
        <v>3.7696051302038214</v>
      </c>
      <c r="N99" s="39">
        <v>0</v>
      </c>
      <c r="O99" t="s">
        <v>339</v>
      </c>
      <c r="P99" s="19">
        <v>12559.521764808407</v>
      </c>
      <c r="Q99" s="39">
        <v>19.000710146018466</v>
      </c>
      <c r="R99" s="39">
        <v>14.444899780813817</v>
      </c>
      <c r="S99" s="39">
        <v>0.78620523500082617</v>
      </c>
      <c r="T99" s="39">
        <v>0</v>
      </c>
      <c r="U99" s="39">
        <v>3.7696051302038209</v>
      </c>
      <c r="AA99" s="39">
        <v>126.26582466567608</v>
      </c>
      <c r="AB99" s="39">
        <f>R99*1000/AA99</f>
        <v>114.40070833941576</v>
      </c>
      <c r="AC99" s="39">
        <f>IF(AND(Table25[[#This Row],[Subsector]]="Residential",$AB99&gt;49),49+($AB99-49)*2,$AB99)</f>
        <v>114.40070833941576</v>
      </c>
      <c r="AD99" s="39">
        <f>Table25[[#This Row],[Space heating demand (MWh)]]/(load_factor*8760)*1000</f>
        <v>6.9083357467220372</v>
      </c>
      <c r="AE99" s="39">
        <f>Table25[[#This Row],[Peak demand / kW]]/Table25[[#This Row],[Floor area / m^2]]*1000</f>
        <v>54.712633169060432</v>
      </c>
      <c r="AF99" s="39">
        <f t="shared" si="1"/>
        <v>54.712633169060432</v>
      </c>
      <c r="AG99" s="46">
        <f>Table25[[#This Row],[Rebound-corrected peak demand (W/m2)]]/DesignDT</f>
        <v>2.3788101377852362</v>
      </c>
      <c r="AH99" s="16">
        <v>0.93997028231797919</v>
      </c>
      <c r="AI99" s="16">
        <f>IF(Table25[[#This Row],[Subsector]]="Residential",1-MIN(Table25[[#This Row],[No HW storage %]],Table25[[#This Row],[Space constrained %]]),Table25[[#This Row],[ND stock with floor area over threshold / %]])</f>
        <v>0.93997028231797919</v>
      </c>
      <c r="AJ99" s="16">
        <f>IF(Table25[[#This Row],[Subsector]]="Residential",1-MIN(Table25[[#This Row],[No HW storage %]],Table25[[#This Row],[Space constrained %]]),Table25[[#This Row],[ND stock with floor area over threshold / %]])</f>
        <v>0.93997028231797919</v>
      </c>
      <c r="AK99" s="16">
        <f>IF(Table25[[#This Row],[Subsector]]="Residential",1-MIN(Table25[[#This Row],[No HW storage %]],Table25[[#This Row],[Space constrained %]]),Table25[[#This Row],[ND stock with floor area over threshold / %]])</f>
        <v>0.93997028231797919</v>
      </c>
      <c r="AL99" s="16">
        <f>IF(Table25[[#This Row],[Subsector]]="Residential",1-MIN(Table25[[#This Row],[No HW storage %]],Table25[[#This Row],[Space constrained %]]),Table25[[#This Row],[ND stock with floor area over threshold / %]])</f>
        <v>0.93997028231797919</v>
      </c>
      <c r="AM99" s="16">
        <f>IF($G99=Table25[[#Headers],[Electric heating]],1,0)</f>
        <v>0</v>
      </c>
      <c r="AN99" s="16">
        <f>IF($G99=Table25[[#Headers],[Commercial electric heating]],1,0)</f>
        <v>1</v>
      </c>
      <c r="AO9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99" s="16">
        <f>IF(Table25[[#This Row],[Subsector]]="Residential",IF(AND(Table25[[#This Row],[Building structure]]&lt;&gt;"Apartment",OR(Table25[[#This Row],[Heating]]="Oil boiler",Table25[[#This Row],[Heating]]="Solid boiler")),1,1-Table25[[#This Row],[Space constrained %]]),Table25[[#This Row],[ND stock with floor area over threshold / %]])</f>
        <v>0.93997028231797919</v>
      </c>
      <c r="AQ99" s="16">
        <f>IF(Table25[[#This Row],[Subsector]]="Residential",IF(AND(Table25[[#This Row],[Building structure]]&lt;&gt;"Apartment",OR(Table25[[#This Row],[Heating]]="Oil boiler",Table25[[#This Row],[Heating]]="Solid boiler")),1,1-Table25[[#This Row],[Space constrained %]]),Table25[[#This Row],[ND stock with floor area over threshold / %]])</f>
        <v>0.93997028231797919</v>
      </c>
      <c r="AR99" s="16">
        <f>IF(Table25[[#This Row],[Heating]]="Gas boiler",1,percentage_of_non_gas_domestic_properties_within_close_proximity_of_gas_grid)</f>
        <v>0.3495740805177735</v>
      </c>
      <c r="AS99" s="16">
        <f>IF(Table25[[#This Row],[Heating]]="Gas boiler",1,percentage_of_non_gas_domestic_properties_within_close_proximity_of_gas_grid)</f>
        <v>0.3495740805177735</v>
      </c>
      <c r="AT99" s="16">
        <f>Table25[[#This Row],[Biomethane boiler]]*Table25[[#This Row],[ASHP]]</f>
        <v>0.32858924715533955</v>
      </c>
      <c r="AU99" s="16">
        <f>IF(Table25[[#This Row],[Subsector]]="Residential",Table25[[#This Row],[ASHP]]*Table25[[#This Row],[Bioliquid boiler (B100)]],Table25[[#This Row],[ND stock with floor area over threshold / %]])</f>
        <v>0.93997028231797919</v>
      </c>
      <c r="AV99" s="16">
        <f>Table25[[#This Row],[Biomethane boiler]]*Table25[[#This Row],[ASHP]]</f>
        <v>0.32858924715533955</v>
      </c>
      <c r="AW99" s="16">
        <v>1</v>
      </c>
      <c r="AX99" s="16">
        <f>IF(Table25[[#This Row],[Subsector]]="Residential",IF(Table25[[#This Row],[Building structure]]&lt;&gt;"Apartment",0.5*(1-MIN(Table25[[#This Row],[No HW storage %]],Table25[[#This Row],[Space constrained %]])),0),0.5*Table25[[#This Row],[ASHP]])</f>
        <v>0.46998514115898959</v>
      </c>
      <c r="AY99" s="16">
        <f>IF(Table25[[#This Row],[Subsector]]="Residential",IF(Table25[[#This Row],[Building structure]]&lt;&gt;"Apartment",Table25[[#This Row],[Hydrogen boiler]]*0.5,0),0.5*Table25[[#This Row],[Hydrogen boiler]])</f>
        <v>0.17478704025888675</v>
      </c>
      <c r="AZ99" s="16">
        <f>IF(Table25[[#This Row],[Subsector]]="Residential",IF(Table25[[#This Row],[Peak demand / kW]]&gt;fuse_limit_kW,0,1),0)</f>
        <v>0</v>
      </c>
      <c r="BA99" s="16">
        <f>IF(Table25[[#This Row],[Subsector]]="Residential",IF(Table25[[#This Row],[Building structure]]&lt;&gt;"Apartment",IF(Table25[[#This Row],[Peak demand / kW]]&gt;fuse_limit_kW,0,0.5),0),0)</f>
        <v>0</v>
      </c>
      <c r="BB99" s="16">
        <f>IF(Table25[[#This Row],[Subsector]]="Residential",IF(Table25[[#This Row],[Peak demand / kW]]&gt;fuse_limit_kW,0,1),IF(OR(Table25[[#This Row],[Subsector]]="Commercial",Table25[[#This Row],[Subsector]]="Public"),1,0))</f>
        <v>1</v>
      </c>
      <c r="BC99" s="16">
        <f>IF(Table25[[#This Row],[Subsector]]="Residential",IF(Table25[[#This Row],[Peak demand / kW]]&gt;fuse_limit_kW,0,1),0)</f>
        <v>0</v>
      </c>
      <c r="BD99" s="16">
        <f>IF($G99=Table25[[#Headers],[Gas boiler]],1,0)</f>
        <v>0</v>
      </c>
      <c r="BE99" s="16">
        <f>IF($G99=Table25[[#Headers],[Oil boiler]],1,0)</f>
        <v>0</v>
      </c>
      <c r="BF99" s="16">
        <f>IF($G99=Table25[[#Headers],[Solid boiler]],1,0)</f>
        <v>0</v>
      </c>
      <c r="BG99" s="16">
        <f>IF(Table25[[#This Row],[Subsector]]="Residential",IF(Table25[[#This Row],[Building structure]]&lt;&gt;"Apartment",Table25[[#This Row],[ASHP]]*0.5,0),0)</f>
        <v>0</v>
      </c>
      <c r="BH99" s="16">
        <f>IF(Table25[[#This Row],[Subsector]]="Residential",IF(Table25[[#This Row],[Building structure]]="Apartment",1,0),0)</f>
        <v>0</v>
      </c>
      <c r="BI99" s="27">
        <f>Table25[[#This Row],[Bioliquid boiler (B100)]]*0.5</f>
        <v>0.46998514115898959</v>
      </c>
    </row>
    <row r="100" spans="2:61" x14ac:dyDescent="0.25">
      <c r="B100">
        <v>92</v>
      </c>
      <c r="C100" t="s">
        <v>333</v>
      </c>
      <c r="D100" t="s">
        <v>347</v>
      </c>
      <c r="E100" t="s">
        <v>342</v>
      </c>
      <c r="F100" t="s">
        <v>340</v>
      </c>
      <c r="G100" t="s">
        <v>331</v>
      </c>
      <c r="H100" t="s">
        <v>337</v>
      </c>
      <c r="I100" t="s">
        <v>337</v>
      </c>
      <c r="J100" t="s">
        <v>338</v>
      </c>
      <c r="K100" s="39">
        <v>4.8213208104587402</v>
      </c>
      <c r="L100" s="39">
        <v>0.48691713721857854</v>
      </c>
      <c r="M100" s="39">
        <v>4.4355874434050921</v>
      </c>
      <c r="N100" s="39">
        <v>0</v>
      </c>
      <c r="O100" t="s">
        <v>339</v>
      </c>
      <c r="P100" s="19">
        <v>1645.9878449570601</v>
      </c>
      <c r="Q100" s="39">
        <v>10.051317358684438</v>
      </c>
      <c r="R100" s="39">
        <v>5.1006069760491988</v>
      </c>
      <c r="S100" s="39">
        <v>0.51512293923014818</v>
      </c>
      <c r="T100" s="39">
        <v>0</v>
      </c>
      <c r="U100" s="39">
        <v>4.4355874434050921</v>
      </c>
      <c r="AA100" s="39">
        <v>121.79818594104309</v>
      </c>
      <c r="AB100" s="39">
        <f>R100*1000/AA100</f>
        <v>41.877528278772303</v>
      </c>
      <c r="AC100" s="39">
        <f>IF(AND(Table25[[#This Row],[Subsector]]="Residential",$AB100&gt;49),49+($AB100-49)*2,$AB100)</f>
        <v>41.877528278772303</v>
      </c>
      <c r="AD100" s="39">
        <f>Table25[[#This Row],[Space heating demand (MWh)]]/(load_factor*8760)*1000</f>
        <v>2.4029795503210538</v>
      </c>
      <c r="AE100" s="39">
        <f>Table25[[#This Row],[Peak demand / kW]]/Table25[[#This Row],[Floor area / m^2]]*1000</f>
        <v>19.72918998550788</v>
      </c>
      <c r="AF100" s="39">
        <f t="shared" si="1"/>
        <v>19.72918998550788</v>
      </c>
      <c r="AG100" s="46">
        <f>Table25[[#This Row],[Rebound-corrected peak demand (W/m2)]]/DesignDT</f>
        <v>0.85779086893512524</v>
      </c>
      <c r="AH100" s="16">
        <v>0.89342403628117917</v>
      </c>
      <c r="AI100" s="16">
        <f>IF(Table25[[#This Row],[Subsector]]="Residential",1-MIN(Table25[[#This Row],[No HW storage %]],Table25[[#This Row],[Space constrained %]]),Table25[[#This Row],[ND stock with floor area over threshold / %]])</f>
        <v>0.89342403628117917</v>
      </c>
      <c r="AJ100" s="16">
        <f>IF(Table25[[#This Row],[Subsector]]="Residential",1-MIN(Table25[[#This Row],[No HW storage %]],Table25[[#This Row],[Space constrained %]]),Table25[[#This Row],[ND stock with floor area over threshold / %]])</f>
        <v>0.89342403628117917</v>
      </c>
      <c r="AK100" s="16">
        <f>IF(Table25[[#This Row],[Subsector]]="Residential",1-MIN(Table25[[#This Row],[No HW storage %]],Table25[[#This Row],[Space constrained %]]),Table25[[#This Row],[ND stock with floor area over threshold / %]])</f>
        <v>0.89342403628117917</v>
      </c>
      <c r="AL100" s="16">
        <f>IF(Table25[[#This Row],[Subsector]]="Residential",1-MIN(Table25[[#This Row],[No HW storage %]],Table25[[#This Row],[Space constrained %]]),Table25[[#This Row],[ND stock with floor area over threshold / %]])</f>
        <v>0.89342403628117917</v>
      </c>
      <c r="AM100" s="16">
        <f>IF($G100=Table25[[#Headers],[Electric heating]],1,0)</f>
        <v>0</v>
      </c>
      <c r="AN100" s="16">
        <f>IF($G100=Table25[[#Headers],[Commercial electric heating]],1,0)</f>
        <v>1</v>
      </c>
      <c r="AO10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00" s="16">
        <f>IF(Table25[[#This Row],[Subsector]]="Residential",IF(AND(Table25[[#This Row],[Building structure]]&lt;&gt;"Apartment",OR(Table25[[#This Row],[Heating]]="Oil boiler",Table25[[#This Row],[Heating]]="Solid boiler")),1,1-Table25[[#This Row],[Space constrained %]]),Table25[[#This Row],[ND stock with floor area over threshold / %]])</f>
        <v>0.89342403628117917</v>
      </c>
      <c r="AQ100" s="16">
        <f>IF(Table25[[#This Row],[Subsector]]="Residential",IF(AND(Table25[[#This Row],[Building structure]]&lt;&gt;"Apartment",OR(Table25[[#This Row],[Heating]]="Oil boiler",Table25[[#This Row],[Heating]]="Solid boiler")),1,1-Table25[[#This Row],[Space constrained %]]),Table25[[#This Row],[ND stock with floor area over threshold / %]])</f>
        <v>0.89342403628117917</v>
      </c>
      <c r="AR100" s="16">
        <f>IF(Table25[[#This Row],[Heating]]="Gas boiler",1,percentage_of_non_gas_domestic_properties_within_close_proximity_of_gas_grid)</f>
        <v>0.3495740805177735</v>
      </c>
      <c r="AS100" s="16">
        <f>IF(Table25[[#This Row],[Heating]]="Gas boiler",1,percentage_of_non_gas_domestic_properties_within_close_proximity_of_gas_grid)</f>
        <v>0.3495740805177735</v>
      </c>
      <c r="AT100" s="16">
        <f>Table25[[#This Row],[Biomethane boiler]]*Table25[[#This Row],[ASHP]]</f>
        <v>0.31231788599547111</v>
      </c>
      <c r="AU100" s="16">
        <f>IF(Table25[[#This Row],[Subsector]]="Residential",Table25[[#This Row],[ASHP]]*Table25[[#This Row],[Bioliquid boiler (B100)]],Table25[[#This Row],[ND stock with floor area over threshold / %]])</f>
        <v>0.89342403628117917</v>
      </c>
      <c r="AV100" s="16">
        <f>Table25[[#This Row],[Biomethane boiler]]*Table25[[#This Row],[ASHP]]</f>
        <v>0.31231788599547111</v>
      </c>
      <c r="AW100" s="16">
        <v>1</v>
      </c>
      <c r="AX100" s="16">
        <f>IF(Table25[[#This Row],[Subsector]]="Residential",IF(Table25[[#This Row],[Building structure]]&lt;&gt;"Apartment",0.5*(1-MIN(Table25[[#This Row],[No HW storage %]],Table25[[#This Row],[Space constrained %]])),0),0.5*Table25[[#This Row],[ASHP]])</f>
        <v>0.44671201814058958</v>
      </c>
      <c r="AY100" s="16">
        <f>IF(Table25[[#This Row],[Subsector]]="Residential",IF(Table25[[#This Row],[Building structure]]&lt;&gt;"Apartment",Table25[[#This Row],[Hydrogen boiler]]*0.5,0),0.5*Table25[[#This Row],[Hydrogen boiler]])</f>
        <v>0.17478704025888675</v>
      </c>
      <c r="AZ100" s="16">
        <f>IF(Table25[[#This Row],[Subsector]]="Residential",IF(Table25[[#This Row],[Peak demand / kW]]&gt;fuse_limit_kW,0,1),0)</f>
        <v>0</v>
      </c>
      <c r="BA100" s="16">
        <f>IF(Table25[[#This Row],[Subsector]]="Residential",IF(Table25[[#This Row],[Building structure]]&lt;&gt;"Apartment",IF(Table25[[#This Row],[Peak demand / kW]]&gt;fuse_limit_kW,0,0.5),0),0)</f>
        <v>0</v>
      </c>
      <c r="BB100" s="16">
        <f>IF(Table25[[#This Row],[Subsector]]="Residential",IF(Table25[[#This Row],[Peak demand / kW]]&gt;fuse_limit_kW,0,1),IF(OR(Table25[[#This Row],[Subsector]]="Commercial",Table25[[#This Row],[Subsector]]="Public"),1,0))</f>
        <v>1</v>
      </c>
      <c r="BC100" s="16">
        <f>IF(Table25[[#This Row],[Subsector]]="Residential",IF(Table25[[#This Row],[Peak demand / kW]]&gt;fuse_limit_kW,0,1),0)</f>
        <v>0</v>
      </c>
      <c r="BD100" s="16">
        <f>IF($G100=Table25[[#Headers],[Gas boiler]],1,0)</f>
        <v>0</v>
      </c>
      <c r="BE100" s="16">
        <f>IF($G100=Table25[[#Headers],[Oil boiler]],1,0)</f>
        <v>0</v>
      </c>
      <c r="BF100" s="16">
        <f>IF($G100=Table25[[#Headers],[Solid boiler]],1,0)</f>
        <v>0</v>
      </c>
      <c r="BG100" s="16">
        <f>IF(Table25[[#This Row],[Subsector]]="Residential",IF(Table25[[#This Row],[Building structure]]&lt;&gt;"Apartment",Table25[[#This Row],[ASHP]]*0.5,0),0)</f>
        <v>0</v>
      </c>
      <c r="BH100" s="16">
        <f>IF(Table25[[#This Row],[Subsector]]="Residential",IF(Table25[[#This Row],[Building structure]]="Apartment",1,0),0)</f>
        <v>0</v>
      </c>
      <c r="BI100" s="27">
        <f>Table25[[#This Row],[Bioliquid boiler (B100)]]*0.5</f>
        <v>0.44671201814058958</v>
      </c>
    </row>
    <row r="101" spans="2:61" x14ac:dyDescent="0.25">
      <c r="B101" s="3">
        <v>93</v>
      </c>
      <c r="C101" t="s">
        <v>333</v>
      </c>
      <c r="D101" t="s">
        <v>347</v>
      </c>
      <c r="E101" t="s">
        <v>342</v>
      </c>
      <c r="F101" t="s">
        <v>340</v>
      </c>
      <c r="G101" t="s">
        <v>331</v>
      </c>
      <c r="H101" t="s">
        <v>337</v>
      </c>
      <c r="I101" t="s">
        <v>341</v>
      </c>
      <c r="J101" t="s">
        <v>338</v>
      </c>
      <c r="K101" s="39">
        <v>6.6959938187343084</v>
      </c>
      <c r="L101" s="39">
        <v>0.55220687251918776</v>
      </c>
      <c r="M101" s="39">
        <v>5.1940162233170497</v>
      </c>
      <c r="N101" s="39">
        <v>0</v>
      </c>
      <c r="O101" t="s">
        <v>339</v>
      </c>
      <c r="P101" s="19">
        <v>2804.8976541615211</v>
      </c>
      <c r="Q101" s="39">
        <v>12.709485554153764</v>
      </c>
      <c r="R101" s="39">
        <v>6.942900497346332</v>
      </c>
      <c r="S101" s="39">
        <v>0.5725688334903849</v>
      </c>
      <c r="T101" s="39">
        <v>0</v>
      </c>
      <c r="U101" s="39">
        <v>5.1940162233170488</v>
      </c>
      <c r="AA101" s="39">
        <v>130.0266134397871</v>
      </c>
      <c r="AB101" s="39">
        <f>R101*1000/AA101</f>
        <v>53.39599574022175</v>
      </c>
      <c r="AC101" s="39">
        <f>IF(AND(Table25[[#This Row],[Subsector]]="Residential",$AB101&gt;49),49+($AB101-49)*2,$AB101)</f>
        <v>53.39599574022175</v>
      </c>
      <c r="AD101" s="39">
        <f>Table25[[#This Row],[Space heating demand (MWh)]]/(load_factor*8760)*1000</f>
        <v>3.337329509496747</v>
      </c>
      <c r="AE101" s="39">
        <f>Table25[[#This Row],[Peak demand / kW]]/Table25[[#This Row],[Floor area / m^2]]*1000</f>
        <v>25.666511041158525</v>
      </c>
      <c r="AF101" s="39">
        <f t="shared" si="1"/>
        <v>25.666511041158525</v>
      </c>
      <c r="AG101" s="46">
        <f>Table25[[#This Row],[Rebound-corrected peak demand (W/m2)]]/DesignDT</f>
        <v>1.1159352626590664</v>
      </c>
      <c r="AH101" s="16">
        <v>0.95276114437791082</v>
      </c>
      <c r="AI101" s="16">
        <f>IF(Table25[[#This Row],[Subsector]]="Residential",1-MIN(Table25[[#This Row],[No HW storage %]],Table25[[#This Row],[Space constrained %]]),Table25[[#This Row],[ND stock with floor area over threshold / %]])</f>
        <v>0.95276114437791082</v>
      </c>
      <c r="AJ101" s="16">
        <f>IF(Table25[[#This Row],[Subsector]]="Residential",1-MIN(Table25[[#This Row],[No HW storage %]],Table25[[#This Row],[Space constrained %]]),Table25[[#This Row],[ND stock with floor area over threshold / %]])</f>
        <v>0.95276114437791082</v>
      </c>
      <c r="AK101" s="16">
        <f>IF(Table25[[#This Row],[Subsector]]="Residential",1-MIN(Table25[[#This Row],[No HW storage %]],Table25[[#This Row],[Space constrained %]]),Table25[[#This Row],[ND stock with floor area over threshold / %]])</f>
        <v>0.95276114437791082</v>
      </c>
      <c r="AL101" s="16">
        <f>IF(Table25[[#This Row],[Subsector]]="Residential",1-MIN(Table25[[#This Row],[No HW storage %]],Table25[[#This Row],[Space constrained %]]),Table25[[#This Row],[ND stock with floor area over threshold / %]])</f>
        <v>0.95276114437791082</v>
      </c>
      <c r="AM101" s="16">
        <f>IF($G101=Table25[[#Headers],[Electric heating]],1,0)</f>
        <v>0</v>
      </c>
      <c r="AN101" s="16">
        <f>IF($G101=Table25[[#Headers],[Commercial electric heating]],1,0)</f>
        <v>1</v>
      </c>
      <c r="AO10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01" s="16">
        <f>IF(Table25[[#This Row],[Subsector]]="Residential",IF(AND(Table25[[#This Row],[Building structure]]&lt;&gt;"Apartment",OR(Table25[[#This Row],[Heating]]="Oil boiler",Table25[[#This Row],[Heating]]="Solid boiler")),1,1-Table25[[#This Row],[Space constrained %]]),Table25[[#This Row],[ND stock with floor area over threshold / %]])</f>
        <v>0.95276114437791082</v>
      </c>
      <c r="AQ101" s="16">
        <f>IF(Table25[[#This Row],[Subsector]]="Residential",IF(AND(Table25[[#This Row],[Building structure]]&lt;&gt;"Apartment",OR(Table25[[#This Row],[Heating]]="Oil boiler",Table25[[#This Row],[Heating]]="Solid boiler")),1,1-Table25[[#This Row],[Space constrained %]]),Table25[[#This Row],[ND stock with floor area over threshold / %]])</f>
        <v>0.95276114437791082</v>
      </c>
      <c r="AR101" s="16">
        <f>IF(Table25[[#This Row],[Heating]]="Gas boiler",1,percentage_of_non_gas_domestic_properties_within_close_proximity_of_gas_grid)</f>
        <v>0.3495740805177735</v>
      </c>
      <c r="AS101" s="16">
        <f>IF(Table25[[#This Row],[Heating]]="Gas boiler",1,percentage_of_non_gas_domestic_properties_within_close_proximity_of_gas_grid)</f>
        <v>0.3495740805177735</v>
      </c>
      <c r="AT101" s="16">
        <f>Table25[[#This Row],[Biomethane boiler]]*Table25[[#This Row],[ASHP]]</f>
        <v>0.33306060099896984</v>
      </c>
      <c r="AU101" s="16">
        <f>IF(Table25[[#This Row],[Subsector]]="Residential",Table25[[#This Row],[ASHP]]*Table25[[#This Row],[Bioliquid boiler (B100)]],Table25[[#This Row],[ND stock with floor area over threshold / %]])</f>
        <v>0.95276114437791082</v>
      </c>
      <c r="AV101" s="16">
        <f>Table25[[#This Row],[Biomethane boiler]]*Table25[[#This Row],[ASHP]]</f>
        <v>0.33306060099896984</v>
      </c>
      <c r="AW101" s="16">
        <v>1</v>
      </c>
      <c r="AX101" s="16">
        <f>IF(Table25[[#This Row],[Subsector]]="Residential",IF(Table25[[#This Row],[Building structure]]&lt;&gt;"Apartment",0.5*(1-MIN(Table25[[#This Row],[No HW storage %]],Table25[[#This Row],[Space constrained %]])),0),0.5*Table25[[#This Row],[ASHP]])</f>
        <v>0.47638057218895541</v>
      </c>
      <c r="AY101" s="16">
        <f>IF(Table25[[#This Row],[Subsector]]="Residential",IF(Table25[[#This Row],[Building structure]]&lt;&gt;"Apartment",Table25[[#This Row],[Hydrogen boiler]]*0.5,0),0.5*Table25[[#This Row],[Hydrogen boiler]])</f>
        <v>0.17478704025888675</v>
      </c>
      <c r="AZ101" s="16">
        <f>IF(Table25[[#This Row],[Subsector]]="Residential",IF(Table25[[#This Row],[Peak demand / kW]]&gt;fuse_limit_kW,0,1),0)</f>
        <v>0</v>
      </c>
      <c r="BA101" s="16">
        <f>IF(Table25[[#This Row],[Subsector]]="Residential",IF(Table25[[#This Row],[Building structure]]&lt;&gt;"Apartment",IF(Table25[[#This Row],[Peak demand / kW]]&gt;fuse_limit_kW,0,0.5),0),0)</f>
        <v>0</v>
      </c>
      <c r="BB101" s="16">
        <f>IF(Table25[[#This Row],[Subsector]]="Residential",IF(Table25[[#This Row],[Peak demand / kW]]&gt;fuse_limit_kW,0,1),IF(OR(Table25[[#This Row],[Subsector]]="Commercial",Table25[[#This Row],[Subsector]]="Public"),1,0))</f>
        <v>1</v>
      </c>
      <c r="BC101" s="16">
        <f>IF(Table25[[#This Row],[Subsector]]="Residential",IF(Table25[[#This Row],[Peak demand / kW]]&gt;fuse_limit_kW,0,1),0)</f>
        <v>0</v>
      </c>
      <c r="BD101" s="16">
        <f>IF($G101=Table25[[#Headers],[Gas boiler]],1,0)</f>
        <v>0</v>
      </c>
      <c r="BE101" s="16">
        <f>IF($G101=Table25[[#Headers],[Oil boiler]],1,0)</f>
        <v>0</v>
      </c>
      <c r="BF101" s="16">
        <f>IF($G101=Table25[[#Headers],[Solid boiler]],1,0)</f>
        <v>0</v>
      </c>
      <c r="BG101" s="16">
        <f>IF(Table25[[#This Row],[Subsector]]="Residential",IF(Table25[[#This Row],[Building structure]]&lt;&gt;"Apartment",Table25[[#This Row],[ASHP]]*0.5,0),0)</f>
        <v>0</v>
      </c>
      <c r="BH101" s="16">
        <f>IF(Table25[[#This Row],[Subsector]]="Residential",IF(Table25[[#This Row],[Building structure]]="Apartment",1,0),0)</f>
        <v>0</v>
      </c>
      <c r="BI101" s="27">
        <f>Table25[[#This Row],[Bioliquid boiler (B100)]]*0.5</f>
        <v>0.47638057218895541</v>
      </c>
    </row>
    <row r="102" spans="2:61" x14ac:dyDescent="0.25">
      <c r="B102" s="3">
        <v>94</v>
      </c>
      <c r="C102" t="s">
        <v>333</v>
      </c>
      <c r="D102" t="s">
        <v>347</v>
      </c>
      <c r="E102" t="s">
        <v>342</v>
      </c>
      <c r="F102" t="s">
        <v>336</v>
      </c>
      <c r="G102" t="s">
        <v>25</v>
      </c>
      <c r="H102" t="s">
        <v>337</v>
      </c>
      <c r="I102" t="s">
        <v>337</v>
      </c>
      <c r="J102" t="s">
        <v>338</v>
      </c>
      <c r="K102" s="39">
        <v>6.0784363715375571</v>
      </c>
      <c r="L102" s="39">
        <v>0.89499832832177983</v>
      </c>
      <c r="M102" s="39">
        <v>11.694594786546027</v>
      </c>
      <c r="N102" s="39">
        <v>147.85455051633232</v>
      </c>
      <c r="O102" t="s">
        <v>339</v>
      </c>
      <c r="P102" s="19">
        <v>1054.4026444452822</v>
      </c>
      <c r="Q102" s="39">
        <v>93.173978062322817</v>
      </c>
      <c r="R102" s="39">
        <v>7.2614366022609032</v>
      </c>
      <c r="S102" s="39">
        <v>1.0691851033712736</v>
      </c>
      <c r="T102" s="39">
        <v>73.148761570144615</v>
      </c>
      <c r="U102" s="39">
        <v>11.694594786546027</v>
      </c>
      <c r="AA102" s="39">
        <v>174.99115044247787</v>
      </c>
      <c r="AB102" s="39">
        <f>R102*1000/AA102</f>
        <v>41.496021849675436</v>
      </c>
      <c r="AC102" s="39">
        <f>IF(AND(Table25[[#This Row],[Subsector]]="Residential",$AB102&gt;49),49+($AB102-49)*2,$AB102)</f>
        <v>41.496021849675436</v>
      </c>
      <c r="AD102" s="39">
        <f>Table25[[#This Row],[Space heating demand (MWh)]]/(load_factor*8760)*1000</f>
        <v>3.0295346177850981</v>
      </c>
      <c r="AE102" s="39">
        <f>Table25[[#This Row],[Peak demand / kW]]/Table25[[#This Row],[Floor area / m^2]]*1000</f>
        <v>17.312501861520992</v>
      </c>
      <c r="AF102" s="39">
        <f t="shared" si="1"/>
        <v>17.312501861520992</v>
      </c>
      <c r="AG102" s="46">
        <f>Table25[[#This Row],[Rebound-corrected peak demand (W/m2)]]/DesignDT</f>
        <v>0.75271747224004315</v>
      </c>
      <c r="AH102" s="16">
        <v>0.89203539823008848</v>
      </c>
      <c r="AI102" s="16">
        <f>IF(Table25[[#This Row],[Subsector]]="Residential",1-MIN(Table25[[#This Row],[No HW storage %]],Table25[[#This Row],[Space constrained %]]),Table25[[#This Row],[ND stock with floor area over threshold / %]])</f>
        <v>0.89203539823008848</v>
      </c>
      <c r="AJ102" s="16">
        <f>IF(Table25[[#This Row],[Subsector]]="Residential",1-MIN(Table25[[#This Row],[No HW storage %]],Table25[[#This Row],[Space constrained %]]),Table25[[#This Row],[ND stock with floor area over threshold / %]])</f>
        <v>0.89203539823008848</v>
      </c>
      <c r="AK102" s="16">
        <f>IF(Table25[[#This Row],[Subsector]]="Residential",1-MIN(Table25[[#This Row],[No HW storage %]],Table25[[#This Row],[Space constrained %]]),Table25[[#This Row],[ND stock with floor area over threshold / %]])</f>
        <v>0.89203539823008848</v>
      </c>
      <c r="AL102" s="16">
        <f>IF(Table25[[#This Row],[Subsector]]="Residential",1-MIN(Table25[[#This Row],[No HW storage %]],Table25[[#This Row],[Space constrained %]]),Table25[[#This Row],[ND stock with floor area over threshold / %]])</f>
        <v>0.89203539823008848</v>
      </c>
      <c r="AM102" s="16">
        <f>IF($G102=Table25[[#Headers],[Electric heating]],1,0)</f>
        <v>0</v>
      </c>
      <c r="AN102" s="16">
        <f>IF($G102=Table25[[#Headers],[Commercial electric heating]],1,0)</f>
        <v>0</v>
      </c>
      <c r="AO10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02" s="16">
        <f>IF(Table25[[#This Row],[Subsector]]="Residential",IF(AND(Table25[[#This Row],[Building structure]]&lt;&gt;"Apartment",OR(Table25[[#This Row],[Heating]]="Oil boiler",Table25[[#This Row],[Heating]]="Solid boiler")),1,1-Table25[[#This Row],[Space constrained %]]),Table25[[#This Row],[ND stock with floor area over threshold / %]])</f>
        <v>0.89203539823008848</v>
      </c>
      <c r="AQ102" s="16">
        <f>IF(Table25[[#This Row],[Subsector]]="Residential",IF(AND(Table25[[#This Row],[Building structure]]&lt;&gt;"Apartment",OR(Table25[[#This Row],[Heating]]="Oil boiler",Table25[[#This Row],[Heating]]="Solid boiler")),1,1-Table25[[#This Row],[Space constrained %]]),Table25[[#This Row],[ND stock with floor area over threshold / %]])</f>
        <v>0.89203539823008848</v>
      </c>
      <c r="AR102" s="16">
        <f>IF(Table25[[#This Row],[Heating]]="Gas boiler",1,percentage_of_non_gas_domestic_properties_within_close_proximity_of_gas_grid)</f>
        <v>1</v>
      </c>
      <c r="AS102" s="16">
        <f>IF(Table25[[#This Row],[Heating]]="Gas boiler",1,percentage_of_non_gas_domestic_properties_within_close_proximity_of_gas_grid)</f>
        <v>1</v>
      </c>
      <c r="AT102" s="16">
        <f>Table25[[#This Row],[Biomethane boiler]]*Table25[[#This Row],[ASHP]]</f>
        <v>0.89203539823008848</v>
      </c>
      <c r="AU102" s="16">
        <f>IF(Table25[[#This Row],[Subsector]]="Residential",Table25[[#This Row],[ASHP]]*Table25[[#This Row],[Bioliquid boiler (B100)]],Table25[[#This Row],[ND stock with floor area over threshold / %]])</f>
        <v>0.89203539823008848</v>
      </c>
      <c r="AV102" s="16">
        <f>Table25[[#This Row],[Biomethane boiler]]*Table25[[#This Row],[ASHP]]</f>
        <v>0.89203539823008848</v>
      </c>
      <c r="AW102" s="16">
        <v>1</v>
      </c>
      <c r="AX102" s="16">
        <f>IF(Table25[[#This Row],[Subsector]]="Residential",IF(Table25[[#This Row],[Building structure]]&lt;&gt;"Apartment",0.5*(1-MIN(Table25[[#This Row],[No HW storage %]],Table25[[#This Row],[Space constrained %]])),0),0.5*Table25[[#This Row],[ASHP]])</f>
        <v>0.44601769911504424</v>
      </c>
      <c r="AY102" s="16">
        <f>IF(Table25[[#This Row],[Subsector]]="Residential",IF(Table25[[#This Row],[Building structure]]&lt;&gt;"Apartment",Table25[[#This Row],[Hydrogen boiler]]*0.5,0),0.5*Table25[[#This Row],[Hydrogen boiler]])</f>
        <v>0.5</v>
      </c>
      <c r="AZ102" s="16">
        <f>IF(Table25[[#This Row],[Subsector]]="Residential",IF(Table25[[#This Row],[Peak demand / kW]]&gt;fuse_limit_kW,0,1),0)</f>
        <v>0</v>
      </c>
      <c r="BA102" s="16">
        <f>IF(Table25[[#This Row],[Subsector]]="Residential",IF(Table25[[#This Row],[Building structure]]&lt;&gt;"Apartment",IF(Table25[[#This Row],[Peak demand / kW]]&gt;fuse_limit_kW,0,0.5),0),0)</f>
        <v>0</v>
      </c>
      <c r="BB102" s="16">
        <f>IF(Table25[[#This Row],[Subsector]]="Residential",IF(Table25[[#This Row],[Peak demand / kW]]&gt;fuse_limit_kW,0,1),IF(OR(Table25[[#This Row],[Subsector]]="Commercial",Table25[[#This Row],[Subsector]]="Public"),1,0))</f>
        <v>1</v>
      </c>
      <c r="BC102" s="16">
        <f>IF(Table25[[#This Row],[Subsector]]="Residential",IF(Table25[[#This Row],[Peak demand / kW]]&gt;fuse_limit_kW,0,1),0)</f>
        <v>0</v>
      </c>
      <c r="BD102" s="16">
        <f>IF($G102=Table25[[#Headers],[Gas boiler]],1,0)</f>
        <v>1</v>
      </c>
      <c r="BE102" s="16">
        <f>IF($G102=Table25[[#Headers],[Oil boiler]],1,0)</f>
        <v>0</v>
      </c>
      <c r="BF102" s="16">
        <f>IF($G102=Table25[[#Headers],[Solid boiler]],1,0)</f>
        <v>0</v>
      </c>
      <c r="BG102" s="16">
        <f>IF(Table25[[#This Row],[Subsector]]="Residential",IF(Table25[[#This Row],[Building structure]]&lt;&gt;"Apartment",Table25[[#This Row],[ASHP]]*0.5,0),0)</f>
        <v>0</v>
      </c>
      <c r="BH102" s="16">
        <f>IF(Table25[[#This Row],[Subsector]]="Residential",IF(Table25[[#This Row],[Building structure]]="Apartment",1,0),0)</f>
        <v>0</v>
      </c>
      <c r="BI102" s="27">
        <f>Table25[[#This Row],[Bioliquid boiler (B100)]]*0.5</f>
        <v>0.44601769911504424</v>
      </c>
    </row>
    <row r="103" spans="2:61" x14ac:dyDescent="0.25">
      <c r="B103">
        <v>95</v>
      </c>
      <c r="C103" t="s">
        <v>333</v>
      </c>
      <c r="D103" t="s">
        <v>347</v>
      </c>
      <c r="E103" t="s">
        <v>342</v>
      </c>
      <c r="F103" t="s">
        <v>336</v>
      </c>
      <c r="G103" t="s">
        <v>25</v>
      </c>
      <c r="H103" t="s">
        <v>337</v>
      </c>
      <c r="I103" t="s">
        <v>341</v>
      </c>
      <c r="J103" t="s">
        <v>338</v>
      </c>
      <c r="K103" s="39">
        <v>10.093529373759834</v>
      </c>
      <c r="L103" s="39">
        <v>0.89248996043246187</v>
      </c>
      <c r="M103" s="39">
        <v>17.506560149126496</v>
      </c>
      <c r="N103" s="39">
        <v>235.01534745327632</v>
      </c>
      <c r="O103" t="s">
        <v>339</v>
      </c>
      <c r="P103" s="19">
        <v>796.86713128873544</v>
      </c>
      <c r="Q103" s="39">
        <v>148.07467223215676</v>
      </c>
      <c r="R103" s="39">
        <v>12.333071358737477</v>
      </c>
      <c r="S103" s="39">
        <v>1.0905147210038966</v>
      </c>
      <c r="T103" s="39">
        <v>117.1445260032889</v>
      </c>
      <c r="U103" s="39">
        <v>17.506560149126496</v>
      </c>
      <c r="AA103" s="39">
        <v>215.84777517564402</v>
      </c>
      <c r="AB103" s="39">
        <f>R103*1000/AA103</f>
        <v>57.137820154511957</v>
      </c>
      <c r="AC103" s="39">
        <f>IF(AND(Table25[[#This Row],[Subsector]]="Residential",$AB103&gt;49),49+($AB103-49)*2,$AB103)</f>
        <v>57.137820154511957</v>
      </c>
      <c r="AD103" s="39">
        <f>Table25[[#This Row],[Space heating demand (MWh)]]/(load_factor*8760)*1000</f>
        <v>5.0306846669682574</v>
      </c>
      <c r="AE103" s="39">
        <f>Table25[[#This Row],[Peak demand / kW]]/Table25[[#This Row],[Floor area / m^2]]*1000</f>
        <v>23.306632013578028</v>
      </c>
      <c r="AF103" s="39">
        <f t="shared" si="1"/>
        <v>23.306632013578028</v>
      </c>
      <c r="AG103" s="46">
        <f>Table25[[#This Row],[Rebound-corrected peak demand (W/m2)]]/DesignDT</f>
        <v>1.0133318266773055</v>
      </c>
      <c r="AH103" s="16">
        <v>0.97423887587822011</v>
      </c>
      <c r="AI103" s="16">
        <f>IF(Table25[[#This Row],[Subsector]]="Residential",1-MIN(Table25[[#This Row],[No HW storage %]],Table25[[#This Row],[Space constrained %]]),Table25[[#This Row],[ND stock with floor area over threshold / %]])</f>
        <v>0.97423887587822011</v>
      </c>
      <c r="AJ103" s="16">
        <f>IF(Table25[[#This Row],[Subsector]]="Residential",1-MIN(Table25[[#This Row],[No HW storage %]],Table25[[#This Row],[Space constrained %]]),Table25[[#This Row],[ND stock with floor area over threshold / %]])</f>
        <v>0.97423887587822011</v>
      </c>
      <c r="AK103" s="16">
        <f>IF(Table25[[#This Row],[Subsector]]="Residential",1-MIN(Table25[[#This Row],[No HW storage %]],Table25[[#This Row],[Space constrained %]]),Table25[[#This Row],[ND stock with floor area over threshold / %]])</f>
        <v>0.97423887587822011</v>
      </c>
      <c r="AL103" s="16">
        <f>IF(Table25[[#This Row],[Subsector]]="Residential",1-MIN(Table25[[#This Row],[No HW storage %]],Table25[[#This Row],[Space constrained %]]),Table25[[#This Row],[ND stock with floor area over threshold / %]])</f>
        <v>0.97423887587822011</v>
      </c>
      <c r="AM103" s="16">
        <f>IF($G103=Table25[[#Headers],[Electric heating]],1,0)</f>
        <v>0</v>
      </c>
      <c r="AN103" s="16">
        <f>IF($G103=Table25[[#Headers],[Commercial electric heating]],1,0)</f>
        <v>0</v>
      </c>
      <c r="AO10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03" s="16">
        <f>IF(Table25[[#This Row],[Subsector]]="Residential",IF(AND(Table25[[#This Row],[Building structure]]&lt;&gt;"Apartment",OR(Table25[[#This Row],[Heating]]="Oil boiler",Table25[[#This Row],[Heating]]="Solid boiler")),1,1-Table25[[#This Row],[Space constrained %]]),Table25[[#This Row],[ND stock with floor area over threshold / %]])</f>
        <v>0.97423887587822011</v>
      </c>
      <c r="AQ103" s="16">
        <f>IF(Table25[[#This Row],[Subsector]]="Residential",IF(AND(Table25[[#This Row],[Building structure]]&lt;&gt;"Apartment",OR(Table25[[#This Row],[Heating]]="Oil boiler",Table25[[#This Row],[Heating]]="Solid boiler")),1,1-Table25[[#This Row],[Space constrained %]]),Table25[[#This Row],[ND stock with floor area over threshold / %]])</f>
        <v>0.97423887587822011</v>
      </c>
      <c r="AR103" s="16">
        <f>IF(Table25[[#This Row],[Heating]]="Gas boiler",1,percentage_of_non_gas_domestic_properties_within_close_proximity_of_gas_grid)</f>
        <v>1</v>
      </c>
      <c r="AS103" s="16">
        <f>IF(Table25[[#This Row],[Heating]]="Gas boiler",1,percentage_of_non_gas_domestic_properties_within_close_proximity_of_gas_grid)</f>
        <v>1</v>
      </c>
      <c r="AT103" s="16">
        <f>Table25[[#This Row],[Biomethane boiler]]*Table25[[#This Row],[ASHP]]</f>
        <v>0.97423887587822011</v>
      </c>
      <c r="AU103" s="16">
        <f>IF(Table25[[#This Row],[Subsector]]="Residential",Table25[[#This Row],[ASHP]]*Table25[[#This Row],[Bioliquid boiler (B100)]],Table25[[#This Row],[ND stock with floor area over threshold / %]])</f>
        <v>0.97423887587822011</v>
      </c>
      <c r="AV103" s="16">
        <f>Table25[[#This Row],[Biomethane boiler]]*Table25[[#This Row],[ASHP]]</f>
        <v>0.97423887587822011</v>
      </c>
      <c r="AW103" s="16">
        <v>1</v>
      </c>
      <c r="AX103" s="16">
        <f>IF(Table25[[#This Row],[Subsector]]="Residential",IF(Table25[[#This Row],[Building structure]]&lt;&gt;"Apartment",0.5*(1-MIN(Table25[[#This Row],[No HW storage %]],Table25[[#This Row],[Space constrained %]])),0),0.5*Table25[[#This Row],[ASHP]])</f>
        <v>0.48711943793911006</v>
      </c>
      <c r="AY103" s="16">
        <f>IF(Table25[[#This Row],[Subsector]]="Residential",IF(Table25[[#This Row],[Building structure]]&lt;&gt;"Apartment",Table25[[#This Row],[Hydrogen boiler]]*0.5,0),0.5*Table25[[#This Row],[Hydrogen boiler]])</f>
        <v>0.5</v>
      </c>
      <c r="AZ103" s="16">
        <f>IF(Table25[[#This Row],[Subsector]]="Residential",IF(Table25[[#This Row],[Peak demand / kW]]&gt;fuse_limit_kW,0,1),0)</f>
        <v>0</v>
      </c>
      <c r="BA103" s="16">
        <f>IF(Table25[[#This Row],[Subsector]]="Residential",IF(Table25[[#This Row],[Building structure]]&lt;&gt;"Apartment",IF(Table25[[#This Row],[Peak demand / kW]]&gt;fuse_limit_kW,0,0.5),0),0)</f>
        <v>0</v>
      </c>
      <c r="BB103" s="16">
        <f>IF(Table25[[#This Row],[Subsector]]="Residential",IF(Table25[[#This Row],[Peak demand / kW]]&gt;fuse_limit_kW,0,1),IF(OR(Table25[[#This Row],[Subsector]]="Commercial",Table25[[#This Row],[Subsector]]="Public"),1,0))</f>
        <v>1</v>
      </c>
      <c r="BC103" s="16">
        <f>IF(Table25[[#This Row],[Subsector]]="Residential",IF(Table25[[#This Row],[Peak demand / kW]]&gt;fuse_limit_kW,0,1),0)</f>
        <v>0</v>
      </c>
      <c r="BD103" s="16">
        <f>IF($G103=Table25[[#Headers],[Gas boiler]],1,0)</f>
        <v>1</v>
      </c>
      <c r="BE103" s="16">
        <f>IF($G103=Table25[[#Headers],[Oil boiler]],1,0)</f>
        <v>0</v>
      </c>
      <c r="BF103" s="16">
        <f>IF($G103=Table25[[#Headers],[Solid boiler]],1,0)</f>
        <v>0</v>
      </c>
      <c r="BG103" s="16">
        <f>IF(Table25[[#This Row],[Subsector]]="Residential",IF(Table25[[#This Row],[Building structure]]&lt;&gt;"Apartment",Table25[[#This Row],[ASHP]]*0.5,0),0)</f>
        <v>0</v>
      </c>
      <c r="BH103" s="16">
        <f>IF(Table25[[#This Row],[Subsector]]="Residential",IF(Table25[[#This Row],[Building structure]]="Apartment",1,0),0)</f>
        <v>0</v>
      </c>
      <c r="BI103" s="27">
        <f>Table25[[#This Row],[Bioliquid boiler (B100)]]*0.5</f>
        <v>0.48711943793911006</v>
      </c>
    </row>
    <row r="104" spans="2:61" x14ac:dyDescent="0.25">
      <c r="B104" s="3">
        <v>96</v>
      </c>
      <c r="C104" t="s">
        <v>333</v>
      </c>
      <c r="D104" t="s">
        <v>347</v>
      </c>
      <c r="E104" t="s">
        <v>342</v>
      </c>
      <c r="F104" t="s">
        <v>336</v>
      </c>
      <c r="G104" t="s">
        <v>25</v>
      </c>
      <c r="H104" t="s">
        <v>341</v>
      </c>
      <c r="I104" t="s">
        <v>337</v>
      </c>
      <c r="J104" t="s">
        <v>338</v>
      </c>
      <c r="K104" s="39">
        <v>13.355785394000051</v>
      </c>
      <c r="L104" s="39">
        <v>0.54594848565302501</v>
      </c>
      <c r="M104" s="39">
        <v>10.989658065136251</v>
      </c>
      <c r="N104" s="39">
        <v>116.52809497503473</v>
      </c>
      <c r="O104" t="s">
        <v>339</v>
      </c>
      <c r="P104" s="19">
        <v>1009.6138595484915</v>
      </c>
      <c r="Q104" s="39">
        <v>86.805888342124177</v>
      </c>
      <c r="R104" s="39">
        <v>16.872838597093555</v>
      </c>
      <c r="S104" s="39">
        <v>0.68971613491853478</v>
      </c>
      <c r="T104" s="39">
        <v>58.253675544975842</v>
      </c>
      <c r="U104" s="39">
        <v>10.989658065136252</v>
      </c>
      <c r="AA104" s="39">
        <v>166.82255083179297</v>
      </c>
      <c r="AB104" s="39">
        <f>R104*1000/AA104</f>
        <v>101.14243256061002</v>
      </c>
      <c r="AC104" s="39">
        <f>IF(AND(Table25[[#This Row],[Subsector]]="Residential",$AB104&gt;49),49+($AB104-49)*2,$AB104)</f>
        <v>101.14243256061002</v>
      </c>
      <c r="AD104" s="39">
        <f>Table25[[#This Row],[Space heating demand (MWh)]]/(load_factor*8760)*1000</f>
        <v>6.6566155711187962</v>
      </c>
      <c r="AE104" s="39">
        <f>Table25[[#This Row],[Peak demand / kW]]/Table25[[#This Row],[Floor area / m^2]]*1000</f>
        <v>39.902372538534408</v>
      </c>
      <c r="AF104" s="39">
        <f t="shared" si="1"/>
        <v>39.902372538534408</v>
      </c>
      <c r="AG104" s="46">
        <f>Table25[[#This Row],[Rebound-corrected peak demand (W/m2)]]/DesignDT</f>
        <v>1.7348857625449743</v>
      </c>
      <c r="AH104" s="16">
        <v>0.92791127541589646</v>
      </c>
      <c r="AI104" s="16">
        <f>IF(Table25[[#This Row],[Subsector]]="Residential",1-MIN(Table25[[#This Row],[No HW storage %]],Table25[[#This Row],[Space constrained %]]),Table25[[#This Row],[ND stock with floor area over threshold / %]])</f>
        <v>0.92791127541589646</v>
      </c>
      <c r="AJ104" s="16">
        <f>IF(Table25[[#This Row],[Subsector]]="Residential",1-MIN(Table25[[#This Row],[No HW storage %]],Table25[[#This Row],[Space constrained %]]),Table25[[#This Row],[ND stock with floor area over threshold / %]])</f>
        <v>0.92791127541589646</v>
      </c>
      <c r="AK104" s="16">
        <f>IF(Table25[[#This Row],[Subsector]]="Residential",1-MIN(Table25[[#This Row],[No HW storage %]],Table25[[#This Row],[Space constrained %]]),Table25[[#This Row],[ND stock with floor area over threshold / %]])</f>
        <v>0.92791127541589646</v>
      </c>
      <c r="AL104" s="16">
        <f>IF(Table25[[#This Row],[Subsector]]="Residential",1-MIN(Table25[[#This Row],[No HW storage %]],Table25[[#This Row],[Space constrained %]]),Table25[[#This Row],[ND stock with floor area over threshold / %]])</f>
        <v>0.92791127541589646</v>
      </c>
      <c r="AM104" s="16">
        <f>IF($G104=Table25[[#Headers],[Electric heating]],1,0)</f>
        <v>0</v>
      </c>
      <c r="AN104" s="16">
        <f>IF($G104=Table25[[#Headers],[Commercial electric heating]],1,0)</f>
        <v>0</v>
      </c>
      <c r="AO10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04" s="16">
        <f>IF(Table25[[#This Row],[Subsector]]="Residential",IF(AND(Table25[[#This Row],[Building structure]]&lt;&gt;"Apartment",OR(Table25[[#This Row],[Heating]]="Oil boiler",Table25[[#This Row],[Heating]]="Solid boiler")),1,1-Table25[[#This Row],[Space constrained %]]),Table25[[#This Row],[ND stock with floor area over threshold / %]])</f>
        <v>0.92791127541589646</v>
      </c>
      <c r="AQ104" s="16">
        <f>IF(Table25[[#This Row],[Subsector]]="Residential",IF(AND(Table25[[#This Row],[Building structure]]&lt;&gt;"Apartment",OR(Table25[[#This Row],[Heating]]="Oil boiler",Table25[[#This Row],[Heating]]="Solid boiler")),1,1-Table25[[#This Row],[Space constrained %]]),Table25[[#This Row],[ND stock with floor area over threshold / %]])</f>
        <v>0.92791127541589646</v>
      </c>
      <c r="AR104" s="16">
        <f>IF(Table25[[#This Row],[Heating]]="Gas boiler",1,percentage_of_non_gas_domestic_properties_within_close_proximity_of_gas_grid)</f>
        <v>1</v>
      </c>
      <c r="AS104" s="16">
        <f>IF(Table25[[#This Row],[Heating]]="Gas boiler",1,percentage_of_non_gas_domestic_properties_within_close_proximity_of_gas_grid)</f>
        <v>1</v>
      </c>
      <c r="AT104" s="16">
        <f>Table25[[#This Row],[Biomethane boiler]]*Table25[[#This Row],[ASHP]]</f>
        <v>0.92791127541589646</v>
      </c>
      <c r="AU104" s="16">
        <f>IF(Table25[[#This Row],[Subsector]]="Residential",Table25[[#This Row],[ASHP]]*Table25[[#This Row],[Bioliquid boiler (B100)]],Table25[[#This Row],[ND stock with floor area over threshold / %]])</f>
        <v>0.92791127541589646</v>
      </c>
      <c r="AV104" s="16">
        <f>Table25[[#This Row],[Biomethane boiler]]*Table25[[#This Row],[ASHP]]</f>
        <v>0.92791127541589646</v>
      </c>
      <c r="AW104" s="16">
        <v>1</v>
      </c>
      <c r="AX104" s="16">
        <f>IF(Table25[[#This Row],[Subsector]]="Residential",IF(Table25[[#This Row],[Building structure]]&lt;&gt;"Apartment",0.5*(1-MIN(Table25[[#This Row],[No HW storage %]],Table25[[#This Row],[Space constrained %]])),0),0.5*Table25[[#This Row],[ASHP]])</f>
        <v>0.46395563770794823</v>
      </c>
      <c r="AY104" s="16">
        <f>IF(Table25[[#This Row],[Subsector]]="Residential",IF(Table25[[#This Row],[Building structure]]&lt;&gt;"Apartment",Table25[[#This Row],[Hydrogen boiler]]*0.5,0),0.5*Table25[[#This Row],[Hydrogen boiler]])</f>
        <v>0.5</v>
      </c>
      <c r="AZ104" s="16">
        <f>IF(Table25[[#This Row],[Subsector]]="Residential",IF(Table25[[#This Row],[Peak demand / kW]]&gt;fuse_limit_kW,0,1),0)</f>
        <v>0</v>
      </c>
      <c r="BA104" s="16">
        <f>IF(Table25[[#This Row],[Subsector]]="Residential",IF(Table25[[#This Row],[Building structure]]&lt;&gt;"Apartment",IF(Table25[[#This Row],[Peak demand / kW]]&gt;fuse_limit_kW,0,0.5),0),0)</f>
        <v>0</v>
      </c>
      <c r="BB104" s="16">
        <f>IF(Table25[[#This Row],[Subsector]]="Residential",IF(Table25[[#This Row],[Peak demand / kW]]&gt;fuse_limit_kW,0,1),IF(OR(Table25[[#This Row],[Subsector]]="Commercial",Table25[[#This Row],[Subsector]]="Public"),1,0))</f>
        <v>1</v>
      </c>
      <c r="BC104" s="16">
        <f>IF(Table25[[#This Row],[Subsector]]="Residential",IF(Table25[[#This Row],[Peak demand / kW]]&gt;fuse_limit_kW,0,1),0)</f>
        <v>0</v>
      </c>
      <c r="BD104" s="16">
        <f>IF($G104=Table25[[#Headers],[Gas boiler]],1,0)</f>
        <v>1</v>
      </c>
      <c r="BE104" s="16">
        <f>IF($G104=Table25[[#Headers],[Oil boiler]],1,0)</f>
        <v>0</v>
      </c>
      <c r="BF104" s="16">
        <f>IF($G104=Table25[[#Headers],[Solid boiler]],1,0)</f>
        <v>0</v>
      </c>
      <c r="BG104" s="16">
        <f>IF(Table25[[#This Row],[Subsector]]="Residential",IF(Table25[[#This Row],[Building structure]]&lt;&gt;"Apartment",Table25[[#This Row],[ASHP]]*0.5,0),0)</f>
        <v>0</v>
      </c>
      <c r="BH104" s="16">
        <f>IF(Table25[[#This Row],[Subsector]]="Residential",IF(Table25[[#This Row],[Building structure]]="Apartment",1,0),0)</f>
        <v>0</v>
      </c>
      <c r="BI104" s="27">
        <f>Table25[[#This Row],[Bioliquid boiler (B100)]]*0.5</f>
        <v>0.46395563770794823</v>
      </c>
    </row>
    <row r="105" spans="2:61" x14ac:dyDescent="0.25">
      <c r="B105" s="3">
        <v>97</v>
      </c>
      <c r="C105" t="s">
        <v>333</v>
      </c>
      <c r="D105" t="s">
        <v>347</v>
      </c>
      <c r="E105" t="s">
        <v>342</v>
      </c>
      <c r="F105" t="s">
        <v>340</v>
      </c>
      <c r="G105" t="s">
        <v>25</v>
      </c>
      <c r="H105" t="s">
        <v>337</v>
      </c>
      <c r="I105" t="s">
        <v>337</v>
      </c>
      <c r="J105" t="s">
        <v>338</v>
      </c>
      <c r="K105" s="39">
        <v>10.576238323713858</v>
      </c>
      <c r="L105" s="39">
        <v>0.84084561287015891</v>
      </c>
      <c r="M105" s="39">
        <v>5.5425752486902047</v>
      </c>
      <c r="N105" s="39">
        <v>0</v>
      </c>
      <c r="O105" t="s">
        <v>339</v>
      </c>
      <c r="P105" s="19">
        <v>347.11308295012833</v>
      </c>
      <c r="Q105" s="39">
        <v>19.942958439782998</v>
      </c>
      <c r="R105" s="39">
        <v>13.339823498518404</v>
      </c>
      <c r="S105" s="39">
        <v>1.0605596925743903</v>
      </c>
      <c r="T105" s="39">
        <v>0</v>
      </c>
      <c r="U105" s="39">
        <v>5.5425752486902038</v>
      </c>
      <c r="AA105" s="39">
        <v>211.02688172043011</v>
      </c>
      <c r="AB105" s="39">
        <f>R105*1000/AA105</f>
        <v>63.213858773647125</v>
      </c>
      <c r="AC105" s="39">
        <f>IF(AND(Table25[[#This Row],[Subsector]]="Residential",$AB105&gt;49),49+($AB105-49)*2,$AB105)</f>
        <v>63.213858773647125</v>
      </c>
      <c r="AD105" s="39">
        <f>Table25[[#This Row],[Space heating demand (MWh)]]/(load_factor*8760)*1000</f>
        <v>5.271270137443536</v>
      </c>
      <c r="AE105" s="39">
        <f>Table25[[#This Row],[Peak demand / kW]]/Table25[[#This Row],[Floor area / m^2]]*1000</f>
        <v>24.979140545833168</v>
      </c>
      <c r="AF105" s="39">
        <f t="shared" si="1"/>
        <v>24.979140545833168</v>
      </c>
      <c r="AG105" s="46">
        <f>Table25[[#This Row],[Rebound-corrected peak demand (W/m2)]]/DesignDT</f>
        <v>1.0860495889492683</v>
      </c>
      <c r="AH105" s="16">
        <v>0.93010752688172049</v>
      </c>
      <c r="AI105" s="16">
        <f>IF(Table25[[#This Row],[Subsector]]="Residential",1-MIN(Table25[[#This Row],[No HW storage %]],Table25[[#This Row],[Space constrained %]]),Table25[[#This Row],[ND stock with floor area over threshold / %]])</f>
        <v>0.93010752688172049</v>
      </c>
      <c r="AJ105" s="16">
        <f>IF(Table25[[#This Row],[Subsector]]="Residential",1-MIN(Table25[[#This Row],[No HW storage %]],Table25[[#This Row],[Space constrained %]]),Table25[[#This Row],[ND stock with floor area over threshold / %]])</f>
        <v>0.93010752688172049</v>
      </c>
      <c r="AK105" s="16">
        <f>IF(Table25[[#This Row],[Subsector]]="Residential",1-MIN(Table25[[#This Row],[No HW storage %]],Table25[[#This Row],[Space constrained %]]),Table25[[#This Row],[ND stock with floor area over threshold / %]])</f>
        <v>0.93010752688172049</v>
      </c>
      <c r="AL105" s="16">
        <f>IF(Table25[[#This Row],[Subsector]]="Residential",1-MIN(Table25[[#This Row],[No HW storage %]],Table25[[#This Row],[Space constrained %]]),Table25[[#This Row],[ND stock with floor area over threshold / %]])</f>
        <v>0.93010752688172049</v>
      </c>
      <c r="AM105" s="16">
        <f>IF($G105=Table25[[#Headers],[Electric heating]],1,0)</f>
        <v>0</v>
      </c>
      <c r="AN105" s="16">
        <f>IF($G105=Table25[[#Headers],[Commercial electric heating]],1,0)</f>
        <v>0</v>
      </c>
      <c r="AO10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05" s="16">
        <f>IF(Table25[[#This Row],[Subsector]]="Residential",IF(AND(Table25[[#This Row],[Building structure]]&lt;&gt;"Apartment",OR(Table25[[#This Row],[Heating]]="Oil boiler",Table25[[#This Row],[Heating]]="Solid boiler")),1,1-Table25[[#This Row],[Space constrained %]]),Table25[[#This Row],[ND stock with floor area over threshold / %]])</f>
        <v>0.93010752688172049</v>
      </c>
      <c r="AQ105" s="16">
        <f>IF(Table25[[#This Row],[Subsector]]="Residential",IF(AND(Table25[[#This Row],[Building structure]]&lt;&gt;"Apartment",OR(Table25[[#This Row],[Heating]]="Oil boiler",Table25[[#This Row],[Heating]]="Solid boiler")),1,1-Table25[[#This Row],[Space constrained %]]),Table25[[#This Row],[ND stock with floor area over threshold / %]])</f>
        <v>0.93010752688172049</v>
      </c>
      <c r="AR105" s="16">
        <f>IF(Table25[[#This Row],[Heating]]="Gas boiler",1,percentage_of_non_gas_domestic_properties_within_close_proximity_of_gas_grid)</f>
        <v>1</v>
      </c>
      <c r="AS105" s="16">
        <f>IF(Table25[[#This Row],[Heating]]="Gas boiler",1,percentage_of_non_gas_domestic_properties_within_close_proximity_of_gas_grid)</f>
        <v>1</v>
      </c>
      <c r="AT105" s="16">
        <f>Table25[[#This Row],[Biomethane boiler]]*Table25[[#This Row],[ASHP]]</f>
        <v>0.93010752688172049</v>
      </c>
      <c r="AU105" s="16">
        <f>IF(Table25[[#This Row],[Subsector]]="Residential",Table25[[#This Row],[ASHP]]*Table25[[#This Row],[Bioliquid boiler (B100)]],Table25[[#This Row],[ND stock with floor area over threshold / %]])</f>
        <v>0.93010752688172049</v>
      </c>
      <c r="AV105" s="16">
        <f>Table25[[#This Row],[Biomethane boiler]]*Table25[[#This Row],[ASHP]]</f>
        <v>0.93010752688172049</v>
      </c>
      <c r="AW105" s="16">
        <v>1</v>
      </c>
      <c r="AX105" s="16">
        <f>IF(Table25[[#This Row],[Subsector]]="Residential",IF(Table25[[#This Row],[Building structure]]&lt;&gt;"Apartment",0.5*(1-MIN(Table25[[#This Row],[No HW storage %]],Table25[[#This Row],[Space constrained %]])),0),0.5*Table25[[#This Row],[ASHP]])</f>
        <v>0.46505376344086025</v>
      </c>
      <c r="AY105" s="16">
        <f>IF(Table25[[#This Row],[Subsector]]="Residential",IF(Table25[[#This Row],[Building structure]]&lt;&gt;"Apartment",Table25[[#This Row],[Hydrogen boiler]]*0.5,0),0.5*Table25[[#This Row],[Hydrogen boiler]])</f>
        <v>0.5</v>
      </c>
      <c r="AZ105" s="16">
        <f>IF(Table25[[#This Row],[Subsector]]="Residential",IF(Table25[[#This Row],[Peak demand / kW]]&gt;fuse_limit_kW,0,1),0)</f>
        <v>0</v>
      </c>
      <c r="BA105" s="16">
        <f>IF(Table25[[#This Row],[Subsector]]="Residential",IF(Table25[[#This Row],[Building structure]]&lt;&gt;"Apartment",IF(Table25[[#This Row],[Peak demand / kW]]&gt;fuse_limit_kW,0,0.5),0),0)</f>
        <v>0</v>
      </c>
      <c r="BB105" s="16">
        <f>IF(Table25[[#This Row],[Subsector]]="Residential",IF(Table25[[#This Row],[Peak demand / kW]]&gt;fuse_limit_kW,0,1),IF(OR(Table25[[#This Row],[Subsector]]="Commercial",Table25[[#This Row],[Subsector]]="Public"),1,0))</f>
        <v>1</v>
      </c>
      <c r="BC105" s="16">
        <f>IF(Table25[[#This Row],[Subsector]]="Residential",IF(Table25[[#This Row],[Peak demand / kW]]&gt;fuse_limit_kW,0,1),0)</f>
        <v>0</v>
      </c>
      <c r="BD105" s="16">
        <f>IF($G105=Table25[[#Headers],[Gas boiler]],1,0)</f>
        <v>1</v>
      </c>
      <c r="BE105" s="16">
        <f>IF($G105=Table25[[#Headers],[Oil boiler]],1,0)</f>
        <v>0</v>
      </c>
      <c r="BF105" s="16">
        <f>IF($G105=Table25[[#Headers],[Solid boiler]],1,0)</f>
        <v>0</v>
      </c>
      <c r="BG105" s="16">
        <f>IF(Table25[[#This Row],[Subsector]]="Residential",IF(Table25[[#This Row],[Building structure]]&lt;&gt;"Apartment",Table25[[#This Row],[ASHP]]*0.5,0),0)</f>
        <v>0</v>
      </c>
      <c r="BH105" s="16">
        <f>IF(Table25[[#This Row],[Subsector]]="Residential",IF(Table25[[#This Row],[Building structure]]="Apartment",1,0),0)</f>
        <v>0</v>
      </c>
      <c r="BI105" s="27">
        <f>Table25[[#This Row],[Bioliquid boiler (B100)]]*0.5</f>
        <v>0.46505376344086025</v>
      </c>
    </row>
    <row r="106" spans="2:61" x14ac:dyDescent="0.25">
      <c r="B106">
        <v>98</v>
      </c>
      <c r="C106" t="s">
        <v>333</v>
      </c>
      <c r="D106" t="s">
        <v>347</v>
      </c>
      <c r="E106" t="s">
        <v>342</v>
      </c>
      <c r="F106" t="s">
        <v>344</v>
      </c>
      <c r="G106" t="s">
        <v>20</v>
      </c>
      <c r="H106" t="s">
        <v>337</v>
      </c>
      <c r="I106" t="s">
        <v>341</v>
      </c>
      <c r="J106" t="s">
        <v>338</v>
      </c>
      <c r="K106" s="39">
        <v>23.280442915759519</v>
      </c>
      <c r="L106" s="39">
        <v>1.9177877091070541</v>
      </c>
      <c r="M106" s="39">
        <v>25.069213662535283</v>
      </c>
      <c r="N106" s="39">
        <v>0</v>
      </c>
      <c r="O106" t="s">
        <v>339</v>
      </c>
      <c r="P106" s="19">
        <v>20.528193077695764</v>
      </c>
      <c r="Q106" s="39">
        <v>59.085630719801735</v>
      </c>
      <c r="R106" s="39">
        <v>31.427494544750537</v>
      </c>
      <c r="S106" s="39">
        <v>2.5889225125159196</v>
      </c>
      <c r="T106" s="39">
        <v>0</v>
      </c>
      <c r="U106" s="39">
        <v>25.069213662535287</v>
      </c>
      <c r="AA106" s="39">
        <v>693</v>
      </c>
      <c r="AB106" s="39">
        <f>R106*1000/AA106</f>
        <v>45.349919977995008</v>
      </c>
      <c r="AC106" s="39">
        <f>IF(AND(Table25[[#This Row],[Subsector]]="Residential",$AB106&gt;49),49+($AB106-49)*2,$AB106)</f>
        <v>45.349919977995008</v>
      </c>
      <c r="AD106" s="39">
        <f>Table25[[#This Row],[Space heating demand (MWh)]]/(load_factor*8760)*1000</f>
        <v>11.603133342139902</v>
      </c>
      <c r="AE106" s="39">
        <f>Table25[[#This Row],[Peak demand / kW]]/Table25[[#This Row],[Floor area / m^2]]*1000</f>
        <v>16.743338156046033</v>
      </c>
      <c r="AF106" s="39">
        <f t="shared" si="1"/>
        <v>16.743338156046033</v>
      </c>
      <c r="AG106" s="46">
        <f>Table25[[#This Row],[Rebound-corrected peak demand (W/m2)]]/DesignDT</f>
        <v>0.72797122417591442</v>
      </c>
      <c r="AH106" s="16">
        <v>1</v>
      </c>
      <c r="AI106" s="16">
        <f>IF(Table25[[#This Row],[Subsector]]="Residential",1-MIN(Table25[[#This Row],[No HW storage %]],Table25[[#This Row],[Space constrained %]]),Table25[[#This Row],[ND stock with floor area over threshold / %]])</f>
        <v>1</v>
      </c>
      <c r="AJ106" s="16">
        <f>IF(Table25[[#This Row],[Subsector]]="Residential",1-MIN(Table25[[#This Row],[No HW storage %]],Table25[[#This Row],[Space constrained %]]),Table25[[#This Row],[ND stock with floor area over threshold / %]])</f>
        <v>1</v>
      </c>
      <c r="AK106" s="16">
        <f>IF(Table25[[#This Row],[Subsector]]="Residential",1-MIN(Table25[[#This Row],[No HW storage %]],Table25[[#This Row],[Space constrained %]]),Table25[[#This Row],[ND stock with floor area over threshold / %]])</f>
        <v>1</v>
      </c>
      <c r="AL106" s="16">
        <f>IF(Table25[[#This Row],[Subsector]]="Residential",1-MIN(Table25[[#This Row],[No HW storage %]],Table25[[#This Row],[Space constrained %]]),Table25[[#This Row],[ND stock with floor area over threshold / %]])</f>
        <v>1</v>
      </c>
      <c r="AM106" s="16">
        <f>IF($G106=Table25[[#Headers],[Electric heating]],1,0)</f>
        <v>0</v>
      </c>
      <c r="AN106" s="16">
        <f>IF($G106=Table25[[#Headers],[Commercial electric heating]],1,0)</f>
        <v>0</v>
      </c>
      <c r="AO10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06" s="16">
        <f>IF(Table25[[#This Row],[Subsector]]="Residential",IF(AND(Table25[[#This Row],[Building structure]]&lt;&gt;"Apartment",OR(Table25[[#This Row],[Heating]]="Oil boiler",Table25[[#This Row],[Heating]]="Solid boiler")),1,1-Table25[[#This Row],[Space constrained %]]),Table25[[#This Row],[ND stock with floor area over threshold / %]])</f>
        <v>1</v>
      </c>
      <c r="AQ106" s="16">
        <f>IF(Table25[[#This Row],[Subsector]]="Residential",IF(AND(Table25[[#This Row],[Building structure]]&lt;&gt;"Apartment",OR(Table25[[#This Row],[Heating]]="Oil boiler",Table25[[#This Row],[Heating]]="Solid boiler")),1,1-Table25[[#This Row],[Space constrained %]]),Table25[[#This Row],[ND stock with floor area over threshold / %]])</f>
        <v>1</v>
      </c>
      <c r="AR106" s="16">
        <f>IF(Table25[[#This Row],[Heating]]="Gas boiler",1,percentage_of_non_gas_domestic_properties_within_close_proximity_of_gas_grid)</f>
        <v>0.3495740805177735</v>
      </c>
      <c r="AS106" s="16">
        <f>IF(Table25[[#This Row],[Heating]]="Gas boiler",1,percentage_of_non_gas_domestic_properties_within_close_proximity_of_gas_grid)</f>
        <v>0.3495740805177735</v>
      </c>
      <c r="AT106" s="16">
        <f>Table25[[#This Row],[Biomethane boiler]]*Table25[[#This Row],[ASHP]]</f>
        <v>0.3495740805177735</v>
      </c>
      <c r="AU106" s="16">
        <f>IF(Table25[[#This Row],[Subsector]]="Residential",Table25[[#This Row],[ASHP]]*Table25[[#This Row],[Bioliquid boiler (B100)]],Table25[[#This Row],[ND stock with floor area over threshold / %]])</f>
        <v>1</v>
      </c>
      <c r="AV106" s="16">
        <f>Table25[[#This Row],[Biomethane boiler]]*Table25[[#This Row],[ASHP]]</f>
        <v>0.3495740805177735</v>
      </c>
      <c r="AW106" s="16">
        <v>1</v>
      </c>
      <c r="AX106" s="16">
        <f>IF(Table25[[#This Row],[Subsector]]="Residential",IF(Table25[[#This Row],[Building structure]]&lt;&gt;"Apartment",0.5*(1-MIN(Table25[[#This Row],[No HW storage %]],Table25[[#This Row],[Space constrained %]])),0),0.5*Table25[[#This Row],[ASHP]])</f>
        <v>0.5</v>
      </c>
      <c r="AY106" s="16">
        <f>IF(Table25[[#This Row],[Subsector]]="Residential",IF(Table25[[#This Row],[Building structure]]&lt;&gt;"Apartment",Table25[[#This Row],[Hydrogen boiler]]*0.5,0),0.5*Table25[[#This Row],[Hydrogen boiler]])</f>
        <v>0.17478704025888675</v>
      </c>
      <c r="AZ106" s="16">
        <f>IF(Table25[[#This Row],[Subsector]]="Residential",IF(Table25[[#This Row],[Peak demand / kW]]&gt;fuse_limit_kW,0,1),0)</f>
        <v>0</v>
      </c>
      <c r="BA106" s="16">
        <f>IF(Table25[[#This Row],[Subsector]]="Residential",IF(Table25[[#This Row],[Building structure]]&lt;&gt;"Apartment",IF(Table25[[#This Row],[Peak demand / kW]]&gt;fuse_limit_kW,0,0.5),0),0)</f>
        <v>0</v>
      </c>
      <c r="BB106" s="16">
        <f>IF(Table25[[#This Row],[Subsector]]="Residential",IF(Table25[[#This Row],[Peak demand / kW]]&gt;fuse_limit_kW,0,1),IF(OR(Table25[[#This Row],[Subsector]]="Commercial",Table25[[#This Row],[Subsector]]="Public"),1,0))</f>
        <v>1</v>
      </c>
      <c r="BC106" s="16">
        <f>IF(Table25[[#This Row],[Subsector]]="Residential",IF(Table25[[#This Row],[Peak demand / kW]]&gt;fuse_limit_kW,0,1),0)</f>
        <v>0</v>
      </c>
      <c r="BD106" s="16">
        <f>IF($G106=Table25[[#Headers],[Gas boiler]],1,0)</f>
        <v>0</v>
      </c>
      <c r="BE106" s="16">
        <f>IF($G106=Table25[[#Headers],[Oil boiler]],1,0)</f>
        <v>1</v>
      </c>
      <c r="BF106" s="16">
        <f>IF($G106=Table25[[#Headers],[Solid boiler]],1,0)</f>
        <v>0</v>
      </c>
      <c r="BG106" s="16">
        <f>IF(Table25[[#This Row],[Subsector]]="Residential",IF(Table25[[#This Row],[Building structure]]&lt;&gt;"Apartment",Table25[[#This Row],[ASHP]]*0.5,0),0)</f>
        <v>0</v>
      </c>
      <c r="BH106" s="16">
        <f>IF(Table25[[#This Row],[Subsector]]="Residential",IF(Table25[[#This Row],[Building structure]]="Apartment",1,0),0)</f>
        <v>0</v>
      </c>
      <c r="BI106" s="27">
        <f>Table25[[#This Row],[Bioliquid boiler (B100)]]*0.5</f>
        <v>0.5</v>
      </c>
    </row>
    <row r="107" spans="2:61" x14ac:dyDescent="0.25">
      <c r="B107" s="3">
        <v>99</v>
      </c>
      <c r="C107" t="s">
        <v>333</v>
      </c>
      <c r="D107" t="s">
        <v>347</v>
      </c>
      <c r="E107" t="s">
        <v>342</v>
      </c>
      <c r="F107" t="s">
        <v>344</v>
      </c>
      <c r="G107" t="s">
        <v>20</v>
      </c>
      <c r="H107" t="s">
        <v>341</v>
      </c>
      <c r="I107" t="s">
        <v>341</v>
      </c>
      <c r="J107" t="s">
        <v>345</v>
      </c>
      <c r="K107" s="39">
        <v>37.755806557545718</v>
      </c>
      <c r="L107" s="39">
        <v>7.1631147569323526</v>
      </c>
      <c r="M107" s="39">
        <v>12.998785766922051</v>
      </c>
      <c r="N107" s="39">
        <v>0</v>
      </c>
      <c r="O107" t="s">
        <v>339</v>
      </c>
      <c r="P107" s="19">
        <v>91.443769164281122</v>
      </c>
      <c r="Q107" s="39">
        <v>71.550730733254582</v>
      </c>
      <c r="R107" s="39">
        <v>49.214803985161112</v>
      </c>
      <c r="S107" s="39">
        <v>9.3371409811714212</v>
      </c>
      <c r="T107" s="39">
        <v>0</v>
      </c>
      <c r="U107" s="39">
        <v>12.998785766922051</v>
      </c>
      <c r="AA107" s="39">
        <v>437.48979591836735</v>
      </c>
      <c r="AB107" s="39">
        <f>R107*1000/AA107</f>
        <v>112.49360429504569</v>
      </c>
      <c r="AC107" s="39">
        <f>IF(AND(Table25[[#This Row],[Subsector]]="Residential",$AB107&gt;49),49+($AB107-49)*2,$AB107)</f>
        <v>112.49360429504569</v>
      </c>
      <c r="AD107" s="39">
        <f>Table25[[#This Row],[Space heating demand (MWh)]]/(load_factor*8760)*1000</f>
        <v>18.817754435019115</v>
      </c>
      <c r="AE107" s="39">
        <f>Table25[[#This Row],[Peak demand / kW]]/Table25[[#This Row],[Floor area / m^2]]*1000</f>
        <v>43.013013356156954</v>
      </c>
      <c r="AF107" s="39">
        <f t="shared" si="1"/>
        <v>43.013013356156954</v>
      </c>
      <c r="AG107" s="46">
        <f>Table25[[#This Row],[Rebound-corrected peak demand (W/m2)]]/DesignDT</f>
        <v>1.870131015485085</v>
      </c>
      <c r="AH107" s="16">
        <v>1</v>
      </c>
      <c r="AI107" s="16">
        <f>IF(Table25[[#This Row],[Subsector]]="Residential",1-MIN(Table25[[#This Row],[No HW storage %]],Table25[[#This Row],[Space constrained %]]),Table25[[#This Row],[ND stock with floor area over threshold / %]])</f>
        <v>1</v>
      </c>
      <c r="AJ107" s="16">
        <f>IF(Table25[[#This Row],[Subsector]]="Residential",1-MIN(Table25[[#This Row],[No HW storage %]],Table25[[#This Row],[Space constrained %]]),Table25[[#This Row],[ND stock with floor area over threshold / %]])</f>
        <v>1</v>
      </c>
      <c r="AK107" s="16">
        <f>IF(Table25[[#This Row],[Subsector]]="Residential",1-MIN(Table25[[#This Row],[No HW storage %]],Table25[[#This Row],[Space constrained %]]),Table25[[#This Row],[ND stock with floor area over threshold / %]])</f>
        <v>1</v>
      </c>
      <c r="AL107" s="16">
        <f>IF(Table25[[#This Row],[Subsector]]="Residential",1-MIN(Table25[[#This Row],[No HW storage %]],Table25[[#This Row],[Space constrained %]]),Table25[[#This Row],[ND stock with floor area over threshold / %]])</f>
        <v>1</v>
      </c>
      <c r="AM107" s="16">
        <f>IF($G107=Table25[[#Headers],[Electric heating]],1,0)</f>
        <v>0</v>
      </c>
      <c r="AN107" s="16">
        <f>IF($G107=Table25[[#Headers],[Commercial electric heating]],1,0)</f>
        <v>0</v>
      </c>
      <c r="AO10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07" s="16">
        <f>IF(Table25[[#This Row],[Subsector]]="Residential",IF(AND(Table25[[#This Row],[Building structure]]&lt;&gt;"Apartment",OR(Table25[[#This Row],[Heating]]="Oil boiler",Table25[[#This Row],[Heating]]="Solid boiler")),1,1-Table25[[#This Row],[Space constrained %]]),Table25[[#This Row],[ND stock with floor area over threshold / %]])</f>
        <v>1</v>
      </c>
      <c r="AQ107" s="16">
        <f>IF(Table25[[#This Row],[Subsector]]="Residential",IF(AND(Table25[[#This Row],[Building structure]]&lt;&gt;"Apartment",OR(Table25[[#This Row],[Heating]]="Oil boiler",Table25[[#This Row],[Heating]]="Solid boiler")),1,1-Table25[[#This Row],[Space constrained %]]),Table25[[#This Row],[ND stock with floor area over threshold / %]])</f>
        <v>1</v>
      </c>
      <c r="AR107" s="16">
        <f>IF(Table25[[#This Row],[Heating]]="Gas boiler",1,percentage_of_non_gas_domestic_properties_within_close_proximity_of_gas_grid)</f>
        <v>0.3495740805177735</v>
      </c>
      <c r="AS107" s="16">
        <f>IF(Table25[[#This Row],[Heating]]="Gas boiler",1,percentage_of_non_gas_domestic_properties_within_close_proximity_of_gas_grid)</f>
        <v>0.3495740805177735</v>
      </c>
      <c r="AT107" s="16">
        <f>Table25[[#This Row],[Biomethane boiler]]*Table25[[#This Row],[ASHP]]</f>
        <v>0.3495740805177735</v>
      </c>
      <c r="AU107" s="16">
        <f>IF(Table25[[#This Row],[Subsector]]="Residential",Table25[[#This Row],[ASHP]]*Table25[[#This Row],[Bioliquid boiler (B100)]],Table25[[#This Row],[ND stock with floor area over threshold / %]])</f>
        <v>1</v>
      </c>
      <c r="AV107" s="16">
        <f>Table25[[#This Row],[Biomethane boiler]]*Table25[[#This Row],[ASHP]]</f>
        <v>0.3495740805177735</v>
      </c>
      <c r="AW107" s="16">
        <v>1</v>
      </c>
      <c r="AX107" s="16">
        <f>IF(Table25[[#This Row],[Subsector]]="Residential",IF(Table25[[#This Row],[Building structure]]&lt;&gt;"Apartment",0.5*(1-MIN(Table25[[#This Row],[No HW storage %]],Table25[[#This Row],[Space constrained %]])),0),0.5*Table25[[#This Row],[ASHP]])</f>
        <v>0.5</v>
      </c>
      <c r="AY107" s="16">
        <f>IF(Table25[[#This Row],[Subsector]]="Residential",IF(Table25[[#This Row],[Building structure]]&lt;&gt;"Apartment",Table25[[#This Row],[Hydrogen boiler]]*0.5,0),0.5*Table25[[#This Row],[Hydrogen boiler]])</f>
        <v>0.17478704025888675</v>
      </c>
      <c r="AZ107" s="16">
        <f>IF(Table25[[#This Row],[Subsector]]="Residential",IF(Table25[[#This Row],[Peak demand / kW]]&gt;fuse_limit_kW,0,1),0)</f>
        <v>0</v>
      </c>
      <c r="BA107" s="16">
        <f>IF(Table25[[#This Row],[Subsector]]="Residential",IF(Table25[[#This Row],[Building structure]]&lt;&gt;"Apartment",IF(Table25[[#This Row],[Peak demand / kW]]&gt;fuse_limit_kW,0,0.5),0),0)</f>
        <v>0</v>
      </c>
      <c r="BB107" s="16">
        <f>IF(Table25[[#This Row],[Subsector]]="Residential",IF(Table25[[#This Row],[Peak demand / kW]]&gt;fuse_limit_kW,0,1),IF(OR(Table25[[#This Row],[Subsector]]="Commercial",Table25[[#This Row],[Subsector]]="Public"),1,0))</f>
        <v>1</v>
      </c>
      <c r="BC107" s="16">
        <f>IF(Table25[[#This Row],[Subsector]]="Residential",IF(Table25[[#This Row],[Peak demand / kW]]&gt;fuse_limit_kW,0,1),0)</f>
        <v>0</v>
      </c>
      <c r="BD107" s="16">
        <f>IF($G107=Table25[[#Headers],[Gas boiler]],1,0)</f>
        <v>0</v>
      </c>
      <c r="BE107" s="16">
        <f>IF($G107=Table25[[#Headers],[Oil boiler]],1,0)</f>
        <v>1</v>
      </c>
      <c r="BF107" s="16">
        <f>IF($G107=Table25[[#Headers],[Solid boiler]],1,0)</f>
        <v>0</v>
      </c>
      <c r="BG107" s="16">
        <f>IF(Table25[[#This Row],[Subsector]]="Residential",IF(Table25[[#This Row],[Building structure]]&lt;&gt;"Apartment",Table25[[#This Row],[ASHP]]*0.5,0),0)</f>
        <v>0</v>
      </c>
      <c r="BH107" s="16">
        <f>IF(Table25[[#This Row],[Subsector]]="Residential",IF(Table25[[#This Row],[Building structure]]="Apartment",1,0),0)</f>
        <v>0</v>
      </c>
      <c r="BI107" s="27">
        <f>Table25[[#This Row],[Bioliquid boiler (B100)]]*0.5</f>
        <v>0.5</v>
      </c>
    </row>
    <row r="108" spans="2:61" x14ac:dyDescent="0.25">
      <c r="B108" s="3">
        <v>100</v>
      </c>
      <c r="C108" t="s">
        <v>333</v>
      </c>
      <c r="D108" t="s">
        <v>347</v>
      </c>
      <c r="E108" t="s">
        <v>342</v>
      </c>
      <c r="F108" t="s">
        <v>340</v>
      </c>
      <c r="G108" t="s">
        <v>20</v>
      </c>
      <c r="H108" t="s">
        <v>341</v>
      </c>
      <c r="I108" t="s">
        <v>341</v>
      </c>
      <c r="J108" t="s">
        <v>345</v>
      </c>
      <c r="K108" s="39">
        <v>26.871055110956249</v>
      </c>
      <c r="L108" s="39">
        <v>2.8253892698365375</v>
      </c>
      <c r="M108" s="39">
        <v>5.6606061435589394</v>
      </c>
      <c r="N108" s="39">
        <v>0</v>
      </c>
      <c r="O108" t="s">
        <v>339</v>
      </c>
      <c r="P108" s="19">
        <v>1254.0859771101411</v>
      </c>
      <c r="Q108" s="39">
        <v>44.806895691746774</v>
      </c>
      <c r="R108" s="39">
        <v>35.421819876832139</v>
      </c>
      <c r="S108" s="39">
        <v>3.7244696713556991</v>
      </c>
      <c r="T108" s="39">
        <v>0</v>
      </c>
      <c r="U108" s="39">
        <v>5.6606061435589403</v>
      </c>
      <c r="AA108" s="39">
        <v>258.40029761904759</v>
      </c>
      <c r="AB108" s="39">
        <f>R108*1000/AA108</f>
        <v>137.08118838567881</v>
      </c>
      <c r="AC108" s="39">
        <f>IF(AND(Table25[[#This Row],[Subsector]]="Residential",$AB108&gt;49),49+($AB108-49)*2,$AB108)</f>
        <v>137.08118838567881</v>
      </c>
      <c r="AD108" s="39">
        <f>Table25[[#This Row],[Space heating demand (MWh)]]/(load_factor*8760)*1000</f>
        <v>13.392719228952144</v>
      </c>
      <c r="AE108" s="39">
        <f>Table25[[#This Row],[Peak demand / kW]]/Table25[[#This Row],[Floor area / m^2]]*1000</f>
        <v>51.829349084948269</v>
      </c>
      <c r="AF108" s="39">
        <f t="shared" si="1"/>
        <v>51.829349084948269</v>
      </c>
      <c r="AG108" s="46">
        <f>Table25[[#This Row],[Rebound-corrected peak demand (W/m2)]]/DesignDT</f>
        <v>2.2534499602151423</v>
      </c>
      <c r="AH108" s="16">
        <v>0.9866071428571429</v>
      </c>
      <c r="AI108" s="16">
        <f>IF(Table25[[#This Row],[Subsector]]="Residential",1-MIN(Table25[[#This Row],[No HW storage %]],Table25[[#This Row],[Space constrained %]]),Table25[[#This Row],[ND stock with floor area over threshold / %]])</f>
        <v>0.9866071428571429</v>
      </c>
      <c r="AJ108" s="16">
        <f>IF(Table25[[#This Row],[Subsector]]="Residential",1-MIN(Table25[[#This Row],[No HW storage %]],Table25[[#This Row],[Space constrained %]]),Table25[[#This Row],[ND stock with floor area over threshold / %]])</f>
        <v>0.9866071428571429</v>
      </c>
      <c r="AK108" s="16">
        <f>IF(Table25[[#This Row],[Subsector]]="Residential",1-MIN(Table25[[#This Row],[No HW storage %]],Table25[[#This Row],[Space constrained %]]),Table25[[#This Row],[ND stock with floor area over threshold / %]])</f>
        <v>0.9866071428571429</v>
      </c>
      <c r="AL108" s="16">
        <f>IF(Table25[[#This Row],[Subsector]]="Residential",1-MIN(Table25[[#This Row],[No HW storage %]],Table25[[#This Row],[Space constrained %]]),Table25[[#This Row],[ND stock with floor area over threshold / %]])</f>
        <v>0.9866071428571429</v>
      </c>
      <c r="AM108" s="16">
        <f>IF($G108=Table25[[#Headers],[Electric heating]],1,0)</f>
        <v>0</v>
      </c>
      <c r="AN108" s="16">
        <f>IF($G108=Table25[[#Headers],[Commercial electric heating]],1,0)</f>
        <v>0</v>
      </c>
      <c r="AO10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0.9866071428571429</v>
      </c>
      <c r="AP108" s="16">
        <f>IF(Table25[[#This Row],[Subsector]]="Residential",IF(AND(Table25[[#This Row],[Building structure]]&lt;&gt;"Apartment",OR(Table25[[#This Row],[Heating]]="Oil boiler",Table25[[#This Row],[Heating]]="Solid boiler")),1,1-Table25[[#This Row],[Space constrained %]]),Table25[[#This Row],[ND stock with floor area over threshold / %]])</f>
        <v>0.9866071428571429</v>
      </c>
      <c r="AQ108" s="16">
        <f>IF(Table25[[#This Row],[Subsector]]="Residential",IF(AND(Table25[[#This Row],[Building structure]]&lt;&gt;"Apartment",OR(Table25[[#This Row],[Heating]]="Oil boiler",Table25[[#This Row],[Heating]]="Solid boiler")),1,1-Table25[[#This Row],[Space constrained %]]),Table25[[#This Row],[ND stock with floor area over threshold / %]])</f>
        <v>0.9866071428571429</v>
      </c>
      <c r="AR108" s="16">
        <f>IF(Table25[[#This Row],[Heating]]="Gas boiler",1,percentage_of_non_gas_domestic_properties_within_close_proximity_of_gas_grid)</f>
        <v>0.3495740805177735</v>
      </c>
      <c r="AS108" s="16">
        <f>IF(Table25[[#This Row],[Heating]]="Gas boiler",1,percentage_of_non_gas_domestic_properties_within_close_proximity_of_gas_grid)</f>
        <v>0.3495740805177735</v>
      </c>
      <c r="AT108" s="16">
        <f>Table25[[#This Row],[Biomethane boiler]]*Table25[[#This Row],[ASHP]]</f>
        <v>0.34489228479655332</v>
      </c>
      <c r="AU108" s="16">
        <f>IF(Table25[[#This Row],[Subsector]]="Residential",Table25[[#This Row],[ASHP]]*Table25[[#This Row],[Bioliquid boiler (B100)]],Table25[[#This Row],[ND stock with floor area over threshold / %]])</f>
        <v>0.9866071428571429</v>
      </c>
      <c r="AV108" s="16">
        <f>Table25[[#This Row],[Biomethane boiler]]*Table25[[#This Row],[ASHP]]</f>
        <v>0.34489228479655332</v>
      </c>
      <c r="AW108" s="16">
        <v>1</v>
      </c>
      <c r="AX108" s="16">
        <f>IF(Table25[[#This Row],[Subsector]]="Residential",IF(Table25[[#This Row],[Building structure]]&lt;&gt;"Apartment",0.5*(1-MIN(Table25[[#This Row],[No HW storage %]],Table25[[#This Row],[Space constrained %]])),0),0.5*Table25[[#This Row],[ASHP]])</f>
        <v>0.49330357142857145</v>
      </c>
      <c r="AY108" s="16">
        <f>IF(Table25[[#This Row],[Subsector]]="Residential",IF(Table25[[#This Row],[Building structure]]&lt;&gt;"Apartment",Table25[[#This Row],[Hydrogen boiler]]*0.5,0),0.5*Table25[[#This Row],[Hydrogen boiler]])</f>
        <v>0.17478704025888675</v>
      </c>
      <c r="AZ108" s="16">
        <f>IF(Table25[[#This Row],[Subsector]]="Residential",IF(Table25[[#This Row],[Peak demand / kW]]&gt;fuse_limit_kW,0,1),0)</f>
        <v>0</v>
      </c>
      <c r="BA108" s="16">
        <f>IF(Table25[[#This Row],[Subsector]]="Residential",IF(Table25[[#This Row],[Building structure]]&lt;&gt;"Apartment",IF(Table25[[#This Row],[Peak demand / kW]]&gt;fuse_limit_kW,0,0.5),0),0)</f>
        <v>0</v>
      </c>
      <c r="BB108" s="16">
        <f>IF(Table25[[#This Row],[Subsector]]="Residential",IF(Table25[[#This Row],[Peak demand / kW]]&gt;fuse_limit_kW,0,1),IF(OR(Table25[[#This Row],[Subsector]]="Commercial",Table25[[#This Row],[Subsector]]="Public"),1,0))</f>
        <v>1</v>
      </c>
      <c r="BC108" s="16">
        <f>IF(Table25[[#This Row],[Subsector]]="Residential",IF(Table25[[#This Row],[Peak demand / kW]]&gt;fuse_limit_kW,0,1),0)</f>
        <v>0</v>
      </c>
      <c r="BD108" s="16">
        <f>IF($G108=Table25[[#Headers],[Gas boiler]],1,0)</f>
        <v>0</v>
      </c>
      <c r="BE108" s="16">
        <f>IF($G108=Table25[[#Headers],[Oil boiler]],1,0)</f>
        <v>1</v>
      </c>
      <c r="BF108" s="16">
        <f>IF($G108=Table25[[#Headers],[Solid boiler]],1,0)</f>
        <v>0</v>
      </c>
      <c r="BG108" s="16">
        <f>IF(Table25[[#This Row],[Subsector]]="Residential",IF(Table25[[#This Row],[Building structure]]&lt;&gt;"Apartment",Table25[[#This Row],[ASHP]]*0.5,0),0)</f>
        <v>0</v>
      </c>
      <c r="BH108" s="16">
        <f>IF(Table25[[#This Row],[Subsector]]="Residential",IF(Table25[[#This Row],[Building structure]]="Apartment",1,0),0)</f>
        <v>0</v>
      </c>
      <c r="BI108" s="27">
        <f>Table25[[#This Row],[Bioliquid boiler (B100)]]*0.5</f>
        <v>0.49330357142857145</v>
      </c>
    </row>
    <row r="109" spans="2:61" x14ac:dyDescent="0.25">
      <c r="B109">
        <v>101</v>
      </c>
      <c r="C109" t="s">
        <v>333</v>
      </c>
      <c r="D109" t="s">
        <v>347</v>
      </c>
      <c r="E109" t="s">
        <v>342</v>
      </c>
      <c r="F109" t="s">
        <v>340</v>
      </c>
      <c r="G109" t="s">
        <v>20</v>
      </c>
      <c r="H109" t="s">
        <v>337</v>
      </c>
      <c r="I109" t="s">
        <v>337</v>
      </c>
      <c r="J109" t="s">
        <v>338</v>
      </c>
      <c r="K109" s="39">
        <v>5.1756776336199382</v>
      </c>
      <c r="L109" s="39">
        <v>1.3523824816711243</v>
      </c>
      <c r="M109" s="39">
        <v>4.420296242138761</v>
      </c>
      <c r="N109" s="39">
        <v>0</v>
      </c>
      <c r="O109" t="s">
        <v>339</v>
      </c>
      <c r="P109" s="19">
        <v>61.584579233087283</v>
      </c>
      <c r="Q109" s="39">
        <v>12.922884764761744</v>
      </c>
      <c r="R109" s="39">
        <v>6.7411537987118049</v>
      </c>
      <c r="S109" s="39">
        <v>1.7614347239111787</v>
      </c>
      <c r="T109" s="39">
        <v>0</v>
      </c>
      <c r="U109" s="39">
        <v>4.420296242138761</v>
      </c>
      <c r="AA109" s="39">
        <v>217.96969696969697</v>
      </c>
      <c r="AB109" s="39">
        <f>R109*1000/AA109</f>
        <v>30.927022849644036</v>
      </c>
      <c r="AC109" s="39">
        <f>IF(AND(Table25[[#This Row],[Subsector]]="Residential",$AB109&gt;49),49+($AB109-49)*2,$AB109)</f>
        <v>30.927022849644036</v>
      </c>
      <c r="AD109" s="39">
        <f>Table25[[#This Row],[Space heating demand (MWh)]]/(load_factor*8760)*1000</f>
        <v>2.5795934354053931</v>
      </c>
      <c r="AE109" s="39">
        <f>Table25[[#This Row],[Peak demand / kW]]/Table25[[#This Row],[Floor area / m^2]]*1000</f>
        <v>11.834642481353812</v>
      </c>
      <c r="AF109" s="39">
        <f t="shared" si="1"/>
        <v>11.834642481353812</v>
      </c>
      <c r="AG109" s="46">
        <f>Table25[[#This Row],[Rebound-corrected peak demand (W/m2)]]/DesignDT</f>
        <v>0.51454967310233968</v>
      </c>
      <c r="AH109" s="16">
        <v>0.93939393939393945</v>
      </c>
      <c r="AI109" s="16">
        <f>IF(Table25[[#This Row],[Subsector]]="Residential",1-MIN(Table25[[#This Row],[No HW storage %]],Table25[[#This Row],[Space constrained %]]),Table25[[#This Row],[ND stock with floor area over threshold / %]])</f>
        <v>0.93939393939393945</v>
      </c>
      <c r="AJ109" s="16">
        <f>IF(Table25[[#This Row],[Subsector]]="Residential",1-MIN(Table25[[#This Row],[No HW storage %]],Table25[[#This Row],[Space constrained %]]),Table25[[#This Row],[ND stock with floor area over threshold / %]])</f>
        <v>0.93939393939393945</v>
      </c>
      <c r="AK109" s="16">
        <f>IF(Table25[[#This Row],[Subsector]]="Residential",1-MIN(Table25[[#This Row],[No HW storage %]],Table25[[#This Row],[Space constrained %]]),Table25[[#This Row],[ND stock with floor area over threshold / %]])</f>
        <v>0.93939393939393945</v>
      </c>
      <c r="AL109" s="16">
        <f>IF(Table25[[#This Row],[Subsector]]="Residential",1-MIN(Table25[[#This Row],[No HW storage %]],Table25[[#This Row],[Space constrained %]]),Table25[[#This Row],[ND stock with floor area over threshold / %]])</f>
        <v>0.93939393939393945</v>
      </c>
      <c r="AM109" s="16">
        <f>IF($G109=Table25[[#Headers],[Electric heating]],1,0)</f>
        <v>0</v>
      </c>
      <c r="AN109" s="16">
        <f>IF($G109=Table25[[#Headers],[Commercial electric heating]],1,0)</f>
        <v>0</v>
      </c>
      <c r="AO10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0.93939393939393945</v>
      </c>
      <c r="AP109" s="16">
        <f>IF(Table25[[#This Row],[Subsector]]="Residential",IF(AND(Table25[[#This Row],[Building structure]]&lt;&gt;"Apartment",OR(Table25[[#This Row],[Heating]]="Oil boiler",Table25[[#This Row],[Heating]]="Solid boiler")),1,1-Table25[[#This Row],[Space constrained %]]),Table25[[#This Row],[ND stock with floor area over threshold / %]])</f>
        <v>0.93939393939393945</v>
      </c>
      <c r="AQ109" s="16">
        <f>IF(Table25[[#This Row],[Subsector]]="Residential",IF(AND(Table25[[#This Row],[Building structure]]&lt;&gt;"Apartment",OR(Table25[[#This Row],[Heating]]="Oil boiler",Table25[[#This Row],[Heating]]="Solid boiler")),1,1-Table25[[#This Row],[Space constrained %]]),Table25[[#This Row],[ND stock with floor area over threshold / %]])</f>
        <v>0.93939393939393945</v>
      </c>
      <c r="AR109" s="16">
        <f>IF(Table25[[#This Row],[Heating]]="Gas boiler",1,percentage_of_non_gas_domestic_properties_within_close_proximity_of_gas_grid)</f>
        <v>0.3495740805177735</v>
      </c>
      <c r="AS109" s="16">
        <f>IF(Table25[[#This Row],[Heating]]="Gas boiler",1,percentage_of_non_gas_domestic_properties_within_close_proximity_of_gas_grid)</f>
        <v>0.3495740805177735</v>
      </c>
      <c r="AT109" s="16">
        <f>Table25[[#This Row],[Biomethane boiler]]*Table25[[#This Row],[ASHP]]</f>
        <v>0.32838777260760543</v>
      </c>
      <c r="AU109" s="16">
        <f>IF(Table25[[#This Row],[Subsector]]="Residential",Table25[[#This Row],[ASHP]]*Table25[[#This Row],[Bioliquid boiler (B100)]],Table25[[#This Row],[ND stock with floor area over threshold / %]])</f>
        <v>0.93939393939393945</v>
      </c>
      <c r="AV109" s="16">
        <f>Table25[[#This Row],[Biomethane boiler]]*Table25[[#This Row],[ASHP]]</f>
        <v>0.32838777260760543</v>
      </c>
      <c r="AW109" s="16">
        <v>1</v>
      </c>
      <c r="AX109" s="16">
        <f>IF(Table25[[#This Row],[Subsector]]="Residential",IF(Table25[[#This Row],[Building structure]]&lt;&gt;"Apartment",0.5*(1-MIN(Table25[[#This Row],[No HW storage %]],Table25[[#This Row],[Space constrained %]])),0),0.5*Table25[[#This Row],[ASHP]])</f>
        <v>0.46969696969696972</v>
      </c>
      <c r="AY109" s="16">
        <f>IF(Table25[[#This Row],[Subsector]]="Residential",IF(Table25[[#This Row],[Building structure]]&lt;&gt;"Apartment",Table25[[#This Row],[Hydrogen boiler]]*0.5,0),0.5*Table25[[#This Row],[Hydrogen boiler]])</f>
        <v>0.17478704025888675</v>
      </c>
      <c r="AZ109" s="16">
        <f>IF(Table25[[#This Row],[Subsector]]="Residential",IF(Table25[[#This Row],[Peak demand / kW]]&gt;fuse_limit_kW,0,1),0)</f>
        <v>0</v>
      </c>
      <c r="BA109" s="16">
        <f>IF(Table25[[#This Row],[Subsector]]="Residential",IF(Table25[[#This Row],[Building structure]]&lt;&gt;"Apartment",IF(Table25[[#This Row],[Peak demand / kW]]&gt;fuse_limit_kW,0,0.5),0),0)</f>
        <v>0</v>
      </c>
      <c r="BB109" s="16">
        <f>IF(Table25[[#This Row],[Subsector]]="Residential",IF(Table25[[#This Row],[Peak demand / kW]]&gt;fuse_limit_kW,0,1),IF(OR(Table25[[#This Row],[Subsector]]="Commercial",Table25[[#This Row],[Subsector]]="Public"),1,0))</f>
        <v>1</v>
      </c>
      <c r="BC109" s="16">
        <f>IF(Table25[[#This Row],[Subsector]]="Residential",IF(Table25[[#This Row],[Peak demand / kW]]&gt;fuse_limit_kW,0,1),0)</f>
        <v>0</v>
      </c>
      <c r="BD109" s="16">
        <f>IF($G109=Table25[[#Headers],[Gas boiler]],1,0)</f>
        <v>0</v>
      </c>
      <c r="BE109" s="16">
        <f>IF($G109=Table25[[#Headers],[Oil boiler]],1,0)</f>
        <v>1</v>
      </c>
      <c r="BF109" s="16">
        <f>IF($G109=Table25[[#Headers],[Solid boiler]],1,0)</f>
        <v>0</v>
      </c>
      <c r="BG109" s="16">
        <f>IF(Table25[[#This Row],[Subsector]]="Residential",IF(Table25[[#This Row],[Building structure]]&lt;&gt;"Apartment",Table25[[#This Row],[ASHP]]*0.5,0),0)</f>
        <v>0</v>
      </c>
      <c r="BH109" s="16">
        <f>IF(Table25[[#This Row],[Subsector]]="Residential",IF(Table25[[#This Row],[Building structure]]="Apartment",1,0),0)</f>
        <v>0</v>
      </c>
      <c r="BI109" s="27">
        <f>Table25[[#This Row],[Bioliquid boiler (B100)]]*0.5</f>
        <v>0.46969696969696972</v>
      </c>
    </row>
    <row r="110" spans="2:61" x14ac:dyDescent="0.25">
      <c r="B110" s="3">
        <v>102</v>
      </c>
      <c r="C110" t="s">
        <v>333</v>
      </c>
      <c r="D110" t="s">
        <v>347</v>
      </c>
      <c r="E110" t="s">
        <v>342</v>
      </c>
      <c r="F110" t="s">
        <v>340</v>
      </c>
      <c r="G110" t="s">
        <v>20</v>
      </c>
      <c r="H110" t="s">
        <v>337</v>
      </c>
      <c r="I110" t="s">
        <v>341</v>
      </c>
      <c r="J110" t="s">
        <v>338</v>
      </c>
      <c r="K110" s="39">
        <v>18.714480130269298</v>
      </c>
      <c r="L110" s="39">
        <v>2.0584305309012412</v>
      </c>
      <c r="M110" s="39">
        <v>7.0821994909422861</v>
      </c>
      <c r="N110" s="39">
        <v>0</v>
      </c>
      <c r="O110" t="s">
        <v>339</v>
      </c>
      <c r="P110" s="19">
        <v>147.42975028526956</v>
      </c>
      <c r="Q110" s="39">
        <v>35.17160417741831</v>
      </c>
      <c r="R110" s="39">
        <v>25.305967683130991</v>
      </c>
      <c r="S110" s="39">
        <v>2.7834370033450351</v>
      </c>
      <c r="T110" s="39">
        <v>0</v>
      </c>
      <c r="U110" s="39">
        <v>7.082199490942287</v>
      </c>
      <c r="AA110" s="39">
        <v>280.03797468354429</v>
      </c>
      <c r="AB110" s="39">
        <f>R110*1000/AA110</f>
        <v>90.366200197412127</v>
      </c>
      <c r="AC110" s="39">
        <f>IF(AND(Table25[[#This Row],[Subsector]]="Residential",$AB110&gt;49),49+($AB110-49)*2,$AB110)</f>
        <v>90.366200197412127</v>
      </c>
      <c r="AD110" s="39">
        <f>Table25[[#This Row],[Space heating demand (MWh)]]/(load_factor*8760)*1000</f>
        <v>9.3274259929714045</v>
      </c>
      <c r="AE110" s="39">
        <f>Table25[[#This Row],[Peak demand / kW]]/Table25[[#This Row],[Floor area / m^2]]*1000</f>
        <v>33.307718367524338</v>
      </c>
      <c r="AF110" s="39">
        <f t="shared" si="1"/>
        <v>33.307718367524338</v>
      </c>
      <c r="AG110" s="46">
        <f>Table25[[#This Row],[Rebound-corrected peak demand (W/m2)]]/DesignDT</f>
        <v>1.4481616681532321</v>
      </c>
      <c r="AH110" s="16">
        <v>0.97468354430379744</v>
      </c>
      <c r="AI110" s="16">
        <f>IF(Table25[[#This Row],[Subsector]]="Residential",1-MIN(Table25[[#This Row],[No HW storage %]],Table25[[#This Row],[Space constrained %]]),Table25[[#This Row],[ND stock with floor area over threshold / %]])</f>
        <v>0.97468354430379744</v>
      </c>
      <c r="AJ110" s="16">
        <f>IF(Table25[[#This Row],[Subsector]]="Residential",1-MIN(Table25[[#This Row],[No HW storage %]],Table25[[#This Row],[Space constrained %]]),Table25[[#This Row],[ND stock with floor area over threshold / %]])</f>
        <v>0.97468354430379744</v>
      </c>
      <c r="AK110" s="16">
        <f>IF(Table25[[#This Row],[Subsector]]="Residential",1-MIN(Table25[[#This Row],[No HW storage %]],Table25[[#This Row],[Space constrained %]]),Table25[[#This Row],[ND stock with floor area over threshold / %]])</f>
        <v>0.97468354430379744</v>
      </c>
      <c r="AL110" s="16">
        <f>IF(Table25[[#This Row],[Subsector]]="Residential",1-MIN(Table25[[#This Row],[No HW storage %]],Table25[[#This Row],[Space constrained %]]),Table25[[#This Row],[ND stock with floor area over threshold / %]])</f>
        <v>0.97468354430379744</v>
      </c>
      <c r="AM110" s="16">
        <f>IF($G110=Table25[[#Headers],[Electric heating]],1,0)</f>
        <v>0</v>
      </c>
      <c r="AN110" s="16">
        <f>IF($G110=Table25[[#Headers],[Commercial electric heating]],1,0)</f>
        <v>0</v>
      </c>
      <c r="AO11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0.97468354430379744</v>
      </c>
      <c r="AP110" s="16">
        <f>IF(Table25[[#This Row],[Subsector]]="Residential",IF(AND(Table25[[#This Row],[Building structure]]&lt;&gt;"Apartment",OR(Table25[[#This Row],[Heating]]="Oil boiler",Table25[[#This Row],[Heating]]="Solid boiler")),1,1-Table25[[#This Row],[Space constrained %]]),Table25[[#This Row],[ND stock with floor area over threshold / %]])</f>
        <v>0.97468354430379744</v>
      </c>
      <c r="AQ110" s="16">
        <f>IF(Table25[[#This Row],[Subsector]]="Residential",IF(AND(Table25[[#This Row],[Building structure]]&lt;&gt;"Apartment",OR(Table25[[#This Row],[Heating]]="Oil boiler",Table25[[#This Row],[Heating]]="Solid boiler")),1,1-Table25[[#This Row],[Space constrained %]]),Table25[[#This Row],[ND stock with floor area over threshold / %]])</f>
        <v>0.97468354430379744</v>
      </c>
      <c r="AR110" s="16">
        <f>IF(Table25[[#This Row],[Heating]]="Gas boiler",1,percentage_of_non_gas_domestic_properties_within_close_proximity_of_gas_grid)</f>
        <v>0.3495740805177735</v>
      </c>
      <c r="AS110" s="16">
        <f>IF(Table25[[#This Row],[Heating]]="Gas boiler",1,percentage_of_non_gas_domestic_properties_within_close_proximity_of_gas_grid)</f>
        <v>0.3495740805177735</v>
      </c>
      <c r="AT110" s="16">
        <f>Table25[[#This Row],[Biomethane boiler]]*Table25[[#This Row],[ASHP]]</f>
        <v>0.34072410379580453</v>
      </c>
      <c r="AU110" s="16">
        <f>IF(Table25[[#This Row],[Subsector]]="Residential",Table25[[#This Row],[ASHP]]*Table25[[#This Row],[Bioliquid boiler (B100)]],Table25[[#This Row],[ND stock with floor area over threshold / %]])</f>
        <v>0.97468354430379744</v>
      </c>
      <c r="AV110" s="16">
        <f>Table25[[#This Row],[Biomethane boiler]]*Table25[[#This Row],[ASHP]]</f>
        <v>0.34072410379580453</v>
      </c>
      <c r="AW110" s="16">
        <v>1</v>
      </c>
      <c r="AX110" s="16">
        <f>IF(Table25[[#This Row],[Subsector]]="Residential",IF(Table25[[#This Row],[Building structure]]&lt;&gt;"Apartment",0.5*(1-MIN(Table25[[#This Row],[No HW storage %]],Table25[[#This Row],[Space constrained %]])),0),0.5*Table25[[#This Row],[ASHP]])</f>
        <v>0.48734177215189872</v>
      </c>
      <c r="AY110" s="16">
        <f>IF(Table25[[#This Row],[Subsector]]="Residential",IF(Table25[[#This Row],[Building structure]]&lt;&gt;"Apartment",Table25[[#This Row],[Hydrogen boiler]]*0.5,0),0.5*Table25[[#This Row],[Hydrogen boiler]])</f>
        <v>0.17478704025888675</v>
      </c>
      <c r="AZ110" s="16">
        <f>IF(Table25[[#This Row],[Subsector]]="Residential",IF(Table25[[#This Row],[Peak demand / kW]]&gt;fuse_limit_kW,0,1),0)</f>
        <v>0</v>
      </c>
      <c r="BA110" s="16">
        <f>IF(Table25[[#This Row],[Subsector]]="Residential",IF(Table25[[#This Row],[Building structure]]&lt;&gt;"Apartment",IF(Table25[[#This Row],[Peak demand / kW]]&gt;fuse_limit_kW,0,0.5),0),0)</f>
        <v>0</v>
      </c>
      <c r="BB110" s="16">
        <f>IF(Table25[[#This Row],[Subsector]]="Residential",IF(Table25[[#This Row],[Peak demand / kW]]&gt;fuse_limit_kW,0,1),IF(OR(Table25[[#This Row],[Subsector]]="Commercial",Table25[[#This Row],[Subsector]]="Public"),1,0))</f>
        <v>1</v>
      </c>
      <c r="BC110" s="16">
        <f>IF(Table25[[#This Row],[Subsector]]="Residential",IF(Table25[[#This Row],[Peak demand / kW]]&gt;fuse_limit_kW,0,1),0)</f>
        <v>0</v>
      </c>
      <c r="BD110" s="16">
        <f>IF($G110=Table25[[#Headers],[Gas boiler]],1,0)</f>
        <v>0</v>
      </c>
      <c r="BE110" s="16">
        <f>IF($G110=Table25[[#Headers],[Oil boiler]],1,0)</f>
        <v>1</v>
      </c>
      <c r="BF110" s="16">
        <f>IF($G110=Table25[[#Headers],[Solid boiler]],1,0)</f>
        <v>0</v>
      </c>
      <c r="BG110" s="16">
        <f>IF(Table25[[#This Row],[Subsector]]="Residential",IF(Table25[[#This Row],[Building structure]]&lt;&gt;"Apartment",Table25[[#This Row],[ASHP]]*0.5,0),0)</f>
        <v>0</v>
      </c>
      <c r="BH110" s="16">
        <f>IF(Table25[[#This Row],[Subsector]]="Residential",IF(Table25[[#This Row],[Building structure]]="Apartment",1,0),0)</f>
        <v>0</v>
      </c>
      <c r="BI110" s="27">
        <f>Table25[[#This Row],[Bioliquid boiler (B100)]]*0.5</f>
        <v>0.48734177215189872</v>
      </c>
    </row>
    <row r="111" spans="2:61" x14ac:dyDescent="0.25">
      <c r="B111" s="3">
        <v>103</v>
      </c>
      <c r="C111" t="s">
        <v>333</v>
      </c>
      <c r="D111" t="s">
        <v>347</v>
      </c>
      <c r="E111" t="s">
        <v>342</v>
      </c>
      <c r="F111" t="s">
        <v>340</v>
      </c>
      <c r="G111" t="s">
        <v>20</v>
      </c>
      <c r="H111" t="s">
        <v>341</v>
      </c>
      <c r="I111" t="s">
        <v>341</v>
      </c>
      <c r="J111" t="s">
        <v>338</v>
      </c>
      <c r="K111" s="39">
        <v>26.871055110956249</v>
      </c>
      <c r="L111" s="39">
        <v>2.8253892698365375</v>
      </c>
      <c r="M111" s="39">
        <v>5.6606061435589394</v>
      </c>
      <c r="N111" s="39">
        <v>0</v>
      </c>
      <c r="O111" t="s">
        <v>339</v>
      </c>
      <c r="P111" s="19">
        <v>1254.0859771101411</v>
      </c>
      <c r="Q111" s="39">
        <v>44.806895691746774</v>
      </c>
      <c r="R111" s="39">
        <v>35.421819876832139</v>
      </c>
      <c r="S111" s="39">
        <v>3.7244696713556991</v>
      </c>
      <c r="T111" s="39">
        <v>0</v>
      </c>
      <c r="U111" s="39">
        <v>5.6606061435589403</v>
      </c>
      <c r="AA111" s="39">
        <v>258.40029761904759</v>
      </c>
      <c r="AB111" s="39">
        <f>R111*1000/AA111</f>
        <v>137.08118838567881</v>
      </c>
      <c r="AC111" s="39">
        <f>IF(AND(Table25[[#This Row],[Subsector]]="Residential",$AB111&gt;49),49+($AB111-49)*2,$AB111)</f>
        <v>137.08118838567881</v>
      </c>
      <c r="AD111" s="39">
        <f>Table25[[#This Row],[Space heating demand (MWh)]]/(load_factor*8760)*1000</f>
        <v>13.392719228952144</v>
      </c>
      <c r="AE111" s="39">
        <f>Table25[[#This Row],[Peak demand / kW]]/Table25[[#This Row],[Floor area / m^2]]*1000</f>
        <v>51.829349084948269</v>
      </c>
      <c r="AF111" s="39">
        <f t="shared" si="1"/>
        <v>51.829349084948269</v>
      </c>
      <c r="AG111" s="46">
        <f>Table25[[#This Row],[Rebound-corrected peak demand (W/m2)]]/DesignDT</f>
        <v>2.2534499602151423</v>
      </c>
      <c r="AH111" s="16">
        <v>0.9866071428571429</v>
      </c>
      <c r="AI111" s="16">
        <f>IF(Table25[[#This Row],[Subsector]]="Residential",1-MIN(Table25[[#This Row],[No HW storage %]],Table25[[#This Row],[Space constrained %]]),Table25[[#This Row],[ND stock with floor area over threshold / %]])</f>
        <v>0.9866071428571429</v>
      </c>
      <c r="AJ111" s="16">
        <f>IF(Table25[[#This Row],[Subsector]]="Residential",1-MIN(Table25[[#This Row],[No HW storage %]],Table25[[#This Row],[Space constrained %]]),Table25[[#This Row],[ND stock with floor area over threshold / %]])</f>
        <v>0.9866071428571429</v>
      </c>
      <c r="AK111" s="16">
        <f>IF(Table25[[#This Row],[Subsector]]="Residential",1-MIN(Table25[[#This Row],[No HW storage %]],Table25[[#This Row],[Space constrained %]]),Table25[[#This Row],[ND stock with floor area over threshold / %]])</f>
        <v>0.9866071428571429</v>
      </c>
      <c r="AL111" s="16">
        <f>IF(Table25[[#This Row],[Subsector]]="Residential",1-MIN(Table25[[#This Row],[No HW storage %]],Table25[[#This Row],[Space constrained %]]),Table25[[#This Row],[ND stock with floor area over threshold / %]])</f>
        <v>0.9866071428571429</v>
      </c>
      <c r="AM111" s="16">
        <f>IF($G111=Table25[[#Headers],[Electric heating]],1,0)</f>
        <v>0</v>
      </c>
      <c r="AN111" s="16">
        <f>IF($G111=Table25[[#Headers],[Commercial electric heating]],1,0)</f>
        <v>0</v>
      </c>
      <c r="AO11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0.9866071428571429</v>
      </c>
      <c r="AP111" s="16">
        <f>IF(Table25[[#This Row],[Subsector]]="Residential",IF(AND(Table25[[#This Row],[Building structure]]&lt;&gt;"Apartment",OR(Table25[[#This Row],[Heating]]="Oil boiler",Table25[[#This Row],[Heating]]="Solid boiler")),1,1-Table25[[#This Row],[Space constrained %]]),Table25[[#This Row],[ND stock with floor area over threshold / %]])</f>
        <v>0.9866071428571429</v>
      </c>
      <c r="AQ111" s="16">
        <f>IF(Table25[[#This Row],[Subsector]]="Residential",IF(AND(Table25[[#This Row],[Building structure]]&lt;&gt;"Apartment",OR(Table25[[#This Row],[Heating]]="Oil boiler",Table25[[#This Row],[Heating]]="Solid boiler")),1,1-Table25[[#This Row],[Space constrained %]]),Table25[[#This Row],[ND stock with floor area over threshold / %]])</f>
        <v>0.9866071428571429</v>
      </c>
      <c r="AR111" s="16">
        <f>IF(Table25[[#This Row],[Heating]]="Gas boiler",1,percentage_of_non_gas_domestic_properties_within_close_proximity_of_gas_grid)</f>
        <v>0.3495740805177735</v>
      </c>
      <c r="AS111" s="16">
        <f>IF(Table25[[#This Row],[Heating]]="Gas boiler",1,percentage_of_non_gas_domestic_properties_within_close_proximity_of_gas_grid)</f>
        <v>0.3495740805177735</v>
      </c>
      <c r="AT111" s="16">
        <f>Table25[[#This Row],[Biomethane boiler]]*Table25[[#This Row],[ASHP]]</f>
        <v>0.34489228479655332</v>
      </c>
      <c r="AU111" s="16">
        <f>IF(Table25[[#This Row],[Subsector]]="Residential",Table25[[#This Row],[ASHP]]*Table25[[#This Row],[Bioliquid boiler (B100)]],Table25[[#This Row],[ND stock with floor area over threshold / %]])</f>
        <v>0.9866071428571429</v>
      </c>
      <c r="AV111" s="16">
        <f>Table25[[#This Row],[Biomethane boiler]]*Table25[[#This Row],[ASHP]]</f>
        <v>0.34489228479655332</v>
      </c>
      <c r="AW111" s="16">
        <v>1</v>
      </c>
      <c r="AX111" s="16">
        <f>IF(Table25[[#This Row],[Subsector]]="Residential",IF(Table25[[#This Row],[Building structure]]&lt;&gt;"Apartment",0.5*(1-MIN(Table25[[#This Row],[No HW storage %]],Table25[[#This Row],[Space constrained %]])),0),0.5*Table25[[#This Row],[ASHP]])</f>
        <v>0.49330357142857145</v>
      </c>
      <c r="AY111" s="16">
        <f>IF(Table25[[#This Row],[Subsector]]="Residential",IF(Table25[[#This Row],[Building structure]]&lt;&gt;"Apartment",Table25[[#This Row],[Hydrogen boiler]]*0.5,0),0.5*Table25[[#This Row],[Hydrogen boiler]])</f>
        <v>0.17478704025888675</v>
      </c>
      <c r="AZ111" s="16">
        <f>IF(Table25[[#This Row],[Subsector]]="Residential",IF(Table25[[#This Row],[Peak demand / kW]]&gt;fuse_limit_kW,0,1),0)</f>
        <v>0</v>
      </c>
      <c r="BA111" s="16">
        <f>IF(Table25[[#This Row],[Subsector]]="Residential",IF(Table25[[#This Row],[Building structure]]&lt;&gt;"Apartment",IF(Table25[[#This Row],[Peak demand / kW]]&gt;fuse_limit_kW,0,0.5),0),0)</f>
        <v>0</v>
      </c>
      <c r="BB111" s="16">
        <f>IF(Table25[[#This Row],[Subsector]]="Residential",IF(Table25[[#This Row],[Peak demand / kW]]&gt;fuse_limit_kW,0,1),IF(OR(Table25[[#This Row],[Subsector]]="Commercial",Table25[[#This Row],[Subsector]]="Public"),1,0))</f>
        <v>1</v>
      </c>
      <c r="BC111" s="16">
        <f>IF(Table25[[#This Row],[Subsector]]="Residential",IF(Table25[[#This Row],[Peak demand / kW]]&gt;fuse_limit_kW,0,1),0)</f>
        <v>0</v>
      </c>
      <c r="BD111" s="16">
        <f>IF($G111=Table25[[#Headers],[Gas boiler]],1,0)</f>
        <v>0</v>
      </c>
      <c r="BE111" s="16">
        <f>IF($G111=Table25[[#Headers],[Oil boiler]],1,0)</f>
        <v>1</v>
      </c>
      <c r="BF111" s="16">
        <f>IF($G111=Table25[[#Headers],[Solid boiler]],1,0)</f>
        <v>0</v>
      </c>
      <c r="BG111" s="16">
        <f>IF(Table25[[#This Row],[Subsector]]="Residential",IF(Table25[[#This Row],[Building structure]]&lt;&gt;"Apartment",Table25[[#This Row],[ASHP]]*0.5,0),0)</f>
        <v>0</v>
      </c>
      <c r="BH111" s="16">
        <f>IF(Table25[[#This Row],[Subsector]]="Residential",IF(Table25[[#This Row],[Building structure]]="Apartment",1,0),0)</f>
        <v>0</v>
      </c>
      <c r="BI111" s="27">
        <f>Table25[[#This Row],[Bioliquid boiler (B100)]]*0.5</f>
        <v>0.49330357142857145</v>
      </c>
    </row>
    <row r="112" spans="2:61" x14ac:dyDescent="0.25">
      <c r="B112">
        <v>104</v>
      </c>
      <c r="C112" t="s">
        <v>333</v>
      </c>
      <c r="D112" t="s">
        <v>348</v>
      </c>
      <c r="E112" t="s">
        <v>335</v>
      </c>
      <c r="F112" t="s">
        <v>336</v>
      </c>
      <c r="G112" t="s">
        <v>331</v>
      </c>
      <c r="H112" t="s">
        <v>337</v>
      </c>
      <c r="I112" t="s">
        <v>337</v>
      </c>
      <c r="J112" t="s">
        <v>338</v>
      </c>
      <c r="K112" s="39">
        <v>57.039062871010707</v>
      </c>
      <c r="L112" s="39">
        <v>27.939229630849876</v>
      </c>
      <c r="M112" s="39">
        <v>64.374510602613697</v>
      </c>
      <c r="N112" s="39">
        <v>549.04417087635238</v>
      </c>
      <c r="O112" t="s">
        <v>339</v>
      </c>
      <c r="P112" s="19">
        <v>56.197381923427521</v>
      </c>
      <c r="Q112" s="39">
        <v>373.0973180745242</v>
      </c>
      <c r="R112" s="39">
        <v>28.501661763659875</v>
      </c>
      <c r="S112" s="39">
        <v>13.960861781276256</v>
      </c>
      <c r="T112" s="39">
        <v>266.2602839269743</v>
      </c>
      <c r="U112" s="39">
        <v>64.374510602613711</v>
      </c>
      <c r="AA112" s="39">
        <v>3038.2452830188681</v>
      </c>
      <c r="AB112" s="39">
        <f>R112*1000/AA112</f>
        <v>9.3809614131417298</v>
      </c>
      <c r="AC112" s="39">
        <f>IF(AND(Table25[[#This Row],[Subsector]]="Residential",$AB112&gt;49),49+($AB112-49)*2,$AB112)</f>
        <v>9.3809614131417298</v>
      </c>
      <c r="AD112" s="39">
        <f>Table25[[#This Row],[Space heating demand (MWh)]]/(load_factor*8760)*1000</f>
        <v>28.428662401221601</v>
      </c>
      <c r="AE112" s="39">
        <f>Table25[[#This Row],[Peak demand / kW]]/Table25[[#This Row],[Floor area / m^2]]*1000</f>
        <v>9.3569345964636028</v>
      </c>
      <c r="AF112" s="39">
        <f t="shared" si="1"/>
        <v>9.3569345964636028</v>
      </c>
      <c r="AG112" s="46">
        <f>Table25[[#This Row],[Rebound-corrected peak demand (W/m2)]]/DesignDT</f>
        <v>0.40682324332450448</v>
      </c>
      <c r="AH112" s="16">
        <v>1</v>
      </c>
      <c r="AI112" s="16">
        <f>IF(Table25[[#This Row],[Subsector]]="Residential",1-MIN(Table25[[#This Row],[No HW storage %]],Table25[[#This Row],[Space constrained %]]),Table25[[#This Row],[ND stock with floor area over threshold / %]])</f>
        <v>1</v>
      </c>
      <c r="AJ112" s="16">
        <f>IF(Table25[[#This Row],[Subsector]]="Residential",1-MIN(Table25[[#This Row],[No HW storage %]],Table25[[#This Row],[Space constrained %]]),Table25[[#This Row],[ND stock with floor area over threshold / %]])</f>
        <v>1</v>
      </c>
      <c r="AK112" s="16">
        <f>IF(Table25[[#This Row],[Subsector]]="Residential",1-MIN(Table25[[#This Row],[No HW storage %]],Table25[[#This Row],[Space constrained %]]),Table25[[#This Row],[ND stock with floor area over threshold / %]])</f>
        <v>1</v>
      </c>
      <c r="AL112" s="16">
        <f>IF(Table25[[#This Row],[Subsector]]="Residential",1-MIN(Table25[[#This Row],[No HW storage %]],Table25[[#This Row],[Space constrained %]]),Table25[[#This Row],[ND stock with floor area over threshold / %]])</f>
        <v>1</v>
      </c>
      <c r="AM112" s="16">
        <f>IF($G112=Table25[[#Headers],[Electric heating]],1,0)</f>
        <v>0</v>
      </c>
      <c r="AN112" s="16">
        <f>IF($G112=Table25[[#Headers],[Commercial electric heating]],1,0)</f>
        <v>1</v>
      </c>
      <c r="AO11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12" s="16">
        <f>IF(Table25[[#This Row],[Subsector]]="Residential",IF(AND(Table25[[#This Row],[Building structure]]&lt;&gt;"Apartment",OR(Table25[[#This Row],[Heating]]="Oil boiler",Table25[[#This Row],[Heating]]="Solid boiler")),1,1-Table25[[#This Row],[Space constrained %]]),Table25[[#This Row],[ND stock with floor area over threshold / %]])</f>
        <v>1</v>
      </c>
      <c r="AQ112" s="16">
        <f>IF(Table25[[#This Row],[Subsector]]="Residential",IF(AND(Table25[[#This Row],[Building structure]]&lt;&gt;"Apartment",OR(Table25[[#This Row],[Heating]]="Oil boiler",Table25[[#This Row],[Heating]]="Solid boiler")),1,1-Table25[[#This Row],[Space constrained %]]),Table25[[#This Row],[ND stock with floor area over threshold / %]])</f>
        <v>1</v>
      </c>
      <c r="AR112" s="16">
        <f>IF(Table25[[#This Row],[Heating]]="Gas boiler",1,percentage_of_non_gas_domestic_properties_within_close_proximity_of_gas_grid)</f>
        <v>0.3495740805177735</v>
      </c>
      <c r="AS112" s="16">
        <f>IF(Table25[[#This Row],[Heating]]="Gas boiler",1,percentage_of_non_gas_domestic_properties_within_close_proximity_of_gas_grid)</f>
        <v>0.3495740805177735</v>
      </c>
      <c r="AT112" s="16">
        <f>Table25[[#This Row],[Biomethane boiler]]*Table25[[#This Row],[ASHP]]</f>
        <v>0.3495740805177735</v>
      </c>
      <c r="AU112" s="16">
        <f>IF(Table25[[#This Row],[Subsector]]="Residential",Table25[[#This Row],[ASHP]]*Table25[[#This Row],[Bioliquid boiler (B100)]],Table25[[#This Row],[ND stock with floor area over threshold / %]])</f>
        <v>1</v>
      </c>
      <c r="AV112" s="16">
        <f>Table25[[#This Row],[Biomethane boiler]]*Table25[[#This Row],[ASHP]]</f>
        <v>0.3495740805177735</v>
      </c>
      <c r="AW112" s="16">
        <v>1</v>
      </c>
      <c r="AX112" s="16">
        <f>IF(Table25[[#This Row],[Subsector]]="Residential",IF(Table25[[#This Row],[Building structure]]&lt;&gt;"Apartment",0.5*(1-MIN(Table25[[#This Row],[No HW storage %]],Table25[[#This Row],[Space constrained %]])),0),0.5*Table25[[#This Row],[ASHP]])</f>
        <v>0.5</v>
      </c>
      <c r="AY112" s="16">
        <f>IF(Table25[[#This Row],[Subsector]]="Residential",IF(Table25[[#This Row],[Building structure]]&lt;&gt;"Apartment",Table25[[#This Row],[Hydrogen boiler]]*0.5,0),0.5*Table25[[#This Row],[Hydrogen boiler]])</f>
        <v>0.17478704025888675</v>
      </c>
      <c r="AZ112" s="16">
        <f>IF(Table25[[#This Row],[Subsector]]="Residential",IF(Table25[[#This Row],[Peak demand / kW]]&gt;fuse_limit_kW,0,1),0)</f>
        <v>0</v>
      </c>
      <c r="BA112" s="16">
        <f>IF(Table25[[#This Row],[Subsector]]="Residential",IF(Table25[[#This Row],[Building structure]]&lt;&gt;"Apartment",IF(Table25[[#This Row],[Peak demand / kW]]&gt;fuse_limit_kW,0,0.5),0),0)</f>
        <v>0</v>
      </c>
      <c r="BB112" s="16">
        <f>IF(Table25[[#This Row],[Subsector]]="Residential",IF(Table25[[#This Row],[Peak demand / kW]]&gt;fuse_limit_kW,0,1),IF(OR(Table25[[#This Row],[Subsector]]="Commercial",Table25[[#This Row],[Subsector]]="Public"),1,0))</f>
        <v>1</v>
      </c>
      <c r="BC112" s="16">
        <f>IF(Table25[[#This Row],[Subsector]]="Residential",IF(Table25[[#This Row],[Peak demand / kW]]&gt;fuse_limit_kW,0,1),0)</f>
        <v>0</v>
      </c>
      <c r="BD112" s="16">
        <f>IF($G112=Table25[[#Headers],[Gas boiler]],1,0)</f>
        <v>0</v>
      </c>
      <c r="BE112" s="16">
        <f>IF($G112=Table25[[#Headers],[Oil boiler]],1,0)</f>
        <v>0</v>
      </c>
      <c r="BF112" s="16">
        <f>IF($G112=Table25[[#Headers],[Solid boiler]],1,0)</f>
        <v>0</v>
      </c>
      <c r="BG112" s="16">
        <f>IF(Table25[[#This Row],[Subsector]]="Residential",IF(Table25[[#This Row],[Building structure]]&lt;&gt;"Apartment",Table25[[#This Row],[ASHP]]*0.5,0),0)</f>
        <v>0</v>
      </c>
      <c r="BH112" s="16">
        <f>IF(Table25[[#This Row],[Subsector]]="Residential",IF(Table25[[#This Row],[Building structure]]="Apartment",1,0),0)</f>
        <v>0</v>
      </c>
      <c r="BI112" s="27">
        <f>Table25[[#This Row],[Bioliquid boiler (B100)]]*0.5</f>
        <v>0.5</v>
      </c>
    </row>
    <row r="113" spans="2:61" x14ac:dyDescent="0.25">
      <c r="B113" s="3">
        <v>105</v>
      </c>
      <c r="C113" t="s">
        <v>333</v>
      </c>
      <c r="D113" t="s">
        <v>348</v>
      </c>
      <c r="E113" t="s">
        <v>335</v>
      </c>
      <c r="F113" t="s">
        <v>340</v>
      </c>
      <c r="G113" t="s">
        <v>331</v>
      </c>
      <c r="H113" t="s">
        <v>337</v>
      </c>
      <c r="I113" t="s">
        <v>341</v>
      </c>
      <c r="J113" t="s">
        <v>338</v>
      </c>
      <c r="K113" s="39">
        <v>49.006996877974501</v>
      </c>
      <c r="L113" s="39">
        <v>3.2255309985732472</v>
      </c>
      <c r="M113" s="39">
        <v>43.919765485423461</v>
      </c>
      <c r="N113" s="39">
        <v>0</v>
      </c>
      <c r="O113" t="s">
        <v>339</v>
      </c>
      <c r="P113" s="19">
        <v>119.81705957259076</v>
      </c>
      <c r="Q113" s="39">
        <v>97.79010620010277</v>
      </c>
      <c r="R113" s="39">
        <v>50.54366936747617</v>
      </c>
      <c r="S113" s="39">
        <v>3.3266713472031384</v>
      </c>
      <c r="T113" s="39">
        <v>0</v>
      </c>
      <c r="U113" s="39">
        <v>43.919765485423461</v>
      </c>
      <c r="AA113" s="39">
        <v>2670.0265486725662</v>
      </c>
      <c r="AB113" s="39">
        <f>R113*1000/AA113</f>
        <v>18.930025018891488</v>
      </c>
      <c r="AC113" s="39">
        <f>IF(AND(Table25[[#This Row],[Subsector]]="Residential",$AB113&gt;49),49+($AB113-49)*2,$AB113)</f>
        <v>18.930025018891488</v>
      </c>
      <c r="AD113" s="39">
        <f>Table25[[#This Row],[Space heating demand (MWh)]]/(load_factor*8760)*1000</f>
        <v>24.42542530357268</v>
      </c>
      <c r="AE113" s="39">
        <f>Table25[[#This Row],[Peak demand / kW]]/Table25[[#This Row],[Floor area / m^2]]*1000</f>
        <v>9.1480084030310689</v>
      </c>
      <c r="AF113" s="39">
        <f t="shared" si="1"/>
        <v>9.1480084030310689</v>
      </c>
      <c r="AG113" s="46">
        <f>Table25[[#This Row],[Rebound-corrected peak demand (W/m2)]]/DesignDT</f>
        <v>0.39773949578395951</v>
      </c>
      <c r="AH113" s="16">
        <v>1</v>
      </c>
      <c r="AI113" s="16">
        <f>IF(Table25[[#This Row],[Subsector]]="Residential",1-MIN(Table25[[#This Row],[No HW storage %]],Table25[[#This Row],[Space constrained %]]),Table25[[#This Row],[ND stock with floor area over threshold / %]])</f>
        <v>1</v>
      </c>
      <c r="AJ113" s="16">
        <f>IF(Table25[[#This Row],[Subsector]]="Residential",1-MIN(Table25[[#This Row],[No HW storage %]],Table25[[#This Row],[Space constrained %]]),Table25[[#This Row],[ND stock with floor area over threshold / %]])</f>
        <v>1</v>
      </c>
      <c r="AK113" s="16">
        <f>IF(Table25[[#This Row],[Subsector]]="Residential",1-MIN(Table25[[#This Row],[No HW storage %]],Table25[[#This Row],[Space constrained %]]),Table25[[#This Row],[ND stock with floor area over threshold / %]])</f>
        <v>1</v>
      </c>
      <c r="AL113" s="16">
        <f>IF(Table25[[#This Row],[Subsector]]="Residential",1-MIN(Table25[[#This Row],[No HW storage %]],Table25[[#This Row],[Space constrained %]]),Table25[[#This Row],[ND stock with floor area over threshold / %]])</f>
        <v>1</v>
      </c>
      <c r="AM113" s="16">
        <f>IF($G113=Table25[[#Headers],[Electric heating]],1,0)</f>
        <v>0</v>
      </c>
      <c r="AN113" s="16">
        <f>IF($G113=Table25[[#Headers],[Commercial electric heating]],1,0)</f>
        <v>1</v>
      </c>
      <c r="AO11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13" s="16">
        <f>IF(Table25[[#This Row],[Subsector]]="Residential",IF(AND(Table25[[#This Row],[Building structure]]&lt;&gt;"Apartment",OR(Table25[[#This Row],[Heating]]="Oil boiler",Table25[[#This Row],[Heating]]="Solid boiler")),1,1-Table25[[#This Row],[Space constrained %]]),Table25[[#This Row],[ND stock with floor area over threshold / %]])</f>
        <v>1</v>
      </c>
      <c r="AQ113" s="16">
        <f>IF(Table25[[#This Row],[Subsector]]="Residential",IF(AND(Table25[[#This Row],[Building structure]]&lt;&gt;"Apartment",OR(Table25[[#This Row],[Heating]]="Oil boiler",Table25[[#This Row],[Heating]]="Solid boiler")),1,1-Table25[[#This Row],[Space constrained %]]),Table25[[#This Row],[ND stock with floor area over threshold / %]])</f>
        <v>1</v>
      </c>
      <c r="AR113" s="16">
        <f>IF(Table25[[#This Row],[Heating]]="Gas boiler",1,percentage_of_non_gas_domestic_properties_within_close_proximity_of_gas_grid)</f>
        <v>0.3495740805177735</v>
      </c>
      <c r="AS113" s="16">
        <f>IF(Table25[[#This Row],[Heating]]="Gas boiler",1,percentage_of_non_gas_domestic_properties_within_close_proximity_of_gas_grid)</f>
        <v>0.3495740805177735</v>
      </c>
      <c r="AT113" s="16">
        <f>Table25[[#This Row],[Biomethane boiler]]*Table25[[#This Row],[ASHP]]</f>
        <v>0.3495740805177735</v>
      </c>
      <c r="AU113" s="16">
        <f>IF(Table25[[#This Row],[Subsector]]="Residential",Table25[[#This Row],[ASHP]]*Table25[[#This Row],[Bioliquid boiler (B100)]],Table25[[#This Row],[ND stock with floor area over threshold / %]])</f>
        <v>1</v>
      </c>
      <c r="AV113" s="16">
        <f>Table25[[#This Row],[Biomethane boiler]]*Table25[[#This Row],[ASHP]]</f>
        <v>0.3495740805177735</v>
      </c>
      <c r="AW113" s="16">
        <v>1</v>
      </c>
      <c r="AX113" s="16">
        <f>IF(Table25[[#This Row],[Subsector]]="Residential",IF(Table25[[#This Row],[Building structure]]&lt;&gt;"Apartment",0.5*(1-MIN(Table25[[#This Row],[No HW storage %]],Table25[[#This Row],[Space constrained %]])),0),0.5*Table25[[#This Row],[ASHP]])</f>
        <v>0.5</v>
      </c>
      <c r="AY113" s="16">
        <f>IF(Table25[[#This Row],[Subsector]]="Residential",IF(Table25[[#This Row],[Building structure]]&lt;&gt;"Apartment",Table25[[#This Row],[Hydrogen boiler]]*0.5,0),0.5*Table25[[#This Row],[Hydrogen boiler]])</f>
        <v>0.17478704025888675</v>
      </c>
      <c r="AZ113" s="16">
        <f>IF(Table25[[#This Row],[Subsector]]="Residential",IF(Table25[[#This Row],[Peak demand / kW]]&gt;fuse_limit_kW,0,1),0)</f>
        <v>0</v>
      </c>
      <c r="BA113" s="16">
        <f>IF(Table25[[#This Row],[Subsector]]="Residential",IF(Table25[[#This Row],[Building structure]]&lt;&gt;"Apartment",IF(Table25[[#This Row],[Peak demand / kW]]&gt;fuse_limit_kW,0,0.5),0),0)</f>
        <v>0</v>
      </c>
      <c r="BB113" s="16">
        <f>IF(Table25[[#This Row],[Subsector]]="Residential",IF(Table25[[#This Row],[Peak demand / kW]]&gt;fuse_limit_kW,0,1),IF(OR(Table25[[#This Row],[Subsector]]="Commercial",Table25[[#This Row],[Subsector]]="Public"),1,0))</f>
        <v>1</v>
      </c>
      <c r="BC113" s="16">
        <f>IF(Table25[[#This Row],[Subsector]]="Residential",IF(Table25[[#This Row],[Peak demand / kW]]&gt;fuse_limit_kW,0,1),0)</f>
        <v>0</v>
      </c>
      <c r="BD113" s="16">
        <f>IF($G113=Table25[[#Headers],[Gas boiler]],1,0)</f>
        <v>0</v>
      </c>
      <c r="BE113" s="16">
        <f>IF($G113=Table25[[#Headers],[Oil boiler]],1,0)</f>
        <v>0</v>
      </c>
      <c r="BF113" s="16">
        <f>IF($G113=Table25[[#Headers],[Solid boiler]],1,0)</f>
        <v>0</v>
      </c>
      <c r="BG113" s="16">
        <f>IF(Table25[[#This Row],[Subsector]]="Residential",IF(Table25[[#This Row],[Building structure]]&lt;&gt;"Apartment",Table25[[#This Row],[ASHP]]*0.5,0),0)</f>
        <v>0</v>
      </c>
      <c r="BH113" s="16">
        <f>IF(Table25[[#This Row],[Subsector]]="Residential",IF(Table25[[#This Row],[Building structure]]="Apartment",1,0),0)</f>
        <v>0</v>
      </c>
      <c r="BI113" s="27">
        <f>Table25[[#This Row],[Bioliquid boiler (B100)]]*0.5</f>
        <v>0.5</v>
      </c>
    </row>
    <row r="114" spans="2:61" x14ac:dyDescent="0.25">
      <c r="B114" s="3">
        <v>106</v>
      </c>
      <c r="C114" t="s">
        <v>333</v>
      </c>
      <c r="D114" t="s">
        <v>348</v>
      </c>
      <c r="E114" t="s">
        <v>335</v>
      </c>
      <c r="F114" t="s">
        <v>340</v>
      </c>
      <c r="G114" t="s">
        <v>331</v>
      </c>
      <c r="H114" t="s">
        <v>337</v>
      </c>
      <c r="I114" t="s">
        <v>337</v>
      </c>
      <c r="J114" t="s">
        <v>338</v>
      </c>
      <c r="K114" s="39">
        <v>43.663813068672361</v>
      </c>
      <c r="L114" s="39">
        <v>1.5689901026444688</v>
      </c>
      <c r="M114" s="39">
        <v>28.962882539721377</v>
      </c>
      <c r="N114" s="39">
        <v>0</v>
      </c>
      <c r="O114" t="s">
        <v>339</v>
      </c>
      <c r="P114" s="19">
        <v>75.283285218176502</v>
      </c>
      <c r="Q114" s="39">
        <v>67.860530707082248</v>
      </c>
      <c r="R114" s="39">
        <v>37.548405566596372</v>
      </c>
      <c r="S114" s="39">
        <v>1.3492426007644935</v>
      </c>
      <c r="T114" s="39">
        <v>0</v>
      </c>
      <c r="U114" s="39">
        <v>28.962882539721381</v>
      </c>
      <c r="AA114" s="39">
        <v>2200.3380281690143</v>
      </c>
      <c r="AB114" s="39">
        <f>R114*1000/AA114</f>
        <v>17.064835078018373</v>
      </c>
      <c r="AC114" s="39">
        <f>IF(AND(Table25[[#This Row],[Subsector]]="Residential",$AB114&gt;49),49+($AB114-49)*2,$AB114)</f>
        <v>17.064835078018373</v>
      </c>
      <c r="AD114" s="39">
        <f>Table25[[#This Row],[Space heating demand (MWh)]]/(load_factor*8760)*1000</f>
        <v>21.762345634717803</v>
      </c>
      <c r="AE114" s="39">
        <f>Table25[[#This Row],[Peak demand / kW]]/Table25[[#This Row],[Floor area / m^2]]*1000</f>
        <v>9.8904556282323082</v>
      </c>
      <c r="AF114" s="39">
        <f t="shared" si="1"/>
        <v>9.8904556282323082</v>
      </c>
      <c r="AG114" s="46">
        <f>Table25[[#This Row],[Rebound-corrected peak demand (W/m2)]]/DesignDT</f>
        <v>0.43001980992314381</v>
      </c>
      <c r="AH114" s="16">
        <v>1</v>
      </c>
      <c r="AI114" s="16">
        <f>IF(Table25[[#This Row],[Subsector]]="Residential",1-MIN(Table25[[#This Row],[No HW storage %]],Table25[[#This Row],[Space constrained %]]),Table25[[#This Row],[ND stock with floor area over threshold / %]])</f>
        <v>1</v>
      </c>
      <c r="AJ114" s="16">
        <f>IF(Table25[[#This Row],[Subsector]]="Residential",1-MIN(Table25[[#This Row],[No HW storage %]],Table25[[#This Row],[Space constrained %]]),Table25[[#This Row],[ND stock with floor area over threshold / %]])</f>
        <v>1</v>
      </c>
      <c r="AK114" s="16">
        <f>IF(Table25[[#This Row],[Subsector]]="Residential",1-MIN(Table25[[#This Row],[No HW storage %]],Table25[[#This Row],[Space constrained %]]),Table25[[#This Row],[ND stock with floor area over threshold / %]])</f>
        <v>1</v>
      </c>
      <c r="AL114" s="16">
        <f>IF(Table25[[#This Row],[Subsector]]="Residential",1-MIN(Table25[[#This Row],[No HW storage %]],Table25[[#This Row],[Space constrained %]]),Table25[[#This Row],[ND stock with floor area over threshold / %]])</f>
        <v>1</v>
      </c>
      <c r="AM114" s="16">
        <f>IF($G114=Table25[[#Headers],[Electric heating]],1,0)</f>
        <v>0</v>
      </c>
      <c r="AN114" s="16">
        <f>IF($G114=Table25[[#Headers],[Commercial electric heating]],1,0)</f>
        <v>1</v>
      </c>
      <c r="AO11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14" s="16">
        <f>IF(Table25[[#This Row],[Subsector]]="Residential",IF(AND(Table25[[#This Row],[Building structure]]&lt;&gt;"Apartment",OR(Table25[[#This Row],[Heating]]="Oil boiler",Table25[[#This Row],[Heating]]="Solid boiler")),1,1-Table25[[#This Row],[Space constrained %]]),Table25[[#This Row],[ND stock with floor area over threshold / %]])</f>
        <v>1</v>
      </c>
      <c r="AQ114" s="16">
        <f>IF(Table25[[#This Row],[Subsector]]="Residential",IF(AND(Table25[[#This Row],[Building structure]]&lt;&gt;"Apartment",OR(Table25[[#This Row],[Heating]]="Oil boiler",Table25[[#This Row],[Heating]]="Solid boiler")),1,1-Table25[[#This Row],[Space constrained %]]),Table25[[#This Row],[ND stock with floor area over threshold / %]])</f>
        <v>1</v>
      </c>
      <c r="AR114" s="16">
        <f>IF(Table25[[#This Row],[Heating]]="Gas boiler",1,percentage_of_non_gas_domestic_properties_within_close_proximity_of_gas_grid)</f>
        <v>0.3495740805177735</v>
      </c>
      <c r="AS114" s="16">
        <f>IF(Table25[[#This Row],[Heating]]="Gas boiler",1,percentage_of_non_gas_domestic_properties_within_close_proximity_of_gas_grid)</f>
        <v>0.3495740805177735</v>
      </c>
      <c r="AT114" s="16">
        <f>Table25[[#This Row],[Biomethane boiler]]*Table25[[#This Row],[ASHP]]</f>
        <v>0.3495740805177735</v>
      </c>
      <c r="AU114" s="16">
        <f>IF(Table25[[#This Row],[Subsector]]="Residential",Table25[[#This Row],[ASHP]]*Table25[[#This Row],[Bioliquid boiler (B100)]],Table25[[#This Row],[ND stock with floor area over threshold / %]])</f>
        <v>1</v>
      </c>
      <c r="AV114" s="16">
        <f>Table25[[#This Row],[Biomethane boiler]]*Table25[[#This Row],[ASHP]]</f>
        <v>0.3495740805177735</v>
      </c>
      <c r="AW114" s="16">
        <v>1</v>
      </c>
      <c r="AX114" s="16">
        <f>IF(Table25[[#This Row],[Subsector]]="Residential",IF(Table25[[#This Row],[Building structure]]&lt;&gt;"Apartment",0.5*(1-MIN(Table25[[#This Row],[No HW storage %]],Table25[[#This Row],[Space constrained %]])),0),0.5*Table25[[#This Row],[ASHP]])</f>
        <v>0.5</v>
      </c>
      <c r="AY114" s="16">
        <f>IF(Table25[[#This Row],[Subsector]]="Residential",IF(Table25[[#This Row],[Building structure]]&lt;&gt;"Apartment",Table25[[#This Row],[Hydrogen boiler]]*0.5,0),0.5*Table25[[#This Row],[Hydrogen boiler]])</f>
        <v>0.17478704025888675</v>
      </c>
      <c r="AZ114" s="16">
        <f>IF(Table25[[#This Row],[Subsector]]="Residential",IF(Table25[[#This Row],[Peak demand / kW]]&gt;fuse_limit_kW,0,1),0)</f>
        <v>0</v>
      </c>
      <c r="BA114" s="16">
        <f>IF(Table25[[#This Row],[Subsector]]="Residential",IF(Table25[[#This Row],[Building structure]]&lt;&gt;"Apartment",IF(Table25[[#This Row],[Peak demand / kW]]&gt;fuse_limit_kW,0,0.5),0),0)</f>
        <v>0</v>
      </c>
      <c r="BB114" s="16">
        <f>IF(Table25[[#This Row],[Subsector]]="Residential",IF(Table25[[#This Row],[Peak demand / kW]]&gt;fuse_limit_kW,0,1),IF(OR(Table25[[#This Row],[Subsector]]="Commercial",Table25[[#This Row],[Subsector]]="Public"),1,0))</f>
        <v>1</v>
      </c>
      <c r="BC114" s="16">
        <f>IF(Table25[[#This Row],[Subsector]]="Residential",IF(Table25[[#This Row],[Peak demand / kW]]&gt;fuse_limit_kW,0,1),0)</f>
        <v>0</v>
      </c>
      <c r="BD114" s="16">
        <f>IF($G114=Table25[[#Headers],[Gas boiler]],1,0)</f>
        <v>0</v>
      </c>
      <c r="BE114" s="16">
        <f>IF($G114=Table25[[#Headers],[Oil boiler]],1,0)</f>
        <v>0</v>
      </c>
      <c r="BF114" s="16">
        <f>IF($G114=Table25[[#Headers],[Solid boiler]],1,0)</f>
        <v>0</v>
      </c>
      <c r="BG114" s="16">
        <f>IF(Table25[[#This Row],[Subsector]]="Residential",IF(Table25[[#This Row],[Building structure]]&lt;&gt;"Apartment",Table25[[#This Row],[ASHP]]*0.5,0),0)</f>
        <v>0</v>
      </c>
      <c r="BH114" s="16">
        <f>IF(Table25[[#This Row],[Subsector]]="Residential",IF(Table25[[#This Row],[Building structure]]="Apartment",1,0),0)</f>
        <v>0</v>
      </c>
      <c r="BI114" s="27">
        <f>Table25[[#This Row],[Bioliquid boiler (B100)]]*0.5</f>
        <v>0.5</v>
      </c>
    </row>
    <row r="115" spans="2:61" x14ac:dyDescent="0.25">
      <c r="B115">
        <v>107</v>
      </c>
      <c r="C115" t="s">
        <v>333</v>
      </c>
      <c r="D115" t="s">
        <v>348</v>
      </c>
      <c r="E115" t="s">
        <v>335</v>
      </c>
      <c r="F115" t="s">
        <v>340</v>
      </c>
      <c r="G115" t="s">
        <v>331</v>
      </c>
      <c r="H115" t="s">
        <v>341</v>
      </c>
      <c r="I115" t="s">
        <v>341</v>
      </c>
      <c r="J115" t="s">
        <v>338</v>
      </c>
      <c r="K115" s="39">
        <v>101.7653213523222</v>
      </c>
      <c r="L115" s="39">
        <v>8.2480367562974308</v>
      </c>
      <c r="M115" s="39">
        <v>31.299668358812234</v>
      </c>
      <c r="N115" s="39">
        <v>0</v>
      </c>
      <c r="O115" t="s">
        <v>339</v>
      </c>
      <c r="P115" s="19">
        <v>382.77839385579881</v>
      </c>
      <c r="Q115" s="39">
        <v>143.77801390515157</v>
      </c>
      <c r="R115" s="39">
        <v>104.04550116904329</v>
      </c>
      <c r="S115" s="39">
        <v>8.4328443772960551</v>
      </c>
      <c r="T115" s="39">
        <v>0</v>
      </c>
      <c r="U115" s="39">
        <v>31.299668358812234</v>
      </c>
      <c r="AA115" s="39">
        <v>2540.6814404432134</v>
      </c>
      <c r="AB115" s="39">
        <f>R115*1000/AA115</f>
        <v>40.951809035489667</v>
      </c>
      <c r="AC115" s="39">
        <f>IF(AND(Table25[[#This Row],[Subsector]]="Residential",$AB115&gt;49),49+($AB115-49)*2,$AB115)</f>
        <v>40.951809035489667</v>
      </c>
      <c r="AD115" s="39">
        <f>Table25[[#This Row],[Space heating demand (MWh)]]/(load_factor*8760)*1000</f>
        <v>50.720538158549381</v>
      </c>
      <c r="AE115" s="39">
        <f>Table25[[#This Row],[Peak demand / kW]]/Table25[[#This Row],[Floor area / m^2]]*1000</f>
        <v>19.963359967592535</v>
      </c>
      <c r="AF115" s="39">
        <f t="shared" si="1"/>
        <v>19.963359967592535</v>
      </c>
      <c r="AG115" s="46">
        <f>Table25[[#This Row],[Rebound-corrected peak demand (W/m2)]]/DesignDT</f>
        <v>0.86797217250402325</v>
      </c>
      <c r="AH115" s="16">
        <v>1</v>
      </c>
      <c r="AI115" s="16">
        <f>IF(Table25[[#This Row],[Subsector]]="Residential",1-MIN(Table25[[#This Row],[No HW storage %]],Table25[[#This Row],[Space constrained %]]),Table25[[#This Row],[ND stock with floor area over threshold / %]])</f>
        <v>1</v>
      </c>
      <c r="AJ115" s="16">
        <f>IF(Table25[[#This Row],[Subsector]]="Residential",1-MIN(Table25[[#This Row],[No HW storage %]],Table25[[#This Row],[Space constrained %]]),Table25[[#This Row],[ND stock with floor area over threshold / %]])</f>
        <v>1</v>
      </c>
      <c r="AK115" s="16">
        <f>IF(Table25[[#This Row],[Subsector]]="Residential",1-MIN(Table25[[#This Row],[No HW storage %]],Table25[[#This Row],[Space constrained %]]),Table25[[#This Row],[ND stock with floor area over threshold / %]])</f>
        <v>1</v>
      </c>
      <c r="AL115" s="16">
        <f>IF(Table25[[#This Row],[Subsector]]="Residential",1-MIN(Table25[[#This Row],[No HW storage %]],Table25[[#This Row],[Space constrained %]]),Table25[[#This Row],[ND stock with floor area over threshold / %]])</f>
        <v>1</v>
      </c>
      <c r="AM115" s="16">
        <f>IF($G115=Table25[[#Headers],[Electric heating]],1,0)</f>
        <v>0</v>
      </c>
      <c r="AN115" s="16">
        <f>IF($G115=Table25[[#Headers],[Commercial electric heating]],1,0)</f>
        <v>1</v>
      </c>
      <c r="AO11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15" s="16">
        <f>IF(Table25[[#This Row],[Subsector]]="Residential",IF(AND(Table25[[#This Row],[Building structure]]&lt;&gt;"Apartment",OR(Table25[[#This Row],[Heating]]="Oil boiler",Table25[[#This Row],[Heating]]="Solid boiler")),1,1-Table25[[#This Row],[Space constrained %]]),Table25[[#This Row],[ND stock with floor area over threshold / %]])</f>
        <v>1</v>
      </c>
      <c r="AQ115" s="16">
        <f>IF(Table25[[#This Row],[Subsector]]="Residential",IF(AND(Table25[[#This Row],[Building structure]]&lt;&gt;"Apartment",OR(Table25[[#This Row],[Heating]]="Oil boiler",Table25[[#This Row],[Heating]]="Solid boiler")),1,1-Table25[[#This Row],[Space constrained %]]),Table25[[#This Row],[ND stock with floor area over threshold / %]])</f>
        <v>1</v>
      </c>
      <c r="AR115" s="16">
        <f>IF(Table25[[#This Row],[Heating]]="Gas boiler",1,percentage_of_non_gas_domestic_properties_within_close_proximity_of_gas_grid)</f>
        <v>0.3495740805177735</v>
      </c>
      <c r="AS115" s="16">
        <f>IF(Table25[[#This Row],[Heating]]="Gas boiler",1,percentage_of_non_gas_domestic_properties_within_close_proximity_of_gas_grid)</f>
        <v>0.3495740805177735</v>
      </c>
      <c r="AT115" s="16">
        <f>Table25[[#This Row],[Biomethane boiler]]*Table25[[#This Row],[ASHP]]</f>
        <v>0.3495740805177735</v>
      </c>
      <c r="AU115" s="16">
        <f>IF(Table25[[#This Row],[Subsector]]="Residential",Table25[[#This Row],[ASHP]]*Table25[[#This Row],[Bioliquid boiler (B100)]],Table25[[#This Row],[ND stock with floor area over threshold / %]])</f>
        <v>1</v>
      </c>
      <c r="AV115" s="16">
        <f>Table25[[#This Row],[Biomethane boiler]]*Table25[[#This Row],[ASHP]]</f>
        <v>0.3495740805177735</v>
      </c>
      <c r="AW115" s="16">
        <v>1</v>
      </c>
      <c r="AX115" s="16">
        <f>IF(Table25[[#This Row],[Subsector]]="Residential",IF(Table25[[#This Row],[Building structure]]&lt;&gt;"Apartment",0.5*(1-MIN(Table25[[#This Row],[No HW storage %]],Table25[[#This Row],[Space constrained %]])),0),0.5*Table25[[#This Row],[ASHP]])</f>
        <v>0.5</v>
      </c>
      <c r="AY115" s="16">
        <f>IF(Table25[[#This Row],[Subsector]]="Residential",IF(Table25[[#This Row],[Building structure]]&lt;&gt;"Apartment",Table25[[#This Row],[Hydrogen boiler]]*0.5,0),0.5*Table25[[#This Row],[Hydrogen boiler]])</f>
        <v>0.17478704025888675</v>
      </c>
      <c r="AZ115" s="16">
        <f>IF(Table25[[#This Row],[Subsector]]="Residential",IF(Table25[[#This Row],[Peak demand / kW]]&gt;fuse_limit_kW,0,1),0)</f>
        <v>0</v>
      </c>
      <c r="BA115" s="16">
        <f>IF(Table25[[#This Row],[Subsector]]="Residential",IF(Table25[[#This Row],[Building structure]]&lt;&gt;"Apartment",IF(Table25[[#This Row],[Peak demand / kW]]&gt;fuse_limit_kW,0,0.5),0),0)</f>
        <v>0</v>
      </c>
      <c r="BB115" s="16">
        <f>IF(Table25[[#This Row],[Subsector]]="Residential",IF(Table25[[#This Row],[Peak demand / kW]]&gt;fuse_limit_kW,0,1),IF(OR(Table25[[#This Row],[Subsector]]="Commercial",Table25[[#This Row],[Subsector]]="Public"),1,0))</f>
        <v>1</v>
      </c>
      <c r="BC115" s="16">
        <f>IF(Table25[[#This Row],[Subsector]]="Residential",IF(Table25[[#This Row],[Peak demand / kW]]&gt;fuse_limit_kW,0,1),0)</f>
        <v>0</v>
      </c>
      <c r="BD115" s="16">
        <f>IF($G115=Table25[[#Headers],[Gas boiler]],1,0)</f>
        <v>0</v>
      </c>
      <c r="BE115" s="16">
        <f>IF($G115=Table25[[#Headers],[Oil boiler]],1,0)</f>
        <v>0</v>
      </c>
      <c r="BF115" s="16">
        <f>IF($G115=Table25[[#Headers],[Solid boiler]],1,0)</f>
        <v>0</v>
      </c>
      <c r="BG115" s="16">
        <f>IF(Table25[[#This Row],[Subsector]]="Residential",IF(Table25[[#This Row],[Building structure]]&lt;&gt;"Apartment",Table25[[#This Row],[ASHP]]*0.5,0),0)</f>
        <v>0</v>
      </c>
      <c r="BH115" s="16">
        <f>IF(Table25[[#This Row],[Subsector]]="Residential",IF(Table25[[#This Row],[Building structure]]="Apartment",1,0),0)</f>
        <v>0</v>
      </c>
      <c r="BI115" s="27">
        <f>Table25[[#This Row],[Bioliquid boiler (B100)]]*0.5</f>
        <v>0.5</v>
      </c>
    </row>
    <row r="116" spans="2:61" x14ac:dyDescent="0.25">
      <c r="B116" s="3">
        <v>108</v>
      </c>
      <c r="C116" t="s">
        <v>333</v>
      </c>
      <c r="D116" t="s">
        <v>348</v>
      </c>
      <c r="E116" t="s">
        <v>335</v>
      </c>
      <c r="F116" t="s">
        <v>336</v>
      </c>
      <c r="G116" t="s">
        <v>25</v>
      </c>
      <c r="H116" t="s">
        <v>337</v>
      </c>
      <c r="I116" t="s">
        <v>341</v>
      </c>
      <c r="J116" t="s">
        <v>338</v>
      </c>
      <c r="K116" s="39">
        <v>129.0058059772461</v>
      </c>
      <c r="L116" s="39">
        <v>13.001091291493678</v>
      </c>
      <c r="M116" s="39">
        <v>89.569775102297527</v>
      </c>
      <c r="N116" s="39">
        <v>572.82330479243217</v>
      </c>
      <c r="O116" t="s">
        <v>339</v>
      </c>
      <c r="P116" s="19">
        <v>49.835414158511199</v>
      </c>
      <c r="Q116" s="39">
        <v>535.35688023990167</v>
      </c>
      <c r="R116" s="39">
        <v>143.57823558830239</v>
      </c>
      <c r="S116" s="39">
        <v>14.469687888964838</v>
      </c>
      <c r="T116" s="39">
        <v>287.73918166033684</v>
      </c>
      <c r="U116" s="39">
        <v>89.569775102297541</v>
      </c>
      <c r="AA116" s="39">
        <v>3597.5531914893618</v>
      </c>
      <c r="AB116" s="39">
        <f>R116*1000/AA116</f>
        <v>39.909968788776133</v>
      </c>
      <c r="AC116" s="39">
        <f>IF(AND(Table25[[#This Row],[Subsector]]="Residential",$AB116&gt;49),49+($AB116-49)*2,$AB116)</f>
        <v>39.909968788776133</v>
      </c>
      <c r="AD116" s="39">
        <f>Table25[[#This Row],[Space heating demand (MWh)]]/(load_factor*8760)*1000</f>
        <v>64.297383605658098</v>
      </c>
      <c r="AE116" s="39">
        <f>Table25[[#This Row],[Peak demand / kW]]/Table25[[#This Row],[Floor area / m^2]]*1000</f>
        <v>17.872531741230333</v>
      </c>
      <c r="AF116" s="39">
        <f t="shared" si="1"/>
        <v>17.872531741230333</v>
      </c>
      <c r="AG116" s="46">
        <f>Table25[[#This Row],[Rebound-corrected peak demand (W/m2)]]/DesignDT</f>
        <v>0.77706659744479711</v>
      </c>
      <c r="AH116" s="16">
        <v>1</v>
      </c>
      <c r="AI116" s="16">
        <f>IF(Table25[[#This Row],[Subsector]]="Residential",1-MIN(Table25[[#This Row],[No HW storage %]],Table25[[#This Row],[Space constrained %]]),Table25[[#This Row],[ND stock with floor area over threshold / %]])</f>
        <v>1</v>
      </c>
      <c r="AJ116" s="16">
        <f>IF(Table25[[#This Row],[Subsector]]="Residential",1-MIN(Table25[[#This Row],[No HW storage %]],Table25[[#This Row],[Space constrained %]]),Table25[[#This Row],[ND stock with floor area over threshold / %]])</f>
        <v>1</v>
      </c>
      <c r="AK116" s="16">
        <f>IF(Table25[[#This Row],[Subsector]]="Residential",1-MIN(Table25[[#This Row],[No HW storage %]],Table25[[#This Row],[Space constrained %]]),Table25[[#This Row],[ND stock with floor area over threshold / %]])</f>
        <v>1</v>
      </c>
      <c r="AL116" s="16">
        <f>IF(Table25[[#This Row],[Subsector]]="Residential",1-MIN(Table25[[#This Row],[No HW storage %]],Table25[[#This Row],[Space constrained %]]),Table25[[#This Row],[ND stock with floor area over threshold / %]])</f>
        <v>1</v>
      </c>
      <c r="AM116" s="16">
        <f>IF($G116=Table25[[#Headers],[Electric heating]],1,0)</f>
        <v>0</v>
      </c>
      <c r="AN116" s="16">
        <f>IF($G116=Table25[[#Headers],[Commercial electric heating]],1,0)</f>
        <v>0</v>
      </c>
      <c r="AO11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16" s="16">
        <f>IF(Table25[[#This Row],[Subsector]]="Residential",IF(AND(Table25[[#This Row],[Building structure]]&lt;&gt;"Apartment",OR(Table25[[#This Row],[Heating]]="Oil boiler",Table25[[#This Row],[Heating]]="Solid boiler")),1,1-Table25[[#This Row],[Space constrained %]]),Table25[[#This Row],[ND stock with floor area over threshold / %]])</f>
        <v>1</v>
      </c>
      <c r="AQ116" s="16">
        <f>IF(Table25[[#This Row],[Subsector]]="Residential",IF(AND(Table25[[#This Row],[Building structure]]&lt;&gt;"Apartment",OR(Table25[[#This Row],[Heating]]="Oil boiler",Table25[[#This Row],[Heating]]="Solid boiler")),1,1-Table25[[#This Row],[Space constrained %]]),Table25[[#This Row],[ND stock with floor area over threshold / %]])</f>
        <v>1</v>
      </c>
      <c r="AR116" s="16">
        <f>IF(Table25[[#This Row],[Heating]]="Gas boiler",1,percentage_of_non_gas_domestic_properties_within_close_proximity_of_gas_grid)</f>
        <v>1</v>
      </c>
      <c r="AS116" s="16">
        <f>IF(Table25[[#This Row],[Heating]]="Gas boiler",1,percentage_of_non_gas_domestic_properties_within_close_proximity_of_gas_grid)</f>
        <v>1</v>
      </c>
      <c r="AT116" s="16">
        <f>Table25[[#This Row],[Biomethane boiler]]*Table25[[#This Row],[ASHP]]</f>
        <v>1</v>
      </c>
      <c r="AU116" s="16">
        <f>IF(Table25[[#This Row],[Subsector]]="Residential",Table25[[#This Row],[ASHP]]*Table25[[#This Row],[Bioliquid boiler (B100)]],Table25[[#This Row],[ND stock with floor area over threshold / %]])</f>
        <v>1</v>
      </c>
      <c r="AV116" s="16">
        <f>Table25[[#This Row],[Biomethane boiler]]*Table25[[#This Row],[ASHP]]</f>
        <v>1</v>
      </c>
      <c r="AW116" s="16">
        <v>1</v>
      </c>
      <c r="AX116" s="16">
        <f>IF(Table25[[#This Row],[Subsector]]="Residential",IF(Table25[[#This Row],[Building structure]]&lt;&gt;"Apartment",0.5*(1-MIN(Table25[[#This Row],[No HW storage %]],Table25[[#This Row],[Space constrained %]])),0),0.5*Table25[[#This Row],[ASHP]])</f>
        <v>0.5</v>
      </c>
      <c r="AY116" s="16">
        <f>IF(Table25[[#This Row],[Subsector]]="Residential",IF(Table25[[#This Row],[Building structure]]&lt;&gt;"Apartment",Table25[[#This Row],[Hydrogen boiler]]*0.5,0),0.5*Table25[[#This Row],[Hydrogen boiler]])</f>
        <v>0.5</v>
      </c>
      <c r="AZ116" s="16">
        <f>IF(Table25[[#This Row],[Subsector]]="Residential",IF(Table25[[#This Row],[Peak demand / kW]]&gt;fuse_limit_kW,0,1),0)</f>
        <v>0</v>
      </c>
      <c r="BA116" s="16">
        <f>IF(Table25[[#This Row],[Subsector]]="Residential",IF(Table25[[#This Row],[Building structure]]&lt;&gt;"Apartment",IF(Table25[[#This Row],[Peak demand / kW]]&gt;fuse_limit_kW,0,0.5),0),0)</f>
        <v>0</v>
      </c>
      <c r="BB116" s="16">
        <f>IF(Table25[[#This Row],[Subsector]]="Residential",IF(Table25[[#This Row],[Peak demand / kW]]&gt;fuse_limit_kW,0,1),IF(OR(Table25[[#This Row],[Subsector]]="Commercial",Table25[[#This Row],[Subsector]]="Public"),1,0))</f>
        <v>1</v>
      </c>
      <c r="BC116" s="16">
        <f>IF(Table25[[#This Row],[Subsector]]="Residential",IF(Table25[[#This Row],[Peak demand / kW]]&gt;fuse_limit_kW,0,1),0)</f>
        <v>0</v>
      </c>
      <c r="BD116" s="16">
        <f>IF($G116=Table25[[#Headers],[Gas boiler]],1,0)</f>
        <v>1</v>
      </c>
      <c r="BE116" s="16">
        <f>IF($G116=Table25[[#Headers],[Oil boiler]],1,0)</f>
        <v>0</v>
      </c>
      <c r="BF116" s="16">
        <f>IF($G116=Table25[[#Headers],[Solid boiler]],1,0)</f>
        <v>0</v>
      </c>
      <c r="BG116" s="16">
        <f>IF(Table25[[#This Row],[Subsector]]="Residential",IF(Table25[[#This Row],[Building structure]]&lt;&gt;"Apartment",Table25[[#This Row],[ASHP]]*0.5,0),0)</f>
        <v>0</v>
      </c>
      <c r="BH116" s="16">
        <f>IF(Table25[[#This Row],[Subsector]]="Residential",IF(Table25[[#This Row],[Building structure]]="Apartment",1,0),0)</f>
        <v>0</v>
      </c>
      <c r="BI116" s="27">
        <f>Table25[[#This Row],[Bioliquid boiler (B100)]]*0.5</f>
        <v>0.5</v>
      </c>
    </row>
    <row r="117" spans="2:61" x14ac:dyDescent="0.25">
      <c r="B117" s="3">
        <v>109</v>
      </c>
      <c r="C117" t="s">
        <v>333</v>
      </c>
      <c r="D117" t="s">
        <v>348</v>
      </c>
      <c r="E117" t="s">
        <v>335</v>
      </c>
      <c r="F117" t="s">
        <v>336</v>
      </c>
      <c r="G117" t="s">
        <v>25</v>
      </c>
      <c r="H117" t="s">
        <v>337</v>
      </c>
      <c r="I117" t="s">
        <v>337</v>
      </c>
      <c r="J117" t="s">
        <v>338</v>
      </c>
      <c r="K117" s="39">
        <v>149.57356408114669</v>
      </c>
      <c r="L117" s="39">
        <v>27.575646546855772</v>
      </c>
      <c r="M117" s="39">
        <v>104.1105220885312</v>
      </c>
      <c r="N117" s="39">
        <v>593.29056645846549</v>
      </c>
      <c r="O117" t="s">
        <v>339</v>
      </c>
      <c r="P117" s="19">
        <v>47.714758236872427</v>
      </c>
      <c r="Q117" s="39">
        <v>560.18781923363701</v>
      </c>
      <c r="R117" s="39">
        <v>149.57356408114669</v>
      </c>
      <c r="S117" s="39">
        <v>27.575646546855772</v>
      </c>
      <c r="T117" s="39">
        <v>278.92808651710345</v>
      </c>
      <c r="U117" s="39">
        <v>104.1105220885312</v>
      </c>
      <c r="AA117" s="39">
        <v>5460.7111111111108</v>
      </c>
      <c r="AB117" s="39">
        <f>R117*1000/AA117</f>
        <v>27.390858266939595</v>
      </c>
      <c r="AC117" s="39">
        <f>IF(AND(Table25[[#This Row],[Subsector]]="Residential",$AB117&gt;49),49+($AB117-49)*2,$AB117)</f>
        <v>27.390858266939595</v>
      </c>
      <c r="AD117" s="39">
        <f>Table25[[#This Row],[Space heating demand (MWh)]]/(load_factor*8760)*1000</f>
        <v>74.548496124951455</v>
      </c>
      <c r="AE117" s="39">
        <f>Table25[[#This Row],[Peak demand / kW]]/Table25[[#This Row],[Floor area / m^2]]*1000</f>
        <v>13.65179270759533</v>
      </c>
      <c r="AF117" s="39">
        <f t="shared" si="1"/>
        <v>13.65179270759533</v>
      </c>
      <c r="AG117" s="46">
        <f>Table25[[#This Row],[Rebound-corrected peak demand (W/m2)]]/DesignDT</f>
        <v>0.59355620467805781</v>
      </c>
      <c r="AH117" s="16">
        <v>1</v>
      </c>
      <c r="AI117" s="16">
        <f>IF(Table25[[#This Row],[Subsector]]="Residential",1-MIN(Table25[[#This Row],[No HW storage %]],Table25[[#This Row],[Space constrained %]]),Table25[[#This Row],[ND stock with floor area over threshold / %]])</f>
        <v>1</v>
      </c>
      <c r="AJ117" s="16">
        <f>IF(Table25[[#This Row],[Subsector]]="Residential",1-MIN(Table25[[#This Row],[No HW storage %]],Table25[[#This Row],[Space constrained %]]),Table25[[#This Row],[ND stock with floor area over threshold / %]])</f>
        <v>1</v>
      </c>
      <c r="AK117" s="16">
        <f>IF(Table25[[#This Row],[Subsector]]="Residential",1-MIN(Table25[[#This Row],[No HW storage %]],Table25[[#This Row],[Space constrained %]]),Table25[[#This Row],[ND stock with floor area over threshold / %]])</f>
        <v>1</v>
      </c>
      <c r="AL117" s="16">
        <f>IF(Table25[[#This Row],[Subsector]]="Residential",1-MIN(Table25[[#This Row],[No HW storage %]],Table25[[#This Row],[Space constrained %]]),Table25[[#This Row],[ND stock with floor area over threshold / %]])</f>
        <v>1</v>
      </c>
      <c r="AM117" s="16">
        <f>IF($G117=Table25[[#Headers],[Electric heating]],1,0)</f>
        <v>0</v>
      </c>
      <c r="AN117" s="16">
        <f>IF($G117=Table25[[#Headers],[Commercial electric heating]],1,0)</f>
        <v>0</v>
      </c>
      <c r="AO11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17" s="16">
        <f>IF(Table25[[#This Row],[Subsector]]="Residential",IF(AND(Table25[[#This Row],[Building structure]]&lt;&gt;"Apartment",OR(Table25[[#This Row],[Heating]]="Oil boiler",Table25[[#This Row],[Heating]]="Solid boiler")),1,1-Table25[[#This Row],[Space constrained %]]),Table25[[#This Row],[ND stock with floor area over threshold / %]])</f>
        <v>1</v>
      </c>
      <c r="AQ117" s="16">
        <f>IF(Table25[[#This Row],[Subsector]]="Residential",IF(AND(Table25[[#This Row],[Building structure]]&lt;&gt;"Apartment",OR(Table25[[#This Row],[Heating]]="Oil boiler",Table25[[#This Row],[Heating]]="Solid boiler")),1,1-Table25[[#This Row],[Space constrained %]]),Table25[[#This Row],[ND stock with floor area over threshold / %]])</f>
        <v>1</v>
      </c>
      <c r="AR117" s="16">
        <f>IF(Table25[[#This Row],[Heating]]="Gas boiler",1,percentage_of_non_gas_domestic_properties_within_close_proximity_of_gas_grid)</f>
        <v>1</v>
      </c>
      <c r="AS117" s="16">
        <f>IF(Table25[[#This Row],[Heating]]="Gas boiler",1,percentage_of_non_gas_domestic_properties_within_close_proximity_of_gas_grid)</f>
        <v>1</v>
      </c>
      <c r="AT117" s="16">
        <f>Table25[[#This Row],[Biomethane boiler]]*Table25[[#This Row],[ASHP]]</f>
        <v>1</v>
      </c>
      <c r="AU117" s="16">
        <f>IF(Table25[[#This Row],[Subsector]]="Residential",Table25[[#This Row],[ASHP]]*Table25[[#This Row],[Bioliquid boiler (B100)]],Table25[[#This Row],[ND stock with floor area over threshold / %]])</f>
        <v>1</v>
      </c>
      <c r="AV117" s="16">
        <f>Table25[[#This Row],[Biomethane boiler]]*Table25[[#This Row],[ASHP]]</f>
        <v>1</v>
      </c>
      <c r="AW117" s="16">
        <v>1</v>
      </c>
      <c r="AX117" s="16">
        <f>IF(Table25[[#This Row],[Subsector]]="Residential",IF(Table25[[#This Row],[Building structure]]&lt;&gt;"Apartment",0.5*(1-MIN(Table25[[#This Row],[No HW storage %]],Table25[[#This Row],[Space constrained %]])),0),0.5*Table25[[#This Row],[ASHP]])</f>
        <v>0.5</v>
      </c>
      <c r="AY117" s="16">
        <f>IF(Table25[[#This Row],[Subsector]]="Residential",IF(Table25[[#This Row],[Building structure]]&lt;&gt;"Apartment",Table25[[#This Row],[Hydrogen boiler]]*0.5,0),0.5*Table25[[#This Row],[Hydrogen boiler]])</f>
        <v>0.5</v>
      </c>
      <c r="AZ117" s="16">
        <f>IF(Table25[[#This Row],[Subsector]]="Residential",IF(Table25[[#This Row],[Peak demand / kW]]&gt;fuse_limit_kW,0,1),0)</f>
        <v>0</v>
      </c>
      <c r="BA117" s="16">
        <f>IF(Table25[[#This Row],[Subsector]]="Residential",IF(Table25[[#This Row],[Building structure]]&lt;&gt;"Apartment",IF(Table25[[#This Row],[Peak demand / kW]]&gt;fuse_limit_kW,0,0.5),0),0)</f>
        <v>0</v>
      </c>
      <c r="BB117" s="16">
        <f>IF(Table25[[#This Row],[Subsector]]="Residential",IF(Table25[[#This Row],[Peak demand / kW]]&gt;fuse_limit_kW,0,1),IF(OR(Table25[[#This Row],[Subsector]]="Commercial",Table25[[#This Row],[Subsector]]="Public"),1,0))</f>
        <v>1</v>
      </c>
      <c r="BC117" s="16">
        <f>IF(Table25[[#This Row],[Subsector]]="Residential",IF(Table25[[#This Row],[Peak demand / kW]]&gt;fuse_limit_kW,0,1),0)</f>
        <v>0</v>
      </c>
      <c r="BD117" s="16">
        <f>IF($G117=Table25[[#Headers],[Gas boiler]],1,0)</f>
        <v>1</v>
      </c>
      <c r="BE117" s="16">
        <f>IF($G117=Table25[[#Headers],[Oil boiler]],1,0)</f>
        <v>0</v>
      </c>
      <c r="BF117" s="16">
        <f>IF($G117=Table25[[#Headers],[Solid boiler]],1,0)</f>
        <v>0</v>
      </c>
      <c r="BG117" s="16">
        <f>IF(Table25[[#This Row],[Subsector]]="Residential",IF(Table25[[#This Row],[Building structure]]&lt;&gt;"Apartment",Table25[[#This Row],[ASHP]]*0.5,0),0)</f>
        <v>0</v>
      </c>
      <c r="BH117" s="16">
        <f>IF(Table25[[#This Row],[Subsector]]="Residential",IF(Table25[[#This Row],[Building structure]]="Apartment",1,0),0)</f>
        <v>0</v>
      </c>
      <c r="BI117" s="27">
        <f>Table25[[#This Row],[Bioliquid boiler (B100)]]*0.5</f>
        <v>0.5</v>
      </c>
    </row>
    <row r="118" spans="2:61" x14ac:dyDescent="0.25">
      <c r="B118">
        <v>110</v>
      </c>
      <c r="C118" t="s">
        <v>333</v>
      </c>
      <c r="D118" t="s">
        <v>348</v>
      </c>
      <c r="E118" t="s">
        <v>335</v>
      </c>
      <c r="F118" t="s">
        <v>340</v>
      </c>
      <c r="G118" t="s">
        <v>20</v>
      </c>
      <c r="H118" t="s">
        <v>337</v>
      </c>
      <c r="I118" t="s">
        <v>341</v>
      </c>
      <c r="J118" t="s">
        <v>338</v>
      </c>
      <c r="K118" s="39">
        <v>104.63074568348021</v>
      </c>
      <c r="L118" s="39">
        <v>6.3026729283774907</v>
      </c>
      <c r="M118" s="39">
        <v>42.653832223017332</v>
      </c>
      <c r="N118" s="39">
        <v>0</v>
      </c>
      <c r="O118" t="s">
        <v>339</v>
      </c>
      <c r="P118" s="19">
        <v>58.318037845066307</v>
      </c>
      <c r="Q118" s="39">
        <v>183.38222329559821</v>
      </c>
      <c r="R118" s="39">
        <v>132.73291926826684</v>
      </c>
      <c r="S118" s="39">
        <v>7.995471804314052</v>
      </c>
      <c r="T118" s="39">
        <v>0</v>
      </c>
      <c r="U118" s="39">
        <v>42.653832223017339</v>
      </c>
      <c r="AA118" s="39">
        <v>3310.8363636363638</v>
      </c>
      <c r="AB118" s="39">
        <f>R118*1000/AA118</f>
        <v>40.090449871247458</v>
      </c>
      <c r="AC118" s="39">
        <f>IF(AND(Table25[[#This Row],[Subsector]]="Residential",$AB118&gt;49),49+($AB118-49)*2,$AB118)</f>
        <v>40.090449871247458</v>
      </c>
      <c r="AD118" s="39">
        <f>Table25[[#This Row],[Space heating demand (MWh)]]/(load_factor*8760)*1000</f>
        <v>52.148685411440844</v>
      </c>
      <c r="AE118" s="39">
        <f>Table25[[#This Row],[Peak demand / kW]]/Table25[[#This Row],[Floor area / m^2]]*1000</f>
        <v>15.750909946562507</v>
      </c>
      <c r="AF118" s="39">
        <f t="shared" si="1"/>
        <v>15.750909946562507</v>
      </c>
      <c r="AG118" s="46">
        <f>Table25[[#This Row],[Rebound-corrected peak demand (W/m2)]]/DesignDT</f>
        <v>0.68482217158967418</v>
      </c>
      <c r="AH118" s="16">
        <v>1</v>
      </c>
      <c r="AI118" s="16">
        <f>IF(Table25[[#This Row],[Subsector]]="Residential",1-MIN(Table25[[#This Row],[No HW storage %]],Table25[[#This Row],[Space constrained %]]),Table25[[#This Row],[ND stock with floor area over threshold / %]])</f>
        <v>1</v>
      </c>
      <c r="AJ118" s="16">
        <f>IF(Table25[[#This Row],[Subsector]]="Residential",1-MIN(Table25[[#This Row],[No HW storage %]],Table25[[#This Row],[Space constrained %]]),Table25[[#This Row],[ND stock with floor area over threshold / %]])</f>
        <v>1</v>
      </c>
      <c r="AK118" s="16">
        <f>IF(Table25[[#This Row],[Subsector]]="Residential",1-MIN(Table25[[#This Row],[No HW storage %]],Table25[[#This Row],[Space constrained %]]),Table25[[#This Row],[ND stock with floor area over threshold / %]])</f>
        <v>1</v>
      </c>
      <c r="AL118" s="16">
        <f>IF(Table25[[#This Row],[Subsector]]="Residential",1-MIN(Table25[[#This Row],[No HW storage %]],Table25[[#This Row],[Space constrained %]]),Table25[[#This Row],[ND stock with floor area over threshold / %]])</f>
        <v>1</v>
      </c>
      <c r="AM118" s="16">
        <f>IF($G118=Table25[[#Headers],[Electric heating]],1,0)</f>
        <v>0</v>
      </c>
      <c r="AN118" s="16">
        <f>IF($G118=Table25[[#Headers],[Commercial electric heating]],1,0)</f>
        <v>0</v>
      </c>
      <c r="AO11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18" s="16">
        <f>IF(Table25[[#This Row],[Subsector]]="Residential",IF(AND(Table25[[#This Row],[Building structure]]&lt;&gt;"Apartment",OR(Table25[[#This Row],[Heating]]="Oil boiler",Table25[[#This Row],[Heating]]="Solid boiler")),1,1-Table25[[#This Row],[Space constrained %]]),Table25[[#This Row],[ND stock with floor area over threshold / %]])</f>
        <v>1</v>
      </c>
      <c r="AQ118" s="16">
        <f>IF(Table25[[#This Row],[Subsector]]="Residential",IF(AND(Table25[[#This Row],[Building structure]]&lt;&gt;"Apartment",OR(Table25[[#This Row],[Heating]]="Oil boiler",Table25[[#This Row],[Heating]]="Solid boiler")),1,1-Table25[[#This Row],[Space constrained %]]),Table25[[#This Row],[ND stock with floor area over threshold / %]])</f>
        <v>1</v>
      </c>
      <c r="AR118" s="16">
        <f>IF(Table25[[#This Row],[Heating]]="Gas boiler",1,percentage_of_non_gas_domestic_properties_within_close_proximity_of_gas_grid)</f>
        <v>0.3495740805177735</v>
      </c>
      <c r="AS118" s="16">
        <f>IF(Table25[[#This Row],[Heating]]="Gas boiler",1,percentage_of_non_gas_domestic_properties_within_close_proximity_of_gas_grid)</f>
        <v>0.3495740805177735</v>
      </c>
      <c r="AT118" s="16">
        <f>Table25[[#This Row],[Biomethane boiler]]*Table25[[#This Row],[ASHP]]</f>
        <v>0.3495740805177735</v>
      </c>
      <c r="AU118" s="16">
        <f>IF(Table25[[#This Row],[Subsector]]="Residential",Table25[[#This Row],[ASHP]]*Table25[[#This Row],[Bioliquid boiler (B100)]],Table25[[#This Row],[ND stock with floor area over threshold / %]])</f>
        <v>1</v>
      </c>
      <c r="AV118" s="16">
        <f>Table25[[#This Row],[Biomethane boiler]]*Table25[[#This Row],[ASHP]]</f>
        <v>0.3495740805177735</v>
      </c>
      <c r="AW118" s="16">
        <v>1</v>
      </c>
      <c r="AX118" s="16">
        <f>IF(Table25[[#This Row],[Subsector]]="Residential",IF(Table25[[#This Row],[Building structure]]&lt;&gt;"Apartment",0.5*(1-MIN(Table25[[#This Row],[No HW storage %]],Table25[[#This Row],[Space constrained %]])),0),0.5*Table25[[#This Row],[ASHP]])</f>
        <v>0.5</v>
      </c>
      <c r="AY118" s="16">
        <f>IF(Table25[[#This Row],[Subsector]]="Residential",IF(Table25[[#This Row],[Building structure]]&lt;&gt;"Apartment",Table25[[#This Row],[Hydrogen boiler]]*0.5,0),0.5*Table25[[#This Row],[Hydrogen boiler]])</f>
        <v>0.17478704025888675</v>
      </c>
      <c r="AZ118" s="16">
        <f>IF(Table25[[#This Row],[Subsector]]="Residential",IF(Table25[[#This Row],[Peak demand / kW]]&gt;fuse_limit_kW,0,1),0)</f>
        <v>0</v>
      </c>
      <c r="BA118" s="16">
        <f>IF(Table25[[#This Row],[Subsector]]="Residential",IF(Table25[[#This Row],[Building structure]]&lt;&gt;"Apartment",IF(Table25[[#This Row],[Peak demand / kW]]&gt;fuse_limit_kW,0,0.5),0),0)</f>
        <v>0</v>
      </c>
      <c r="BB118" s="16">
        <f>IF(Table25[[#This Row],[Subsector]]="Residential",IF(Table25[[#This Row],[Peak demand / kW]]&gt;fuse_limit_kW,0,1),IF(OR(Table25[[#This Row],[Subsector]]="Commercial",Table25[[#This Row],[Subsector]]="Public"),1,0))</f>
        <v>1</v>
      </c>
      <c r="BC118" s="16">
        <f>IF(Table25[[#This Row],[Subsector]]="Residential",IF(Table25[[#This Row],[Peak demand / kW]]&gt;fuse_limit_kW,0,1),0)</f>
        <v>0</v>
      </c>
      <c r="BD118" s="16">
        <f>IF($G118=Table25[[#Headers],[Gas boiler]],1,0)</f>
        <v>0</v>
      </c>
      <c r="BE118" s="16">
        <f>IF($G118=Table25[[#Headers],[Oil boiler]],1,0)</f>
        <v>1</v>
      </c>
      <c r="BF118" s="16">
        <f>IF($G118=Table25[[#Headers],[Solid boiler]],1,0)</f>
        <v>0</v>
      </c>
      <c r="BG118" s="16">
        <f>IF(Table25[[#This Row],[Subsector]]="Residential",IF(Table25[[#This Row],[Building structure]]&lt;&gt;"Apartment",Table25[[#This Row],[ASHP]]*0.5,0),0)</f>
        <v>0</v>
      </c>
      <c r="BH118" s="16">
        <f>IF(Table25[[#This Row],[Subsector]]="Residential",IF(Table25[[#This Row],[Building structure]]="Apartment",1,0),0)</f>
        <v>0</v>
      </c>
      <c r="BI118" s="27">
        <f>Table25[[#This Row],[Bioliquid boiler (B100)]]*0.5</f>
        <v>0.5</v>
      </c>
    </row>
    <row r="119" spans="2:61" x14ac:dyDescent="0.25">
      <c r="B119" s="3">
        <v>111</v>
      </c>
      <c r="C119" t="s">
        <v>333</v>
      </c>
      <c r="D119" t="s">
        <v>348</v>
      </c>
      <c r="E119" t="s">
        <v>335</v>
      </c>
      <c r="F119" t="s">
        <v>340</v>
      </c>
      <c r="G119" t="s">
        <v>20</v>
      </c>
      <c r="H119" t="s">
        <v>337</v>
      </c>
      <c r="I119" t="s">
        <v>337</v>
      </c>
      <c r="J119" t="s">
        <v>338</v>
      </c>
      <c r="K119" s="39">
        <v>111.94054932271786</v>
      </c>
      <c r="L119" s="39">
        <v>8.7396352381271942</v>
      </c>
      <c r="M119" s="39">
        <v>25.232326106945866</v>
      </c>
      <c r="N119" s="39">
        <v>0</v>
      </c>
      <c r="O119" t="s">
        <v>339</v>
      </c>
      <c r="P119" s="19">
        <v>29.689182902942843</v>
      </c>
      <c r="Q119" s="39">
        <v>179.94947863500278</v>
      </c>
      <c r="R119" s="39">
        <v>143.51256676198889</v>
      </c>
      <c r="S119" s="39">
        <v>11.204585766068021</v>
      </c>
      <c r="T119" s="39">
        <v>0</v>
      </c>
      <c r="U119" s="39">
        <v>25.232326106945866</v>
      </c>
      <c r="AA119" s="39">
        <v>2172.5</v>
      </c>
      <c r="AB119" s="39">
        <f>R119*1000/AA119</f>
        <v>66.058718877785452</v>
      </c>
      <c r="AC119" s="39">
        <f>IF(AND(Table25[[#This Row],[Subsector]]="Residential",$AB119&gt;49),49+($AB119-49)*2,$AB119)</f>
        <v>66.058718877785452</v>
      </c>
      <c r="AD119" s="39">
        <f>Table25[[#This Row],[Space heating demand (MWh)]]/(load_factor*8760)*1000</f>
        <v>55.791941969653394</v>
      </c>
      <c r="AE119" s="39">
        <f>Table25[[#This Row],[Peak demand / kW]]/Table25[[#This Row],[Floor area / m^2]]*1000</f>
        <v>25.680985946906048</v>
      </c>
      <c r="AF119" s="39">
        <f t="shared" si="1"/>
        <v>25.680985946906048</v>
      </c>
      <c r="AG119" s="46">
        <f>Table25[[#This Row],[Rebound-corrected peak demand (W/m2)]]/DesignDT</f>
        <v>1.1165646063872194</v>
      </c>
      <c r="AH119" s="16">
        <v>1</v>
      </c>
      <c r="AI119" s="16">
        <f>IF(Table25[[#This Row],[Subsector]]="Residential",1-MIN(Table25[[#This Row],[No HW storage %]],Table25[[#This Row],[Space constrained %]]),Table25[[#This Row],[ND stock with floor area over threshold / %]])</f>
        <v>1</v>
      </c>
      <c r="AJ119" s="16">
        <f>IF(Table25[[#This Row],[Subsector]]="Residential",1-MIN(Table25[[#This Row],[No HW storage %]],Table25[[#This Row],[Space constrained %]]),Table25[[#This Row],[ND stock with floor area over threshold / %]])</f>
        <v>1</v>
      </c>
      <c r="AK119" s="16">
        <f>IF(Table25[[#This Row],[Subsector]]="Residential",1-MIN(Table25[[#This Row],[No HW storage %]],Table25[[#This Row],[Space constrained %]]),Table25[[#This Row],[ND stock with floor area over threshold / %]])</f>
        <v>1</v>
      </c>
      <c r="AL119" s="16">
        <f>IF(Table25[[#This Row],[Subsector]]="Residential",1-MIN(Table25[[#This Row],[No HW storage %]],Table25[[#This Row],[Space constrained %]]),Table25[[#This Row],[ND stock with floor area over threshold / %]])</f>
        <v>1</v>
      </c>
      <c r="AM119" s="16">
        <f>IF($G119=Table25[[#Headers],[Electric heating]],1,0)</f>
        <v>0</v>
      </c>
      <c r="AN119" s="16">
        <f>IF($G119=Table25[[#Headers],[Commercial electric heating]],1,0)</f>
        <v>0</v>
      </c>
      <c r="AO11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19" s="16">
        <f>IF(Table25[[#This Row],[Subsector]]="Residential",IF(AND(Table25[[#This Row],[Building structure]]&lt;&gt;"Apartment",OR(Table25[[#This Row],[Heating]]="Oil boiler",Table25[[#This Row],[Heating]]="Solid boiler")),1,1-Table25[[#This Row],[Space constrained %]]),Table25[[#This Row],[ND stock with floor area over threshold / %]])</f>
        <v>1</v>
      </c>
      <c r="AQ119" s="16">
        <f>IF(Table25[[#This Row],[Subsector]]="Residential",IF(AND(Table25[[#This Row],[Building structure]]&lt;&gt;"Apartment",OR(Table25[[#This Row],[Heating]]="Oil boiler",Table25[[#This Row],[Heating]]="Solid boiler")),1,1-Table25[[#This Row],[Space constrained %]]),Table25[[#This Row],[ND stock with floor area over threshold / %]])</f>
        <v>1</v>
      </c>
      <c r="AR119" s="16">
        <f>IF(Table25[[#This Row],[Heating]]="Gas boiler",1,percentage_of_non_gas_domestic_properties_within_close_proximity_of_gas_grid)</f>
        <v>0.3495740805177735</v>
      </c>
      <c r="AS119" s="16">
        <f>IF(Table25[[#This Row],[Heating]]="Gas boiler",1,percentage_of_non_gas_domestic_properties_within_close_proximity_of_gas_grid)</f>
        <v>0.3495740805177735</v>
      </c>
      <c r="AT119" s="16">
        <f>Table25[[#This Row],[Biomethane boiler]]*Table25[[#This Row],[ASHP]]</f>
        <v>0.3495740805177735</v>
      </c>
      <c r="AU119" s="16">
        <f>IF(Table25[[#This Row],[Subsector]]="Residential",Table25[[#This Row],[ASHP]]*Table25[[#This Row],[Bioliquid boiler (B100)]],Table25[[#This Row],[ND stock with floor area over threshold / %]])</f>
        <v>1</v>
      </c>
      <c r="AV119" s="16">
        <f>Table25[[#This Row],[Biomethane boiler]]*Table25[[#This Row],[ASHP]]</f>
        <v>0.3495740805177735</v>
      </c>
      <c r="AW119" s="16">
        <v>1</v>
      </c>
      <c r="AX119" s="16">
        <f>IF(Table25[[#This Row],[Subsector]]="Residential",IF(Table25[[#This Row],[Building structure]]&lt;&gt;"Apartment",0.5*(1-MIN(Table25[[#This Row],[No HW storage %]],Table25[[#This Row],[Space constrained %]])),0),0.5*Table25[[#This Row],[ASHP]])</f>
        <v>0.5</v>
      </c>
      <c r="AY119" s="16">
        <f>IF(Table25[[#This Row],[Subsector]]="Residential",IF(Table25[[#This Row],[Building structure]]&lt;&gt;"Apartment",Table25[[#This Row],[Hydrogen boiler]]*0.5,0),0.5*Table25[[#This Row],[Hydrogen boiler]])</f>
        <v>0.17478704025888675</v>
      </c>
      <c r="AZ119" s="16">
        <f>IF(Table25[[#This Row],[Subsector]]="Residential",IF(Table25[[#This Row],[Peak demand / kW]]&gt;fuse_limit_kW,0,1),0)</f>
        <v>0</v>
      </c>
      <c r="BA119" s="16">
        <f>IF(Table25[[#This Row],[Subsector]]="Residential",IF(Table25[[#This Row],[Building structure]]&lt;&gt;"Apartment",IF(Table25[[#This Row],[Peak demand / kW]]&gt;fuse_limit_kW,0,0.5),0),0)</f>
        <v>0</v>
      </c>
      <c r="BB119" s="16">
        <f>IF(Table25[[#This Row],[Subsector]]="Residential",IF(Table25[[#This Row],[Peak demand / kW]]&gt;fuse_limit_kW,0,1),IF(OR(Table25[[#This Row],[Subsector]]="Commercial",Table25[[#This Row],[Subsector]]="Public"),1,0))</f>
        <v>1</v>
      </c>
      <c r="BC119" s="16">
        <f>IF(Table25[[#This Row],[Subsector]]="Residential",IF(Table25[[#This Row],[Peak demand / kW]]&gt;fuse_limit_kW,0,1),0)</f>
        <v>0</v>
      </c>
      <c r="BD119" s="16">
        <f>IF($G119=Table25[[#Headers],[Gas boiler]],1,0)</f>
        <v>0</v>
      </c>
      <c r="BE119" s="16">
        <f>IF($G119=Table25[[#Headers],[Oil boiler]],1,0)</f>
        <v>1</v>
      </c>
      <c r="BF119" s="16">
        <f>IF($G119=Table25[[#Headers],[Solid boiler]],1,0)</f>
        <v>0</v>
      </c>
      <c r="BG119" s="16">
        <f>IF(Table25[[#This Row],[Subsector]]="Residential",IF(Table25[[#This Row],[Building structure]]&lt;&gt;"Apartment",Table25[[#This Row],[ASHP]]*0.5,0),0)</f>
        <v>0</v>
      </c>
      <c r="BH119" s="16">
        <f>IF(Table25[[#This Row],[Subsector]]="Residential",IF(Table25[[#This Row],[Building structure]]="Apartment",1,0),0)</f>
        <v>0</v>
      </c>
      <c r="BI119" s="27">
        <f>Table25[[#This Row],[Bioliquid boiler (B100)]]*0.5</f>
        <v>0.5</v>
      </c>
    </row>
    <row r="120" spans="2:61" x14ac:dyDescent="0.25">
      <c r="B120" s="3">
        <v>112</v>
      </c>
      <c r="C120" t="s">
        <v>333</v>
      </c>
      <c r="D120" t="s">
        <v>348</v>
      </c>
      <c r="E120" t="s">
        <v>342</v>
      </c>
      <c r="F120" t="s">
        <v>340</v>
      </c>
      <c r="G120" t="s">
        <v>331</v>
      </c>
      <c r="H120" t="s">
        <v>341</v>
      </c>
      <c r="I120" t="s">
        <v>341</v>
      </c>
      <c r="J120" t="s">
        <v>338</v>
      </c>
      <c r="K120" s="39">
        <v>25.152108041262558</v>
      </c>
      <c r="L120" s="39">
        <v>0.84619500796970337</v>
      </c>
      <c r="M120" s="39">
        <v>5.529281229399027</v>
      </c>
      <c r="N120" s="39">
        <v>0</v>
      </c>
      <c r="O120" t="s">
        <v>339</v>
      </c>
      <c r="P120" s="19">
        <v>3936.704872877398</v>
      </c>
      <c r="Q120" s="39">
        <v>32.140655509505251</v>
      </c>
      <c r="R120" s="39">
        <v>25.745224976884518</v>
      </c>
      <c r="S120" s="39">
        <v>0.86614930322170458</v>
      </c>
      <c r="T120" s="39">
        <v>0</v>
      </c>
      <c r="U120" s="39">
        <v>5.5292812293990279</v>
      </c>
      <c r="AA120" s="39">
        <v>389.53663466397171</v>
      </c>
      <c r="AB120" s="39">
        <f>R120*1000/AA120</f>
        <v>66.091922263212226</v>
      </c>
      <c r="AC120" s="39">
        <f>IF(AND(Table25[[#This Row],[Subsector]]="Residential",$AB120&gt;49),49+($AB120-49)*2,$AB120)</f>
        <v>66.091922263212226</v>
      </c>
      <c r="AD120" s="39">
        <f>Table25[[#This Row],[Space heating demand (MWh)]]/(load_factor*8760)*1000</f>
        <v>12.535984151792817</v>
      </c>
      <c r="AE120" s="39">
        <f>Table25[[#This Row],[Peak demand / kW]]/Table25[[#This Row],[Floor area / m^2]]*1000</f>
        <v>32.18178480852464</v>
      </c>
      <c r="AF120" s="39">
        <f t="shared" si="1"/>
        <v>32.18178480852464</v>
      </c>
      <c r="AG120" s="46">
        <f>Table25[[#This Row],[Rebound-corrected peak demand (W/m2)]]/DesignDT</f>
        <v>1.3992080351532452</v>
      </c>
      <c r="AH120" s="16">
        <v>0.99797877716018191</v>
      </c>
      <c r="AI120" s="16">
        <f>IF(Table25[[#This Row],[Subsector]]="Residential",1-MIN(Table25[[#This Row],[No HW storage %]],Table25[[#This Row],[Space constrained %]]),Table25[[#This Row],[ND stock with floor area over threshold / %]])</f>
        <v>0.99797877716018191</v>
      </c>
      <c r="AJ120" s="16">
        <f>IF(Table25[[#This Row],[Subsector]]="Residential",1-MIN(Table25[[#This Row],[No HW storage %]],Table25[[#This Row],[Space constrained %]]),Table25[[#This Row],[ND stock with floor area over threshold / %]])</f>
        <v>0.99797877716018191</v>
      </c>
      <c r="AK120" s="16">
        <f>IF(Table25[[#This Row],[Subsector]]="Residential",1-MIN(Table25[[#This Row],[No HW storage %]],Table25[[#This Row],[Space constrained %]]),Table25[[#This Row],[ND stock with floor area over threshold / %]])</f>
        <v>0.99797877716018191</v>
      </c>
      <c r="AL120" s="16">
        <f>IF(Table25[[#This Row],[Subsector]]="Residential",1-MIN(Table25[[#This Row],[No HW storage %]],Table25[[#This Row],[Space constrained %]]),Table25[[#This Row],[ND stock with floor area over threshold / %]])</f>
        <v>0.99797877716018191</v>
      </c>
      <c r="AM120" s="16">
        <f>IF($G120=Table25[[#Headers],[Electric heating]],1,0)</f>
        <v>0</v>
      </c>
      <c r="AN120" s="16">
        <f>IF($G120=Table25[[#Headers],[Commercial electric heating]],1,0)</f>
        <v>1</v>
      </c>
      <c r="AO12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20" s="16">
        <f>IF(Table25[[#This Row],[Subsector]]="Residential",IF(AND(Table25[[#This Row],[Building structure]]&lt;&gt;"Apartment",OR(Table25[[#This Row],[Heating]]="Oil boiler",Table25[[#This Row],[Heating]]="Solid boiler")),1,1-Table25[[#This Row],[Space constrained %]]),Table25[[#This Row],[ND stock with floor area over threshold / %]])</f>
        <v>0.99797877716018191</v>
      </c>
      <c r="AQ120" s="16">
        <f>IF(Table25[[#This Row],[Subsector]]="Residential",IF(AND(Table25[[#This Row],[Building structure]]&lt;&gt;"Apartment",OR(Table25[[#This Row],[Heating]]="Oil boiler",Table25[[#This Row],[Heating]]="Solid boiler")),1,1-Table25[[#This Row],[Space constrained %]]),Table25[[#This Row],[ND stock with floor area over threshold / %]])</f>
        <v>0.99797877716018191</v>
      </c>
      <c r="AR120" s="16">
        <f>IF(Table25[[#This Row],[Heating]]="Gas boiler",1,percentage_of_non_gas_domestic_properties_within_close_proximity_of_gas_grid)</f>
        <v>0.3495740805177735</v>
      </c>
      <c r="AS120" s="16">
        <f>IF(Table25[[#This Row],[Heating]]="Gas boiler",1,percentage_of_non_gas_domestic_properties_within_close_proximity_of_gas_grid)</f>
        <v>0.3495740805177735</v>
      </c>
      <c r="AT120" s="16">
        <f>Table25[[#This Row],[Biomethane boiler]]*Table25[[#This Row],[ASHP]]</f>
        <v>0.34886751340202254</v>
      </c>
      <c r="AU120" s="16">
        <f>IF(Table25[[#This Row],[Subsector]]="Residential",Table25[[#This Row],[ASHP]]*Table25[[#This Row],[Bioliquid boiler (B100)]],Table25[[#This Row],[ND stock with floor area over threshold / %]])</f>
        <v>0.99797877716018191</v>
      </c>
      <c r="AV120" s="16">
        <f>Table25[[#This Row],[Biomethane boiler]]*Table25[[#This Row],[ASHP]]</f>
        <v>0.34886751340202254</v>
      </c>
      <c r="AW120" s="16">
        <v>1</v>
      </c>
      <c r="AX120" s="16">
        <f>IF(Table25[[#This Row],[Subsector]]="Residential",IF(Table25[[#This Row],[Building structure]]&lt;&gt;"Apartment",0.5*(1-MIN(Table25[[#This Row],[No HW storage %]],Table25[[#This Row],[Space constrained %]])),0),0.5*Table25[[#This Row],[ASHP]])</f>
        <v>0.49898938858009095</v>
      </c>
      <c r="AY120" s="16">
        <f>IF(Table25[[#This Row],[Subsector]]="Residential",IF(Table25[[#This Row],[Building structure]]&lt;&gt;"Apartment",Table25[[#This Row],[Hydrogen boiler]]*0.5,0),0.5*Table25[[#This Row],[Hydrogen boiler]])</f>
        <v>0.17478704025888675</v>
      </c>
      <c r="AZ120" s="16">
        <f>IF(Table25[[#This Row],[Subsector]]="Residential",IF(Table25[[#This Row],[Peak demand / kW]]&gt;fuse_limit_kW,0,1),0)</f>
        <v>0</v>
      </c>
      <c r="BA120" s="16">
        <f>IF(Table25[[#This Row],[Subsector]]="Residential",IF(Table25[[#This Row],[Building structure]]&lt;&gt;"Apartment",IF(Table25[[#This Row],[Peak demand / kW]]&gt;fuse_limit_kW,0,0.5),0),0)</f>
        <v>0</v>
      </c>
      <c r="BB120" s="16">
        <f>IF(Table25[[#This Row],[Subsector]]="Residential",IF(Table25[[#This Row],[Peak demand / kW]]&gt;fuse_limit_kW,0,1),IF(OR(Table25[[#This Row],[Subsector]]="Commercial",Table25[[#This Row],[Subsector]]="Public"),1,0))</f>
        <v>1</v>
      </c>
      <c r="BC120" s="16">
        <f>IF(Table25[[#This Row],[Subsector]]="Residential",IF(Table25[[#This Row],[Peak demand / kW]]&gt;fuse_limit_kW,0,1),0)</f>
        <v>0</v>
      </c>
      <c r="BD120" s="16">
        <f>IF($G120=Table25[[#Headers],[Gas boiler]],1,0)</f>
        <v>0</v>
      </c>
      <c r="BE120" s="16">
        <f>IF($G120=Table25[[#Headers],[Oil boiler]],1,0)</f>
        <v>0</v>
      </c>
      <c r="BF120" s="16">
        <f>IF($G120=Table25[[#Headers],[Solid boiler]],1,0)</f>
        <v>0</v>
      </c>
      <c r="BG120" s="16">
        <f>IF(Table25[[#This Row],[Subsector]]="Residential",IF(Table25[[#This Row],[Building structure]]&lt;&gt;"Apartment",Table25[[#This Row],[ASHP]]*0.5,0),0)</f>
        <v>0</v>
      </c>
      <c r="BH120" s="16">
        <f>IF(Table25[[#This Row],[Subsector]]="Residential",IF(Table25[[#This Row],[Building structure]]="Apartment",1,0),0)</f>
        <v>0</v>
      </c>
      <c r="BI120" s="27">
        <f>Table25[[#This Row],[Bioliquid boiler (B100)]]*0.5</f>
        <v>0.49898938858009095</v>
      </c>
    </row>
    <row r="121" spans="2:61" x14ac:dyDescent="0.25">
      <c r="B121">
        <v>113</v>
      </c>
      <c r="C121" t="s">
        <v>333</v>
      </c>
      <c r="D121" t="s">
        <v>348</v>
      </c>
      <c r="E121" t="s">
        <v>342</v>
      </c>
      <c r="F121" t="s">
        <v>344</v>
      </c>
      <c r="G121" t="s">
        <v>20</v>
      </c>
      <c r="H121" t="s">
        <v>341</v>
      </c>
      <c r="I121" t="s">
        <v>341</v>
      </c>
      <c r="J121" t="s">
        <v>338</v>
      </c>
      <c r="K121" s="39">
        <v>54.304456574895084</v>
      </c>
      <c r="L121" s="39">
        <v>1.3173945074983804</v>
      </c>
      <c r="M121" s="39">
        <v>16.249099847270475</v>
      </c>
      <c r="N121" s="39">
        <v>0</v>
      </c>
      <c r="O121" t="s">
        <v>339</v>
      </c>
      <c r="P121" s="19">
        <v>119.3543670402445</v>
      </c>
      <c r="Q121" s="39">
        <v>93.478853688153947</v>
      </c>
      <c r="R121" s="39">
        <v>75.400579666605836</v>
      </c>
      <c r="S121" s="39">
        <v>1.8291741742776566</v>
      </c>
      <c r="T121" s="39">
        <v>0</v>
      </c>
      <c r="U121" s="39">
        <v>16.249099847270475</v>
      </c>
      <c r="AA121" s="39">
        <v>588.31666666666672</v>
      </c>
      <c r="AB121" s="39">
        <f>R121*1000/AA121</f>
        <v>128.16325618279129</v>
      </c>
      <c r="AC121" s="39">
        <f>IF(AND(Table25[[#This Row],[Subsector]]="Residential",$AB121&gt;49),49+($AB121-49)*2,$AB121)</f>
        <v>128.16325618279129</v>
      </c>
      <c r="AD121" s="39">
        <f>Table25[[#This Row],[Space heating demand (MWh)]]/(load_factor*8760)*1000</f>
        <v>27.065715759402966</v>
      </c>
      <c r="AE121" s="39">
        <f>Table25[[#This Row],[Peak demand / kW]]/Table25[[#This Row],[Floor area / m^2]]*1000</f>
        <v>46.005352717192494</v>
      </c>
      <c r="AF121" s="39">
        <f t="shared" si="1"/>
        <v>46.005352717192494</v>
      </c>
      <c r="AG121" s="46">
        <f>Table25[[#This Row],[Rebound-corrected peak demand (W/m2)]]/DesignDT</f>
        <v>2.0002327268344562</v>
      </c>
      <c r="AH121" s="16">
        <v>1</v>
      </c>
      <c r="AI121" s="16">
        <f>IF(Table25[[#This Row],[Subsector]]="Residential",1-MIN(Table25[[#This Row],[No HW storage %]],Table25[[#This Row],[Space constrained %]]),Table25[[#This Row],[ND stock with floor area over threshold / %]])</f>
        <v>1</v>
      </c>
      <c r="AJ121" s="16">
        <f>IF(Table25[[#This Row],[Subsector]]="Residential",1-MIN(Table25[[#This Row],[No HW storage %]],Table25[[#This Row],[Space constrained %]]),Table25[[#This Row],[ND stock with floor area over threshold / %]])</f>
        <v>1</v>
      </c>
      <c r="AK121" s="16">
        <f>IF(Table25[[#This Row],[Subsector]]="Residential",1-MIN(Table25[[#This Row],[No HW storage %]],Table25[[#This Row],[Space constrained %]]),Table25[[#This Row],[ND stock with floor area over threshold / %]])</f>
        <v>1</v>
      </c>
      <c r="AL121" s="16">
        <f>IF(Table25[[#This Row],[Subsector]]="Residential",1-MIN(Table25[[#This Row],[No HW storage %]],Table25[[#This Row],[Space constrained %]]),Table25[[#This Row],[ND stock with floor area over threshold / %]])</f>
        <v>1</v>
      </c>
      <c r="AM121" s="16">
        <f>IF($G121=Table25[[#Headers],[Electric heating]],1,0)</f>
        <v>0</v>
      </c>
      <c r="AN121" s="16">
        <f>IF($G121=Table25[[#Headers],[Commercial electric heating]],1,0)</f>
        <v>0</v>
      </c>
      <c r="AO12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21" s="16">
        <f>IF(Table25[[#This Row],[Subsector]]="Residential",IF(AND(Table25[[#This Row],[Building structure]]&lt;&gt;"Apartment",OR(Table25[[#This Row],[Heating]]="Oil boiler",Table25[[#This Row],[Heating]]="Solid boiler")),1,1-Table25[[#This Row],[Space constrained %]]),Table25[[#This Row],[ND stock with floor area over threshold / %]])</f>
        <v>1</v>
      </c>
      <c r="AQ121" s="16">
        <f>IF(Table25[[#This Row],[Subsector]]="Residential",IF(AND(Table25[[#This Row],[Building structure]]&lt;&gt;"Apartment",OR(Table25[[#This Row],[Heating]]="Oil boiler",Table25[[#This Row],[Heating]]="Solid boiler")),1,1-Table25[[#This Row],[Space constrained %]]),Table25[[#This Row],[ND stock with floor area over threshold / %]])</f>
        <v>1</v>
      </c>
      <c r="AR121" s="16">
        <f>IF(Table25[[#This Row],[Heating]]="Gas boiler",1,percentage_of_non_gas_domestic_properties_within_close_proximity_of_gas_grid)</f>
        <v>0.3495740805177735</v>
      </c>
      <c r="AS121" s="16">
        <f>IF(Table25[[#This Row],[Heating]]="Gas boiler",1,percentage_of_non_gas_domestic_properties_within_close_proximity_of_gas_grid)</f>
        <v>0.3495740805177735</v>
      </c>
      <c r="AT121" s="16">
        <f>Table25[[#This Row],[Biomethane boiler]]*Table25[[#This Row],[ASHP]]</f>
        <v>0.3495740805177735</v>
      </c>
      <c r="AU121" s="16">
        <f>IF(Table25[[#This Row],[Subsector]]="Residential",Table25[[#This Row],[ASHP]]*Table25[[#This Row],[Bioliquid boiler (B100)]],Table25[[#This Row],[ND stock with floor area over threshold / %]])</f>
        <v>1</v>
      </c>
      <c r="AV121" s="16">
        <f>Table25[[#This Row],[Biomethane boiler]]*Table25[[#This Row],[ASHP]]</f>
        <v>0.3495740805177735</v>
      </c>
      <c r="AW121" s="16">
        <v>1</v>
      </c>
      <c r="AX121" s="16">
        <f>IF(Table25[[#This Row],[Subsector]]="Residential",IF(Table25[[#This Row],[Building structure]]&lt;&gt;"Apartment",0.5*(1-MIN(Table25[[#This Row],[No HW storage %]],Table25[[#This Row],[Space constrained %]])),0),0.5*Table25[[#This Row],[ASHP]])</f>
        <v>0.5</v>
      </c>
      <c r="AY121" s="16">
        <f>IF(Table25[[#This Row],[Subsector]]="Residential",IF(Table25[[#This Row],[Building structure]]&lt;&gt;"Apartment",Table25[[#This Row],[Hydrogen boiler]]*0.5,0),0.5*Table25[[#This Row],[Hydrogen boiler]])</f>
        <v>0.17478704025888675</v>
      </c>
      <c r="AZ121" s="16">
        <f>IF(Table25[[#This Row],[Subsector]]="Residential",IF(Table25[[#This Row],[Peak demand / kW]]&gt;fuse_limit_kW,0,1),0)</f>
        <v>0</v>
      </c>
      <c r="BA121" s="16">
        <f>IF(Table25[[#This Row],[Subsector]]="Residential",IF(Table25[[#This Row],[Building structure]]&lt;&gt;"Apartment",IF(Table25[[#This Row],[Peak demand / kW]]&gt;fuse_limit_kW,0,0.5),0),0)</f>
        <v>0</v>
      </c>
      <c r="BB121" s="16">
        <f>IF(Table25[[#This Row],[Subsector]]="Residential",IF(Table25[[#This Row],[Peak demand / kW]]&gt;fuse_limit_kW,0,1),IF(OR(Table25[[#This Row],[Subsector]]="Commercial",Table25[[#This Row],[Subsector]]="Public"),1,0))</f>
        <v>1</v>
      </c>
      <c r="BC121" s="16">
        <f>IF(Table25[[#This Row],[Subsector]]="Residential",IF(Table25[[#This Row],[Peak demand / kW]]&gt;fuse_limit_kW,0,1),0)</f>
        <v>0</v>
      </c>
      <c r="BD121" s="16">
        <f>IF($G121=Table25[[#Headers],[Gas boiler]],1,0)</f>
        <v>0</v>
      </c>
      <c r="BE121" s="16">
        <f>IF($G121=Table25[[#Headers],[Oil boiler]],1,0)</f>
        <v>1</v>
      </c>
      <c r="BF121" s="16">
        <f>IF($G121=Table25[[#Headers],[Solid boiler]],1,0)</f>
        <v>0</v>
      </c>
      <c r="BG121" s="16">
        <f>IF(Table25[[#This Row],[Subsector]]="Residential",IF(Table25[[#This Row],[Building structure]]&lt;&gt;"Apartment",Table25[[#This Row],[ASHP]]*0.5,0),0)</f>
        <v>0</v>
      </c>
      <c r="BH121" s="16">
        <f>IF(Table25[[#This Row],[Subsector]]="Residential",IF(Table25[[#This Row],[Building structure]]="Apartment",1,0),0)</f>
        <v>0</v>
      </c>
      <c r="BI121" s="27">
        <f>Table25[[#This Row],[Bioliquid boiler (B100)]]*0.5</f>
        <v>0.5</v>
      </c>
    </row>
    <row r="122" spans="2:61" x14ac:dyDescent="0.25">
      <c r="B122" s="3">
        <v>114</v>
      </c>
      <c r="C122" t="s">
        <v>333</v>
      </c>
      <c r="D122" t="s">
        <v>348</v>
      </c>
      <c r="E122" t="s">
        <v>342</v>
      </c>
      <c r="F122" t="s">
        <v>340</v>
      </c>
      <c r="G122" t="s">
        <v>20</v>
      </c>
      <c r="H122" t="s">
        <v>341</v>
      </c>
      <c r="I122" t="s">
        <v>341</v>
      </c>
      <c r="J122" t="s">
        <v>338</v>
      </c>
      <c r="K122" s="39">
        <v>68.465655724345638</v>
      </c>
      <c r="L122" s="39">
        <v>1.5966376285525192</v>
      </c>
      <c r="M122" s="39">
        <v>7.3037953498449726</v>
      </c>
      <c r="N122" s="39">
        <v>0</v>
      </c>
      <c r="O122" t="s">
        <v>339</v>
      </c>
      <c r="P122" s="19">
        <v>755.91099125488176</v>
      </c>
      <c r="Q122" s="39">
        <v>101.09633443100253</v>
      </c>
      <c r="R122" s="39">
        <v>91.655116938548474</v>
      </c>
      <c r="S122" s="39">
        <v>2.1374221426091005</v>
      </c>
      <c r="T122" s="39">
        <v>0</v>
      </c>
      <c r="U122" s="39">
        <v>7.3037953498449717</v>
      </c>
      <c r="AA122" s="39">
        <v>537.26578947368421</v>
      </c>
      <c r="AB122" s="39">
        <f>R122*1000/AA122</f>
        <v>170.59548315617781</v>
      </c>
      <c r="AC122" s="39">
        <f>IF(AND(Table25[[#This Row],[Subsector]]="Residential",$AB122&gt;49),49+($AB122-49)*2,$AB122)</f>
        <v>170.59548315617781</v>
      </c>
      <c r="AD122" s="39">
        <f>Table25[[#This Row],[Space heating demand (MWh)]]/(load_factor*8760)*1000</f>
        <v>34.12375510213564</v>
      </c>
      <c r="AE122" s="39">
        <f>Table25[[#This Row],[Peak demand / kW]]/Table25[[#This Row],[Floor area / m^2]]*1000</f>
        <v>63.513731509992333</v>
      </c>
      <c r="AF122" s="39">
        <f t="shared" si="1"/>
        <v>63.513731509992333</v>
      </c>
      <c r="AG122" s="46">
        <f>Table25[[#This Row],[Rebound-corrected peak demand (W/m2)]]/DesignDT</f>
        <v>2.761466587390971</v>
      </c>
      <c r="AH122" s="16">
        <v>1</v>
      </c>
      <c r="AI122" s="16">
        <f>IF(Table25[[#This Row],[Subsector]]="Residential",1-MIN(Table25[[#This Row],[No HW storage %]],Table25[[#This Row],[Space constrained %]]),Table25[[#This Row],[ND stock with floor area over threshold / %]])</f>
        <v>1</v>
      </c>
      <c r="AJ122" s="16">
        <f>IF(Table25[[#This Row],[Subsector]]="Residential",1-MIN(Table25[[#This Row],[No HW storage %]],Table25[[#This Row],[Space constrained %]]),Table25[[#This Row],[ND stock with floor area over threshold / %]])</f>
        <v>1</v>
      </c>
      <c r="AK122" s="16">
        <f>IF(Table25[[#This Row],[Subsector]]="Residential",1-MIN(Table25[[#This Row],[No HW storage %]],Table25[[#This Row],[Space constrained %]]),Table25[[#This Row],[ND stock with floor area over threshold / %]])</f>
        <v>1</v>
      </c>
      <c r="AL122" s="16">
        <f>IF(Table25[[#This Row],[Subsector]]="Residential",1-MIN(Table25[[#This Row],[No HW storage %]],Table25[[#This Row],[Space constrained %]]),Table25[[#This Row],[ND stock with floor area over threshold / %]])</f>
        <v>1</v>
      </c>
      <c r="AM122" s="16">
        <f>IF($G122=Table25[[#Headers],[Electric heating]],1,0)</f>
        <v>0</v>
      </c>
      <c r="AN122" s="16">
        <f>IF($G122=Table25[[#Headers],[Commercial electric heating]],1,0)</f>
        <v>0</v>
      </c>
      <c r="AO12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22" s="16">
        <f>IF(Table25[[#This Row],[Subsector]]="Residential",IF(AND(Table25[[#This Row],[Building structure]]&lt;&gt;"Apartment",OR(Table25[[#This Row],[Heating]]="Oil boiler",Table25[[#This Row],[Heating]]="Solid boiler")),1,1-Table25[[#This Row],[Space constrained %]]),Table25[[#This Row],[ND stock with floor area over threshold / %]])</f>
        <v>1</v>
      </c>
      <c r="AQ122" s="16">
        <f>IF(Table25[[#This Row],[Subsector]]="Residential",IF(AND(Table25[[#This Row],[Building structure]]&lt;&gt;"Apartment",OR(Table25[[#This Row],[Heating]]="Oil boiler",Table25[[#This Row],[Heating]]="Solid boiler")),1,1-Table25[[#This Row],[Space constrained %]]),Table25[[#This Row],[ND stock with floor area over threshold / %]])</f>
        <v>1</v>
      </c>
      <c r="AR122" s="16">
        <f>IF(Table25[[#This Row],[Heating]]="Gas boiler",1,percentage_of_non_gas_domestic_properties_within_close_proximity_of_gas_grid)</f>
        <v>0.3495740805177735</v>
      </c>
      <c r="AS122" s="16">
        <f>IF(Table25[[#This Row],[Heating]]="Gas boiler",1,percentage_of_non_gas_domestic_properties_within_close_proximity_of_gas_grid)</f>
        <v>0.3495740805177735</v>
      </c>
      <c r="AT122" s="16">
        <f>Table25[[#This Row],[Biomethane boiler]]*Table25[[#This Row],[ASHP]]</f>
        <v>0.3495740805177735</v>
      </c>
      <c r="AU122" s="16">
        <f>IF(Table25[[#This Row],[Subsector]]="Residential",Table25[[#This Row],[ASHP]]*Table25[[#This Row],[Bioliquid boiler (B100)]],Table25[[#This Row],[ND stock with floor area over threshold / %]])</f>
        <v>1</v>
      </c>
      <c r="AV122" s="16">
        <f>Table25[[#This Row],[Biomethane boiler]]*Table25[[#This Row],[ASHP]]</f>
        <v>0.3495740805177735</v>
      </c>
      <c r="AW122" s="16">
        <v>1</v>
      </c>
      <c r="AX122" s="16">
        <f>IF(Table25[[#This Row],[Subsector]]="Residential",IF(Table25[[#This Row],[Building structure]]&lt;&gt;"Apartment",0.5*(1-MIN(Table25[[#This Row],[No HW storage %]],Table25[[#This Row],[Space constrained %]])),0),0.5*Table25[[#This Row],[ASHP]])</f>
        <v>0.5</v>
      </c>
      <c r="AY122" s="16">
        <f>IF(Table25[[#This Row],[Subsector]]="Residential",IF(Table25[[#This Row],[Building structure]]&lt;&gt;"Apartment",Table25[[#This Row],[Hydrogen boiler]]*0.5,0),0.5*Table25[[#This Row],[Hydrogen boiler]])</f>
        <v>0.17478704025888675</v>
      </c>
      <c r="AZ122" s="16">
        <f>IF(Table25[[#This Row],[Subsector]]="Residential",IF(Table25[[#This Row],[Peak demand / kW]]&gt;fuse_limit_kW,0,1),0)</f>
        <v>0</v>
      </c>
      <c r="BA122" s="16">
        <f>IF(Table25[[#This Row],[Subsector]]="Residential",IF(Table25[[#This Row],[Building structure]]&lt;&gt;"Apartment",IF(Table25[[#This Row],[Peak demand / kW]]&gt;fuse_limit_kW,0,0.5),0),0)</f>
        <v>0</v>
      </c>
      <c r="BB122" s="16">
        <f>IF(Table25[[#This Row],[Subsector]]="Residential",IF(Table25[[#This Row],[Peak demand / kW]]&gt;fuse_limit_kW,0,1),IF(OR(Table25[[#This Row],[Subsector]]="Commercial",Table25[[#This Row],[Subsector]]="Public"),1,0))</f>
        <v>1</v>
      </c>
      <c r="BC122" s="16">
        <f>IF(Table25[[#This Row],[Subsector]]="Residential",IF(Table25[[#This Row],[Peak demand / kW]]&gt;fuse_limit_kW,0,1),0)</f>
        <v>0</v>
      </c>
      <c r="BD122" s="16">
        <f>IF($G122=Table25[[#Headers],[Gas boiler]],1,0)</f>
        <v>0</v>
      </c>
      <c r="BE122" s="16">
        <f>IF($G122=Table25[[#Headers],[Oil boiler]],1,0)</f>
        <v>1</v>
      </c>
      <c r="BF122" s="16">
        <f>IF($G122=Table25[[#Headers],[Solid boiler]],1,0)</f>
        <v>0</v>
      </c>
      <c r="BG122" s="16">
        <f>IF(Table25[[#This Row],[Subsector]]="Residential",IF(Table25[[#This Row],[Building structure]]&lt;&gt;"Apartment",Table25[[#This Row],[ASHP]]*0.5,0),0)</f>
        <v>0</v>
      </c>
      <c r="BH122" s="16">
        <f>IF(Table25[[#This Row],[Subsector]]="Residential",IF(Table25[[#This Row],[Building structure]]="Apartment",1,0),0)</f>
        <v>0</v>
      </c>
      <c r="BI122" s="27">
        <f>Table25[[#This Row],[Bioliquid boiler (B100)]]*0.5</f>
        <v>0.5</v>
      </c>
    </row>
    <row r="123" spans="2:61" x14ac:dyDescent="0.25">
      <c r="B123" s="3">
        <v>115</v>
      </c>
      <c r="C123" t="s">
        <v>333</v>
      </c>
      <c r="D123" t="s">
        <v>348</v>
      </c>
      <c r="E123" t="s">
        <v>342</v>
      </c>
      <c r="F123" t="s">
        <v>340</v>
      </c>
      <c r="G123" t="s">
        <v>20</v>
      </c>
      <c r="H123" t="s">
        <v>337</v>
      </c>
      <c r="I123" t="s">
        <v>341</v>
      </c>
      <c r="J123" t="s">
        <v>338</v>
      </c>
      <c r="K123" s="39">
        <v>37.617429966987046</v>
      </c>
      <c r="L123" s="39">
        <v>1.2673267205717071</v>
      </c>
      <c r="M123" s="39">
        <v>8.5755586248202036</v>
      </c>
      <c r="N123" s="39">
        <v>0</v>
      </c>
      <c r="O123" t="s">
        <v>339</v>
      </c>
      <c r="P123" s="19">
        <v>133.2790431949397</v>
      </c>
      <c r="Q123" s="39">
        <v>56.463879006663355</v>
      </c>
      <c r="R123" s="39">
        <v>46.327550733447055</v>
      </c>
      <c r="S123" s="39">
        <v>1.5607696483960884</v>
      </c>
      <c r="T123" s="39">
        <v>0</v>
      </c>
      <c r="U123" s="39">
        <v>8.5755586248202054</v>
      </c>
      <c r="AA123" s="39">
        <v>572.94029850746267</v>
      </c>
      <c r="AB123" s="39">
        <f>R123*1000/AA123</f>
        <v>80.859298698542545</v>
      </c>
      <c r="AC123" s="39">
        <f>IF(AND(Table25[[#This Row],[Subsector]]="Residential",$AB123&gt;49),49+($AB123-49)*2,$AB123)</f>
        <v>80.859298698542545</v>
      </c>
      <c r="AD123" s="39">
        <f>Table25[[#This Row],[Space heating demand (MWh)]]/(load_factor*8760)*1000</f>
        <v>18.748786587736621</v>
      </c>
      <c r="AE123" s="39">
        <f>Table25[[#This Row],[Peak demand / kW]]/Table25[[#This Row],[Floor area / m^2]]*1000</f>
        <v>32.723804969868802</v>
      </c>
      <c r="AF123" s="39">
        <f t="shared" si="1"/>
        <v>32.723804969868802</v>
      </c>
      <c r="AG123" s="46">
        <f>Table25[[#This Row],[Rebound-corrected peak demand (W/m2)]]/DesignDT</f>
        <v>1.4227741291247304</v>
      </c>
      <c r="AH123" s="16">
        <v>1</v>
      </c>
      <c r="AI123" s="16">
        <f>IF(Table25[[#This Row],[Subsector]]="Residential",1-MIN(Table25[[#This Row],[No HW storage %]],Table25[[#This Row],[Space constrained %]]),Table25[[#This Row],[ND stock with floor area over threshold / %]])</f>
        <v>1</v>
      </c>
      <c r="AJ123" s="16">
        <f>IF(Table25[[#This Row],[Subsector]]="Residential",1-MIN(Table25[[#This Row],[No HW storage %]],Table25[[#This Row],[Space constrained %]]),Table25[[#This Row],[ND stock with floor area over threshold / %]])</f>
        <v>1</v>
      </c>
      <c r="AK123" s="16">
        <f>IF(Table25[[#This Row],[Subsector]]="Residential",1-MIN(Table25[[#This Row],[No HW storage %]],Table25[[#This Row],[Space constrained %]]),Table25[[#This Row],[ND stock with floor area over threshold / %]])</f>
        <v>1</v>
      </c>
      <c r="AL123" s="16">
        <f>IF(Table25[[#This Row],[Subsector]]="Residential",1-MIN(Table25[[#This Row],[No HW storage %]],Table25[[#This Row],[Space constrained %]]),Table25[[#This Row],[ND stock with floor area over threshold / %]])</f>
        <v>1</v>
      </c>
      <c r="AM123" s="16">
        <f>IF($G123=Table25[[#Headers],[Electric heating]],1,0)</f>
        <v>0</v>
      </c>
      <c r="AN123" s="16">
        <f>IF($G123=Table25[[#Headers],[Commercial electric heating]],1,0)</f>
        <v>0</v>
      </c>
      <c r="AO12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23" s="16">
        <f>IF(Table25[[#This Row],[Subsector]]="Residential",IF(AND(Table25[[#This Row],[Building structure]]&lt;&gt;"Apartment",OR(Table25[[#This Row],[Heating]]="Oil boiler",Table25[[#This Row],[Heating]]="Solid boiler")),1,1-Table25[[#This Row],[Space constrained %]]),Table25[[#This Row],[ND stock with floor area over threshold / %]])</f>
        <v>1</v>
      </c>
      <c r="AQ123" s="16">
        <f>IF(Table25[[#This Row],[Subsector]]="Residential",IF(AND(Table25[[#This Row],[Building structure]]&lt;&gt;"Apartment",OR(Table25[[#This Row],[Heating]]="Oil boiler",Table25[[#This Row],[Heating]]="Solid boiler")),1,1-Table25[[#This Row],[Space constrained %]]),Table25[[#This Row],[ND stock with floor area over threshold / %]])</f>
        <v>1</v>
      </c>
      <c r="AR123" s="16">
        <f>IF(Table25[[#This Row],[Heating]]="Gas boiler",1,percentage_of_non_gas_domestic_properties_within_close_proximity_of_gas_grid)</f>
        <v>0.3495740805177735</v>
      </c>
      <c r="AS123" s="16">
        <f>IF(Table25[[#This Row],[Heating]]="Gas boiler",1,percentage_of_non_gas_domestic_properties_within_close_proximity_of_gas_grid)</f>
        <v>0.3495740805177735</v>
      </c>
      <c r="AT123" s="16">
        <f>Table25[[#This Row],[Biomethane boiler]]*Table25[[#This Row],[ASHP]]</f>
        <v>0.3495740805177735</v>
      </c>
      <c r="AU123" s="16">
        <f>IF(Table25[[#This Row],[Subsector]]="Residential",Table25[[#This Row],[ASHP]]*Table25[[#This Row],[Bioliquid boiler (B100)]],Table25[[#This Row],[ND stock with floor area over threshold / %]])</f>
        <v>1</v>
      </c>
      <c r="AV123" s="16">
        <f>Table25[[#This Row],[Biomethane boiler]]*Table25[[#This Row],[ASHP]]</f>
        <v>0.3495740805177735</v>
      </c>
      <c r="AW123" s="16">
        <v>1</v>
      </c>
      <c r="AX123" s="16">
        <f>IF(Table25[[#This Row],[Subsector]]="Residential",IF(Table25[[#This Row],[Building structure]]&lt;&gt;"Apartment",0.5*(1-MIN(Table25[[#This Row],[No HW storage %]],Table25[[#This Row],[Space constrained %]])),0),0.5*Table25[[#This Row],[ASHP]])</f>
        <v>0.5</v>
      </c>
      <c r="AY123" s="16">
        <f>IF(Table25[[#This Row],[Subsector]]="Residential",IF(Table25[[#This Row],[Building structure]]&lt;&gt;"Apartment",Table25[[#This Row],[Hydrogen boiler]]*0.5,0),0.5*Table25[[#This Row],[Hydrogen boiler]])</f>
        <v>0.17478704025888675</v>
      </c>
      <c r="AZ123" s="16">
        <f>IF(Table25[[#This Row],[Subsector]]="Residential",IF(Table25[[#This Row],[Peak demand / kW]]&gt;fuse_limit_kW,0,1),0)</f>
        <v>0</v>
      </c>
      <c r="BA123" s="16">
        <f>IF(Table25[[#This Row],[Subsector]]="Residential",IF(Table25[[#This Row],[Building structure]]&lt;&gt;"Apartment",IF(Table25[[#This Row],[Peak demand / kW]]&gt;fuse_limit_kW,0,0.5),0),0)</f>
        <v>0</v>
      </c>
      <c r="BB123" s="16">
        <f>IF(Table25[[#This Row],[Subsector]]="Residential",IF(Table25[[#This Row],[Peak demand / kW]]&gt;fuse_limit_kW,0,1),IF(OR(Table25[[#This Row],[Subsector]]="Commercial",Table25[[#This Row],[Subsector]]="Public"),1,0))</f>
        <v>1</v>
      </c>
      <c r="BC123" s="16">
        <f>IF(Table25[[#This Row],[Subsector]]="Residential",IF(Table25[[#This Row],[Peak demand / kW]]&gt;fuse_limit_kW,0,1),0)</f>
        <v>0</v>
      </c>
      <c r="BD123" s="16">
        <f>IF($G123=Table25[[#Headers],[Gas boiler]],1,0)</f>
        <v>0</v>
      </c>
      <c r="BE123" s="16">
        <f>IF($G123=Table25[[#Headers],[Oil boiler]],1,0)</f>
        <v>1</v>
      </c>
      <c r="BF123" s="16">
        <f>IF($G123=Table25[[#Headers],[Solid boiler]],1,0)</f>
        <v>0</v>
      </c>
      <c r="BG123" s="16">
        <f>IF(Table25[[#This Row],[Subsector]]="Residential",IF(Table25[[#This Row],[Building structure]]&lt;&gt;"Apartment",Table25[[#This Row],[ASHP]]*0.5,0),0)</f>
        <v>0</v>
      </c>
      <c r="BH123" s="16">
        <f>IF(Table25[[#This Row],[Subsector]]="Residential",IF(Table25[[#This Row],[Building structure]]="Apartment",1,0),0)</f>
        <v>0</v>
      </c>
      <c r="BI123" s="27">
        <f>Table25[[#This Row],[Bioliquid boiler (B100)]]*0.5</f>
        <v>0.5</v>
      </c>
    </row>
    <row r="124" spans="2:61" x14ac:dyDescent="0.25">
      <c r="B124">
        <v>116</v>
      </c>
      <c r="C124" t="s">
        <v>349</v>
      </c>
      <c r="D124" t="s">
        <v>350</v>
      </c>
      <c r="E124" t="s">
        <v>335</v>
      </c>
      <c r="F124" t="s">
        <v>340</v>
      </c>
      <c r="G124" t="s">
        <v>20</v>
      </c>
      <c r="H124" t="s">
        <v>337</v>
      </c>
      <c r="I124" t="s">
        <v>337</v>
      </c>
      <c r="J124" t="s">
        <v>338</v>
      </c>
      <c r="K124" s="39">
        <v>119.63537492102049</v>
      </c>
      <c r="L124" s="39">
        <v>44.331622939348833</v>
      </c>
      <c r="M124" s="39">
        <v>223.79613910450638</v>
      </c>
      <c r="N124" s="39">
        <v>0</v>
      </c>
      <c r="O124" t="s">
        <v>339</v>
      </c>
      <c r="P124" s="19">
        <v>480.90190816679944</v>
      </c>
      <c r="Q124" s="39">
        <v>403.90926936361916</v>
      </c>
      <c r="R124" s="39">
        <v>131.41609072514262</v>
      </c>
      <c r="S124" s="39">
        <v>48.697039533970184</v>
      </c>
      <c r="T124" s="39">
        <v>0</v>
      </c>
      <c r="U124" s="39">
        <v>223.79613910450635</v>
      </c>
      <c r="AA124" s="39">
        <v>4553.7</v>
      </c>
      <c r="AB124" s="39">
        <f>R124*1000/AA124</f>
        <v>28.85918938997796</v>
      </c>
      <c r="AC124" s="39">
        <f>IF(AND(Table25[[#This Row],[Subsector]]="Residential",$AB124&gt;49),49+($AB124-49)*2,$AB124)</f>
        <v>28.85918938997796</v>
      </c>
      <c r="AD124" s="39">
        <f>Table25[[#This Row],[Space heating demand (MWh)]]/(load_factor*8760)*1000</f>
        <v>59.627096128218682</v>
      </c>
      <c r="AE124" s="39">
        <f>Table25[[#This Row],[Peak demand / kW]]/Table25[[#This Row],[Floor area / m^2]]*1000</f>
        <v>13.094208254434566</v>
      </c>
      <c r="AF124" s="39">
        <f t="shared" si="1"/>
        <v>13.094208254434566</v>
      </c>
      <c r="AG124" s="46">
        <f>Table25[[#This Row],[Rebound-corrected peak demand (W/m2)]]/DesignDT</f>
        <v>0.56931340236672023</v>
      </c>
      <c r="AH124" s="16">
        <v>1</v>
      </c>
      <c r="AI124" s="16">
        <f>IF(Table25[[#This Row],[Subsector]]="Residential",1-MIN(Table25[[#This Row],[No HW storage %]],Table25[[#This Row],[Space constrained %]]),Table25[[#This Row],[ND stock with floor area over threshold / %]])</f>
        <v>1</v>
      </c>
      <c r="AJ124" s="16">
        <f>IF(Table25[[#This Row],[Subsector]]="Residential",1-MIN(Table25[[#This Row],[No HW storage %]],Table25[[#This Row],[Space constrained %]]),Table25[[#This Row],[ND stock with floor area over threshold / %]])</f>
        <v>1</v>
      </c>
      <c r="AK124" s="16">
        <f>IF(Table25[[#This Row],[Subsector]]="Residential",1-MIN(Table25[[#This Row],[No HW storage %]],Table25[[#This Row],[Space constrained %]]),Table25[[#This Row],[ND stock with floor area over threshold / %]])</f>
        <v>1</v>
      </c>
      <c r="AL124" s="16">
        <f>IF(Table25[[#This Row],[Subsector]]="Residential",1-MIN(Table25[[#This Row],[No HW storage %]],Table25[[#This Row],[Space constrained %]]),Table25[[#This Row],[ND stock with floor area over threshold / %]])</f>
        <v>1</v>
      </c>
      <c r="AM124" s="16">
        <f>IF($G124=Table25[[#Headers],[Electric heating]],1,0)</f>
        <v>0</v>
      </c>
      <c r="AN124" s="16">
        <f>IF($G124=Table25[[#Headers],[Commercial electric heating]],1,0)</f>
        <v>0</v>
      </c>
      <c r="AO12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24" s="16">
        <f>IF(Table25[[#This Row],[Subsector]]="Residential",IF(AND(Table25[[#This Row],[Building structure]]&lt;&gt;"Apartment",OR(Table25[[#This Row],[Heating]]="Oil boiler",Table25[[#This Row],[Heating]]="Solid boiler")),1,1-Table25[[#This Row],[Space constrained %]]),Table25[[#This Row],[ND stock with floor area over threshold / %]])</f>
        <v>1</v>
      </c>
      <c r="AQ124" s="16">
        <f>IF(Table25[[#This Row],[Subsector]]="Residential",IF(AND(Table25[[#This Row],[Building structure]]&lt;&gt;"Apartment",OR(Table25[[#This Row],[Heating]]="Oil boiler",Table25[[#This Row],[Heating]]="Solid boiler")),1,1-Table25[[#This Row],[Space constrained %]]),Table25[[#This Row],[ND stock with floor area over threshold / %]])</f>
        <v>1</v>
      </c>
      <c r="AR124" s="16">
        <f>IF(Table25[[#This Row],[Heating]]="Gas boiler",1,percentage_of_non_gas_domestic_properties_within_close_proximity_of_gas_grid)</f>
        <v>0.3495740805177735</v>
      </c>
      <c r="AS124" s="16">
        <f>IF(Table25[[#This Row],[Heating]]="Gas boiler",1,percentage_of_non_gas_domestic_properties_within_close_proximity_of_gas_grid)</f>
        <v>0.3495740805177735</v>
      </c>
      <c r="AT124" s="16">
        <f>Table25[[#This Row],[Biomethane boiler]]*Table25[[#This Row],[ASHP]]</f>
        <v>0.3495740805177735</v>
      </c>
      <c r="AU124" s="16">
        <f>IF(Table25[[#This Row],[Subsector]]="Residential",Table25[[#This Row],[ASHP]]*Table25[[#This Row],[Bioliquid boiler (B100)]],Table25[[#This Row],[ND stock with floor area over threshold / %]])</f>
        <v>1</v>
      </c>
      <c r="AV124" s="16">
        <f>Table25[[#This Row],[Biomethane boiler]]*Table25[[#This Row],[ASHP]]</f>
        <v>0.3495740805177735</v>
      </c>
      <c r="AW124" s="16">
        <v>1</v>
      </c>
      <c r="AX124" s="16">
        <f>IF(Table25[[#This Row],[Subsector]]="Residential",IF(Table25[[#This Row],[Building structure]]&lt;&gt;"Apartment",0.5*(1-MIN(Table25[[#This Row],[No HW storage %]],Table25[[#This Row],[Space constrained %]])),0),0.5*Table25[[#This Row],[ASHP]])</f>
        <v>0.5</v>
      </c>
      <c r="AY124" s="16">
        <f>IF(Table25[[#This Row],[Subsector]]="Residential",IF(Table25[[#This Row],[Building structure]]&lt;&gt;"Apartment",Table25[[#This Row],[Hydrogen boiler]]*0.5,0),0.5*Table25[[#This Row],[Hydrogen boiler]])</f>
        <v>0.17478704025888675</v>
      </c>
      <c r="AZ124" s="16">
        <f>IF(Table25[[#This Row],[Subsector]]="Residential",IF(Table25[[#This Row],[Peak demand / kW]]&gt;fuse_limit_kW,0,1),0)</f>
        <v>0</v>
      </c>
      <c r="BA124" s="16">
        <f>IF(Table25[[#This Row],[Subsector]]="Residential",IF(Table25[[#This Row],[Building structure]]&lt;&gt;"Apartment",IF(Table25[[#This Row],[Peak demand / kW]]&gt;fuse_limit_kW,0,0.5),0),0)</f>
        <v>0</v>
      </c>
      <c r="BB124" s="16">
        <f>IF(Table25[[#This Row],[Subsector]]="Residential",IF(Table25[[#This Row],[Peak demand / kW]]&gt;fuse_limit_kW,0,1),IF(OR(Table25[[#This Row],[Subsector]]="Commercial",Table25[[#This Row],[Subsector]]="Public"),1,0))</f>
        <v>1</v>
      </c>
      <c r="BC124" s="16">
        <f>IF(Table25[[#This Row],[Subsector]]="Residential",IF(Table25[[#This Row],[Peak demand / kW]]&gt;fuse_limit_kW,0,1),0)</f>
        <v>0</v>
      </c>
      <c r="BD124" s="16">
        <f>IF($G124=Table25[[#Headers],[Gas boiler]],1,0)</f>
        <v>0</v>
      </c>
      <c r="BE124" s="16">
        <f>IF($G124=Table25[[#Headers],[Oil boiler]],1,0)</f>
        <v>1</v>
      </c>
      <c r="BF124" s="16">
        <f>IF($G124=Table25[[#Headers],[Solid boiler]],1,0)</f>
        <v>0</v>
      </c>
      <c r="BG124" s="16">
        <f>IF(Table25[[#This Row],[Subsector]]="Residential",IF(Table25[[#This Row],[Building structure]]&lt;&gt;"Apartment",Table25[[#This Row],[ASHP]]*0.5,0),0)</f>
        <v>0</v>
      </c>
      <c r="BH124" s="16">
        <f>IF(Table25[[#This Row],[Subsector]]="Residential",IF(Table25[[#This Row],[Building structure]]="Apartment",1,0),0)</f>
        <v>0</v>
      </c>
      <c r="BI124" s="27">
        <f>Table25[[#This Row],[Bioliquid boiler (B100)]]*0.5</f>
        <v>0.5</v>
      </c>
    </row>
    <row r="125" spans="2:61" x14ac:dyDescent="0.25">
      <c r="B125" s="3">
        <v>117</v>
      </c>
      <c r="C125" t="s">
        <v>349</v>
      </c>
      <c r="D125" t="s">
        <v>350</v>
      </c>
      <c r="E125" t="s">
        <v>335</v>
      </c>
      <c r="F125" t="s">
        <v>340</v>
      </c>
      <c r="G125" t="s">
        <v>20</v>
      </c>
      <c r="H125" t="s">
        <v>341</v>
      </c>
      <c r="I125" t="s">
        <v>341</v>
      </c>
      <c r="J125" t="s">
        <v>338</v>
      </c>
      <c r="K125" s="39">
        <v>313.74506604517637</v>
      </c>
      <c r="L125" s="39">
        <v>58.125083834445633</v>
      </c>
      <c r="M125" s="39">
        <v>202.40384617724106</v>
      </c>
      <c r="N125" s="39">
        <v>0</v>
      </c>
      <c r="O125" t="s">
        <v>339</v>
      </c>
      <c r="P125" s="19">
        <v>400.75159013899952</v>
      </c>
      <c r="Q125" s="39">
        <v>739.97061081300274</v>
      </c>
      <c r="R125" s="39">
        <v>453.54250705235529</v>
      </c>
      <c r="S125" s="39">
        <v>84.024257583406552</v>
      </c>
      <c r="T125" s="39">
        <v>0</v>
      </c>
      <c r="U125" s="39">
        <v>202.40384617724106</v>
      </c>
      <c r="AA125" s="39">
        <v>2294.1799999999998</v>
      </c>
      <c r="AB125" s="39">
        <f>R125*1000/AA125</f>
        <v>197.6926427099684</v>
      </c>
      <c r="AC125" s="39">
        <f>IF(AND(Table25[[#This Row],[Subsector]]="Residential",$AB125&gt;49),49+($AB125-49)*2,$AB125)</f>
        <v>197.6926427099684</v>
      </c>
      <c r="AD125" s="39">
        <f>Table25[[#This Row],[Space heating demand (MWh)]]/(load_factor*8760)*1000</f>
        <v>156.37270519008521</v>
      </c>
      <c r="AE125" s="39">
        <f>Table25[[#This Row],[Peak demand / kW]]/Table25[[#This Row],[Floor area / m^2]]*1000</f>
        <v>68.160608666314417</v>
      </c>
      <c r="AF125" s="39">
        <f t="shared" si="1"/>
        <v>68.160608666314417</v>
      </c>
      <c r="AG125" s="46">
        <f>Table25[[#This Row],[Rebound-corrected peak demand (W/m2)]]/DesignDT</f>
        <v>2.963504724622366</v>
      </c>
      <c r="AH125" s="16">
        <v>1</v>
      </c>
      <c r="AI125" s="16">
        <f>IF(Table25[[#This Row],[Subsector]]="Residential",1-MIN(Table25[[#This Row],[No HW storage %]],Table25[[#This Row],[Space constrained %]]),Table25[[#This Row],[ND stock with floor area over threshold / %]])</f>
        <v>1</v>
      </c>
      <c r="AJ125" s="16">
        <f>IF(Table25[[#This Row],[Subsector]]="Residential",1-MIN(Table25[[#This Row],[No HW storage %]],Table25[[#This Row],[Space constrained %]]),Table25[[#This Row],[ND stock with floor area over threshold / %]])</f>
        <v>1</v>
      </c>
      <c r="AK125" s="16">
        <f>IF(Table25[[#This Row],[Subsector]]="Residential",1-MIN(Table25[[#This Row],[No HW storage %]],Table25[[#This Row],[Space constrained %]]),Table25[[#This Row],[ND stock with floor area over threshold / %]])</f>
        <v>1</v>
      </c>
      <c r="AL125" s="16">
        <f>IF(Table25[[#This Row],[Subsector]]="Residential",1-MIN(Table25[[#This Row],[No HW storage %]],Table25[[#This Row],[Space constrained %]]),Table25[[#This Row],[ND stock with floor area over threshold / %]])</f>
        <v>1</v>
      </c>
      <c r="AM125" s="16">
        <f>IF($G125=Table25[[#Headers],[Electric heating]],1,0)</f>
        <v>0</v>
      </c>
      <c r="AN125" s="16">
        <f>IF($G125=Table25[[#Headers],[Commercial electric heating]],1,0)</f>
        <v>0</v>
      </c>
      <c r="AO12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25" s="16">
        <f>IF(Table25[[#This Row],[Subsector]]="Residential",IF(AND(Table25[[#This Row],[Building structure]]&lt;&gt;"Apartment",OR(Table25[[#This Row],[Heating]]="Oil boiler",Table25[[#This Row],[Heating]]="Solid boiler")),1,1-Table25[[#This Row],[Space constrained %]]),Table25[[#This Row],[ND stock with floor area over threshold / %]])</f>
        <v>1</v>
      </c>
      <c r="AQ125" s="16">
        <f>IF(Table25[[#This Row],[Subsector]]="Residential",IF(AND(Table25[[#This Row],[Building structure]]&lt;&gt;"Apartment",OR(Table25[[#This Row],[Heating]]="Oil boiler",Table25[[#This Row],[Heating]]="Solid boiler")),1,1-Table25[[#This Row],[Space constrained %]]),Table25[[#This Row],[ND stock with floor area over threshold / %]])</f>
        <v>1</v>
      </c>
      <c r="AR125" s="16">
        <f>IF(Table25[[#This Row],[Heating]]="Gas boiler",1,percentage_of_non_gas_domestic_properties_within_close_proximity_of_gas_grid)</f>
        <v>0.3495740805177735</v>
      </c>
      <c r="AS125" s="16">
        <f>IF(Table25[[#This Row],[Heating]]="Gas boiler",1,percentage_of_non_gas_domestic_properties_within_close_proximity_of_gas_grid)</f>
        <v>0.3495740805177735</v>
      </c>
      <c r="AT125" s="16">
        <f>Table25[[#This Row],[Biomethane boiler]]*Table25[[#This Row],[ASHP]]</f>
        <v>0.3495740805177735</v>
      </c>
      <c r="AU125" s="16">
        <f>IF(Table25[[#This Row],[Subsector]]="Residential",Table25[[#This Row],[ASHP]]*Table25[[#This Row],[Bioliquid boiler (B100)]],Table25[[#This Row],[ND stock with floor area over threshold / %]])</f>
        <v>1</v>
      </c>
      <c r="AV125" s="16">
        <f>Table25[[#This Row],[Biomethane boiler]]*Table25[[#This Row],[ASHP]]</f>
        <v>0.3495740805177735</v>
      </c>
      <c r="AW125" s="16">
        <v>1</v>
      </c>
      <c r="AX125" s="16">
        <f>IF(Table25[[#This Row],[Subsector]]="Residential",IF(Table25[[#This Row],[Building structure]]&lt;&gt;"Apartment",0.5*(1-MIN(Table25[[#This Row],[No HW storage %]],Table25[[#This Row],[Space constrained %]])),0),0.5*Table25[[#This Row],[ASHP]])</f>
        <v>0.5</v>
      </c>
      <c r="AY125" s="16">
        <f>IF(Table25[[#This Row],[Subsector]]="Residential",IF(Table25[[#This Row],[Building structure]]&lt;&gt;"Apartment",Table25[[#This Row],[Hydrogen boiler]]*0.5,0),0.5*Table25[[#This Row],[Hydrogen boiler]])</f>
        <v>0.17478704025888675</v>
      </c>
      <c r="AZ125" s="16">
        <f>IF(Table25[[#This Row],[Subsector]]="Residential",IF(Table25[[#This Row],[Peak demand / kW]]&gt;fuse_limit_kW,0,1),0)</f>
        <v>0</v>
      </c>
      <c r="BA125" s="16">
        <f>IF(Table25[[#This Row],[Subsector]]="Residential",IF(Table25[[#This Row],[Building structure]]&lt;&gt;"Apartment",IF(Table25[[#This Row],[Peak demand / kW]]&gt;fuse_limit_kW,0,0.5),0),0)</f>
        <v>0</v>
      </c>
      <c r="BB125" s="16">
        <f>IF(Table25[[#This Row],[Subsector]]="Residential",IF(Table25[[#This Row],[Peak demand / kW]]&gt;fuse_limit_kW,0,1),IF(OR(Table25[[#This Row],[Subsector]]="Commercial",Table25[[#This Row],[Subsector]]="Public"),1,0))</f>
        <v>1</v>
      </c>
      <c r="BC125" s="16">
        <f>IF(Table25[[#This Row],[Subsector]]="Residential",IF(Table25[[#This Row],[Peak demand / kW]]&gt;fuse_limit_kW,0,1),0)</f>
        <v>0</v>
      </c>
      <c r="BD125" s="16">
        <f>IF($G125=Table25[[#Headers],[Gas boiler]],1,0)</f>
        <v>0</v>
      </c>
      <c r="BE125" s="16">
        <f>IF($G125=Table25[[#Headers],[Oil boiler]],1,0)</f>
        <v>1</v>
      </c>
      <c r="BF125" s="16">
        <f>IF($G125=Table25[[#Headers],[Solid boiler]],1,0)</f>
        <v>0</v>
      </c>
      <c r="BG125" s="16">
        <f>IF(Table25[[#This Row],[Subsector]]="Residential",IF(Table25[[#This Row],[Building structure]]&lt;&gt;"Apartment",Table25[[#This Row],[ASHP]]*0.5,0),0)</f>
        <v>0</v>
      </c>
      <c r="BH125" s="16">
        <f>IF(Table25[[#This Row],[Subsector]]="Residential",IF(Table25[[#This Row],[Building structure]]="Apartment",1,0),0)</f>
        <v>0</v>
      </c>
      <c r="BI125" s="27">
        <f>Table25[[#This Row],[Bioliquid boiler (B100)]]*0.5</f>
        <v>0.5</v>
      </c>
    </row>
    <row r="126" spans="2:61" x14ac:dyDescent="0.25">
      <c r="B126" s="3">
        <v>118</v>
      </c>
      <c r="C126" t="s">
        <v>349</v>
      </c>
      <c r="D126" t="s">
        <v>350</v>
      </c>
      <c r="E126" t="s">
        <v>335</v>
      </c>
      <c r="F126" t="s">
        <v>340</v>
      </c>
      <c r="G126" t="s">
        <v>25</v>
      </c>
      <c r="H126" t="s">
        <v>337</v>
      </c>
      <c r="I126" t="s">
        <v>337</v>
      </c>
      <c r="J126" t="s">
        <v>338</v>
      </c>
      <c r="K126" s="39">
        <v>140.92600887195579</v>
      </c>
      <c r="L126" s="39">
        <v>126.40417426864836</v>
      </c>
      <c r="M126" s="39">
        <v>221.56504780803056</v>
      </c>
      <c r="N126" s="39">
        <v>0</v>
      </c>
      <c r="O126" t="s">
        <v>339</v>
      </c>
      <c r="P126" s="19">
        <v>1546.9011379365379</v>
      </c>
      <c r="Q126" s="39">
        <v>491.2195701335994</v>
      </c>
      <c r="R126" s="39">
        <v>142.15130951236077</v>
      </c>
      <c r="S126" s="39">
        <v>127.50321281320804</v>
      </c>
      <c r="T126" s="39">
        <v>0</v>
      </c>
      <c r="U126" s="39">
        <v>221.56504780803058</v>
      </c>
      <c r="AA126" s="39">
        <v>4690.948186528497</v>
      </c>
      <c r="AB126" s="39">
        <f>R126*1000/AA126</f>
        <v>30.30332117515006</v>
      </c>
      <c r="AC126" s="39">
        <f>IF(AND(Table25[[#This Row],[Subsector]]="Residential",$AB126&gt;49),49+($AB126-49)*2,$AB126)</f>
        <v>30.30332117515006</v>
      </c>
      <c r="AD126" s="39">
        <f>Table25[[#This Row],[Space heating demand (MWh)]]/(load_factor*8760)*1000</f>
        <v>70.238494956209308</v>
      </c>
      <c r="AE126" s="39">
        <f>Table25[[#This Row],[Peak demand / kW]]/Table25[[#This Row],[Floor area / m^2]]*1000</f>
        <v>14.973197776500877</v>
      </c>
      <c r="AF126" s="39">
        <f t="shared" si="1"/>
        <v>14.973197776500877</v>
      </c>
      <c r="AG126" s="46">
        <f>Table25[[#This Row],[Rebound-corrected peak demand (W/m2)]]/DesignDT</f>
        <v>0.65100859897829899</v>
      </c>
      <c r="AH126" s="16">
        <v>1</v>
      </c>
      <c r="AI126" s="16">
        <f>IF(Table25[[#This Row],[Subsector]]="Residential",1-MIN(Table25[[#This Row],[No HW storage %]],Table25[[#This Row],[Space constrained %]]),Table25[[#This Row],[ND stock with floor area over threshold / %]])</f>
        <v>1</v>
      </c>
      <c r="AJ126" s="16">
        <f>IF(Table25[[#This Row],[Subsector]]="Residential",1-MIN(Table25[[#This Row],[No HW storage %]],Table25[[#This Row],[Space constrained %]]),Table25[[#This Row],[ND stock with floor area over threshold / %]])</f>
        <v>1</v>
      </c>
      <c r="AK126" s="16">
        <f>IF(Table25[[#This Row],[Subsector]]="Residential",1-MIN(Table25[[#This Row],[No HW storage %]],Table25[[#This Row],[Space constrained %]]),Table25[[#This Row],[ND stock with floor area over threshold / %]])</f>
        <v>1</v>
      </c>
      <c r="AL126" s="16">
        <f>IF(Table25[[#This Row],[Subsector]]="Residential",1-MIN(Table25[[#This Row],[No HW storage %]],Table25[[#This Row],[Space constrained %]]),Table25[[#This Row],[ND stock with floor area over threshold / %]])</f>
        <v>1</v>
      </c>
      <c r="AM126" s="16">
        <f>IF($G126=Table25[[#Headers],[Electric heating]],1,0)</f>
        <v>0</v>
      </c>
      <c r="AN126" s="16">
        <f>IF($G126=Table25[[#Headers],[Commercial electric heating]],1,0)</f>
        <v>0</v>
      </c>
      <c r="AO12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26" s="16">
        <f>IF(Table25[[#This Row],[Subsector]]="Residential",IF(AND(Table25[[#This Row],[Building structure]]&lt;&gt;"Apartment",OR(Table25[[#This Row],[Heating]]="Oil boiler",Table25[[#This Row],[Heating]]="Solid boiler")),1,1-Table25[[#This Row],[Space constrained %]]),Table25[[#This Row],[ND stock with floor area over threshold / %]])</f>
        <v>1</v>
      </c>
      <c r="AQ126" s="16">
        <f>IF(Table25[[#This Row],[Subsector]]="Residential",IF(AND(Table25[[#This Row],[Building structure]]&lt;&gt;"Apartment",OR(Table25[[#This Row],[Heating]]="Oil boiler",Table25[[#This Row],[Heating]]="Solid boiler")),1,1-Table25[[#This Row],[Space constrained %]]),Table25[[#This Row],[ND stock with floor area over threshold / %]])</f>
        <v>1</v>
      </c>
      <c r="AR126" s="16">
        <f>IF(Table25[[#This Row],[Heating]]="Gas boiler",1,percentage_of_non_gas_domestic_properties_within_close_proximity_of_gas_grid)</f>
        <v>1</v>
      </c>
      <c r="AS126" s="16">
        <f>IF(Table25[[#This Row],[Heating]]="Gas boiler",1,percentage_of_non_gas_domestic_properties_within_close_proximity_of_gas_grid)</f>
        <v>1</v>
      </c>
      <c r="AT126" s="16">
        <f>Table25[[#This Row],[Biomethane boiler]]*Table25[[#This Row],[ASHP]]</f>
        <v>1</v>
      </c>
      <c r="AU126" s="16">
        <f>IF(Table25[[#This Row],[Subsector]]="Residential",Table25[[#This Row],[ASHP]]*Table25[[#This Row],[Bioliquid boiler (B100)]],Table25[[#This Row],[ND stock with floor area over threshold / %]])</f>
        <v>1</v>
      </c>
      <c r="AV126" s="16">
        <f>Table25[[#This Row],[Biomethane boiler]]*Table25[[#This Row],[ASHP]]</f>
        <v>1</v>
      </c>
      <c r="AW126" s="16">
        <v>1</v>
      </c>
      <c r="AX126" s="16">
        <f>IF(Table25[[#This Row],[Subsector]]="Residential",IF(Table25[[#This Row],[Building structure]]&lt;&gt;"Apartment",0.5*(1-MIN(Table25[[#This Row],[No HW storage %]],Table25[[#This Row],[Space constrained %]])),0),0.5*Table25[[#This Row],[ASHP]])</f>
        <v>0.5</v>
      </c>
      <c r="AY126" s="16">
        <f>IF(Table25[[#This Row],[Subsector]]="Residential",IF(Table25[[#This Row],[Building structure]]&lt;&gt;"Apartment",Table25[[#This Row],[Hydrogen boiler]]*0.5,0),0.5*Table25[[#This Row],[Hydrogen boiler]])</f>
        <v>0.5</v>
      </c>
      <c r="AZ126" s="16">
        <f>IF(Table25[[#This Row],[Subsector]]="Residential",IF(Table25[[#This Row],[Peak demand / kW]]&gt;fuse_limit_kW,0,1),0)</f>
        <v>0</v>
      </c>
      <c r="BA126" s="16">
        <f>IF(Table25[[#This Row],[Subsector]]="Residential",IF(Table25[[#This Row],[Building structure]]&lt;&gt;"Apartment",IF(Table25[[#This Row],[Peak demand / kW]]&gt;fuse_limit_kW,0,0.5),0),0)</f>
        <v>0</v>
      </c>
      <c r="BB126" s="16">
        <f>IF(Table25[[#This Row],[Subsector]]="Residential",IF(Table25[[#This Row],[Peak demand / kW]]&gt;fuse_limit_kW,0,1),IF(OR(Table25[[#This Row],[Subsector]]="Commercial",Table25[[#This Row],[Subsector]]="Public"),1,0))</f>
        <v>1</v>
      </c>
      <c r="BC126" s="16">
        <f>IF(Table25[[#This Row],[Subsector]]="Residential",IF(Table25[[#This Row],[Peak demand / kW]]&gt;fuse_limit_kW,0,1),0)</f>
        <v>0</v>
      </c>
      <c r="BD126" s="16">
        <f>IF($G126=Table25[[#Headers],[Gas boiler]],1,0)</f>
        <v>1</v>
      </c>
      <c r="BE126" s="16">
        <f>IF($G126=Table25[[#Headers],[Oil boiler]],1,0)</f>
        <v>0</v>
      </c>
      <c r="BF126" s="16">
        <f>IF($G126=Table25[[#Headers],[Solid boiler]],1,0)</f>
        <v>0</v>
      </c>
      <c r="BG126" s="16">
        <f>IF(Table25[[#This Row],[Subsector]]="Residential",IF(Table25[[#This Row],[Building structure]]&lt;&gt;"Apartment",Table25[[#This Row],[ASHP]]*0.5,0),0)</f>
        <v>0</v>
      </c>
      <c r="BH126" s="16">
        <f>IF(Table25[[#This Row],[Subsector]]="Residential",IF(Table25[[#This Row],[Building structure]]="Apartment",1,0),0)</f>
        <v>0</v>
      </c>
      <c r="BI126" s="27">
        <f>Table25[[#This Row],[Bioliquid boiler (B100)]]*0.5</f>
        <v>0.5</v>
      </c>
    </row>
    <row r="127" spans="2:61" x14ac:dyDescent="0.25">
      <c r="B127">
        <v>119</v>
      </c>
      <c r="C127" t="s">
        <v>349</v>
      </c>
      <c r="D127" t="s">
        <v>350</v>
      </c>
      <c r="E127" t="s">
        <v>335</v>
      </c>
      <c r="F127" t="s">
        <v>340</v>
      </c>
      <c r="G127" t="s">
        <v>25</v>
      </c>
      <c r="H127" t="s">
        <v>341</v>
      </c>
      <c r="I127" t="s">
        <v>337</v>
      </c>
      <c r="J127" t="s">
        <v>338</v>
      </c>
      <c r="K127" s="39">
        <v>308.67160425913772</v>
      </c>
      <c r="L127" s="39">
        <v>87.049884453615576</v>
      </c>
      <c r="M127" s="39">
        <v>256.33562778319447</v>
      </c>
      <c r="N127" s="39">
        <v>0</v>
      </c>
      <c r="O127" t="s">
        <v>339</v>
      </c>
      <c r="P127" s="19">
        <v>80.150318027799898</v>
      </c>
      <c r="Q127" s="39">
        <v>733.12002349067552</v>
      </c>
      <c r="R127" s="39">
        <v>371.90248320221866</v>
      </c>
      <c r="S127" s="39">
        <v>104.88191250526233</v>
      </c>
      <c r="T127" s="39">
        <v>0</v>
      </c>
      <c r="U127" s="39">
        <v>256.33562778319447</v>
      </c>
      <c r="AA127" s="39">
        <v>5591.4</v>
      </c>
      <c r="AB127" s="39">
        <f>R127*1000/AA127</f>
        <v>66.513303144510985</v>
      </c>
      <c r="AC127" s="39">
        <f>IF(AND(Table25[[#This Row],[Subsector]]="Residential",$AB127&gt;49),49+($AB127-49)*2,$AB127)</f>
        <v>66.513303144510985</v>
      </c>
      <c r="AD127" s="39">
        <f>Table25[[#This Row],[Space heating demand (MWh)]]/(load_factor*8760)*1000</f>
        <v>153.84405683821873</v>
      </c>
      <c r="AE127" s="39">
        <f>Table25[[#This Row],[Peak demand / kW]]/Table25[[#This Row],[Floor area / m^2]]*1000</f>
        <v>27.514407275140169</v>
      </c>
      <c r="AF127" s="39">
        <f t="shared" si="1"/>
        <v>27.514407275140169</v>
      </c>
      <c r="AG127" s="46">
        <f>Table25[[#This Row],[Rebound-corrected peak demand (W/m2)]]/DesignDT</f>
        <v>1.1962785771800073</v>
      </c>
      <c r="AH127" s="16">
        <v>1</v>
      </c>
      <c r="AI127" s="16">
        <f>IF(Table25[[#This Row],[Subsector]]="Residential",1-MIN(Table25[[#This Row],[No HW storage %]],Table25[[#This Row],[Space constrained %]]),Table25[[#This Row],[ND stock with floor area over threshold / %]])</f>
        <v>1</v>
      </c>
      <c r="AJ127" s="16">
        <f>IF(Table25[[#This Row],[Subsector]]="Residential",1-MIN(Table25[[#This Row],[No HW storage %]],Table25[[#This Row],[Space constrained %]]),Table25[[#This Row],[ND stock with floor area over threshold / %]])</f>
        <v>1</v>
      </c>
      <c r="AK127" s="16">
        <f>IF(Table25[[#This Row],[Subsector]]="Residential",1-MIN(Table25[[#This Row],[No HW storage %]],Table25[[#This Row],[Space constrained %]]),Table25[[#This Row],[ND stock with floor area over threshold / %]])</f>
        <v>1</v>
      </c>
      <c r="AL127" s="16">
        <f>IF(Table25[[#This Row],[Subsector]]="Residential",1-MIN(Table25[[#This Row],[No HW storage %]],Table25[[#This Row],[Space constrained %]]),Table25[[#This Row],[ND stock with floor area over threshold / %]])</f>
        <v>1</v>
      </c>
      <c r="AM127" s="16">
        <f>IF($G127=Table25[[#Headers],[Electric heating]],1,0)</f>
        <v>0</v>
      </c>
      <c r="AN127" s="16">
        <f>IF($G127=Table25[[#Headers],[Commercial electric heating]],1,0)</f>
        <v>0</v>
      </c>
      <c r="AO12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27" s="16">
        <f>IF(Table25[[#This Row],[Subsector]]="Residential",IF(AND(Table25[[#This Row],[Building structure]]&lt;&gt;"Apartment",OR(Table25[[#This Row],[Heating]]="Oil boiler",Table25[[#This Row],[Heating]]="Solid boiler")),1,1-Table25[[#This Row],[Space constrained %]]),Table25[[#This Row],[ND stock with floor area over threshold / %]])</f>
        <v>1</v>
      </c>
      <c r="AQ127" s="16">
        <f>IF(Table25[[#This Row],[Subsector]]="Residential",IF(AND(Table25[[#This Row],[Building structure]]&lt;&gt;"Apartment",OR(Table25[[#This Row],[Heating]]="Oil boiler",Table25[[#This Row],[Heating]]="Solid boiler")),1,1-Table25[[#This Row],[Space constrained %]]),Table25[[#This Row],[ND stock with floor area over threshold / %]])</f>
        <v>1</v>
      </c>
      <c r="AR127" s="16">
        <f>IF(Table25[[#This Row],[Heating]]="Gas boiler",1,percentage_of_non_gas_domestic_properties_within_close_proximity_of_gas_grid)</f>
        <v>1</v>
      </c>
      <c r="AS127" s="16">
        <f>IF(Table25[[#This Row],[Heating]]="Gas boiler",1,percentage_of_non_gas_domestic_properties_within_close_proximity_of_gas_grid)</f>
        <v>1</v>
      </c>
      <c r="AT127" s="16">
        <f>Table25[[#This Row],[Biomethane boiler]]*Table25[[#This Row],[ASHP]]</f>
        <v>1</v>
      </c>
      <c r="AU127" s="16">
        <f>IF(Table25[[#This Row],[Subsector]]="Residential",Table25[[#This Row],[ASHP]]*Table25[[#This Row],[Bioliquid boiler (B100)]],Table25[[#This Row],[ND stock with floor area over threshold / %]])</f>
        <v>1</v>
      </c>
      <c r="AV127" s="16">
        <f>Table25[[#This Row],[Biomethane boiler]]*Table25[[#This Row],[ASHP]]</f>
        <v>1</v>
      </c>
      <c r="AW127" s="16">
        <v>1</v>
      </c>
      <c r="AX127" s="16">
        <f>IF(Table25[[#This Row],[Subsector]]="Residential",IF(Table25[[#This Row],[Building structure]]&lt;&gt;"Apartment",0.5*(1-MIN(Table25[[#This Row],[No HW storage %]],Table25[[#This Row],[Space constrained %]])),0),0.5*Table25[[#This Row],[ASHP]])</f>
        <v>0.5</v>
      </c>
      <c r="AY127" s="16">
        <f>IF(Table25[[#This Row],[Subsector]]="Residential",IF(Table25[[#This Row],[Building structure]]&lt;&gt;"Apartment",Table25[[#This Row],[Hydrogen boiler]]*0.5,0),0.5*Table25[[#This Row],[Hydrogen boiler]])</f>
        <v>0.5</v>
      </c>
      <c r="AZ127" s="16">
        <f>IF(Table25[[#This Row],[Subsector]]="Residential",IF(Table25[[#This Row],[Peak demand / kW]]&gt;fuse_limit_kW,0,1),0)</f>
        <v>0</v>
      </c>
      <c r="BA127" s="16">
        <f>IF(Table25[[#This Row],[Subsector]]="Residential",IF(Table25[[#This Row],[Building structure]]&lt;&gt;"Apartment",IF(Table25[[#This Row],[Peak demand / kW]]&gt;fuse_limit_kW,0,0.5),0),0)</f>
        <v>0</v>
      </c>
      <c r="BB127" s="16">
        <f>IF(Table25[[#This Row],[Subsector]]="Residential",IF(Table25[[#This Row],[Peak demand / kW]]&gt;fuse_limit_kW,0,1),IF(OR(Table25[[#This Row],[Subsector]]="Commercial",Table25[[#This Row],[Subsector]]="Public"),1,0))</f>
        <v>1</v>
      </c>
      <c r="BC127" s="16">
        <f>IF(Table25[[#This Row],[Subsector]]="Residential",IF(Table25[[#This Row],[Peak demand / kW]]&gt;fuse_limit_kW,0,1),0)</f>
        <v>0</v>
      </c>
      <c r="BD127" s="16">
        <f>IF($G127=Table25[[#Headers],[Gas boiler]],1,0)</f>
        <v>1</v>
      </c>
      <c r="BE127" s="16">
        <f>IF($G127=Table25[[#Headers],[Oil boiler]],1,0)</f>
        <v>0</v>
      </c>
      <c r="BF127" s="16">
        <f>IF($G127=Table25[[#Headers],[Solid boiler]],1,0)</f>
        <v>0</v>
      </c>
      <c r="BG127" s="16">
        <f>IF(Table25[[#This Row],[Subsector]]="Residential",IF(Table25[[#This Row],[Building structure]]&lt;&gt;"Apartment",Table25[[#This Row],[ASHP]]*0.5,0),0)</f>
        <v>0</v>
      </c>
      <c r="BH127" s="16">
        <f>IF(Table25[[#This Row],[Subsector]]="Residential",IF(Table25[[#This Row],[Building structure]]="Apartment",1,0),0)</f>
        <v>0</v>
      </c>
      <c r="BI127" s="27">
        <f>Table25[[#This Row],[Bioliquid boiler (B100)]]*0.5</f>
        <v>0.5</v>
      </c>
    </row>
    <row r="128" spans="2:61" x14ac:dyDescent="0.25">
      <c r="B128" s="3">
        <v>120</v>
      </c>
      <c r="C128" t="s">
        <v>349</v>
      </c>
      <c r="D128" t="s">
        <v>350</v>
      </c>
      <c r="E128" t="s">
        <v>335</v>
      </c>
      <c r="F128" t="s">
        <v>340</v>
      </c>
      <c r="G128" t="s">
        <v>25</v>
      </c>
      <c r="H128" t="s">
        <v>341</v>
      </c>
      <c r="I128" t="s">
        <v>341</v>
      </c>
      <c r="J128" t="s">
        <v>338</v>
      </c>
      <c r="K128" s="39">
        <v>353.49026322079385</v>
      </c>
      <c r="L128" s="39">
        <v>37.213736555433108</v>
      </c>
      <c r="M128" s="39">
        <v>250.12215320560733</v>
      </c>
      <c r="N128" s="39">
        <v>0</v>
      </c>
      <c r="O128" t="s">
        <v>339</v>
      </c>
      <c r="P128" s="19">
        <v>384.72152653343954</v>
      </c>
      <c r="Q128" s="39">
        <v>793.09138231153122</v>
      </c>
      <c r="R128" s="39">
        <v>491.2525488026065</v>
      </c>
      <c r="S128" s="39">
        <v>51.716680303317212</v>
      </c>
      <c r="T128" s="39">
        <v>0</v>
      </c>
      <c r="U128" s="39">
        <v>250.12215320560733</v>
      </c>
      <c r="AA128" s="39">
        <v>2763.0416666666665</v>
      </c>
      <c r="AB128" s="39">
        <f>R128*1000/AA128</f>
        <v>177.79411535087473</v>
      </c>
      <c r="AC128" s="39">
        <f>IF(AND(Table25[[#This Row],[Subsector]]="Residential",$AB128&gt;49),49+($AB128-49)*2,$AB128)</f>
        <v>177.79411535087473</v>
      </c>
      <c r="AD128" s="39">
        <f>Table25[[#This Row],[Space heating demand (MWh)]]/(load_factor*8760)*1000</f>
        <v>176.18198563234637</v>
      </c>
      <c r="AE128" s="39">
        <f>Table25[[#This Row],[Peak demand / kW]]/Table25[[#This Row],[Floor area / m^2]]*1000</f>
        <v>63.763781689507539</v>
      </c>
      <c r="AF128" s="39">
        <f t="shared" si="1"/>
        <v>63.763781689507539</v>
      </c>
      <c r="AG128" s="46">
        <f>Table25[[#This Row],[Rebound-corrected peak demand (W/m2)]]/DesignDT</f>
        <v>2.7723383343264145</v>
      </c>
      <c r="AH128" s="16">
        <v>1</v>
      </c>
      <c r="AI128" s="16">
        <f>IF(Table25[[#This Row],[Subsector]]="Residential",1-MIN(Table25[[#This Row],[No HW storage %]],Table25[[#This Row],[Space constrained %]]),Table25[[#This Row],[ND stock with floor area over threshold / %]])</f>
        <v>1</v>
      </c>
      <c r="AJ128" s="16">
        <f>IF(Table25[[#This Row],[Subsector]]="Residential",1-MIN(Table25[[#This Row],[No HW storage %]],Table25[[#This Row],[Space constrained %]]),Table25[[#This Row],[ND stock with floor area over threshold / %]])</f>
        <v>1</v>
      </c>
      <c r="AK128" s="16">
        <f>IF(Table25[[#This Row],[Subsector]]="Residential",1-MIN(Table25[[#This Row],[No HW storage %]],Table25[[#This Row],[Space constrained %]]),Table25[[#This Row],[ND stock with floor area over threshold / %]])</f>
        <v>1</v>
      </c>
      <c r="AL128" s="16">
        <f>IF(Table25[[#This Row],[Subsector]]="Residential",1-MIN(Table25[[#This Row],[No HW storage %]],Table25[[#This Row],[Space constrained %]]),Table25[[#This Row],[ND stock with floor area over threshold / %]])</f>
        <v>1</v>
      </c>
      <c r="AM128" s="16">
        <f>IF($G128=Table25[[#Headers],[Electric heating]],1,0)</f>
        <v>0</v>
      </c>
      <c r="AN128" s="16">
        <f>IF($G128=Table25[[#Headers],[Commercial electric heating]],1,0)</f>
        <v>0</v>
      </c>
      <c r="AO12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28" s="16">
        <f>IF(Table25[[#This Row],[Subsector]]="Residential",IF(AND(Table25[[#This Row],[Building structure]]&lt;&gt;"Apartment",OR(Table25[[#This Row],[Heating]]="Oil boiler",Table25[[#This Row],[Heating]]="Solid boiler")),1,1-Table25[[#This Row],[Space constrained %]]),Table25[[#This Row],[ND stock with floor area over threshold / %]])</f>
        <v>1</v>
      </c>
      <c r="AQ128" s="16">
        <f>IF(Table25[[#This Row],[Subsector]]="Residential",IF(AND(Table25[[#This Row],[Building structure]]&lt;&gt;"Apartment",OR(Table25[[#This Row],[Heating]]="Oil boiler",Table25[[#This Row],[Heating]]="Solid boiler")),1,1-Table25[[#This Row],[Space constrained %]]),Table25[[#This Row],[ND stock with floor area over threshold / %]])</f>
        <v>1</v>
      </c>
      <c r="AR128" s="16">
        <f>IF(Table25[[#This Row],[Heating]]="Gas boiler",1,percentage_of_non_gas_domestic_properties_within_close_proximity_of_gas_grid)</f>
        <v>1</v>
      </c>
      <c r="AS128" s="16">
        <f>IF(Table25[[#This Row],[Heating]]="Gas boiler",1,percentage_of_non_gas_domestic_properties_within_close_proximity_of_gas_grid)</f>
        <v>1</v>
      </c>
      <c r="AT128" s="16">
        <f>Table25[[#This Row],[Biomethane boiler]]*Table25[[#This Row],[ASHP]]</f>
        <v>1</v>
      </c>
      <c r="AU128" s="16">
        <f>IF(Table25[[#This Row],[Subsector]]="Residential",Table25[[#This Row],[ASHP]]*Table25[[#This Row],[Bioliquid boiler (B100)]],Table25[[#This Row],[ND stock with floor area over threshold / %]])</f>
        <v>1</v>
      </c>
      <c r="AV128" s="16">
        <f>Table25[[#This Row],[Biomethane boiler]]*Table25[[#This Row],[ASHP]]</f>
        <v>1</v>
      </c>
      <c r="AW128" s="16">
        <v>1</v>
      </c>
      <c r="AX128" s="16">
        <f>IF(Table25[[#This Row],[Subsector]]="Residential",IF(Table25[[#This Row],[Building structure]]&lt;&gt;"Apartment",0.5*(1-MIN(Table25[[#This Row],[No HW storage %]],Table25[[#This Row],[Space constrained %]])),0),0.5*Table25[[#This Row],[ASHP]])</f>
        <v>0.5</v>
      </c>
      <c r="AY128" s="16">
        <f>IF(Table25[[#This Row],[Subsector]]="Residential",IF(Table25[[#This Row],[Building structure]]&lt;&gt;"Apartment",Table25[[#This Row],[Hydrogen boiler]]*0.5,0),0.5*Table25[[#This Row],[Hydrogen boiler]])</f>
        <v>0.5</v>
      </c>
      <c r="AZ128" s="16">
        <f>IF(Table25[[#This Row],[Subsector]]="Residential",IF(Table25[[#This Row],[Peak demand / kW]]&gt;fuse_limit_kW,0,1),0)</f>
        <v>0</v>
      </c>
      <c r="BA128" s="16">
        <f>IF(Table25[[#This Row],[Subsector]]="Residential",IF(Table25[[#This Row],[Building structure]]&lt;&gt;"Apartment",IF(Table25[[#This Row],[Peak demand / kW]]&gt;fuse_limit_kW,0,0.5),0),0)</f>
        <v>0</v>
      </c>
      <c r="BB128" s="16">
        <f>IF(Table25[[#This Row],[Subsector]]="Residential",IF(Table25[[#This Row],[Peak demand / kW]]&gt;fuse_limit_kW,0,1),IF(OR(Table25[[#This Row],[Subsector]]="Commercial",Table25[[#This Row],[Subsector]]="Public"),1,0))</f>
        <v>1</v>
      </c>
      <c r="BC128" s="16">
        <f>IF(Table25[[#This Row],[Subsector]]="Residential",IF(Table25[[#This Row],[Peak demand / kW]]&gt;fuse_limit_kW,0,1),0)</f>
        <v>0</v>
      </c>
      <c r="BD128" s="16">
        <f>IF($G128=Table25[[#Headers],[Gas boiler]],1,0)</f>
        <v>1</v>
      </c>
      <c r="BE128" s="16">
        <f>IF($G128=Table25[[#Headers],[Oil boiler]],1,0)</f>
        <v>0</v>
      </c>
      <c r="BF128" s="16">
        <f>IF($G128=Table25[[#Headers],[Solid boiler]],1,0)</f>
        <v>0</v>
      </c>
      <c r="BG128" s="16">
        <f>IF(Table25[[#This Row],[Subsector]]="Residential",IF(Table25[[#This Row],[Building structure]]&lt;&gt;"Apartment",Table25[[#This Row],[ASHP]]*0.5,0),0)</f>
        <v>0</v>
      </c>
      <c r="BH128" s="16">
        <f>IF(Table25[[#This Row],[Subsector]]="Residential",IF(Table25[[#This Row],[Building structure]]="Apartment",1,0),0)</f>
        <v>0</v>
      </c>
      <c r="BI128" s="27">
        <f>Table25[[#This Row],[Bioliquid boiler (B100)]]*0.5</f>
        <v>0.5</v>
      </c>
    </row>
    <row r="129" spans="2:61" x14ac:dyDescent="0.25">
      <c r="B129" s="3">
        <v>121</v>
      </c>
      <c r="C129" t="s">
        <v>349</v>
      </c>
      <c r="D129" t="s">
        <v>350</v>
      </c>
      <c r="E129" t="s">
        <v>335</v>
      </c>
      <c r="F129" t="s">
        <v>336</v>
      </c>
      <c r="G129" t="s">
        <v>25</v>
      </c>
      <c r="H129" t="s">
        <v>337</v>
      </c>
      <c r="I129" t="s">
        <v>337</v>
      </c>
      <c r="J129" t="s">
        <v>338</v>
      </c>
      <c r="K129" s="39">
        <v>320.16266591084286</v>
      </c>
      <c r="L129" s="39">
        <v>127.58828330477748</v>
      </c>
      <c r="M129" s="39">
        <v>1719.1015174228201</v>
      </c>
      <c r="N129" s="39">
        <v>380.08157355069739</v>
      </c>
      <c r="O129" t="s">
        <v>339</v>
      </c>
      <c r="P129" s="19">
        <v>80.150318027799898</v>
      </c>
      <c r="Q129" s="39">
        <v>2323.7941667676823</v>
      </c>
      <c r="R129" s="39">
        <v>374.91158431090565</v>
      </c>
      <c r="S129" s="39">
        <v>149.40631911974219</v>
      </c>
      <c r="T129" s="39">
        <v>80.374745914214913</v>
      </c>
      <c r="U129" s="39">
        <v>1719.1015174228201</v>
      </c>
      <c r="AA129" s="39">
        <v>12608.4</v>
      </c>
      <c r="AB129" s="39">
        <f>R129*1000/AA129</f>
        <v>29.73506426754431</v>
      </c>
      <c r="AC129" s="39">
        <f>IF(AND(Table25[[#This Row],[Subsector]]="Residential",$AB129&gt;49),49+($AB129-49)*2,$AB129)</f>
        <v>29.73506426754431</v>
      </c>
      <c r="AD129" s="39">
        <f>Table25[[#This Row],[Space heating demand (MWh)]]/(load_factor*8760)*1000</f>
        <v>159.57128123295848</v>
      </c>
      <c r="AE129" s="39">
        <f>Table25[[#This Row],[Peak demand / kW]]/Table25[[#This Row],[Floor area / m^2]]*1000</f>
        <v>12.6559500993749</v>
      </c>
      <c r="AF129" s="39">
        <f t="shared" si="1"/>
        <v>12.6559500993749</v>
      </c>
      <c r="AG129" s="46">
        <f>Table25[[#This Row],[Rebound-corrected peak demand (W/m2)]]/DesignDT</f>
        <v>0.55025869997282173</v>
      </c>
      <c r="AH129" s="16">
        <v>1</v>
      </c>
      <c r="AI129" s="16">
        <f>IF(Table25[[#This Row],[Subsector]]="Residential",1-MIN(Table25[[#This Row],[No HW storage %]],Table25[[#This Row],[Space constrained %]]),Table25[[#This Row],[ND stock with floor area over threshold / %]])</f>
        <v>1</v>
      </c>
      <c r="AJ129" s="16">
        <f>IF(Table25[[#This Row],[Subsector]]="Residential",1-MIN(Table25[[#This Row],[No HW storage %]],Table25[[#This Row],[Space constrained %]]),Table25[[#This Row],[ND stock with floor area over threshold / %]])</f>
        <v>1</v>
      </c>
      <c r="AK129" s="16">
        <f>IF(Table25[[#This Row],[Subsector]]="Residential",1-MIN(Table25[[#This Row],[No HW storage %]],Table25[[#This Row],[Space constrained %]]),Table25[[#This Row],[ND stock with floor area over threshold / %]])</f>
        <v>1</v>
      </c>
      <c r="AL129" s="16">
        <f>IF(Table25[[#This Row],[Subsector]]="Residential",1-MIN(Table25[[#This Row],[No HW storage %]],Table25[[#This Row],[Space constrained %]]),Table25[[#This Row],[ND stock with floor area over threshold / %]])</f>
        <v>1</v>
      </c>
      <c r="AM129" s="16">
        <f>IF($G129=Table25[[#Headers],[Electric heating]],1,0)</f>
        <v>0</v>
      </c>
      <c r="AN129" s="16">
        <f>IF($G129=Table25[[#Headers],[Commercial electric heating]],1,0)</f>
        <v>0</v>
      </c>
      <c r="AO12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29" s="16">
        <f>IF(Table25[[#This Row],[Subsector]]="Residential",IF(AND(Table25[[#This Row],[Building structure]]&lt;&gt;"Apartment",OR(Table25[[#This Row],[Heating]]="Oil boiler",Table25[[#This Row],[Heating]]="Solid boiler")),1,1-Table25[[#This Row],[Space constrained %]]),Table25[[#This Row],[ND stock with floor area over threshold / %]])</f>
        <v>1</v>
      </c>
      <c r="AQ129" s="16">
        <f>IF(Table25[[#This Row],[Subsector]]="Residential",IF(AND(Table25[[#This Row],[Building structure]]&lt;&gt;"Apartment",OR(Table25[[#This Row],[Heating]]="Oil boiler",Table25[[#This Row],[Heating]]="Solid boiler")),1,1-Table25[[#This Row],[Space constrained %]]),Table25[[#This Row],[ND stock with floor area over threshold / %]])</f>
        <v>1</v>
      </c>
      <c r="AR129" s="16">
        <f>IF(Table25[[#This Row],[Heating]]="Gas boiler",1,percentage_of_non_gas_domestic_properties_within_close_proximity_of_gas_grid)</f>
        <v>1</v>
      </c>
      <c r="AS129" s="16">
        <f>IF(Table25[[#This Row],[Heating]]="Gas boiler",1,percentage_of_non_gas_domestic_properties_within_close_proximity_of_gas_grid)</f>
        <v>1</v>
      </c>
      <c r="AT129" s="16">
        <f>Table25[[#This Row],[Biomethane boiler]]*Table25[[#This Row],[ASHP]]</f>
        <v>1</v>
      </c>
      <c r="AU129" s="16">
        <f>IF(Table25[[#This Row],[Subsector]]="Residential",Table25[[#This Row],[ASHP]]*Table25[[#This Row],[Bioliquid boiler (B100)]],Table25[[#This Row],[ND stock with floor area over threshold / %]])</f>
        <v>1</v>
      </c>
      <c r="AV129" s="16">
        <f>Table25[[#This Row],[Biomethane boiler]]*Table25[[#This Row],[ASHP]]</f>
        <v>1</v>
      </c>
      <c r="AW129" s="16">
        <v>1</v>
      </c>
      <c r="AX129" s="16">
        <f>IF(Table25[[#This Row],[Subsector]]="Residential",IF(Table25[[#This Row],[Building structure]]&lt;&gt;"Apartment",0.5*(1-MIN(Table25[[#This Row],[No HW storage %]],Table25[[#This Row],[Space constrained %]])),0),0.5*Table25[[#This Row],[ASHP]])</f>
        <v>0.5</v>
      </c>
      <c r="AY129" s="16">
        <f>IF(Table25[[#This Row],[Subsector]]="Residential",IF(Table25[[#This Row],[Building structure]]&lt;&gt;"Apartment",Table25[[#This Row],[Hydrogen boiler]]*0.5,0),0.5*Table25[[#This Row],[Hydrogen boiler]])</f>
        <v>0.5</v>
      </c>
      <c r="AZ129" s="16">
        <f>IF(Table25[[#This Row],[Subsector]]="Residential",IF(Table25[[#This Row],[Peak demand / kW]]&gt;fuse_limit_kW,0,1),0)</f>
        <v>0</v>
      </c>
      <c r="BA129" s="16">
        <f>IF(Table25[[#This Row],[Subsector]]="Residential",IF(Table25[[#This Row],[Building structure]]&lt;&gt;"Apartment",IF(Table25[[#This Row],[Peak demand / kW]]&gt;fuse_limit_kW,0,0.5),0),0)</f>
        <v>0</v>
      </c>
      <c r="BB129" s="16">
        <f>IF(Table25[[#This Row],[Subsector]]="Residential",IF(Table25[[#This Row],[Peak demand / kW]]&gt;fuse_limit_kW,0,1),IF(OR(Table25[[#This Row],[Subsector]]="Commercial",Table25[[#This Row],[Subsector]]="Public"),1,0))</f>
        <v>1</v>
      </c>
      <c r="BC129" s="16">
        <f>IF(Table25[[#This Row],[Subsector]]="Residential",IF(Table25[[#This Row],[Peak demand / kW]]&gt;fuse_limit_kW,0,1),0)</f>
        <v>0</v>
      </c>
      <c r="BD129" s="16">
        <f>IF($G129=Table25[[#Headers],[Gas boiler]],1,0)</f>
        <v>1</v>
      </c>
      <c r="BE129" s="16">
        <f>IF($G129=Table25[[#Headers],[Oil boiler]],1,0)</f>
        <v>0</v>
      </c>
      <c r="BF129" s="16">
        <f>IF($G129=Table25[[#Headers],[Solid boiler]],1,0)</f>
        <v>0</v>
      </c>
      <c r="BG129" s="16">
        <f>IF(Table25[[#This Row],[Subsector]]="Residential",IF(Table25[[#This Row],[Building structure]]&lt;&gt;"Apartment",Table25[[#This Row],[ASHP]]*0.5,0),0)</f>
        <v>0</v>
      </c>
      <c r="BH129" s="16">
        <f>IF(Table25[[#This Row],[Subsector]]="Residential",IF(Table25[[#This Row],[Building structure]]="Apartment",1,0),0)</f>
        <v>0</v>
      </c>
      <c r="BI129" s="27">
        <f>Table25[[#This Row],[Bioliquid boiler (B100)]]*0.5</f>
        <v>0.5</v>
      </c>
    </row>
    <row r="130" spans="2:61" x14ac:dyDescent="0.25">
      <c r="B130">
        <v>122</v>
      </c>
      <c r="C130" t="s">
        <v>349</v>
      </c>
      <c r="D130" t="s">
        <v>350</v>
      </c>
      <c r="E130" t="s">
        <v>335</v>
      </c>
      <c r="F130" t="s">
        <v>336</v>
      </c>
      <c r="G130" t="s">
        <v>25</v>
      </c>
      <c r="H130" t="s">
        <v>341</v>
      </c>
      <c r="I130" t="s">
        <v>341</v>
      </c>
      <c r="J130" t="s">
        <v>338</v>
      </c>
      <c r="K130" s="39">
        <v>62.39454924747951</v>
      </c>
      <c r="L130" s="39">
        <v>12.644277404096686</v>
      </c>
      <c r="M130" s="39">
        <v>145.81102680308737</v>
      </c>
      <c r="N130" s="39">
        <v>53.913941030259451</v>
      </c>
      <c r="O130" t="s">
        <v>339</v>
      </c>
      <c r="P130" s="19">
        <v>24.045095408339971</v>
      </c>
      <c r="Q130" s="39">
        <v>247.21740725788811</v>
      </c>
      <c r="R130" s="39">
        <v>72.28376085007109</v>
      </c>
      <c r="S130" s="39">
        <v>14.648329622104024</v>
      </c>
      <c r="T130" s="39">
        <v>14.47428998262561</v>
      </c>
      <c r="U130" s="39">
        <v>145.81102680308737</v>
      </c>
      <c r="AA130" s="39">
        <v>1538</v>
      </c>
      <c r="AB130" s="39">
        <f>R130*1000/AA130</f>
        <v>46.998544115780945</v>
      </c>
      <c r="AC130" s="39">
        <f>IF(AND(Table25[[#This Row],[Subsector]]="Residential",$AB130&gt;49),49+($AB130-49)*2,$AB130)</f>
        <v>46.998544115780945</v>
      </c>
      <c r="AD130" s="39">
        <f>Table25[[#This Row],[Space heating demand (MWh)]]/(load_factor*8760)*1000</f>
        <v>31.097873754417794</v>
      </c>
      <c r="AE130" s="39">
        <f>Table25[[#This Row],[Peak demand / kW]]/Table25[[#This Row],[Floor area / m^2]]*1000</f>
        <v>20.219683845525225</v>
      </c>
      <c r="AF130" s="39">
        <f t="shared" si="1"/>
        <v>20.219683845525225</v>
      </c>
      <c r="AG130" s="46">
        <f>Table25[[#This Row],[Rebound-corrected peak demand (W/m2)]]/DesignDT</f>
        <v>0.87911668893587935</v>
      </c>
      <c r="AH130" s="16">
        <v>1</v>
      </c>
      <c r="AI130" s="16">
        <f>IF(Table25[[#This Row],[Subsector]]="Residential",1-MIN(Table25[[#This Row],[No HW storage %]],Table25[[#This Row],[Space constrained %]]),Table25[[#This Row],[ND stock with floor area over threshold / %]])</f>
        <v>1</v>
      </c>
      <c r="AJ130" s="16">
        <f>IF(Table25[[#This Row],[Subsector]]="Residential",1-MIN(Table25[[#This Row],[No HW storage %]],Table25[[#This Row],[Space constrained %]]),Table25[[#This Row],[ND stock with floor area over threshold / %]])</f>
        <v>1</v>
      </c>
      <c r="AK130" s="16">
        <f>IF(Table25[[#This Row],[Subsector]]="Residential",1-MIN(Table25[[#This Row],[No HW storage %]],Table25[[#This Row],[Space constrained %]]),Table25[[#This Row],[ND stock with floor area over threshold / %]])</f>
        <v>1</v>
      </c>
      <c r="AL130" s="16">
        <f>IF(Table25[[#This Row],[Subsector]]="Residential",1-MIN(Table25[[#This Row],[No HW storage %]],Table25[[#This Row],[Space constrained %]]),Table25[[#This Row],[ND stock with floor area over threshold / %]])</f>
        <v>1</v>
      </c>
      <c r="AM130" s="16">
        <f>IF($G130=Table25[[#Headers],[Electric heating]],1,0)</f>
        <v>0</v>
      </c>
      <c r="AN130" s="16">
        <f>IF($G130=Table25[[#Headers],[Commercial electric heating]],1,0)</f>
        <v>0</v>
      </c>
      <c r="AO13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30" s="16">
        <f>IF(Table25[[#This Row],[Subsector]]="Residential",IF(AND(Table25[[#This Row],[Building structure]]&lt;&gt;"Apartment",OR(Table25[[#This Row],[Heating]]="Oil boiler",Table25[[#This Row],[Heating]]="Solid boiler")),1,1-Table25[[#This Row],[Space constrained %]]),Table25[[#This Row],[ND stock with floor area over threshold / %]])</f>
        <v>1</v>
      </c>
      <c r="AQ130" s="16">
        <f>IF(Table25[[#This Row],[Subsector]]="Residential",IF(AND(Table25[[#This Row],[Building structure]]&lt;&gt;"Apartment",OR(Table25[[#This Row],[Heating]]="Oil boiler",Table25[[#This Row],[Heating]]="Solid boiler")),1,1-Table25[[#This Row],[Space constrained %]]),Table25[[#This Row],[ND stock with floor area over threshold / %]])</f>
        <v>1</v>
      </c>
      <c r="AR130" s="16">
        <f>IF(Table25[[#This Row],[Heating]]="Gas boiler",1,percentage_of_non_gas_domestic_properties_within_close_proximity_of_gas_grid)</f>
        <v>1</v>
      </c>
      <c r="AS130" s="16">
        <f>IF(Table25[[#This Row],[Heating]]="Gas boiler",1,percentage_of_non_gas_domestic_properties_within_close_proximity_of_gas_grid)</f>
        <v>1</v>
      </c>
      <c r="AT130" s="16">
        <f>Table25[[#This Row],[Biomethane boiler]]*Table25[[#This Row],[ASHP]]</f>
        <v>1</v>
      </c>
      <c r="AU130" s="16">
        <f>IF(Table25[[#This Row],[Subsector]]="Residential",Table25[[#This Row],[ASHP]]*Table25[[#This Row],[Bioliquid boiler (B100)]],Table25[[#This Row],[ND stock with floor area over threshold / %]])</f>
        <v>1</v>
      </c>
      <c r="AV130" s="16">
        <f>Table25[[#This Row],[Biomethane boiler]]*Table25[[#This Row],[ASHP]]</f>
        <v>1</v>
      </c>
      <c r="AW130" s="16">
        <v>1</v>
      </c>
      <c r="AX130" s="16">
        <f>IF(Table25[[#This Row],[Subsector]]="Residential",IF(Table25[[#This Row],[Building structure]]&lt;&gt;"Apartment",0.5*(1-MIN(Table25[[#This Row],[No HW storage %]],Table25[[#This Row],[Space constrained %]])),0),0.5*Table25[[#This Row],[ASHP]])</f>
        <v>0.5</v>
      </c>
      <c r="AY130" s="16">
        <f>IF(Table25[[#This Row],[Subsector]]="Residential",IF(Table25[[#This Row],[Building structure]]&lt;&gt;"Apartment",Table25[[#This Row],[Hydrogen boiler]]*0.5,0),0.5*Table25[[#This Row],[Hydrogen boiler]])</f>
        <v>0.5</v>
      </c>
      <c r="AZ130" s="16">
        <f>IF(Table25[[#This Row],[Subsector]]="Residential",IF(Table25[[#This Row],[Peak demand / kW]]&gt;fuse_limit_kW,0,1),0)</f>
        <v>0</v>
      </c>
      <c r="BA130" s="16">
        <f>IF(Table25[[#This Row],[Subsector]]="Residential",IF(Table25[[#This Row],[Building structure]]&lt;&gt;"Apartment",IF(Table25[[#This Row],[Peak demand / kW]]&gt;fuse_limit_kW,0,0.5),0),0)</f>
        <v>0</v>
      </c>
      <c r="BB130" s="16">
        <f>IF(Table25[[#This Row],[Subsector]]="Residential",IF(Table25[[#This Row],[Peak demand / kW]]&gt;fuse_limit_kW,0,1),IF(OR(Table25[[#This Row],[Subsector]]="Commercial",Table25[[#This Row],[Subsector]]="Public"),1,0))</f>
        <v>1</v>
      </c>
      <c r="BC130" s="16">
        <f>IF(Table25[[#This Row],[Subsector]]="Residential",IF(Table25[[#This Row],[Peak demand / kW]]&gt;fuse_limit_kW,0,1),0)</f>
        <v>0</v>
      </c>
      <c r="BD130" s="16">
        <f>IF($G130=Table25[[#Headers],[Gas boiler]],1,0)</f>
        <v>1</v>
      </c>
      <c r="BE130" s="16">
        <f>IF($G130=Table25[[#Headers],[Oil boiler]],1,0)</f>
        <v>0</v>
      </c>
      <c r="BF130" s="16">
        <f>IF($G130=Table25[[#Headers],[Solid boiler]],1,0)</f>
        <v>0</v>
      </c>
      <c r="BG130" s="16">
        <f>IF(Table25[[#This Row],[Subsector]]="Residential",IF(Table25[[#This Row],[Building structure]]&lt;&gt;"Apartment",Table25[[#This Row],[ASHP]]*0.5,0),0)</f>
        <v>0</v>
      </c>
      <c r="BH130" s="16">
        <f>IF(Table25[[#This Row],[Subsector]]="Residential",IF(Table25[[#This Row],[Building structure]]="Apartment",1,0),0)</f>
        <v>0</v>
      </c>
      <c r="BI130" s="27">
        <f>Table25[[#This Row],[Bioliquid boiler (B100)]]*0.5</f>
        <v>0.5</v>
      </c>
    </row>
    <row r="131" spans="2:61" x14ac:dyDescent="0.25">
      <c r="B131" s="3">
        <v>123</v>
      </c>
      <c r="C131" t="s">
        <v>349</v>
      </c>
      <c r="D131" t="s">
        <v>350</v>
      </c>
      <c r="E131" t="s">
        <v>342</v>
      </c>
      <c r="F131" t="s">
        <v>340</v>
      </c>
      <c r="G131" t="s">
        <v>20</v>
      </c>
      <c r="H131" t="s">
        <v>337</v>
      </c>
      <c r="I131" t="s">
        <v>337</v>
      </c>
      <c r="J131" t="s">
        <v>338</v>
      </c>
      <c r="K131" s="39">
        <v>19.180836606425597</v>
      </c>
      <c r="L131" s="39">
        <v>4.9431649151646848</v>
      </c>
      <c r="M131" s="39">
        <v>24.362685918961539</v>
      </c>
      <c r="N131" s="39">
        <v>0</v>
      </c>
      <c r="O131" t="s">
        <v>339</v>
      </c>
      <c r="P131" s="19">
        <v>1182.0463502755238</v>
      </c>
      <c r="Q131" s="39">
        <v>54.183131401546994</v>
      </c>
      <c r="R131" s="39">
        <v>23.710042126319195</v>
      </c>
      <c r="S131" s="39">
        <v>6.1104033562662616</v>
      </c>
      <c r="T131" s="39">
        <v>0</v>
      </c>
      <c r="U131" s="39">
        <v>24.362685918961539</v>
      </c>
      <c r="AA131" s="39">
        <v>427.52702702702703</v>
      </c>
      <c r="AB131" s="39">
        <f>R131*1000/AA131</f>
        <v>55.458580691836161</v>
      </c>
      <c r="AC131" s="39">
        <f>IF(AND(Table25[[#This Row],[Subsector]]="Residential",$AB131&gt;49),49+($AB131-49)*2,$AB131)</f>
        <v>55.458580691836161</v>
      </c>
      <c r="AD131" s="39">
        <f>Table25[[#This Row],[Space heating demand (MWh)]]/(load_factor*8760)*1000</f>
        <v>9.5598612777034226</v>
      </c>
      <c r="AE131" s="39">
        <f>Table25[[#This Row],[Peak demand / kW]]/Table25[[#This Row],[Floor area / m^2]]*1000</f>
        <v>22.360834925879612</v>
      </c>
      <c r="AF131" s="39">
        <f t="shared" si="1"/>
        <v>22.360834925879612</v>
      </c>
      <c r="AG131" s="46">
        <f>Table25[[#This Row],[Rebound-corrected peak demand (W/m2)]]/DesignDT</f>
        <v>0.97221021416867881</v>
      </c>
      <c r="AH131" s="16">
        <v>1</v>
      </c>
      <c r="AI131" s="16">
        <f>IF(Table25[[#This Row],[Subsector]]="Residential",1-MIN(Table25[[#This Row],[No HW storage %]],Table25[[#This Row],[Space constrained %]]),Table25[[#This Row],[ND stock with floor area over threshold / %]])</f>
        <v>1</v>
      </c>
      <c r="AJ131" s="16">
        <f>IF(Table25[[#This Row],[Subsector]]="Residential",1-MIN(Table25[[#This Row],[No HW storage %]],Table25[[#This Row],[Space constrained %]]),Table25[[#This Row],[ND stock with floor area over threshold / %]])</f>
        <v>1</v>
      </c>
      <c r="AK131" s="16">
        <f>IF(Table25[[#This Row],[Subsector]]="Residential",1-MIN(Table25[[#This Row],[No HW storage %]],Table25[[#This Row],[Space constrained %]]),Table25[[#This Row],[ND stock with floor area over threshold / %]])</f>
        <v>1</v>
      </c>
      <c r="AL131" s="16">
        <f>IF(Table25[[#This Row],[Subsector]]="Residential",1-MIN(Table25[[#This Row],[No HW storage %]],Table25[[#This Row],[Space constrained %]]),Table25[[#This Row],[ND stock with floor area over threshold / %]])</f>
        <v>1</v>
      </c>
      <c r="AM131" s="16">
        <f>IF($G131=Table25[[#Headers],[Electric heating]],1,0)</f>
        <v>0</v>
      </c>
      <c r="AN131" s="16">
        <f>IF($G131=Table25[[#Headers],[Commercial electric heating]],1,0)</f>
        <v>0</v>
      </c>
      <c r="AO13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31" s="16">
        <f>IF(Table25[[#This Row],[Subsector]]="Residential",IF(AND(Table25[[#This Row],[Building structure]]&lt;&gt;"Apartment",OR(Table25[[#This Row],[Heating]]="Oil boiler",Table25[[#This Row],[Heating]]="Solid boiler")),1,1-Table25[[#This Row],[Space constrained %]]),Table25[[#This Row],[ND stock with floor area over threshold / %]])</f>
        <v>1</v>
      </c>
      <c r="AQ131" s="16">
        <f>IF(Table25[[#This Row],[Subsector]]="Residential",IF(AND(Table25[[#This Row],[Building structure]]&lt;&gt;"Apartment",OR(Table25[[#This Row],[Heating]]="Oil boiler",Table25[[#This Row],[Heating]]="Solid boiler")),1,1-Table25[[#This Row],[Space constrained %]]),Table25[[#This Row],[ND stock with floor area over threshold / %]])</f>
        <v>1</v>
      </c>
      <c r="AR131" s="16">
        <f>IF(Table25[[#This Row],[Heating]]="Gas boiler",1,percentage_of_non_gas_domestic_properties_within_close_proximity_of_gas_grid)</f>
        <v>0.3495740805177735</v>
      </c>
      <c r="AS131" s="16">
        <f>IF(Table25[[#This Row],[Heating]]="Gas boiler",1,percentage_of_non_gas_domestic_properties_within_close_proximity_of_gas_grid)</f>
        <v>0.3495740805177735</v>
      </c>
      <c r="AT131" s="16">
        <f>Table25[[#This Row],[Biomethane boiler]]*Table25[[#This Row],[ASHP]]</f>
        <v>0.3495740805177735</v>
      </c>
      <c r="AU131" s="16">
        <f>IF(Table25[[#This Row],[Subsector]]="Residential",Table25[[#This Row],[ASHP]]*Table25[[#This Row],[Bioliquid boiler (B100)]],Table25[[#This Row],[ND stock with floor area over threshold / %]])</f>
        <v>1</v>
      </c>
      <c r="AV131" s="16">
        <f>Table25[[#This Row],[Biomethane boiler]]*Table25[[#This Row],[ASHP]]</f>
        <v>0.3495740805177735</v>
      </c>
      <c r="AW131" s="16">
        <v>1</v>
      </c>
      <c r="AX131" s="16">
        <f>IF(Table25[[#This Row],[Subsector]]="Residential",IF(Table25[[#This Row],[Building structure]]&lt;&gt;"Apartment",0.5*(1-MIN(Table25[[#This Row],[No HW storage %]],Table25[[#This Row],[Space constrained %]])),0),0.5*Table25[[#This Row],[ASHP]])</f>
        <v>0.5</v>
      </c>
      <c r="AY131" s="16">
        <f>IF(Table25[[#This Row],[Subsector]]="Residential",IF(Table25[[#This Row],[Building structure]]&lt;&gt;"Apartment",Table25[[#This Row],[Hydrogen boiler]]*0.5,0),0.5*Table25[[#This Row],[Hydrogen boiler]])</f>
        <v>0.17478704025888675</v>
      </c>
      <c r="AZ131" s="16">
        <f>IF(Table25[[#This Row],[Subsector]]="Residential",IF(Table25[[#This Row],[Peak demand / kW]]&gt;fuse_limit_kW,0,1),0)</f>
        <v>0</v>
      </c>
      <c r="BA131" s="16">
        <f>IF(Table25[[#This Row],[Subsector]]="Residential",IF(Table25[[#This Row],[Building structure]]&lt;&gt;"Apartment",IF(Table25[[#This Row],[Peak demand / kW]]&gt;fuse_limit_kW,0,0.5),0),0)</f>
        <v>0</v>
      </c>
      <c r="BB131" s="16">
        <f>IF(Table25[[#This Row],[Subsector]]="Residential",IF(Table25[[#This Row],[Peak demand / kW]]&gt;fuse_limit_kW,0,1),IF(OR(Table25[[#This Row],[Subsector]]="Commercial",Table25[[#This Row],[Subsector]]="Public"),1,0))</f>
        <v>1</v>
      </c>
      <c r="BC131" s="16">
        <f>IF(Table25[[#This Row],[Subsector]]="Residential",IF(Table25[[#This Row],[Peak demand / kW]]&gt;fuse_limit_kW,0,1),0)</f>
        <v>0</v>
      </c>
      <c r="BD131" s="16">
        <f>IF($G131=Table25[[#Headers],[Gas boiler]],1,0)</f>
        <v>0</v>
      </c>
      <c r="BE131" s="16">
        <f>IF($G131=Table25[[#Headers],[Oil boiler]],1,0)</f>
        <v>1</v>
      </c>
      <c r="BF131" s="16">
        <f>IF($G131=Table25[[#Headers],[Solid boiler]],1,0)</f>
        <v>0</v>
      </c>
      <c r="BG131" s="16">
        <f>IF(Table25[[#This Row],[Subsector]]="Residential",IF(Table25[[#This Row],[Building structure]]&lt;&gt;"Apartment",Table25[[#This Row],[ASHP]]*0.5,0),0)</f>
        <v>0</v>
      </c>
      <c r="BH131" s="16">
        <f>IF(Table25[[#This Row],[Subsector]]="Residential",IF(Table25[[#This Row],[Building structure]]="Apartment",1,0),0)</f>
        <v>0</v>
      </c>
      <c r="BI131" s="27">
        <f>Table25[[#This Row],[Bioliquid boiler (B100)]]*0.5</f>
        <v>0.5</v>
      </c>
    </row>
    <row r="132" spans="2:61" x14ac:dyDescent="0.25">
      <c r="B132" s="3">
        <v>124</v>
      </c>
      <c r="C132" t="s">
        <v>349</v>
      </c>
      <c r="D132" t="s">
        <v>350</v>
      </c>
      <c r="E132" t="s">
        <v>342</v>
      </c>
      <c r="F132" t="s">
        <v>340</v>
      </c>
      <c r="G132" t="s">
        <v>20</v>
      </c>
      <c r="H132" t="s">
        <v>337</v>
      </c>
      <c r="I132" t="s">
        <v>341</v>
      </c>
      <c r="J132" t="s">
        <v>338</v>
      </c>
      <c r="K132" s="39">
        <v>31.332138074463668</v>
      </c>
      <c r="L132" s="39">
        <v>3.2664875707695562</v>
      </c>
      <c r="M132" s="39">
        <v>23.340259253626265</v>
      </c>
      <c r="N132" s="39">
        <v>0</v>
      </c>
      <c r="O132" t="s">
        <v>339</v>
      </c>
      <c r="P132" s="19">
        <v>734.78556909019051</v>
      </c>
      <c r="Q132" s="39">
        <v>66.737324999603175</v>
      </c>
      <c r="R132" s="39">
        <v>39.299909479695195</v>
      </c>
      <c r="S132" s="39">
        <v>4.0971562662817238</v>
      </c>
      <c r="T132" s="39">
        <v>0</v>
      </c>
      <c r="U132" s="39">
        <v>23.340259253626261</v>
      </c>
      <c r="AA132" s="39">
        <v>371.23913043478262</v>
      </c>
      <c r="AB132" s="39">
        <f>R132*1000/AA132</f>
        <v>105.86144147484798</v>
      </c>
      <c r="AC132" s="39">
        <f>IF(AND(Table25[[#This Row],[Subsector]]="Residential",$AB132&gt;49),49+($AB132-49)*2,$AB132)</f>
        <v>105.86144147484798</v>
      </c>
      <c r="AD132" s="39">
        <f>Table25[[#This Row],[Space heating demand (MWh)]]/(load_factor*8760)*1000</f>
        <v>15.616153751363441</v>
      </c>
      <c r="AE132" s="39">
        <f>Table25[[#This Row],[Peak demand / kW]]/Table25[[#This Row],[Floor area / m^2]]*1000</f>
        <v>42.06494539806279</v>
      </c>
      <c r="AF132" s="39">
        <f t="shared" si="1"/>
        <v>42.06494539806279</v>
      </c>
      <c r="AG132" s="46">
        <f>Table25[[#This Row],[Rebound-corrected peak demand (W/m2)]]/DesignDT</f>
        <v>1.8289106694809909</v>
      </c>
      <c r="AH132" s="16">
        <v>1</v>
      </c>
      <c r="AI132" s="16">
        <f>IF(Table25[[#This Row],[Subsector]]="Residential",1-MIN(Table25[[#This Row],[No HW storage %]],Table25[[#This Row],[Space constrained %]]),Table25[[#This Row],[ND stock with floor area over threshold / %]])</f>
        <v>1</v>
      </c>
      <c r="AJ132" s="16">
        <f>IF(Table25[[#This Row],[Subsector]]="Residential",1-MIN(Table25[[#This Row],[No HW storage %]],Table25[[#This Row],[Space constrained %]]),Table25[[#This Row],[ND stock with floor area over threshold / %]])</f>
        <v>1</v>
      </c>
      <c r="AK132" s="16">
        <f>IF(Table25[[#This Row],[Subsector]]="Residential",1-MIN(Table25[[#This Row],[No HW storage %]],Table25[[#This Row],[Space constrained %]]),Table25[[#This Row],[ND stock with floor area over threshold / %]])</f>
        <v>1</v>
      </c>
      <c r="AL132" s="16">
        <f>IF(Table25[[#This Row],[Subsector]]="Residential",1-MIN(Table25[[#This Row],[No HW storage %]],Table25[[#This Row],[Space constrained %]]),Table25[[#This Row],[ND stock with floor area over threshold / %]])</f>
        <v>1</v>
      </c>
      <c r="AM132" s="16">
        <f>IF($G132=Table25[[#Headers],[Electric heating]],1,0)</f>
        <v>0</v>
      </c>
      <c r="AN132" s="16">
        <f>IF($G132=Table25[[#Headers],[Commercial electric heating]],1,0)</f>
        <v>0</v>
      </c>
      <c r="AO13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32" s="16">
        <f>IF(Table25[[#This Row],[Subsector]]="Residential",IF(AND(Table25[[#This Row],[Building structure]]&lt;&gt;"Apartment",OR(Table25[[#This Row],[Heating]]="Oil boiler",Table25[[#This Row],[Heating]]="Solid boiler")),1,1-Table25[[#This Row],[Space constrained %]]),Table25[[#This Row],[ND stock with floor area over threshold / %]])</f>
        <v>1</v>
      </c>
      <c r="AQ132" s="16">
        <f>IF(Table25[[#This Row],[Subsector]]="Residential",IF(AND(Table25[[#This Row],[Building structure]]&lt;&gt;"Apartment",OR(Table25[[#This Row],[Heating]]="Oil boiler",Table25[[#This Row],[Heating]]="Solid boiler")),1,1-Table25[[#This Row],[Space constrained %]]),Table25[[#This Row],[ND stock with floor area over threshold / %]])</f>
        <v>1</v>
      </c>
      <c r="AR132" s="16">
        <f>IF(Table25[[#This Row],[Heating]]="Gas boiler",1,percentage_of_non_gas_domestic_properties_within_close_proximity_of_gas_grid)</f>
        <v>0.3495740805177735</v>
      </c>
      <c r="AS132" s="16">
        <f>IF(Table25[[#This Row],[Heating]]="Gas boiler",1,percentage_of_non_gas_domestic_properties_within_close_proximity_of_gas_grid)</f>
        <v>0.3495740805177735</v>
      </c>
      <c r="AT132" s="16">
        <f>Table25[[#This Row],[Biomethane boiler]]*Table25[[#This Row],[ASHP]]</f>
        <v>0.3495740805177735</v>
      </c>
      <c r="AU132" s="16">
        <f>IF(Table25[[#This Row],[Subsector]]="Residential",Table25[[#This Row],[ASHP]]*Table25[[#This Row],[Bioliquid boiler (B100)]],Table25[[#This Row],[ND stock with floor area over threshold / %]])</f>
        <v>1</v>
      </c>
      <c r="AV132" s="16">
        <f>Table25[[#This Row],[Biomethane boiler]]*Table25[[#This Row],[ASHP]]</f>
        <v>0.3495740805177735</v>
      </c>
      <c r="AW132" s="16">
        <v>1</v>
      </c>
      <c r="AX132" s="16">
        <f>IF(Table25[[#This Row],[Subsector]]="Residential",IF(Table25[[#This Row],[Building structure]]&lt;&gt;"Apartment",0.5*(1-MIN(Table25[[#This Row],[No HW storage %]],Table25[[#This Row],[Space constrained %]])),0),0.5*Table25[[#This Row],[ASHP]])</f>
        <v>0.5</v>
      </c>
      <c r="AY132" s="16">
        <f>IF(Table25[[#This Row],[Subsector]]="Residential",IF(Table25[[#This Row],[Building structure]]&lt;&gt;"Apartment",Table25[[#This Row],[Hydrogen boiler]]*0.5,0),0.5*Table25[[#This Row],[Hydrogen boiler]])</f>
        <v>0.17478704025888675</v>
      </c>
      <c r="AZ132" s="16">
        <f>IF(Table25[[#This Row],[Subsector]]="Residential",IF(Table25[[#This Row],[Peak demand / kW]]&gt;fuse_limit_kW,0,1),0)</f>
        <v>0</v>
      </c>
      <c r="BA132" s="16">
        <f>IF(Table25[[#This Row],[Subsector]]="Residential",IF(Table25[[#This Row],[Building structure]]&lt;&gt;"Apartment",IF(Table25[[#This Row],[Peak demand / kW]]&gt;fuse_limit_kW,0,0.5),0),0)</f>
        <v>0</v>
      </c>
      <c r="BB132" s="16">
        <f>IF(Table25[[#This Row],[Subsector]]="Residential",IF(Table25[[#This Row],[Peak demand / kW]]&gt;fuse_limit_kW,0,1),IF(OR(Table25[[#This Row],[Subsector]]="Commercial",Table25[[#This Row],[Subsector]]="Public"),1,0))</f>
        <v>1</v>
      </c>
      <c r="BC132" s="16">
        <f>IF(Table25[[#This Row],[Subsector]]="Residential",IF(Table25[[#This Row],[Peak demand / kW]]&gt;fuse_limit_kW,0,1),0)</f>
        <v>0</v>
      </c>
      <c r="BD132" s="16">
        <f>IF($G132=Table25[[#Headers],[Gas boiler]],1,0)</f>
        <v>0</v>
      </c>
      <c r="BE132" s="16">
        <f>IF($G132=Table25[[#Headers],[Oil boiler]],1,0)</f>
        <v>1</v>
      </c>
      <c r="BF132" s="16">
        <f>IF($G132=Table25[[#Headers],[Solid boiler]],1,0)</f>
        <v>0</v>
      </c>
      <c r="BG132" s="16">
        <f>IF(Table25[[#This Row],[Subsector]]="Residential",IF(Table25[[#This Row],[Building structure]]&lt;&gt;"Apartment",Table25[[#This Row],[ASHP]]*0.5,0),0)</f>
        <v>0</v>
      </c>
      <c r="BH132" s="16">
        <f>IF(Table25[[#This Row],[Subsector]]="Residential",IF(Table25[[#This Row],[Building structure]]="Apartment",1,0),0)</f>
        <v>0</v>
      </c>
      <c r="BI132" s="27">
        <f>Table25[[#This Row],[Bioliquid boiler (B100)]]*0.5</f>
        <v>0.5</v>
      </c>
    </row>
    <row r="133" spans="2:61" x14ac:dyDescent="0.25">
      <c r="B133">
        <v>125</v>
      </c>
      <c r="C133" t="s">
        <v>349</v>
      </c>
      <c r="D133" t="s">
        <v>350</v>
      </c>
      <c r="E133" t="s">
        <v>342</v>
      </c>
      <c r="F133" t="s">
        <v>340</v>
      </c>
      <c r="G133" t="s">
        <v>20</v>
      </c>
      <c r="H133" t="s">
        <v>341</v>
      </c>
      <c r="I133" t="s">
        <v>337</v>
      </c>
      <c r="J133" t="s">
        <v>338</v>
      </c>
      <c r="K133" s="39">
        <v>729.59846416330811</v>
      </c>
      <c r="L133" s="39">
        <v>2.6329540887229346</v>
      </c>
      <c r="M133" s="39">
        <v>21.285982500617258</v>
      </c>
      <c r="N133" s="39">
        <v>0</v>
      </c>
      <c r="O133" t="s">
        <v>339</v>
      </c>
      <c r="P133" s="19">
        <v>463.23438051338098</v>
      </c>
      <c r="Q133" s="39">
        <v>1142.5153880214084</v>
      </c>
      <c r="R133" s="39">
        <v>1117.1976944058686</v>
      </c>
      <c r="S133" s="39">
        <v>4.0317111149227376</v>
      </c>
      <c r="T133" s="39">
        <v>0</v>
      </c>
      <c r="U133" s="39">
        <v>21.285982500617262</v>
      </c>
      <c r="AA133" s="39">
        <v>406.10344827586209</v>
      </c>
      <c r="AB133" s="39">
        <f>R133*1000/AA133</f>
        <v>2751.0175034193926</v>
      </c>
      <c r="AC133" s="39">
        <f>IF(AND(Table25[[#This Row],[Subsector]]="Residential",$AB133&gt;49),49+($AB133-49)*2,$AB133)</f>
        <v>2751.0175034193926</v>
      </c>
      <c r="AD133" s="39">
        <f>Table25[[#This Row],[Space heating demand (MWh)]]/(load_factor*8760)*1000</f>
        <v>363.6369074480366</v>
      </c>
      <c r="AE133" s="39">
        <f>Table25[[#This Row],[Peak demand / kW]]/Table25[[#This Row],[Floor area / m^2]]*1000</f>
        <v>895.4292532897224</v>
      </c>
      <c r="AF133" s="39">
        <f t="shared" si="1"/>
        <v>895.4292532897224</v>
      </c>
      <c r="AG133" s="46">
        <f>Table25[[#This Row],[Rebound-corrected peak demand (W/m2)]]/DesignDT</f>
        <v>38.931706664770537</v>
      </c>
      <c r="AH133" s="16">
        <v>1</v>
      </c>
      <c r="AI133" s="16">
        <f>IF(Table25[[#This Row],[Subsector]]="Residential",1-MIN(Table25[[#This Row],[No HW storage %]],Table25[[#This Row],[Space constrained %]]),Table25[[#This Row],[ND stock with floor area over threshold / %]])</f>
        <v>1</v>
      </c>
      <c r="AJ133" s="16">
        <f>IF(Table25[[#This Row],[Subsector]]="Residential",1-MIN(Table25[[#This Row],[No HW storage %]],Table25[[#This Row],[Space constrained %]]),Table25[[#This Row],[ND stock with floor area over threshold / %]])</f>
        <v>1</v>
      </c>
      <c r="AK133" s="16">
        <f>IF(Table25[[#This Row],[Subsector]]="Residential",1-MIN(Table25[[#This Row],[No HW storage %]],Table25[[#This Row],[Space constrained %]]),Table25[[#This Row],[ND stock with floor area over threshold / %]])</f>
        <v>1</v>
      </c>
      <c r="AL133" s="16">
        <f>IF(Table25[[#This Row],[Subsector]]="Residential",1-MIN(Table25[[#This Row],[No HW storage %]],Table25[[#This Row],[Space constrained %]]),Table25[[#This Row],[ND stock with floor area over threshold / %]])</f>
        <v>1</v>
      </c>
      <c r="AM133" s="16">
        <f>IF($G133=Table25[[#Headers],[Electric heating]],1,0)</f>
        <v>0</v>
      </c>
      <c r="AN133" s="16">
        <f>IF($G133=Table25[[#Headers],[Commercial electric heating]],1,0)</f>
        <v>0</v>
      </c>
      <c r="AO13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33" s="16">
        <f>IF(Table25[[#This Row],[Subsector]]="Residential",IF(AND(Table25[[#This Row],[Building structure]]&lt;&gt;"Apartment",OR(Table25[[#This Row],[Heating]]="Oil boiler",Table25[[#This Row],[Heating]]="Solid boiler")),1,1-Table25[[#This Row],[Space constrained %]]),Table25[[#This Row],[ND stock with floor area over threshold / %]])</f>
        <v>1</v>
      </c>
      <c r="AQ133" s="16">
        <f>IF(Table25[[#This Row],[Subsector]]="Residential",IF(AND(Table25[[#This Row],[Building structure]]&lt;&gt;"Apartment",OR(Table25[[#This Row],[Heating]]="Oil boiler",Table25[[#This Row],[Heating]]="Solid boiler")),1,1-Table25[[#This Row],[Space constrained %]]),Table25[[#This Row],[ND stock with floor area over threshold / %]])</f>
        <v>1</v>
      </c>
      <c r="AR133" s="16">
        <f>IF(Table25[[#This Row],[Heating]]="Gas boiler",1,percentage_of_non_gas_domestic_properties_within_close_proximity_of_gas_grid)</f>
        <v>0.3495740805177735</v>
      </c>
      <c r="AS133" s="16">
        <f>IF(Table25[[#This Row],[Heating]]="Gas boiler",1,percentage_of_non_gas_domestic_properties_within_close_proximity_of_gas_grid)</f>
        <v>0.3495740805177735</v>
      </c>
      <c r="AT133" s="16">
        <f>Table25[[#This Row],[Biomethane boiler]]*Table25[[#This Row],[ASHP]]</f>
        <v>0.3495740805177735</v>
      </c>
      <c r="AU133" s="16">
        <f>IF(Table25[[#This Row],[Subsector]]="Residential",Table25[[#This Row],[ASHP]]*Table25[[#This Row],[Bioliquid boiler (B100)]],Table25[[#This Row],[ND stock with floor area over threshold / %]])</f>
        <v>1</v>
      </c>
      <c r="AV133" s="16">
        <f>Table25[[#This Row],[Biomethane boiler]]*Table25[[#This Row],[ASHP]]</f>
        <v>0.3495740805177735</v>
      </c>
      <c r="AW133" s="16">
        <v>1</v>
      </c>
      <c r="AX133" s="16">
        <f>IF(Table25[[#This Row],[Subsector]]="Residential",IF(Table25[[#This Row],[Building structure]]&lt;&gt;"Apartment",0.5*(1-MIN(Table25[[#This Row],[No HW storage %]],Table25[[#This Row],[Space constrained %]])),0),0.5*Table25[[#This Row],[ASHP]])</f>
        <v>0.5</v>
      </c>
      <c r="AY133" s="16">
        <f>IF(Table25[[#This Row],[Subsector]]="Residential",IF(Table25[[#This Row],[Building structure]]&lt;&gt;"Apartment",Table25[[#This Row],[Hydrogen boiler]]*0.5,0),0.5*Table25[[#This Row],[Hydrogen boiler]])</f>
        <v>0.17478704025888675</v>
      </c>
      <c r="AZ133" s="16">
        <f>IF(Table25[[#This Row],[Subsector]]="Residential",IF(Table25[[#This Row],[Peak demand / kW]]&gt;fuse_limit_kW,0,1),0)</f>
        <v>0</v>
      </c>
      <c r="BA133" s="16">
        <f>IF(Table25[[#This Row],[Subsector]]="Residential",IF(Table25[[#This Row],[Building structure]]&lt;&gt;"Apartment",IF(Table25[[#This Row],[Peak demand / kW]]&gt;fuse_limit_kW,0,0.5),0),0)</f>
        <v>0</v>
      </c>
      <c r="BB133" s="16">
        <f>IF(Table25[[#This Row],[Subsector]]="Residential",IF(Table25[[#This Row],[Peak demand / kW]]&gt;fuse_limit_kW,0,1),IF(OR(Table25[[#This Row],[Subsector]]="Commercial",Table25[[#This Row],[Subsector]]="Public"),1,0))</f>
        <v>1</v>
      </c>
      <c r="BC133" s="16">
        <f>IF(Table25[[#This Row],[Subsector]]="Residential",IF(Table25[[#This Row],[Peak demand / kW]]&gt;fuse_limit_kW,0,1),0)</f>
        <v>0</v>
      </c>
      <c r="BD133" s="16">
        <f>IF($G133=Table25[[#Headers],[Gas boiler]],1,0)</f>
        <v>0</v>
      </c>
      <c r="BE133" s="16">
        <f>IF($G133=Table25[[#Headers],[Oil boiler]],1,0)</f>
        <v>1</v>
      </c>
      <c r="BF133" s="16">
        <f>IF($G133=Table25[[#Headers],[Solid boiler]],1,0)</f>
        <v>0</v>
      </c>
      <c r="BG133" s="16">
        <f>IF(Table25[[#This Row],[Subsector]]="Residential",IF(Table25[[#This Row],[Building structure]]&lt;&gt;"Apartment",Table25[[#This Row],[ASHP]]*0.5,0),0)</f>
        <v>0</v>
      </c>
      <c r="BH133" s="16">
        <f>IF(Table25[[#This Row],[Subsector]]="Residential",IF(Table25[[#This Row],[Building structure]]="Apartment",1,0),0)</f>
        <v>0</v>
      </c>
      <c r="BI133" s="27">
        <f>Table25[[#This Row],[Bioliquid boiler (B100)]]*0.5</f>
        <v>0.5</v>
      </c>
    </row>
    <row r="134" spans="2:61" x14ac:dyDescent="0.25">
      <c r="B134" s="3">
        <v>126</v>
      </c>
      <c r="C134" t="s">
        <v>349</v>
      </c>
      <c r="D134" t="s">
        <v>350</v>
      </c>
      <c r="E134" t="s">
        <v>342</v>
      </c>
      <c r="F134" t="s">
        <v>340</v>
      </c>
      <c r="G134" t="s">
        <v>20</v>
      </c>
      <c r="H134" t="s">
        <v>341</v>
      </c>
      <c r="I134" t="s">
        <v>341</v>
      </c>
      <c r="J134" t="s">
        <v>338</v>
      </c>
      <c r="K134" s="39">
        <v>44.737016886534292</v>
      </c>
      <c r="L134" s="39">
        <v>4.1168921198844295</v>
      </c>
      <c r="M134" s="39">
        <v>27.24512564684175</v>
      </c>
      <c r="N134" s="39">
        <v>0</v>
      </c>
      <c r="O134" t="s">
        <v>339</v>
      </c>
      <c r="P134" s="19">
        <v>1709.1751281010952</v>
      </c>
      <c r="Q134" s="39">
        <v>95.230761442904637</v>
      </c>
      <c r="R134" s="39">
        <v>62.256523551690165</v>
      </c>
      <c r="S134" s="39">
        <v>5.7291122443727165</v>
      </c>
      <c r="T134" s="39">
        <v>0</v>
      </c>
      <c r="U134" s="39">
        <v>27.245125646841746</v>
      </c>
      <c r="AA134" s="39">
        <v>379.77570093457945</v>
      </c>
      <c r="AB134" s="39">
        <f>R134*1000/AA134</f>
        <v>163.92971798481267</v>
      </c>
      <c r="AC134" s="39">
        <f>IF(AND(Table25[[#This Row],[Subsector]]="Residential",$AB134&gt;49),49+($AB134-49)*2,$AB134)</f>
        <v>163.92971798481267</v>
      </c>
      <c r="AD134" s="39">
        <f>Table25[[#This Row],[Space heating demand (MWh)]]/(load_factor*8760)*1000</f>
        <v>22.29723782070435</v>
      </c>
      <c r="AE134" s="39">
        <f>Table25[[#This Row],[Peak demand / kW]]/Table25[[#This Row],[Floor area / m^2]]*1000</f>
        <v>58.711596781557375</v>
      </c>
      <c r="AF134" s="39">
        <f t="shared" si="1"/>
        <v>58.711596781557375</v>
      </c>
      <c r="AG134" s="46">
        <f>Table25[[#This Row],[Rebound-corrected peak demand (W/m2)]]/DesignDT</f>
        <v>2.5526781209372773</v>
      </c>
      <c r="AH134" s="16">
        <v>1</v>
      </c>
      <c r="AI134" s="16">
        <f>IF(Table25[[#This Row],[Subsector]]="Residential",1-MIN(Table25[[#This Row],[No HW storage %]],Table25[[#This Row],[Space constrained %]]),Table25[[#This Row],[ND stock with floor area over threshold / %]])</f>
        <v>1</v>
      </c>
      <c r="AJ134" s="16">
        <f>IF(Table25[[#This Row],[Subsector]]="Residential",1-MIN(Table25[[#This Row],[No HW storage %]],Table25[[#This Row],[Space constrained %]]),Table25[[#This Row],[ND stock with floor area over threshold / %]])</f>
        <v>1</v>
      </c>
      <c r="AK134" s="16">
        <f>IF(Table25[[#This Row],[Subsector]]="Residential",1-MIN(Table25[[#This Row],[No HW storage %]],Table25[[#This Row],[Space constrained %]]),Table25[[#This Row],[ND stock with floor area over threshold / %]])</f>
        <v>1</v>
      </c>
      <c r="AL134" s="16">
        <f>IF(Table25[[#This Row],[Subsector]]="Residential",1-MIN(Table25[[#This Row],[No HW storage %]],Table25[[#This Row],[Space constrained %]]),Table25[[#This Row],[ND stock with floor area over threshold / %]])</f>
        <v>1</v>
      </c>
      <c r="AM134" s="16">
        <f>IF($G134=Table25[[#Headers],[Electric heating]],1,0)</f>
        <v>0</v>
      </c>
      <c r="AN134" s="16">
        <f>IF($G134=Table25[[#Headers],[Commercial electric heating]],1,0)</f>
        <v>0</v>
      </c>
      <c r="AO13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34" s="16">
        <f>IF(Table25[[#This Row],[Subsector]]="Residential",IF(AND(Table25[[#This Row],[Building structure]]&lt;&gt;"Apartment",OR(Table25[[#This Row],[Heating]]="Oil boiler",Table25[[#This Row],[Heating]]="Solid boiler")),1,1-Table25[[#This Row],[Space constrained %]]),Table25[[#This Row],[ND stock with floor area over threshold / %]])</f>
        <v>1</v>
      </c>
      <c r="AQ134" s="16">
        <f>IF(Table25[[#This Row],[Subsector]]="Residential",IF(AND(Table25[[#This Row],[Building structure]]&lt;&gt;"Apartment",OR(Table25[[#This Row],[Heating]]="Oil boiler",Table25[[#This Row],[Heating]]="Solid boiler")),1,1-Table25[[#This Row],[Space constrained %]]),Table25[[#This Row],[ND stock with floor area over threshold / %]])</f>
        <v>1</v>
      </c>
      <c r="AR134" s="16">
        <f>IF(Table25[[#This Row],[Heating]]="Gas boiler",1,percentage_of_non_gas_domestic_properties_within_close_proximity_of_gas_grid)</f>
        <v>0.3495740805177735</v>
      </c>
      <c r="AS134" s="16">
        <f>IF(Table25[[#This Row],[Heating]]="Gas boiler",1,percentage_of_non_gas_domestic_properties_within_close_proximity_of_gas_grid)</f>
        <v>0.3495740805177735</v>
      </c>
      <c r="AT134" s="16">
        <f>Table25[[#This Row],[Biomethane boiler]]*Table25[[#This Row],[ASHP]]</f>
        <v>0.3495740805177735</v>
      </c>
      <c r="AU134" s="16">
        <f>IF(Table25[[#This Row],[Subsector]]="Residential",Table25[[#This Row],[ASHP]]*Table25[[#This Row],[Bioliquid boiler (B100)]],Table25[[#This Row],[ND stock with floor area over threshold / %]])</f>
        <v>1</v>
      </c>
      <c r="AV134" s="16">
        <f>Table25[[#This Row],[Biomethane boiler]]*Table25[[#This Row],[ASHP]]</f>
        <v>0.3495740805177735</v>
      </c>
      <c r="AW134" s="16">
        <v>1</v>
      </c>
      <c r="AX134" s="16">
        <f>IF(Table25[[#This Row],[Subsector]]="Residential",IF(Table25[[#This Row],[Building structure]]&lt;&gt;"Apartment",0.5*(1-MIN(Table25[[#This Row],[No HW storage %]],Table25[[#This Row],[Space constrained %]])),0),0.5*Table25[[#This Row],[ASHP]])</f>
        <v>0.5</v>
      </c>
      <c r="AY134" s="16">
        <f>IF(Table25[[#This Row],[Subsector]]="Residential",IF(Table25[[#This Row],[Building structure]]&lt;&gt;"Apartment",Table25[[#This Row],[Hydrogen boiler]]*0.5,0),0.5*Table25[[#This Row],[Hydrogen boiler]])</f>
        <v>0.17478704025888675</v>
      </c>
      <c r="AZ134" s="16">
        <f>IF(Table25[[#This Row],[Subsector]]="Residential",IF(Table25[[#This Row],[Peak demand / kW]]&gt;fuse_limit_kW,0,1),0)</f>
        <v>0</v>
      </c>
      <c r="BA134" s="16">
        <f>IF(Table25[[#This Row],[Subsector]]="Residential",IF(Table25[[#This Row],[Building structure]]&lt;&gt;"Apartment",IF(Table25[[#This Row],[Peak demand / kW]]&gt;fuse_limit_kW,0,0.5),0),0)</f>
        <v>0</v>
      </c>
      <c r="BB134" s="16">
        <f>IF(Table25[[#This Row],[Subsector]]="Residential",IF(Table25[[#This Row],[Peak demand / kW]]&gt;fuse_limit_kW,0,1),IF(OR(Table25[[#This Row],[Subsector]]="Commercial",Table25[[#This Row],[Subsector]]="Public"),1,0))</f>
        <v>1</v>
      </c>
      <c r="BC134" s="16">
        <f>IF(Table25[[#This Row],[Subsector]]="Residential",IF(Table25[[#This Row],[Peak demand / kW]]&gt;fuse_limit_kW,0,1),0)</f>
        <v>0</v>
      </c>
      <c r="BD134" s="16">
        <f>IF($G134=Table25[[#Headers],[Gas boiler]],1,0)</f>
        <v>0</v>
      </c>
      <c r="BE134" s="16">
        <f>IF($G134=Table25[[#Headers],[Oil boiler]],1,0)</f>
        <v>1</v>
      </c>
      <c r="BF134" s="16">
        <f>IF($G134=Table25[[#Headers],[Solid boiler]],1,0)</f>
        <v>0</v>
      </c>
      <c r="BG134" s="16">
        <f>IF(Table25[[#This Row],[Subsector]]="Residential",IF(Table25[[#This Row],[Building structure]]&lt;&gt;"Apartment",Table25[[#This Row],[ASHP]]*0.5,0),0)</f>
        <v>0</v>
      </c>
      <c r="BH134" s="16">
        <f>IF(Table25[[#This Row],[Subsector]]="Residential",IF(Table25[[#This Row],[Building structure]]="Apartment",1,0),0)</f>
        <v>0</v>
      </c>
      <c r="BI134" s="27">
        <f>Table25[[#This Row],[Bioliquid boiler (B100)]]*0.5</f>
        <v>0.5</v>
      </c>
    </row>
    <row r="135" spans="2:61" x14ac:dyDescent="0.25">
      <c r="B135" s="3">
        <v>127</v>
      </c>
      <c r="C135" t="s">
        <v>349</v>
      </c>
      <c r="D135" t="s">
        <v>351</v>
      </c>
      <c r="E135" t="s">
        <v>335</v>
      </c>
      <c r="F135" t="s">
        <v>340</v>
      </c>
      <c r="G135" t="s">
        <v>20</v>
      </c>
      <c r="H135" t="s">
        <v>341</v>
      </c>
      <c r="I135" t="s">
        <v>337</v>
      </c>
      <c r="J135" t="s">
        <v>338</v>
      </c>
      <c r="K135" s="39">
        <v>183.11904934396696</v>
      </c>
      <c r="L135" s="39">
        <v>132.86339288763344</v>
      </c>
      <c r="M135" s="39">
        <v>264.55368342395991</v>
      </c>
      <c r="N135" s="39">
        <v>0</v>
      </c>
      <c r="O135" t="s">
        <v>339</v>
      </c>
      <c r="P135" s="19">
        <v>205.8673154177051</v>
      </c>
      <c r="Q135" s="39">
        <v>615.34519106074345</v>
      </c>
      <c r="R135" s="39">
        <v>203.29169855995443</v>
      </c>
      <c r="S135" s="39">
        <v>147.49980907682908</v>
      </c>
      <c r="T135" s="39">
        <v>0</v>
      </c>
      <c r="U135" s="39">
        <v>264.55368342395991</v>
      </c>
      <c r="AA135" s="39">
        <v>2251.8000000000002</v>
      </c>
      <c r="AB135" s="39">
        <f>R135*1000/AA135</f>
        <v>90.279642312796156</v>
      </c>
      <c r="AC135" s="39">
        <f>IF(AND(Table25[[#This Row],[Subsector]]="Residential",$AB135&gt;49),49+($AB135-49)*2,$AB135)</f>
        <v>90.279642312796156</v>
      </c>
      <c r="AD135" s="39">
        <f>Table25[[#This Row],[Space heating demand (MWh)]]/(load_factor*8760)*1000</f>
        <v>91.267797383081927</v>
      </c>
      <c r="AE135" s="39">
        <f>Table25[[#This Row],[Peak demand / kW]]/Table25[[#This Row],[Floor area / m^2]]*1000</f>
        <v>40.531040671055116</v>
      </c>
      <c r="AF135" s="39">
        <f t="shared" si="1"/>
        <v>40.531040671055116</v>
      </c>
      <c r="AG135" s="46">
        <f>Table25[[#This Row],[Rebound-corrected peak demand (W/m2)]]/DesignDT</f>
        <v>1.7622191596110921</v>
      </c>
      <c r="AH135" s="16">
        <v>1</v>
      </c>
      <c r="AI135" s="16">
        <f>IF(Table25[[#This Row],[Subsector]]="Residential",1-MIN(Table25[[#This Row],[No HW storage %]],Table25[[#This Row],[Space constrained %]]),Table25[[#This Row],[ND stock with floor area over threshold / %]])</f>
        <v>1</v>
      </c>
      <c r="AJ135" s="16">
        <f>IF(Table25[[#This Row],[Subsector]]="Residential",1-MIN(Table25[[#This Row],[No HW storage %]],Table25[[#This Row],[Space constrained %]]),Table25[[#This Row],[ND stock with floor area over threshold / %]])</f>
        <v>1</v>
      </c>
      <c r="AK135" s="16">
        <f>IF(Table25[[#This Row],[Subsector]]="Residential",1-MIN(Table25[[#This Row],[No HW storage %]],Table25[[#This Row],[Space constrained %]]),Table25[[#This Row],[ND stock with floor area over threshold / %]])</f>
        <v>1</v>
      </c>
      <c r="AL135" s="16">
        <f>IF(Table25[[#This Row],[Subsector]]="Residential",1-MIN(Table25[[#This Row],[No HW storage %]],Table25[[#This Row],[Space constrained %]]),Table25[[#This Row],[ND stock with floor area over threshold / %]])</f>
        <v>1</v>
      </c>
      <c r="AM135" s="16">
        <f>IF($G135=Table25[[#Headers],[Electric heating]],1,0)</f>
        <v>0</v>
      </c>
      <c r="AN135" s="16">
        <f>IF($G135=Table25[[#Headers],[Commercial electric heating]],1,0)</f>
        <v>0</v>
      </c>
      <c r="AO13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35" s="16">
        <f>IF(Table25[[#This Row],[Subsector]]="Residential",IF(AND(Table25[[#This Row],[Building structure]]&lt;&gt;"Apartment",OR(Table25[[#This Row],[Heating]]="Oil boiler",Table25[[#This Row],[Heating]]="Solid boiler")),1,1-Table25[[#This Row],[Space constrained %]]),Table25[[#This Row],[ND stock with floor area over threshold / %]])</f>
        <v>1</v>
      </c>
      <c r="AQ135" s="16">
        <f>IF(Table25[[#This Row],[Subsector]]="Residential",IF(AND(Table25[[#This Row],[Building structure]]&lt;&gt;"Apartment",OR(Table25[[#This Row],[Heating]]="Oil boiler",Table25[[#This Row],[Heating]]="Solid boiler")),1,1-Table25[[#This Row],[Space constrained %]]),Table25[[#This Row],[ND stock with floor area over threshold / %]])</f>
        <v>1</v>
      </c>
      <c r="AR135" s="16">
        <f>IF(Table25[[#This Row],[Heating]]="Gas boiler",1,percentage_of_non_gas_domestic_properties_within_close_proximity_of_gas_grid)</f>
        <v>0.3495740805177735</v>
      </c>
      <c r="AS135" s="16">
        <f>IF(Table25[[#This Row],[Heating]]="Gas boiler",1,percentage_of_non_gas_domestic_properties_within_close_proximity_of_gas_grid)</f>
        <v>0.3495740805177735</v>
      </c>
      <c r="AT135" s="16">
        <f>Table25[[#This Row],[Biomethane boiler]]*Table25[[#This Row],[ASHP]]</f>
        <v>0.3495740805177735</v>
      </c>
      <c r="AU135" s="16">
        <f>IF(Table25[[#This Row],[Subsector]]="Residential",Table25[[#This Row],[ASHP]]*Table25[[#This Row],[Bioliquid boiler (B100)]],Table25[[#This Row],[ND stock with floor area over threshold / %]])</f>
        <v>1</v>
      </c>
      <c r="AV135" s="16">
        <f>Table25[[#This Row],[Biomethane boiler]]*Table25[[#This Row],[ASHP]]</f>
        <v>0.3495740805177735</v>
      </c>
      <c r="AW135" s="16">
        <v>1</v>
      </c>
      <c r="AX135" s="16">
        <f>IF(Table25[[#This Row],[Subsector]]="Residential",IF(Table25[[#This Row],[Building structure]]&lt;&gt;"Apartment",0.5*(1-MIN(Table25[[#This Row],[No HW storage %]],Table25[[#This Row],[Space constrained %]])),0),0.5*Table25[[#This Row],[ASHP]])</f>
        <v>0.5</v>
      </c>
      <c r="AY135" s="16">
        <f>IF(Table25[[#This Row],[Subsector]]="Residential",IF(Table25[[#This Row],[Building structure]]&lt;&gt;"Apartment",Table25[[#This Row],[Hydrogen boiler]]*0.5,0),0.5*Table25[[#This Row],[Hydrogen boiler]])</f>
        <v>0.17478704025888675</v>
      </c>
      <c r="AZ135" s="16">
        <f>IF(Table25[[#This Row],[Subsector]]="Residential",IF(Table25[[#This Row],[Peak demand / kW]]&gt;fuse_limit_kW,0,1),0)</f>
        <v>0</v>
      </c>
      <c r="BA135" s="16">
        <f>IF(Table25[[#This Row],[Subsector]]="Residential",IF(Table25[[#This Row],[Building structure]]&lt;&gt;"Apartment",IF(Table25[[#This Row],[Peak demand / kW]]&gt;fuse_limit_kW,0,0.5),0),0)</f>
        <v>0</v>
      </c>
      <c r="BB135" s="16">
        <f>IF(Table25[[#This Row],[Subsector]]="Residential",IF(Table25[[#This Row],[Peak demand / kW]]&gt;fuse_limit_kW,0,1),IF(OR(Table25[[#This Row],[Subsector]]="Commercial",Table25[[#This Row],[Subsector]]="Public"),1,0))</f>
        <v>1</v>
      </c>
      <c r="BC135" s="16">
        <f>IF(Table25[[#This Row],[Subsector]]="Residential",IF(Table25[[#This Row],[Peak demand / kW]]&gt;fuse_limit_kW,0,1),0)</f>
        <v>0</v>
      </c>
      <c r="BD135" s="16">
        <f>IF($G135=Table25[[#Headers],[Gas boiler]],1,0)</f>
        <v>0</v>
      </c>
      <c r="BE135" s="16">
        <f>IF($G135=Table25[[#Headers],[Oil boiler]],1,0)</f>
        <v>1</v>
      </c>
      <c r="BF135" s="16">
        <f>IF($G135=Table25[[#Headers],[Solid boiler]],1,0)</f>
        <v>0</v>
      </c>
      <c r="BG135" s="16">
        <f>IF(Table25[[#This Row],[Subsector]]="Residential",IF(Table25[[#This Row],[Building structure]]&lt;&gt;"Apartment",Table25[[#This Row],[ASHP]]*0.5,0),0)</f>
        <v>0</v>
      </c>
      <c r="BH135" s="16">
        <f>IF(Table25[[#This Row],[Subsector]]="Residential",IF(Table25[[#This Row],[Building structure]]="Apartment",1,0),0)</f>
        <v>0</v>
      </c>
      <c r="BI135" s="27">
        <f>Table25[[#This Row],[Bioliquid boiler (B100)]]*0.5</f>
        <v>0.5</v>
      </c>
    </row>
    <row r="136" spans="2:61" x14ac:dyDescent="0.25">
      <c r="B136">
        <v>128</v>
      </c>
      <c r="C136" t="s">
        <v>349</v>
      </c>
      <c r="D136" t="s">
        <v>351</v>
      </c>
      <c r="E136" t="s">
        <v>335</v>
      </c>
      <c r="F136" t="s">
        <v>340</v>
      </c>
      <c r="G136" t="s">
        <v>20</v>
      </c>
      <c r="H136" t="s">
        <v>341</v>
      </c>
      <c r="I136" t="s">
        <v>341</v>
      </c>
      <c r="J136" t="s">
        <v>338</v>
      </c>
      <c r="K136" s="39">
        <v>318.88510392005867</v>
      </c>
      <c r="L136" s="39">
        <v>114.93603518367924</v>
      </c>
      <c r="M136" s="39">
        <v>373.87221638712572</v>
      </c>
      <c r="N136" s="39">
        <v>0</v>
      </c>
      <c r="O136" t="s">
        <v>339</v>
      </c>
      <c r="P136" s="19">
        <v>631.32643394762897</v>
      </c>
      <c r="Q136" s="39">
        <v>969.81633305100627</v>
      </c>
      <c r="R136" s="39">
        <v>438.05542064068504</v>
      </c>
      <c r="S136" s="39">
        <v>157.88869602319531</v>
      </c>
      <c r="T136" s="39">
        <v>0</v>
      </c>
      <c r="U136" s="39">
        <v>373.87221638712583</v>
      </c>
      <c r="AA136" s="39">
        <v>2174.608695652174</v>
      </c>
      <c r="AB136" s="39">
        <f>R136*1000/AA136</f>
        <v>201.44103236435851</v>
      </c>
      <c r="AC136" s="39">
        <f>IF(AND(Table25[[#This Row],[Subsector]]="Residential",$AB136&gt;49),49+($AB136-49)*2,$AB136)</f>
        <v>201.44103236435851</v>
      </c>
      <c r="AD136" s="39">
        <f>Table25[[#This Row],[Space heating demand (MWh)]]/(load_factor*8760)*1000</f>
        <v>158.93453552388593</v>
      </c>
      <c r="AE136" s="39">
        <f>Table25[[#This Row],[Peak demand / kW]]/Table25[[#This Row],[Floor area / m^2]]*1000</f>
        <v>73.08649866141586</v>
      </c>
      <c r="AF136" s="39">
        <f t="shared" si="1"/>
        <v>73.08649866141586</v>
      </c>
      <c r="AG136" s="46">
        <f>Table25[[#This Row],[Rebound-corrected peak demand (W/m2)]]/DesignDT</f>
        <v>3.1776738548441679</v>
      </c>
      <c r="AH136" s="16">
        <v>1</v>
      </c>
      <c r="AI136" s="16">
        <f>IF(Table25[[#This Row],[Subsector]]="Residential",1-MIN(Table25[[#This Row],[No HW storage %]],Table25[[#This Row],[Space constrained %]]),Table25[[#This Row],[ND stock with floor area over threshold / %]])</f>
        <v>1</v>
      </c>
      <c r="AJ136" s="16">
        <f>IF(Table25[[#This Row],[Subsector]]="Residential",1-MIN(Table25[[#This Row],[No HW storage %]],Table25[[#This Row],[Space constrained %]]),Table25[[#This Row],[ND stock with floor area over threshold / %]])</f>
        <v>1</v>
      </c>
      <c r="AK136" s="16">
        <f>IF(Table25[[#This Row],[Subsector]]="Residential",1-MIN(Table25[[#This Row],[No HW storage %]],Table25[[#This Row],[Space constrained %]]),Table25[[#This Row],[ND stock with floor area over threshold / %]])</f>
        <v>1</v>
      </c>
      <c r="AL136" s="16">
        <f>IF(Table25[[#This Row],[Subsector]]="Residential",1-MIN(Table25[[#This Row],[No HW storage %]],Table25[[#This Row],[Space constrained %]]),Table25[[#This Row],[ND stock with floor area over threshold / %]])</f>
        <v>1</v>
      </c>
      <c r="AM136" s="16">
        <f>IF($G136=Table25[[#Headers],[Electric heating]],1,0)</f>
        <v>0</v>
      </c>
      <c r="AN136" s="16">
        <f>IF($G136=Table25[[#Headers],[Commercial electric heating]],1,0)</f>
        <v>0</v>
      </c>
      <c r="AO13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36" s="16">
        <f>IF(Table25[[#This Row],[Subsector]]="Residential",IF(AND(Table25[[#This Row],[Building structure]]&lt;&gt;"Apartment",OR(Table25[[#This Row],[Heating]]="Oil boiler",Table25[[#This Row],[Heating]]="Solid boiler")),1,1-Table25[[#This Row],[Space constrained %]]),Table25[[#This Row],[ND stock with floor area over threshold / %]])</f>
        <v>1</v>
      </c>
      <c r="AQ136" s="16">
        <f>IF(Table25[[#This Row],[Subsector]]="Residential",IF(AND(Table25[[#This Row],[Building structure]]&lt;&gt;"Apartment",OR(Table25[[#This Row],[Heating]]="Oil boiler",Table25[[#This Row],[Heating]]="Solid boiler")),1,1-Table25[[#This Row],[Space constrained %]]),Table25[[#This Row],[ND stock with floor area over threshold / %]])</f>
        <v>1</v>
      </c>
      <c r="AR136" s="16">
        <f>IF(Table25[[#This Row],[Heating]]="Gas boiler",1,percentage_of_non_gas_domestic_properties_within_close_proximity_of_gas_grid)</f>
        <v>0.3495740805177735</v>
      </c>
      <c r="AS136" s="16">
        <f>IF(Table25[[#This Row],[Heating]]="Gas boiler",1,percentage_of_non_gas_domestic_properties_within_close_proximity_of_gas_grid)</f>
        <v>0.3495740805177735</v>
      </c>
      <c r="AT136" s="16">
        <f>Table25[[#This Row],[Biomethane boiler]]*Table25[[#This Row],[ASHP]]</f>
        <v>0.3495740805177735</v>
      </c>
      <c r="AU136" s="16">
        <f>IF(Table25[[#This Row],[Subsector]]="Residential",Table25[[#This Row],[ASHP]]*Table25[[#This Row],[Bioliquid boiler (B100)]],Table25[[#This Row],[ND stock with floor area over threshold / %]])</f>
        <v>1</v>
      </c>
      <c r="AV136" s="16">
        <f>Table25[[#This Row],[Biomethane boiler]]*Table25[[#This Row],[ASHP]]</f>
        <v>0.3495740805177735</v>
      </c>
      <c r="AW136" s="16">
        <v>1</v>
      </c>
      <c r="AX136" s="16">
        <f>IF(Table25[[#This Row],[Subsector]]="Residential",IF(Table25[[#This Row],[Building structure]]&lt;&gt;"Apartment",0.5*(1-MIN(Table25[[#This Row],[No HW storage %]],Table25[[#This Row],[Space constrained %]])),0),0.5*Table25[[#This Row],[ASHP]])</f>
        <v>0.5</v>
      </c>
      <c r="AY136" s="16">
        <f>IF(Table25[[#This Row],[Subsector]]="Residential",IF(Table25[[#This Row],[Building structure]]&lt;&gt;"Apartment",Table25[[#This Row],[Hydrogen boiler]]*0.5,0),0.5*Table25[[#This Row],[Hydrogen boiler]])</f>
        <v>0.17478704025888675</v>
      </c>
      <c r="AZ136" s="16">
        <f>IF(Table25[[#This Row],[Subsector]]="Residential",IF(Table25[[#This Row],[Peak demand / kW]]&gt;fuse_limit_kW,0,1),0)</f>
        <v>0</v>
      </c>
      <c r="BA136" s="16">
        <f>IF(Table25[[#This Row],[Subsector]]="Residential",IF(Table25[[#This Row],[Building structure]]&lt;&gt;"Apartment",IF(Table25[[#This Row],[Peak demand / kW]]&gt;fuse_limit_kW,0,0.5),0),0)</f>
        <v>0</v>
      </c>
      <c r="BB136" s="16">
        <f>IF(Table25[[#This Row],[Subsector]]="Residential",IF(Table25[[#This Row],[Peak demand / kW]]&gt;fuse_limit_kW,0,1),IF(OR(Table25[[#This Row],[Subsector]]="Commercial",Table25[[#This Row],[Subsector]]="Public"),1,0))</f>
        <v>1</v>
      </c>
      <c r="BC136" s="16">
        <f>IF(Table25[[#This Row],[Subsector]]="Residential",IF(Table25[[#This Row],[Peak demand / kW]]&gt;fuse_limit_kW,0,1),0)</f>
        <v>0</v>
      </c>
      <c r="BD136" s="16">
        <f>IF($G136=Table25[[#Headers],[Gas boiler]],1,0)</f>
        <v>0</v>
      </c>
      <c r="BE136" s="16">
        <f>IF($G136=Table25[[#Headers],[Oil boiler]],1,0)</f>
        <v>1</v>
      </c>
      <c r="BF136" s="16">
        <f>IF($G136=Table25[[#Headers],[Solid boiler]],1,0)</f>
        <v>0</v>
      </c>
      <c r="BG136" s="16">
        <f>IF(Table25[[#This Row],[Subsector]]="Residential",IF(Table25[[#This Row],[Building structure]]&lt;&gt;"Apartment",Table25[[#This Row],[ASHP]]*0.5,0),0)</f>
        <v>0</v>
      </c>
      <c r="BH136" s="16">
        <f>IF(Table25[[#This Row],[Subsector]]="Residential",IF(Table25[[#This Row],[Building structure]]="Apartment",1,0),0)</f>
        <v>0</v>
      </c>
      <c r="BI136" s="27">
        <f>Table25[[#This Row],[Bioliquid boiler (B100)]]*0.5</f>
        <v>0.5</v>
      </c>
    </row>
    <row r="137" spans="2:61" x14ac:dyDescent="0.25">
      <c r="B137" s="3">
        <v>129</v>
      </c>
      <c r="C137" t="s">
        <v>349</v>
      </c>
      <c r="D137" t="s">
        <v>351</v>
      </c>
      <c r="E137" t="s">
        <v>335</v>
      </c>
      <c r="F137" t="s">
        <v>340</v>
      </c>
      <c r="G137" t="s">
        <v>25</v>
      </c>
      <c r="H137" t="s">
        <v>337</v>
      </c>
      <c r="I137" t="s">
        <v>337</v>
      </c>
      <c r="J137" t="s">
        <v>338</v>
      </c>
      <c r="K137" s="39">
        <v>190.15261545481246</v>
      </c>
      <c r="L137" s="39">
        <v>177.19658637907673</v>
      </c>
      <c r="M137" s="39">
        <v>396.82115715909833</v>
      </c>
      <c r="N137" s="39">
        <v>0</v>
      </c>
      <c r="O137" t="s">
        <v>339</v>
      </c>
      <c r="P137" s="19">
        <v>1948.8772526209416</v>
      </c>
      <c r="Q137" s="39">
        <v>777.43251428464578</v>
      </c>
      <c r="R137" s="39">
        <v>197.01756439899731</v>
      </c>
      <c r="S137" s="39">
        <v>183.59379272655019</v>
      </c>
      <c r="T137" s="39">
        <v>0</v>
      </c>
      <c r="U137" s="39">
        <v>396.82115715909839</v>
      </c>
      <c r="AA137" s="39">
        <v>3495.5070422535209</v>
      </c>
      <c r="AB137" s="39">
        <f>R137*1000/AA137</f>
        <v>56.363086103806538</v>
      </c>
      <c r="AC137" s="39">
        <f>IF(AND(Table25[[#This Row],[Subsector]]="Residential",$AB137&gt;49),49+($AB137-49)*2,$AB137)</f>
        <v>56.363086103806538</v>
      </c>
      <c r="AD137" s="39">
        <f>Table25[[#This Row],[Space heating demand (MWh)]]/(load_factor*8760)*1000</f>
        <v>94.773375251604804</v>
      </c>
      <c r="AE137" s="39">
        <f>Table25[[#This Row],[Peak demand / kW]]/Table25[[#This Row],[Floor area / m^2]]*1000</f>
        <v>27.112912120041184</v>
      </c>
      <c r="AF137" s="39">
        <f t="shared" ref="AF137:AF200" si="2">AE137*(AC137/AB137)</f>
        <v>27.112912120041184</v>
      </c>
      <c r="AG137" s="46">
        <f>Table25[[#This Row],[Rebound-corrected peak demand (W/m2)]]/DesignDT</f>
        <v>1.1788222660887471</v>
      </c>
      <c r="AH137" s="16">
        <v>1</v>
      </c>
      <c r="AI137" s="16">
        <f>IF(Table25[[#This Row],[Subsector]]="Residential",1-MIN(Table25[[#This Row],[No HW storage %]],Table25[[#This Row],[Space constrained %]]),Table25[[#This Row],[ND stock with floor area over threshold / %]])</f>
        <v>1</v>
      </c>
      <c r="AJ137" s="16">
        <f>IF(Table25[[#This Row],[Subsector]]="Residential",1-MIN(Table25[[#This Row],[No HW storage %]],Table25[[#This Row],[Space constrained %]]),Table25[[#This Row],[ND stock with floor area over threshold / %]])</f>
        <v>1</v>
      </c>
      <c r="AK137" s="16">
        <f>IF(Table25[[#This Row],[Subsector]]="Residential",1-MIN(Table25[[#This Row],[No HW storage %]],Table25[[#This Row],[Space constrained %]]),Table25[[#This Row],[ND stock with floor area over threshold / %]])</f>
        <v>1</v>
      </c>
      <c r="AL137" s="16">
        <f>IF(Table25[[#This Row],[Subsector]]="Residential",1-MIN(Table25[[#This Row],[No HW storage %]],Table25[[#This Row],[Space constrained %]]),Table25[[#This Row],[ND stock with floor area over threshold / %]])</f>
        <v>1</v>
      </c>
      <c r="AM137" s="16">
        <f>IF($G137=Table25[[#Headers],[Electric heating]],1,0)</f>
        <v>0</v>
      </c>
      <c r="AN137" s="16">
        <f>IF($G137=Table25[[#Headers],[Commercial electric heating]],1,0)</f>
        <v>0</v>
      </c>
      <c r="AO13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37" s="16">
        <f>IF(Table25[[#This Row],[Subsector]]="Residential",IF(AND(Table25[[#This Row],[Building structure]]&lt;&gt;"Apartment",OR(Table25[[#This Row],[Heating]]="Oil boiler",Table25[[#This Row],[Heating]]="Solid boiler")),1,1-Table25[[#This Row],[Space constrained %]]),Table25[[#This Row],[ND stock with floor area over threshold / %]])</f>
        <v>1</v>
      </c>
      <c r="AQ137" s="16">
        <f>IF(Table25[[#This Row],[Subsector]]="Residential",IF(AND(Table25[[#This Row],[Building structure]]&lt;&gt;"Apartment",OR(Table25[[#This Row],[Heating]]="Oil boiler",Table25[[#This Row],[Heating]]="Solid boiler")),1,1-Table25[[#This Row],[Space constrained %]]),Table25[[#This Row],[ND stock with floor area over threshold / %]])</f>
        <v>1</v>
      </c>
      <c r="AR137" s="16">
        <f>IF(Table25[[#This Row],[Heating]]="Gas boiler",1,percentage_of_non_gas_domestic_properties_within_close_proximity_of_gas_grid)</f>
        <v>1</v>
      </c>
      <c r="AS137" s="16">
        <f>IF(Table25[[#This Row],[Heating]]="Gas boiler",1,percentage_of_non_gas_domestic_properties_within_close_proximity_of_gas_grid)</f>
        <v>1</v>
      </c>
      <c r="AT137" s="16">
        <f>Table25[[#This Row],[Biomethane boiler]]*Table25[[#This Row],[ASHP]]</f>
        <v>1</v>
      </c>
      <c r="AU137" s="16">
        <f>IF(Table25[[#This Row],[Subsector]]="Residential",Table25[[#This Row],[ASHP]]*Table25[[#This Row],[Bioliquid boiler (B100)]],Table25[[#This Row],[ND stock with floor area over threshold / %]])</f>
        <v>1</v>
      </c>
      <c r="AV137" s="16">
        <f>Table25[[#This Row],[Biomethane boiler]]*Table25[[#This Row],[ASHP]]</f>
        <v>1</v>
      </c>
      <c r="AW137" s="16">
        <v>1</v>
      </c>
      <c r="AX137" s="16">
        <f>IF(Table25[[#This Row],[Subsector]]="Residential",IF(Table25[[#This Row],[Building structure]]&lt;&gt;"Apartment",0.5*(1-MIN(Table25[[#This Row],[No HW storage %]],Table25[[#This Row],[Space constrained %]])),0),0.5*Table25[[#This Row],[ASHP]])</f>
        <v>0.5</v>
      </c>
      <c r="AY137" s="16">
        <f>IF(Table25[[#This Row],[Subsector]]="Residential",IF(Table25[[#This Row],[Building structure]]&lt;&gt;"Apartment",Table25[[#This Row],[Hydrogen boiler]]*0.5,0),0.5*Table25[[#This Row],[Hydrogen boiler]])</f>
        <v>0.5</v>
      </c>
      <c r="AZ137" s="16">
        <f>IF(Table25[[#This Row],[Subsector]]="Residential",IF(Table25[[#This Row],[Peak demand / kW]]&gt;fuse_limit_kW,0,1),0)</f>
        <v>0</v>
      </c>
      <c r="BA137" s="16">
        <f>IF(Table25[[#This Row],[Subsector]]="Residential",IF(Table25[[#This Row],[Building structure]]&lt;&gt;"Apartment",IF(Table25[[#This Row],[Peak demand / kW]]&gt;fuse_limit_kW,0,0.5),0),0)</f>
        <v>0</v>
      </c>
      <c r="BB137" s="16">
        <f>IF(Table25[[#This Row],[Subsector]]="Residential",IF(Table25[[#This Row],[Peak demand / kW]]&gt;fuse_limit_kW,0,1),IF(OR(Table25[[#This Row],[Subsector]]="Commercial",Table25[[#This Row],[Subsector]]="Public"),1,0))</f>
        <v>1</v>
      </c>
      <c r="BC137" s="16">
        <f>IF(Table25[[#This Row],[Subsector]]="Residential",IF(Table25[[#This Row],[Peak demand / kW]]&gt;fuse_limit_kW,0,1),0)</f>
        <v>0</v>
      </c>
      <c r="BD137" s="16">
        <f>IF($G137=Table25[[#Headers],[Gas boiler]],1,0)</f>
        <v>1</v>
      </c>
      <c r="BE137" s="16">
        <f>IF($G137=Table25[[#Headers],[Oil boiler]],1,0)</f>
        <v>0</v>
      </c>
      <c r="BF137" s="16">
        <f>IF($G137=Table25[[#Headers],[Solid boiler]],1,0)</f>
        <v>0</v>
      </c>
      <c r="BG137" s="16">
        <f>IF(Table25[[#This Row],[Subsector]]="Residential",IF(Table25[[#This Row],[Building structure]]&lt;&gt;"Apartment",Table25[[#This Row],[ASHP]]*0.5,0),0)</f>
        <v>0</v>
      </c>
      <c r="BH137" s="16">
        <f>IF(Table25[[#This Row],[Subsector]]="Residential",IF(Table25[[#This Row],[Building structure]]="Apartment",1,0),0)</f>
        <v>0</v>
      </c>
      <c r="BI137" s="27">
        <f>Table25[[#This Row],[Bioliquid boiler (B100)]]*0.5</f>
        <v>0.5</v>
      </c>
    </row>
    <row r="138" spans="2:61" x14ac:dyDescent="0.25">
      <c r="B138" s="3">
        <v>130</v>
      </c>
      <c r="C138" t="s">
        <v>349</v>
      </c>
      <c r="D138" t="s">
        <v>351</v>
      </c>
      <c r="E138" t="s">
        <v>335</v>
      </c>
      <c r="F138" t="s">
        <v>340</v>
      </c>
      <c r="G138" t="s">
        <v>25</v>
      </c>
      <c r="H138" t="s">
        <v>341</v>
      </c>
      <c r="I138" t="s">
        <v>337</v>
      </c>
      <c r="J138" t="s">
        <v>338</v>
      </c>
      <c r="K138" s="39">
        <v>319.07653532437587</v>
      </c>
      <c r="L138" s="39">
        <v>191.02199734992897</v>
      </c>
      <c r="M138" s="39">
        <v>369.49762529489641</v>
      </c>
      <c r="N138" s="39">
        <v>0</v>
      </c>
      <c r="O138" t="s">
        <v>339</v>
      </c>
      <c r="P138" s="19">
        <v>260.76526619575981</v>
      </c>
      <c r="Q138" s="39">
        <v>942.40611786638897</v>
      </c>
      <c r="R138" s="39">
        <v>358.36538464293255</v>
      </c>
      <c r="S138" s="39">
        <v>214.54310792855995</v>
      </c>
      <c r="T138" s="39">
        <v>0</v>
      </c>
      <c r="U138" s="39">
        <v>369.49762529489641</v>
      </c>
      <c r="AA138" s="39">
        <v>3022.3157894736842</v>
      </c>
      <c r="AB138" s="39">
        <f>R138*1000/AA138</f>
        <v>118.57311068918429</v>
      </c>
      <c r="AC138" s="39">
        <f>IF(AND(Table25[[#This Row],[Subsector]]="Residential",$AB138&gt;49),49+($AB138-49)*2,$AB138)</f>
        <v>118.57311068918429</v>
      </c>
      <c r="AD138" s="39">
        <f>Table25[[#This Row],[Space heating demand (MWh)]]/(load_factor*8760)*1000</f>
        <v>159.02994625632789</v>
      </c>
      <c r="AE138" s="39">
        <f>Table25[[#This Row],[Peak demand / kW]]/Table25[[#This Row],[Floor area / m^2]]*1000</f>
        <v>52.618573747391856</v>
      </c>
      <c r="AF138" s="39">
        <f t="shared" si="2"/>
        <v>52.618573747391856</v>
      </c>
      <c r="AG138" s="46">
        <f>Table25[[#This Row],[Rebound-corrected peak demand (W/m2)]]/DesignDT</f>
        <v>2.2877640759735591</v>
      </c>
      <c r="AH138" s="16">
        <v>1</v>
      </c>
      <c r="AI138" s="16">
        <f>IF(Table25[[#This Row],[Subsector]]="Residential",1-MIN(Table25[[#This Row],[No HW storage %]],Table25[[#This Row],[Space constrained %]]),Table25[[#This Row],[ND stock with floor area over threshold / %]])</f>
        <v>1</v>
      </c>
      <c r="AJ138" s="16">
        <f>IF(Table25[[#This Row],[Subsector]]="Residential",1-MIN(Table25[[#This Row],[No HW storage %]],Table25[[#This Row],[Space constrained %]]),Table25[[#This Row],[ND stock with floor area over threshold / %]])</f>
        <v>1</v>
      </c>
      <c r="AK138" s="16">
        <f>IF(Table25[[#This Row],[Subsector]]="Residential",1-MIN(Table25[[#This Row],[No HW storage %]],Table25[[#This Row],[Space constrained %]]),Table25[[#This Row],[ND stock with floor area over threshold / %]])</f>
        <v>1</v>
      </c>
      <c r="AL138" s="16">
        <f>IF(Table25[[#This Row],[Subsector]]="Residential",1-MIN(Table25[[#This Row],[No HW storage %]],Table25[[#This Row],[Space constrained %]]),Table25[[#This Row],[ND stock with floor area over threshold / %]])</f>
        <v>1</v>
      </c>
      <c r="AM138" s="16">
        <f>IF($G138=Table25[[#Headers],[Electric heating]],1,0)</f>
        <v>0</v>
      </c>
      <c r="AN138" s="16">
        <f>IF($G138=Table25[[#Headers],[Commercial electric heating]],1,0)</f>
        <v>0</v>
      </c>
      <c r="AO13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38" s="16">
        <f>IF(Table25[[#This Row],[Subsector]]="Residential",IF(AND(Table25[[#This Row],[Building structure]]&lt;&gt;"Apartment",OR(Table25[[#This Row],[Heating]]="Oil boiler",Table25[[#This Row],[Heating]]="Solid boiler")),1,1-Table25[[#This Row],[Space constrained %]]),Table25[[#This Row],[ND stock with floor area over threshold / %]])</f>
        <v>1</v>
      </c>
      <c r="AQ138" s="16">
        <f>IF(Table25[[#This Row],[Subsector]]="Residential",IF(AND(Table25[[#This Row],[Building structure]]&lt;&gt;"Apartment",OR(Table25[[#This Row],[Heating]]="Oil boiler",Table25[[#This Row],[Heating]]="Solid boiler")),1,1-Table25[[#This Row],[Space constrained %]]),Table25[[#This Row],[ND stock with floor area over threshold / %]])</f>
        <v>1</v>
      </c>
      <c r="AR138" s="16">
        <f>IF(Table25[[#This Row],[Heating]]="Gas boiler",1,percentage_of_non_gas_domestic_properties_within_close_proximity_of_gas_grid)</f>
        <v>1</v>
      </c>
      <c r="AS138" s="16">
        <f>IF(Table25[[#This Row],[Heating]]="Gas boiler",1,percentage_of_non_gas_domestic_properties_within_close_proximity_of_gas_grid)</f>
        <v>1</v>
      </c>
      <c r="AT138" s="16">
        <f>Table25[[#This Row],[Biomethane boiler]]*Table25[[#This Row],[ASHP]]</f>
        <v>1</v>
      </c>
      <c r="AU138" s="16">
        <f>IF(Table25[[#This Row],[Subsector]]="Residential",Table25[[#This Row],[ASHP]]*Table25[[#This Row],[Bioliquid boiler (B100)]],Table25[[#This Row],[ND stock with floor area over threshold / %]])</f>
        <v>1</v>
      </c>
      <c r="AV138" s="16">
        <f>Table25[[#This Row],[Biomethane boiler]]*Table25[[#This Row],[ASHP]]</f>
        <v>1</v>
      </c>
      <c r="AW138" s="16">
        <v>1</v>
      </c>
      <c r="AX138" s="16">
        <f>IF(Table25[[#This Row],[Subsector]]="Residential",IF(Table25[[#This Row],[Building structure]]&lt;&gt;"Apartment",0.5*(1-MIN(Table25[[#This Row],[No HW storage %]],Table25[[#This Row],[Space constrained %]])),0),0.5*Table25[[#This Row],[ASHP]])</f>
        <v>0.5</v>
      </c>
      <c r="AY138" s="16">
        <f>IF(Table25[[#This Row],[Subsector]]="Residential",IF(Table25[[#This Row],[Building structure]]&lt;&gt;"Apartment",Table25[[#This Row],[Hydrogen boiler]]*0.5,0),0.5*Table25[[#This Row],[Hydrogen boiler]])</f>
        <v>0.5</v>
      </c>
      <c r="AZ138" s="16">
        <f>IF(Table25[[#This Row],[Subsector]]="Residential",IF(Table25[[#This Row],[Peak demand / kW]]&gt;fuse_limit_kW,0,1),0)</f>
        <v>0</v>
      </c>
      <c r="BA138" s="16">
        <f>IF(Table25[[#This Row],[Subsector]]="Residential",IF(Table25[[#This Row],[Building structure]]&lt;&gt;"Apartment",IF(Table25[[#This Row],[Peak demand / kW]]&gt;fuse_limit_kW,0,0.5),0),0)</f>
        <v>0</v>
      </c>
      <c r="BB138" s="16">
        <f>IF(Table25[[#This Row],[Subsector]]="Residential",IF(Table25[[#This Row],[Peak demand / kW]]&gt;fuse_limit_kW,0,1),IF(OR(Table25[[#This Row],[Subsector]]="Commercial",Table25[[#This Row],[Subsector]]="Public"),1,0))</f>
        <v>1</v>
      </c>
      <c r="BC138" s="16">
        <f>IF(Table25[[#This Row],[Subsector]]="Residential",IF(Table25[[#This Row],[Peak demand / kW]]&gt;fuse_limit_kW,0,1),0)</f>
        <v>0</v>
      </c>
      <c r="BD138" s="16">
        <f>IF($G138=Table25[[#Headers],[Gas boiler]],1,0)</f>
        <v>1</v>
      </c>
      <c r="BE138" s="16">
        <f>IF($G138=Table25[[#Headers],[Oil boiler]],1,0)</f>
        <v>0</v>
      </c>
      <c r="BF138" s="16">
        <f>IF($G138=Table25[[#Headers],[Solid boiler]],1,0)</f>
        <v>0</v>
      </c>
      <c r="BG138" s="16">
        <f>IF(Table25[[#This Row],[Subsector]]="Residential",IF(Table25[[#This Row],[Building structure]]&lt;&gt;"Apartment",Table25[[#This Row],[ASHP]]*0.5,0),0)</f>
        <v>0</v>
      </c>
      <c r="BH138" s="16">
        <f>IF(Table25[[#This Row],[Subsector]]="Residential",IF(Table25[[#This Row],[Building structure]]="Apartment",1,0),0)</f>
        <v>0</v>
      </c>
      <c r="BI138" s="27">
        <f>Table25[[#This Row],[Bioliquid boiler (B100)]]*0.5</f>
        <v>0.5</v>
      </c>
    </row>
    <row r="139" spans="2:61" x14ac:dyDescent="0.25">
      <c r="B139">
        <v>131</v>
      </c>
      <c r="C139" t="s">
        <v>349</v>
      </c>
      <c r="D139" t="s">
        <v>351</v>
      </c>
      <c r="E139" t="s">
        <v>335</v>
      </c>
      <c r="F139" t="s">
        <v>336</v>
      </c>
      <c r="G139" t="s">
        <v>25</v>
      </c>
      <c r="H139" t="s">
        <v>337</v>
      </c>
      <c r="I139" t="s">
        <v>337</v>
      </c>
      <c r="J139" t="s">
        <v>338</v>
      </c>
      <c r="K139" s="39">
        <v>285.99880822436722</v>
      </c>
      <c r="L139" s="39">
        <v>225.31363452342572</v>
      </c>
      <c r="M139" s="39">
        <v>1386.4130470662412</v>
      </c>
      <c r="N139" s="39">
        <v>412.1842337806458</v>
      </c>
      <c r="O139" t="s">
        <v>339</v>
      </c>
      <c r="P139" s="19">
        <v>260.76526619575981</v>
      </c>
      <c r="Q139" s="39">
        <v>2009.7407683877004</v>
      </c>
      <c r="R139" s="39">
        <v>285.99880822436722</v>
      </c>
      <c r="S139" s="39">
        <v>225.31363452342572</v>
      </c>
      <c r="T139" s="39">
        <v>112.01527857366612</v>
      </c>
      <c r="U139" s="39">
        <v>1386.4130470662412</v>
      </c>
      <c r="AA139" s="39">
        <v>5444.105263157895</v>
      </c>
      <c r="AB139" s="39">
        <f>R139*1000/AA139</f>
        <v>52.533666121376832</v>
      </c>
      <c r="AC139" s="39">
        <f>IF(AND(Table25[[#This Row],[Subsector]]="Residential",$AB139&gt;49),49+($AB139-49)*2,$AB139)</f>
        <v>52.533666121376832</v>
      </c>
      <c r="AD139" s="39">
        <f>Table25[[#This Row],[Space heating demand (MWh)]]/(load_factor*8760)*1000</f>
        <v>142.54377889322757</v>
      </c>
      <c r="AE139" s="39">
        <f>Table25[[#This Row],[Peak demand / kW]]/Table25[[#This Row],[Floor area / m^2]]*1000</f>
        <v>26.183141582119951</v>
      </c>
      <c r="AF139" s="39">
        <f t="shared" si="2"/>
        <v>26.183141582119951</v>
      </c>
      <c r="AG139" s="46">
        <f>Table25[[#This Row],[Rebound-corrected peak demand (W/m2)]]/DesignDT</f>
        <v>1.1383974600921718</v>
      </c>
      <c r="AH139" s="16">
        <v>1</v>
      </c>
      <c r="AI139" s="16">
        <f>IF(Table25[[#This Row],[Subsector]]="Residential",1-MIN(Table25[[#This Row],[No HW storage %]],Table25[[#This Row],[Space constrained %]]),Table25[[#This Row],[ND stock with floor area over threshold / %]])</f>
        <v>1</v>
      </c>
      <c r="AJ139" s="16">
        <f>IF(Table25[[#This Row],[Subsector]]="Residential",1-MIN(Table25[[#This Row],[No HW storage %]],Table25[[#This Row],[Space constrained %]]),Table25[[#This Row],[ND stock with floor area over threshold / %]])</f>
        <v>1</v>
      </c>
      <c r="AK139" s="16">
        <f>IF(Table25[[#This Row],[Subsector]]="Residential",1-MIN(Table25[[#This Row],[No HW storage %]],Table25[[#This Row],[Space constrained %]]),Table25[[#This Row],[ND stock with floor area over threshold / %]])</f>
        <v>1</v>
      </c>
      <c r="AL139" s="16">
        <f>IF(Table25[[#This Row],[Subsector]]="Residential",1-MIN(Table25[[#This Row],[No HW storage %]],Table25[[#This Row],[Space constrained %]]),Table25[[#This Row],[ND stock with floor area over threshold / %]])</f>
        <v>1</v>
      </c>
      <c r="AM139" s="16">
        <f>IF($G139=Table25[[#Headers],[Electric heating]],1,0)</f>
        <v>0</v>
      </c>
      <c r="AN139" s="16">
        <f>IF($G139=Table25[[#Headers],[Commercial electric heating]],1,0)</f>
        <v>0</v>
      </c>
      <c r="AO13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39" s="16">
        <f>IF(Table25[[#This Row],[Subsector]]="Residential",IF(AND(Table25[[#This Row],[Building structure]]&lt;&gt;"Apartment",OR(Table25[[#This Row],[Heating]]="Oil boiler",Table25[[#This Row],[Heating]]="Solid boiler")),1,1-Table25[[#This Row],[Space constrained %]]),Table25[[#This Row],[ND stock with floor area over threshold / %]])</f>
        <v>1</v>
      </c>
      <c r="AQ139" s="16">
        <f>IF(Table25[[#This Row],[Subsector]]="Residential",IF(AND(Table25[[#This Row],[Building structure]]&lt;&gt;"Apartment",OR(Table25[[#This Row],[Heating]]="Oil boiler",Table25[[#This Row],[Heating]]="Solid boiler")),1,1-Table25[[#This Row],[Space constrained %]]),Table25[[#This Row],[ND stock with floor area over threshold / %]])</f>
        <v>1</v>
      </c>
      <c r="AR139" s="16">
        <f>IF(Table25[[#This Row],[Heating]]="Gas boiler",1,percentage_of_non_gas_domestic_properties_within_close_proximity_of_gas_grid)</f>
        <v>1</v>
      </c>
      <c r="AS139" s="16">
        <f>IF(Table25[[#This Row],[Heating]]="Gas boiler",1,percentage_of_non_gas_domestic_properties_within_close_proximity_of_gas_grid)</f>
        <v>1</v>
      </c>
      <c r="AT139" s="16">
        <f>Table25[[#This Row],[Biomethane boiler]]*Table25[[#This Row],[ASHP]]</f>
        <v>1</v>
      </c>
      <c r="AU139" s="16">
        <f>IF(Table25[[#This Row],[Subsector]]="Residential",Table25[[#This Row],[ASHP]]*Table25[[#This Row],[Bioliquid boiler (B100)]],Table25[[#This Row],[ND stock with floor area over threshold / %]])</f>
        <v>1</v>
      </c>
      <c r="AV139" s="16">
        <f>Table25[[#This Row],[Biomethane boiler]]*Table25[[#This Row],[ASHP]]</f>
        <v>1</v>
      </c>
      <c r="AW139" s="16">
        <v>1</v>
      </c>
      <c r="AX139" s="16">
        <f>IF(Table25[[#This Row],[Subsector]]="Residential",IF(Table25[[#This Row],[Building structure]]&lt;&gt;"Apartment",0.5*(1-MIN(Table25[[#This Row],[No HW storage %]],Table25[[#This Row],[Space constrained %]])),0),0.5*Table25[[#This Row],[ASHP]])</f>
        <v>0.5</v>
      </c>
      <c r="AY139" s="16">
        <f>IF(Table25[[#This Row],[Subsector]]="Residential",IF(Table25[[#This Row],[Building structure]]&lt;&gt;"Apartment",Table25[[#This Row],[Hydrogen boiler]]*0.5,0),0.5*Table25[[#This Row],[Hydrogen boiler]])</f>
        <v>0.5</v>
      </c>
      <c r="AZ139" s="16">
        <f>IF(Table25[[#This Row],[Subsector]]="Residential",IF(Table25[[#This Row],[Peak demand / kW]]&gt;fuse_limit_kW,0,1),0)</f>
        <v>0</v>
      </c>
      <c r="BA139" s="16">
        <f>IF(Table25[[#This Row],[Subsector]]="Residential",IF(Table25[[#This Row],[Building structure]]&lt;&gt;"Apartment",IF(Table25[[#This Row],[Peak demand / kW]]&gt;fuse_limit_kW,0,0.5),0),0)</f>
        <v>0</v>
      </c>
      <c r="BB139" s="16">
        <f>IF(Table25[[#This Row],[Subsector]]="Residential",IF(Table25[[#This Row],[Peak demand / kW]]&gt;fuse_limit_kW,0,1),IF(OR(Table25[[#This Row],[Subsector]]="Commercial",Table25[[#This Row],[Subsector]]="Public"),1,0))</f>
        <v>1</v>
      </c>
      <c r="BC139" s="16">
        <f>IF(Table25[[#This Row],[Subsector]]="Residential",IF(Table25[[#This Row],[Peak demand / kW]]&gt;fuse_limit_kW,0,1),0)</f>
        <v>0</v>
      </c>
      <c r="BD139" s="16">
        <f>IF($G139=Table25[[#Headers],[Gas boiler]],1,0)</f>
        <v>1</v>
      </c>
      <c r="BE139" s="16">
        <f>IF($G139=Table25[[#Headers],[Oil boiler]],1,0)</f>
        <v>0</v>
      </c>
      <c r="BF139" s="16">
        <f>IF($G139=Table25[[#Headers],[Solid boiler]],1,0)</f>
        <v>0</v>
      </c>
      <c r="BG139" s="16">
        <f>IF(Table25[[#This Row],[Subsector]]="Residential",IF(Table25[[#This Row],[Building structure]]&lt;&gt;"Apartment",Table25[[#This Row],[ASHP]]*0.5,0),0)</f>
        <v>0</v>
      </c>
      <c r="BH139" s="16">
        <f>IF(Table25[[#This Row],[Subsector]]="Residential",IF(Table25[[#This Row],[Building structure]]="Apartment",1,0),0)</f>
        <v>0</v>
      </c>
      <c r="BI139" s="27">
        <f>Table25[[#This Row],[Bioliquid boiler (B100)]]*0.5</f>
        <v>0.5</v>
      </c>
    </row>
    <row r="140" spans="2:61" x14ac:dyDescent="0.25">
      <c r="B140" s="3">
        <v>132</v>
      </c>
      <c r="C140" t="s">
        <v>349</v>
      </c>
      <c r="D140" t="s">
        <v>351</v>
      </c>
      <c r="E140" t="s">
        <v>335</v>
      </c>
      <c r="F140" t="s">
        <v>336</v>
      </c>
      <c r="G140" t="s">
        <v>25</v>
      </c>
      <c r="H140" t="s">
        <v>341</v>
      </c>
      <c r="I140" t="s">
        <v>337</v>
      </c>
      <c r="J140" t="s">
        <v>338</v>
      </c>
      <c r="K140" s="39">
        <v>569.35477632166896</v>
      </c>
      <c r="L140" s="39">
        <v>533.0611538387659</v>
      </c>
      <c r="M140" s="39">
        <v>3294.0198565554538</v>
      </c>
      <c r="N140" s="39">
        <v>1414.8332291478564</v>
      </c>
      <c r="O140" t="s">
        <v>339</v>
      </c>
      <c r="P140" s="19">
        <v>82.346926167082046</v>
      </c>
      <c r="Q140" s="39">
        <v>5103.852401289817</v>
      </c>
      <c r="R140" s="39">
        <v>569.35477632166896</v>
      </c>
      <c r="S140" s="39">
        <v>533.0611538387659</v>
      </c>
      <c r="T140" s="39">
        <v>707.4166145739282</v>
      </c>
      <c r="U140" s="39">
        <v>3294.0198565554538</v>
      </c>
      <c r="AA140" s="39">
        <v>7784.666666666667</v>
      </c>
      <c r="AB140" s="39">
        <f>R140*1000/AA140</f>
        <v>73.137977604050988</v>
      </c>
      <c r="AC140" s="39">
        <f>IF(AND(Table25[[#This Row],[Subsector]]="Residential",$AB140&gt;49),49+($AB140-49)*2,$AB140)</f>
        <v>73.137977604050988</v>
      </c>
      <c r="AD140" s="39">
        <f>Table25[[#This Row],[Space heating demand (MWh)]]/(load_factor*8760)*1000</f>
        <v>283.77034803631159</v>
      </c>
      <c r="AE140" s="39">
        <f>Table25[[#This Row],[Peak demand / kW]]/Table25[[#This Row],[Floor area / m^2]]*1000</f>
        <v>36.45247255754623</v>
      </c>
      <c r="AF140" s="39">
        <f t="shared" si="2"/>
        <v>36.45247255754623</v>
      </c>
      <c r="AG140" s="46">
        <f>Table25[[#This Row],[Rebound-corrected peak demand (W/m2)]]/DesignDT</f>
        <v>1.5848901111976621</v>
      </c>
      <c r="AH140" s="16">
        <v>1</v>
      </c>
      <c r="AI140" s="16">
        <f>IF(Table25[[#This Row],[Subsector]]="Residential",1-MIN(Table25[[#This Row],[No HW storage %]],Table25[[#This Row],[Space constrained %]]),Table25[[#This Row],[ND stock with floor area over threshold / %]])</f>
        <v>1</v>
      </c>
      <c r="AJ140" s="16">
        <f>IF(Table25[[#This Row],[Subsector]]="Residential",1-MIN(Table25[[#This Row],[No HW storage %]],Table25[[#This Row],[Space constrained %]]),Table25[[#This Row],[ND stock with floor area over threshold / %]])</f>
        <v>1</v>
      </c>
      <c r="AK140" s="16">
        <f>IF(Table25[[#This Row],[Subsector]]="Residential",1-MIN(Table25[[#This Row],[No HW storage %]],Table25[[#This Row],[Space constrained %]]),Table25[[#This Row],[ND stock with floor area over threshold / %]])</f>
        <v>1</v>
      </c>
      <c r="AL140" s="16">
        <f>IF(Table25[[#This Row],[Subsector]]="Residential",1-MIN(Table25[[#This Row],[No HW storage %]],Table25[[#This Row],[Space constrained %]]),Table25[[#This Row],[ND stock with floor area over threshold / %]])</f>
        <v>1</v>
      </c>
      <c r="AM140" s="16">
        <f>IF($G140=Table25[[#Headers],[Electric heating]],1,0)</f>
        <v>0</v>
      </c>
      <c r="AN140" s="16">
        <f>IF($G140=Table25[[#Headers],[Commercial electric heating]],1,0)</f>
        <v>0</v>
      </c>
      <c r="AO14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40" s="16">
        <f>IF(Table25[[#This Row],[Subsector]]="Residential",IF(AND(Table25[[#This Row],[Building structure]]&lt;&gt;"Apartment",OR(Table25[[#This Row],[Heating]]="Oil boiler",Table25[[#This Row],[Heating]]="Solid boiler")),1,1-Table25[[#This Row],[Space constrained %]]),Table25[[#This Row],[ND stock with floor area over threshold / %]])</f>
        <v>1</v>
      </c>
      <c r="AQ140" s="16">
        <f>IF(Table25[[#This Row],[Subsector]]="Residential",IF(AND(Table25[[#This Row],[Building structure]]&lt;&gt;"Apartment",OR(Table25[[#This Row],[Heating]]="Oil boiler",Table25[[#This Row],[Heating]]="Solid boiler")),1,1-Table25[[#This Row],[Space constrained %]]),Table25[[#This Row],[ND stock with floor area over threshold / %]])</f>
        <v>1</v>
      </c>
      <c r="AR140" s="16">
        <f>IF(Table25[[#This Row],[Heating]]="Gas boiler",1,percentage_of_non_gas_domestic_properties_within_close_proximity_of_gas_grid)</f>
        <v>1</v>
      </c>
      <c r="AS140" s="16">
        <f>IF(Table25[[#This Row],[Heating]]="Gas boiler",1,percentage_of_non_gas_domestic_properties_within_close_proximity_of_gas_grid)</f>
        <v>1</v>
      </c>
      <c r="AT140" s="16">
        <f>Table25[[#This Row],[Biomethane boiler]]*Table25[[#This Row],[ASHP]]</f>
        <v>1</v>
      </c>
      <c r="AU140" s="16">
        <f>IF(Table25[[#This Row],[Subsector]]="Residential",Table25[[#This Row],[ASHP]]*Table25[[#This Row],[Bioliquid boiler (B100)]],Table25[[#This Row],[ND stock with floor area over threshold / %]])</f>
        <v>1</v>
      </c>
      <c r="AV140" s="16">
        <f>Table25[[#This Row],[Biomethane boiler]]*Table25[[#This Row],[ASHP]]</f>
        <v>1</v>
      </c>
      <c r="AW140" s="16">
        <v>1</v>
      </c>
      <c r="AX140" s="16">
        <f>IF(Table25[[#This Row],[Subsector]]="Residential",IF(Table25[[#This Row],[Building structure]]&lt;&gt;"Apartment",0.5*(1-MIN(Table25[[#This Row],[No HW storage %]],Table25[[#This Row],[Space constrained %]])),0),0.5*Table25[[#This Row],[ASHP]])</f>
        <v>0.5</v>
      </c>
      <c r="AY140" s="16">
        <f>IF(Table25[[#This Row],[Subsector]]="Residential",IF(Table25[[#This Row],[Building structure]]&lt;&gt;"Apartment",Table25[[#This Row],[Hydrogen boiler]]*0.5,0),0.5*Table25[[#This Row],[Hydrogen boiler]])</f>
        <v>0.5</v>
      </c>
      <c r="AZ140" s="16">
        <f>IF(Table25[[#This Row],[Subsector]]="Residential",IF(Table25[[#This Row],[Peak demand / kW]]&gt;fuse_limit_kW,0,1),0)</f>
        <v>0</v>
      </c>
      <c r="BA140" s="16">
        <f>IF(Table25[[#This Row],[Subsector]]="Residential",IF(Table25[[#This Row],[Building structure]]&lt;&gt;"Apartment",IF(Table25[[#This Row],[Peak demand / kW]]&gt;fuse_limit_kW,0,0.5),0),0)</f>
        <v>0</v>
      </c>
      <c r="BB140" s="16">
        <f>IF(Table25[[#This Row],[Subsector]]="Residential",IF(Table25[[#This Row],[Peak demand / kW]]&gt;fuse_limit_kW,0,1),IF(OR(Table25[[#This Row],[Subsector]]="Commercial",Table25[[#This Row],[Subsector]]="Public"),1,0))</f>
        <v>1</v>
      </c>
      <c r="BC140" s="16">
        <f>IF(Table25[[#This Row],[Subsector]]="Residential",IF(Table25[[#This Row],[Peak demand / kW]]&gt;fuse_limit_kW,0,1),0)</f>
        <v>0</v>
      </c>
      <c r="BD140" s="16">
        <f>IF($G140=Table25[[#Headers],[Gas boiler]],1,0)</f>
        <v>1</v>
      </c>
      <c r="BE140" s="16">
        <f>IF($G140=Table25[[#Headers],[Oil boiler]],1,0)</f>
        <v>0</v>
      </c>
      <c r="BF140" s="16">
        <f>IF($G140=Table25[[#Headers],[Solid boiler]],1,0)</f>
        <v>0</v>
      </c>
      <c r="BG140" s="16">
        <f>IF(Table25[[#This Row],[Subsector]]="Residential",IF(Table25[[#This Row],[Building structure]]&lt;&gt;"Apartment",Table25[[#This Row],[ASHP]]*0.5,0),0)</f>
        <v>0</v>
      </c>
      <c r="BH140" s="16">
        <f>IF(Table25[[#This Row],[Subsector]]="Residential",IF(Table25[[#This Row],[Building structure]]="Apartment",1,0),0)</f>
        <v>0</v>
      </c>
      <c r="BI140" s="27">
        <f>Table25[[#This Row],[Bioliquid boiler (B100)]]*0.5</f>
        <v>0.5</v>
      </c>
    </row>
    <row r="141" spans="2:61" x14ac:dyDescent="0.25">
      <c r="B141" s="3">
        <v>133</v>
      </c>
      <c r="C141" t="s">
        <v>349</v>
      </c>
      <c r="D141" t="s">
        <v>351</v>
      </c>
      <c r="E141" t="s">
        <v>342</v>
      </c>
      <c r="F141" t="s">
        <v>336</v>
      </c>
      <c r="G141" t="s">
        <v>331</v>
      </c>
      <c r="H141" t="s">
        <v>337</v>
      </c>
      <c r="I141" t="s">
        <v>337</v>
      </c>
      <c r="J141" t="s">
        <v>338</v>
      </c>
      <c r="K141" s="39">
        <v>17.651283958830039</v>
      </c>
      <c r="L141" s="39">
        <v>6.4118915586472891</v>
      </c>
      <c r="M141" s="39">
        <v>34.916844033738172</v>
      </c>
      <c r="N141" s="39">
        <v>14.34771280797368</v>
      </c>
      <c r="O141" t="s">
        <v>339</v>
      </c>
      <c r="P141" s="19">
        <v>441.34987592081501</v>
      </c>
      <c r="Q141" s="39">
        <v>48.472011830775266</v>
      </c>
      <c r="R141" s="39">
        <v>6.0376249258475676</v>
      </c>
      <c r="S141" s="39">
        <v>2.1931886873846671</v>
      </c>
      <c r="T141" s="39">
        <v>5.3243541838048571</v>
      </c>
      <c r="U141" s="39">
        <v>34.916844033738172</v>
      </c>
      <c r="AA141" s="39">
        <v>292.3125</v>
      </c>
      <c r="AB141" s="39">
        <f>R141*1000/AA141</f>
        <v>20.654692925713295</v>
      </c>
      <c r="AC141" s="39">
        <f>IF(AND(Table25[[#This Row],[Subsector]]="Residential",$AB141&gt;49),49+($AB141-49)*2,$AB141)</f>
        <v>20.654692925713295</v>
      </c>
      <c r="AD141" s="39">
        <f>Table25[[#This Row],[Space heating demand (MWh)]]/(load_factor*8760)*1000</f>
        <v>8.7975216869965696</v>
      </c>
      <c r="AE141" s="39">
        <f>Table25[[#This Row],[Peak demand / kW]]/Table25[[#This Row],[Floor area / m^2]]*1000</f>
        <v>30.096289713907442</v>
      </c>
      <c r="AF141" s="39">
        <f t="shared" si="2"/>
        <v>30.096289713907442</v>
      </c>
      <c r="AG141" s="46">
        <f>Table25[[#This Row],[Rebound-corrected peak demand (W/m2)]]/DesignDT</f>
        <v>1.30853433538728</v>
      </c>
      <c r="AH141" s="16">
        <v>0.97916666666666663</v>
      </c>
      <c r="AI141" s="16">
        <f>IF(Table25[[#This Row],[Subsector]]="Residential",1-MIN(Table25[[#This Row],[No HW storage %]],Table25[[#This Row],[Space constrained %]]),Table25[[#This Row],[ND stock with floor area over threshold / %]])</f>
        <v>0.97916666666666663</v>
      </c>
      <c r="AJ141" s="16">
        <f>IF(Table25[[#This Row],[Subsector]]="Residential",1-MIN(Table25[[#This Row],[No HW storage %]],Table25[[#This Row],[Space constrained %]]),Table25[[#This Row],[ND stock with floor area over threshold / %]])</f>
        <v>0.97916666666666663</v>
      </c>
      <c r="AK141" s="16">
        <f>IF(Table25[[#This Row],[Subsector]]="Residential",1-MIN(Table25[[#This Row],[No HW storage %]],Table25[[#This Row],[Space constrained %]]),Table25[[#This Row],[ND stock with floor area over threshold / %]])</f>
        <v>0.97916666666666663</v>
      </c>
      <c r="AL141" s="16">
        <f>IF(Table25[[#This Row],[Subsector]]="Residential",1-MIN(Table25[[#This Row],[No HW storage %]],Table25[[#This Row],[Space constrained %]]),Table25[[#This Row],[ND stock with floor area over threshold / %]])</f>
        <v>0.97916666666666663</v>
      </c>
      <c r="AM141" s="16">
        <f>IF($G141=Table25[[#Headers],[Electric heating]],1,0)</f>
        <v>0</v>
      </c>
      <c r="AN141" s="16">
        <f>IF($G141=Table25[[#Headers],[Commercial electric heating]],1,0)</f>
        <v>1</v>
      </c>
      <c r="AO14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41" s="16">
        <f>IF(Table25[[#This Row],[Subsector]]="Residential",IF(AND(Table25[[#This Row],[Building structure]]&lt;&gt;"Apartment",OR(Table25[[#This Row],[Heating]]="Oil boiler",Table25[[#This Row],[Heating]]="Solid boiler")),1,1-Table25[[#This Row],[Space constrained %]]),Table25[[#This Row],[ND stock with floor area over threshold / %]])</f>
        <v>0.97916666666666663</v>
      </c>
      <c r="AQ141" s="16">
        <f>IF(Table25[[#This Row],[Subsector]]="Residential",IF(AND(Table25[[#This Row],[Building structure]]&lt;&gt;"Apartment",OR(Table25[[#This Row],[Heating]]="Oil boiler",Table25[[#This Row],[Heating]]="Solid boiler")),1,1-Table25[[#This Row],[Space constrained %]]),Table25[[#This Row],[ND stock with floor area over threshold / %]])</f>
        <v>0.97916666666666663</v>
      </c>
      <c r="AR141" s="16">
        <f>IF(Table25[[#This Row],[Heating]]="Gas boiler",1,percentage_of_non_gas_domestic_properties_within_close_proximity_of_gas_grid)</f>
        <v>0.3495740805177735</v>
      </c>
      <c r="AS141" s="16">
        <f>IF(Table25[[#This Row],[Heating]]="Gas boiler",1,percentage_of_non_gas_domestic_properties_within_close_proximity_of_gas_grid)</f>
        <v>0.3495740805177735</v>
      </c>
      <c r="AT141" s="16">
        <f>Table25[[#This Row],[Biomethane boiler]]*Table25[[#This Row],[ASHP]]</f>
        <v>0.3422912871736532</v>
      </c>
      <c r="AU141" s="16">
        <f>IF(Table25[[#This Row],[Subsector]]="Residential",Table25[[#This Row],[ASHP]]*Table25[[#This Row],[Bioliquid boiler (B100)]],Table25[[#This Row],[ND stock with floor area over threshold / %]])</f>
        <v>0.97916666666666663</v>
      </c>
      <c r="AV141" s="16">
        <f>Table25[[#This Row],[Biomethane boiler]]*Table25[[#This Row],[ASHP]]</f>
        <v>0.3422912871736532</v>
      </c>
      <c r="AW141" s="16">
        <v>1</v>
      </c>
      <c r="AX141" s="16">
        <f>IF(Table25[[#This Row],[Subsector]]="Residential",IF(Table25[[#This Row],[Building structure]]&lt;&gt;"Apartment",0.5*(1-MIN(Table25[[#This Row],[No HW storage %]],Table25[[#This Row],[Space constrained %]])),0),0.5*Table25[[#This Row],[ASHP]])</f>
        <v>0.48958333333333331</v>
      </c>
      <c r="AY141" s="16">
        <f>IF(Table25[[#This Row],[Subsector]]="Residential",IF(Table25[[#This Row],[Building structure]]&lt;&gt;"Apartment",Table25[[#This Row],[Hydrogen boiler]]*0.5,0),0.5*Table25[[#This Row],[Hydrogen boiler]])</f>
        <v>0.17478704025888675</v>
      </c>
      <c r="AZ141" s="16">
        <f>IF(Table25[[#This Row],[Subsector]]="Residential",IF(Table25[[#This Row],[Peak demand / kW]]&gt;fuse_limit_kW,0,1),0)</f>
        <v>0</v>
      </c>
      <c r="BA141" s="16">
        <f>IF(Table25[[#This Row],[Subsector]]="Residential",IF(Table25[[#This Row],[Building structure]]&lt;&gt;"Apartment",IF(Table25[[#This Row],[Peak demand / kW]]&gt;fuse_limit_kW,0,0.5),0),0)</f>
        <v>0</v>
      </c>
      <c r="BB141" s="16">
        <f>IF(Table25[[#This Row],[Subsector]]="Residential",IF(Table25[[#This Row],[Peak demand / kW]]&gt;fuse_limit_kW,0,1),IF(OR(Table25[[#This Row],[Subsector]]="Commercial",Table25[[#This Row],[Subsector]]="Public"),1,0))</f>
        <v>1</v>
      </c>
      <c r="BC141" s="16">
        <f>IF(Table25[[#This Row],[Subsector]]="Residential",IF(Table25[[#This Row],[Peak demand / kW]]&gt;fuse_limit_kW,0,1),0)</f>
        <v>0</v>
      </c>
      <c r="BD141" s="16">
        <f>IF($G141=Table25[[#Headers],[Gas boiler]],1,0)</f>
        <v>0</v>
      </c>
      <c r="BE141" s="16">
        <f>IF($G141=Table25[[#Headers],[Oil boiler]],1,0)</f>
        <v>0</v>
      </c>
      <c r="BF141" s="16">
        <f>IF($G141=Table25[[#Headers],[Solid boiler]],1,0)</f>
        <v>0</v>
      </c>
      <c r="BG141" s="16">
        <f>IF(Table25[[#This Row],[Subsector]]="Residential",IF(Table25[[#This Row],[Building structure]]&lt;&gt;"Apartment",Table25[[#This Row],[ASHP]]*0.5,0),0)</f>
        <v>0</v>
      </c>
      <c r="BH141" s="16">
        <f>IF(Table25[[#This Row],[Subsector]]="Residential",IF(Table25[[#This Row],[Building structure]]="Apartment",1,0),0)</f>
        <v>0</v>
      </c>
      <c r="BI141" s="27">
        <f>Table25[[#This Row],[Bioliquid boiler (B100)]]*0.5</f>
        <v>0.48958333333333331</v>
      </c>
    </row>
    <row r="142" spans="2:61" x14ac:dyDescent="0.25">
      <c r="B142">
        <v>134</v>
      </c>
      <c r="C142" t="s">
        <v>349</v>
      </c>
      <c r="D142" t="s">
        <v>351</v>
      </c>
      <c r="E142" t="s">
        <v>342</v>
      </c>
      <c r="F142" t="s">
        <v>336</v>
      </c>
      <c r="G142" t="s">
        <v>331</v>
      </c>
      <c r="H142" t="s">
        <v>341</v>
      </c>
      <c r="I142" t="s">
        <v>337</v>
      </c>
      <c r="J142" t="s">
        <v>338</v>
      </c>
      <c r="K142" s="39">
        <v>19.954915678768064</v>
      </c>
      <c r="L142" s="39">
        <v>2.3922806626481505</v>
      </c>
      <c r="M142" s="39">
        <v>27.50403724089437</v>
      </c>
      <c r="N142" s="39">
        <v>7.7776564097876699</v>
      </c>
      <c r="O142" t="s">
        <v>339</v>
      </c>
      <c r="P142" s="19">
        <v>413.76550867576407</v>
      </c>
      <c r="Q142" s="39">
        <v>41.962628605145731</v>
      </c>
      <c r="R142" s="39">
        <v>10.192830145798956</v>
      </c>
      <c r="S142" s="39">
        <v>1.2219600848224357</v>
      </c>
      <c r="T142" s="39">
        <v>3.0438011336299775</v>
      </c>
      <c r="U142" s="39">
        <v>27.50403724089437</v>
      </c>
      <c r="AA142" s="39">
        <v>162.6</v>
      </c>
      <c r="AB142" s="39">
        <f>R142*1000/AA142</f>
        <v>62.686532261986201</v>
      </c>
      <c r="AC142" s="39">
        <f>IF(AND(Table25[[#This Row],[Subsector]]="Residential",$AB142&gt;49),49+($AB142-49)*2,$AB142)</f>
        <v>62.686532261986201</v>
      </c>
      <c r="AD142" s="39">
        <f>Table25[[#This Row],[Space heating demand (MWh)]]/(load_factor*8760)*1000</f>
        <v>9.9456676271036528</v>
      </c>
      <c r="AE142" s="39">
        <f>Table25[[#This Row],[Peak demand / kW]]/Table25[[#This Row],[Floor area / m^2]]*1000</f>
        <v>61.166467571363178</v>
      </c>
      <c r="AF142" s="39">
        <f t="shared" si="2"/>
        <v>61.166467571363178</v>
      </c>
      <c r="AG142" s="46">
        <f>Table25[[#This Row],[Rebound-corrected peak demand (W/m2)]]/DesignDT</f>
        <v>2.6594116335375295</v>
      </c>
      <c r="AH142" s="16">
        <v>0.71111111111111114</v>
      </c>
      <c r="AI142" s="16">
        <f>IF(Table25[[#This Row],[Subsector]]="Residential",1-MIN(Table25[[#This Row],[No HW storage %]],Table25[[#This Row],[Space constrained %]]),Table25[[#This Row],[ND stock with floor area over threshold / %]])</f>
        <v>0.71111111111111114</v>
      </c>
      <c r="AJ142" s="16">
        <f>IF(Table25[[#This Row],[Subsector]]="Residential",1-MIN(Table25[[#This Row],[No HW storage %]],Table25[[#This Row],[Space constrained %]]),Table25[[#This Row],[ND stock with floor area over threshold / %]])</f>
        <v>0.71111111111111114</v>
      </c>
      <c r="AK142" s="16">
        <f>IF(Table25[[#This Row],[Subsector]]="Residential",1-MIN(Table25[[#This Row],[No HW storage %]],Table25[[#This Row],[Space constrained %]]),Table25[[#This Row],[ND stock with floor area over threshold / %]])</f>
        <v>0.71111111111111114</v>
      </c>
      <c r="AL142" s="16">
        <f>IF(Table25[[#This Row],[Subsector]]="Residential",1-MIN(Table25[[#This Row],[No HW storage %]],Table25[[#This Row],[Space constrained %]]),Table25[[#This Row],[ND stock with floor area over threshold / %]])</f>
        <v>0.71111111111111114</v>
      </c>
      <c r="AM142" s="16">
        <f>IF($G142=Table25[[#Headers],[Electric heating]],1,0)</f>
        <v>0</v>
      </c>
      <c r="AN142" s="16">
        <f>IF($G142=Table25[[#Headers],[Commercial electric heating]],1,0)</f>
        <v>1</v>
      </c>
      <c r="AO14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42" s="16">
        <f>IF(Table25[[#This Row],[Subsector]]="Residential",IF(AND(Table25[[#This Row],[Building structure]]&lt;&gt;"Apartment",OR(Table25[[#This Row],[Heating]]="Oil boiler",Table25[[#This Row],[Heating]]="Solid boiler")),1,1-Table25[[#This Row],[Space constrained %]]),Table25[[#This Row],[ND stock with floor area over threshold / %]])</f>
        <v>0.71111111111111114</v>
      </c>
      <c r="AQ142" s="16">
        <f>IF(Table25[[#This Row],[Subsector]]="Residential",IF(AND(Table25[[#This Row],[Building structure]]&lt;&gt;"Apartment",OR(Table25[[#This Row],[Heating]]="Oil boiler",Table25[[#This Row],[Heating]]="Solid boiler")),1,1-Table25[[#This Row],[Space constrained %]]),Table25[[#This Row],[ND stock with floor area over threshold / %]])</f>
        <v>0.71111111111111114</v>
      </c>
      <c r="AR142" s="16">
        <f>IF(Table25[[#This Row],[Heating]]="Gas boiler",1,percentage_of_non_gas_domestic_properties_within_close_proximity_of_gas_grid)</f>
        <v>0.3495740805177735</v>
      </c>
      <c r="AS142" s="16">
        <f>IF(Table25[[#This Row],[Heating]]="Gas boiler",1,percentage_of_non_gas_domestic_properties_within_close_proximity_of_gas_grid)</f>
        <v>0.3495740805177735</v>
      </c>
      <c r="AT142" s="16">
        <f>Table25[[#This Row],[Biomethane boiler]]*Table25[[#This Row],[ASHP]]</f>
        <v>0.24858601281263895</v>
      </c>
      <c r="AU142" s="16">
        <f>IF(Table25[[#This Row],[Subsector]]="Residential",Table25[[#This Row],[ASHP]]*Table25[[#This Row],[Bioliquid boiler (B100)]],Table25[[#This Row],[ND stock with floor area over threshold / %]])</f>
        <v>0.71111111111111114</v>
      </c>
      <c r="AV142" s="16">
        <f>Table25[[#This Row],[Biomethane boiler]]*Table25[[#This Row],[ASHP]]</f>
        <v>0.24858601281263895</v>
      </c>
      <c r="AW142" s="16">
        <v>1</v>
      </c>
      <c r="AX142" s="16">
        <f>IF(Table25[[#This Row],[Subsector]]="Residential",IF(Table25[[#This Row],[Building structure]]&lt;&gt;"Apartment",0.5*(1-MIN(Table25[[#This Row],[No HW storage %]],Table25[[#This Row],[Space constrained %]])),0),0.5*Table25[[#This Row],[ASHP]])</f>
        <v>0.35555555555555557</v>
      </c>
      <c r="AY142" s="16">
        <f>IF(Table25[[#This Row],[Subsector]]="Residential",IF(Table25[[#This Row],[Building structure]]&lt;&gt;"Apartment",Table25[[#This Row],[Hydrogen boiler]]*0.5,0),0.5*Table25[[#This Row],[Hydrogen boiler]])</f>
        <v>0.17478704025888675</v>
      </c>
      <c r="AZ142" s="16">
        <f>IF(Table25[[#This Row],[Subsector]]="Residential",IF(Table25[[#This Row],[Peak demand / kW]]&gt;fuse_limit_kW,0,1),0)</f>
        <v>0</v>
      </c>
      <c r="BA142" s="16">
        <f>IF(Table25[[#This Row],[Subsector]]="Residential",IF(Table25[[#This Row],[Building structure]]&lt;&gt;"Apartment",IF(Table25[[#This Row],[Peak demand / kW]]&gt;fuse_limit_kW,0,0.5),0),0)</f>
        <v>0</v>
      </c>
      <c r="BB142" s="16">
        <f>IF(Table25[[#This Row],[Subsector]]="Residential",IF(Table25[[#This Row],[Peak demand / kW]]&gt;fuse_limit_kW,0,1),IF(OR(Table25[[#This Row],[Subsector]]="Commercial",Table25[[#This Row],[Subsector]]="Public"),1,0))</f>
        <v>1</v>
      </c>
      <c r="BC142" s="16">
        <f>IF(Table25[[#This Row],[Subsector]]="Residential",IF(Table25[[#This Row],[Peak demand / kW]]&gt;fuse_limit_kW,0,1),0)</f>
        <v>0</v>
      </c>
      <c r="BD142" s="16">
        <f>IF($G142=Table25[[#Headers],[Gas boiler]],1,0)</f>
        <v>0</v>
      </c>
      <c r="BE142" s="16">
        <f>IF($G142=Table25[[#Headers],[Oil boiler]],1,0)</f>
        <v>0</v>
      </c>
      <c r="BF142" s="16">
        <f>IF($G142=Table25[[#Headers],[Solid boiler]],1,0)</f>
        <v>0</v>
      </c>
      <c r="BG142" s="16">
        <f>IF(Table25[[#This Row],[Subsector]]="Residential",IF(Table25[[#This Row],[Building structure]]&lt;&gt;"Apartment",Table25[[#This Row],[ASHP]]*0.5,0),0)</f>
        <v>0</v>
      </c>
      <c r="BH142" s="16">
        <f>IF(Table25[[#This Row],[Subsector]]="Residential",IF(Table25[[#This Row],[Building structure]]="Apartment",1,0),0)</f>
        <v>0</v>
      </c>
      <c r="BI142" s="27">
        <f>Table25[[#This Row],[Bioliquid boiler (B100)]]*0.5</f>
        <v>0.35555555555555557</v>
      </c>
    </row>
    <row r="143" spans="2:61" x14ac:dyDescent="0.25">
      <c r="B143" s="3">
        <v>135</v>
      </c>
      <c r="C143" t="s">
        <v>349</v>
      </c>
      <c r="D143" t="s">
        <v>351</v>
      </c>
      <c r="E143" t="s">
        <v>342</v>
      </c>
      <c r="F143" t="s">
        <v>336</v>
      </c>
      <c r="G143" t="s">
        <v>331</v>
      </c>
      <c r="H143" t="s">
        <v>341</v>
      </c>
      <c r="I143" t="s">
        <v>341</v>
      </c>
      <c r="J143" t="s">
        <v>338</v>
      </c>
      <c r="K143" s="39">
        <v>21.357675645759976</v>
      </c>
      <c r="L143" s="39">
        <v>3.2173674509531227</v>
      </c>
      <c r="M143" s="39">
        <v>24.646172186500117</v>
      </c>
      <c r="N143" s="39">
        <v>9.8299968966531086</v>
      </c>
      <c r="O143" t="s">
        <v>339</v>
      </c>
      <c r="P143" s="19">
        <v>799.94665010647725</v>
      </c>
      <c r="Q143" s="39">
        <v>42.576534292004332</v>
      </c>
      <c r="R143" s="39">
        <v>11.372806679560737</v>
      </c>
      <c r="S143" s="39">
        <v>1.713224727432598</v>
      </c>
      <c r="T143" s="39">
        <v>4.8443306985108698</v>
      </c>
      <c r="U143" s="39">
        <v>24.64617218650012</v>
      </c>
      <c r="AA143" s="39">
        <v>170.95402298850576</v>
      </c>
      <c r="AB143" s="39">
        <f>R143*1000/AA143</f>
        <v>66.525528213661275</v>
      </c>
      <c r="AC143" s="39">
        <f>IF(AND(Table25[[#This Row],[Subsector]]="Residential",$AB143&gt;49),49+($AB143-49)*2,$AB143)</f>
        <v>66.525528213661275</v>
      </c>
      <c r="AD143" s="39">
        <f>Table25[[#This Row],[Space heating demand (MWh)]]/(load_factor*8760)*1000</f>
        <v>10.64481287115761</v>
      </c>
      <c r="AE143" s="39">
        <f>Table25[[#This Row],[Peak demand / kW]]/Table25[[#This Row],[Floor area / m^2]]*1000</f>
        <v>62.267109513259733</v>
      </c>
      <c r="AF143" s="39">
        <f t="shared" si="2"/>
        <v>62.267109513259733</v>
      </c>
      <c r="AG143" s="46">
        <f>Table25[[#This Row],[Rebound-corrected peak demand (W/m2)]]/DesignDT</f>
        <v>2.7072656310112926</v>
      </c>
      <c r="AH143" s="16">
        <v>0.97701149425287359</v>
      </c>
      <c r="AI143" s="16">
        <f>IF(Table25[[#This Row],[Subsector]]="Residential",1-MIN(Table25[[#This Row],[No HW storage %]],Table25[[#This Row],[Space constrained %]]),Table25[[#This Row],[ND stock with floor area over threshold / %]])</f>
        <v>0.97701149425287359</v>
      </c>
      <c r="AJ143" s="16">
        <f>IF(Table25[[#This Row],[Subsector]]="Residential",1-MIN(Table25[[#This Row],[No HW storage %]],Table25[[#This Row],[Space constrained %]]),Table25[[#This Row],[ND stock with floor area over threshold / %]])</f>
        <v>0.97701149425287359</v>
      </c>
      <c r="AK143" s="16">
        <f>IF(Table25[[#This Row],[Subsector]]="Residential",1-MIN(Table25[[#This Row],[No HW storage %]],Table25[[#This Row],[Space constrained %]]),Table25[[#This Row],[ND stock with floor area over threshold / %]])</f>
        <v>0.97701149425287359</v>
      </c>
      <c r="AL143" s="16">
        <f>IF(Table25[[#This Row],[Subsector]]="Residential",1-MIN(Table25[[#This Row],[No HW storage %]],Table25[[#This Row],[Space constrained %]]),Table25[[#This Row],[ND stock with floor area over threshold / %]])</f>
        <v>0.97701149425287359</v>
      </c>
      <c r="AM143" s="16">
        <f>IF($G143=Table25[[#Headers],[Electric heating]],1,0)</f>
        <v>0</v>
      </c>
      <c r="AN143" s="16">
        <f>IF($G143=Table25[[#Headers],[Commercial electric heating]],1,0)</f>
        <v>1</v>
      </c>
      <c r="AO14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43" s="16">
        <f>IF(Table25[[#This Row],[Subsector]]="Residential",IF(AND(Table25[[#This Row],[Building structure]]&lt;&gt;"Apartment",OR(Table25[[#This Row],[Heating]]="Oil boiler",Table25[[#This Row],[Heating]]="Solid boiler")),1,1-Table25[[#This Row],[Space constrained %]]),Table25[[#This Row],[ND stock with floor area over threshold / %]])</f>
        <v>0.97701149425287359</v>
      </c>
      <c r="AQ143" s="16">
        <f>IF(Table25[[#This Row],[Subsector]]="Residential",IF(AND(Table25[[#This Row],[Building structure]]&lt;&gt;"Apartment",OR(Table25[[#This Row],[Heating]]="Oil boiler",Table25[[#This Row],[Heating]]="Solid boiler")),1,1-Table25[[#This Row],[Space constrained %]]),Table25[[#This Row],[ND stock with floor area over threshold / %]])</f>
        <v>0.97701149425287359</v>
      </c>
      <c r="AR143" s="16">
        <f>IF(Table25[[#This Row],[Heating]]="Gas boiler",1,percentage_of_non_gas_domestic_properties_within_close_proximity_of_gas_grid)</f>
        <v>0.3495740805177735</v>
      </c>
      <c r="AS143" s="16">
        <f>IF(Table25[[#This Row],[Heating]]="Gas boiler",1,percentage_of_non_gas_domestic_properties_within_close_proximity_of_gas_grid)</f>
        <v>0.3495740805177735</v>
      </c>
      <c r="AT143" s="16">
        <f>Table25[[#This Row],[Biomethane boiler]]*Table25[[#This Row],[ASHP]]</f>
        <v>0.34153789475874424</v>
      </c>
      <c r="AU143" s="16">
        <f>IF(Table25[[#This Row],[Subsector]]="Residential",Table25[[#This Row],[ASHP]]*Table25[[#This Row],[Bioliquid boiler (B100)]],Table25[[#This Row],[ND stock with floor area over threshold / %]])</f>
        <v>0.97701149425287359</v>
      </c>
      <c r="AV143" s="16">
        <f>Table25[[#This Row],[Biomethane boiler]]*Table25[[#This Row],[ASHP]]</f>
        <v>0.34153789475874424</v>
      </c>
      <c r="AW143" s="16">
        <v>1</v>
      </c>
      <c r="AX143" s="16">
        <f>IF(Table25[[#This Row],[Subsector]]="Residential",IF(Table25[[#This Row],[Building structure]]&lt;&gt;"Apartment",0.5*(1-MIN(Table25[[#This Row],[No HW storage %]],Table25[[#This Row],[Space constrained %]])),0),0.5*Table25[[#This Row],[ASHP]])</f>
        <v>0.4885057471264368</v>
      </c>
      <c r="AY143" s="16">
        <f>IF(Table25[[#This Row],[Subsector]]="Residential",IF(Table25[[#This Row],[Building structure]]&lt;&gt;"Apartment",Table25[[#This Row],[Hydrogen boiler]]*0.5,0),0.5*Table25[[#This Row],[Hydrogen boiler]])</f>
        <v>0.17478704025888675</v>
      </c>
      <c r="AZ143" s="16">
        <f>IF(Table25[[#This Row],[Subsector]]="Residential",IF(Table25[[#This Row],[Peak demand / kW]]&gt;fuse_limit_kW,0,1),0)</f>
        <v>0</v>
      </c>
      <c r="BA143" s="16">
        <f>IF(Table25[[#This Row],[Subsector]]="Residential",IF(Table25[[#This Row],[Building structure]]&lt;&gt;"Apartment",IF(Table25[[#This Row],[Peak demand / kW]]&gt;fuse_limit_kW,0,0.5),0),0)</f>
        <v>0</v>
      </c>
      <c r="BB143" s="16">
        <f>IF(Table25[[#This Row],[Subsector]]="Residential",IF(Table25[[#This Row],[Peak demand / kW]]&gt;fuse_limit_kW,0,1),IF(OR(Table25[[#This Row],[Subsector]]="Commercial",Table25[[#This Row],[Subsector]]="Public"),1,0))</f>
        <v>1</v>
      </c>
      <c r="BC143" s="16">
        <f>IF(Table25[[#This Row],[Subsector]]="Residential",IF(Table25[[#This Row],[Peak demand / kW]]&gt;fuse_limit_kW,0,1),0)</f>
        <v>0</v>
      </c>
      <c r="BD143" s="16">
        <f>IF($G143=Table25[[#Headers],[Gas boiler]],1,0)</f>
        <v>0</v>
      </c>
      <c r="BE143" s="16">
        <f>IF($G143=Table25[[#Headers],[Oil boiler]],1,0)</f>
        <v>0</v>
      </c>
      <c r="BF143" s="16">
        <f>IF($G143=Table25[[#Headers],[Solid boiler]],1,0)</f>
        <v>0</v>
      </c>
      <c r="BG143" s="16">
        <f>IF(Table25[[#This Row],[Subsector]]="Residential",IF(Table25[[#This Row],[Building structure]]&lt;&gt;"Apartment",Table25[[#This Row],[ASHP]]*0.5,0),0)</f>
        <v>0</v>
      </c>
      <c r="BH143" s="16">
        <f>IF(Table25[[#This Row],[Subsector]]="Residential",IF(Table25[[#This Row],[Building structure]]="Apartment",1,0),0)</f>
        <v>0</v>
      </c>
      <c r="BI143" s="27">
        <f>Table25[[#This Row],[Bioliquid boiler (B100)]]*0.5</f>
        <v>0.4885057471264368</v>
      </c>
    </row>
    <row r="144" spans="2:61" x14ac:dyDescent="0.25">
      <c r="B144" s="3">
        <v>136</v>
      </c>
      <c r="C144" t="s">
        <v>349</v>
      </c>
      <c r="D144" t="s">
        <v>351</v>
      </c>
      <c r="E144" t="s">
        <v>342</v>
      </c>
      <c r="F144" t="s">
        <v>340</v>
      </c>
      <c r="G144" t="s">
        <v>331</v>
      </c>
      <c r="H144" t="s">
        <v>341</v>
      </c>
      <c r="I144" t="s">
        <v>337</v>
      </c>
      <c r="J144" t="s">
        <v>338</v>
      </c>
      <c r="K144" s="39">
        <v>19.8913070336387</v>
      </c>
      <c r="L144" s="39">
        <v>5.292641956462969</v>
      </c>
      <c r="M144" s="39">
        <v>29.946982143171233</v>
      </c>
      <c r="N144" s="39">
        <v>0</v>
      </c>
      <c r="O144" t="s">
        <v>339</v>
      </c>
      <c r="P144" s="19">
        <v>487.32382132923323</v>
      </c>
      <c r="Q144" s="39">
        <v>55.72287719387905</v>
      </c>
      <c r="R144" s="39">
        <v>20.358850104167381</v>
      </c>
      <c r="S144" s="39">
        <v>5.4170449465404369</v>
      </c>
      <c r="T144" s="39">
        <v>0</v>
      </c>
      <c r="U144" s="39">
        <v>29.946982143171233</v>
      </c>
      <c r="AA144" s="39">
        <v>144.73584905660377</v>
      </c>
      <c r="AB144" s="39">
        <f>R144*1000/AA144</f>
        <v>140.66211126591986</v>
      </c>
      <c r="AC144" s="39">
        <f>IF(AND(Table25[[#This Row],[Subsector]]="Residential",$AB144&gt;49),49+($AB144-49)*2,$AB144)</f>
        <v>140.66211126591986</v>
      </c>
      <c r="AD144" s="39">
        <f>Table25[[#This Row],[Space heating demand (MWh)]]/(load_factor*8760)*1000</f>
        <v>9.9139646395866379</v>
      </c>
      <c r="AE144" s="39">
        <f>Table25[[#This Row],[Peak demand / kW]]/Table25[[#This Row],[Floor area / m^2]]*1000</f>
        <v>68.496952926357949</v>
      </c>
      <c r="AF144" s="39">
        <f t="shared" si="2"/>
        <v>68.496952926357949</v>
      </c>
      <c r="AG144" s="46">
        <f>Table25[[#This Row],[Rebound-corrected peak demand (W/m2)]]/DesignDT</f>
        <v>2.9781283881025193</v>
      </c>
      <c r="AH144" s="16">
        <v>1</v>
      </c>
      <c r="AI144" s="16">
        <f>IF(Table25[[#This Row],[Subsector]]="Residential",1-MIN(Table25[[#This Row],[No HW storage %]],Table25[[#This Row],[Space constrained %]]),Table25[[#This Row],[ND stock with floor area over threshold / %]])</f>
        <v>1</v>
      </c>
      <c r="AJ144" s="16">
        <f>IF(Table25[[#This Row],[Subsector]]="Residential",1-MIN(Table25[[#This Row],[No HW storage %]],Table25[[#This Row],[Space constrained %]]),Table25[[#This Row],[ND stock with floor area over threshold / %]])</f>
        <v>1</v>
      </c>
      <c r="AK144" s="16">
        <f>IF(Table25[[#This Row],[Subsector]]="Residential",1-MIN(Table25[[#This Row],[No HW storage %]],Table25[[#This Row],[Space constrained %]]),Table25[[#This Row],[ND stock with floor area over threshold / %]])</f>
        <v>1</v>
      </c>
      <c r="AL144" s="16">
        <f>IF(Table25[[#This Row],[Subsector]]="Residential",1-MIN(Table25[[#This Row],[No HW storage %]],Table25[[#This Row],[Space constrained %]]),Table25[[#This Row],[ND stock with floor area over threshold / %]])</f>
        <v>1</v>
      </c>
      <c r="AM144" s="16">
        <f>IF($G144=Table25[[#Headers],[Electric heating]],1,0)</f>
        <v>0</v>
      </c>
      <c r="AN144" s="16">
        <f>IF($G144=Table25[[#Headers],[Commercial electric heating]],1,0)</f>
        <v>1</v>
      </c>
      <c r="AO14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44" s="16">
        <f>IF(Table25[[#This Row],[Subsector]]="Residential",IF(AND(Table25[[#This Row],[Building structure]]&lt;&gt;"Apartment",OR(Table25[[#This Row],[Heating]]="Oil boiler",Table25[[#This Row],[Heating]]="Solid boiler")),1,1-Table25[[#This Row],[Space constrained %]]),Table25[[#This Row],[ND stock with floor area over threshold / %]])</f>
        <v>1</v>
      </c>
      <c r="AQ144" s="16">
        <f>IF(Table25[[#This Row],[Subsector]]="Residential",IF(AND(Table25[[#This Row],[Building structure]]&lt;&gt;"Apartment",OR(Table25[[#This Row],[Heating]]="Oil boiler",Table25[[#This Row],[Heating]]="Solid boiler")),1,1-Table25[[#This Row],[Space constrained %]]),Table25[[#This Row],[ND stock with floor area over threshold / %]])</f>
        <v>1</v>
      </c>
      <c r="AR144" s="16">
        <f>IF(Table25[[#This Row],[Heating]]="Gas boiler",1,percentage_of_non_gas_domestic_properties_within_close_proximity_of_gas_grid)</f>
        <v>0.3495740805177735</v>
      </c>
      <c r="AS144" s="16">
        <f>IF(Table25[[#This Row],[Heating]]="Gas boiler",1,percentage_of_non_gas_domestic_properties_within_close_proximity_of_gas_grid)</f>
        <v>0.3495740805177735</v>
      </c>
      <c r="AT144" s="16">
        <f>Table25[[#This Row],[Biomethane boiler]]*Table25[[#This Row],[ASHP]]</f>
        <v>0.3495740805177735</v>
      </c>
      <c r="AU144" s="16">
        <f>IF(Table25[[#This Row],[Subsector]]="Residential",Table25[[#This Row],[ASHP]]*Table25[[#This Row],[Bioliquid boiler (B100)]],Table25[[#This Row],[ND stock with floor area over threshold / %]])</f>
        <v>1</v>
      </c>
      <c r="AV144" s="16">
        <f>Table25[[#This Row],[Biomethane boiler]]*Table25[[#This Row],[ASHP]]</f>
        <v>0.3495740805177735</v>
      </c>
      <c r="AW144" s="16">
        <v>1</v>
      </c>
      <c r="AX144" s="16">
        <f>IF(Table25[[#This Row],[Subsector]]="Residential",IF(Table25[[#This Row],[Building structure]]&lt;&gt;"Apartment",0.5*(1-MIN(Table25[[#This Row],[No HW storage %]],Table25[[#This Row],[Space constrained %]])),0),0.5*Table25[[#This Row],[ASHP]])</f>
        <v>0.5</v>
      </c>
      <c r="AY144" s="16">
        <f>IF(Table25[[#This Row],[Subsector]]="Residential",IF(Table25[[#This Row],[Building structure]]&lt;&gt;"Apartment",Table25[[#This Row],[Hydrogen boiler]]*0.5,0),0.5*Table25[[#This Row],[Hydrogen boiler]])</f>
        <v>0.17478704025888675</v>
      </c>
      <c r="AZ144" s="16">
        <f>IF(Table25[[#This Row],[Subsector]]="Residential",IF(Table25[[#This Row],[Peak demand / kW]]&gt;fuse_limit_kW,0,1),0)</f>
        <v>0</v>
      </c>
      <c r="BA144" s="16">
        <f>IF(Table25[[#This Row],[Subsector]]="Residential",IF(Table25[[#This Row],[Building structure]]&lt;&gt;"Apartment",IF(Table25[[#This Row],[Peak demand / kW]]&gt;fuse_limit_kW,0,0.5),0),0)</f>
        <v>0</v>
      </c>
      <c r="BB144" s="16">
        <f>IF(Table25[[#This Row],[Subsector]]="Residential",IF(Table25[[#This Row],[Peak demand / kW]]&gt;fuse_limit_kW,0,1),IF(OR(Table25[[#This Row],[Subsector]]="Commercial",Table25[[#This Row],[Subsector]]="Public"),1,0))</f>
        <v>1</v>
      </c>
      <c r="BC144" s="16">
        <f>IF(Table25[[#This Row],[Subsector]]="Residential",IF(Table25[[#This Row],[Peak demand / kW]]&gt;fuse_limit_kW,0,1),0)</f>
        <v>0</v>
      </c>
      <c r="BD144" s="16">
        <f>IF($G144=Table25[[#Headers],[Gas boiler]],1,0)</f>
        <v>0</v>
      </c>
      <c r="BE144" s="16">
        <f>IF($G144=Table25[[#Headers],[Oil boiler]],1,0)</f>
        <v>0</v>
      </c>
      <c r="BF144" s="16">
        <f>IF($G144=Table25[[#Headers],[Solid boiler]],1,0)</f>
        <v>0</v>
      </c>
      <c r="BG144" s="16">
        <f>IF(Table25[[#This Row],[Subsector]]="Residential",IF(Table25[[#This Row],[Building structure]]&lt;&gt;"Apartment",Table25[[#This Row],[ASHP]]*0.5,0),0)</f>
        <v>0</v>
      </c>
      <c r="BH144" s="16">
        <f>IF(Table25[[#This Row],[Subsector]]="Residential",IF(Table25[[#This Row],[Building structure]]="Apartment",1,0),0)</f>
        <v>0</v>
      </c>
      <c r="BI144" s="27">
        <f>Table25[[#This Row],[Bioliquid boiler (B100)]]*0.5</f>
        <v>0.5</v>
      </c>
    </row>
    <row r="145" spans="2:61" x14ac:dyDescent="0.25">
      <c r="B145">
        <v>137</v>
      </c>
      <c r="C145" t="s">
        <v>349</v>
      </c>
      <c r="D145" t="s">
        <v>351</v>
      </c>
      <c r="E145" t="s">
        <v>342</v>
      </c>
      <c r="F145" t="s">
        <v>340</v>
      </c>
      <c r="G145" t="s">
        <v>331</v>
      </c>
      <c r="H145" t="s">
        <v>341</v>
      </c>
      <c r="I145" t="s">
        <v>341</v>
      </c>
      <c r="J145" t="s">
        <v>338</v>
      </c>
      <c r="K145" s="39">
        <v>24.752352205684076</v>
      </c>
      <c r="L145" s="39">
        <v>3.5074585804468756</v>
      </c>
      <c r="M145" s="39">
        <v>21.198853911852577</v>
      </c>
      <c r="N145" s="39">
        <v>0</v>
      </c>
      <c r="O145" t="s">
        <v>339</v>
      </c>
      <c r="P145" s="19">
        <v>2942.3325061387668</v>
      </c>
      <c r="Q145" s="39">
        <v>48.842563681957955</v>
      </c>
      <c r="R145" s="39">
        <v>24.21271839644325</v>
      </c>
      <c r="S145" s="39">
        <v>3.4309913736621276</v>
      </c>
      <c r="T145" s="39">
        <v>0</v>
      </c>
      <c r="U145" s="39">
        <v>21.198853911852581</v>
      </c>
      <c r="AA145" s="39">
        <v>125.253125</v>
      </c>
      <c r="AB145" s="39">
        <f>R145*1000/AA145</f>
        <v>193.31029382654725</v>
      </c>
      <c r="AC145" s="39">
        <f>IF(AND(Table25[[#This Row],[Subsector]]="Residential",$AB145&gt;49),49+($AB145-49)*2,$AB145)</f>
        <v>193.31029382654725</v>
      </c>
      <c r="AD145" s="39">
        <f>Table25[[#This Row],[Space heating demand (MWh)]]/(load_factor*8760)*1000</f>
        <v>12.336743085748678</v>
      </c>
      <c r="AE145" s="39">
        <f>Table25[[#This Row],[Peak demand / kW]]/Table25[[#This Row],[Floor area / m^2]]*1000</f>
        <v>98.494493336982046</v>
      </c>
      <c r="AF145" s="39">
        <f t="shared" si="2"/>
        <v>98.494493336982046</v>
      </c>
      <c r="AG145" s="46">
        <f>Table25[[#This Row],[Rebound-corrected peak demand (W/m2)]]/DesignDT</f>
        <v>4.2823692755209581</v>
      </c>
      <c r="AH145" s="16">
        <v>0.95937499999999998</v>
      </c>
      <c r="AI145" s="16">
        <f>IF(Table25[[#This Row],[Subsector]]="Residential",1-MIN(Table25[[#This Row],[No HW storage %]],Table25[[#This Row],[Space constrained %]]),Table25[[#This Row],[ND stock with floor area over threshold / %]])</f>
        <v>0.95937499999999998</v>
      </c>
      <c r="AJ145" s="16">
        <f>IF(Table25[[#This Row],[Subsector]]="Residential",1-MIN(Table25[[#This Row],[No HW storage %]],Table25[[#This Row],[Space constrained %]]),Table25[[#This Row],[ND stock with floor area over threshold / %]])</f>
        <v>0.95937499999999998</v>
      </c>
      <c r="AK145" s="16">
        <f>IF(Table25[[#This Row],[Subsector]]="Residential",1-MIN(Table25[[#This Row],[No HW storage %]],Table25[[#This Row],[Space constrained %]]),Table25[[#This Row],[ND stock with floor area over threshold / %]])</f>
        <v>0.95937499999999998</v>
      </c>
      <c r="AL145" s="16">
        <f>IF(Table25[[#This Row],[Subsector]]="Residential",1-MIN(Table25[[#This Row],[No HW storage %]],Table25[[#This Row],[Space constrained %]]),Table25[[#This Row],[ND stock with floor area over threshold / %]])</f>
        <v>0.95937499999999998</v>
      </c>
      <c r="AM145" s="16">
        <f>IF($G145=Table25[[#Headers],[Electric heating]],1,0)</f>
        <v>0</v>
      </c>
      <c r="AN145" s="16">
        <f>IF($G145=Table25[[#Headers],[Commercial electric heating]],1,0)</f>
        <v>1</v>
      </c>
      <c r="AO14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45" s="16">
        <f>IF(Table25[[#This Row],[Subsector]]="Residential",IF(AND(Table25[[#This Row],[Building structure]]&lt;&gt;"Apartment",OR(Table25[[#This Row],[Heating]]="Oil boiler",Table25[[#This Row],[Heating]]="Solid boiler")),1,1-Table25[[#This Row],[Space constrained %]]),Table25[[#This Row],[ND stock with floor area over threshold / %]])</f>
        <v>0.95937499999999998</v>
      </c>
      <c r="AQ145" s="16">
        <f>IF(Table25[[#This Row],[Subsector]]="Residential",IF(AND(Table25[[#This Row],[Building structure]]&lt;&gt;"Apartment",OR(Table25[[#This Row],[Heating]]="Oil boiler",Table25[[#This Row],[Heating]]="Solid boiler")),1,1-Table25[[#This Row],[Space constrained %]]),Table25[[#This Row],[ND stock with floor area over threshold / %]])</f>
        <v>0.95937499999999998</v>
      </c>
      <c r="AR145" s="16">
        <f>IF(Table25[[#This Row],[Heating]]="Gas boiler",1,percentage_of_non_gas_domestic_properties_within_close_proximity_of_gas_grid)</f>
        <v>0.3495740805177735</v>
      </c>
      <c r="AS145" s="16">
        <f>IF(Table25[[#This Row],[Heating]]="Gas boiler",1,percentage_of_non_gas_domestic_properties_within_close_proximity_of_gas_grid)</f>
        <v>0.3495740805177735</v>
      </c>
      <c r="AT145" s="16">
        <f>Table25[[#This Row],[Biomethane boiler]]*Table25[[#This Row],[ASHP]]</f>
        <v>0.33537263349673896</v>
      </c>
      <c r="AU145" s="16">
        <f>IF(Table25[[#This Row],[Subsector]]="Residential",Table25[[#This Row],[ASHP]]*Table25[[#This Row],[Bioliquid boiler (B100)]],Table25[[#This Row],[ND stock with floor area over threshold / %]])</f>
        <v>0.95937499999999998</v>
      </c>
      <c r="AV145" s="16">
        <f>Table25[[#This Row],[Biomethane boiler]]*Table25[[#This Row],[ASHP]]</f>
        <v>0.33537263349673896</v>
      </c>
      <c r="AW145" s="16">
        <v>1</v>
      </c>
      <c r="AX145" s="16">
        <f>IF(Table25[[#This Row],[Subsector]]="Residential",IF(Table25[[#This Row],[Building structure]]&lt;&gt;"Apartment",0.5*(1-MIN(Table25[[#This Row],[No HW storage %]],Table25[[#This Row],[Space constrained %]])),0),0.5*Table25[[#This Row],[ASHP]])</f>
        <v>0.47968749999999999</v>
      </c>
      <c r="AY145" s="16">
        <f>IF(Table25[[#This Row],[Subsector]]="Residential",IF(Table25[[#This Row],[Building structure]]&lt;&gt;"Apartment",Table25[[#This Row],[Hydrogen boiler]]*0.5,0),0.5*Table25[[#This Row],[Hydrogen boiler]])</f>
        <v>0.17478704025888675</v>
      </c>
      <c r="AZ145" s="16">
        <f>IF(Table25[[#This Row],[Subsector]]="Residential",IF(Table25[[#This Row],[Peak demand / kW]]&gt;fuse_limit_kW,0,1),0)</f>
        <v>0</v>
      </c>
      <c r="BA145" s="16">
        <f>IF(Table25[[#This Row],[Subsector]]="Residential",IF(Table25[[#This Row],[Building structure]]&lt;&gt;"Apartment",IF(Table25[[#This Row],[Peak demand / kW]]&gt;fuse_limit_kW,0,0.5),0),0)</f>
        <v>0</v>
      </c>
      <c r="BB145" s="16">
        <f>IF(Table25[[#This Row],[Subsector]]="Residential",IF(Table25[[#This Row],[Peak demand / kW]]&gt;fuse_limit_kW,0,1),IF(OR(Table25[[#This Row],[Subsector]]="Commercial",Table25[[#This Row],[Subsector]]="Public"),1,0))</f>
        <v>1</v>
      </c>
      <c r="BC145" s="16">
        <f>IF(Table25[[#This Row],[Subsector]]="Residential",IF(Table25[[#This Row],[Peak demand / kW]]&gt;fuse_limit_kW,0,1),0)</f>
        <v>0</v>
      </c>
      <c r="BD145" s="16">
        <f>IF($G145=Table25[[#Headers],[Gas boiler]],1,0)</f>
        <v>0</v>
      </c>
      <c r="BE145" s="16">
        <f>IF($G145=Table25[[#Headers],[Oil boiler]],1,0)</f>
        <v>0</v>
      </c>
      <c r="BF145" s="16">
        <f>IF($G145=Table25[[#Headers],[Solid boiler]],1,0)</f>
        <v>0</v>
      </c>
      <c r="BG145" s="16">
        <f>IF(Table25[[#This Row],[Subsector]]="Residential",IF(Table25[[#This Row],[Building structure]]&lt;&gt;"Apartment",Table25[[#This Row],[ASHP]]*0.5,0),0)</f>
        <v>0</v>
      </c>
      <c r="BH145" s="16">
        <f>IF(Table25[[#This Row],[Subsector]]="Residential",IF(Table25[[#This Row],[Building structure]]="Apartment",1,0),0)</f>
        <v>0</v>
      </c>
      <c r="BI145" s="27">
        <f>Table25[[#This Row],[Bioliquid boiler (B100)]]*0.5</f>
        <v>0.47968749999999999</v>
      </c>
    </row>
    <row r="146" spans="2:61" x14ac:dyDescent="0.25">
      <c r="B146" s="3">
        <v>138</v>
      </c>
      <c r="C146" t="s">
        <v>349</v>
      </c>
      <c r="D146" t="s">
        <v>351</v>
      </c>
      <c r="E146" t="s">
        <v>342</v>
      </c>
      <c r="F146" t="s">
        <v>340</v>
      </c>
      <c r="G146" t="s">
        <v>25</v>
      </c>
      <c r="H146" t="s">
        <v>337</v>
      </c>
      <c r="I146" t="s">
        <v>337</v>
      </c>
      <c r="J146" t="s">
        <v>338</v>
      </c>
      <c r="K146" s="39">
        <v>25.794738168823258</v>
      </c>
      <c r="L146" s="39">
        <v>18.576914446784677</v>
      </c>
      <c r="M146" s="39">
        <v>52.049810500248924</v>
      </c>
      <c r="N146" s="39">
        <v>0</v>
      </c>
      <c r="O146" t="s">
        <v>339</v>
      </c>
      <c r="P146" s="19">
        <v>956.25806449509923</v>
      </c>
      <c r="Q146" s="39">
        <v>101.51356353197754</v>
      </c>
      <c r="R146" s="39">
        <v>28.754947879763481</v>
      </c>
      <c r="S146" s="39">
        <v>20.708805151965127</v>
      </c>
      <c r="T146" s="39">
        <v>0</v>
      </c>
      <c r="U146" s="39">
        <v>52.049810500248924</v>
      </c>
      <c r="AA146" s="39">
        <v>430.17307692307691</v>
      </c>
      <c r="AB146" s="39">
        <f>R146*1000/AA146</f>
        <v>66.845066375238105</v>
      </c>
      <c r="AC146" s="39">
        <f>IF(AND(Table25[[#This Row],[Subsector]]="Residential",$AB146&gt;49),49+($AB146-49)*2,$AB146)</f>
        <v>66.845066375238105</v>
      </c>
      <c r="AD146" s="39">
        <f>Table25[[#This Row],[Space heating demand (MWh)]]/(load_factor*8760)*1000</f>
        <v>12.856275440353979</v>
      </c>
      <c r="AE146" s="39">
        <f>Table25[[#This Row],[Peak demand / kW]]/Table25[[#This Row],[Floor area / m^2]]*1000</f>
        <v>29.886285613948186</v>
      </c>
      <c r="AF146" s="39">
        <f t="shared" si="2"/>
        <v>29.886285613948186</v>
      </c>
      <c r="AG146" s="46">
        <f>Table25[[#This Row],[Rebound-corrected peak demand (W/m2)]]/DesignDT</f>
        <v>1.2994037223455732</v>
      </c>
      <c r="AH146" s="16">
        <v>0.98076923076923073</v>
      </c>
      <c r="AI146" s="16">
        <f>IF(Table25[[#This Row],[Subsector]]="Residential",1-MIN(Table25[[#This Row],[No HW storage %]],Table25[[#This Row],[Space constrained %]]),Table25[[#This Row],[ND stock with floor area over threshold / %]])</f>
        <v>0.98076923076923073</v>
      </c>
      <c r="AJ146" s="16">
        <f>IF(Table25[[#This Row],[Subsector]]="Residential",1-MIN(Table25[[#This Row],[No HW storage %]],Table25[[#This Row],[Space constrained %]]),Table25[[#This Row],[ND stock with floor area over threshold / %]])</f>
        <v>0.98076923076923073</v>
      </c>
      <c r="AK146" s="16">
        <f>IF(Table25[[#This Row],[Subsector]]="Residential",1-MIN(Table25[[#This Row],[No HW storage %]],Table25[[#This Row],[Space constrained %]]),Table25[[#This Row],[ND stock with floor area over threshold / %]])</f>
        <v>0.98076923076923073</v>
      </c>
      <c r="AL146" s="16">
        <f>IF(Table25[[#This Row],[Subsector]]="Residential",1-MIN(Table25[[#This Row],[No HW storage %]],Table25[[#This Row],[Space constrained %]]),Table25[[#This Row],[ND stock with floor area over threshold / %]])</f>
        <v>0.98076923076923073</v>
      </c>
      <c r="AM146" s="16">
        <f>IF($G146=Table25[[#Headers],[Electric heating]],1,0)</f>
        <v>0</v>
      </c>
      <c r="AN146" s="16">
        <f>IF($G146=Table25[[#Headers],[Commercial electric heating]],1,0)</f>
        <v>0</v>
      </c>
      <c r="AO14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46" s="16">
        <f>IF(Table25[[#This Row],[Subsector]]="Residential",IF(AND(Table25[[#This Row],[Building structure]]&lt;&gt;"Apartment",OR(Table25[[#This Row],[Heating]]="Oil boiler",Table25[[#This Row],[Heating]]="Solid boiler")),1,1-Table25[[#This Row],[Space constrained %]]),Table25[[#This Row],[ND stock with floor area over threshold / %]])</f>
        <v>0.98076923076923073</v>
      </c>
      <c r="AQ146" s="16">
        <f>IF(Table25[[#This Row],[Subsector]]="Residential",IF(AND(Table25[[#This Row],[Building structure]]&lt;&gt;"Apartment",OR(Table25[[#This Row],[Heating]]="Oil boiler",Table25[[#This Row],[Heating]]="Solid boiler")),1,1-Table25[[#This Row],[Space constrained %]]),Table25[[#This Row],[ND stock with floor area over threshold / %]])</f>
        <v>0.98076923076923073</v>
      </c>
      <c r="AR146" s="16">
        <f>IF(Table25[[#This Row],[Heating]]="Gas boiler",1,percentage_of_non_gas_domestic_properties_within_close_proximity_of_gas_grid)</f>
        <v>1</v>
      </c>
      <c r="AS146" s="16">
        <f>IF(Table25[[#This Row],[Heating]]="Gas boiler",1,percentage_of_non_gas_domestic_properties_within_close_proximity_of_gas_grid)</f>
        <v>1</v>
      </c>
      <c r="AT146" s="16">
        <f>Table25[[#This Row],[Biomethane boiler]]*Table25[[#This Row],[ASHP]]</f>
        <v>0.98076923076923073</v>
      </c>
      <c r="AU146" s="16">
        <f>IF(Table25[[#This Row],[Subsector]]="Residential",Table25[[#This Row],[ASHP]]*Table25[[#This Row],[Bioliquid boiler (B100)]],Table25[[#This Row],[ND stock with floor area over threshold / %]])</f>
        <v>0.98076923076923073</v>
      </c>
      <c r="AV146" s="16">
        <f>Table25[[#This Row],[Biomethane boiler]]*Table25[[#This Row],[ASHP]]</f>
        <v>0.98076923076923073</v>
      </c>
      <c r="AW146" s="16">
        <v>1</v>
      </c>
      <c r="AX146" s="16">
        <f>IF(Table25[[#This Row],[Subsector]]="Residential",IF(Table25[[#This Row],[Building structure]]&lt;&gt;"Apartment",0.5*(1-MIN(Table25[[#This Row],[No HW storage %]],Table25[[#This Row],[Space constrained %]])),0),0.5*Table25[[#This Row],[ASHP]])</f>
        <v>0.49038461538461536</v>
      </c>
      <c r="AY146" s="16">
        <f>IF(Table25[[#This Row],[Subsector]]="Residential",IF(Table25[[#This Row],[Building structure]]&lt;&gt;"Apartment",Table25[[#This Row],[Hydrogen boiler]]*0.5,0),0.5*Table25[[#This Row],[Hydrogen boiler]])</f>
        <v>0.5</v>
      </c>
      <c r="AZ146" s="16">
        <f>IF(Table25[[#This Row],[Subsector]]="Residential",IF(Table25[[#This Row],[Peak demand / kW]]&gt;fuse_limit_kW,0,1),0)</f>
        <v>0</v>
      </c>
      <c r="BA146" s="16">
        <f>IF(Table25[[#This Row],[Subsector]]="Residential",IF(Table25[[#This Row],[Building structure]]&lt;&gt;"Apartment",IF(Table25[[#This Row],[Peak demand / kW]]&gt;fuse_limit_kW,0,0.5),0),0)</f>
        <v>0</v>
      </c>
      <c r="BB146" s="16">
        <f>IF(Table25[[#This Row],[Subsector]]="Residential",IF(Table25[[#This Row],[Peak demand / kW]]&gt;fuse_limit_kW,0,1),IF(OR(Table25[[#This Row],[Subsector]]="Commercial",Table25[[#This Row],[Subsector]]="Public"),1,0))</f>
        <v>1</v>
      </c>
      <c r="BC146" s="16">
        <f>IF(Table25[[#This Row],[Subsector]]="Residential",IF(Table25[[#This Row],[Peak demand / kW]]&gt;fuse_limit_kW,0,1),0)</f>
        <v>0</v>
      </c>
      <c r="BD146" s="16">
        <f>IF($G146=Table25[[#Headers],[Gas boiler]],1,0)</f>
        <v>1</v>
      </c>
      <c r="BE146" s="16">
        <f>IF($G146=Table25[[#Headers],[Oil boiler]],1,0)</f>
        <v>0</v>
      </c>
      <c r="BF146" s="16">
        <f>IF($G146=Table25[[#Headers],[Solid boiler]],1,0)</f>
        <v>0</v>
      </c>
      <c r="BG146" s="16">
        <f>IF(Table25[[#This Row],[Subsector]]="Residential",IF(Table25[[#This Row],[Building structure]]&lt;&gt;"Apartment",Table25[[#This Row],[ASHP]]*0.5,0),0)</f>
        <v>0</v>
      </c>
      <c r="BH146" s="16">
        <f>IF(Table25[[#This Row],[Subsector]]="Residential",IF(Table25[[#This Row],[Building structure]]="Apartment",1,0),0)</f>
        <v>0</v>
      </c>
      <c r="BI146" s="27">
        <f>Table25[[#This Row],[Bioliquid boiler (B100)]]*0.5</f>
        <v>0.49038461538461536</v>
      </c>
    </row>
    <row r="147" spans="2:61" x14ac:dyDescent="0.25">
      <c r="B147" s="3">
        <v>139</v>
      </c>
      <c r="C147" t="s">
        <v>349</v>
      </c>
      <c r="D147" t="s">
        <v>351</v>
      </c>
      <c r="E147" t="s">
        <v>342</v>
      </c>
      <c r="F147" t="s">
        <v>340</v>
      </c>
      <c r="G147" t="s">
        <v>25</v>
      </c>
      <c r="H147" t="s">
        <v>341</v>
      </c>
      <c r="I147" t="s">
        <v>337</v>
      </c>
      <c r="J147" t="s">
        <v>338</v>
      </c>
      <c r="K147" s="39">
        <v>43.776739763382757</v>
      </c>
      <c r="L147" s="39">
        <v>15.514490075231569</v>
      </c>
      <c r="M147" s="39">
        <v>57.556158820941306</v>
      </c>
      <c r="N147" s="39">
        <v>0</v>
      </c>
      <c r="O147" t="s">
        <v>339</v>
      </c>
      <c r="P147" s="19">
        <v>331.01240694061124</v>
      </c>
      <c r="Q147" s="39">
        <v>132.51882361440357</v>
      </c>
      <c r="R147" s="39">
        <v>55.347495364244999</v>
      </c>
      <c r="S147" s="39">
        <v>19.615169429217243</v>
      </c>
      <c r="T147" s="39">
        <v>0</v>
      </c>
      <c r="U147" s="39">
        <v>57.556158820941313</v>
      </c>
      <c r="AA147" s="39">
        <v>325.61111111111109</v>
      </c>
      <c r="AB147" s="39">
        <f>R147*1000/AA147</f>
        <v>169.98036453786216</v>
      </c>
      <c r="AC147" s="39">
        <f>IF(AND(Table25[[#This Row],[Subsector]]="Residential",$AB147&gt;49),49+($AB147-49)*2,$AB147)</f>
        <v>169.98036453786216</v>
      </c>
      <c r="AD147" s="39">
        <f>Table25[[#This Row],[Space heating demand (MWh)]]/(load_factor*8760)*1000</f>
        <v>21.818629078351297</v>
      </c>
      <c r="AE147" s="39">
        <f>Table25[[#This Row],[Peak demand / kW]]/Table25[[#This Row],[Floor area / m^2]]*1000</f>
        <v>67.008244908773833</v>
      </c>
      <c r="AF147" s="39">
        <f t="shared" si="2"/>
        <v>67.008244908773833</v>
      </c>
      <c r="AG147" s="46">
        <f>Table25[[#This Row],[Rebound-corrected peak demand (W/m2)]]/DesignDT</f>
        <v>2.9134019525553838</v>
      </c>
      <c r="AH147" s="16">
        <v>1</v>
      </c>
      <c r="AI147" s="16">
        <f>IF(Table25[[#This Row],[Subsector]]="Residential",1-MIN(Table25[[#This Row],[No HW storage %]],Table25[[#This Row],[Space constrained %]]),Table25[[#This Row],[ND stock with floor area over threshold / %]])</f>
        <v>1</v>
      </c>
      <c r="AJ147" s="16">
        <f>IF(Table25[[#This Row],[Subsector]]="Residential",1-MIN(Table25[[#This Row],[No HW storage %]],Table25[[#This Row],[Space constrained %]]),Table25[[#This Row],[ND stock with floor area over threshold / %]])</f>
        <v>1</v>
      </c>
      <c r="AK147" s="16">
        <f>IF(Table25[[#This Row],[Subsector]]="Residential",1-MIN(Table25[[#This Row],[No HW storage %]],Table25[[#This Row],[Space constrained %]]),Table25[[#This Row],[ND stock with floor area over threshold / %]])</f>
        <v>1</v>
      </c>
      <c r="AL147" s="16">
        <f>IF(Table25[[#This Row],[Subsector]]="Residential",1-MIN(Table25[[#This Row],[No HW storage %]],Table25[[#This Row],[Space constrained %]]),Table25[[#This Row],[ND stock with floor area over threshold / %]])</f>
        <v>1</v>
      </c>
      <c r="AM147" s="16">
        <f>IF($G147=Table25[[#Headers],[Electric heating]],1,0)</f>
        <v>0</v>
      </c>
      <c r="AN147" s="16">
        <f>IF($G147=Table25[[#Headers],[Commercial electric heating]],1,0)</f>
        <v>0</v>
      </c>
      <c r="AO14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47" s="16">
        <f>IF(Table25[[#This Row],[Subsector]]="Residential",IF(AND(Table25[[#This Row],[Building structure]]&lt;&gt;"Apartment",OR(Table25[[#This Row],[Heating]]="Oil boiler",Table25[[#This Row],[Heating]]="Solid boiler")),1,1-Table25[[#This Row],[Space constrained %]]),Table25[[#This Row],[ND stock with floor area over threshold / %]])</f>
        <v>1</v>
      </c>
      <c r="AQ147" s="16">
        <f>IF(Table25[[#This Row],[Subsector]]="Residential",IF(AND(Table25[[#This Row],[Building structure]]&lt;&gt;"Apartment",OR(Table25[[#This Row],[Heating]]="Oil boiler",Table25[[#This Row],[Heating]]="Solid boiler")),1,1-Table25[[#This Row],[Space constrained %]]),Table25[[#This Row],[ND stock with floor area over threshold / %]])</f>
        <v>1</v>
      </c>
      <c r="AR147" s="16">
        <f>IF(Table25[[#This Row],[Heating]]="Gas boiler",1,percentage_of_non_gas_domestic_properties_within_close_proximity_of_gas_grid)</f>
        <v>1</v>
      </c>
      <c r="AS147" s="16">
        <f>IF(Table25[[#This Row],[Heating]]="Gas boiler",1,percentage_of_non_gas_domestic_properties_within_close_proximity_of_gas_grid)</f>
        <v>1</v>
      </c>
      <c r="AT147" s="16">
        <f>Table25[[#This Row],[Biomethane boiler]]*Table25[[#This Row],[ASHP]]</f>
        <v>1</v>
      </c>
      <c r="AU147" s="16">
        <f>IF(Table25[[#This Row],[Subsector]]="Residential",Table25[[#This Row],[ASHP]]*Table25[[#This Row],[Bioliquid boiler (B100)]],Table25[[#This Row],[ND stock with floor area over threshold / %]])</f>
        <v>1</v>
      </c>
      <c r="AV147" s="16">
        <f>Table25[[#This Row],[Biomethane boiler]]*Table25[[#This Row],[ASHP]]</f>
        <v>1</v>
      </c>
      <c r="AW147" s="16">
        <v>1</v>
      </c>
      <c r="AX147" s="16">
        <f>IF(Table25[[#This Row],[Subsector]]="Residential",IF(Table25[[#This Row],[Building structure]]&lt;&gt;"Apartment",0.5*(1-MIN(Table25[[#This Row],[No HW storage %]],Table25[[#This Row],[Space constrained %]])),0),0.5*Table25[[#This Row],[ASHP]])</f>
        <v>0.5</v>
      </c>
      <c r="AY147" s="16">
        <f>IF(Table25[[#This Row],[Subsector]]="Residential",IF(Table25[[#This Row],[Building structure]]&lt;&gt;"Apartment",Table25[[#This Row],[Hydrogen boiler]]*0.5,0),0.5*Table25[[#This Row],[Hydrogen boiler]])</f>
        <v>0.5</v>
      </c>
      <c r="AZ147" s="16">
        <f>IF(Table25[[#This Row],[Subsector]]="Residential",IF(Table25[[#This Row],[Peak demand / kW]]&gt;fuse_limit_kW,0,1),0)</f>
        <v>0</v>
      </c>
      <c r="BA147" s="16">
        <f>IF(Table25[[#This Row],[Subsector]]="Residential",IF(Table25[[#This Row],[Building structure]]&lt;&gt;"Apartment",IF(Table25[[#This Row],[Peak demand / kW]]&gt;fuse_limit_kW,0,0.5),0),0)</f>
        <v>0</v>
      </c>
      <c r="BB147" s="16">
        <f>IF(Table25[[#This Row],[Subsector]]="Residential",IF(Table25[[#This Row],[Peak demand / kW]]&gt;fuse_limit_kW,0,1),IF(OR(Table25[[#This Row],[Subsector]]="Commercial",Table25[[#This Row],[Subsector]]="Public"),1,0))</f>
        <v>1</v>
      </c>
      <c r="BC147" s="16">
        <f>IF(Table25[[#This Row],[Subsector]]="Residential",IF(Table25[[#This Row],[Peak demand / kW]]&gt;fuse_limit_kW,0,1),0)</f>
        <v>0</v>
      </c>
      <c r="BD147" s="16">
        <f>IF($G147=Table25[[#Headers],[Gas boiler]],1,0)</f>
        <v>1</v>
      </c>
      <c r="BE147" s="16">
        <f>IF($G147=Table25[[#Headers],[Oil boiler]],1,0)</f>
        <v>0</v>
      </c>
      <c r="BF147" s="16">
        <f>IF($G147=Table25[[#Headers],[Solid boiler]],1,0)</f>
        <v>0</v>
      </c>
      <c r="BG147" s="16">
        <f>IF(Table25[[#This Row],[Subsector]]="Residential",IF(Table25[[#This Row],[Building structure]]&lt;&gt;"Apartment",Table25[[#This Row],[ASHP]]*0.5,0),0)</f>
        <v>0</v>
      </c>
      <c r="BH147" s="16">
        <f>IF(Table25[[#This Row],[Subsector]]="Residential",IF(Table25[[#This Row],[Building structure]]="Apartment",1,0),0)</f>
        <v>0</v>
      </c>
      <c r="BI147" s="27">
        <f>Table25[[#This Row],[Bioliquid boiler (B100)]]*0.5</f>
        <v>0.5</v>
      </c>
    </row>
    <row r="148" spans="2:61" x14ac:dyDescent="0.25">
      <c r="B148">
        <v>140</v>
      </c>
      <c r="C148" t="s">
        <v>349</v>
      </c>
      <c r="D148" t="s">
        <v>351</v>
      </c>
      <c r="E148" t="s">
        <v>342</v>
      </c>
      <c r="F148" t="s">
        <v>340</v>
      </c>
      <c r="G148" t="s">
        <v>25</v>
      </c>
      <c r="H148" t="s">
        <v>341</v>
      </c>
      <c r="I148" t="s">
        <v>341</v>
      </c>
      <c r="J148" t="s">
        <v>338</v>
      </c>
      <c r="K148" s="39">
        <v>60.390441712979175</v>
      </c>
      <c r="L148" s="39">
        <v>14.458994730566129</v>
      </c>
      <c r="M148" s="39">
        <v>43.518655646880667</v>
      </c>
      <c r="N148" s="39">
        <v>0</v>
      </c>
      <c r="O148" t="s">
        <v>339</v>
      </c>
      <c r="P148" s="19">
        <v>1507.9454093961178</v>
      </c>
      <c r="Q148" s="39">
        <v>147.96400054822504</v>
      </c>
      <c r="R148" s="39">
        <v>84.269178408765086</v>
      </c>
      <c r="S148" s="39">
        <v>20.176166492579263</v>
      </c>
      <c r="T148" s="39">
        <v>0</v>
      </c>
      <c r="U148" s="39">
        <v>43.51865564688066</v>
      </c>
      <c r="AA148" s="39">
        <v>278.85365853658539</v>
      </c>
      <c r="AB148" s="39">
        <f>R148*1000/AA148</f>
        <v>302.19857559340227</v>
      </c>
      <c r="AC148" s="39">
        <f>IF(AND(Table25[[#This Row],[Subsector]]="Residential",$AB148&gt;49),49+($AB148-49)*2,$AB148)</f>
        <v>302.19857559340227</v>
      </c>
      <c r="AD148" s="39">
        <f>Table25[[#This Row],[Space heating demand (MWh)]]/(load_factor*8760)*1000</f>
        <v>30.099012734507681</v>
      </c>
      <c r="AE148" s="39">
        <f>Table25[[#This Row],[Peak demand / kW]]/Table25[[#This Row],[Floor area / m^2]]*1000</f>
        <v>107.93838206199729</v>
      </c>
      <c r="AF148" s="39">
        <f t="shared" si="2"/>
        <v>107.93838206199729</v>
      </c>
      <c r="AG148" s="46">
        <f>Table25[[#This Row],[Rebound-corrected peak demand (W/m2)]]/DesignDT</f>
        <v>4.6929731331303168</v>
      </c>
      <c r="AH148" s="16">
        <v>0.98170731707317072</v>
      </c>
      <c r="AI148" s="16">
        <f>IF(Table25[[#This Row],[Subsector]]="Residential",1-MIN(Table25[[#This Row],[No HW storage %]],Table25[[#This Row],[Space constrained %]]),Table25[[#This Row],[ND stock with floor area over threshold / %]])</f>
        <v>0.98170731707317072</v>
      </c>
      <c r="AJ148" s="16">
        <f>IF(Table25[[#This Row],[Subsector]]="Residential",1-MIN(Table25[[#This Row],[No HW storage %]],Table25[[#This Row],[Space constrained %]]),Table25[[#This Row],[ND stock with floor area over threshold / %]])</f>
        <v>0.98170731707317072</v>
      </c>
      <c r="AK148" s="16">
        <f>IF(Table25[[#This Row],[Subsector]]="Residential",1-MIN(Table25[[#This Row],[No HW storage %]],Table25[[#This Row],[Space constrained %]]),Table25[[#This Row],[ND stock with floor area over threshold / %]])</f>
        <v>0.98170731707317072</v>
      </c>
      <c r="AL148" s="16">
        <f>IF(Table25[[#This Row],[Subsector]]="Residential",1-MIN(Table25[[#This Row],[No HW storage %]],Table25[[#This Row],[Space constrained %]]),Table25[[#This Row],[ND stock with floor area over threshold / %]])</f>
        <v>0.98170731707317072</v>
      </c>
      <c r="AM148" s="16">
        <f>IF($G148=Table25[[#Headers],[Electric heating]],1,0)</f>
        <v>0</v>
      </c>
      <c r="AN148" s="16">
        <f>IF($G148=Table25[[#Headers],[Commercial electric heating]],1,0)</f>
        <v>0</v>
      </c>
      <c r="AO14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48" s="16">
        <f>IF(Table25[[#This Row],[Subsector]]="Residential",IF(AND(Table25[[#This Row],[Building structure]]&lt;&gt;"Apartment",OR(Table25[[#This Row],[Heating]]="Oil boiler",Table25[[#This Row],[Heating]]="Solid boiler")),1,1-Table25[[#This Row],[Space constrained %]]),Table25[[#This Row],[ND stock with floor area over threshold / %]])</f>
        <v>0.98170731707317072</v>
      </c>
      <c r="AQ148" s="16">
        <f>IF(Table25[[#This Row],[Subsector]]="Residential",IF(AND(Table25[[#This Row],[Building structure]]&lt;&gt;"Apartment",OR(Table25[[#This Row],[Heating]]="Oil boiler",Table25[[#This Row],[Heating]]="Solid boiler")),1,1-Table25[[#This Row],[Space constrained %]]),Table25[[#This Row],[ND stock with floor area over threshold / %]])</f>
        <v>0.98170731707317072</v>
      </c>
      <c r="AR148" s="16">
        <f>IF(Table25[[#This Row],[Heating]]="Gas boiler",1,percentage_of_non_gas_domestic_properties_within_close_proximity_of_gas_grid)</f>
        <v>1</v>
      </c>
      <c r="AS148" s="16">
        <f>IF(Table25[[#This Row],[Heating]]="Gas boiler",1,percentage_of_non_gas_domestic_properties_within_close_proximity_of_gas_grid)</f>
        <v>1</v>
      </c>
      <c r="AT148" s="16">
        <f>Table25[[#This Row],[Biomethane boiler]]*Table25[[#This Row],[ASHP]]</f>
        <v>0.98170731707317072</v>
      </c>
      <c r="AU148" s="16">
        <f>IF(Table25[[#This Row],[Subsector]]="Residential",Table25[[#This Row],[ASHP]]*Table25[[#This Row],[Bioliquid boiler (B100)]],Table25[[#This Row],[ND stock with floor area over threshold / %]])</f>
        <v>0.98170731707317072</v>
      </c>
      <c r="AV148" s="16">
        <f>Table25[[#This Row],[Biomethane boiler]]*Table25[[#This Row],[ASHP]]</f>
        <v>0.98170731707317072</v>
      </c>
      <c r="AW148" s="16">
        <v>1</v>
      </c>
      <c r="AX148" s="16">
        <f>IF(Table25[[#This Row],[Subsector]]="Residential",IF(Table25[[#This Row],[Building structure]]&lt;&gt;"Apartment",0.5*(1-MIN(Table25[[#This Row],[No HW storage %]],Table25[[#This Row],[Space constrained %]])),0),0.5*Table25[[#This Row],[ASHP]])</f>
        <v>0.49085365853658536</v>
      </c>
      <c r="AY148" s="16">
        <f>IF(Table25[[#This Row],[Subsector]]="Residential",IF(Table25[[#This Row],[Building structure]]&lt;&gt;"Apartment",Table25[[#This Row],[Hydrogen boiler]]*0.5,0),0.5*Table25[[#This Row],[Hydrogen boiler]])</f>
        <v>0.5</v>
      </c>
      <c r="AZ148" s="16">
        <f>IF(Table25[[#This Row],[Subsector]]="Residential",IF(Table25[[#This Row],[Peak demand / kW]]&gt;fuse_limit_kW,0,1),0)</f>
        <v>0</v>
      </c>
      <c r="BA148" s="16">
        <f>IF(Table25[[#This Row],[Subsector]]="Residential",IF(Table25[[#This Row],[Building structure]]&lt;&gt;"Apartment",IF(Table25[[#This Row],[Peak demand / kW]]&gt;fuse_limit_kW,0,0.5),0),0)</f>
        <v>0</v>
      </c>
      <c r="BB148" s="16">
        <f>IF(Table25[[#This Row],[Subsector]]="Residential",IF(Table25[[#This Row],[Peak demand / kW]]&gt;fuse_limit_kW,0,1),IF(OR(Table25[[#This Row],[Subsector]]="Commercial",Table25[[#This Row],[Subsector]]="Public"),1,0))</f>
        <v>1</v>
      </c>
      <c r="BC148" s="16">
        <f>IF(Table25[[#This Row],[Subsector]]="Residential",IF(Table25[[#This Row],[Peak demand / kW]]&gt;fuse_limit_kW,0,1),0)</f>
        <v>0</v>
      </c>
      <c r="BD148" s="16">
        <f>IF($G148=Table25[[#Headers],[Gas boiler]],1,0)</f>
        <v>1</v>
      </c>
      <c r="BE148" s="16">
        <f>IF($G148=Table25[[#Headers],[Oil boiler]],1,0)</f>
        <v>0</v>
      </c>
      <c r="BF148" s="16">
        <f>IF($G148=Table25[[#Headers],[Solid boiler]],1,0)</f>
        <v>0</v>
      </c>
      <c r="BG148" s="16">
        <f>IF(Table25[[#This Row],[Subsector]]="Residential",IF(Table25[[#This Row],[Building structure]]&lt;&gt;"Apartment",Table25[[#This Row],[ASHP]]*0.5,0),0)</f>
        <v>0</v>
      </c>
      <c r="BH148" s="16">
        <f>IF(Table25[[#This Row],[Subsector]]="Residential",IF(Table25[[#This Row],[Building structure]]="Apartment",1,0),0)</f>
        <v>0</v>
      </c>
      <c r="BI148" s="27">
        <f>Table25[[#This Row],[Bioliquid boiler (B100)]]*0.5</f>
        <v>0.49085365853658536</v>
      </c>
    </row>
    <row r="149" spans="2:61" x14ac:dyDescent="0.25">
      <c r="B149" s="3">
        <v>141</v>
      </c>
      <c r="C149" t="s">
        <v>349</v>
      </c>
      <c r="D149" t="s">
        <v>351</v>
      </c>
      <c r="E149" t="s">
        <v>342</v>
      </c>
      <c r="F149" t="s">
        <v>340</v>
      </c>
      <c r="G149" t="s">
        <v>20</v>
      </c>
      <c r="H149" t="s">
        <v>337</v>
      </c>
      <c r="I149" t="s">
        <v>337</v>
      </c>
      <c r="J149" t="s">
        <v>338</v>
      </c>
      <c r="K149" s="39">
        <v>21.333457845108818</v>
      </c>
      <c r="L149" s="39">
        <v>8.074457224860069</v>
      </c>
      <c r="M149" s="39">
        <v>44.16311407662252</v>
      </c>
      <c r="N149" s="39">
        <v>0</v>
      </c>
      <c r="O149" t="s">
        <v>339</v>
      </c>
      <c r="P149" s="19">
        <v>524.10297765596783</v>
      </c>
      <c r="Q149" s="39">
        <v>78.049163544075796</v>
      </c>
      <c r="R149" s="39">
        <v>24.582042151958351</v>
      </c>
      <c r="S149" s="39">
        <v>9.3040073154949159</v>
      </c>
      <c r="T149" s="39">
        <v>0</v>
      </c>
      <c r="U149" s="39">
        <v>44.16311407662252</v>
      </c>
      <c r="AA149" s="39">
        <v>381.45614035087721</v>
      </c>
      <c r="AB149" s="39">
        <f>R149*1000/AA149</f>
        <v>64.442643731850524</v>
      </c>
      <c r="AC149" s="39">
        <f>IF(AND(Table25[[#This Row],[Subsector]]="Residential",$AB149&gt;49),49+($AB149-49)*2,$AB149)</f>
        <v>64.442643731850524</v>
      </c>
      <c r="AD149" s="39">
        <f>Table25[[#This Row],[Space heating demand (MWh)]]/(load_factor*8760)*1000</f>
        <v>10.632742552254074</v>
      </c>
      <c r="AE149" s="39">
        <f>Table25[[#This Row],[Peak demand / kW]]/Table25[[#This Row],[Floor area / m^2]]*1000</f>
        <v>27.874089384099811</v>
      </c>
      <c r="AF149" s="39">
        <f t="shared" si="2"/>
        <v>27.874089384099811</v>
      </c>
      <c r="AG149" s="46">
        <f>Table25[[#This Row],[Rebound-corrected peak demand (W/m2)]]/DesignDT</f>
        <v>1.21191692974347</v>
      </c>
      <c r="AH149" s="16">
        <v>1</v>
      </c>
      <c r="AI149" s="16">
        <f>IF(Table25[[#This Row],[Subsector]]="Residential",1-MIN(Table25[[#This Row],[No HW storage %]],Table25[[#This Row],[Space constrained %]]),Table25[[#This Row],[ND stock with floor area over threshold / %]])</f>
        <v>1</v>
      </c>
      <c r="AJ149" s="16">
        <f>IF(Table25[[#This Row],[Subsector]]="Residential",1-MIN(Table25[[#This Row],[No HW storage %]],Table25[[#This Row],[Space constrained %]]),Table25[[#This Row],[ND stock with floor area over threshold / %]])</f>
        <v>1</v>
      </c>
      <c r="AK149" s="16">
        <f>IF(Table25[[#This Row],[Subsector]]="Residential",1-MIN(Table25[[#This Row],[No HW storage %]],Table25[[#This Row],[Space constrained %]]),Table25[[#This Row],[ND stock with floor area over threshold / %]])</f>
        <v>1</v>
      </c>
      <c r="AL149" s="16">
        <f>IF(Table25[[#This Row],[Subsector]]="Residential",1-MIN(Table25[[#This Row],[No HW storage %]],Table25[[#This Row],[Space constrained %]]),Table25[[#This Row],[ND stock with floor area over threshold / %]])</f>
        <v>1</v>
      </c>
      <c r="AM149" s="16">
        <f>IF($G149=Table25[[#Headers],[Electric heating]],1,0)</f>
        <v>0</v>
      </c>
      <c r="AN149" s="16">
        <f>IF($G149=Table25[[#Headers],[Commercial electric heating]],1,0)</f>
        <v>0</v>
      </c>
      <c r="AO14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49" s="16">
        <f>IF(Table25[[#This Row],[Subsector]]="Residential",IF(AND(Table25[[#This Row],[Building structure]]&lt;&gt;"Apartment",OR(Table25[[#This Row],[Heating]]="Oil boiler",Table25[[#This Row],[Heating]]="Solid boiler")),1,1-Table25[[#This Row],[Space constrained %]]),Table25[[#This Row],[ND stock with floor area over threshold / %]])</f>
        <v>1</v>
      </c>
      <c r="AQ149" s="16">
        <f>IF(Table25[[#This Row],[Subsector]]="Residential",IF(AND(Table25[[#This Row],[Building structure]]&lt;&gt;"Apartment",OR(Table25[[#This Row],[Heating]]="Oil boiler",Table25[[#This Row],[Heating]]="Solid boiler")),1,1-Table25[[#This Row],[Space constrained %]]),Table25[[#This Row],[ND stock with floor area over threshold / %]])</f>
        <v>1</v>
      </c>
      <c r="AR149" s="16">
        <f>IF(Table25[[#This Row],[Heating]]="Gas boiler",1,percentage_of_non_gas_domestic_properties_within_close_proximity_of_gas_grid)</f>
        <v>0.3495740805177735</v>
      </c>
      <c r="AS149" s="16">
        <f>IF(Table25[[#This Row],[Heating]]="Gas boiler",1,percentage_of_non_gas_domestic_properties_within_close_proximity_of_gas_grid)</f>
        <v>0.3495740805177735</v>
      </c>
      <c r="AT149" s="16">
        <f>Table25[[#This Row],[Biomethane boiler]]*Table25[[#This Row],[ASHP]]</f>
        <v>0.3495740805177735</v>
      </c>
      <c r="AU149" s="16">
        <f>IF(Table25[[#This Row],[Subsector]]="Residential",Table25[[#This Row],[ASHP]]*Table25[[#This Row],[Bioliquid boiler (B100)]],Table25[[#This Row],[ND stock with floor area over threshold / %]])</f>
        <v>1</v>
      </c>
      <c r="AV149" s="16">
        <f>Table25[[#This Row],[Biomethane boiler]]*Table25[[#This Row],[ASHP]]</f>
        <v>0.3495740805177735</v>
      </c>
      <c r="AW149" s="16">
        <v>1</v>
      </c>
      <c r="AX149" s="16">
        <f>IF(Table25[[#This Row],[Subsector]]="Residential",IF(Table25[[#This Row],[Building structure]]&lt;&gt;"Apartment",0.5*(1-MIN(Table25[[#This Row],[No HW storage %]],Table25[[#This Row],[Space constrained %]])),0),0.5*Table25[[#This Row],[ASHP]])</f>
        <v>0.5</v>
      </c>
      <c r="AY149" s="16">
        <f>IF(Table25[[#This Row],[Subsector]]="Residential",IF(Table25[[#This Row],[Building structure]]&lt;&gt;"Apartment",Table25[[#This Row],[Hydrogen boiler]]*0.5,0),0.5*Table25[[#This Row],[Hydrogen boiler]])</f>
        <v>0.17478704025888675</v>
      </c>
      <c r="AZ149" s="16">
        <f>IF(Table25[[#This Row],[Subsector]]="Residential",IF(Table25[[#This Row],[Peak demand / kW]]&gt;fuse_limit_kW,0,1),0)</f>
        <v>0</v>
      </c>
      <c r="BA149" s="16">
        <f>IF(Table25[[#This Row],[Subsector]]="Residential",IF(Table25[[#This Row],[Building structure]]&lt;&gt;"Apartment",IF(Table25[[#This Row],[Peak demand / kW]]&gt;fuse_limit_kW,0,0.5),0),0)</f>
        <v>0</v>
      </c>
      <c r="BB149" s="16">
        <f>IF(Table25[[#This Row],[Subsector]]="Residential",IF(Table25[[#This Row],[Peak demand / kW]]&gt;fuse_limit_kW,0,1),IF(OR(Table25[[#This Row],[Subsector]]="Commercial",Table25[[#This Row],[Subsector]]="Public"),1,0))</f>
        <v>1</v>
      </c>
      <c r="BC149" s="16">
        <f>IF(Table25[[#This Row],[Subsector]]="Residential",IF(Table25[[#This Row],[Peak demand / kW]]&gt;fuse_limit_kW,0,1),0)</f>
        <v>0</v>
      </c>
      <c r="BD149" s="16">
        <f>IF($G149=Table25[[#Headers],[Gas boiler]],1,0)</f>
        <v>0</v>
      </c>
      <c r="BE149" s="16">
        <f>IF($G149=Table25[[#Headers],[Oil boiler]],1,0)</f>
        <v>1</v>
      </c>
      <c r="BF149" s="16">
        <f>IF($G149=Table25[[#Headers],[Solid boiler]],1,0)</f>
        <v>0</v>
      </c>
      <c r="BG149" s="16">
        <f>IF(Table25[[#This Row],[Subsector]]="Residential",IF(Table25[[#This Row],[Building structure]]&lt;&gt;"Apartment",Table25[[#This Row],[ASHP]]*0.5,0),0)</f>
        <v>0</v>
      </c>
      <c r="BH149" s="16">
        <f>IF(Table25[[#This Row],[Subsector]]="Residential",IF(Table25[[#This Row],[Building structure]]="Apartment",1,0),0)</f>
        <v>0</v>
      </c>
      <c r="BI149" s="27">
        <f>Table25[[#This Row],[Bioliquid boiler (B100)]]*0.5</f>
        <v>0.5</v>
      </c>
    </row>
    <row r="150" spans="2:61" x14ac:dyDescent="0.25">
      <c r="B150" s="3">
        <v>142</v>
      </c>
      <c r="C150" t="s">
        <v>349</v>
      </c>
      <c r="D150" t="s">
        <v>351</v>
      </c>
      <c r="E150" t="s">
        <v>342</v>
      </c>
      <c r="F150" t="s">
        <v>340</v>
      </c>
      <c r="G150" t="s">
        <v>20</v>
      </c>
      <c r="H150" t="s">
        <v>341</v>
      </c>
      <c r="I150" t="s">
        <v>341</v>
      </c>
      <c r="J150" t="s">
        <v>338</v>
      </c>
      <c r="K150" s="39">
        <v>47.044294677003187</v>
      </c>
      <c r="L150" s="39">
        <v>18.528744163693666</v>
      </c>
      <c r="M150" s="39">
        <v>61.743494753125574</v>
      </c>
      <c r="N150" s="39">
        <v>0</v>
      </c>
      <c r="O150" t="s">
        <v>339</v>
      </c>
      <c r="P150" s="19">
        <v>1747.0099255198927</v>
      </c>
      <c r="Q150" s="39">
        <v>152.07998467973869</v>
      </c>
      <c r="R150" s="39">
        <v>64.810424029885525</v>
      </c>
      <c r="S150" s="39">
        <v>25.526065896727566</v>
      </c>
      <c r="T150" s="39">
        <v>0</v>
      </c>
      <c r="U150" s="39">
        <v>61.743494753125582</v>
      </c>
      <c r="AA150" s="39">
        <v>351.7842105263158</v>
      </c>
      <c r="AB150" s="39">
        <f>R150*1000/AA150</f>
        <v>184.23346497820506</v>
      </c>
      <c r="AC150" s="39">
        <f>IF(AND(Table25[[#This Row],[Subsector]]="Residential",$AB150&gt;49),49+($AB150-49)*2,$AB150)</f>
        <v>184.23346497820506</v>
      </c>
      <c r="AD150" s="39">
        <f>Table25[[#This Row],[Space heating demand (MWh)]]/(load_factor*8760)*1000</f>
        <v>23.447200987515306</v>
      </c>
      <c r="AE150" s="39">
        <f>Table25[[#This Row],[Peak demand / kW]]/Table25[[#This Row],[Floor area / m^2]]*1000</f>
        <v>66.652226808119636</v>
      </c>
      <c r="AF150" s="39">
        <f t="shared" si="2"/>
        <v>66.652226808119636</v>
      </c>
      <c r="AG150" s="46">
        <f>Table25[[#This Row],[Rebound-corrected peak demand (W/m2)]]/DesignDT</f>
        <v>2.8979229047008537</v>
      </c>
      <c r="AH150" s="16">
        <v>1</v>
      </c>
      <c r="AI150" s="16">
        <f>IF(Table25[[#This Row],[Subsector]]="Residential",1-MIN(Table25[[#This Row],[No HW storage %]],Table25[[#This Row],[Space constrained %]]),Table25[[#This Row],[ND stock with floor area over threshold / %]])</f>
        <v>1</v>
      </c>
      <c r="AJ150" s="16">
        <f>IF(Table25[[#This Row],[Subsector]]="Residential",1-MIN(Table25[[#This Row],[No HW storage %]],Table25[[#This Row],[Space constrained %]]),Table25[[#This Row],[ND stock with floor area over threshold / %]])</f>
        <v>1</v>
      </c>
      <c r="AK150" s="16">
        <f>IF(Table25[[#This Row],[Subsector]]="Residential",1-MIN(Table25[[#This Row],[No HW storage %]],Table25[[#This Row],[Space constrained %]]),Table25[[#This Row],[ND stock with floor area over threshold / %]])</f>
        <v>1</v>
      </c>
      <c r="AL150" s="16">
        <f>IF(Table25[[#This Row],[Subsector]]="Residential",1-MIN(Table25[[#This Row],[No HW storage %]],Table25[[#This Row],[Space constrained %]]),Table25[[#This Row],[ND stock with floor area over threshold / %]])</f>
        <v>1</v>
      </c>
      <c r="AM150" s="16">
        <f>IF($G150=Table25[[#Headers],[Electric heating]],1,0)</f>
        <v>0</v>
      </c>
      <c r="AN150" s="16">
        <f>IF($G150=Table25[[#Headers],[Commercial electric heating]],1,0)</f>
        <v>0</v>
      </c>
      <c r="AO15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50" s="16">
        <f>IF(Table25[[#This Row],[Subsector]]="Residential",IF(AND(Table25[[#This Row],[Building structure]]&lt;&gt;"Apartment",OR(Table25[[#This Row],[Heating]]="Oil boiler",Table25[[#This Row],[Heating]]="Solid boiler")),1,1-Table25[[#This Row],[Space constrained %]]),Table25[[#This Row],[ND stock with floor area over threshold / %]])</f>
        <v>1</v>
      </c>
      <c r="AQ150" s="16">
        <f>IF(Table25[[#This Row],[Subsector]]="Residential",IF(AND(Table25[[#This Row],[Building structure]]&lt;&gt;"Apartment",OR(Table25[[#This Row],[Heating]]="Oil boiler",Table25[[#This Row],[Heating]]="Solid boiler")),1,1-Table25[[#This Row],[Space constrained %]]),Table25[[#This Row],[ND stock with floor area over threshold / %]])</f>
        <v>1</v>
      </c>
      <c r="AR150" s="16">
        <f>IF(Table25[[#This Row],[Heating]]="Gas boiler",1,percentage_of_non_gas_domestic_properties_within_close_proximity_of_gas_grid)</f>
        <v>0.3495740805177735</v>
      </c>
      <c r="AS150" s="16">
        <f>IF(Table25[[#This Row],[Heating]]="Gas boiler",1,percentage_of_non_gas_domestic_properties_within_close_proximity_of_gas_grid)</f>
        <v>0.3495740805177735</v>
      </c>
      <c r="AT150" s="16">
        <f>Table25[[#This Row],[Biomethane boiler]]*Table25[[#This Row],[ASHP]]</f>
        <v>0.3495740805177735</v>
      </c>
      <c r="AU150" s="16">
        <f>IF(Table25[[#This Row],[Subsector]]="Residential",Table25[[#This Row],[ASHP]]*Table25[[#This Row],[Bioliquid boiler (B100)]],Table25[[#This Row],[ND stock with floor area over threshold / %]])</f>
        <v>1</v>
      </c>
      <c r="AV150" s="16">
        <f>Table25[[#This Row],[Biomethane boiler]]*Table25[[#This Row],[ASHP]]</f>
        <v>0.3495740805177735</v>
      </c>
      <c r="AW150" s="16">
        <v>1</v>
      </c>
      <c r="AX150" s="16">
        <f>IF(Table25[[#This Row],[Subsector]]="Residential",IF(Table25[[#This Row],[Building structure]]&lt;&gt;"Apartment",0.5*(1-MIN(Table25[[#This Row],[No HW storage %]],Table25[[#This Row],[Space constrained %]])),0),0.5*Table25[[#This Row],[ASHP]])</f>
        <v>0.5</v>
      </c>
      <c r="AY150" s="16">
        <f>IF(Table25[[#This Row],[Subsector]]="Residential",IF(Table25[[#This Row],[Building structure]]&lt;&gt;"Apartment",Table25[[#This Row],[Hydrogen boiler]]*0.5,0),0.5*Table25[[#This Row],[Hydrogen boiler]])</f>
        <v>0.17478704025888675</v>
      </c>
      <c r="AZ150" s="16">
        <f>IF(Table25[[#This Row],[Subsector]]="Residential",IF(Table25[[#This Row],[Peak demand / kW]]&gt;fuse_limit_kW,0,1),0)</f>
        <v>0</v>
      </c>
      <c r="BA150" s="16">
        <f>IF(Table25[[#This Row],[Subsector]]="Residential",IF(Table25[[#This Row],[Building structure]]&lt;&gt;"Apartment",IF(Table25[[#This Row],[Peak demand / kW]]&gt;fuse_limit_kW,0,0.5),0),0)</f>
        <v>0</v>
      </c>
      <c r="BB150" s="16">
        <f>IF(Table25[[#This Row],[Subsector]]="Residential",IF(Table25[[#This Row],[Peak demand / kW]]&gt;fuse_limit_kW,0,1),IF(OR(Table25[[#This Row],[Subsector]]="Commercial",Table25[[#This Row],[Subsector]]="Public"),1,0))</f>
        <v>1</v>
      </c>
      <c r="BC150" s="16">
        <f>IF(Table25[[#This Row],[Subsector]]="Residential",IF(Table25[[#This Row],[Peak demand / kW]]&gt;fuse_limit_kW,0,1),0)</f>
        <v>0</v>
      </c>
      <c r="BD150" s="16">
        <f>IF($G150=Table25[[#Headers],[Gas boiler]],1,0)</f>
        <v>0</v>
      </c>
      <c r="BE150" s="16">
        <f>IF($G150=Table25[[#Headers],[Oil boiler]],1,0)</f>
        <v>1</v>
      </c>
      <c r="BF150" s="16">
        <f>IF($G150=Table25[[#Headers],[Solid boiler]],1,0)</f>
        <v>0</v>
      </c>
      <c r="BG150" s="16">
        <f>IF(Table25[[#This Row],[Subsector]]="Residential",IF(Table25[[#This Row],[Building structure]]&lt;&gt;"Apartment",Table25[[#This Row],[ASHP]]*0.5,0),0)</f>
        <v>0</v>
      </c>
      <c r="BH150" s="16">
        <f>IF(Table25[[#This Row],[Subsector]]="Residential",IF(Table25[[#This Row],[Building structure]]="Apartment",1,0),0)</f>
        <v>0</v>
      </c>
      <c r="BI150" s="27">
        <f>Table25[[#This Row],[Bioliquid boiler (B100)]]*0.5</f>
        <v>0.5</v>
      </c>
    </row>
    <row r="151" spans="2:61" x14ac:dyDescent="0.25">
      <c r="B151">
        <v>143</v>
      </c>
      <c r="C151" t="s">
        <v>349</v>
      </c>
      <c r="D151" t="s">
        <v>343</v>
      </c>
      <c r="E151" t="s">
        <v>335</v>
      </c>
      <c r="F151" t="s">
        <v>344</v>
      </c>
      <c r="G151" t="s">
        <v>25</v>
      </c>
      <c r="H151" t="s">
        <v>337</v>
      </c>
      <c r="I151" t="s">
        <v>337</v>
      </c>
      <c r="J151" t="s">
        <v>338</v>
      </c>
      <c r="K151" s="39">
        <v>185.51816871806471</v>
      </c>
      <c r="L151" s="39">
        <v>14.136323798612811</v>
      </c>
      <c r="M151" s="39">
        <v>395.21924506293584</v>
      </c>
      <c r="N151" s="39">
        <v>0</v>
      </c>
      <c r="O151" t="s">
        <v>339</v>
      </c>
      <c r="P151" s="19">
        <v>11.783276369180744</v>
      </c>
      <c r="Q151" s="39">
        <v>612.9822485463842</v>
      </c>
      <c r="R151" s="39">
        <v>202.3445258434156</v>
      </c>
      <c r="S151" s="39">
        <v>15.418477640032735</v>
      </c>
      <c r="T151" s="39">
        <v>0</v>
      </c>
      <c r="U151" s="39">
        <v>395.2192450629359</v>
      </c>
      <c r="AA151" s="39">
        <v>3167.695652173913</v>
      </c>
      <c r="AB151" s="39">
        <f>R151*1000/AA151</f>
        <v>63.877514780989586</v>
      </c>
      <c r="AC151" s="39">
        <f>IF(AND(Table25[[#This Row],[Subsector]]="Residential",$AB151&gt;49),49+($AB151-49)*2,$AB151)</f>
        <v>63.877514780989586</v>
      </c>
      <c r="AD151" s="39">
        <f>Table25[[#This Row],[Space heating demand (MWh)]]/(load_factor*8760)*1000</f>
        <v>92.463535028714219</v>
      </c>
      <c r="AE151" s="39">
        <f>Table25[[#This Row],[Peak demand / kW]]/Table25[[#This Row],[Floor area / m^2]]*1000</f>
        <v>29.189526135586519</v>
      </c>
      <c r="AF151" s="39">
        <f t="shared" si="2"/>
        <v>29.189526135586519</v>
      </c>
      <c r="AG151" s="46">
        <f>Table25[[#This Row],[Rebound-corrected peak demand (W/m2)]]/DesignDT</f>
        <v>1.2691098319820227</v>
      </c>
      <c r="AH151" s="16">
        <v>1</v>
      </c>
      <c r="AI151" s="16">
        <f>IF(Table25[[#This Row],[Subsector]]="Residential",1-MIN(Table25[[#This Row],[No HW storage %]],Table25[[#This Row],[Space constrained %]]),Table25[[#This Row],[ND stock with floor area over threshold / %]])</f>
        <v>1</v>
      </c>
      <c r="AJ151" s="16">
        <f>IF(Table25[[#This Row],[Subsector]]="Residential",1-MIN(Table25[[#This Row],[No HW storage %]],Table25[[#This Row],[Space constrained %]]),Table25[[#This Row],[ND stock with floor area over threshold / %]])</f>
        <v>1</v>
      </c>
      <c r="AK151" s="16">
        <f>IF(Table25[[#This Row],[Subsector]]="Residential",1-MIN(Table25[[#This Row],[No HW storage %]],Table25[[#This Row],[Space constrained %]]),Table25[[#This Row],[ND stock with floor area over threshold / %]])</f>
        <v>1</v>
      </c>
      <c r="AL151" s="16">
        <f>IF(Table25[[#This Row],[Subsector]]="Residential",1-MIN(Table25[[#This Row],[No HW storage %]],Table25[[#This Row],[Space constrained %]]),Table25[[#This Row],[ND stock with floor area over threshold / %]])</f>
        <v>1</v>
      </c>
      <c r="AM151" s="16">
        <f>IF($G151=Table25[[#Headers],[Electric heating]],1,0)</f>
        <v>0</v>
      </c>
      <c r="AN151" s="16">
        <f>IF($G151=Table25[[#Headers],[Commercial electric heating]],1,0)</f>
        <v>0</v>
      </c>
      <c r="AO15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51" s="16">
        <f>IF(Table25[[#This Row],[Subsector]]="Residential",IF(AND(Table25[[#This Row],[Building structure]]&lt;&gt;"Apartment",OR(Table25[[#This Row],[Heating]]="Oil boiler",Table25[[#This Row],[Heating]]="Solid boiler")),1,1-Table25[[#This Row],[Space constrained %]]),Table25[[#This Row],[ND stock with floor area over threshold / %]])</f>
        <v>1</v>
      </c>
      <c r="AQ151" s="16">
        <f>IF(Table25[[#This Row],[Subsector]]="Residential",IF(AND(Table25[[#This Row],[Building structure]]&lt;&gt;"Apartment",OR(Table25[[#This Row],[Heating]]="Oil boiler",Table25[[#This Row],[Heating]]="Solid boiler")),1,1-Table25[[#This Row],[Space constrained %]]),Table25[[#This Row],[ND stock with floor area over threshold / %]])</f>
        <v>1</v>
      </c>
      <c r="AR151" s="16">
        <f>IF(Table25[[#This Row],[Heating]]="Gas boiler",1,percentage_of_non_gas_domestic_properties_within_close_proximity_of_gas_grid)</f>
        <v>1</v>
      </c>
      <c r="AS151" s="16">
        <f>IF(Table25[[#This Row],[Heating]]="Gas boiler",1,percentage_of_non_gas_domestic_properties_within_close_proximity_of_gas_grid)</f>
        <v>1</v>
      </c>
      <c r="AT151" s="16">
        <f>Table25[[#This Row],[Biomethane boiler]]*Table25[[#This Row],[ASHP]]</f>
        <v>1</v>
      </c>
      <c r="AU151" s="16">
        <f>IF(Table25[[#This Row],[Subsector]]="Residential",Table25[[#This Row],[ASHP]]*Table25[[#This Row],[Bioliquid boiler (B100)]],Table25[[#This Row],[ND stock with floor area over threshold / %]])</f>
        <v>1</v>
      </c>
      <c r="AV151" s="16">
        <f>Table25[[#This Row],[Biomethane boiler]]*Table25[[#This Row],[ASHP]]</f>
        <v>1</v>
      </c>
      <c r="AW151" s="16">
        <v>1</v>
      </c>
      <c r="AX151" s="16">
        <f>IF(Table25[[#This Row],[Subsector]]="Residential",IF(Table25[[#This Row],[Building structure]]&lt;&gt;"Apartment",0.5*(1-MIN(Table25[[#This Row],[No HW storage %]],Table25[[#This Row],[Space constrained %]])),0),0.5*Table25[[#This Row],[ASHP]])</f>
        <v>0.5</v>
      </c>
      <c r="AY151" s="16">
        <f>IF(Table25[[#This Row],[Subsector]]="Residential",IF(Table25[[#This Row],[Building structure]]&lt;&gt;"Apartment",Table25[[#This Row],[Hydrogen boiler]]*0.5,0),0.5*Table25[[#This Row],[Hydrogen boiler]])</f>
        <v>0.5</v>
      </c>
      <c r="AZ151" s="16">
        <f>IF(Table25[[#This Row],[Subsector]]="Residential",IF(Table25[[#This Row],[Peak demand / kW]]&gt;fuse_limit_kW,0,1),0)</f>
        <v>0</v>
      </c>
      <c r="BA151" s="16">
        <f>IF(Table25[[#This Row],[Subsector]]="Residential",IF(Table25[[#This Row],[Building structure]]&lt;&gt;"Apartment",IF(Table25[[#This Row],[Peak demand / kW]]&gt;fuse_limit_kW,0,0.5),0),0)</f>
        <v>0</v>
      </c>
      <c r="BB151" s="16">
        <f>IF(Table25[[#This Row],[Subsector]]="Residential",IF(Table25[[#This Row],[Peak demand / kW]]&gt;fuse_limit_kW,0,1),IF(OR(Table25[[#This Row],[Subsector]]="Commercial",Table25[[#This Row],[Subsector]]="Public"),1,0))</f>
        <v>1</v>
      </c>
      <c r="BC151" s="16">
        <f>IF(Table25[[#This Row],[Subsector]]="Residential",IF(Table25[[#This Row],[Peak demand / kW]]&gt;fuse_limit_kW,0,1),0)</f>
        <v>0</v>
      </c>
      <c r="BD151" s="16">
        <f>IF($G151=Table25[[#Headers],[Gas boiler]],1,0)</f>
        <v>1</v>
      </c>
      <c r="BE151" s="16">
        <f>IF($G151=Table25[[#Headers],[Oil boiler]],1,0)</f>
        <v>0</v>
      </c>
      <c r="BF151" s="16">
        <f>IF($G151=Table25[[#Headers],[Solid boiler]],1,0)</f>
        <v>0</v>
      </c>
      <c r="BG151" s="16">
        <f>IF(Table25[[#This Row],[Subsector]]="Residential",IF(Table25[[#This Row],[Building structure]]&lt;&gt;"Apartment",Table25[[#This Row],[ASHP]]*0.5,0),0)</f>
        <v>0</v>
      </c>
      <c r="BH151" s="16">
        <f>IF(Table25[[#This Row],[Subsector]]="Residential",IF(Table25[[#This Row],[Building structure]]="Apartment",1,0),0)</f>
        <v>0</v>
      </c>
      <c r="BI151" s="27">
        <f>Table25[[#This Row],[Bioliquid boiler (B100)]]*0.5</f>
        <v>0.5</v>
      </c>
    </row>
    <row r="152" spans="2:61" x14ac:dyDescent="0.25">
      <c r="B152" s="3">
        <v>144</v>
      </c>
      <c r="C152" t="s">
        <v>349</v>
      </c>
      <c r="D152" t="s">
        <v>343</v>
      </c>
      <c r="E152" t="s">
        <v>335</v>
      </c>
      <c r="F152" t="s">
        <v>344</v>
      </c>
      <c r="G152" t="s">
        <v>25</v>
      </c>
      <c r="H152" t="s">
        <v>341</v>
      </c>
      <c r="I152" t="s">
        <v>341</v>
      </c>
      <c r="J152" t="s">
        <v>338</v>
      </c>
      <c r="K152" s="39">
        <v>324.07887752644461</v>
      </c>
      <c r="L152" s="39">
        <v>29.131854480316086</v>
      </c>
      <c r="M152" s="39">
        <v>440.35829389509513</v>
      </c>
      <c r="N152" s="39">
        <v>0</v>
      </c>
      <c r="O152" t="s">
        <v>339</v>
      </c>
      <c r="P152" s="19">
        <v>25.103501829993757</v>
      </c>
      <c r="Q152" s="39">
        <v>881.01298977654073</v>
      </c>
      <c r="R152" s="39">
        <v>404.31070258443418</v>
      </c>
      <c r="S152" s="39">
        <v>36.343993297011444</v>
      </c>
      <c r="T152" s="39">
        <v>0</v>
      </c>
      <c r="U152" s="39">
        <v>440.35829389509519</v>
      </c>
      <c r="AA152" s="39">
        <v>2729.1224489795918</v>
      </c>
      <c r="AB152" s="39">
        <f>R152*1000/AA152</f>
        <v>148.14677983232463</v>
      </c>
      <c r="AC152" s="39">
        <f>IF(AND(Table25[[#This Row],[Subsector]]="Residential",$AB152&gt;49),49+($AB152-49)*2,$AB152)</f>
        <v>148.14677983232463</v>
      </c>
      <c r="AD152" s="39">
        <f>Table25[[#This Row],[Space heating demand (MWh)]]/(load_factor*8760)*1000</f>
        <v>161.52314811694737</v>
      </c>
      <c r="AE152" s="39">
        <f>Table25[[#This Row],[Peak demand / kW]]/Table25[[#This Row],[Floor area / m^2]]*1000</f>
        <v>59.185013181559604</v>
      </c>
      <c r="AF152" s="39">
        <f t="shared" si="2"/>
        <v>59.185013181559604</v>
      </c>
      <c r="AG152" s="46">
        <f>Table25[[#This Row],[Rebound-corrected peak demand (W/m2)]]/DesignDT</f>
        <v>2.5732614426765044</v>
      </c>
      <c r="AH152" s="16">
        <v>1</v>
      </c>
      <c r="AI152" s="16">
        <f>IF(Table25[[#This Row],[Subsector]]="Residential",1-MIN(Table25[[#This Row],[No HW storage %]],Table25[[#This Row],[Space constrained %]]),Table25[[#This Row],[ND stock with floor area over threshold / %]])</f>
        <v>1</v>
      </c>
      <c r="AJ152" s="16">
        <f>IF(Table25[[#This Row],[Subsector]]="Residential",1-MIN(Table25[[#This Row],[No HW storage %]],Table25[[#This Row],[Space constrained %]]),Table25[[#This Row],[ND stock with floor area over threshold / %]])</f>
        <v>1</v>
      </c>
      <c r="AK152" s="16">
        <f>IF(Table25[[#This Row],[Subsector]]="Residential",1-MIN(Table25[[#This Row],[No HW storage %]],Table25[[#This Row],[Space constrained %]]),Table25[[#This Row],[ND stock with floor area over threshold / %]])</f>
        <v>1</v>
      </c>
      <c r="AL152" s="16">
        <f>IF(Table25[[#This Row],[Subsector]]="Residential",1-MIN(Table25[[#This Row],[No HW storage %]],Table25[[#This Row],[Space constrained %]]),Table25[[#This Row],[ND stock with floor area over threshold / %]])</f>
        <v>1</v>
      </c>
      <c r="AM152" s="16">
        <f>IF($G152=Table25[[#Headers],[Electric heating]],1,0)</f>
        <v>0</v>
      </c>
      <c r="AN152" s="16">
        <f>IF($G152=Table25[[#Headers],[Commercial electric heating]],1,0)</f>
        <v>0</v>
      </c>
      <c r="AO15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52" s="16">
        <f>IF(Table25[[#This Row],[Subsector]]="Residential",IF(AND(Table25[[#This Row],[Building structure]]&lt;&gt;"Apartment",OR(Table25[[#This Row],[Heating]]="Oil boiler",Table25[[#This Row],[Heating]]="Solid boiler")),1,1-Table25[[#This Row],[Space constrained %]]),Table25[[#This Row],[ND stock with floor area over threshold / %]])</f>
        <v>1</v>
      </c>
      <c r="AQ152" s="16">
        <f>IF(Table25[[#This Row],[Subsector]]="Residential",IF(AND(Table25[[#This Row],[Building structure]]&lt;&gt;"Apartment",OR(Table25[[#This Row],[Heating]]="Oil boiler",Table25[[#This Row],[Heating]]="Solid boiler")),1,1-Table25[[#This Row],[Space constrained %]]),Table25[[#This Row],[ND stock with floor area over threshold / %]])</f>
        <v>1</v>
      </c>
      <c r="AR152" s="16">
        <f>IF(Table25[[#This Row],[Heating]]="Gas boiler",1,percentage_of_non_gas_domestic_properties_within_close_proximity_of_gas_grid)</f>
        <v>1</v>
      </c>
      <c r="AS152" s="16">
        <f>IF(Table25[[#This Row],[Heating]]="Gas boiler",1,percentage_of_non_gas_domestic_properties_within_close_proximity_of_gas_grid)</f>
        <v>1</v>
      </c>
      <c r="AT152" s="16">
        <f>Table25[[#This Row],[Biomethane boiler]]*Table25[[#This Row],[ASHP]]</f>
        <v>1</v>
      </c>
      <c r="AU152" s="16">
        <f>IF(Table25[[#This Row],[Subsector]]="Residential",Table25[[#This Row],[ASHP]]*Table25[[#This Row],[Bioliquid boiler (B100)]],Table25[[#This Row],[ND stock with floor area over threshold / %]])</f>
        <v>1</v>
      </c>
      <c r="AV152" s="16">
        <f>Table25[[#This Row],[Biomethane boiler]]*Table25[[#This Row],[ASHP]]</f>
        <v>1</v>
      </c>
      <c r="AW152" s="16">
        <v>1</v>
      </c>
      <c r="AX152" s="16">
        <f>IF(Table25[[#This Row],[Subsector]]="Residential",IF(Table25[[#This Row],[Building structure]]&lt;&gt;"Apartment",0.5*(1-MIN(Table25[[#This Row],[No HW storage %]],Table25[[#This Row],[Space constrained %]])),0),0.5*Table25[[#This Row],[ASHP]])</f>
        <v>0.5</v>
      </c>
      <c r="AY152" s="16">
        <f>IF(Table25[[#This Row],[Subsector]]="Residential",IF(Table25[[#This Row],[Building structure]]&lt;&gt;"Apartment",Table25[[#This Row],[Hydrogen boiler]]*0.5,0),0.5*Table25[[#This Row],[Hydrogen boiler]])</f>
        <v>0.5</v>
      </c>
      <c r="AZ152" s="16">
        <f>IF(Table25[[#This Row],[Subsector]]="Residential",IF(Table25[[#This Row],[Peak demand / kW]]&gt;fuse_limit_kW,0,1),0)</f>
        <v>0</v>
      </c>
      <c r="BA152" s="16">
        <f>IF(Table25[[#This Row],[Subsector]]="Residential",IF(Table25[[#This Row],[Building structure]]&lt;&gt;"Apartment",IF(Table25[[#This Row],[Peak demand / kW]]&gt;fuse_limit_kW,0,0.5),0),0)</f>
        <v>0</v>
      </c>
      <c r="BB152" s="16">
        <f>IF(Table25[[#This Row],[Subsector]]="Residential",IF(Table25[[#This Row],[Peak demand / kW]]&gt;fuse_limit_kW,0,1),IF(OR(Table25[[#This Row],[Subsector]]="Commercial",Table25[[#This Row],[Subsector]]="Public"),1,0))</f>
        <v>1</v>
      </c>
      <c r="BC152" s="16">
        <f>IF(Table25[[#This Row],[Subsector]]="Residential",IF(Table25[[#This Row],[Peak demand / kW]]&gt;fuse_limit_kW,0,1),0)</f>
        <v>0</v>
      </c>
      <c r="BD152" s="16">
        <f>IF($G152=Table25[[#Headers],[Gas boiler]],1,0)</f>
        <v>1</v>
      </c>
      <c r="BE152" s="16">
        <f>IF($G152=Table25[[#Headers],[Oil boiler]],1,0)</f>
        <v>0</v>
      </c>
      <c r="BF152" s="16">
        <f>IF($G152=Table25[[#Headers],[Solid boiler]],1,0)</f>
        <v>0</v>
      </c>
      <c r="BG152" s="16">
        <f>IF(Table25[[#This Row],[Subsector]]="Residential",IF(Table25[[#This Row],[Building structure]]&lt;&gt;"Apartment",Table25[[#This Row],[ASHP]]*0.5,0),0)</f>
        <v>0</v>
      </c>
      <c r="BH152" s="16">
        <f>IF(Table25[[#This Row],[Subsector]]="Residential",IF(Table25[[#This Row],[Building structure]]="Apartment",1,0),0)</f>
        <v>0</v>
      </c>
      <c r="BI152" s="27">
        <f>Table25[[#This Row],[Bioliquid boiler (B100)]]*0.5</f>
        <v>0.5</v>
      </c>
    </row>
    <row r="153" spans="2:61" x14ac:dyDescent="0.25">
      <c r="B153" s="3">
        <v>145</v>
      </c>
      <c r="C153" t="s">
        <v>349</v>
      </c>
      <c r="D153" t="s">
        <v>343</v>
      </c>
      <c r="E153" t="s">
        <v>335</v>
      </c>
      <c r="F153" t="s">
        <v>340</v>
      </c>
      <c r="G153" t="s">
        <v>20</v>
      </c>
      <c r="H153" t="s">
        <v>341</v>
      </c>
      <c r="I153" t="s">
        <v>341</v>
      </c>
      <c r="J153" t="s">
        <v>338</v>
      </c>
      <c r="K153" s="39">
        <v>316.55145773041221</v>
      </c>
      <c r="L153" s="39">
        <v>13.791163670733233</v>
      </c>
      <c r="M153" s="39">
        <v>430.2830502513832</v>
      </c>
      <c r="N153" s="39">
        <v>0</v>
      </c>
      <c r="O153" t="s">
        <v>339</v>
      </c>
      <c r="P153" s="19">
        <v>49.182370932232665</v>
      </c>
      <c r="Q153" s="39">
        <v>888.5674354943784</v>
      </c>
      <c r="R153" s="39">
        <v>439.15190110328564</v>
      </c>
      <c r="S153" s="39">
        <v>19.132484139709604</v>
      </c>
      <c r="T153" s="39">
        <v>0</v>
      </c>
      <c r="U153" s="39">
        <v>430.28305025138326</v>
      </c>
      <c r="AA153" s="39">
        <v>2811.0520833333335</v>
      </c>
      <c r="AB153" s="39">
        <f>R153*1000/AA153</f>
        <v>156.22332425180156</v>
      </c>
      <c r="AC153" s="39">
        <f>IF(AND(Table25[[#This Row],[Subsector]]="Residential",$AB153&gt;49),49+($AB153-49)*2,$AB153)</f>
        <v>156.22332425180156</v>
      </c>
      <c r="AD153" s="39">
        <f>Table25[[#This Row],[Space heating demand (MWh)]]/(load_factor*8760)*1000</f>
        <v>157.77143016503064</v>
      </c>
      <c r="AE153" s="39">
        <f>Table25[[#This Row],[Peak demand / kW]]/Table25[[#This Row],[Floor area / m^2]]*1000</f>
        <v>56.125402691915248</v>
      </c>
      <c r="AF153" s="39">
        <f t="shared" si="2"/>
        <v>56.125402691915248</v>
      </c>
      <c r="AG153" s="46">
        <f>Table25[[#This Row],[Rebound-corrected peak demand (W/m2)]]/DesignDT</f>
        <v>2.4402348996484888</v>
      </c>
      <c r="AH153" s="16">
        <v>1</v>
      </c>
      <c r="AI153" s="16">
        <f>IF(Table25[[#This Row],[Subsector]]="Residential",1-MIN(Table25[[#This Row],[No HW storage %]],Table25[[#This Row],[Space constrained %]]),Table25[[#This Row],[ND stock with floor area over threshold / %]])</f>
        <v>1</v>
      </c>
      <c r="AJ153" s="16">
        <f>IF(Table25[[#This Row],[Subsector]]="Residential",1-MIN(Table25[[#This Row],[No HW storage %]],Table25[[#This Row],[Space constrained %]]),Table25[[#This Row],[ND stock with floor area over threshold / %]])</f>
        <v>1</v>
      </c>
      <c r="AK153" s="16">
        <f>IF(Table25[[#This Row],[Subsector]]="Residential",1-MIN(Table25[[#This Row],[No HW storage %]],Table25[[#This Row],[Space constrained %]]),Table25[[#This Row],[ND stock with floor area over threshold / %]])</f>
        <v>1</v>
      </c>
      <c r="AL153" s="16">
        <f>IF(Table25[[#This Row],[Subsector]]="Residential",1-MIN(Table25[[#This Row],[No HW storage %]],Table25[[#This Row],[Space constrained %]]),Table25[[#This Row],[ND stock with floor area over threshold / %]])</f>
        <v>1</v>
      </c>
      <c r="AM153" s="16">
        <f>IF($G153=Table25[[#Headers],[Electric heating]],1,0)</f>
        <v>0</v>
      </c>
      <c r="AN153" s="16">
        <f>IF($G153=Table25[[#Headers],[Commercial electric heating]],1,0)</f>
        <v>0</v>
      </c>
      <c r="AO15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53" s="16">
        <f>IF(Table25[[#This Row],[Subsector]]="Residential",IF(AND(Table25[[#This Row],[Building structure]]&lt;&gt;"Apartment",OR(Table25[[#This Row],[Heating]]="Oil boiler",Table25[[#This Row],[Heating]]="Solid boiler")),1,1-Table25[[#This Row],[Space constrained %]]),Table25[[#This Row],[ND stock with floor area over threshold / %]])</f>
        <v>1</v>
      </c>
      <c r="AQ153" s="16">
        <f>IF(Table25[[#This Row],[Subsector]]="Residential",IF(AND(Table25[[#This Row],[Building structure]]&lt;&gt;"Apartment",OR(Table25[[#This Row],[Heating]]="Oil boiler",Table25[[#This Row],[Heating]]="Solid boiler")),1,1-Table25[[#This Row],[Space constrained %]]),Table25[[#This Row],[ND stock with floor area over threshold / %]])</f>
        <v>1</v>
      </c>
      <c r="AR153" s="16">
        <f>IF(Table25[[#This Row],[Heating]]="Gas boiler",1,percentage_of_non_gas_domestic_properties_within_close_proximity_of_gas_grid)</f>
        <v>0.3495740805177735</v>
      </c>
      <c r="AS153" s="16">
        <f>IF(Table25[[#This Row],[Heating]]="Gas boiler",1,percentage_of_non_gas_domestic_properties_within_close_proximity_of_gas_grid)</f>
        <v>0.3495740805177735</v>
      </c>
      <c r="AT153" s="16">
        <f>Table25[[#This Row],[Biomethane boiler]]*Table25[[#This Row],[ASHP]]</f>
        <v>0.3495740805177735</v>
      </c>
      <c r="AU153" s="16">
        <f>IF(Table25[[#This Row],[Subsector]]="Residential",Table25[[#This Row],[ASHP]]*Table25[[#This Row],[Bioliquid boiler (B100)]],Table25[[#This Row],[ND stock with floor area over threshold / %]])</f>
        <v>1</v>
      </c>
      <c r="AV153" s="16">
        <f>Table25[[#This Row],[Biomethane boiler]]*Table25[[#This Row],[ASHP]]</f>
        <v>0.3495740805177735</v>
      </c>
      <c r="AW153" s="16">
        <v>1</v>
      </c>
      <c r="AX153" s="16">
        <f>IF(Table25[[#This Row],[Subsector]]="Residential",IF(Table25[[#This Row],[Building structure]]&lt;&gt;"Apartment",0.5*(1-MIN(Table25[[#This Row],[No HW storage %]],Table25[[#This Row],[Space constrained %]])),0),0.5*Table25[[#This Row],[ASHP]])</f>
        <v>0.5</v>
      </c>
      <c r="AY153" s="16">
        <f>IF(Table25[[#This Row],[Subsector]]="Residential",IF(Table25[[#This Row],[Building structure]]&lt;&gt;"Apartment",Table25[[#This Row],[Hydrogen boiler]]*0.5,0),0.5*Table25[[#This Row],[Hydrogen boiler]])</f>
        <v>0.17478704025888675</v>
      </c>
      <c r="AZ153" s="16">
        <f>IF(Table25[[#This Row],[Subsector]]="Residential",IF(Table25[[#This Row],[Peak demand / kW]]&gt;fuse_limit_kW,0,1),0)</f>
        <v>0</v>
      </c>
      <c r="BA153" s="16">
        <f>IF(Table25[[#This Row],[Subsector]]="Residential",IF(Table25[[#This Row],[Building structure]]&lt;&gt;"Apartment",IF(Table25[[#This Row],[Peak demand / kW]]&gt;fuse_limit_kW,0,0.5),0),0)</f>
        <v>0</v>
      </c>
      <c r="BB153" s="16">
        <f>IF(Table25[[#This Row],[Subsector]]="Residential",IF(Table25[[#This Row],[Peak demand / kW]]&gt;fuse_limit_kW,0,1),IF(OR(Table25[[#This Row],[Subsector]]="Commercial",Table25[[#This Row],[Subsector]]="Public"),1,0))</f>
        <v>1</v>
      </c>
      <c r="BC153" s="16">
        <f>IF(Table25[[#This Row],[Subsector]]="Residential",IF(Table25[[#This Row],[Peak demand / kW]]&gt;fuse_limit_kW,0,1),0)</f>
        <v>0</v>
      </c>
      <c r="BD153" s="16">
        <f>IF($G153=Table25[[#Headers],[Gas boiler]],1,0)</f>
        <v>0</v>
      </c>
      <c r="BE153" s="16">
        <f>IF($G153=Table25[[#Headers],[Oil boiler]],1,0)</f>
        <v>1</v>
      </c>
      <c r="BF153" s="16">
        <f>IF($G153=Table25[[#Headers],[Solid boiler]],1,0)</f>
        <v>0</v>
      </c>
      <c r="BG153" s="16">
        <f>IF(Table25[[#This Row],[Subsector]]="Residential",IF(Table25[[#This Row],[Building structure]]&lt;&gt;"Apartment",Table25[[#This Row],[ASHP]]*0.5,0),0)</f>
        <v>0</v>
      </c>
      <c r="BH153" s="16">
        <f>IF(Table25[[#This Row],[Subsector]]="Residential",IF(Table25[[#This Row],[Building structure]]="Apartment",1,0),0)</f>
        <v>0</v>
      </c>
      <c r="BI153" s="27">
        <f>Table25[[#This Row],[Bioliquid boiler (B100)]]*0.5</f>
        <v>0.5</v>
      </c>
    </row>
    <row r="154" spans="2:61" x14ac:dyDescent="0.25">
      <c r="B154">
        <v>146</v>
      </c>
      <c r="C154" t="s">
        <v>349</v>
      </c>
      <c r="D154" t="s">
        <v>343</v>
      </c>
      <c r="E154" t="s">
        <v>335</v>
      </c>
      <c r="F154" t="s">
        <v>340</v>
      </c>
      <c r="G154" t="s">
        <v>25</v>
      </c>
      <c r="H154" t="s">
        <v>341</v>
      </c>
      <c r="I154" t="s">
        <v>337</v>
      </c>
      <c r="J154" t="s">
        <v>338</v>
      </c>
      <c r="K154" s="39">
        <v>236.23504398072328</v>
      </c>
      <c r="L154" s="39">
        <v>6.5388350254811343</v>
      </c>
      <c r="M154" s="39">
        <v>205.09634137748111</v>
      </c>
      <c r="N154" s="39">
        <v>0</v>
      </c>
      <c r="O154" t="s">
        <v>339</v>
      </c>
      <c r="P154" s="19">
        <v>6.1477963665290831</v>
      </c>
      <c r="Q154" s="39">
        <v>496.05231946410476</v>
      </c>
      <c r="R154" s="39">
        <v>283.11941367461253</v>
      </c>
      <c r="S154" s="39">
        <v>7.8365644120112092</v>
      </c>
      <c r="T154" s="39">
        <v>0</v>
      </c>
      <c r="U154" s="39">
        <v>205.09634137748114</v>
      </c>
      <c r="AA154" s="39">
        <v>1681.0833333333333</v>
      </c>
      <c r="AB154" s="39">
        <f>R154*1000/AA154</f>
        <v>168.41485966863385</v>
      </c>
      <c r="AC154" s="39">
        <f>IF(AND(Table25[[#This Row],[Subsector]]="Residential",$AB154&gt;49),49+($AB154-49)*2,$AB154)</f>
        <v>168.41485966863385</v>
      </c>
      <c r="AD154" s="39">
        <f>Table25[[#This Row],[Space heating demand (MWh)]]/(load_factor*8760)*1000</f>
        <v>117.74117551427993</v>
      </c>
      <c r="AE154" s="39">
        <f>Table25[[#This Row],[Peak demand / kW]]/Table25[[#This Row],[Floor area / m^2]]*1000</f>
        <v>70.038869090931399</v>
      </c>
      <c r="AF154" s="39">
        <f t="shared" si="2"/>
        <v>70.038869090931399</v>
      </c>
      <c r="AG154" s="46">
        <f>Table25[[#This Row],[Rebound-corrected peak demand (W/m2)]]/DesignDT</f>
        <v>3.0451682213448437</v>
      </c>
      <c r="AH154" s="16">
        <v>1</v>
      </c>
      <c r="AI154" s="16">
        <f>IF(Table25[[#This Row],[Subsector]]="Residential",1-MIN(Table25[[#This Row],[No HW storage %]],Table25[[#This Row],[Space constrained %]]),Table25[[#This Row],[ND stock with floor area over threshold / %]])</f>
        <v>1</v>
      </c>
      <c r="AJ154" s="16">
        <f>IF(Table25[[#This Row],[Subsector]]="Residential",1-MIN(Table25[[#This Row],[No HW storage %]],Table25[[#This Row],[Space constrained %]]),Table25[[#This Row],[ND stock with floor area over threshold / %]])</f>
        <v>1</v>
      </c>
      <c r="AK154" s="16">
        <f>IF(Table25[[#This Row],[Subsector]]="Residential",1-MIN(Table25[[#This Row],[No HW storage %]],Table25[[#This Row],[Space constrained %]]),Table25[[#This Row],[ND stock with floor area over threshold / %]])</f>
        <v>1</v>
      </c>
      <c r="AL154" s="16">
        <f>IF(Table25[[#This Row],[Subsector]]="Residential",1-MIN(Table25[[#This Row],[No HW storage %]],Table25[[#This Row],[Space constrained %]]),Table25[[#This Row],[ND stock with floor area over threshold / %]])</f>
        <v>1</v>
      </c>
      <c r="AM154" s="16">
        <f>IF($G154=Table25[[#Headers],[Electric heating]],1,0)</f>
        <v>0</v>
      </c>
      <c r="AN154" s="16">
        <f>IF($G154=Table25[[#Headers],[Commercial electric heating]],1,0)</f>
        <v>0</v>
      </c>
      <c r="AO15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54" s="16">
        <f>IF(Table25[[#This Row],[Subsector]]="Residential",IF(AND(Table25[[#This Row],[Building structure]]&lt;&gt;"Apartment",OR(Table25[[#This Row],[Heating]]="Oil boiler",Table25[[#This Row],[Heating]]="Solid boiler")),1,1-Table25[[#This Row],[Space constrained %]]),Table25[[#This Row],[ND stock with floor area over threshold / %]])</f>
        <v>1</v>
      </c>
      <c r="AQ154" s="16">
        <f>IF(Table25[[#This Row],[Subsector]]="Residential",IF(AND(Table25[[#This Row],[Building structure]]&lt;&gt;"Apartment",OR(Table25[[#This Row],[Heating]]="Oil boiler",Table25[[#This Row],[Heating]]="Solid boiler")),1,1-Table25[[#This Row],[Space constrained %]]),Table25[[#This Row],[ND stock with floor area over threshold / %]])</f>
        <v>1</v>
      </c>
      <c r="AR154" s="16">
        <f>IF(Table25[[#This Row],[Heating]]="Gas boiler",1,percentage_of_non_gas_domestic_properties_within_close_proximity_of_gas_grid)</f>
        <v>1</v>
      </c>
      <c r="AS154" s="16">
        <f>IF(Table25[[#This Row],[Heating]]="Gas boiler",1,percentage_of_non_gas_domestic_properties_within_close_proximity_of_gas_grid)</f>
        <v>1</v>
      </c>
      <c r="AT154" s="16">
        <f>Table25[[#This Row],[Biomethane boiler]]*Table25[[#This Row],[ASHP]]</f>
        <v>1</v>
      </c>
      <c r="AU154" s="16">
        <f>IF(Table25[[#This Row],[Subsector]]="Residential",Table25[[#This Row],[ASHP]]*Table25[[#This Row],[Bioliquid boiler (B100)]],Table25[[#This Row],[ND stock with floor area over threshold / %]])</f>
        <v>1</v>
      </c>
      <c r="AV154" s="16">
        <f>Table25[[#This Row],[Biomethane boiler]]*Table25[[#This Row],[ASHP]]</f>
        <v>1</v>
      </c>
      <c r="AW154" s="16">
        <v>1</v>
      </c>
      <c r="AX154" s="16">
        <f>IF(Table25[[#This Row],[Subsector]]="Residential",IF(Table25[[#This Row],[Building structure]]&lt;&gt;"Apartment",0.5*(1-MIN(Table25[[#This Row],[No HW storage %]],Table25[[#This Row],[Space constrained %]])),0),0.5*Table25[[#This Row],[ASHP]])</f>
        <v>0.5</v>
      </c>
      <c r="AY154" s="16">
        <f>IF(Table25[[#This Row],[Subsector]]="Residential",IF(Table25[[#This Row],[Building structure]]&lt;&gt;"Apartment",Table25[[#This Row],[Hydrogen boiler]]*0.5,0),0.5*Table25[[#This Row],[Hydrogen boiler]])</f>
        <v>0.5</v>
      </c>
      <c r="AZ154" s="16">
        <f>IF(Table25[[#This Row],[Subsector]]="Residential",IF(Table25[[#This Row],[Peak demand / kW]]&gt;fuse_limit_kW,0,1),0)</f>
        <v>0</v>
      </c>
      <c r="BA154" s="16">
        <f>IF(Table25[[#This Row],[Subsector]]="Residential",IF(Table25[[#This Row],[Building structure]]&lt;&gt;"Apartment",IF(Table25[[#This Row],[Peak demand / kW]]&gt;fuse_limit_kW,0,0.5),0),0)</f>
        <v>0</v>
      </c>
      <c r="BB154" s="16">
        <f>IF(Table25[[#This Row],[Subsector]]="Residential",IF(Table25[[#This Row],[Peak demand / kW]]&gt;fuse_limit_kW,0,1),IF(OR(Table25[[#This Row],[Subsector]]="Commercial",Table25[[#This Row],[Subsector]]="Public"),1,0))</f>
        <v>1</v>
      </c>
      <c r="BC154" s="16">
        <f>IF(Table25[[#This Row],[Subsector]]="Residential",IF(Table25[[#This Row],[Peak demand / kW]]&gt;fuse_limit_kW,0,1),0)</f>
        <v>0</v>
      </c>
      <c r="BD154" s="16">
        <f>IF($G154=Table25[[#Headers],[Gas boiler]],1,0)</f>
        <v>1</v>
      </c>
      <c r="BE154" s="16">
        <f>IF($G154=Table25[[#Headers],[Oil boiler]],1,0)</f>
        <v>0</v>
      </c>
      <c r="BF154" s="16">
        <f>IF($G154=Table25[[#Headers],[Solid boiler]],1,0)</f>
        <v>0</v>
      </c>
      <c r="BG154" s="16">
        <f>IF(Table25[[#This Row],[Subsector]]="Residential",IF(Table25[[#This Row],[Building structure]]&lt;&gt;"Apartment",Table25[[#This Row],[ASHP]]*0.5,0),0)</f>
        <v>0</v>
      </c>
      <c r="BH154" s="16">
        <f>IF(Table25[[#This Row],[Subsector]]="Residential",IF(Table25[[#This Row],[Building structure]]="Apartment",1,0),0)</f>
        <v>0</v>
      </c>
      <c r="BI154" s="27">
        <f>Table25[[#This Row],[Bioliquid boiler (B100)]]*0.5</f>
        <v>0.5</v>
      </c>
    </row>
    <row r="155" spans="2:61" x14ac:dyDescent="0.25">
      <c r="B155" s="3">
        <v>147</v>
      </c>
      <c r="C155" t="s">
        <v>349</v>
      </c>
      <c r="D155" t="s">
        <v>343</v>
      </c>
      <c r="E155" t="s">
        <v>335</v>
      </c>
      <c r="F155" t="s">
        <v>340</v>
      </c>
      <c r="G155" t="s">
        <v>25</v>
      </c>
      <c r="H155" t="s">
        <v>341</v>
      </c>
      <c r="I155" t="s">
        <v>341</v>
      </c>
      <c r="J155" t="s">
        <v>338</v>
      </c>
      <c r="K155" s="39">
        <v>426.89624663748907</v>
      </c>
      <c r="L155" s="39">
        <v>26.485321976007075</v>
      </c>
      <c r="M155" s="39">
        <v>481.33308880985658</v>
      </c>
      <c r="N155" s="39">
        <v>0</v>
      </c>
      <c r="O155" t="s">
        <v>339</v>
      </c>
      <c r="P155" s="19">
        <v>90.679996406303985</v>
      </c>
      <c r="Q155" s="39">
        <v>1071.679605297129</v>
      </c>
      <c r="R155" s="39">
        <v>555.86007361224517</v>
      </c>
      <c r="S155" s="39">
        <v>34.486442875027244</v>
      </c>
      <c r="T155" s="39">
        <v>0</v>
      </c>
      <c r="U155" s="39">
        <v>481.33308880985658</v>
      </c>
      <c r="AA155" s="39">
        <v>2924.2090395480227</v>
      </c>
      <c r="AB155" s="39">
        <f>R155*1000/AA155</f>
        <v>190.08903470805257</v>
      </c>
      <c r="AC155" s="39">
        <f>IF(AND(Table25[[#This Row],[Subsector]]="Residential",$AB155&gt;49),49+($AB155-49)*2,$AB155)</f>
        <v>190.08903470805257</v>
      </c>
      <c r="AD155" s="39">
        <f>Table25[[#This Row],[Space heating demand (MWh)]]/(load_factor*8760)*1000</f>
        <v>212.76803413566955</v>
      </c>
      <c r="AE155" s="39">
        <f>Table25[[#This Row],[Peak demand / kW]]/Table25[[#This Row],[Floor area / m^2]]*1000</f>
        <v>72.760883800754485</v>
      </c>
      <c r="AF155" s="39">
        <f t="shared" si="2"/>
        <v>72.760883800754485</v>
      </c>
      <c r="AG155" s="46">
        <f>Table25[[#This Row],[Rebound-corrected peak demand (W/m2)]]/DesignDT</f>
        <v>3.1635166869893254</v>
      </c>
      <c r="AH155" s="16">
        <v>1</v>
      </c>
      <c r="AI155" s="16">
        <f>IF(Table25[[#This Row],[Subsector]]="Residential",1-MIN(Table25[[#This Row],[No HW storage %]],Table25[[#This Row],[Space constrained %]]),Table25[[#This Row],[ND stock with floor area over threshold / %]])</f>
        <v>1</v>
      </c>
      <c r="AJ155" s="16">
        <f>IF(Table25[[#This Row],[Subsector]]="Residential",1-MIN(Table25[[#This Row],[No HW storage %]],Table25[[#This Row],[Space constrained %]]),Table25[[#This Row],[ND stock with floor area over threshold / %]])</f>
        <v>1</v>
      </c>
      <c r="AK155" s="16">
        <f>IF(Table25[[#This Row],[Subsector]]="Residential",1-MIN(Table25[[#This Row],[No HW storage %]],Table25[[#This Row],[Space constrained %]]),Table25[[#This Row],[ND stock with floor area over threshold / %]])</f>
        <v>1</v>
      </c>
      <c r="AL155" s="16">
        <f>IF(Table25[[#This Row],[Subsector]]="Residential",1-MIN(Table25[[#This Row],[No HW storage %]],Table25[[#This Row],[Space constrained %]]),Table25[[#This Row],[ND stock with floor area over threshold / %]])</f>
        <v>1</v>
      </c>
      <c r="AM155" s="16">
        <f>IF($G155=Table25[[#Headers],[Electric heating]],1,0)</f>
        <v>0</v>
      </c>
      <c r="AN155" s="16">
        <f>IF($G155=Table25[[#Headers],[Commercial electric heating]],1,0)</f>
        <v>0</v>
      </c>
      <c r="AO15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55" s="16">
        <f>IF(Table25[[#This Row],[Subsector]]="Residential",IF(AND(Table25[[#This Row],[Building structure]]&lt;&gt;"Apartment",OR(Table25[[#This Row],[Heating]]="Oil boiler",Table25[[#This Row],[Heating]]="Solid boiler")),1,1-Table25[[#This Row],[Space constrained %]]),Table25[[#This Row],[ND stock with floor area over threshold / %]])</f>
        <v>1</v>
      </c>
      <c r="AQ155" s="16">
        <f>IF(Table25[[#This Row],[Subsector]]="Residential",IF(AND(Table25[[#This Row],[Building structure]]&lt;&gt;"Apartment",OR(Table25[[#This Row],[Heating]]="Oil boiler",Table25[[#This Row],[Heating]]="Solid boiler")),1,1-Table25[[#This Row],[Space constrained %]]),Table25[[#This Row],[ND stock with floor area over threshold / %]])</f>
        <v>1</v>
      </c>
      <c r="AR155" s="16">
        <f>IF(Table25[[#This Row],[Heating]]="Gas boiler",1,percentage_of_non_gas_domestic_properties_within_close_proximity_of_gas_grid)</f>
        <v>1</v>
      </c>
      <c r="AS155" s="16">
        <f>IF(Table25[[#This Row],[Heating]]="Gas boiler",1,percentage_of_non_gas_domestic_properties_within_close_proximity_of_gas_grid)</f>
        <v>1</v>
      </c>
      <c r="AT155" s="16">
        <f>Table25[[#This Row],[Biomethane boiler]]*Table25[[#This Row],[ASHP]]</f>
        <v>1</v>
      </c>
      <c r="AU155" s="16">
        <f>IF(Table25[[#This Row],[Subsector]]="Residential",Table25[[#This Row],[ASHP]]*Table25[[#This Row],[Bioliquid boiler (B100)]],Table25[[#This Row],[ND stock with floor area over threshold / %]])</f>
        <v>1</v>
      </c>
      <c r="AV155" s="16">
        <f>Table25[[#This Row],[Biomethane boiler]]*Table25[[#This Row],[ASHP]]</f>
        <v>1</v>
      </c>
      <c r="AW155" s="16">
        <v>1</v>
      </c>
      <c r="AX155" s="16">
        <f>IF(Table25[[#This Row],[Subsector]]="Residential",IF(Table25[[#This Row],[Building structure]]&lt;&gt;"Apartment",0.5*(1-MIN(Table25[[#This Row],[No HW storage %]],Table25[[#This Row],[Space constrained %]])),0),0.5*Table25[[#This Row],[ASHP]])</f>
        <v>0.5</v>
      </c>
      <c r="AY155" s="16">
        <f>IF(Table25[[#This Row],[Subsector]]="Residential",IF(Table25[[#This Row],[Building structure]]&lt;&gt;"Apartment",Table25[[#This Row],[Hydrogen boiler]]*0.5,0),0.5*Table25[[#This Row],[Hydrogen boiler]])</f>
        <v>0.5</v>
      </c>
      <c r="AZ155" s="16">
        <f>IF(Table25[[#This Row],[Subsector]]="Residential",IF(Table25[[#This Row],[Peak demand / kW]]&gt;fuse_limit_kW,0,1),0)</f>
        <v>0</v>
      </c>
      <c r="BA155" s="16">
        <f>IF(Table25[[#This Row],[Subsector]]="Residential",IF(Table25[[#This Row],[Building structure]]&lt;&gt;"Apartment",IF(Table25[[#This Row],[Peak demand / kW]]&gt;fuse_limit_kW,0,0.5),0),0)</f>
        <v>0</v>
      </c>
      <c r="BB155" s="16">
        <f>IF(Table25[[#This Row],[Subsector]]="Residential",IF(Table25[[#This Row],[Peak demand / kW]]&gt;fuse_limit_kW,0,1),IF(OR(Table25[[#This Row],[Subsector]]="Commercial",Table25[[#This Row],[Subsector]]="Public"),1,0))</f>
        <v>1</v>
      </c>
      <c r="BC155" s="16">
        <f>IF(Table25[[#This Row],[Subsector]]="Residential",IF(Table25[[#This Row],[Peak demand / kW]]&gt;fuse_limit_kW,0,1),0)</f>
        <v>0</v>
      </c>
      <c r="BD155" s="16">
        <f>IF($G155=Table25[[#Headers],[Gas boiler]],1,0)</f>
        <v>1</v>
      </c>
      <c r="BE155" s="16">
        <f>IF($G155=Table25[[#Headers],[Oil boiler]],1,0)</f>
        <v>0</v>
      </c>
      <c r="BF155" s="16">
        <f>IF($G155=Table25[[#Headers],[Solid boiler]],1,0)</f>
        <v>0</v>
      </c>
      <c r="BG155" s="16">
        <f>IF(Table25[[#This Row],[Subsector]]="Residential",IF(Table25[[#This Row],[Building structure]]&lt;&gt;"Apartment",Table25[[#This Row],[ASHP]]*0.5,0),0)</f>
        <v>0</v>
      </c>
      <c r="BH155" s="16">
        <f>IF(Table25[[#This Row],[Subsector]]="Residential",IF(Table25[[#This Row],[Building structure]]="Apartment",1,0),0)</f>
        <v>0</v>
      </c>
      <c r="BI155" s="27">
        <f>Table25[[#This Row],[Bioliquid boiler (B100)]]*0.5</f>
        <v>0.5</v>
      </c>
    </row>
    <row r="156" spans="2:61" x14ac:dyDescent="0.25">
      <c r="B156" s="3">
        <v>148</v>
      </c>
      <c r="C156" t="s">
        <v>349</v>
      </c>
      <c r="D156" t="s">
        <v>343</v>
      </c>
      <c r="E156" t="s">
        <v>335</v>
      </c>
      <c r="F156" t="s">
        <v>336</v>
      </c>
      <c r="G156" t="s">
        <v>331</v>
      </c>
      <c r="H156" t="s">
        <v>337</v>
      </c>
      <c r="I156" t="s">
        <v>337</v>
      </c>
      <c r="J156" t="s">
        <v>338</v>
      </c>
      <c r="K156" s="39">
        <v>131.78062411669501</v>
      </c>
      <c r="L156" s="39">
        <v>32.978361697825036</v>
      </c>
      <c r="M156" s="39">
        <v>451.27242937211787</v>
      </c>
      <c r="N156" s="39">
        <v>295.98970706393891</v>
      </c>
      <c r="O156" t="s">
        <v>339</v>
      </c>
      <c r="P156" s="19">
        <v>90.167680042426554</v>
      </c>
      <c r="Q156" s="39">
        <v>625.22147433334794</v>
      </c>
      <c r="R156" s="39">
        <v>53.999531413387736</v>
      </c>
      <c r="S156" s="39">
        <v>13.513489486032555</v>
      </c>
      <c r="T156" s="39">
        <v>106.43602406180985</v>
      </c>
      <c r="U156" s="39">
        <v>451.27242937211781</v>
      </c>
      <c r="AA156" s="39">
        <v>3001.9886363636365</v>
      </c>
      <c r="AB156" s="39">
        <f>R156*1000/AA156</f>
        <v>17.987919993860586</v>
      </c>
      <c r="AC156" s="39">
        <f>IF(AND(Table25[[#This Row],[Subsector]]="Residential",$AB156&gt;49),49+($AB156-49)*2,$AB156)</f>
        <v>17.987919993860586</v>
      </c>
      <c r="AD156" s="39">
        <f>Table25[[#This Row],[Space heating demand (MWh)]]/(load_factor*8760)*1000</f>
        <v>65.680372107582983</v>
      </c>
      <c r="AE156" s="39">
        <f>Table25[[#This Row],[Peak demand / kW]]/Table25[[#This Row],[Floor area / m^2]]*1000</f>
        <v>21.878954274504785</v>
      </c>
      <c r="AF156" s="39">
        <f t="shared" si="2"/>
        <v>21.878954274504785</v>
      </c>
      <c r="AG156" s="46">
        <f>Table25[[#This Row],[Rebound-corrected peak demand (W/m2)]]/DesignDT</f>
        <v>0.9512588815002081</v>
      </c>
      <c r="AH156" s="16">
        <v>1</v>
      </c>
      <c r="AI156" s="16">
        <f>IF(Table25[[#This Row],[Subsector]]="Residential",1-MIN(Table25[[#This Row],[No HW storage %]],Table25[[#This Row],[Space constrained %]]),Table25[[#This Row],[ND stock with floor area over threshold / %]])</f>
        <v>1</v>
      </c>
      <c r="AJ156" s="16">
        <f>IF(Table25[[#This Row],[Subsector]]="Residential",1-MIN(Table25[[#This Row],[No HW storage %]],Table25[[#This Row],[Space constrained %]]),Table25[[#This Row],[ND stock with floor area over threshold / %]])</f>
        <v>1</v>
      </c>
      <c r="AK156" s="16">
        <f>IF(Table25[[#This Row],[Subsector]]="Residential",1-MIN(Table25[[#This Row],[No HW storage %]],Table25[[#This Row],[Space constrained %]]),Table25[[#This Row],[ND stock with floor area over threshold / %]])</f>
        <v>1</v>
      </c>
      <c r="AL156" s="16">
        <f>IF(Table25[[#This Row],[Subsector]]="Residential",1-MIN(Table25[[#This Row],[No HW storage %]],Table25[[#This Row],[Space constrained %]]),Table25[[#This Row],[ND stock with floor area over threshold / %]])</f>
        <v>1</v>
      </c>
      <c r="AM156" s="16">
        <f>IF($G156=Table25[[#Headers],[Electric heating]],1,0)</f>
        <v>0</v>
      </c>
      <c r="AN156" s="16">
        <f>IF($G156=Table25[[#Headers],[Commercial electric heating]],1,0)</f>
        <v>1</v>
      </c>
      <c r="AO15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56" s="16">
        <f>IF(Table25[[#This Row],[Subsector]]="Residential",IF(AND(Table25[[#This Row],[Building structure]]&lt;&gt;"Apartment",OR(Table25[[#This Row],[Heating]]="Oil boiler",Table25[[#This Row],[Heating]]="Solid boiler")),1,1-Table25[[#This Row],[Space constrained %]]),Table25[[#This Row],[ND stock with floor area over threshold / %]])</f>
        <v>1</v>
      </c>
      <c r="AQ156" s="16">
        <f>IF(Table25[[#This Row],[Subsector]]="Residential",IF(AND(Table25[[#This Row],[Building structure]]&lt;&gt;"Apartment",OR(Table25[[#This Row],[Heating]]="Oil boiler",Table25[[#This Row],[Heating]]="Solid boiler")),1,1-Table25[[#This Row],[Space constrained %]]),Table25[[#This Row],[ND stock with floor area over threshold / %]])</f>
        <v>1</v>
      </c>
      <c r="AR156" s="16">
        <f>IF(Table25[[#This Row],[Heating]]="Gas boiler",1,percentage_of_non_gas_domestic_properties_within_close_proximity_of_gas_grid)</f>
        <v>0.3495740805177735</v>
      </c>
      <c r="AS156" s="16">
        <f>IF(Table25[[#This Row],[Heating]]="Gas boiler",1,percentage_of_non_gas_domestic_properties_within_close_proximity_of_gas_grid)</f>
        <v>0.3495740805177735</v>
      </c>
      <c r="AT156" s="16">
        <f>Table25[[#This Row],[Biomethane boiler]]*Table25[[#This Row],[ASHP]]</f>
        <v>0.3495740805177735</v>
      </c>
      <c r="AU156" s="16">
        <f>IF(Table25[[#This Row],[Subsector]]="Residential",Table25[[#This Row],[ASHP]]*Table25[[#This Row],[Bioliquid boiler (B100)]],Table25[[#This Row],[ND stock with floor area over threshold / %]])</f>
        <v>1</v>
      </c>
      <c r="AV156" s="16">
        <f>Table25[[#This Row],[Biomethane boiler]]*Table25[[#This Row],[ASHP]]</f>
        <v>0.3495740805177735</v>
      </c>
      <c r="AW156" s="16">
        <v>1</v>
      </c>
      <c r="AX156" s="16">
        <f>IF(Table25[[#This Row],[Subsector]]="Residential",IF(Table25[[#This Row],[Building structure]]&lt;&gt;"Apartment",0.5*(1-MIN(Table25[[#This Row],[No HW storage %]],Table25[[#This Row],[Space constrained %]])),0),0.5*Table25[[#This Row],[ASHP]])</f>
        <v>0.5</v>
      </c>
      <c r="AY156" s="16">
        <f>IF(Table25[[#This Row],[Subsector]]="Residential",IF(Table25[[#This Row],[Building structure]]&lt;&gt;"Apartment",Table25[[#This Row],[Hydrogen boiler]]*0.5,0),0.5*Table25[[#This Row],[Hydrogen boiler]])</f>
        <v>0.17478704025888675</v>
      </c>
      <c r="AZ156" s="16">
        <f>IF(Table25[[#This Row],[Subsector]]="Residential",IF(Table25[[#This Row],[Peak demand / kW]]&gt;fuse_limit_kW,0,1),0)</f>
        <v>0</v>
      </c>
      <c r="BA156" s="16">
        <f>IF(Table25[[#This Row],[Subsector]]="Residential",IF(Table25[[#This Row],[Building structure]]&lt;&gt;"Apartment",IF(Table25[[#This Row],[Peak demand / kW]]&gt;fuse_limit_kW,0,0.5),0),0)</f>
        <v>0</v>
      </c>
      <c r="BB156" s="16">
        <f>IF(Table25[[#This Row],[Subsector]]="Residential",IF(Table25[[#This Row],[Peak demand / kW]]&gt;fuse_limit_kW,0,1),IF(OR(Table25[[#This Row],[Subsector]]="Commercial",Table25[[#This Row],[Subsector]]="Public"),1,0))</f>
        <v>1</v>
      </c>
      <c r="BC156" s="16">
        <f>IF(Table25[[#This Row],[Subsector]]="Residential",IF(Table25[[#This Row],[Peak demand / kW]]&gt;fuse_limit_kW,0,1),0)</f>
        <v>0</v>
      </c>
      <c r="BD156" s="16">
        <f>IF($G156=Table25[[#Headers],[Gas boiler]],1,0)</f>
        <v>0</v>
      </c>
      <c r="BE156" s="16">
        <f>IF($G156=Table25[[#Headers],[Oil boiler]],1,0)</f>
        <v>0</v>
      </c>
      <c r="BF156" s="16">
        <f>IF($G156=Table25[[#Headers],[Solid boiler]],1,0)</f>
        <v>0</v>
      </c>
      <c r="BG156" s="16">
        <f>IF(Table25[[#This Row],[Subsector]]="Residential",IF(Table25[[#This Row],[Building structure]]&lt;&gt;"Apartment",Table25[[#This Row],[ASHP]]*0.5,0),0)</f>
        <v>0</v>
      </c>
      <c r="BH156" s="16">
        <f>IF(Table25[[#This Row],[Subsector]]="Residential",IF(Table25[[#This Row],[Building structure]]="Apartment",1,0),0)</f>
        <v>0</v>
      </c>
      <c r="BI156" s="27">
        <f>Table25[[#This Row],[Bioliquid boiler (B100)]]*0.5</f>
        <v>0.5</v>
      </c>
    </row>
    <row r="157" spans="2:61" x14ac:dyDescent="0.25">
      <c r="B157">
        <v>149</v>
      </c>
      <c r="C157" t="s">
        <v>349</v>
      </c>
      <c r="D157" t="s">
        <v>343</v>
      </c>
      <c r="E157" t="s">
        <v>335</v>
      </c>
      <c r="F157" t="s">
        <v>336</v>
      </c>
      <c r="G157" t="s">
        <v>331</v>
      </c>
      <c r="H157" t="s">
        <v>341</v>
      </c>
      <c r="I157" t="s">
        <v>337</v>
      </c>
      <c r="J157" t="s">
        <v>338</v>
      </c>
      <c r="K157" s="39">
        <v>212.02177171494432</v>
      </c>
      <c r="L157" s="39">
        <v>49.187417851442959</v>
      </c>
      <c r="M157" s="39">
        <v>455.60229102014409</v>
      </c>
      <c r="N157" s="39">
        <v>245.94282500999853</v>
      </c>
      <c r="O157" t="s">
        <v>339</v>
      </c>
      <c r="P157" s="19">
        <v>26.128134557748602</v>
      </c>
      <c r="Q157" s="39">
        <v>650.1093935010324</v>
      </c>
      <c r="R157" s="39">
        <v>91.370615334013081</v>
      </c>
      <c r="S157" s="39">
        <v>21.197278937089386</v>
      </c>
      <c r="T157" s="39">
        <v>81.939208209785633</v>
      </c>
      <c r="U157" s="39">
        <v>455.60229102014409</v>
      </c>
      <c r="AA157" s="39">
        <v>3527.5294117647059</v>
      </c>
      <c r="AB157" s="39">
        <f>R157*1000/AA157</f>
        <v>25.902155494233966</v>
      </c>
      <c r="AC157" s="39">
        <f>IF(AND(Table25[[#This Row],[Subsector]]="Residential",$AB157&gt;49),49+($AB157-49)*2,$AB157)</f>
        <v>25.902155494233966</v>
      </c>
      <c r="AD157" s="39">
        <f>Table25[[#This Row],[Space heating demand (MWh)]]/(load_factor*8760)*1000</f>
        <v>105.67311358925596</v>
      </c>
      <c r="AE157" s="39">
        <f>Table25[[#This Row],[Peak demand / kW]]/Table25[[#This Row],[Floor area / m^2]]*1000</f>
        <v>29.956692419579632</v>
      </c>
      <c r="AF157" s="39">
        <f t="shared" si="2"/>
        <v>29.956692419579632</v>
      </c>
      <c r="AG157" s="46">
        <f>Table25[[#This Row],[Rebound-corrected peak demand (W/m2)]]/DesignDT</f>
        <v>1.30246488780781</v>
      </c>
      <c r="AH157" s="16">
        <v>1</v>
      </c>
      <c r="AI157" s="16">
        <f>IF(Table25[[#This Row],[Subsector]]="Residential",1-MIN(Table25[[#This Row],[No HW storage %]],Table25[[#This Row],[Space constrained %]]),Table25[[#This Row],[ND stock with floor area over threshold / %]])</f>
        <v>1</v>
      </c>
      <c r="AJ157" s="16">
        <f>IF(Table25[[#This Row],[Subsector]]="Residential",1-MIN(Table25[[#This Row],[No HW storage %]],Table25[[#This Row],[Space constrained %]]),Table25[[#This Row],[ND stock with floor area over threshold / %]])</f>
        <v>1</v>
      </c>
      <c r="AK157" s="16">
        <f>IF(Table25[[#This Row],[Subsector]]="Residential",1-MIN(Table25[[#This Row],[No HW storage %]],Table25[[#This Row],[Space constrained %]]),Table25[[#This Row],[ND stock with floor area over threshold / %]])</f>
        <v>1</v>
      </c>
      <c r="AL157" s="16">
        <f>IF(Table25[[#This Row],[Subsector]]="Residential",1-MIN(Table25[[#This Row],[No HW storage %]],Table25[[#This Row],[Space constrained %]]),Table25[[#This Row],[ND stock with floor area over threshold / %]])</f>
        <v>1</v>
      </c>
      <c r="AM157" s="16">
        <f>IF($G157=Table25[[#Headers],[Electric heating]],1,0)</f>
        <v>0</v>
      </c>
      <c r="AN157" s="16">
        <f>IF($G157=Table25[[#Headers],[Commercial electric heating]],1,0)</f>
        <v>1</v>
      </c>
      <c r="AO15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57" s="16">
        <f>IF(Table25[[#This Row],[Subsector]]="Residential",IF(AND(Table25[[#This Row],[Building structure]]&lt;&gt;"Apartment",OR(Table25[[#This Row],[Heating]]="Oil boiler",Table25[[#This Row],[Heating]]="Solid boiler")),1,1-Table25[[#This Row],[Space constrained %]]),Table25[[#This Row],[ND stock with floor area over threshold / %]])</f>
        <v>1</v>
      </c>
      <c r="AQ157" s="16">
        <f>IF(Table25[[#This Row],[Subsector]]="Residential",IF(AND(Table25[[#This Row],[Building structure]]&lt;&gt;"Apartment",OR(Table25[[#This Row],[Heating]]="Oil boiler",Table25[[#This Row],[Heating]]="Solid boiler")),1,1-Table25[[#This Row],[Space constrained %]]),Table25[[#This Row],[ND stock with floor area over threshold / %]])</f>
        <v>1</v>
      </c>
      <c r="AR157" s="16">
        <f>IF(Table25[[#This Row],[Heating]]="Gas boiler",1,percentage_of_non_gas_domestic_properties_within_close_proximity_of_gas_grid)</f>
        <v>0.3495740805177735</v>
      </c>
      <c r="AS157" s="16">
        <f>IF(Table25[[#This Row],[Heating]]="Gas boiler",1,percentage_of_non_gas_domestic_properties_within_close_proximity_of_gas_grid)</f>
        <v>0.3495740805177735</v>
      </c>
      <c r="AT157" s="16">
        <f>Table25[[#This Row],[Biomethane boiler]]*Table25[[#This Row],[ASHP]]</f>
        <v>0.3495740805177735</v>
      </c>
      <c r="AU157" s="16">
        <f>IF(Table25[[#This Row],[Subsector]]="Residential",Table25[[#This Row],[ASHP]]*Table25[[#This Row],[Bioliquid boiler (B100)]],Table25[[#This Row],[ND stock with floor area over threshold / %]])</f>
        <v>1</v>
      </c>
      <c r="AV157" s="16">
        <f>Table25[[#This Row],[Biomethane boiler]]*Table25[[#This Row],[ASHP]]</f>
        <v>0.3495740805177735</v>
      </c>
      <c r="AW157" s="16">
        <v>1</v>
      </c>
      <c r="AX157" s="16">
        <f>IF(Table25[[#This Row],[Subsector]]="Residential",IF(Table25[[#This Row],[Building structure]]&lt;&gt;"Apartment",0.5*(1-MIN(Table25[[#This Row],[No HW storage %]],Table25[[#This Row],[Space constrained %]])),0),0.5*Table25[[#This Row],[ASHP]])</f>
        <v>0.5</v>
      </c>
      <c r="AY157" s="16">
        <f>IF(Table25[[#This Row],[Subsector]]="Residential",IF(Table25[[#This Row],[Building structure]]&lt;&gt;"Apartment",Table25[[#This Row],[Hydrogen boiler]]*0.5,0),0.5*Table25[[#This Row],[Hydrogen boiler]])</f>
        <v>0.17478704025888675</v>
      </c>
      <c r="AZ157" s="16">
        <f>IF(Table25[[#This Row],[Subsector]]="Residential",IF(Table25[[#This Row],[Peak demand / kW]]&gt;fuse_limit_kW,0,1),0)</f>
        <v>0</v>
      </c>
      <c r="BA157" s="16">
        <f>IF(Table25[[#This Row],[Subsector]]="Residential",IF(Table25[[#This Row],[Building structure]]&lt;&gt;"Apartment",IF(Table25[[#This Row],[Peak demand / kW]]&gt;fuse_limit_kW,0,0.5),0),0)</f>
        <v>0</v>
      </c>
      <c r="BB157" s="16">
        <f>IF(Table25[[#This Row],[Subsector]]="Residential",IF(Table25[[#This Row],[Peak demand / kW]]&gt;fuse_limit_kW,0,1),IF(OR(Table25[[#This Row],[Subsector]]="Commercial",Table25[[#This Row],[Subsector]]="Public"),1,0))</f>
        <v>1</v>
      </c>
      <c r="BC157" s="16">
        <f>IF(Table25[[#This Row],[Subsector]]="Residential",IF(Table25[[#This Row],[Peak demand / kW]]&gt;fuse_limit_kW,0,1),0)</f>
        <v>0</v>
      </c>
      <c r="BD157" s="16">
        <f>IF($G157=Table25[[#Headers],[Gas boiler]],1,0)</f>
        <v>0</v>
      </c>
      <c r="BE157" s="16">
        <f>IF($G157=Table25[[#Headers],[Oil boiler]],1,0)</f>
        <v>0</v>
      </c>
      <c r="BF157" s="16">
        <f>IF($G157=Table25[[#Headers],[Solid boiler]],1,0)</f>
        <v>0</v>
      </c>
      <c r="BG157" s="16">
        <f>IF(Table25[[#This Row],[Subsector]]="Residential",IF(Table25[[#This Row],[Building structure]]&lt;&gt;"Apartment",Table25[[#This Row],[ASHP]]*0.5,0),0)</f>
        <v>0</v>
      </c>
      <c r="BH157" s="16">
        <f>IF(Table25[[#This Row],[Subsector]]="Residential",IF(Table25[[#This Row],[Building structure]]="Apartment",1,0),0)</f>
        <v>0</v>
      </c>
      <c r="BI157" s="27">
        <f>Table25[[#This Row],[Bioliquid boiler (B100)]]*0.5</f>
        <v>0.5</v>
      </c>
    </row>
    <row r="158" spans="2:61" x14ac:dyDescent="0.25">
      <c r="B158" s="3">
        <v>150</v>
      </c>
      <c r="C158" t="s">
        <v>349</v>
      </c>
      <c r="D158" t="s">
        <v>343</v>
      </c>
      <c r="E158" t="s">
        <v>335</v>
      </c>
      <c r="F158" t="s">
        <v>336</v>
      </c>
      <c r="G158" t="s">
        <v>25</v>
      </c>
      <c r="H158" t="s">
        <v>337</v>
      </c>
      <c r="I158" t="s">
        <v>337</v>
      </c>
      <c r="J158" t="s">
        <v>338</v>
      </c>
      <c r="K158" s="39">
        <v>222.6752271921294</v>
      </c>
      <c r="L158" s="39">
        <v>46.526069640224712</v>
      </c>
      <c r="M158" s="39">
        <v>1020.4947146896768</v>
      </c>
      <c r="N158" s="39">
        <v>638.40831372998957</v>
      </c>
      <c r="O158" t="s">
        <v>339</v>
      </c>
      <c r="P158" s="19">
        <v>200.31569827607265</v>
      </c>
      <c r="Q158" s="39">
        <v>1507.9232643885541</v>
      </c>
      <c r="R158" s="39">
        <v>222.6752271921294</v>
      </c>
      <c r="S158" s="39">
        <v>46.526069640224712</v>
      </c>
      <c r="T158" s="39">
        <v>218.22725286652329</v>
      </c>
      <c r="U158" s="39">
        <v>1020.4947146896768</v>
      </c>
      <c r="AA158" s="39">
        <v>6501.4066496163687</v>
      </c>
      <c r="AB158" s="39">
        <f>R158*1000/AA158</f>
        <v>34.25031523066918</v>
      </c>
      <c r="AC158" s="39">
        <f>IF(AND(Table25[[#This Row],[Subsector]]="Residential",$AB158&gt;49),49+($AB158-49)*2,$AB158)</f>
        <v>34.25031523066918</v>
      </c>
      <c r="AD158" s="39">
        <f>Table25[[#This Row],[Space heating demand (MWh)]]/(load_factor*8760)*1000</f>
        <v>110.98286928864817</v>
      </c>
      <c r="AE158" s="39">
        <f>Table25[[#This Row],[Peak demand / kW]]/Table25[[#This Row],[Floor area / m^2]]*1000</f>
        <v>17.070593376157603</v>
      </c>
      <c r="AF158" s="39">
        <f t="shared" si="2"/>
        <v>17.070593376157603</v>
      </c>
      <c r="AG158" s="46">
        <f>Table25[[#This Row],[Rebound-corrected peak demand (W/m2)]]/DesignDT</f>
        <v>0.74219971200685231</v>
      </c>
      <c r="AH158" s="16">
        <v>1</v>
      </c>
      <c r="AI158" s="16">
        <f>IF(Table25[[#This Row],[Subsector]]="Residential",1-MIN(Table25[[#This Row],[No HW storage %]],Table25[[#This Row],[Space constrained %]]),Table25[[#This Row],[ND stock with floor area over threshold / %]])</f>
        <v>1</v>
      </c>
      <c r="AJ158" s="16">
        <f>IF(Table25[[#This Row],[Subsector]]="Residential",1-MIN(Table25[[#This Row],[No HW storage %]],Table25[[#This Row],[Space constrained %]]),Table25[[#This Row],[ND stock with floor area over threshold / %]])</f>
        <v>1</v>
      </c>
      <c r="AK158" s="16">
        <f>IF(Table25[[#This Row],[Subsector]]="Residential",1-MIN(Table25[[#This Row],[No HW storage %]],Table25[[#This Row],[Space constrained %]]),Table25[[#This Row],[ND stock with floor area over threshold / %]])</f>
        <v>1</v>
      </c>
      <c r="AL158" s="16">
        <f>IF(Table25[[#This Row],[Subsector]]="Residential",1-MIN(Table25[[#This Row],[No HW storage %]],Table25[[#This Row],[Space constrained %]]),Table25[[#This Row],[ND stock with floor area over threshold / %]])</f>
        <v>1</v>
      </c>
      <c r="AM158" s="16">
        <f>IF($G158=Table25[[#Headers],[Electric heating]],1,0)</f>
        <v>0</v>
      </c>
      <c r="AN158" s="16">
        <f>IF($G158=Table25[[#Headers],[Commercial electric heating]],1,0)</f>
        <v>0</v>
      </c>
      <c r="AO15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58" s="16">
        <f>IF(Table25[[#This Row],[Subsector]]="Residential",IF(AND(Table25[[#This Row],[Building structure]]&lt;&gt;"Apartment",OR(Table25[[#This Row],[Heating]]="Oil boiler",Table25[[#This Row],[Heating]]="Solid boiler")),1,1-Table25[[#This Row],[Space constrained %]]),Table25[[#This Row],[ND stock with floor area over threshold / %]])</f>
        <v>1</v>
      </c>
      <c r="AQ158" s="16">
        <f>IF(Table25[[#This Row],[Subsector]]="Residential",IF(AND(Table25[[#This Row],[Building structure]]&lt;&gt;"Apartment",OR(Table25[[#This Row],[Heating]]="Oil boiler",Table25[[#This Row],[Heating]]="Solid boiler")),1,1-Table25[[#This Row],[Space constrained %]]),Table25[[#This Row],[ND stock with floor area over threshold / %]])</f>
        <v>1</v>
      </c>
      <c r="AR158" s="16">
        <f>IF(Table25[[#This Row],[Heating]]="Gas boiler",1,percentage_of_non_gas_domestic_properties_within_close_proximity_of_gas_grid)</f>
        <v>1</v>
      </c>
      <c r="AS158" s="16">
        <f>IF(Table25[[#This Row],[Heating]]="Gas boiler",1,percentage_of_non_gas_domestic_properties_within_close_proximity_of_gas_grid)</f>
        <v>1</v>
      </c>
      <c r="AT158" s="16">
        <f>Table25[[#This Row],[Biomethane boiler]]*Table25[[#This Row],[ASHP]]</f>
        <v>1</v>
      </c>
      <c r="AU158" s="16">
        <f>IF(Table25[[#This Row],[Subsector]]="Residential",Table25[[#This Row],[ASHP]]*Table25[[#This Row],[Bioliquid boiler (B100)]],Table25[[#This Row],[ND stock with floor area over threshold / %]])</f>
        <v>1</v>
      </c>
      <c r="AV158" s="16">
        <f>Table25[[#This Row],[Biomethane boiler]]*Table25[[#This Row],[ASHP]]</f>
        <v>1</v>
      </c>
      <c r="AW158" s="16">
        <v>1</v>
      </c>
      <c r="AX158" s="16">
        <f>IF(Table25[[#This Row],[Subsector]]="Residential",IF(Table25[[#This Row],[Building structure]]&lt;&gt;"Apartment",0.5*(1-MIN(Table25[[#This Row],[No HW storage %]],Table25[[#This Row],[Space constrained %]])),0),0.5*Table25[[#This Row],[ASHP]])</f>
        <v>0.5</v>
      </c>
      <c r="AY158" s="16">
        <f>IF(Table25[[#This Row],[Subsector]]="Residential",IF(Table25[[#This Row],[Building structure]]&lt;&gt;"Apartment",Table25[[#This Row],[Hydrogen boiler]]*0.5,0),0.5*Table25[[#This Row],[Hydrogen boiler]])</f>
        <v>0.5</v>
      </c>
      <c r="AZ158" s="16">
        <f>IF(Table25[[#This Row],[Subsector]]="Residential",IF(Table25[[#This Row],[Peak demand / kW]]&gt;fuse_limit_kW,0,1),0)</f>
        <v>0</v>
      </c>
      <c r="BA158" s="16">
        <f>IF(Table25[[#This Row],[Subsector]]="Residential",IF(Table25[[#This Row],[Building structure]]&lt;&gt;"Apartment",IF(Table25[[#This Row],[Peak demand / kW]]&gt;fuse_limit_kW,0,0.5),0),0)</f>
        <v>0</v>
      </c>
      <c r="BB158" s="16">
        <f>IF(Table25[[#This Row],[Subsector]]="Residential",IF(Table25[[#This Row],[Peak demand / kW]]&gt;fuse_limit_kW,0,1),IF(OR(Table25[[#This Row],[Subsector]]="Commercial",Table25[[#This Row],[Subsector]]="Public"),1,0))</f>
        <v>1</v>
      </c>
      <c r="BC158" s="16">
        <f>IF(Table25[[#This Row],[Subsector]]="Residential",IF(Table25[[#This Row],[Peak demand / kW]]&gt;fuse_limit_kW,0,1),0)</f>
        <v>0</v>
      </c>
      <c r="BD158" s="16">
        <f>IF($G158=Table25[[#Headers],[Gas boiler]],1,0)</f>
        <v>1</v>
      </c>
      <c r="BE158" s="16">
        <f>IF($G158=Table25[[#Headers],[Oil boiler]],1,0)</f>
        <v>0</v>
      </c>
      <c r="BF158" s="16">
        <f>IF($G158=Table25[[#Headers],[Solid boiler]],1,0)</f>
        <v>0</v>
      </c>
      <c r="BG158" s="16">
        <f>IF(Table25[[#This Row],[Subsector]]="Residential",IF(Table25[[#This Row],[Building structure]]&lt;&gt;"Apartment",Table25[[#This Row],[ASHP]]*0.5,0),0)</f>
        <v>0</v>
      </c>
      <c r="BH158" s="16">
        <f>IF(Table25[[#This Row],[Subsector]]="Residential",IF(Table25[[#This Row],[Building structure]]="Apartment",1,0),0)</f>
        <v>0</v>
      </c>
      <c r="BI158" s="27">
        <f>Table25[[#This Row],[Bioliquid boiler (B100)]]*0.5</f>
        <v>0.5</v>
      </c>
    </row>
    <row r="159" spans="2:61" x14ac:dyDescent="0.25">
      <c r="B159" s="3">
        <v>151</v>
      </c>
      <c r="C159" t="s">
        <v>349</v>
      </c>
      <c r="D159" t="s">
        <v>343</v>
      </c>
      <c r="E159" t="s">
        <v>335</v>
      </c>
      <c r="F159" t="s">
        <v>336</v>
      </c>
      <c r="G159" t="s">
        <v>25</v>
      </c>
      <c r="H159" t="s">
        <v>341</v>
      </c>
      <c r="I159" t="s">
        <v>341</v>
      </c>
      <c r="J159" t="s">
        <v>338</v>
      </c>
      <c r="K159" s="39">
        <v>479.3361588298352</v>
      </c>
      <c r="L159" s="39">
        <v>41.761777729945202</v>
      </c>
      <c r="M159" s="39">
        <v>870.33253969364318</v>
      </c>
      <c r="N159" s="39">
        <v>504.11682897215206</v>
      </c>
      <c r="O159" t="s">
        <v>339</v>
      </c>
      <c r="P159" s="19">
        <v>176.23682917383374</v>
      </c>
      <c r="Q159" s="39">
        <v>1722.0253795484859</v>
      </c>
      <c r="R159" s="39">
        <v>562.70366335488302</v>
      </c>
      <c r="S159" s="39">
        <v>49.025104582596036</v>
      </c>
      <c r="T159" s="39">
        <v>239.96407191736367</v>
      </c>
      <c r="U159" s="39">
        <v>870.33253969364318</v>
      </c>
      <c r="AA159" s="39">
        <v>3948.3546511627906</v>
      </c>
      <c r="AB159" s="39">
        <f>R159*1000/AA159</f>
        <v>142.51598781511856</v>
      </c>
      <c r="AC159" s="39">
        <f>IF(AND(Table25[[#This Row],[Subsector]]="Residential",$AB159&gt;49),49+($AB159-49)*2,$AB159)</f>
        <v>142.51598781511856</v>
      </c>
      <c r="AD159" s="39">
        <f>Table25[[#This Row],[Space heating demand (MWh)]]/(load_factor*8760)*1000</f>
        <v>238.90444811282816</v>
      </c>
      <c r="AE159" s="39">
        <f>Table25[[#This Row],[Peak demand / kW]]/Table25[[#This Row],[Floor area / m^2]]*1000</f>
        <v>60.507342733883036</v>
      </c>
      <c r="AF159" s="39">
        <f t="shared" si="2"/>
        <v>60.507342733883036</v>
      </c>
      <c r="AG159" s="46">
        <f>Table25[[#This Row],[Rebound-corrected peak demand (W/m2)]]/DesignDT</f>
        <v>2.6307540319079581</v>
      </c>
      <c r="AH159" s="16">
        <v>1</v>
      </c>
      <c r="AI159" s="16">
        <f>IF(Table25[[#This Row],[Subsector]]="Residential",1-MIN(Table25[[#This Row],[No HW storage %]],Table25[[#This Row],[Space constrained %]]),Table25[[#This Row],[ND stock with floor area over threshold / %]])</f>
        <v>1</v>
      </c>
      <c r="AJ159" s="16">
        <f>IF(Table25[[#This Row],[Subsector]]="Residential",1-MIN(Table25[[#This Row],[No HW storage %]],Table25[[#This Row],[Space constrained %]]),Table25[[#This Row],[ND stock with floor area over threshold / %]])</f>
        <v>1</v>
      </c>
      <c r="AK159" s="16">
        <f>IF(Table25[[#This Row],[Subsector]]="Residential",1-MIN(Table25[[#This Row],[No HW storage %]],Table25[[#This Row],[Space constrained %]]),Table25[[#This Row],[ND stock with floor area over threshold / %]])</f>
        <v>1</v>
      </c>
      <c r="AL159" s="16">
        <f>IF(Table25[[#This Row],[Subsector]]="Residential",1-MIN(Table25[[#This Row],[No HW storage %]],Table25[[#This Row],[Space constrained %]]),Table25[[#This Row],[ND stock with floor area over threshold / %]])</f>
        <v>1</v>
      </c>
      <c r="AM159" s="16">
        <f>IF($G159=Table25[[#Headers],[Electric heating]],1,0)</f>
        <v>0</v>
      </c>
      <c r="AN159" s="16">
        <f>IF($G159=Table25[[#Headers],[Commercial electric heating]],1,0)</f>
        <v>0</v>
      </c>
      <c r="AO15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59" s="16">
        <f>IF(Table25[[#This Row],[Subsector]]="Residential",IF(AND(Table25[[#This Row],[Building structure]]&lt;&gt;"Apartment",OR(Table25[[#This Row],[Heating]]="Oil boiler",Table25[[#This Row],[Heating]]="Solid boiler")),1,1-Table25[[#This Row],[Space constrained %]]),Table25[[#This Row],[ND stock with floor area over threshold / %]])</f>
        <v>1</v>
      </c>
      <c r="AQ159" s="16">
        <f>IF(Table25[[#This Row],[Subsector]]="Residential",IF(AND(Table25[[#This Row],[Building structure]]&lt;&gt;"Apartment",OR(Table25[[#This Row],[Heating]]="Oil boiler",Table25[[#This Row],[Heating]]="Solid boiler")),1,1-Table25[[#This Row],[Space constrained %]]),Table25[[#This Row],[ND stock with floor area over threshold / %]])</f>
        <v>1</v>
      </c>
      <c r="AR159" s="16">
        <f>IF(Table25[[#This Row],[Heating]]="Gas boiler",1,percentage_of_non_gas_domestic_properties_within_close_proximity_of_gas_grid)</f>
        <v>1</v>
      </c>
      <c r="AS159" s="16">
        <f>IF(Table25[[#This Row],[Heating]]="Gas boiler",1,percentage_of_non_gas_domestic_properties_within_close_proximity_of_gas_grid)</f>
        <v>1</v>
      </c>
      <c r="AT159" s="16">
        <f>Table25[[#This Row],[Biomethane boiler]]*Table25[[#This Row],[ASHP]]</f>
        <v>1</v>
      </c>
      <c r="AU159" s="16">
        <f>IF(Table25[[#This Row],[Subsector]]="Residential",Table25[[#This Row],[ASHP]]*Table25[[#This Row],[Bioliquid boiler (B100)]],Table25[[#This Row],[ND stock with floor area over threshold / %]])</f>
        <v>1</v>
      </c>
      <c r="AV159" s="16">
        <f>Table25[[#This Row],[Biomethane boiler]]*Table25[[#This Row],[ASHP]]</f>
        <v>1</v>
      </c>
      <c r="AW159" s="16">
        <v>1</v>
      </c>
      <c r="AX159" s="16">
        <f>IF(Table25[[#This Row],[Subsector]]="Residential",IF(Table25[[#This Row],[Building structure]]&lt;&gt;"Apartment",0.5*(1-MIN(Table25[[#This Row],[No HW storage %]],Table25[[#This Row],[Space constrained %]])),0),0.5*Table25[[#This Row],[ASHP]])</f>
        <v>0.5</v>
      </c>
      <c r="AY159" s="16">
        <f>IF(Table25[[#This Row],[Subsector]]="Residential",IF(Table25[[#This Row],[Building structure]]&lt;&gt;"Apartment",Table25[[#This Row],[Hydrogen boiler]]*0.5,0),0.5*Table25[[#This Row],[Hydrogen boiler]])</f>
        <v>0.5</v>
      </c>
      <c r="AZ159" s="16">
        <f>IF(Table25[[#This Row],[Subsector]]="Residential",IF(Table25[[#This Row],[Peak demand / kW]]&gt;fuse_limit_kW,0,1),0)</f>
        <v>0</v>
      </c>
      <c r="BA159" s="16">
        <f>IF(Table25[[#This Row],[Subsector]]="Residential",IF(Table25[[#This Row],[Building structure]]&lt;&gt;"Apartment",IF(Table25[[#This Row],[Peak demand / kW]]&gt;fuse_limit_kW,0,0.5),0),0)</f>
        <v>0</v>
      </c>
      <c r="BB159" s="16">
        <f>IF(Table25[[#This Row],[Subsector]]="Residential",IF(Table25[[#This Row],[Peak demand / kW]]&gt;fuse_limit_kW,0,1),IF(OR(Table25[[#This Row],[Subsector]]="Commercial",Table25[[#This Row],[Subsector]]="Public"),1,0))</f>
        <v>1</v>
      </c>
      <c r="BC159" s="16">
        <f>IF(Table25[[#This Row],[Subsector]]="Residential",IF(Table25[[#This Row],[Peak demand / kW]]&gt;fuse_limit_kW,0,1),0)</f>
        <v>0</v>
      </c>
      <c r="BD159" s="16">
        <f>IF($G159=Table25[[#Headers],[Gas boiler]],1,0)</f>
        <v>1</v>
      </c>
      <c r="BE159" s="16">
        <f>IF($G159=Table25[[#Headers],[Oil boiler]],1,0)</f>
        <v>0</v>
      </c>
      <c r="BF159" s="16">
        <f>IF($G159=Table25[[#Headers],[Solid boiler]],1,0)</f>
        <v>0</v>
      </c>
      <c r="BG159" s="16">
        <f>IF(Table25[[#This Row],[Subsector]]="Residential",IF(Table25[[#This Row],[Building structure]]&lt;&gt;"Apartment",Table25[[#This Row],[ASHP]]*0.5,0),0)</f>
        <v>0</v>
      </c>
      <c r="BH159" s="16">
        <f>IF(Table25[[#This Row],[Subsector]]="Residential",IF(Table25[[#This Row],[Building structure]]="Apartment",1,0),0)</f>
        <v>0</v>
      </c>
      <c r="BI159" s="27">
        <f>Table25[[#This Row],[Bioliquid boiler (B100)]]*0.5</f>
        <v>0.5</v>
      </c>
    </row>
    <row r="160" spans="2:61" x14ac:dyDescent="0.25">
      <c r="B160">
        <v>152</v>
      </c>
      <c r="C160" t="s">
        <v>349</v>
      </c>
      <c r="D160" t="s">
        <v>343</v>
      </c>
      <c r="E160" t="s">
        <v>342</v>
      </c>
      <c r="F160" t="s">
        <v>336</v>
      </c>
      <c r="G160" t="s">
        <v>331</v>
      </c>
      <c r="H160" t="s">
        <v>337</v>
      </c>
      <c r="I160" t="s">
        <v>337</v>
      </c>
      <c r="J160" t="s">
        <v>338</v>
      </c>
      <c r="K160" s="39">
        <v>16.343389509212766</v>
      </c>
      <c r="L160" s="39">
        <v>2.9444968095508552</v>
      </c>
      <c r="M160" s="39">
        <v>54.742054145344383</v>
      </c>
      <c r="N160" s="39">
        <v>51.231321023148723</v>
      </c>
      <c r="O160" t="s">
        <v>339</v>
      </c>
      <c r="P160" s="19">
        <v>208.25614619633379</v>
      </c>
      <c r="Q160" s="39">
        <v>87.239298801181135</v>
      </c>
      <c r="R160" s="39">
        <v>7.8325156014459276</v>
      </c>
      <c r="S160" s="39">
        <v>1.4111403993776399</v>
      </c>
      <c r="T160" s="39">
        <v>23.253588655013196</v>
      </c>
      <c r="U160" s="39">
        <v>54.742054145344383</v>
      </c>
      <c r="AA160" s="39">
        <v>275.33156966490299</v>
      </c>
      <c r="AB160" s="39">
        <f>R160*1000/AA160</f>
        <v>28.447575448680389</v>
      </c>
      <c r="AC160" s="39">
        <f>IF(AND(Table25[[#This Row],[Subsector]]="Residential",$AB160&gt;49),49+($AB160-49)*2,$AB160)</f>
        <v>28.447575448680389</v>
      </c>
      <c r="AD160" s="39">
        <f>Table25[[#This Row],[Space heating demand (MWh)]]/(load_factor*8760)*1000</f>
        <v>8.1456580712025239</v>
      </c>
      <c r="AE160" s="39">
        <f>Table25[[#This Row],[Peak demand / kW]]/Table25[[#This Row],[Floor area / m^2]]*1000</f>
        <v>29.584904052653087</v>
      </c>
      <c r="AF160" s="39">
        <f t="shared" si="2"/>
        <v>29.584904052653087</v>
      </c>
      <c r="AG160" s="46">
        <f>Table25[[#This Row],[Rebound-corrected peak demand (W/m2)]]/DesignDT</f>
        <v>1.2863001762023081</v>
      </c>
      <c r="AH160" s="16">
        <v>0.9664902998236331</v>
      </c>
      <c r="AI160" s="16">
        <f>IF(Table25[[#This Row],[Subsector]]="Residential",1-MIN(Table25[[#This Row],[No HW storage %]],Table25[[#This Row],[Space constrained %]]),Table25[[#This Row],[ND stock with floor area over threshold / %]])</f>
        <v>0.9664902998236331</v>
      </c>
      <c r="AJ160" s="16">
        <f>IF(Table25[[#This Row],[Subsector]]="Residential",1-MIN(Table25[[#This Row],[No HW storage %]],Table25[[#This Row],[Space constrained %]]),Table25[[#This Row],[ND stock with floor area over threshold / %]])</f>
        <v>0.9664902998236331</v>
      </c>
      <c r="AK160" s="16">
        <f>IF(Table25[[#This Row],[Subsector]]="Residential",1-MIN(Table25[[#This Row],[No HW storage %]],Table25[[#This Row],[Space constrained %]]),Table25[[#This Row],[ND stock with floor area over threshold / %]])</f>
        <v>0.9664902998236331</v>
      </c>
      <c r="AL160" s="16">
        <f>IF(Table25[[#This Row],[Subsector]]="Residential",1-MIN(Table25[[#This Row],[No HW storage %]],Table25[[#This Row],[Space constrained %]]),Table25[[#This Row],[ND stock with floor area over threshold / %]])</f>
        <v>0.9664902998236331</v>
      </c>
      <c r="AM160" s="16">
        <f>IF($G160=Table25[[#Headers],[Electric heating]],1,0)</f>
        <v>0</v>
      </c>
      <c r="AN160" s="16">
        <f>IF($G160=Table25[[#Headers],[Commercial electric heating]],1,0)</f>
        <v>1</v>
      </c>
      <c r="AO16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60" s="16">
        <f>IF(Table25[[#This Row],[Subsector]]="Residential",IF(AND(Table25[[#This Row],[Building structure]]&lt;&gt;"Apartment",OR(Table25[[#This Row],[Heating]]="Oil boiler",Table25[[#This Row],[Heating]]="Solid boiler")),1,1-Table25[[#This Row],[Space constrained %]]),Table25[[#This Row],[ND stock with floor area over threshold / %]])</f>
        <v>0.9664902998236331</v>
      </c>
      <c r="AQ160" s="16">
        <f>IF(Table25[[#This Row],[Subsector]]="Residential",IF(AND(Table25[[#This Row],[Building structure]]&lt;&gt;"Apartment",OR(Table25[[#This Row],[Heating]]="Oil boiler",Table25[[#This Row],[Heating]]="Solid boiler")),1,1-Table25[[#This Row],[Space constrained %]]),Table25[[#This Row],[ND stock with floor area over threshold / %]])</f>
        <v>0.9664902998236331</v>
      </c>
      <c r="AR160" s="16">
        <f>IF(Table25[[#This Row],[Heating]]="Gas boiler",1,percentage_of_non_gas_domestic_properties_within_close_proximity_of_gas_grid)</f>
        <v>0.3495740805177735</v>
      </c>
      <c r="AS160" s="16">
        <f>IF(Table25[[#This Row],[Heating]]="Gas boiler",1,percentage_of_non_gas_domestic_properties_within_close_proximity_of_gas_grid)</f>
        <v>0.3495740805177735</v>
      </c>
      <c r="AT160" s="16">
        <f>Table25[[#This Row],[Biomethane boiler]]*Table25[[#This Row],[ASHP]]</f>
        <v>0.3378599578901938</v>
      </c>
      <c r="AU160" s="16">
        <f>IF(Table25[[#This Row],[Subsector]]="Residential",Table25[[#This Row],[ASHP]]*Table25[[#This Row],[Bioliquid boiler (B100)]],Table25[[#This Row],[ND stock with floor area over threshold / %]])</f>
        <v>0.9664902998236331</v>
      </c>
      <c r="AV160" s="16">
        <f>Table25[[#This Row],[Biomethane boiler]]*Table25[[#This Row],[ASHP]]</f>
        <v>0.3378599578901938</v>
      </c>
      <c r="AW160" s="16">
        <v>1</v>
      </c>
      <c r="AX160" s="16">
        <f>IF(Table25[[#This Row],[Subsector]]="Residential",IF(Table25[[#This Row],[Building structure]]&lt;&gt;"Apartment",0.5*(1-MIN(Table25[[#This Row],[No HW storage %]],Table25[[#This Row],[Space constrained %]])),0),0.5*Table25[[#This Row],[ASHP]])</f>
        <v>0.48324514991181655</v>
      </c>
      <c r="AY160" s="16">
        <f>IF(Table25[[#This Row],[Subsector]]="Residential",IF(Table25[[#This Row],[Building structure]]&lt;&gt;"Apartment",Table25[[#This Row],[Hydrogen boiler]]*0.5,0),0.5*Table25[[#This Row],[Hydrogen boiler]])</f>
        <v>0.17478704025888675</v>
      </c>
      <c r="AZ160" s="16">
        <f>IF(Table25[[#This Row],[Subsector]]="Residential",IF(Table25[[#This Row],[Peak demand / kW]]&gt;fuse_limit_kW,0,1),0)</f>
        <v>0</v>
      </c>
      <c r="BA160" s="16">
        <f>IF(Table25[[#This Row],[Subsector]]="Residential",IF(Table25[[#This Row],[Building structure]]&lt;&gt;"Apartment",IF(Table25[[#This Row],[Peak demand / kW]]&gt;fuse_limit_kW,0,0.5),0),0)</f>
        <v>0</v>
      </c>
      <c r="BB160" s="16">
        <f>IF(Table25[[#This Row],[Subsector]]="Residential",IF(Table25[[#This Row],[Peak demand / kW]]&gt;fuse_limit_kW,0,1),IF(OR(Table25[[#This Row],[Subsector]]="Commercial",Table25[[#This Row],[Subsector]]="Public"),1,0))</f>
        <v>1</v>
      </c>
      <c r="BC160" s="16">
        <f>IF(Table25[[#This Row],[Subsector]]="Residential",IF(Table25[[#This Row],[Peak demand / kW]]&gt;fuse_limit_kW,0,1),0)</f>
        <v>0</v>
      </c>
      <c r="BD160" s="16">
        <f>IF($G160=Table25[[#Headers],[Gas boiler]],1,0)</f>
        <v>0</v>
      </c>
      <c r="BE160" s="16">
        <f>IF($G160=Table25[[#Headers],[Oil boiler]],1,0)</f>
        <v>0</v>
      </c>
      <c r="BF160" s="16">
        <f>IF($G160=Table25[[#Headers],[Solid boiler]],1,0)</f>
        <v>0</v>
      </c>
      <c r="BG160" s="16">
        <f>IF(Table25[[#This Row],[Subsector]]="Residential",IF(Table25[[#This Row],[Building structure]]&lt;&gt;"Apartment",Table25[[#This Row],[ASHP]]*0.5,0),0)</f>
        <v>0</v>
      </c>
      <c r="BH160" s="16">
        <f>IF(Table25[[#This Row],[Subsector]]="Residential",IF(Table25[[#This Row],[Building structure]]="Apartment",1,0),0)</f>
        <v>0</v>
      </c>
      <c r="BI160" s="27">
        <f>Table25[[#This Row],[Bioliquid boiler (B100)]]*0.5</f>
        <v>0.48324514991181655</v>
      </c>
    </row>
    <row r="161" spans="2:61" x14ac:dyDescent="0.25">
      <c r="B161" s="3">
        <v>153</v>
      </c>
      <c r="C161" t="s">
        <v>349</v>
      </c>
      <c r="D161" t="s">
        <v>343</v>
      </c>
      <c r="E161" t="s">
        <v>342</v>
      </c>
      <c r="F161" t="s">
        <v>336</v>
      </c>
      <c r="G161" t="s">
        <v>331</v>
      </c>
      <c r="H161" t="s">
        <v>341</v>
      </c>
      <c r="I161" t="s">
        <v>337</v>
      </c>
      <c r="J161" t="s">
        <v>338</v>
      </c>
      <c r="K161" s="39">
        <v>26.922638277354494</v>
      </c>
      <c r="L161" s="39">
        <v>3.0583897284319557</v>
      </c>
      <c r="M161" s="39">
        <v>48.552681316445728</v>
      </c>
      <c r="N161" s="39">
        <v>33.144944899828843</v>
      </c>
      <c r="O161" t="s">
        <v>339</v>
      </c>
      <c r="P161" s="19">
        <v>97.333119474477002</v>
      </c>
      <c r="Q161" s="39">
        <v>77.596923666085402</v>
      </c>
      <c r="R161" s="39">
        <v>12.834008048722554</v>
      </c>
      <c r="S161" s="39">
        <v>1.4579328365393422</v>
      </c>
      <c r="T161" s="39">
        <v>14.752301464377782</v>
      </c>
      <c r="U161" s="39">
        <v>48.552681316445728</v>
      </c>
      <c r="AA161" s="39">
        <v>263.06792452830189</v>
      </c>
      <c r="AB161" s="39">
        <f>R161*1000/AA161</f>
        <v>48.785909843378946</v>
      </c>
      <c r="AC161" s="39">
        <f>IF(AND(Table25[[#This Row],[Subsector]]="Residential",$AB161&gt;49),49+($AB161-49)*2,$AB161)</f>
        <v>48.785909843378946</v>
      </c>
      <c r="AD161" s="39">
        <f>Table25[[#This Row],[Space heating demand (MWh)]]/(load_factor*8760)*1000</f>
        <v>13.418428634915529</v>
      </c>
      <c r="AE161" s="39">
        <f>Table25[[#This Row],[Peak demand / kW]]/Table25[[#This Row],[Floor area / m^2]]*1000</f>
        <v>51.007467592165234</v>
      </c>
      <c r="AF161" s="39">
        <f t="shared" si="2"/>
        <v>51.007467592165234</v>
      </c>
      <c r="AG161" s="46">
        <f>Table25[[#This Row],[Rebound-corrected peak demand (W/m2)]]/DesignDT</f>
        <v>2.2177159822680537</v>
      </c>
      <c r="AH161" s="16">
        <v>0.98867924528301887</v>
      </c>
      <c r="AI161" s="16">
        <f>IF(Table25[[#This Row],[Subsector]]="Residential",1-MIN(Table25[[#This Row],[No HW storage %]],Table25[[#This Row],[Space constrained %]]),Table25[[#This Row],[ND stock with floor area over threshold / %]])</f>
        <v>0.98867924528301887</v>
      </c>
      <c r="AJ161" s="16">
        <f>IF(Table25[[#This Row],[Subsector]]="Residential",1-MIN(Table25[[#This Row],[No HW storage %]],Table25[[#This Row],[Space constrained %]]),Table25[[#This Row],[ND stock with floor area over threshold / %]])</f>
        <v>0.98867924528301887</v>
      </c>
      <c r="AK161" s="16">
        <f>IF(Table25[[#This Row],[Subsector]]="Residential",1-MIN(Table25[[#This Row],[No HW storage %]],Table25[[#This Row],[Space constrained %]]),Table25[[#This Row],[ND stock with floor area over threshold / %]])</f>
        <v>0.98867924528301887</v>
      </c>
      <c r="AL161" s="16">
        <f>IF(Table25[[#This Row],[Subsector]]="Residential",1-MIN(Table25[[#This Row],[No HW storage %]],Table25[[#This Row],[Space constrained %]]),Table25[[#This Row],[ND stock with floor area over threshold / %]])</f>
        <v>0.98867924528301887</v>
      </c>
      <c r="AM161" s="16">
        <f>IF($G161=Table25[[#Headers],[Electric heating]],1,0)</f>
        <v>0</v>
      </c>
      <c r="AN161" s="16">
        <f>IF($G161=Table25[[#Headers],[Commercial electric heating]],1,0)</f>
        <v>1</v>
      </c>
      <c r="AO16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61" s="16">
        <f>IF(Table25[[#This Row],[Subsector]]="Residential",IF(AND(Table25[[#This Row],[Building structure]]&lt;&gt;"Apartment",OR(Table25[[#This Row],[Heating]]="Oil boiler",Table25[[#This Row],[Heating]]="Solid boiler")),1,1-Table25[[#This Row],[Space constrained %]]),Table25[[#This Row],[ND stock with floor area over threshold / %]])</f>
        <v>0.98867924528301887</v>
      </c>
      <c r="AQ161" s="16">
        <f>IF(Table25[[#This Row],[Subsector]]="Residential",IF(AND(Table25[[#This Row],[Building structure]]&lt;&gt;"Apartment",OR(Table25[[#This Row],[Heating]]="Oil boiler",Table25[[#This Row],[Heating]]="Solid boiler")),1,1-Table25[[#This Row],[Space constrained %]]),Table25[[#This Row],[ND stock with floor area over threshold / %]])</f>
        <v>0.98867924528301887</v>
      </c>
      <c r="AR161" s="16">
        <f>IF(Table25[[#This Row],[Heating]]="Gas boiler",1,percentage_of_non_gas_domestic_properties_within_close_proximity_of_gas_grid)</f>
        <v>0.3495740805177735</v>
      </c>
      <c r="AS161" s="16">
        <f>IF(Table25[[#This Row],[Heating]]="Gas boiler",1,percentage_of_non_gas_domestic_properties_within_close_proximity_of_gas_grid)</f>
        <v>0.3495740805177735</v>
      </c>
      <c r="AT161" s="16">
        <f>Table25[[#This Row],[Biomethane boiler]]*Table25[[#This Row],[ASHP]]</f>
        <v>0.34561663809681759</v>
      </c>
      <c r="AU161" s="16">
        <f>IF(Table25[[#This Row],[Subsector]]="Residential",Table25[[#This Row],[ASHP]]*Table25[[#This Row],[Bioliquid boiler (B100)]],Table25[[#This Row],[ND stock with floor area over threshold / %]])</f>
        <v>0.98867924528301887</v>
      </c>
      <c r="AV161" s="16">
        <f>Table25[[#This Row],[Biomethane boiler]]*Table25[[#This Row],[ASHP]]</f>
        <v>0.34561663809681759</v>
      </c>
      <c r="AW161" s="16">
        <v>1</v>
      </c>
      <c r="AX161" s="16">
        <f>IF(Table25[[#This Row],[Subsector]]="Residential",IF(Table25[[#This Row],[Building structure]]&lt;&gt;"Apartment",0.5*(1-MIN(Table25[[#This Row],[No HW storage %]],Table25[[#This Row],[Space constrained %]])),0),0.5*Table25[[#This Row],[ASHP]])</f>
        <v>0.49433962264150944</v>
      </c>
      <c r="AY161" s="16">
        <f>IF(Table25[[#This Row],[Subsector]]="Residential",IF(Table25[[#This Row],[Building structure]]&lt;&gt;"Apartment",Table25[[#This Row],[Hydrogen boiler]]*0.5,0),0.5*Table25[[#This Row],[Hydrogen boiler]])</f>
        <v>0.17478704025888675</v>
      </c>
      <c r="AZ161" s="16">
        <f>IF(Table25[[#This Row],[Subsector]]="Residential",IF(Table25[[#This Row],[Peak demand / kW]]&gt;fuse_limit_kW,0,1),0)</f>
        <v>0</v>
      </c>
      <c r="BA161" s="16">
        <f>IF(Table25[[#This Row],[Subsector]]="Residential",IF(Table25[[#This Row],[Building structure]]&lt;&gt;"Apartment",IF(Table25[[#This Row],[Peak demand / kW]]&gt;fuse_limit_kW,0,0.5),0),0)</f>
        <v>0</v>
      </c>
      <c r="BB161" s="16">
        <f>IF(Table25[[#This Row],[Subsector]]="Residential",IF(Table25[[#This Row],[Peak demand / kW]]&gt;fuse_limit_kW,0,1),IF(OR(Table25[[#This Row],[Subsector]]="Commercial",Table25[[#This Row],[Subsector]]="Public"),1,0))</f>
        <v>1</v>
      </c>
      <c r="BC161" s="16">
        <f>IF(Table25[[#This Row],[Subsector]]="Residential",IF(Table25[[#This Row],[Peak demand / kW]]&gt;fuse_limit_kW,0,1),0)</f>
        <v>0</v>
      </c>
      <c r="BD161" s="16">
        <f>IF($G161=Table25[[#Headers],[Gas boiler]],1,0)</f>
        <v>0</v>
      </c>
      <c r="BE161" s="16">
        <f>IF($G161=Table25[[#Headers],[Oil boiler]],1,0)</f>
        <v>0</v>
      </c>
      <c r="BF161" s="16">
        <f>IF($G161=Table25[[#Headers],[Solid boiler]],1,0)</f>
        <v>0</v>
      </c>
      <c r="BG161" s="16">
        <f>IF(Table25[[#This Row],[Subsector]]="Residential",IF(Table25[[#This Row],[Building structure]]&lt;&gt;"Apartment",Table25[[#This Row],[ASHP]]*0.5,0),0)</f>
        <v>0</v>
      </c>
      <c r="BH161" s="16">
        <f>IF(Table25[[#This Row],[Subsector]]="Residential",IF(Table25[[#This Row],[Building structure]]="Apartment",1,0),0)</f>
        <v>0</v>
      </c>
      <c r="BI161" s="27">
        <f>Table25[[#This Row],[Bioliquid boiler (B100)]]*0.5</f>
        <v>0.49433962264150944</v>
      </c>
    </row>
    <row r="162" spans="2:61" x14ac:dyDescent="0.25">
      <c r="B162" s="3">
        <v>154</v>
      </c>
      <c r="C162" t="s">
        <v>349</v>
      </c>
      <c r="D162" t="s">
        <v>343</v>
      </c>
      <c r="E162" t="s">
        <v>342</v>
      </c>
      <c r="F162" t="s">
        <v>336</v>
      </c>
      <c r="G162" t="s">
        <v>331</v>
      </c>
      <c r="H162" t="s">
        <v>341</v>
      </c>
      <c r="I162" t="s">
        <v>341</v>
      </c>
      <c r="J162" t="s">
        <v>338</v>
      </c>
      <c r="K162" s="39">
        <v>37.692030993625089</v>
      </c>
      <c r="L162" s="39">
        <v>3.7295870100051425</v>
      </c>
      <c r="M162" s="39">
        <v>51.360726061583605</v>
      </c>
      <c r="N162" s="39">
        <v>27.32704604776076</v>
      </c>
      <c r="O162" t="s">
        <v>339</v>
      </c>
      <c r="P162" s="19">
        <v>424.59277778300157</v>
      </c>
      <c r="Q162" s="39">
        <v>88.494192311275583</v>
      </c>
      <c r="R162" s="39">
        <v>21.567669773815009</v>
      </c>
      <c r="S162" s="39">
        <v>2.1340983466267898</v>
      </c>
      <c r="T162" s="39">
        <v>13.431698129250194</v>
      </c>
      <c r="U162" s="39">
        <v>51.360726061583598</v>
      </c>
      <c r="AA162" s="39">
        <v>284.72577854671277</v>
      </c>
      <c r="AB162" s="39">
        <f>R162*1000/AA162</f>
        <v>75.748918429163481</v>
      </c>
      <c r="AC162" s="39">
        <f>IF(AND(Table25[[#This Row],[Subsector]]="Residential",$AB162&gt;49),49+($AB162-49)*2,$AB162)</f>
        <v>75.748918429163481</v>
      </c>
      <c r="AD162" s="39">
        <f>Table25[[#This Row],[Space heating demand (MWh)]]/(load_factor*8760)*1000</f>
        <v>18.785968254025097</v>
      </c>
      <c r="AE162" s="39">
        <f>Table25[[#This Row],[Peak demand / kW]]/Table25[[#This Row],[Floor area / m^2]]*1000</f>
        <v>65.979161949830356</v>
      </c>
      <c r="AF162" s="39">
        <f t="shared" si="2"/>
        <v>65.979161949830356</v>
      </c>
      <c r="AG162" s="46">
        <f>Table25[[#This Row],[Rebound-corrected peak demand (W/m2)]]/DesignDT</f>
        <v>2.8686592152100157</v>
      </c>
      <c r="AH162" s="16">
        <v>0.99307958477508651</v>
      </c>
      <c r="AI162" s="16">
        <f>IF(Table25[[#This Row],[Subsector]]="Residential",1-MIN(Table25[[#This Row],[No HW storage %]],Table25[[#This Row],[Space constrained %]]),Table25[[#This Row],[ND stock with floor area over threshold / %]])</f>
        <v>0.99307958477508651</v>
      </c>
      <c r="AJ162" s="16">
        <f>IF(Table25[[#This Row],[Subsector]]="Residential",1-MIN(Table25[[#This Row],[No HW storage %]],Table25[[#This Row],[Space constrained %]]),Table25[[#This Row],[ND stock with floor area over threshold / %]])</f>
        <v>0.99307958477508651</v>
      </c>
      <c r="AK162" s="16">
        <f>IF(Table25[[#This Row],[Subsector]]="Residential",1-MIN(Table25[[#This Row],[No HW storage %]],Table25[[#This Row],[Space constrained %]]),Table25[[#This Row],[ND stock with floor area over threshold / %]])</f>
        <v>0.99307958477508651</v>
      </c>
      <c r="AL162" s="16">
        <f>IF(Table25[[#This Row],[Subsector]]="Residential",1-MIN(Table25[[#This Row],[No HW storage %]],Table25[[#This Row],[Space constrained %]]),Table25[[#This Row],[ND stock with floor area over threshold / %]])</f>
        <v>0.99307958477508651</v>
      </c>
      <c r="AM162" s="16">
        <f>IF($G162=Table25[[#Headers],[Electric heating]],1,0)</f>
        <v>0</v>
      </c>
      <c r="AN162" s="16">
        <f>IF($G162=Table25[[#Headers],[Commercial electric heating]],1,0)</f>
        <v>1</v>
      </c>
      <c r="AO16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62" s="16">
        <f>IF(Table25[[#This Row],[Subsector]]="Residential",IF(AND(Table25[[#This Row],[Building structure]]&lt;&gt;"Apartment",OR(Table25[[#This Row],[Heating]]="Oil boiler",Table25[[#This Row],[Heating]]="Solid boiler")),1,1-Table25[[#This Row],[Space constrained %]]),Table25[[#This Row],[ND stock with floor area over threshold / %]])</f>
        <v>0.99307958477508651</v>
      </c>
      <c r="AQ162" s="16">
        <f>IF(Table25[[#This Row],[Subsector]]="Residential",IF(AND(Table25[[#This Row],[Building structure]]&lt;&gt;"Apartment",OR(Table25[[#This Row],[Heating]]="Oil boiler",Table25[[#This Row],[Heating]]="Solid boiler")),1,1-Table25[[#This Row],[Space constrained %]]),Table25[[#This Row],[ND stock with floor area over threshold / %]])</f>
        <v>0.99307958477508651</v>
      </c>
      <c r="AR162" s="16">
        <f>IF(Table25[[#This Row],[Heating]]="Gas boiler",1,percentage_of_non_gas_domestic_properties_within_close_proximity_of_gas_grid)</f>
        <v>0.3495740805177735</v>
      </c>
      <c r="AS162" s="16">
        <f>IF(Table25[[#This Row],[Heating]]="Gas boiler",1,percentage_of_non_gas_domestic_properties_within_close_proximity_of_gas_grid)</f>
        <v>0.3495740805177735</v>
      </c>
      <c r="AT162" s="16">
        <f>Table25[[#This Row],[Biomethane boiler]]*Table25[[#This Row],[ASHP]]</f>
        <v>0.34715488272872319</v>
      </c>
      <c r="AU162" s="16">
        <f>IF(Table25[[#This Row],[Subsector]]="Residential",Table25[[#This Row],[ASHP]]*Table25[[#This Row],[Bioliquid boiler (B100)]],Table25[[#This Row],[ND stock with floor area over threshold / %]])</f>
        <v>0.99307958477508651</v>
      </c>
      <c r="AV162" s="16">
        <f>Table25[[#This Row],[Biomethane boiler]]*Table25[[#This Row],[ASHP]]</f>
        <v>0.34715488272872319</v>
      </c>
      <c r="AW162" s="16">
        <v>1</v>
      </c>
      <c r="AX162" s="16">
        <f>IF(Table25[[#This Row],[Subsector]]="Residential",IF(Table25[[#This Row],[Building structure]]&lt;&gt;"Apartment",0.5*(1-MIN(Table25[[#This Row],[No HW storage %]],Table25[[#This Row],[Space constrained %]])),0),0.5*Table25[[#This Row],[ASHP]])</f>
        <v>0.49653979238754326</v>
      </c>
      <c r="AY162" s="16">
        <f>IF(Table25[[#This Row],[Subsector]]="Residential",IF(Table25[[#This Row],[Building structure]]&lt;&gt;"Apartment",Table25[[#This Row],[Hydrogen boiler]]*0.5,0),0.5*Table25[[#This Row],[Hydrogen boiler]])</f>
        <v>0.17478704025888675</v>
      </c>
      <c r="AZ162" s="16">
        <f>IF(Table25[[#This Row],[Subsector]]="Residential",IF(Table25[[#This Row],[Peak demand / kW]]&gt;fuse_limit_kW,0,1),0)</f>
        <v>0</v>
      </c>
      <c r="BA162" s="16">
        <f>IF(Table25[[#This Row],[Subsector]]="Residential",IF(Table25[[#This Row],[Building structure]]&lt;&gt;"Apartment",IF(Table25[[#This Row],[Peak demand / kW]]&gt;fuse_limit_kW,0,0.5),0),0)</f>
        <v>0</v>
      </c>
      <c r="BB162" s="16">
        <f>IF(Table25[[#This Row],[Subsector]]="Residential",IF(Table25[[#This Row],[Peak demand / kW]]&gt;fuse_limit_kW,0,1),IF(OR(Table25[[#This Row],[Subsector]]="Commercial",Table25[[#This Row],[Subsector]]="Public"),1,0))</f>
        <v>1</v>
      </c>
      <c r="BC162" s="16">
        <f>IF(Table25[[#This Row],[Subsector]]="Residential",IF(Table25[[#This Row],[Peak demand / kW]]&gt;fuse_limit_kW,0,1),0)</f>
        <v>0</v>
      </c>
      <c r="BD162" s="16">
        <f>IF($G162=Table25[[#Headers],[Gas boiler]],1,0)</f>
        <v>0</v>
      </c>
      <c r="BE162" s="16">
        <f>IF($G162=Table25[[#Headers],[Oil boiler]],1,0)</f>
        <v>0</v>
      </c>
      <c r="BF162" s="16">
        <f>IF($G162=Table25[[#Headers],[Solid boiler]],1,0)</f>
        <v>0</v>
      </c>
      <c r="BG162" s="16">
        <f>IF(Table25[[#This Row],[Subsector]]="Residential",IF(Table25[[#This Row],[Building structure]]&lt;&gt;"Apartment",Table25[[#This Row],[ASHP]]*0.5,0),0)</f>
        <v>0</v>
      </c>
      <c r="BH162" s="16">
        <f>IF(Table25[[#This Row],[Subsector]]="Residential",IF(Table25[[#This Row],[Building structure]]="Apartment",1,0),0)</f>
        <v>0</v>
      </c>
      <c r="BI162" s="27">
        <f>Table25[[#This Row],[Bioliquid boiler (B100)]]*0.5</f>
        <v>0.49653979238754326</v>
      </c>
    </row>
    <row r="163" spans="2:61" x14ac:dyDescent="0.25">
      <c r="B163">
        <v>155</v>
      </c>
      <c r="C163" t="s">
        <v>349</v>
      </c>
      <c r="D163" t="s">
        <v>343</v>
      </c>
      <c r="E163" t="s">
        <v>342</v>
      </c>
      <c r="F163" t="s">
        <v>336</v>
      </c>
      <c r="G163" t="s">
        <v>25</v>
      </c>
      <c r="H163" t="s">
        <v>341</v>
      </c>
      <c r="I163" t="s">
        <v>337</v>
      </c>
      <c r="J163" t="s">
        <v>338</v>
      </c>
      <c r="K163" s="39">
        <v>47.455969417999235</v>
      </c>
      <c r="L163" s="39">
        <v>5.3365332311741085</v>
      </c>
      <c r="M163" s="39">
        <v>125.86032569958891</v>
      </c>
      <c r="N163" s="39">
        <v>119.18566818761711</v>
      </c>
      <c r="O163" t="s">
        <v>339</v>
      </c>
      <c r="P163" s="19">
        <v>44.442669646836663</v>
      </c>
      <c r="Q163" s="39">
        <v>245.78018800336065</v>
      </c>
      <c r="R163" s="39">
        <v>56.615432845743953</v>
      </c>
      <c r="S163" s="39">
        <v>6.3665360224213652</v>
      </c>
      <c r="T163" s="39">
        <v>56.937893435606391</v>
      </c>
      <c r="U163" s="39">
        <v>125.86032569958891</v>
      </c>
      <c r="AA163" s="39">
        <v>437.32231404958679</v>
      </c>
      <c r="AB163" s="39">
        <f>R163*1000/AA163</f>
        <v>129.459282151618</v>
      </c>
      <c r="AC163" s="39">
        <f>IF(AND(Table25[[#This Row],[Subsector]]="Residential",$AB163&gt;49),49+($AB163-49)*2,$AB163)</f>
        <v>129.459282151618</v>
      </c>
      <c r="AD163" s="39">
        <f>Table25[[#This Row],[Space heating demand (MWh)]]/(load_factor*8760)*1000</f>
        <v>23.65238251823844</v>
      </c>
      <c r="AE163" s="39">
        <f>Table25[[#This Row],[Peak demand / kW]]/Table25[[#This Row],[Floor area / m^2]]*1000</f>
        <v>54.084554477036264</v>
      </c>
      <c r="AF163" s="39">
        <f t="shared" si="2"/>
        <v>54.084554477036264</v>
      </c>
      <c r="AG163" s="46">
        <f>Table25[[#This Row],[Rebound-corrected peak demand (W/m2)]]/DesignDT</f>
        <v>2.351502368566794</v>
      </c>
      <c r="AH163" s="16">
        <v>1</v>
      </c>
      <c r="AI163" s="16">
        <f>IF(Table25[[#This Row],[Subsector]]="Residential",1-MIN(Table25[[#This Row],[No HW storage %]],Table25[[#This Row],[Space constrained %]]),Table25[[#This Row],[ND stock with floor area over threshold / %]])</f>
        <v>1</v>
      </c>
      <c r="AJ163" s="16">
        <f>IF(Table25[[#This Row],[Subsector]]="Residential",1-MIN(Table25[[#This Row],[No HW storage %]],Table25[[#This Row],[Space constrained %]]),Table25[[#This Row],[ND stock with floor area over threshold / %]])</f>
        <v>1</v>
      </c>
      <c r="AK163" s="16">
        <f>IF(Table25[[#This Row],[Subsector]]="Residential",1-MIN(Table25[[#This Row],[No HW storage %]],Table25[[#This Row],[Space constrained %]]),Table25[[#This Row],[ND stock with floor area over threshold / %]])</f>
        <v>1</v>
      </c>
      <c r="AL163" s="16">
        <f>IF(Table25[[#This Row],[Subsector]]="Residential",1-MIN(Table25[[#This Row],[No HW storage %]],Table25[[#This Row],[Space constrained %]]),Table25[[#This Row],[ND stock with floor area over threshold / %]])</f>
        <v>1</v>
      </c>
      <c r="AM163" s="16">
        <f>IF($G163=Table25[[#Headers],[Electric heating]],1,0)</f>
        <v>0</v>
      </c>
      <c r="AN163" s="16">
        <f>IF($G163=Table25[[#Headers],[Commercial electric heating]],1,0)</f>
        <v>0</v>
      </c>
      <c r="AO16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63" s="16">
        <f>IF(Table25[[#This Row],[Subsector]]="Residential",IF(AND(Table25[[#This Row],[Building structure]]&lt;&gt;"Apartment",OR(Table25[[#This Row],[Heating]]="Oil boiler",Table25[[#This Row],[Heating]]="Solid boiler")),1,1-Table25[[#This Row],[Space constrained %]]),Table25[[#This Row],[ND stock with floor area over threshold / %]])</f>
        <v>1</v>
      </c>
      <c r="AQ163" s="16">
        <f>IF(Table25[[#This Row],[Subsector]]="Residential",IF(AND(Table25[[#This Row],[Building structure]]&lt;&gt;"Apartment",OR(Table25[[#This Row],[Heating]]="Oil boiler",Table25[[#This Row],[Heating]]="Solid boiler")),1,1-Table25[[#This Row],[Space constrained %]]),Table25[[#This Row],[ND stock with floor area over threshold / %]])</f>
        <v>1</v>
      </c>
      <c r="AR163" s="16">
        <f>IF(Table25[[#This Row],[Heating]]="Gas boiler",1,percentage_of_non_gas_domestic_properties_within_close_proximity_of_gas_grid)</f>
        <v>1</v>
      </c>
      <c r="AS163" s="16">
        <f>IF(Table25[[#This Row],[Heating]]="Gas boiler",1,percentage_of_non_gas_domestic_properties_within_close_proximity_of_gas_grid)</f>
        <v>1</v>
      </c>
      <c r="AT163" s="16">
        <f>Table25[[#This Row],[Biomethane boiler]]*Table25[[#This Row],[ASHP]]</f>
        <v>1</v>
      </c>
      <c r="AU163" s="16">
        <f>IF(Table25[[#This Row],[Subsector]]="Residential",Table25[[#This Row],[ASHP]]*Table25[[#This Row],[Bioliquid boiler (B100)]],Table25[[#This Row],[ND stock with floor area over threshold / %]])</f>
        <v>1</v>
      </c>
      <c r="AV163" s="16">
        <f>Table25[[#This Row],[Biomethane boiler]]*Table25[[#This Row],[ASHP]]</f>
        <v>1</v>
      </c>
      <c r="AW163" s="16">
        <v>1</v>
      </c>
      <c r="AX163" s="16">
        <f>IF(Table25[[#This Row],[Subsector]]="Residential",IF(Table25[[#This Row],[Building structure]]&lt;&gt;"Apartment",0.5*(1-MIN(Table25[[#This Row],[No HW storage %]],Table25[[#This Row],[Space constrained %]])),0),0.5*Table25[[#This Row],[ASHP]])</f>
        <v>0.5</v>
      </c>
      <c r="AY163" s="16">
        <f>IF(Table25[[#This Row],[Subsector]]="Residential",IF(Table25[[#This Row],[Building structure]]&lt;&gt;"Apartment",Table25[[#This Row],[Hydrogen boiler]]*0.5,0),0.5*Table25[[#This Row],[Hydrogen boiler]])</f>
        <v>0.5</v>
      </c>
      <c r="AZ163" s="16">
        <f>IF(Table25[[#This Row],[Subsector]]="Residential",IF(Table25[[#This Row],[Peak demand / kW]]&gt;fuse_limit_kW,0,1),0)</f>
        <v>0</v>
      </c>
      <c r="BA163" s="16">
        <f>IF(Table25[[#This Row],[Subsector]]="Residential",IF(Table25[[#This Row],[Building structure]]&lt;&gt;"Apartment",IF(Table25[[#This Row],[Peak demand / kW]]&gt;fuse_limit_kW,0,0.5),0),0)</f>
        <v>0</v>
      </c>
      <c r="BB163" s="16">
        <f>IF(Table25[[#This Row],[Subsector]]="Residential",IF(Table25[[#This Row],[Peak demand / kW]]&gt;fuse_limit_kW,0,1),IF(OR(Table25[[#This Row],[Subsector]]="Commercial",Table25[[#This Row],[Subsector]]="Public"),1,0))</f>
        <v>1</v>
      </c>
      <c r="BC163" s="16">
        <f>IF(Table25[[#This Row],[Subsector]]="Residential",IF(Table25[[#This Row],[Peak demand / kW]]&gt;fuse_limit_kW,0,1),0)</f>
        <v>0</v>
      </c>
      <c r="BD163" s="16">
        <f>IF($G163=Table25[[#Headers],[Gas boiler]],1,0)</f>
        <v>1</v>
      </c>
      <c r="BE163" s="16">
        <f>IF($G163=Table25[[#Headers],[Oil boiler]],1,0)</f>
        <v>0</v>
      </c>
      <c r="BF163" s="16">
        <f>IF($G163=Table25[[#Headers],[Solid boiler]],1,0)</f>
        <v>0</v>
      </c>
      <c r="BG163" s="16">
        <f>IF(Table25[[#This Row],[Subsector]]="Residential",IF(Table25[[#This Row],[Building structure]]&lt;&gt;"Apartment",Table25[[#This Row],[ASHP]]*0.5,0),0)</f>
        <v>0</v>
      </c>
      <c r="BH163" s="16">
        <f>IF(Table25[[#This Row],[Subsector]]="Residential",IF(Table25[[#This Row],[Building structure]]="Apartment",1,0),0)</f>
        <v>0</v>
      </c>
      <c r="BI163" s="27">
        <f>Table25[[#This Row],[Bioliquid boiler (B100)]]*0.5</f>
        <v>0.5</v>
      </c>
    </row>
    <row r="164" spans="2:61" x14ac:dyDescent="0.25">
      <c r="B164" s="3">
        <v>156</v>
      </c>
      <c r="C164" t="s">
        <v>349</v>
      </c>
      <c r="D164" t="s">
        <v>343</v>
      </c>
      <c r="E164" t="s">
        <v>342</v>
      </c>
      <c r="F164" t="s">
        <v>336</v>
      </c>
      <c r="G164" t="s">
        <v>25</v>
      </c>
      <c r="H164" t="s">
        <v>341</v>
      </c>
      <c r="I164" t="s">
        <v>341</v>
      </c>
      <c r="J164" t="s">
        <v>338</v>
      </c>
      <c r="K164" s="39">
        <v>58.237717848927332</v>
      </c>
      <c r="L164" s="39">
        <v>3.4922587267277345</v>
      </c>
      <c r="M164" s="39">
        <v>102.42231808211535</v>
      </c>
      <c r="N164" s="39">
        <v>82.622975820084505</v>
      </c>
      <c r="O164" t="s">
        <v>339</v>
      </c>
      <c r="P164" s="19">
        <v>172.62855152077054</v>
      </c>
      <c r="Q164" s="39">
        <v>216.87305118544077</v>
      </c>
      <c r="R164" s="39">
        <v>69.075709449305151</v>
      </c>
      <c r="S164" s="39">
        <v>4.1421652159346847</v>
      </c>
      <c r="T164" s="39">
        <v>41.232858438085593</v>
      </c>
      <c r="U164" s="39">
        <v>102.42231808211535</v>
      </c>
      <c r="AA164" s="39">
        <v>393.41702127659573</v>
      </c>
      <c r="AB164" s="39">
        <f>R164*1000/AA164</f>
        <v>175.57885326151356</v>
      </c>
      <c r="AC164" s="39">
        <f>IF(AND(Table25[[#This Row],[Subsector]]="Residential",$AB164&gt;49),49+($AB164-49)*2,$AB164)</f>
        <v>175.57885326151356</v>
      </c>
      <c r="AD164" s="39">
        <f>Table25[[#This Row],[Space heating demand (MWh)]]/(load_factor*8760)*1000</f>
        <v>29.02608031076538</v>
      </c>
      <c r="AE164" s="39">
        <f>Table25[[#This Row],[Peak demand / kW]]/Table25[[#This Row],[Floor area / m^2]]*1000</f>
        <v>73.779421684854626</v>
      </c>
      <c r="AF164" s="39">
        <f t="shared" si="2"/>
        <v>73.779421684854626</v>
      </c>
      <c r="AG164" s="46">
        <f>Table25[[#This Row],[Rebound-corrected peak demand (W/m2)]]/DesignDT</f>
        <v>3.2078009428197665</v>
      </c>
      <c r="AH164" s="16">
        <v>1</v>
      </c>
      <c r="AI164" s="16">
        <f>IF(Table25[[#This Row],[Subsector]]="Residential",1-MIN(Table25[[#This Row],[No HW storage %]],Table25[[#This Row],[Space constrained %]]),Table25[[#This Row],[ND stock with floor area over threshold / %]])</f>
        <v>1</v>
      </c>
      <c r="AJ164" s="16">
        <f>IF(Table25[[#This Row],[Subsector]]="Residential",1-MIN(Table25[[#This Row],[No HW storage %]],Table25[[#This Row],[Space constrained %]]),Table25[[#This Row],[ND stock with floor area over threshold / %]])</f>
        <v>1</v>
      </c>
      <c r="AK164" s="16">
        <f>IF(Table25[[#This Row],[Subsector]]="Residential",1-MIN(Table25[[#This Row],[No HW storage %]],Table25[[#This Row],[Space constrained %]]),Table25[[#This Row],[ND stock with floor area over threshold / %]])</f>
        <v>1</v>
      </c>
      <c r="AL164" s="16">
        <f>IF(Table25[[#This Row],[Subsector]]="Residential",1-MIN(Table25[[#This Row],[No HW storage %]],Table25[[#This Row],[Space constrained %]]),Table25[[#This Row],[ND stock with floor area over threshold / %]])</f>
        <v>1</v>
      </c>
      <c r="AM164" s="16">
        <f>IF($G164=Table25[[#Headers],[Electric heating]],1,0)</f>
        <v>0</v>
      </c>
      <c r="AN164" s="16">
        <f>IF($G164=Table25[[#Headers],[Commercial electric heating]],1,0)</f>
        <v>0</v>
      </c>
      <c r="AO16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64" s="16">
        <f>IF(Table25[[#This Row],[Subsector]]="Residential",IF(AND(Table25[[#This Row],[Building structure]]&lt;&gt;"Apartment",OR(Table25[[#This Row],[Heating]]="Oil boiler",Table25[[#This Row],[Heating]]="Solid boiler")),1,1-Table25[[#This Row],[Space constrained %]]),Table25[[#This Row],[ND stock with floor area over threshold / %]])</f>
        <v>1</v>
      </c>
      <c r="AQ164" s="16">
        <f>IF(Table25[[#This Row],[Subsector]]="Residential",IF(AND(Table25[[#This Row],[Building structure]]&lt;&gt;"Apartment",OR(Table25[[#This Row],[Heating]]="Oil boiler",Table25[[#This Row],[Heating]]="Solid boiler")),1,1-Table25[[#This Row],[Space constrained %]]),Table25[[#This Row],[ND stock with floor area over threshold / %]])</f>
        <v>1</v>
      </c>
      <c r="AR164" s="16">
        <f>IF(Table25[[#This Row],[Heating]]="Gas boiler",1,percentage_of_non_gas_domestic_properties_within_close_proximity_of_gas_grid)</f>
        <v>1</v>
      </c>
      <c r="AS164" s="16">
        <f>IF(Table25[[#This Row],[Heating]]="Gas boiler",1,percentage_of_non_gas_domestic_properties_within_close_proximity_of_gas_grid)</f>
        <v>1</v>
      </c>
      <c r="AT164" s="16">
        <f>Table25[[#This Row],[Biomethane boiler]]*Table25[[#This Row],[ASHP]]</f>
        <v>1</v>
      </c>
      <c r="AU164" s="16">
        <f>IF(Table25[[#This Row],[Subsector]]="Residential",Table25[[#This Row],[ASHP]]*Table25[[#This Row],[Bioliquid boiler (B100)]],Table25[[#This Row],[ND stock with floor area over threshold / %]])</f>
        <v>1</v>
      </c>
      <c r="AV164" s="16">
        <f>Table25[[#This Row],[Biomethane boiler]]*Table25[[#This Row],[ASHP]]</f>
        <v>1</v>
      </c>
      <c r="AW164" s="16">
        <v>1</v>
      </c>
      <c r="AX164" s="16">
        <f>IF(Table25[[#This Row],[Subsector]]="Residential",IF(Table25[[#This Row],[Building structure]]&lt;&gt;"Apartment",0.5*(1-MIN(Table25[[#This Row],[No HW storage %]],Table25[[#This Row],[Space constrained %]])),0),0.5*Table25[[#This Row],[ASHP]])</f>
        <v>0.5</v>
      </c>
      <c r="AY164" s="16">
        <f>IF(Table25[[#This Row],[Subsector]]="Residential",IF(Table25[[#This Row],[Building structure]]&lt;&gt;"Apartment",Table25[[#This Row],[Hydrogen boiler]]*0.5,0),0.5*Table25[[#This Row],[Hydrogen boiler]])</f>
        <v>0.5</v>
      </c>
      <c r="AZ164" s="16">
        <f>IF(Table25[[#This Row],[Subsector]]="Residential",IF(Table25[[#This Row],[Peak demand / kW]]&gt;fuse_limit_kW,0,1),0)</f>
        <v>0</v>
      </c>
      <c r="BA164" s="16">
        <f>IF(Table25[[#This Row],[Subsector]]="Residential",IF(Table25[[#This Row],[Building structure]]&lt;&gt;"Apartment",IF(Table25[[#This Row],[Peak demand / kW]]&gt;fuse_limit_kW,0,0.5),0),0)</f>
        <v>0</v>
      </c>
      <c r="BB164" s="16">
        <f>IF(Table25[[#This Row],[Subsector]]="Residential",IF(Table25[[#This Row],[Peak demand / kW]]&gt;fuse_limit_kW,0,1),IF(OR(Table25[[#This Row],[Subsector]]="Commercial",Table25[[#This Row],[Subsector]]="Public"),1,0))</f>
        <v>1</v>
      </c>
      <c r="BC164" s="16">
        <f>IF(Table25[[#This Row],[Subsector]]="Residential",IF(Table25[[#This Row],[Peak demand / kW]]&gt;fuse_limit_kW,0,1),0)</f>
        <v>0</v>
      </c>
      <c r="BD164" s="16">
        <f>IF($G164=Table25[[#Headers],[Gas boiler]],1,0)</f>
        <v>1</v>
      </c>
      <c r="BE164" s="16">
        <f>IF($G164=Table25[[#Headers],[Oil boiler]],1,0)</f>
        <v>0</v>
      </c>
      <c r="BF164" s="16">
        <f>IF($G164=Table25[[#Headers],[Solid boiler]],1,0)</f>
        <v>0</v>
      </c>
      <c r="BG164" s="16">
        <f>IF(Table25[[#This Row],[Subsector]]="Residential",IF(Table25[[#This Row],[Building structure]]&lt;&gt;"Apartment",Table25[[#This Row],[ASHP]]*0.5,0),0)</f>
        <v>0</v>
      </c>
      <c r="BH164" s="16">
        <f>IF(Table25[[#This Row],[Subsector]]="Residential",IF(Table25[[#This Row],[Building structure]]="Apartment",1,0),0)</f>
        <v>0</v>
      </c>
      <c r="BI164" s="27">
        <f>Table25[[#This Row],[Bioliquid boiler (B100)]]*0.5</f>
        <v>0.5</v>
      </c>
    </row>
    <row r="165" spans="2:61" x14ac:dyDescent="0.25">
      <c r="B165" s="3">
        <v>157</v>
      </c>
      <c r="C165" t="s">
        <v>349</v>
      </c>
      <c r="D165" t="s">
        <v>343</v>
      </c>
      <c r="E165" t="s">
        <v>342</v>
      </c>
      <c r="F165" t="s">
        <v>340</v>
      </c>
      <c r="G165" t="s">
        <v>29</v>
      </c>
      <c r="H165" t="s">
        <v>341</v>
      </c>
      <c r="I165" t="s">
        <v>337</v>
      </c>
      <c r="J165" t="s">
        <v>338</v>
      </c>
      <c r="K165" s="39">
        <v>19.983943669265301</v>
      </c>
      <c r="L165" s="39">
        <v>0.99115457029639231</v>
      </c>
      <c r="M165" s="39">
        <v>32.663296894990957</v>
      </c>
      <c r="N165" s="39">
        <v>0</v>
      </c>
      <c r="O165" t="s">
        <v>339</v>
      </c>
      <c r="P165" s="19">
        <v>154.63110678775402</v>
      </c>
      <c r="Q165" s="39">
        <v>52.848771896093268</v>
      </c>
      <c r="R165" s="39">
        <v>19.231633184847528</v>
      </c>
      <c r="S165" s="39">
        <v>0.95384181625478814</v>
      </c>
      <c r="T165" s="39">
        <v>0</v>
      </c>
      <c r="U165" s="39">
        <v>32.663296894990957</v>
      </c>
      <c r="AA165" s="39">
        <v>161.17102137767222</v>
      </c>
      <c r="AB165" s="39">
        <f>R165*1000/AA165</f>
        <v>119.32438611145872</v>
      </c>
      <c r="AC165" s="39">
        <f>IF(AND(Table25[[#This Row],[Subsector]]="Residential",$AB165&gt;49),49+($AB165-49)*2,$AB165)</f>
        <v>119.32438611145872</v>
      </c>
      <c r="AD165" s="39">
        <f>Table25[[#This Row],[Space heating demand (MWh)]]/(load_factor*8760)*1000</f>
        <v>9.9601353778080775</v>
      </c>
      <c r="AE165" s="39">
        <f>Table25[[#This Row],[Peak demand / kW]]/Table25[[#This Row],[Floor area / m^2]]*1000</f>
        <v>61.798549718615241</v>
      </c>
      <c r="AF165" s="39">
        <f t="shared" si="2"/>
        <v>61.798549718615241</v>
      </c>
      <c r="AG165" s="46">
        <f>Table25[[#This Row],[Rebound-corrected peak demand (W/m2)]]/DesignDT</f>
        <v>2.6868934660267496</v>
      </c>
      <c r="AH165" s="16">
        <v>0.96437054631828978</v>
      </c>
      <c r="AI165" s="16">
        <f>IF(Table25[[#This Row],[Subsector]]="Residential",1-MIN(Table25[[#This Row],[No HW storage %]],Table25[[#This Row],[Space constrained %]]),Table25[[#This Row],[ND stock with floor area over threshold / %]])</f>
        <v>0.96437054631828978</v>
      </c>
      <c r="AJ165" s="16">
        <f>IF(Table25[[#This Row],[Subsector]]="Residential",1-MIN(Table25[[#This Row],[No HW storage %]],Table25[[#This Row],[Space constrained %]]),Table25[[#This Row],[ND stock with floor area over threshold / %]])</f>
        <v>0.96437054631828978</v>
      </c>
      <c r="AK165" s="16">
        <f>IF(Table25[[#This Row],[Subsector]]="Residential",1-MIN(Table25[[#This Row],[No HW storage %]],Table25[[#This Row],[Space constrained %]]),Table25[[#This Row],[ND stock with floor area over threshold / %]])</f>
        <v>0.96437054631828978</v>
      </c>
      <c r="AL165" s="16">
        <f>IF(Table25[[#This Row],[Subsector]]="Residential",1-MIN(Table25[[#This Row],[No HW storage %]],Table25[[#This Row],[Space constrained %]]),Table25[[#This Row],[ND stock with floor area over threshold / %]])</f>
        <v>0.96437054631828978</v>
      </c>
      <c r="AM165" s="16">
        <f>IF($G165=Table25[[#Headers],[Electric heating]],1,0)</f>
        <v>1</v>
      </c>
      <c r="AN165" s="16">
        <f>IF($G165=Table25[[#Headers],[Commercial electric heating]],1,0)</f>
        <v>0</v>
      </c>
      <c r="AO16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65" s="16">
        <f>IF(Table25[[#This Row],[Subsector]]="Residential",IF(AND(Table25[[#This Row],[Building structure]]&lt;&gt;"Apartment",OR(Table25[[#This Row],[Heating]]="Oil boiler",Table25[[#This Row],[Heating]]="Solid boiler")),1,1-Table25[[#This Row],[Space constrained %]]),Table25[[#This Row],[ND stock with floor area over threshold / %]])</f>
        <v>0.96437054631828978</v>
      </c>
      <c r="AQ165" s="16">
        <f>IF(Table25[[#This Row],[Subsector]]="Residential",IF(AND(Table25[[#This Row],[Building structure]]&lt;&gt;"Apartment",OR(Table25[[#This Row],[Heating]]="Oil boiler",Table25[[#This Row],[Heating]]="Solid boiler")),1,1-Table25[[#This Row],[Space constrained %]]),Table25[[#This Row],[ND stock with floor area over threshold / %]])</f>
        <v>0.96437054631828978</v>
      </c>
      <c r="AR165" s="16">
        <f>IF(Table25[[#This Row],[Heating]]="Gas boiler",1,percentage_of_non_gas_domestic_properties_within_close_proximity_of_gas_grid)</f>
        <v>0.3495740805177735</v>
      </c>
      <c r="AS165" s="16">
        <f>IF(Table25[[#This Row],[Heating]]="Gas boiler",1,percentage_of_non_gas_domestic_properties_within_close_proximity_of_gas_grid)</f>
        <v>0.3495740805177735</v>
      </c>
      <c r="AT165" s="16">
        <f>Table25[[#This Row],[Biomethane boiler]]*Table25[[#This Row],[ASHP]]</f>
        <v>0.33711894700763906</v>
      </c>
      <c r="AU165" s="16">
        <f>IF(Table25[[#This Row],[Subsector]]="Residential",Table25[[#This Row],[ASHP]]*Table25[[#This Row],[Bioliquid boiler (B100)]],Table25[[#This Row],[ND stock with floor area over threshold / %]])</f>
        <v>0.96437054631828978</v>
      </c>
      <c r="AV165" s="16">
        <f>Table25[[#This Row],[Biomethane boiler]]*Table25[[#This Row],[ASHP]]</f>
        <v>0.33711894700763906</v>
      </c>
      <c r="AW165" s="16">
        <v>1</v>
      </c>
      <c r="AX165" s="16">
        <f>IF(Table25[[#This Row],[Subsector]]="Residential",IF(Table25[[#This Row],[Building structure]]&lt;&gt;"Apartment",0.5*(1-MIN(Table25[[#This Row],[No HW storage %]],Table25[[#This Row],[Space constrained %]])),0),0.5*Table25[[#This Row],[ASHP]])</f>
        <v>0.48218527315914489</v>
      </c>
      <c r="AY165" s="16">
        <f>IF(Table25[[#This Row],[Subsector]]="Residential",IF(Table25[[#This Row],[Building structure]]&lt;&gt;"Apartment",Table25[[#This Row],[Hydrogen boiler]]*0.5,0),0.5*Table25[[#This Row],[Hydrogen boiler]])</f>
        <v>0.17478704025888675</v>
      </c>
      <c r="AZ165" s="16">
        <f>IF(Table25[[#This Row],[Subsector]]="Residential",IF(Table25[[#This Row],[Peak demand / kW]]&gt;fuse_limit_kW,0,1),0)</f>
        <v>0</v>
      </c>
      <c r="BA165" s="16">
        <f>IF(Table25[[#This Row],[Subsector]]="Residential",IF(Table25[[#This Row],[Building structure]]&lt;&gt;"Apartment",IF(Table25[[#This Row],[Peak demand / kW]]&gt;fuse_limit_kW,0,0.5),0),0)</f>
        <v>0</v>
      </c>
      <c r="BB165" s="16">
        <f>IF(Table25[[#This Row],[Subsector]]="Residential",IF(Table25[[#This Row],[Peak demand / kW]]&gt;fuse_limit_kW,0,1),IF(OR(Table25[[#This Row],[Subsector]]="Commercial",Table25[[#This Row],[Subsector]]="Public"),1,0))</f>
        <v>1</v>
      </c>
      <c r="BC165" s="16">
        <f>IF(Table25[[#This Row],[Subsector]]="Residential",IF(Table25[[#This Row],[Peak demand / kW]]&gt;fuse_limit_kW,0,1),0)</f>
        <v>0</v>
      </c>
      <c r="BD165" s="16">
        <f>IF($G165=Table25[[#Headers],[Gas boiler]],1,0)</f>
        <v>0</v>
      </c>
      <c r="BE165" s="16">
        <f>IF($G165=Table25[[#Headers],[Oil boiler]],1,0)</f>
        <v>0</v>
      </c>
      <c r="BF165" s="16">
        <f>IF($G165=Table25[[#Headers],[Solid boiler]],1,0)</f>
        <v>0</v>
      </c>
      <c r="BG165" s="16">
        <f>IF(Table25[[#This Row],[Subsector]]="Residential",IF(Table25[[#This Row],[Building structure]]&lt;&gt;"Apartment",Table25[[#This Row],[ASHP]]*0.5,0),0)</f>
        <v>0</v>
      </c>
      <c r="BH165" s="16">
        <f>IF(Table25[[#This Row],[Subsector]]="Residential",IF(Table25[[#This Row],[Building structure]]="Apartment",1,0),0)</f>
        <v>0</v>
      </c>
      <c r="BI165" s="27">
        <f>Table25[[#This Row],[Bioliquid boiler (B100)]]*0.5</f>
        <v>0.48218527315914489</v>
      </c>
    </row>
    <row r="166" spans="2:61" x14ac:dyDescent="0.25">
      <c r="B166">
        <v>158</v>
      </c>
      <c r="C166" t="s">
        <v>349</v>
      </c>
      <c r="D166" t="s">
        <v>343</v>
      </c>
      <c r="E166" t="s">
        <v>342</v>
      </c>
      <c r="F166" t="s">
        <v>340</v>
      </c>
      <c r="G166" t="s">
        <v>29</v>
      </c>
      <c r="H166" t="s">
        <v>341</v>
      </c>
      <c r="I166" t="s">
        <v>341</v>
      </c>
      <c r="J166" t="s">
        <v>338</v>
      </c>
      <c r="K166" s="39">
        <v>30.341308620505643</v>
      </c>
      <c r="L166" s="39">
        <v>1.1919627098013097</v>
      </c>
      <c r="M166" s="39">
        <v>31.037501471493218</v>
      </c>
      <c r="N166" s="39">
        <v>0</v>
      </c>
      <c r="O166" t="s">
        <v>339</v>
      </c>
      <c r="P166" s="19">
        <v>1227.1318949593497</v>
      </c>
      <c r="Q166" s="39">
        <v>62.213844839290751</v>
      </c>
      <c r="R166" s="39">
        <v>29.997872592180279</v>
      </c>
      <c r="S166" s="39">
        <v>1.1784707756172503</v>
      </c>
      <c r="T166" s="39">
        <v>0</v>
      </c>
      <c r="U166" s="39">
        <v>31.037501471493222</v>
      </c>
      <c r="AA166" s="39">
        <v>174.04190362167017</v>
      </c>
      <c r="AB166" s="39">
        <f>R166*1000/AA166</f>
        <v>172.3600579397777</v>
      </c>
      <c r="AC166" s="39">
        <f>IF(AND(Table25[[#This Row],[Subsector]]="Residential",$AB166&gt;49),49+($AB166-49)*2,$AB166)</f>
        <v>172.3600579397777</v>
      </c>
      <c r="AD166" s="39">
        <f>Table25[[#This Row],[Space heating demand (MWh)]]/(load_factor*8760)*1000</f>
        <v>15.122317516580638</v>
      </c>
      <c r="AE166" s="39">
        <f>Table25[[#This Row],[Peak demand / kW]]/Table25[[#This Row],[Floor area / m^2]]*1000</f>
        <v>86.888945718804123</v>
      </c>
      <c r="AF166" s="39">
        <f t="shared" si="2"/>
        <v>86.888945718804123</v>
      </c>
      <c r="AG166" s="46">
        <f>Table25[[#This Row],[Rebound-corrected peak demand (W/m2)]]/DesignDT</f>
        <v>3.7777802486436576</v>
      </c>
      <c r="AH166" s="16">
        <v>0.97096677641424722</v>
      </c>
      <c r="AI166" s="16">
        <f>IF(Table25[[#This Row],[Subsector]]="Residential",1-MIN(Table25[[#This Row],[No HW storage %]],Table25[[#This Row],[Space constrained %]]),Table25[[#This Row],[ND stock with floor area over threshold / %]])</f>
        <v>0.97096677641424722</v>
      </c>
      <c r="AJ166" s="16">
        <f>IF(Table25[[#This Row],[Subsector]]="Residential",1-MIN(Table25[[#This Row],[No HW storage %]],Table25[[#This Row],[Space constrained %]]),Table25[[#This Row],[ND stock with floor area over threshold / %]])</f>
        <v>0.97096677641424722</v>
      </c>
      <c r="AK166" s="16">
        <f>IF(Table25[[#This Row],[Subsector]]="Residential",1-MIN(Table25[[#This Row],[No HW storage %]],Table25[[#This Row],[Space constrained %]]),Table25[[#This Row],[ND stock with floor area over threshold / %]])</f>
        <v>0.97096677641424722</v>
      </c>
      <c r="AL166" s="16">
        <f>IF(Table25[[#This Row],[Subsector]]="Residential",1-MIN(Table25[[#This Row],[No HW storage %]],Table25[[#This Row],[Space constrained %]]),Table25[[#This Row],[ND stock with floor area over threshold / %]])</f>
        <v>0.97096677641424722</v>
      </c>
      <c r="AM166" s="16">
        <f>IF($G166=Table25[[#Headers],[Electric heating]],1,0)</f>
        <v>1</v>
      </c>
      <c r="AN166" s="16">
        <f>IF($G166=Table25[[#Headers],[Commercial electric heating]],1,0)</f>
        <v>0</v>
      </c>
      <c r="AO16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66" s="16">
        <f>IF(Table25[[#This Row],[Subsector]]="Residential",IF(AND(Table25[[#This Row],[Building structure]]&lt;&gt;"Apartment",OR(Table25[[#This Row],[Heating]]="Oil boiler",Table25[[#This Row],[Heating]]="Solid boiler")),1,1-Table25[[#This Row],[Space constrained %]]),Table25[[#This Row],[ND stock with floor area over threshold / %]])</f>
        <v>0.97096677641424722</v>
      </c>
      <c r="AQ166" s="16">
        <f>IF(Table25[[#This Row],[Subsector]]="Residential",IF(AND(Table25[[#This Row],[Building structure]]&lt;&gt;"Apartment",OR(Table25[[#This Row],[Heating]]="Oil boiler",Table25[[#This Row],[Heating]]="Solid boiler")),1,1-Table25[[#This Row],[Space constrained %]]),Table25[[#This Row],[ND stock with floor area over threshold / %]])</f>
        <v>0.97096677641424722</v>
      </c>
      <c r="AR166" s="16">
        <f>IF(Table25[[#This Row],[Heating]]="Gas boiler",1,percentage_of_non_gas_domestic_properties_within_close_proximity_of_gas_grid)</f>
        <v>0.3495740805177735</v>
      </c>
      <c r="AS166" s="16">
        <f>IF(Table25[[#This Row],[Heating]]="Gas boiler",1,percentage_of_non_gas_domestic_properties_within_close_proximity_of_gas_grid)</f>
        <v>0.3495740805177735</v>
      </c>
      <c r="AT166" s="16">
        <f>Table25[[#This Row],[Biomethane boiler]]*Table25[[#This Row],[ASHP]]</f>
        <v>0.33942481807831704</v>
      </c>
      <c r="AU166" s="16">
        <f>IF(Table25[[#This Row],[Subsector]]="Residential",Table25[[#This Row],[ASHP]]*Table25[[#This Row],[Bioliquid boiler (B100)]],Table25[[#This Row],[ND stock with floor area over threshold / %]])</f>
        <v>0.97096677641424722</v>
      </c>
      <c r="AV166" s="16">
        <f>Table25[[#This Row],[Biomethane boiler]]*Table25[[#This Row],[ASHP]]</f>
        <v>0.33942481807831704</v>
      </c>
      <c r="AW166" s="16">
        <v>1</v>
      </c>
      <c r="AX166" s="16">
        <f>IF(Table25[[#This Row],[Subsector]]="Residential",IF(Table25[[#This Row],[Building structure]]&lt;&gt;"Apartment",0.5*(1-MIN(Table25[[#This Row],[No HW storage %]],Table25[[#This Row],[Space constrained %]])),0),0.5*Table25[[#This Row],[ASHP]])</f>
        <v>0.48548338820712361</v>
      </c>
      <c r="AY166" s="16">
        <f>IF(Table25[[#This Row],[Subsector]]="Residential",IF(Table25[[#This Row],[Building structure]]&lt;&gt;"Apartment",Table25[[#This Row],[Hydrogen boiler]]*0.5,0),0.5*Table25[[#This Row],[Hydrogen boiler]])</f>
        <v>0.17478704025888675</v>
      </c>
      <c r="AZ166" s="16">
        <f>IF(Table25[[#This Row],[Subsector]]="Residential",IF(Table25[[#This Row],[Peak demand / kW]]&gt;fuse_limit_kW,0,1),0)</f>
        <v>0</v>
      </c>
      <c r="BA166" s="16">
        <f>IF(Table25[[#This Row],[Subsector]]="Residential",IF(Table25[[#This Row],[Building structure]]&lt;&gt;"Apartment",IF(Table25[[#This Row],[Peak demand / kW]]&gt;fuse_limit_kW,0,0.5),0),0)</f>
        <v>0</v>
      </c>
      <c r="BB166" s="16">
        <f>IF(Table25[[#This Row],[Subsector]]="Residential",IF(Table25[[#This Row],[Peak demand / kW]]&gt;fuse_limit_kW,0,1),IF(OR(Table25[[#This Row],[Subsector]]="Commercial",Table25[[#This Row],[Subsector]]="Public"),1,0))</f>
        <v>1</v>
      </c>
      <c r="BC166" s="16">
        <f>IF(Table25[[#This Row],[Subsector]]="Residential",IF(Table25[[#This Row],[Peak demand / kW]]&gt;fuse_limit_kW,0,1),0)</f>
        <v>0</v>
      </c>
      <c r="BD166" s="16">
        <f>IF($G166=Table25[[#Headers],[Gas boiler]],1,0)</f>
        <v>0</v>
      </c>
      <c r="BE166" s="16">
        <f>IF($G166=Table25[[#Headers],[Oil boiler]],1,0)</f>
        <v>0</v>
      </c>
      <c r="BF166" s="16">
        <f>IF($G166=Table25[[#Headers],[Solid boiler]],1,0)</f>
        <v>0</v>
      </c>
      <c r="BG166" s="16">
        <f>IF(Table25[[#This Row],[Subsector]]="Residential",IF(Table25[[#This Row],[Building structure]]&lt;&gt;"Apartment",Table25[[#This Row],[ASHP]]*0.5,0),0)</f>
        <v>0</v>
      </c>
      <c r="BH166" s="16">
        <f>IF(Table25[[#This Row],[Subsector]]="Residential",IF(Table25[[#This Row],[Building structure]]="Apartment",1,0),0)</f>
        <v>0</v>
      </c>
      <c r="BI166" s="27">
        <f>Table25[[#This Row],[Bioliquid boiler (B100)]]*0.5</f>
        <v>0.48548338820712361</v>
      </c>
    </row>
    <row r="167" spans="2:61" x14ac:dyDescent="0.25">
      <c r="B167" s="3">
        <v>159</v>
      </c>
      <c r="C167" t="s">
        <v>349</v>
      </c>
      <c r="D167" t="s">
        <v>343</v>
      </c>
      <c r="E167" t="s">
        <v>342</v>
      </c>
      <c r="F167" t="s">
        <v>340</v>
      </c>
      <c r="G167" t="s">
        <v>25</v>
      </c>
      <c r="H167" t="s">
        <v>341</v>
      </c>
      <c r="I167" t="s">
        <v>337</v>
      </c>
      <c r="J167" t="s">
        <v>338</v>
      </c>
      <c r="K167" s="39">
        <v>29.427017131592983</v>
      </c>
      <c r="L167" s="39">
        <v>3.0590482508751644</v>
      </c>
      <c r="M167" s="39">
        <v>38.969357655618531</v>
      </c>
      <c r="N167" s="39">
        <v>0</v>
      </c>
      <c r="O167" t="s">
        <v>339</v>
      </c>
      <c r="P167" s="19">
        <v>48.482912342003637</v>
      </c>
      <c r="Q167" s="39">
        <v>79.029647962285253</v>
      </c>
      <c r="R167" s="39">
        <v>36.288015654461688</v>
      </c>
      <c r="S167" s="39">
        <v>3.7722746522050374</v>
      </c>
      <c r="T167" s="39">
        <v>0</v>
      </c>
      <c r="U167" s="39">
        <v>38.969357655618531</v>
      </c>
      <c r="AA167" s="39">
        <v>236.88636363636363</v>
      </c>
      <c r="AB167" s="39">
        <f>R167*1000/AA167</f>
        <v>153.1874401608284</v>
      </c>
      <c r="AC167" s="39">
        <f>IF(AND(Table25[[#This Row],[Subsector]]="Residential",$AB167&gt;49),49+($AB167-49)*2,$AB167)</f>
        <v>153.1874401608284</v>
      </c>
      <c r="AD167" s="39">
        <f>Table25[[#This Row],[Space heating demand (MWh)]]/(load_factor*8760)*1000</f>
        <v>14.666628331549894</v>
      </c>
      <c r="AE167" s="39">
        <f>Table25[[#This Row],[Peak demand / kW]]/Table25[[#This Row],[Floor area / m^2]]*1000</f>
        <v>61.914194242367394</v>
      </c>
      <c r="AF167" s="39">
        <f t="shared" si="2"/>
        <v>61.914194242367394</v>
      </c>
      <c r="AG167" s="46">
        <f>Table25[[#This Row],[Rebound-corrected peak demand (W/m2)]]/DesignDT</f>
        <v>2.6919214887985823</v>
      </c>
      <c r="AH167" s="16">
        <v>0.97727272727272729</v>
      </c>
      <c r="AI167" s="16">
        <f>IF(Table25[[#This Row],[Subsector]]="Residential",1-MIN(Table25[[#This Row],[No HW storage %]],Table25[[#This Row],[Space constrained %]]),Table25[[#This Row],[ND stock with floor area over threshold / %]])</f>
        <v>0.97727272727272729</v>
      </c>
      <c r="AJ167" s="16">
        <f>IF(Table25[[#This Row],[Subsector]]="Residential",1-MIN(Table25[[#This Row],[No HW storage %]],Table25[[#This Row],[Space constrained %]]),Table25[[#This Row],[ND stock with floor area over threshold / %]])</f>
        <v>0.97727272727272729</v>
      </c>
      <c r="AK167" s="16">
        <f>IF(Table25[[#This Row],[Subsector]]="Residential",1-MIN(Table25[[#This Row],[No HW storage %]],Table25[[#This Row],[Space constrained %]]),Table25[[#This Row],[ND stock with floor area over threshold / %]])</f>
        <v>0.97727272727272729</v>
      </c>
      <c r="AL167" s="16">
        <f>IF(Table25[[#This Row],[Subsector]]="Residential",1-MIN(Table25[[#This Row],[No HW storage %]],Table25[[#This Row],[Space constrained %]]),Table25[[#This Row],[ND stock with floor area over threshold / %]])</f>
        <v>0.97727272727272729</v>
      </c>
      <c r="AM167" s="16">
        <f>IF($G167=Table25[[#Headers],[Electric heating]],1,0)</f>
        <v>0</v>
      </c>
      <c r="AN167" s="16">
        <f>IF($G167=Table25[[#Headers],[Commercial electric heating]],1,0)</f>
        <v>0</v>
      </c>
      <c r="AO16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67" s="16">
        <f>IF(Table25[[#This Row],[Subsector]]="Residential",IF(AND(Table25[[#This Row],[Building structure]]&lt;&gt;"Apartment",OR(Table25[[#This Row],[Heating]]="Oil boiler",Table25[[#This Row],[Heating]]="Solid boiler")),1,1-Table25[[#This Row],[Space constrained %]]),Table25[[#This Row],[ND stock with floor area over threshold / %]])</f>
        <v>0.97727272727272729</v>
      </c>
      <c r="AQ167" s="16">
        <f>IF(Table25[[#This Row],[Subsector]]="Residential",IF(AND(Table25[[#This Row],[Building structure]]&lt;&gt;"Apartment",OR(Table25[[#This Row],[Heating]]="Oil boiler",Table25[[#This Row],[Heating]]="Solid boiler")),1,1-Table25[[#This Row],[Space constrained %]]),Table25[[#This Row],[ND stock with floor area over threshold / %]])</f>
        <v>0.97727272727272729</v>
      </c>
      <c r="AR167" s="16">
        <f>IF(Table25[[#This Row],[Heating]]="Gas boiler",1,percentage_of_non_gas_domestic_properties_within_close_proximity_of_gas_grid)</f>
        <v>1</v>
      </c>
      <c r="AS167" s="16">
        <f>IF(Table25[[#This Row],[Heating]]="Gas boiler",1,percentage_of_non_gas_domestic_properties_within_close_proximity_of_gas_grid)</f>
        <v>1</v>
      </c>
      <c r="AT167" s="16">
        <f>Table25[[#This Row],[Biomethane boiler]]*Table25[[#This Row],[ASHP]]</f>
        <v>0.97727272727272729</v>
      </c>
      <c r="AU167" s="16">
        <f>IF(Table25[[#This Row],[Subsector]]="Residential",Table25[[#This Row],[ASHP]]*Table25[[#This Row],[Bioliquid boiler (B100)]],Table25[[#This Row],[ND stock with floor area over threshold / %]])</f>
        <v>0.97727272727272729</v>
      </c>
      <c r="AV167" s="16">
        <f>Table25[[#This Row],[Biomethane boiler]]*Table25[[#This Row],[ASHP]]</f>
        <v>0.97727272727272729</v>
      </c>
      <c r="AW167" s="16">
        <v>1</v>
      </c>
      <c r="AX167" s="16">
        <f>IF(Table25[[#This Row],[Subsector]]="Residential",IF(Table25[[#This Row],[Building structure]]&lt;&gt;"Apartment",0.5*(1-MIN(Table25[[#This Row],[No HW storage %]],Table25[[#This Row],[Space constrained %]])),0),0.5*Table25[[#This Row],[ASHP]])</f>
        <v>0.48863636363636365</v>
      </c>
      <c r="AY167" s="16">
        <f>IF(Table25[[#This Row],[Subsector]]="Residential",IF(Table25[[#This Row],[Building structure]]&lt;&gt;"Apartment",Table25[[#This Row],[Hydrogen boiler]]*0.5,0),0.5*Table25[[#This Row],[Hydrogen boiler]])</f>
        <v>0.5</v>
      </c>
      <c r="AZ167" s="16">
        <f>IF(Table25[[#This Row],[Subsector]]="Residential",IF(Table25[[#This Row],[Peak demand / kW]]&gt;fuse_limit_kW,0,1),0)</f>
        <v>0</v>
      </c>
      <c r="BA167" s="16">
        <f>IF(Table25[[#This Row],[Subsector]]="Residential",IF(Table25[[#This Row],[Building structure]]&lt;&gt;"Apartment",IF(Table25[[#This Row],[Peak demand / kW]]&gt;fuse_limit_kW,0,0.5),0),0)</f>
        <v>0</v>
      </c>
      <c r="BB167" s="16">
        <f>IF(Table25[[#This Row],[Subsector]]="Residential",IF(Table25[[#This Row],[Peak demand / kW]]&gt;fuse_limit_kW,0,1),IF(OR(Table25[[#This Row],[Subsector]]="Commercial",Table25[[#This Row],[Subsector]]="Public"),1,0))</f>
        <v>1</v>
      </c>
      <c r="BC167" s="16">
        <f>IF(Table25[[#This Row],[Subsector]]="Residential",IF(Table25[[#This Row],[Peak demand / kW]]&gt;fuse_limit_kW,0,1),0)</f>
        <v>0</v>
      </c>
      <c r="BD167" s="16">
        <f>IF($G167=Table25[[#Headers],[Gas boiler]],1,0)</f>
        <v>1</v>
      </c>
      <c r="BE167" s="16">
        <f>IF($G167=Table25[[#Headers],[Oil boiler]],1,0)</f>
        <v>0</v>
      </c>
      <c r="BF167" s="16">
        <f>IF($G167=Table25[[#Headers],[Solid boiler]],1,0)</f>
        <v>0</v>
      </c>
      <c r="BG167" s="16">
        <f>IF(Table25[[#This Row],[Subsector]]="Residential",IF(Table25[[#This Row],[Building structure]]&lt;&gt;"Apartment",Table25[[#This Row],[ASHP]]*0.5,0),0)</f>
        <v>0</v>
      </c>
      <c r="BH167" s="16">
        <f>IF(Table25[[#This Row],[Subsector]]="Residential",IF(Table25[[#This Row],[Building structure]]="Apartment",1,0),0)</f>
        <v>0</v>
      </c>
      <c r="BI167" s="27">
        <f>Table25[[#This Row],[Bioliquid boiler (B100)]]*0.5</f>
        <v>0.48863636363636365</v>
      </c>
    </row>
    <row r="168" spans="2:61" x14ac:dyDescent="0.25">
      <c r="B168" s="3">
        <v>160</v>
      </c>
      <c r="C168" t="s">
        <v>349</v>
      </c>
      <c r="D168" t="s">
        <v>343</v>
      </c>
      <c r="E168" t="s">
        <v>342</v>
      </c>
      <c r="F168" t="s">
        <v>340</v>
      </c>
      <c r="G168" t="s">
        <v>25</v>
      </c>
      <c r="H168" t="s">
        <v>341</v>
      </c>
      <c r="I168" t="s">
        <v>341</v>
      </c>
      <c r="J168" t="s">
        <v>338</v>
      </c>
      <c r="K168" s="39">
        <v>47.537258347196982</v>
      </c>
      <c r="L168" s="39">
        <v>1.8341263381316757</v>
      </c>
      <c r="M168" s="39">
        <v>43.500622743119784</v>
      </c>
      <c r="N168" s="39">
        <v>0</v>
      </c>
      <c r="O168" t="s">
        <v>339</v>
      </c>
      <c r="P168" s="19">
        <v>470.1373318012474</v>
      </c>
      <c r="Q168" s="39">
        <v>107.56672924357061</v>
      </c>
      <c r="R168" s="39">
        <v>61.686077379069019</v>
      </c>
      <c r="S168" s="39">
        <v>2.3800291213818041</v>
      </c>
      <c r="T168" s="39">
        <v>0</v>
      </c>
      <c r="U168" s="39">
        <v>43.500622743119784</v>
      </c>
      <c r="AA168" s="39">
        <v>264.01640624999999</v>
      </c>
      <c r="AB168" s="39">
        <f>R168*1000/AA168</f>
        <v>233.6448641780913</v>
      </c>
      <c r="AC168" s="39">
        <f>IF(AND(Table25[[#This Row],[Subsector]]="Residential",$AB168&gt;49),49+($AB168-49)*2,$AB168)</f>
        <v>233.6448641780913</v>
      </c>
      <c r="AD168" s="39">
        <f>Table25[[#This Row],[Space heating demand (MWh)]]/(load_factor*8760)*1000</f>
        <v>23.692897481297102</v>
      </c>
      <c r="AE168" s="39">
        <f>Table25[[#This Row],[Peak demand / kW]]/Table25[[#This Row],[Floor area / m^2]]*1000</f>
        <v>89.740246895346502</v>
      </c>
      <c r="AF168" s="39">
        <f t="shared" si="2"/>
        <v>89.740246895346502</v>
      </c>
      <c r="AG168" s="46">
        <f>Table25[[#This Row],[Rebound-corrected peak demand (W/m2)]]/DesignDT</f>
        <v>3.9017498650150655</v>
      </c>
      <c r="AH168" s="16">
        <v>0.98359375000000004</v>
      </c>
      <c r="AI168" s="16">
        <f>IF(Table25[[#This Row],[Subsector]]="Residential",1-MIN(Table25[[#This Row],[No HW storage %]],Table25[[#This Row],[Space constrained %]]),Table25[[#This Row],[ND stock with floor area over threshold / %]])</f>
        <v>0.98359375000000004</v>
      </c>
      <c r="AJ168" s="16">
        <f>IF(Table25[[#This Row],[Subsector]]="Residential",1-MIN(Table25[[#This Row],[No HW storage %]],Table25[[#This Row],[Space constrained %]]),Table25[[#This Row],[ND stock with floor area over threshold / %]])</f>
        <v>0.98359375000000004</v>
      </c>
      <c r="AK168" s="16">
        <f>IF(Table25[[#This Row],[Subsector]]="Residential",1-MIN(Table25[[#This Row],[No HW storage %]],Table25[[#This Row],[Space constrained %]]),Table25[[#This Row],[ND stock with floor area over threshold / %]])</f>
        <v>0.98359375000000004</v>
      </c>
      <c r="AL168" s="16">
        <f>IF(Table25[[#This Row],[Subsector]]="Residential",1-MIN(Table25[[#This Row],[No HW storage %]],Table25[[#This Row],[Space constrained %]]),Table25[[#This Row],[ND stock with floor area over threshold / %]])</f>
        <v>0.98359375000000004</v>
      </c>
      <c r="AM168" s="16">
        <f>IF($G168=Table25[[#Headers],[Electric heating]],1,0)</f>
        <v>0</v>
      </c>
      <c r="AN168" s="16">
        <f>IF($G168=Table25[[#Headers],[Commercial electric heating]],1,0)</f>
        <v>0</v>
      </c>
      <c r="AO16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168" s="16">
        <f>IF(Table25[[#This Row],[Subsector]]="Residential",IF(AND(Table25[[#This Row],[Building structure]]&lt;&gt;"Apartment",OR(Table25[[#This Row],[Heating]]="Oil boiler",Table25[[#This Row],[Heating]]="Solid boiler")),1,1-Table25[[#This Row],[Space constrained %]]),Table25[[#This Row],[ND stock with floor area over threshold / %]])</f>
        <v>0.98359375000000004</v>
      </c>
      <c r="AQ168" s="16">
        <f>IF(Table25[[#This Row],[Subsector]]="Residential",IF(AND(Table25[[#This Row],[Building structure]]&lt;&gt;"Apartment",OR(Table25[[#This Row],[Heating]]="Oil boiler",Table25[[#This Row],[Heating]]="Solid boiler")),1,1-Table25[[#This Row],[Space constrained %]]),Table25[[#This Row],[ND stock with floor area over threshold / %]])</f>
        <v>0.98359375000000004</v>
      </c>
      <c r="AR168" s="16">
        <f>IF(Table25[[#This Row],[Heating]]="Gas boiler",1,percentage_of_non_gas_domestic_properties_within_close_proximity_of_gas_grid)</f>
        <v>1</v>
      </c>
      <c r="AS168" s="16">
        <f>IF(Table25[[#This Row],[Heating]]="Gas boiler",1,percentage_of_non_gas_domestic_properties_within_close_proximity_of_gas_grid)</f>
        <v>1</v>
      </c>
      <c r="AT168" s="16">
        <f>Table25[[#This Row],[Biomethane boiler]]*Table25[[#This Row],[ASHP]]</f>
        <v>0.98359375000000004</v>
      </c>
      <c r="AU168" s="16">
        <f>IF(Table25[[#This Row],[Subsector]]="Residential",Table25[[#This Row],[ASHP]]*Table25[[#This Row],[Bioliquid boiler (B100)]],Table25[[#This Row],[ND stock with floor area over threshold / %]])</f>
        <v>0.98359375000000004</v>
      </c>
      <c r="AV168" s="16">
        <f>Table25[[#This Row],[Biomethane boiler]]*Table25[[#This Row],[ASHP]]</f>
        <v>0.98359375000000004</v>
      </c>
      <c r="AW168" s="16">
        <v>1</v>
      </c>
      <c r="AX168" s="16">
        <f>IF(Table25[[#This Row],[Subsector]]="Residential",IF(Table25[[#This Row],[Building structure]]&lt;&gt;"Apartment",0.5*(1-MIN(Table25[[#This Row],[No HW storage %]],Table25[[#This Row],[Space constrained %]])),0),0.5*Table25[[#This Row],[ASHP]])</f>
        <v>0.49179687500000002</v>
      </c>
      <c r="AY168" s="16">
        <f>IF(Table25[[#This Row],[Subsector]]="Residential",IF(Table25[[#This Row],[Building structure]]&lt;&gt;"Apartment",Table25[[#This Row],[Hydrogen boiler]]*0.5,0),0.5*Table25[[#This Row],[Hydrogen boiler]])</f>
        <v>0.5</v>
      </c>
      <c r="AZ168" s="16">
        <f>IF(Table25[[#This Row],[Subsector]]="Residential",IF(Table25[[#This Row],[Peak demand / kW]]&gt;fuse_limit_kW,0,1),0)</f>
        <v>0</v>
      </c>
      <c r="BA168" s="16">
        <f>IF(Table25[[#This Row],[Subsector]]="Residential",IF(Table25[[#This Row],[Building structure]]&lt;&gt;"Apartment",IF(Table25[[#This Row],[Peak demand / kW]]&gt;fuse_limit_kW,0,0.5),0),0)</f>
        <v>0</v>
      </c>
      <c r="BB168" s="16">
        <f>IF(Table25[[#This Row],[Subsector]]="Residential",IF(Table25[[#This Row],[Peak demand / kW]]&gt;fuse_limit_kW,0,1),IF(OR(Table25[[#This Row],[Subsector]]="Commercial",Table25[[#This Row],[Subsector]]="Public"),1,0))</f>
        <v>1</v>
      </c>
      <c r="BC168" s="16">
        <f>IF(Table25[[#This Row],[Subsector]]="Residential",IF(Table25[[#This Row],[Peak demand / kW]]&gt;fuse_limit_kW,0,1),0)</f>
        <v>0</v>
      </c>
      <c r="BD168" s="16">
        <f>IF($G168=Table25[[#Headers],[Gas boiler]],1,0)</f>
        <v>1</v>
      </c>
      <c r="BE168" s="16">
        <f>IF($G168=Table25[[#Headers],[Oil boiler]],1,0)</f>
        <v>0</v>
      </c>
      <c r="BF168" s="16">
        <f>IF($G168=Table25[[#Headers],[Solid boiler]],1,0)</f>
        <v>0</v>
      </c>
      <c r="BG168" s="16">
        <f>IF(Table25[[#This Row],[Subsector]]="Residential",IF(Table25[[#This Row],[Building structure]]&lt;&gt;"Apartment",Table25[[#This Row],[ASHP]]*0.5,0),0)</f>
        <v>0</v>
      </c>
      <c r="BH168" s="16">
        <f>IF(Table25[[#This Row],[Subsector]]="Residential",IF(Table25[[#This Row],[Building structure]]="Apartment",1,0),0)</f>
        <v>0</v>
      </c>
      <c r="BI168" s="27">
        <f>Table25[[#This Row],[Bioliquid boiler (B100)]]*0.5</f>
        <v>0.49179687500000002</v>
      </c>
    </row>
    <row r="169" spans="2:61" x14ac:dyDescent="0.25">
      <c r="B169">
        <v>161</v>
      </c>
      <c r="C169" t="s">
        <v>349</v>
      </c>
      <c r="D169" t="s">
        <v>343</v>
      </c>
      <c r="E169" t="s">
        <v>342</v>
      </c>
      <c r="F169" t="s">
        <v>340</v>
      </c>
      <c r="G169" t="s">
        <v>20</v>
      </c>
      <c r="H169" t="s">
        <v>341</v>
      </c>
      <c r="I169" t="s">
        <v>341</v>
      </c>
      <c r="J169" t="s">
        <v>338</v>
      </c>
      <c r="K169" s="39">
        <v>43.329463417695209</v>
      </c>
      <c r="L169" s="39">
        <v>1.99030487666967</v>
      </c>
      <c r="M169" s="39">
        <v>40.006204708776707</v>
      </c>
      <c r="N169" s="39">
        <v>0</v>
      </c>
      <c r="O169" t="s">
        <v>339</v>
      </c>
      <c r="P169" s="19">
        <v>257.84094290974662</v>
      </c>
      <c r="Q169" s="39">
        <v>102.51266860772886</v>
      </c>
      <c r="R169" s="39">
        <v>59.761372196068713</v>
      </c>
      <c r="S169" s="39">
        <v>2.7450917028834425</v>
      </c>
      <c r="T169" s="39">
        <v>0</v>
      </c>
      <c r="U169" s="39">
        <v>40.006204708776707</v>
      </c>
      <c r="AA169" s="39">
        <v>266.24074074074076</v>
      </c>
      <c r="AB169" s="39">
        <f>R169*1000/AA169</f>
        <v>224.4636640876198</v>
      </c>
      <c r="AC169" s="39">
        <f>IF(AND(Table25[[#This Row],[Subsector]]="Residential",$AB169&gt;49),49+($AB169-49)*2,$AB169)</f>
        <v>224.4636640876198</v>
      </c>
      <c r="AD169" s="39">
        <f>Table25[[#This Row],[Space heating demand (MWh)]]/(load_factor*8760)*1000</f>
        <v>21.595703462263273</v>
      </c>
      <c r="AE169" s="39">
        <f>Table25[[#This Row],[Peak demand / kW]]/Table25[[#This Row],[Floor area / m^2]]*1000</f>
        <v>81.113444179051029</v>
      </c>
      <c r="AF169" s="39">
        <f t="shared" si="2"/>
        <v>81.113444179051029</v>
      </c>
      <c r="AG169" s="46">
        <f>Table25[[#This Row],[Rebound-corrected peak demand (W/m2)]]/DesignDT</f>
        <v>3.5266714860456969</v>
      </c>
      <c r="AH169" s="16">
        <v>0.99572649572649574</v>
      </c>
      <c r="AI169" s="16">
        <f>IF(Table25[[#This Row],[Subsector]]="Residential",1-MIN(Table25[[#This Row],[No HW storage %]],Table25[[#This Row],[Space constrained %]]),Table25[[#This Row],[ND stock with floor area over threshold / %]])</f>
        <v>0.99572649572649574</v>
      </c>
      <c r="AJ169" s="16">
        <f>IF(Table25[[#This Row],[Subsector]]="Residential",1-MIN(Table25[[#This Row],[No HW storage %]],Table25[[#This Row],[Space constrained %]]),Table25[[#This Row],[ND stock with floor area over threshold / %]])</f>
        <v>0.99572649572649574</v>
      </c>
      <c r="AK169" s="16">
        <f>IF(Table25[[#This Row],[Subsector]]="Residential",1-MIN(Table25[[#This Row],[No HW storage %]],Table25[[#This Row],[Space constrained %]]),Table25[[#This Row],[ND stock with floor area over threshold / %]])</f>
        <v>0.99572649572649574</v>
      </c>
      <c r="AL169" s="16">
        <f>IF(Table25[[#This Row],[Subsector]]="Residential",1-MIN(Table25[[#This Row],[No HW storage %]],Table25[[#This Row],[Space constrained %]]),Table25[[#This Row],[ND stock with floor area over threshold / %]])</f>
        <v>0.99572649572649574</v>
      </c>
      <c r="AM169" s="16">
        <f>IF($G169=Table25[[#Headers],[Electric heating]],1,0)</f>
        <v>0</v>
      </c>
      <c r="AN169" s="16">
        <f>IF($G169=Table25[[#Headers],[Commercial electric heating]],1,0)</f>
        <v>0</v>
      </c>
      <c r="AO16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0.99572649572649574</v>
      </c>
      <c r="AP169" s="16">
        <f>IF(Table25[[#This Row],[Subsector]]="Residential",IF(AND(Table25[[#This Row],[Building structure]]&lt;&gt;"Apartment",OR(Table25[[#This Row],[Heating]]="Oil boiler",Table25[[#This Row],[Heating]]="Solid boiler")),1,1-Table25[[#This Row],[Space constrained %]]),Table25[[#This Row],[ND stock with floor area over threshold / %]])</f>
        <v>0.99572649572649574</v>
      </c>
      <c r="AQ169" s="16">
        <f>IF(Table25[[#This Row],[Subsector]]="Residential",IF(AND(Table25[[#This Row],[Building structure]]&lt;&gt;"Apartment",OR(Table25[[#This Row],[Heating]]="Oil boiler",Table25[[#This Row],[Heating]]="Solid boiler")),1,1-Table25[[#This Row],[Space constrained %]]),Table25[[#This Row],[ND stock with floor area over threshold / %]])</f>
        <v>0.99572649572649574</v>
      </c>
      <c r="AR169" s="16">
        <f>IF(Table25[[#This Row],[Heating]]="Gas boiler",1,percentage_of_non_gas_domestic_properties_within_close_proximity_of_gas_grid)</f>
        <v>0.3495740805177735</v>
      </c>
      <c r="AS169" s="16">
        <f>IF(Table25[[#This Row],[Heating]]="Gas boiler",1,percentage_of_non_gas_domestic_properties_within_close_proximity_of_gas_grid)</f>
        <v>0.3495740805177735</v>
      </c>
      <c r="AT169" s="16">
        <f>Table25[[#This Row],[Biomethane boiler]]*Table25[[#This Row],[ASHP]]</f>
        <v>0.34808017419077447</v>
      </c>
      <c r="AU169" s="16">
        <f>IF(Table25[[#This Row],[Subsector]]="Residential",Table25[[#This Row],[ASHP]]*Table25[[#This Row],[Bioliquid boiler (B100)]],Table25[[#This Row],[ND stock with floor area over threshold / %]])</f>
        <v>0.99572649572649574</v>
      </c>
      <c r="AV169" s="16">
        <f>Table25[[#This Row],[Biomethane boiler]]*Table25[[#This Row],[ASHP]]</f>
        <v>0.34808017419077447</v>
      </c>
      <c r="AW169" s="16">
        <v>1</v>
      </c>
      <c r="AX169" s="16">
        <f>IF(Table25[[#This Row],[Subsector]]="Residential",IF(Table25[[#This Row],[Building structure]]&lt;&gt;"Apartment",0.5*(1-MIN(Table25[[#This Row],[No HW storage %]],Table25[[#This Row],[Space constrained %]])),0),0.5*Table25[[#This Row],[ASHP]])</f>
        <v>0.49786324786324787</v>
      </c>
      <c r="AY169" s="16">
        <f>IF(Table25[[#This Row],[Subsector]]="Residential",IF(Table25[[#This Row],[Building structure]]&lt;&gt;"Apartment",Table25[[#This Row],[Hydrogen boiler]]*0.5,0),0.5*Table25[[#This Row],[Hydrogen boiler]])</f>
        <v>0.17478704025888675</v>
      </c>
      <c r="AZ169" s="16">
        <f>IF(Table25[[#This Row],[Subsector]]="Residential",IF(Table25[[#This Row],[Peak demand / kW]]&gt;fuse_limit_kW,0,1),0)</f>
        <v>0</v>
      </c>
      <c r="BA169" s="16">
        <f>IF(Table25[[#This Row],[Subsector]]="Residential",IF(Table25[[#This Row],[Building structure]]&lt;&gt;"Apartment",IF(Table25[[#This Row],[Peak demand / kW]]&gt;fuse_limit_kW,0,0.5),0),0)</f>
        <v>0</v>
      </c>
      <c r="BB169" s="16">
        <f>IF(Table25[[#This Row],[Subsector]]="Residential",IF(Table25[[#This Row],[Peak demand / kW]]&gt;fuse_limit_kW,0,1),IF(OR(Table25[[#This Row],[Subsector]]="Commercial",Table25[[#This Row],[Subsector]]="Public"),1,0))</f>
        <v>1</v>
      </c>
      <c r="BC169" s="16">
        <f>IF(Table25[[#This Row],[Subsector]]="Residential",IF(Table25[[#This Row],[Peak demand / kW]]&gt;fuse_limit_kW,0,1),0)</f>
        <v>0</v>
      </c>
      <c r="BD169" s="16">
        <f>IF($G169=Table25[[#Headers],[Gas boiler]],1,0)</f>
        <v>0</v>
      </c>
      <c r="BE169" s="16">
        <f>IF($G169=Table25[[#Headers],[Oil boiler]],1,0)</f>
        <v>1</v>
      </c>
      <c r="BF169" s="16">
        <f>IF($G169=Table25[[#Headers],[Solid boiler]],1,0)</f>
        <v>0</v>
      </c>
      <c r="BG169" s="16">
        <f>IF(Table25[[#This Row],[Subsector]]="Residential",IF(Table25[[#This Row],[Building structure]]&lt;&gt;"Apartment",Table25[[#This Row],[ASHP]]*0.5,0),0)</f>
        <v>0</v>
      </c>
      <c r="BH169" s="16">
        <f>IF(Table25[[#This Row],[Subsector]]="Residential",IF(Table25[[#This Row],[Building structure]]="Apartment",1,0),0)</f>
        <v>0</v>
      </c>
      <c r="BI169" s="27">
        <f>Table25[[#This Row],[Bioliquid boiler (B100)]]*0.5</f>
        <v>0.49786324786324787</v>
      </c>
    </row>
    <row r="170" spans="2:61" x14ac:dyDescent="0.25">
      <c r="B170" s="3">
        <v>162</v>
      </c>
      <c r="C170" t="s">
        <v>352</v>
      </c>
      <c r="G170" t="s">
        <v>29</v>
      </c>
      <c r="H170" t="s">
        <v>353</v>
      </c>
      <c r="J170" t="s">
        <v>354</v>
      </c>
      <c r="K170" s="39">
        <v>3.0952923467097158</v>
      </c>
      <c r="L170" s="39">
        <v>2.7151490645395815</v>
      </c>
      <c r="M170" s="39">
        <v>3.6460979565001677</v>
      </c>
      <c r="N170" s="39">
        <v>0</v>
      </c>
      <c r="O170" t="s">
        <v>339</v>
      </c>
      <c r="P170" s="19">
        <v>8706.0566737072768</v>
      </c>
      <c r="R170" s="39">
        <v>0.76350427193780224</v>
      </c>
      <c r="S170" s="39">
        <v>1.230783721847305</v>
      </c>
      <c r="T170" s="39">
        <v>0</v>
      </c>
      <c r="U170" s="39">
        <v>3.6460979565001677</v>
      </c>
      <c r="V170" s="26">
        <v>2.2272886706418801E-2</v>
      </c>
      <c r="W170" s="26">
        <v>6.3124671225670698E-3</v>
      </c>
      <c r="X170" s="26">
        <v>4.92809540512101E-2</v>
      </c>
      <c r="Y170" s="26">
        <v>0.5327120828922014</v>
      </c>
      <c r="Z170" s="26">
        <v>0.4672879171077986</v>
      </c>
      <c r="AA170" s="39">
        <v>109.7242195720796</v>
      </c>
      <c r="AB170" s="39">
        <f>R170*1000/AA170</f>
        <v>6.9583932783066551</v>
      </c>
      <c r="AC170" s="39">
        <f>IF(AND(Table25[[#This Row],[Subsector]]="Residential",$AB170&gt;49),49+($AB170-49)*2,$AB170)</f>
        <v>6.9583932783066551</v>
      </c>
      <c r="AD170" s="39">
        <f>Table25[[#This Row],[Space heating demand (MWh)]]/(load_factor*8760)*1000</f>
        <v>1.5427150575157449</v>
      </c>
      <c r="AE170" s="39">
        <f>Table25[[#This Row],[Peak demand / kW]]/Table25[[#This Row],[Floor area / m^2]]*1000</f>
        <v>14.059931923255199</v>
      </c>
      <c r="AF170" s="39">
        <f t="shared" si="2"/>
        <v>14.059931923255199</v>
      </c>
      <c r="AG170" s="46">
        <f>Table25[[#This Row],[Rebound-corrected peak demand (W/m2)]]/DesignDT</f>
        <v>0.61130138796761735</v>
      </c>
      <c r="AI170" s="16">
        <f>IF(Table25[[#This Row],[Subsector]]="Residential",1-MAX(Table25[[#This Row],[No HW storage %]],Table25[[#This Row],[Space constrained %]]),Table25[[#This Row],[ND stock with floor area over threshold / %]])</f>
        <v>0.95071904594878986</v>
      </c>
      <c r="AJ170" s="16">
        <f>IF(Table25[[#This Row],[Subsector]]="Residential",1-MAX(Table25[[#This Row],[No HW storage %]],Table25[[#This Row],[Space constrained %]]),Table25[[#This Row],[ND stock with floor area over threshold / %]])</f>
        <v>0.95071904594878986</v>
      </c>
      <c r="AK170" s="16">
        <f>IF(Table25[[#This Row],[Subsector]]="Residential",1-MAX(Table25[[#This Row],[No HW storage %]],Table25[[#This Row],[Space constrained %]]),Table25[[#This Row],[ND stock with floor area over threshold / %]])</f>
        <v>0.95071904594878986</v>
      </c>
      <c r="AL170" s="16">
        <f>IF(Table25[[#This Row],[Subsector]]="Residential",1-MAX(Table25[[#This Row],[No HW storage %]],Table25[[#This Row],[Space constrained %]]),Table25[[#This Row],[ND stock with floor area over threshold / %]])</f>
        <v>0.95071904594878986</v>
      </c>
      <c r="AM170" s="16">
        <f>IF($G170=Table25[[#Headers],[Electric heating]],1,0)</f>
        <v>1</v>
      </c>
      <c r="AN170" s="26">
        <f>IF($G170=Table25[[#Headers],[Commercial electric heating]],1,0)</f>
        <v>0</v>
      </c>
      <c r="AO17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0.95071904594878986</v>
      </c>
      <c r="AP170" s="16">
        <f>IF(Table25[[#This Row],[Subsector]]="Residential",IF(AND(Table25[[#This Row],[Building structure]]&lt;&gt;"Apartment",OR(Table25[[#This Row],[Heating]]="Oil boiler",Table25[[#This Row],[Heating]]="Solid boiler")),1,1-Table25[[#This Row],[Space constrained %]]),Table25[[#This Row],[ND stock with floor area over threshold / %]])</f>
        <v>0.95071904594878986</v>
      </c>
      <c r="AQ170" s="16">
        <f>IF(Table25[[#This Row],[Subsector]]="Residential",IF(AND(Table25[[#This Row],[Building structure]]&lt;&gt;"Apartment",OR(Table25[[#This Row],[Heating]]="Oil boiler",Table25[[#This Row],[Heating]]="Solid boiler")),1,1-Table25[[#This Row],[Space constrained %]]),Table25[[#This Row],[ND stock with floor area over threshold / %]])</f>
        <v>0.95071904594878986</v>
      </c>
      <c r="AR170" s="26">
        <f>IF(Table25[[#This Row],[Heating]]="Gas boiler",1,percentage_of_non_gas_domestic_properties_within_close_proximity_of_gas_grid)</f>
        <v>0.3495740805177735</v>
      </c>
      <c r="AS170" s="26">
        <f>IF(Table25[[#This Row],[Heating]]="Gas boiler",1,percentage_of_non_gas_domestic_properties_within_close_proximity_of_gas_grid)</f>
        <v>0.3495740805177735</v>
      </c>
      <c r="AT170" s="26">
        <f>Table25[[#This Row],[Biomethane boiler]]*Table25[[#This Row],[ASHP]]</f>
        <v>0.3323467363182831</v>
      </c>
      <c r="AU170" s="26">
        <f>IF(Table25[[#This Row],[Subsector]]="Residential",Table25[[#This Row],[ASHP]]*Table25[[#This Row],[Bioliquid boiler (B100)]],Table25[[#This Row],[ND stock with floor area over threshold / %]])</f>
        <v>0.90386670432977723</v>
      </c>
      <c r="AV170" s="26">
        <f>Table25[[#This Row],[Biomethane boiler]]*Table25[[#This Row],[ASHP]]</f>
        <v>0.3323467363182831</v>
      </c>
      <c r="AW170" s="26">
        <v>1</v>
      </c>
      <c r="AX170" s="16">
        <f>IF(Table25[[#This Row],[Subsector]]="Residential",IF(Table25[[#This Row],[Building structure]]&lt;&gt;"Apartment",0.5*(1-MIN(Table25[[#This Row],[No HW storage %]],Table25[[#This Row],[Space constrained %]])),0),0.5*Table25[[#This Row],[ASHP]])</f>
        <v>0.49684376643871647</v>
      </c>
      <c r="AY170" s="16">
        <f>IF(Table25[[#This Row],[Subsector]]="Residential",IF(Table25[[#This Row],[Building structure]]&lt;&gt;"Apartment",Table25[[#This Row],[Hydrogen boiler]]*0.5,0),0.5*Table25[[#This Row],[Hydrogen boiler]])</f>
        <v>0.17478704025888675</v>
      </c>
      <c r="AZ170" s="26">
        <f>IF(Table25[[#This Row],[Subsector]]="Residential",IF(Table25[[#This Row],[Peak demand / kW]]&gt;fuse_limit_kW,0,1),0)</f>
        <v>1</v>
      </c>
      <c r="BA170" s="26">
        <f>IF(Table25[[#This Row],[Subsector]]="Residential",IF(Table25[[#This Row],[Building structure]]&lt;&gt;"Apartment",IF(Table25[[#This Row],[Peak demand / kW]]&gt;fuse_limit_kW,0,0.5),0),0)</f>
        <v>0.5</v>
      </c>
      <c r="BB170" s="26">
        <f>IF(Table25[[#This Row],[Subsector]]="Residential",IF(Table25[[#This Row],[Peak demand / kW]]&gt;fuse_limit_kW,0,1),IF(OR(Table25[[#This Row],[Subsector]]="Commercial",Table25[[#This Row],[Subsector]]="Public"),1,0))</f>
        <v>1</v>
      </c>
      <c r="BC170" s="26">
        <f>IF(Table25[[#This Row],[Subsector]]="Residential",IF(Table25[[#This Row],[Peak demand / kW]]&gt;fuse_limit_kW,0,1),0)</f>
        <v>1</v>
      </c>
      <c r="BD170" s="26">
        <f>IF($G170=Table25[[#Headers],[Gas boiler]],1,0)</f>
        <v>0</v>
      </c>
      <c r="BE170" s="26">
        <f>IF($G170=Table25[[#Headers],[Oil boiler]],1,0)</f>
        <v>0</v>
      </c>
      <c r="BF170" s="26">
        <f>IF($G170=Table25[[#Headers],[Solid boiler]],1,0)</f>
        <v>0</v>
      </c>
      <c r="BG170" s="26">
        <f>IF(Table25[[#This Row],[Subsector]]="Residential",IF(Table25[[#This Row],[Building structure]]&lt;&gt;"Apartment",Table25[[#This Row],[ASHP]]*0.5,0),0)</f>
        <v>0.47535952297439493</v>
      </c>
      <c r="BH170" s="16">
        <f>IF(Table25[[#This Row],[Subsector]]="Residential",IF(Table25[[#This Row],[Building structure]]="Apartment",1,0),0)</f>
        <v>0</v>
      </c>
      <c r="BI170" s="27">
        <f>Table25[[#This Row],[Bioliquid boiler (B100)]]*0.5</f>
        <v>0.47535952297439493</v>
      </c>
    </row>
    <row r="171" spans="2:61" x14ac:dyDescent="0.25">
      <c r="B171" s="3">
        <v>163</v>
      </c>
      <c r="C171" t="s">
        <v>352</v>
      </c>
      <c r="G171" t="s">
        <v>29</v>
      </c>
      <c r="H171" t="s">
        <v>355</v>
      </c>
      <c r="J171" t="s">
        <v>354</v>
      </c>
      <c r="K171" s="39">
        <v>4.6557836883389641</v>
      </c>
      <c r="L171" s="39">
        <v>2.0414609468713696</v>
      </c>
      <c r="M171" s="39">
        <v>3.7366956429031837</v>
      </c>
      <c r="N171" s="39">
        <v>0</v>
      </c>
      <c r="O171" t="s">
        <v>339</v>
      </c>
      <c r="P171" s="19">
        <v>520.65333667733796</v>
      </c>
      <c r="R171" s="39">
        <v>2.807638643228517</v>
      </c>
      <c r="S171" s="39">
        <v>1.6339560924986483</v>
      </c>
      <c r="T171" s="39">
        <v>0</v>
      </c>
      <c r="U171" s="39">
        <v>3.7366956429031841</v>
      </c>
      <c r="V171" s="16">
        <v>9.3841642228739003E-2</v>
      </c>
      <c r="W171" s="16">
        <v>3.7790697674418602E-2</v>
      </c>
      <c r="X171" s="16">
        <v>0.26099706744868034</v>
      </c>
      <c r="Y171" s="16">
        <v>0.69517897910753934</v>
      </c>
      <c r="Z171" s="16">
        <v>0.30482102089246077</v>
      </c>
      <c r="AA171" s="39">
        <v>95.697360703812393</v>
      </c>
      <c r="AB171" s="39">
        <f>R171*1000/AA171</f>
        <v>29.338725985539813</v>
      </c>
      <c r="AC171" s="39">
        <f>IF(AND(Table25[[#This Row],[Subsector]]="Residential",$AB171&gt;49),49+($AB171-49)*2,$AB171)</f>
        <v>29.338725985539813</v>
      </c>
      <c r="AD171" s="39">
        <f>Table25[[#This Row],[Space heating demand (MWh)]]/(load_factor*8760)*1000</f>
        <v>2.3204747067499887</v>
      </c>
      <c r="AE171" s="39">
        <f>Table25[[#This Row],[Peak demand / kW]]/Table25[[#This Row],[Floor area / m^2]]*1000</f>
        <v>24.248053339025319</v>
      </c>
      <c r="AF171" s="39">
        <f t="shared" si="2"/>
        <v>24.248053339025319</v>
      </c>
      <c r="AG171" s="46">
        <f>Table25[[#This Row],[Rebound-corrected peak demand (W/m2)]]/DesignDT</f>
        <v>1.0542631886532747</v>
      </c>
      <c r="AI171" s="16">
        <f>IF(Table25[[#This Row],[Subsector]]="Residential",1-MAX(Table25[[#This Row],[No HW storage %]],Table25[[#This Row],[Space constrained %]]),Table25[[#This Row],[ND stock with floor area over threshold / %]])</f>
        <v>0.73900293255131966</v>
      </c>
      <c r="AJ171" s="16">
        <f>IF(Table25[[#This Row],[Subsector]]="Residential",1-MAX(Table25[[#This Row],[No HW storage %]],Table25[[#This Row],[Space constrained %]]),Table25[[#This Row],[ND stock with floor area over threshold / %]])</f>
        <v>0.73900293255131966</v>
      </c>
      <c r="AK171" s="16">
        <f>IF(Table25[[#This Row],[Subsector]]="Residential",1-MAX(Table25[[#This Row],[No HW storage %]],Table25[[#This Row],[Space constrained %]]),Table25[[#This Row],[ND stock with floor area over threshold / %]])</f>
        <v>0.73900293255131966</v>
      </c>
      <c r="AL171" s="16">
        <f>IF(Table25[[#This Row],[Subsector]]="Residential",1-MAX(Table25[[#This Row],[No HW storage %]],Table25[[#This Row],[Space constrained %]]),Table25[[#This Row],[ND stock with floor area over threshold / %]])</f>
        <v>0.73900293255131966</v>
      </c>
      <c r="AM171" s="16">
        <f>IF($G171=Table25[[#Headers],[Electric heating]],1,0)</f>
        <v>1</v>
      </c>
      <c r="AN171" s="16">
        <f>IF($G171=Table25[[#Headers],[Commercial electric heating]],1,0)</f>
        <v>0</v>
      </c>
      <c r="AO17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0.73900293255131966</v>
      </c>
      <c r="AP171" s="16">
        <f>IF(Table25[[#This Row],[Subsector]]="Residential",IF(AND(Table25[[#This Row],[Building structure]]&lt;&gt;"Apartment",OR(Table25[[#This Row],[Heating]]="Oil boiler",Table25[[#This Row],[Heating]]="Solid boiler")),1,1-Table25[[#This Row],[Space constrained %]]),Table25[[#This Row],[ND stock with floor area over threshold / %]])</f>
        <v>0.73900293255131966</v>
      </c>
      <c r="AQ171" s="16">
        <f>IF(Table25[[#This Row],[Subsector]]="Residential",IF(AND(Table25[[#This Row],[Building structure]]&lt;&gt;"Apartment",OR(Table25[[#This Row],[Heating]]="Oil boiler",Table25[[#This Row],[Heating]]="Solid boiler")),1,1-Table25[[#This Row],[Space constrained %]]),Table25[[#This Row],[ND stock with floor area over threshold / %]])</f>
        <v>0.73900293255131966</v>
      </c>
      <c r="AR171" s="16">
        <f>IF(Table25[[#This Row],[Heating]]="Gas boiler",1,percentage_of_non_gas_domestic_properties_within_close_proximity_of_gas_grid)</f>
        <v>0.3495740805177735</v>
      </c>
      <c r="AS171" s="16">
        <f>IF(Table25[[#This Row],[Heating]]="Gas boiler",1,percentage_of_non_gas_domestic_properties_within_close_proximity_of_gas_grid)</f>
        <v>0.3495740805177735</v>
      </c>
      <c r="AT171" s="16">
        <f>Table25[[#This Row],[Biomethane boiler]]*Table25[[#This Row],[ASHP]]</f>
        <v>0.25833627064656578</v>
      </c>
      <c r="AU171" s="16">
        <f>IF(Table25[[#This Row],[Subsector]]="Residential",Table25[[#This Row],[ASHP]]*Table25[[#This Row],[Bioliquid boiler (B100)]],Table25[[#This Row],[ND stock with floor area over threshold / %]])</f>
        <v>0.54612533431945032</v>
      </c>
      <c r="AV171" s="16">
        <f>Table25[[#This Row],[Biomethane boiler]]*Table25[[#This Row],[ASHP]]</f>
        <v>0.25833627064656578</v>
      </c>
      <c r="AW171" s="16">
        <v>1</v>
      </c>
      <c r="AX171" s="16">
        <f>IF(Table25[[#This Row],[Subsector]]="Residential",IF(Table25[[#This Row],[Building structure]]&lt;&gt;"Apartment",0.5*(1-MIN(Table25[[#This Row],[No HW storage %]],Table25[[#This Row],[Space constrained %]])),0),0.5*Table25[[#This Row],[ASHP]])</f>
        <v>0.48110465116279072</v>
      </c>
      <c r="AY171" s="16">
        <f>IF(Table25[[#This Row],[Subsector]]="Residential",IF(Table25[[#This Row],[Building structure]]&lt;&gt;"Apartment",Table25[[#This Row],[Hydrogen boiler]]*0.5,0),0.5*Table25[[#This Row],[Hydrogen boiler]])</f>
        <v>0.17478704025888675</v>
      </c>
      <c r="AZ171" s="16">
        <f>IF(Table25[[#This Row],[Subsector]]="Residential",IF(Table25[[#This Row],[Peak demand / kW]]&gt;fuse_limit_kW,0,1),0)</f>
        <v>1</v>
      </c>
      <c r="BA171" s="16">
        <f>IF(Table25[[#This Row],[Subsector]]="Residential",IF(Table25[[#This Row],[Building structure]]&lt;&gt;"Apartment",IF(Table25[[#This Row],[Peak demand / kW]]&gt;fuse_limit_kW,0,0.5),0),0)</f>
        <v>0.5</v>
      </c>
      <c r="BB171" s="16">
        <f>IF(Table25[[#This Row],[Subsector]]="Residential",IF(Table25[[#This Row],[Peak demand / kW]]&gt;fuse_limit_kW,0,1),IF(OR(Table25[[#This Row],[Subsector]]="Commercial",Table25[[#This Row],[Subsector]]="Public"),1,0))</f>
        <v>1</v>
      </c>
      <c r="BC171" s="16">
        <f>IF(Table25[[#This Row],[Subsector]]="Residential",IF(Table25[[#This Row],[Peak demand / kW]]&gt;fuse_limit_kW,0,1),0)</f>
        <v>1</v>
      </c>
      <c r="BD171" s="16">
        <f>IF($G171=Table25[[#Headers],[Gas boiler]],1,0)</f>
        <v>0</v>
      </c>
      <c r="BE171" s="16">
        <f>IF($G171=Table25[[#Headers],[Oil boiler]],1,0)</f>
        <v>0</v>
      </c>
      <c r="BF171" s="16">
        <f>IF($G171=Table25[[#Headers],[Solid boiler]],1,0)</f>
        <v>0</v>
      </c>
      <c r="BG171" s="16">
        <f>IF(Table25[[#This Row],[Subsector]]="Residential",IF(Table25[[#This Row],[Building structure]]&lt;&gt;"Apartment",Table25[[#This Row],[ASHP]]*0.5,0),0)</f>
        <v>0.36950146627565983</v>
      </c>
      <c r="BH171" s="16">
        <f>IF(Table25[[#This Row],[Subsector]]="Residential",IF(Table25[[#This Row],[Building structure]]="Apartment",1,0),0)</f>
        <v>0</v>
      </c>
      <c r="BI171" s="27">
        <f>Table25[[#This Row],[Bioliquid boiler (B100)]]*0.5</f>
        <v>0.36950146627565983</v>
      </c>
    </row>
    <row r="172" spans="2:61" x14ac:dyDescent="0.25">
      <c r="B172">
        <v>164</v>
      </c>
      <c r="C172" t="s">
        <v>352</v>
      </c>
      <c r="G172" t="s">
        <v>29</v>
      </c>
      <c r="H172" t="s">
        <v>356</v>
      </c>
      <c r="J172" t="s">
        <v>354</v>
      </c>
      <c r="K172" s="39">
        <v>4.5115731723732599</v>
      </c>
      <c r="L172" s="39">
        <v>1.9770146955779917</v>
      </c>
      <c r="M172" s="39">
        <v>3.7690004777770749</v>
      </c>
      <c r="N172" s="39">
        <v>0</v>
      </c>
      <c r="O172" t="s">
        <v>339</v>
      </c>
      <c r="P172" s="19">
        <v>1838.318525980982</v>
      </c>
      <c r="R172" s="39">
        <v>4.6394566178821988</v>
      </c>
      <c r="S172" s="39">
        <v>1.9649474623881138</v>
      </c>
      <c r="T172" s="39">
        <v>0</v>
      </c>
      <c r="U172" s="39">
        <v>3.7690004777770754</v>
      </c>
      <c r="V172" s="16">
        <v>5.7308970099667775E-2</v>
      </c>
      <c r="W172" s="16">
        <v>5.2845528455284556E-2</v>
      </c>
      <c r="X172" s="16">
        <v>0.1079734219269103</v>
      </c>
      <c r="Y172" s="16">
        <v>0.69530894305323987</v>
      </c>
      <c r="Z172" s="16">
        <v>0.30469105694676013</v>
      </c>
      <c r="AA172" s="39">
        <v>97.341196013288936</v>
      </c>
      <c r="AB172" s="39">
        <f>R172*1000/AA172</f>
        <v>47.661800017834423</v>
      </c>
      <c r="AC172" s="39">
        <f>IF(AND(Table25[[#This Row],[Subsector]]="Residential",$AB172&gt;49),49+($AB172-49)*2,$AB172)</f>
        <v>47.661800017834423</v>
      </c>
      <c r="AD172" s="39">
        <f>Table25[[#This Row],[Space heating demand (MWh)]]/(load_factor*8760)*1000</f>
        <v>2.2485991908011003</v>
      </c>
      <c r="AE172" s="39">
        <f>Table25[[#This Row],[Peak demand / kW]]/Table25[[#This Row],[Floor area / m^2]]*1000</f>
        <v>23.100180426118079</v>
      </c>
      <c r="AF172" s="39">
        <f t="shared" si="2"/>
        <v>23.100180426118079</v>
      </c>
      <c r="AG172" s="46">
        <f>Table25[[#This Row],[Rebound-corrected peak demand (W/m2)]]/DesignDT</f>
        <v>1.0043556707007861</v>
      </c>
      <c r="AI172" s="16">
        <f>IF(Table25[[#This Row],[Subsector]]="Residential",1-MAX(Table25[[#This Row],[No HW storage %]],Table25[[#This Row],[Space constrained %]]),Table25[[#This Row],[ND stock with floor area over threshold / %]])</f>
        <v>0.89202657807308972</v>
      </c>
      <c r="AJ172" s="16">
        <f>IF(Table25[[#This Row],[Subsector]]="Residential",1-MAX(Table25[[#This Row],[No HW storage %]],Table25[[#This Row],[Space constrained %]]),Table25[[#This Row],[ND stock with floor area over threshold / %]])</f>
        <v>0.89202657807308972</v>
      </c>
      <c r="AK172" s="16">
        <f>IF(Table25[[#This Row],[Subsector]]="Residential",1-MAX(Table25[[#This Row],[No HW storage %]],Table25[[#This Row],[Space constrained %]]),Table25[[#This Row],[ND stock with floor area over threshold / %]])</f>
        <v>0.89202657807308972</v>
      </c>
      <c r="AL172" s="16">
        <f>IF(Table25[[#This Row],[Subsector]]="Residential",1-MAX(Table25[[#This Row],[No HW storage %]],Table25[[#This Row],[Space constrained %]]),Table25[[#This Row],[ND stock with floor area over threshold / %]])</f>
        <v>0.89202657807308972</v>
      </c>
      <c r="AM172" s="16">
        <f>IF($G172=Table25[[#Headers],[Electric heating]],1,0)</f>
        <v>1</v>
      </c>
      <c r="AN172" s="16">
        <f>IF($G172=Table25[[#Headers],[Commercial electric heating]],1,0)</f>
        <v>0</v>
      </c>
      <c r="AO17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0.89202657807308972</v>
      </c>
      <c r="AP172" s="16">
        <f>IF(Table25[[#This Row],[Subsector]]="Residential",IF(AND(Table25[[#This Row],[Building structure]]&lt;&gt;"Apartment",OR(Table25[[#This Row],[Heating]]="Oil boiler",Table25[[#This Row],[Heating]]="Solid boiler")),1,1-Table25[[#This Row],[Space constrained %]]),Table25[[#This Row],[ND stock with floor area over threshold / %]])</f>
        <v>0.89202657807308972</v>
      </c>
      <c r="AQ172" s="16">
        <f>IF(Table25[[#This Row],[Subsector]]="Residential",IF(AND(Table25[[#This Row],[Building structure]]&lt;&gt;"Apartment",OR(Table25[[#This Row],[Heating]]="Oil boiler",Table25[[#This Row],[Heating]]="Solid boiler")),1,1-Table25[[#This Row],[Space constrained %]]),Table25[[#This Row],[ND stock with floor area over threshold / %]])</f>
        <v>0.89202657807308972</v>
      </c>
      <c r="AR172" s="16">
        <f>IF(Table25[[#This Row],[Heating]]="Gas boiler",1,percentage_of_non_gas_domestic_properties_within_close_proximity_of_gas_grid)</f>
        <v>0.3495740805177735</v>
      </c>
      <c r="AS172" s="16">
        <f>IF(Table25[[#This Row],[Heating]]="Gas boiler",1,percentage_of_non_gas_domestic_properties_within_close_proximity_of_gas_grid)</f>
        <v>0.3495740805177735</v>
      </c>
      <c r="AT172" s="16">
        <f>Table25[[#This Row],[Biomethane boiler]]*Table25[[#This Row],[ASHP]]</f>
        <v>0.31182937082731621</v>
      </c>
      <c r="AU172" s="16">
        <f>IF(Table25[[#This Row],[Subsector]]="Residential",Table25[[#This Row],[ASHP]]*Table25[[#This Row],[Bioliquid boiler (B100)]],Table25[[#This Row],[ND stock with floor area over threshold / %]])</f>
        <v>0.79571141598878603</v>
      </c>
      <c r="AV172" s="16">
        <f>Table25[[#This Row],[Biomethane boiler]]*Table25[[#This Row],[ASHP]]</f>
        <v>0.31182937082731621</v>
      </c>
      <c r="AW172" s="16">
        <v>1</v>
      </c>
      <c r="AX172" s="16">
        <f>IF(Table25[[#This Row],[Subsector]]="Residential",IF(Table25[[#This Row],[Building structure]]&lt;&gt;"Apartment",0.5*(1-MIN(Table25[[#This Row],[No HW storage %]],Table25[[#This Row],[Space constrained %]])),0),0.5*Table25[[#This Row],[ASHP]])</f>
        <v>0.47357723577235772</v>
      </c>
      <c r="AY172" s="16">
        <f>IF(Table25[[#This Row],[Subsector]]="Residential",IF(Table25[[#This Row],[Building structure]]&lt;&gt;"Apartment",Table25[[#This Row],[Hydrogen boiler]]*0.5,0),0.5*Table25[[#This Row],[Hydrogen boiler]])</f>
        <v>0.17478704025888675</v>
      </c>
      <c r="AZ172" s="16">
        <f>IF(Table25[[#This Row],[Subsector]]="Residential",IF(Table25[[#This Row],[Peak demand / kW]]&gt;fuse_limit_kW,0,1),0)</f>
        <v>1</v>
      </c>
      <c r="BA172" s="16">
        <f>IF(Table25[[#This Row],[Subsector]]="Residential",IF(Table25[[#This Row],[Building structure]]&lt;&gt;"Apartment",IF(Table25[[#This Row],[Peak demand / kW]]&gt;fuse_limit_kW,0,0.5),0),0)</f>
        <v>0.5</v>
      </c>
      <c r="BB172" s="16">
        <f>IF(Table25[[#This Row],[Subsector]]="Residential",IF(Table25[[#This Row],[Peak demand / kW]]&gt;fuse_limit_kW,0,1),IF(OR(Table25[[#This Row],[Subsector]]="Commercial",Table25[[#This Row],[Subsector]]="Public"),1,0))</f>
        <v>1</v>
      </c>
      <c r="BC172" s="16">
        <f>IF(Table25[[#This Row],[Subsector]]="Residential",IF(Table25[[#This Row],[Peak demand / kW]]&gt;fuse_limit_kW,0,1),0)</f>
        <v>1</v>
      </c>
      <c r="BD172" s="16">
        <f>IF($G172=Table25[[#Headers],[Gas boiler]],1,0)</f>
        <v>0</v>
      </c>
      <c r="BE172" s="16">
        <f>IF($G172=Table25[[#Headers],[Oil boiler]],1,0)</f>
        <v>0</v>
      </c>
      <c r="BF172" s="16">
        <f>IF($G172=Table25[[#Headers],[Solid boiler]],1,0)</f>
        <v>0</v>
      </c>
      <c r="BG172" s="16">
        <f>IF(Table25[[#This Row],[Subsector]]="Residential",IF(Table25[[#This Row],[Building structure]]&lt;&gt;"Apartment",Table25[[#This Row],[ASHP]]*0.5,0),0)</f>
        <v>0.44601328903654486</v>
      </c>
      <c r="BH172" s="16">
        <f>IF(Table25[[#This Row],[Subsector]]="Residential",IF(Table25[[#This Row],[Building structure]]="Apartment",1,0),0)</f>
        <v>0</v>
      </c>
      <c r="BI172" s="27">
        <f>Table25[[#This Row],[Bioliquid boiler (B100)]]*0.5</f>
        <v>0.44601328903654486</v>
      </c>
    </row>
    <row r="173" spans="2:61" x14ac:dyDescent="0.25">
      <c r="B173" s="3">
        <v>165</v>
      </c>
      <c r="C173" t="s">
        <v>352</v>
      </c>
      <c r="G173" t="s">
        <v>29</v>
      </c>
      <c r="H173" t="s">
        <v>357</v>
      </c>
      <c r="J173" t="s">
        <v>354</v>
      </c>
      <c r="K173" s="39">
        <v>4.6254605505709367</v>
      </c>
      <c r="L173" s="39">
        <v>1.9099036853865548</v>
      </c>
      <c r="M173" s="39">
        <v>3.7051698974208831</v>
      </c>
      <c r="N173" s="39">
        <v>0</v>
      </c>
      <c r="O173" t="s">
        <v>339</v>
      </c>
      <c r="P173" s="19">
        <v>5560.7608568295163</v>
      </c>
      <c r="R173" s="39">
        <v>4.9088657289738311</v>
      </c>
      <c r="S173" s="39">
        <v>1.9563203670534823</v>
      </c>
      <c r="T173" s="39">
        <v>0</v>
      </c>
      <c r="U173" s="39">
        <v>3.7051698974208831</v>
      </c>
      <c r="V173" s="16">
        <v>5.1070840197693576E-2</v>
      </c>
      <c r="W173" s="16">
        <v>4.288816503800217E-2</v>
      </c>
      <c r="X173" s="16">
        <v>0.17957166392092258</v>
      </c>
      <c r="Y173" s="16">
        <v>0.70775864719547088</v>
      </c>
      <c r="Z173" s="16">
        <v>0.29224135280452906</v>
      </c>
      <c r="AA173" s="39">
        <v>87.108951125754942</v>
      </c>
      <c r="AB173" s="39">
        <f>R173*1000/AA173</f>
        <v>56.353172269140764</v>
      </c>
      <c r="AC173" s="39">
        <f>IF(AND(Table25[[#This Row],[Subsector]]="Residential",$AB173&gt;49),49+($AB173-49)*2,$AB173)</f>
        <v>63.706344538281527</v>
      </c>
      <c r="AD173" s="39">
        <f>Table25[[#This Row],[Space heating demand (MWh)]]/(load_factor*8760)*1000</f>
        <v>2.3053614457116294</v>
      </c>
      <c r="AE173" s="39">
        <f>Table25[[#This Row],[Peak demand / kW]]/Table25[[#This Row],[Floor area / m^2]]*1000</f>
        <v>26.465264659007218</v>
      </c>
      <c r="AF173" s="39">
        <f t="shared" si="2"/>
        <v>29.918551179536404</v>
      </c>
      <c r="AG173" s="46">
        <f>Table25[[#This Row],[Rebound-corrected peak demand (W/m2)]]/DesignDT</f>
        <v>1.300806573023322</v>
      </c>
      <c r="AI173" s="16">
        <f>IF(Table25[[#This Row],[Subsector]]="Residential",1-MAX(Table25[[#This Row],[No HW storage %]],Table25[[#This Row],[Space constrained %]]),Table25[[#This Row],[ND stock with floor area over threshold / %]])</f>
        <v>0.82042833607907739</v>
      </c>
      <c r="AJ173" s="16">
        <f>IF(Table25[[#This Row],[Subsector]]="Residential",1-MAX(Table25[[#This Row],[No HW storage %]],Table25[[#This Row],[Space constrained %]]),Table25[[#This Row],[ND stock with floor area over threshold / %]])</f>
        <v>0.82042833607907739</v>
      </c>
      <c r="AK173" s="16">
        <f>IF(Table25[[#This Row],[Subsector]]="Residential",1-MAX(Table25[[#This Row],[No HW storage %]],Table25[[#This Row],[Space constrained %]]),Table25[[#This Row],[ND stock with floor area over threshold / %]])</f>
        <v>0.82042833607907739</v>
      </c>
      <c r="AL173" s="16">
        <f>IF(Table25[[#This Row],[Subsector]]="Residential",1-MAX(Table25[[#This Row],[No HW storage %]],Table25[[#This Row],[Space constrained %]]),Table25[[#This Row],[ND stock with floor area over threshold / %]])</f>
        <v>0.82042833607907739</v>
      </c>
      <c r="AM173" s="16">
        <f>IF($G173=Table25[[#Headers],[Electric heating]],1,0)</f>
        <v>1</v>
      </c>
      <c r="AN173" s="16">
        <f>IF($G173=Table25[[#Headers],[Commercial electric heating]],1,0)</f>
        <v>0</v>
      </c>
      <c r="AO17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0.82042833607907739</v>
      </c>
      <c r="AP173" s="16">
        <f>IF(Table25[[#This Row],[Subsector]]="Residential",IF(AND(Table25[[#This Row],[Building structure]]&lt;&gt;"Apartment",OR(Table25[[#This Row],[Heating]]="Oil boiler",Table25[[#This Row],[Heating]]="Solid boiler")),1,1-Table25[[#This Row],[Space constrained %]]),Table25[[#This Row],[ND stock with floor area over threshold / %]])</f>
        <v>0.82042833607907739</v>
      </c>
      <c r="AQ173" s="16">
        <f>IF(Table25[[#This Row],[Subsector]]="Residential",IF(AND(Table25[[#This Row],[Building structure]]&lt;&gt;"Apartment",OR(Table25[[#This Row],[Heating]]="Oil boiler",Table25[[#This Row],[Heating]]="Solid boiler")),1,1-Table25[[#This Row],[Space constrained %]]),Table25[[#This Row],[ND stock with floor area over threshold / %]])</f>
        <v>0.82042833607907739</v>
      </c>
      <c r="AR173" s="16">
        <f>IF(Table25[[#This Row],[Heating]]="Gas boiler",1,percentage_of_non_gas_domestic_properties_within_close_proximity_of_gas_grid)</f>
        <v>0.3495740805177735</v>
      </c>
      <c r="AS173" s="16">
        <f>IF(Table25[[#This Row],[Heating]]="Gas boiler",1,percentage_of_non_gas_domestic_properties_within_close_proximity_of_gas_grid)</f>
        <v>0.3495740805177735</v>
      </c>
      <c r="AT173" s="16">
        <f>Table25[[#This Row],[Biomethane boiler]]*Table25[[#This Row],[ASHP]]</f>
        <v>0.28680048121557034</v>
      </c>
      <c r="AU173" s="16">
        <f>IF(Table25[[#This Row],[Subsector]]="Residential",Table25[[#This Row],[ASHP]]*Table25[[#This Row],[Bioliquid boiler (B100)]],Table25[[#This Row],[ND stock with floor area over threshold / %]])</f>
        <v>0.67310265464148356</v>
      </c>
      <c r="AV173" s="16">
        <f>Table25[[#This Row],[Biomethane boiler]]*Table25[[#This Row],[ASHP]]</f>
        <v>0.28680048121557034</v>
      </c>
      <c r="AW173" s="16">
        <v>1</v>
      </c>
      <c r="AX173" s="16">
        <f>IF(Table25[[#This Row],[Subsector]]="Residential",IF(Table25[[#This Row],[Building structure]]&lt;&gt;"Apartment",0.5*(1-MIN(Table25[[#This Row],[No HW storage %]],Table25[[#This Row],[Space constrained %]])),0),0.5*Table25[[#This Row],[ASHP]])</f>
        <v>0.4785559174809989</v>
      </c>
      <c r="AY173" s="16">
        <f>IF(Table25[[#This Row],[Subsector]]="Residential",IF(Table25[[#This Row],[Building structure]]&lt;&gt;"Apartment",Table25[[#This Row],[Hydrogen boiler]]*0.5,0),0.5*Table25[[#This Row],[Hydrogen boiler]])</f>
        <v>0.17478704025888675</v>
      </c>
      <c r="AZ173" s="16">
        <f>IF(Table25[[#This Row],[Subsector]]="Residential",IF(Table25[[#This Row],[Peak demand / kW]]&gt;fuse_limit_kW,0,1),0)</f>
        <v>1</v>
      </c>
      <c r="BA173" s="16">
        <f>IF(Table25[[#This Row],[Subsector]]="Residential",IF(Table25[[#This Row],[Building structure]]&lt;&gt;"Apartment",IF(Table25[[#This Row],[Peak demand / kW]]&gt;fuse_limit_kW,0,0.5),0),0)</f>
        <v>0.5</v>
      </c>
      <c r="BB173" s="16">
        <f>IF(Table25[[#This Row],[Subsector]]="Residential",IF(Table25[[#This Row],[Peak demand / kW]]&gt;fuse_limit_kW,0,1),IF(OR(Table25[[#This Row],[Subsector]]="Commercial",Table25[[#This Row],[Subsector]]="Public"),1,0))</f>
        <v>1</v>
      </c>
      <c r="BC173" s="16">
        <f>IF(Table25[[#This Row],[Subsector]]="Residential",IF(Table25[[#This Row],[Peak demand / kW]]&gt;fuse_limit_kW,0,1),0)</f>
        <v>1</v>
      </c>
      <c r="BD173" s="16">
        <f>IF($G173=Table25[[#Headers],[Gas boiler]],1,0)</f>
        <v>0</v>
      </c>
      <c r="BE173" s="16">
        <f>IF($G173=Table25[[#Headers],[Oil boiler]],1,0)</f>
        <v>0</v>
      </c>
      <c r="BF173" s="16">
        <f>IF($G173=Table25[[#Headers],[Solid boiler]],1,0)</f>
        <v>0</v>
      </c>
      <c r="BG173" s="16">
        <f>IF(Table25[[#This Row],[Subsector]]="Residential",IF(Table25[[#This Row],[Building structure]]&lt;&gt;"Apartment",Table25[[#This Row],[ASHP]]*0.5,0),0)</f>
        <v>0.4102141680395387</v>
      </c>
      <c r="BH173" s="16">
        <f>IF(Table25[[#This Row],[Subsector]]="Residential",IF(Table25[[#This Row],[Building structure]]="Apartment",1,0),0)</f>
        <v>0</v>
      </c>
      <c r="BI173" s="27">
        <f>Table25[[#This Row],[Bioliquid boiler (B100)]]*0.5</f>
        <v>0.4102141680395387</v>
      </c>
    </row>
    <row r="174" spans="2:61" x14ac:dyDescent="0.25">
      <c r="B174" s="3">
        <v>166</v>
      </c>
      <c r="C174" t="s">
        <v>352</v>
      </c>
      <c r="G174" t="s">
        <v>29</v>
      </c>
      <c r="H174" t="s">
        <v>358</v>
      </c>
      <c r="J174" t="s">
        <v>354</v>
      </c>
      <c r="K174" s="39">
        <v>5.0992614619791619</v>
      </c>
      <c r="L174" s="39">
        <v>1.842391068582691</v>
      </c>
      <c r="M174" s="39">
        <v>3.648046310382993</v>
      </c>
      <c r="N174" s="39">
        <v>0</v>
      </c>
      <c r="O174" t="s">
        <v>339</v>
      </c>
      <c r="P174" s="19">
        <v>3581.9728089297209</v>
      </c>
      <c r="R174" s="39">
        <v>5.4413752875873636</v>
      </c>
      <c r="S174" s="39">
        <v>1.9610674506687762</v>
      </c>
      <c r="T174" s="39">
        <v>0</v>
      </c>
      <c r="U174" s="39">
        <v>3.648046310382993</v>
      </c>
      <c r="V174" s="16">
        <v>0.13682864450127877</v>
      </c>
      <c r="W174" s="16">
        <v>8.1081081081081086E-2</v>
      </c>
      <c r="X174" s="16">
        <v>0.3393009377664109</v>
      </c>
      <c r="Y174" s="16">
        <v>0.7345889814462423</v>
      </c>
      <c r="Z174" s="16">
        <v>0.2654110185537577</v>
      </c>
      <c r="AA174" s="39">
        <v>78.629539641943552</v>
      </c>
      <c r="AB174" s="39">
        <f>R174*1000/AA174</f>
        <v>69.202685305876528</v>
      </c>
      <c r="AC174" s="39">
        <f>IF(AND(Table25[[#This Row],[Subsector]]="Residential",$AB174&gt;49),49+($AB174-49)*2,$AB174)</f>
        <v>89.405370611753057</v>
      </c>
      <c r="AD174" s="39">
        <f>Table25[[#This Row],[Space heating demand (MWh)]]/(load_factor*8760)*1000</f>
        <v>2.5415070883263366</v>
      </c>
      <c r="AE174" s="39">
        <f>Table25[[#This Row],[Peak demand / kW]]/Table25[[#This Row],[Floor area / m^2]]*1000</f>
        <v>32.322548242042792</v>
      </c>
      <c r="AF174" s="39">
        <f t="shared" si="2"/>
        <v>41.758631069345327</v>
      </c>
      <c r="AG174" s="46">
        <f>Table25[[#This Row],[Rebound-corrected peak demand (W/m2)]]/DesignDT</f>
        <v>1.8155926551889272</v>
      </c>
      <c r="AI174" s="16">
        <f>IF(Table25[[#This Row],[Subsector]]="Residential",1-MAX(Table25[[#This Row],[No HW storage %]],Table25[[#This Row],[Space constrained %]]),Table25[[#This Row],[ND stock with floor area over threshold / %]])</f>
        <v>0.6606990622335891</v>
      </c>
      <c r="AJ174" s="16">
        <f>IF(Table25[[#This Row],[Subsector]]="Residential",1-MAX(Table25[[#This Row],[No HW storage %]],Table25[[#This Row],[Space constrained %]]),Table25[[#This Row],[ND stock with floor area over threshold / %]])</f>
        <v>0.6606990622335891</v>
      </c>
      <c r="AK174" s="16">
        <f>IF(Table25[[#This Row],[Subsector]]="Residential",1-MAX(Table25[[#This Row],[No HW storage %]],Table25[[#This Row],[Space constrained %]]),Table25[[#This Row],[ND stock with floor area over threshold / %]])</f>
        <v>0.6606990622335891</v>
      </c>
      <c r="AL174" s="16">
        <f>IF(Table25[[#This Row],[Subsector]]="Residential",1-MAX(Table25[[#This Row],[No HW storage %]],Table25[[#This Row],[Space constrained %]]),Table25[[#This Row],[ND stock with floor area over threshold / %]])</f>
        <v>0.6606990622335891</v>
      </c>
      <c r="AM174" s="16">
        <f>IF($G174=Table25[[#Headers],[Electric heating]],1,0)</f>
        <v>1</v>
      </c>
      <c r="AN174" s="16">
        <f>IF($G174=Table25[[#Headers],[Commercial electric heating]],1,0)</f>
        <v>0</v>
      </c>
      <c r="AO17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0.6606990622335891</v>
      </c>
      <c r="AP174" s="16">
        <f>IF(Table25[[#This Row],[Subsector]]="Residential",IF(AND(Table25[[#This Row],[Building structure]]&lt;&gt;"Apartment",OR(Table25[[#This Row],[Heating]]="Oil boiler",Table25[[#This Row],[Heating]]="Solid boiler")),1,1-Table25[[#This Row],[Space constrained %]]),Table25[[#This Row],[ND stock with floor area over threshold / %]])</f>
        <v>0.6606990622335891</v>
      </c>
      <c r="AQ174" s="16">
        <f>IF(Table25[[#This Row],[Subsector]]="Residential",IF(AND(Table25[[#This Row],[Building structure]]&lt;&gt;"Apartment",OR(Table25[[#This Row],[Heating]]="Oil boiler",Table25[[#This Row],[Heating]]="Solid boiler")),1,1-Table25[[#This Row],[Space constrained %]]),Table25[[#This Row],[ND stock with floor area over threshold / %]])</f>
        <v>0.6606990622335891</v>
      </c>
      <c r="AR174" s="16">
        <f>IF(Table25[[#This Row],[Heating]]="Gas boiler",1,percentage_of_non_gas_domestic_properties_within_close_proximity_of_gas_grid)</f>
        <v>0.3495740805177735</v>
      </c>
      <c r="AS174" s="16">
        <f>IF(Table25[[#This Row],[Heating]]="Gas boiler",1,percentage_of_non_gas_domestic_properties_within_close_proximity_of_gas_grid)</f>
        <v>0.3495740805177735</v>
      </c>
      <c r="AT174" s="16">
        <f>Table25[[#This Row],[Biomethane boiler]]*Table25[[#This Row],[ASHP]]</f>
        <v>0.23096326717926213</v>
      </c>
      <c r="AU174" s="16">
        <f>IF(Table25[[#This Row],[Subsector]]="Residential",Table25[[#This Row],[ASHP]]*Table25[[#This Row],[Bioliquid boiler (B100)]],Table25[[#This Row],[ND stock with floor area over threshold / %]])</f>
        <v>0.43652325083634402</v>
      </c>
      <c r="AV174" s="16">
        <f>Table25[[#This Row],[Biomethane boiler]]*Table25[[#This Row],[ASHP]]</f>
        <v>0.23096326717926213</v>
      </c>
      <c r="AW174" s="16">
        <v>1</v>
      </c>
      <c r="AX174" s="16">
        <f>IF(Table25[[#This Row],[Subsector]]="Residential",IF(Table25[[#This Row],[Building structure]]&lt;&gt;"Apartment",0.5*(1-MIN(Table25[[#This Row],[No HW storage %]],Table25[[#This Row],[Space constrained %]])),0),0.5*Table25[[#This Row],[ASHP]])</f>
        <v>0.45945945945945943</v>
      </c>
      <c r="AY174" s="16">
        <f>IF(Table25[[#This Row],[Subsector]]="Residential",IF(Table25[[#This Row],[Building structure]]&lt;&gt;"Apartment",Table25[[#This Row],[Hydrogen boiler]]*0.5,0),0.5*Table25[[#This Row],[Hydrogen boiler]])</f>
        <v>0.17478704025888675</v>
      </c>
      <c r="AZ174" s="16">
        <f>IF(Table25[[#This Row],[Subsector]]="Residential",IF(Table25[[#This Row],[Peak demand / kW]]&gt;fuse_limit_kW,0,1),0)</f>
        <v>1</v>
      </c>
      <c r="BA174" s="16">
        <f>IF(Table25[[#This Row],[Subsector]]="Residential",IF(Table25[[#This Row],[Building structure]]&lt;&gt;"Apartment",IF(Table25[[#This Row],[Peak demand / kW]]&gt;fuse_limit_kW,0,0.5),0),0)</f>
        <v>0.5</v>
      </c>
      <c r="BB174" s="16">
        <f>IF(Table25[[#This Row],[Subsector]]="Residential",IF(Table25[[#This Row],[Peak demand / kW]]&gt;fuse_limit_kW,0,1),IF(OR(Table25[[#This Row],[Subsector]]="Commercial",Table25[[#This Row],[Subsector]]="Public"),1,0))</f>
        <v>1</v>
      </c>
      <c r="BC174" s="16">
        <f>IF(Table25[[#This Row],[Subsector]]="Residential",IF(Table25[[#This Row],[Peak demand / kW]]&gt;fuse_limit_kW,0,1),0)</f>
        <v>1</v>
      </c>
      <c r="BD174" s="16">
        <f>IF($G174=Table25[[#Headers],[Gas boiler]],1,0)</f>
        <v>0</v>
      </c>
      <c r="BE174" s="16">
        <f>IF($G174=Table25[[#Headers],[Oil boiler]],1,0)</f>
        <v>0</v>
      </c>
      <c r="BF174" s="16">
        <f>IF($G174=Table25[[#Headers],[Solid boiler]],1,0)</f>
        <v>0</v>
      </c>
      <c r="BG174" s="16">
        <f>IF(Table25[[#This Row],[Subsector]]="Residential",IF(Table25[[#This Row],[Building structure]]&lt;&gt;"Apartment",Table25[[#This Row],[ASHP]]*0.5,0),0)</f>
        <v>0.33034953111679455</v>
      </c>
      <c r="BH174" s="16">
        <f>IF(Table25[[#This Row],[Subsector]]="Residential",IF(Table25[[#This Row],[Building structure]]="Apartment",1,0),0)</f>
        <v>0</v>
      </c>
      <c r="BI174" s="27">
        <f>Table25[[#This Row],[Bioliquid boiler (B100)]]*0.5</f>
        <v>0.33034953111679455</v>
      </c>
    </row>
    <row r="175" spans="2:61" x14ac:dyDescent="0.25">
      <c r="B175">
        <v>167</v>
      </c>
      <c r="C175" t="s">
        <v>352</v>
      </c>
      <c r="G175" t="s">
        <v>29</v>
      </c>
      <c r="H175" t="s">
        <v>359</v>
      </c>
      <c r="J175" t="s">
        <v>354</v>
      </c>
      <c r="K175" s="39">
        <v>6.4147178536166773</v>
      </c>
      <c r="L175" s="39">
        <v>1.822639638808486</v>
      </c>
      <c r="M175" s="39">
        <v>3.6736520115203506</v>
      </c>
      <c r="N175" s="39">
        <v>0</v>
      </c>
      <c r="O175" t="s">
        <v>339</v>
      </c>
      <c r="P175" s="19">
        <v>2078.032818820695</v>
      </c>
      <c r="R175" s="39">
        <v>6.8897415746842148</v>
      </c>
      <c r="S175" s="39">
        <v>1.9707043709022791</v>
      </c>
      <c r="T175" s="39">
        <v>0</v>
      </c>
      <c r="U175" s="39">
        <v>3.6736520115203515</v>
      </c>
      <c r="V175" s="16">
        <v>0.36590742101396034</v>
      </c>
      <c r="W175" s="16">
        <v>0.15661815661815662</v>
      </c>
      <c r="X175" s="16">
        <v>0.42615723732549599</v>
      </c>
      <c r="Y175" s="16">
        <v>0.77873491098516323</v>
      </c>
      <c r="Z175" s="16">
        <v>0.22126508901483669</v>
      </c>
      <c r="AA175" s="39">
        <v>78.850477590007387</v>
      </c>
      <c r="AB175" s="39">
        <f>R175*1000/AA175</f>
        <v>87.377296691952338</v>
      </c>
      <c r="AC175" s="39">
        <f>IF(AND(Table25[[#This Row],[Subsector]]="Residential",$AB175&gt;49),49+($AB175-49)*2,$AB175)</f>
        <v>125.75459338390468</v>
      </c>
      <c r="AD175" s="39">
        <f>Table25[[#This Row],[Space heating demand (MWh)]]/(load_factor*8760)*1000</f>
        <v>3.1971396281869873</v>
      </c>
      <c r="AE175" s="39">
        <f>Table25[[#This Row],[Peak demand / kW]]/Table25[[#This Row],[Floor area / m^2]]*1000</f>
        <v>40.546864469368238</v>
      </c>
      <c r="AF175" s="39">
        <f t="shared" si="2"/>
        <v>58.355598620932398</v>
      </c>
      <c r="AG175" s="46">
        <f>Table25[[#This Row],[Rebound-corrected peak demand (W/m2)]]/DesignDT</f>
        <v>2.5371999400405389</v>
      </c>
      <c r="AI175" s="16">
        <f>IF(Table25[[#This Row],[Subsector]]="Residential",1-MAX(Table25[[#This Row],[No HW storage %]],Table25[[#This Row],[Space constrained %]]),Table25[[#This Row],[ND stock with floor area over threshold / %]])</f>
        <v>0.57384276267450396</v>
      </c>
      <c r="AJ175" s="16">
        <f>IF(Table25[[#This Row],[Subsector]]="Residential",1-MAX(Table25[[#This Row],[No HW storage %]],Table25[[#This Row],[Space constrained %]]),Table25[[#This Row],[ND stock with floor area over threshold / %]])</f>
        <v>0.57384276267450396</v>
      </c>
      <c r="AK175" s="16">
        <f>IF(Table25[[#This Row],[Subsector]]="Residential",1-MAX(Table25[[#This Row],[No HW storage %]],Table25[[#This Row],[Space constrained %]]),Table25[[#This Row],[ND stock with floor area over threshold / %]])</f>
        <v>0.57384276267450396</v>
      </c>
      <c r="AL175" s="16">
        <f>IF(Table25[[#This Row],[Subsector]]="Residential",1-MAX(Table25[[#This Row],[No HW storage %]],Table25[[#This Row],[Space constrained %]]),Table25[[#This Row],[ND stock with floor area over threshold / %]])</f>
        <v>0.57384276267450396</v>
      </c>
      <c r="AM175" s="16">
        <f>IF($G175=Table25[[#Headers],[Electric heating]],1,0)</f>
        <v>1</v>
      </c>
      <c r="AN175" s="16">
        <f>IF($G175=Table25[[#Headers],[Commercial electric heating]],1,0)</f>
        <v>0</v>
      </c>
      <c r="AO17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0.57384276267450396</v>
      </c>
      <c r="AP175" s="16">
        <f>IF(Table25[[#This Row],[Subsector]]="Residential",IF(AND(Table25[[#This Row],[Building structure]]&lt;&gt;"Apartment",OR(Table25[[#This Row],[Heating]]="Oil boiler",Table25[[#This Row],[Heating]]="Solid boiler")),1,1-Table25[[#This Row],[Space constrained %]]),Table25[[#This Row],[ND stock with floor area over threshold / %]])</f>
        <v>0.57384276267450396</v>
      </c>
      <c r="AQ175" s="16">
        <f>IF(Table25[[#This Row],[Subsector]]="Residential",IF(AND(Table25[[#This Row],[Building structure]]&lt;&gt;"Apartment",OR(Table25[[#This Row],[Heating]]="Oil boiler",Table25[[#This Row],[Heating]]="Solid boiler")),1,1-Table25[[#This Row],[Space constrained %]]),Table25[[#This Row],[ND stock with floor area over threshold / %]])</f>
        <v>0.57384276267450396</v>
      </c>
      <c r="AR175" s="16">
        <f>IF(Table25[[#This Row],[Heating]]="Gas boiler",1,percentage_of_non_gas_domestic_properties_within_close_proximity_of_gas_grid)</f>
        <v>0.3495740805177735</v>
      </c>
      <c r="AS175" s="16">
        <f>IF(Table25[[#This Row],[Heating]]="Gas boiler",1,percentage_of_non_gas_domestic_properties_within_close_proximity_of_gas_grid)</f>
        <v>0.3495740805177735</v>
      </c>
      <c r="AT175" s="16">
        <f>Table25[[#This Row],[Biomethane boiler]]*Table25[[#This Row],[ASHP]]</f>
        <v>0.20060055612371863</v>
      </c>
      <c r="AU175" s="16">
        <f>IF(Table25[[#This Row],[Subsector]]="Residential",Table25[[#This Row],[ASHP]]*Table25[[#This Row],[Bioliquid boiler (B100)]],Table25[[#This Row],[ND stock with floor area over threshold / %]])</f>
        <v>0.32929551627390707</v>
      </c>
      <c r="AV175" s="16">
        <f>Table25[[#This Row],[Biomethane boiler]]*Table25[[#This Row],[ASHP]]</f>
        <v>0.20060055612371863</v>
      </c>
      <c r="AW175" s="16">
        <v>1</v>
      </c>
      <c r="AX175" s="16">
        <f>IF(Table25[[#This Row],[Subsector]]="Residential",IF(Table25[[#This Row],[Building structure]]&lt;&gt;"Apartment",0.5*(1-MIN(Table25[[#This Row],[No HW storage %]],Table25[[#This Row],[Space constrained %]])),0),0.5*Table25[[#This Row],[ASHP]])</f>
        <v>0.42169092169092171</v>
      </c>
      <c r="AY175" s="16">
        <f>IF(Table25[[#This Row],[Subsector]]="Residential",IF(Table25[[#This Row],[Building structure]]&lt;&gt;"Apartment",Table25[[#This Row],[Hydrogen boiler]]*0.5,0),0.5*Table25[[#This Row],[Hydrogen boiler]])</f>
        <v>0.17478704025888675</v>
      </c>
      <c r="AZ175" s="16">
        <f>IF(Table25[[#This Row],[Subsector]]="Residential",IF(Table25[[#This Row],[Peak demand / kW]]&gt;fuse_limit_kW,0,1),0)</f>
        <v>1</v>
      </c>
      <c r="BA175" s="16">
        <f>IF(Table25[[#This Row],[Subsector]]="Residential",IF(Table25[[#This Row],[Building structure]]&lt;&gt;"Apartment",IF(Table25[[#This Row],[Peak demand / kW]]&gt;fuse_limit_kW,0,0.5),0),0)</f>
        <v>0.5</v>
      </c>
      <c r="BB175" s="16">
        <f>IF(Table25[[#This Row],[Subsector]]="Residential",IF(Table25[[#This Row],[Peak demand / kW]]&gt;fuse_limit_kW,0,1),IF(OR(Table25[[#This Row],[Subsector]]="Commercial",Table25[[#This Row],[Subsector]]="Public"),1,0))</f>
        <v>1</v>
      </c>
      <c r="BC175" s="16">
        <f>IF(Table25[[#This Row],[Subsector]]="Residential",IF(Table25[[#This Row],[Peak demand / kW]]&gt;fuse_limit_kW,0,1),0)</f>
        <v>1</v>
      </c>
      <c r="BD175" s="16">
        <f>IF($G175=Table25[[#Headers],[Gas boiler]],1,0)</f>
        <v>0</v>
      </c>
      <c r="BE175" s="16">
        <f>IF($G175=Table25[[#Headers],[Oil boiler]],1,0)</f>
        <v>0</v>
      </c>
      <c r="BF175" s="16">
        <f>IF($G175=Table25[[#Headers],[Solid boiler]],1,0)</f>
        <v>0</v>
      </c>
      <c r="BG175" s="16">
        <f>IF(Table25[[#This Row],[Subsector]]="Residential",IF(Table25[[#This Row],[Building structure]]&lt;&gt;"Apartment",Table25[[#This Row],[ASHP]]*0.5,0),0)</f>
        <v>0.28692138133725198</v>
      </c>
      <c r="BH175" s="16">
        <f>IF(Table25[[#This Row],[Subsector]]="Residential",IF(Table25[[#This Row],[Building structure]]="Apartment",1,0),0)</f>
        <v>0</v>
      </c>
      <c r="BI175" s="27">
        <f>Table25[[#This Row],[Bioliquid boiler (B100)]]*0.5</f>
        <v>0.28692138133725198</v>
      </c>
    </row>
    <row r="176" spans="2:61" x14ac:dyDescent="0.25">
      <c r="B176" s="3">
        <v>168</v>
      </c>
      <c r="C176" t="s">
        <v>352</v>
      </c>
      <c r="G176" t="s">
        <v>29</v>
      </c>
      <c r="H176" t="s">
        <v>360</v>
      </c>
      <c r="J176" t="s">
        <v>354</v>
      </c>
      <c r="K176" s="39">
        <v>8.8185546479740218</v>
      </c>
      <c r="L176" s="39">
        <v>1.9759224696673121</v>
      </c>
      <c r="M176" s="39">
        <v>3.6888904136396086</v>
      </c>
      <c r="N176" s="39">
        <v>0</v>
      </c>
      <c r="O176" t="s">
        <v>339</v>
      </c>
      <c r="P176" s="19">
        <v>6690.6244026982258</v>
      </c>
      <c r="R176" s="39">
        <v>9.5841912429147076</v>
      </c>
      <c r="S176" s="39">
        <v>2.183651914302966</v>
      </c>
      <c r="T176" s="39">
        <v>0</v>
      </c>
      <c r="U176" s="39">
        <v>3.6888904136396086</v>
      </c>
      <c r="V176" s="16">
        <v>0.64605203103605657</v>
      </c>
      <c r="W176" s="16">
        <v>0.22344944774851316</v>
      </c>
      <c r="X176" s="16">
        <v>0.45869465997261527</v>
      </c>
      <c r="Y176" s="16">
        <v>0.81695060834043776</v>
      </c>
      <c r="Z176" s="16">
        <v>0.18304939165956233</v>
      </c>
      <c r="AA176" s="39">
        <v>78.035577361935381</v>
      </c>
      <c r="AB176" s="39">
        <f>R176*1000/AA176</f>
        <v>122.81822685135583</v>
      </c>
      <c r="AC176" s="39">
        <f>IF(AND(Table25[[#This Row],[Subsector]]="Residential",$AB176&gt;49),49+($AB176-49)*2,$AB176)</f>
        <v>196.63645370271166</v>
      </c>
      <c r="AD176" s="39">
        <f>Table25[[#This Row],[Space heating demand (MWh)]]/(load_factor*8760)*1000</f>
        <v>4.3952284686183303</v>
      </c>
      <c r="AE176" s="39">
        <f>Table25[[#This Row],[Peak demand / kW]]/Table25[[#This Row],[Floor area / m^2]]*1000</f>
        <v>56.323392703726682</v>
      </c>
      <c r="AF176" s="39">
        <f t="shared" si="2"/>
        <v>90.17580277534951</v>
      </c>
      <c r="AG176" s="46">
        <f>Table25[[#This Row],[Rebound-corrected peak demand (W/m2)]]/DesignDT</f>
        <v>3.9206870771891089</v>
      </c>
      <c r="AI176" s="16">
        <f>IF(Table25[[#This Row],[Subsector]]="Residential",1-MAX(Table25[[#This Row],[No HW storage %]],Table25[[#This Row],[Space constrained %]]),Table25[[#This Row],[ND stock with floor area over threshold / %]])</f>
        <v>0.54130534002738473</v>
      </c>
      <c r="AJ176" s="16">
        <f>IF(Table25[[#This Row],[Subsector]]="Residential",1-MAX(Table25[[#This Row],[No HW storage %]],Table25[[#This Row],[Space constrained %]]),Table25[[#This Row],[ND stock with floor area over threshold / %]])</f>
        <v>0.54130534002738473</v>
      </c>
      <c r="AK176" s="16">
        <f>IF(Table25[[#This Row],[Subsector]]="Residential",1-MAX(Table25[[#This Row],[No HW storage %]],Table25[[#This Row],[Space constrained %]]),Table25[[#This Row],[ND stock with floor area over threshold / %]])</f>
        <v>0.54130534002738473</v>
      </c>
      <c r="AL176" s="16">
        <f>IF(Table25[[#This Row],[Subsector]]="Residential",1-MAX(Table25[[#This Row],[No HW storage %]],Table25[[#This Row],[Space constrained %]]),Table25[[#This Row],[ND stock with floor area over threshold / %]])</f>
        <v>0.54130534002738473</v>
      </c>
      <c r="AM176" s="16">
        <f>IF($G176=Table25[[#Headers],[Electric heating]],1,0)</f>
        <v>1</v>
      </c>
      <c r="AN176" s="16">
        <f>IF($G176=Table25[[#Headers],[Commercial electric heating]],1,0)</f>
        <v>0</v>
      </c>
      <c r="AO17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0.54130534002738473</v>
      </c>
      <c r="AP176" s="16">
        <f>IF(Table25[[#This Row],[Subsector]]="Residential",IF(AND(Table25[[#This Row],[Building structure]]&lt;&gt;"Apartment",OR(Table25[[#This Row],[Heating]]="Oil boiler",Table25[[#This Row],[Heating]]="Solid boiler")),1,1-Table25[[#This Row],[Space constrained %]]),Table25[[#This Row],[ND stock with floor area over threshold / %]])</f>
        <v>0.54130534002738473</v>
      </c>
      <c r="AQ176" s="16">
        <f>IF(Table25[[#This Row],[Subsector]]="Residential",IF(AND(Table25[[#This Row],[Building structure]]&lt;&gt;"Apartment",OR(Table25[[#This Row],[Heating]]="Oil boiler",Table25[[#This Row],[Heating]]="Solid boiler")),1,1-Table25[[#This Row],[Space constrained %]]),Table25[[#This Row],[ND stock with floor area over threshold / %]])</f>
        <v>0.54130534002738473</v>
      </c>
      <c r="AR176" s="16">
        <f>IF(Table25[[#This Row],[Heating]]="Gas boiler",1,percentage_of_non_gas_domestic_properties_within_close_proximity_of_gas_grid)</f>
        <v>0.3495740805177735</v>
      </c>
      <c r="AS176" s="16">
        <f>IF(Table25[[#This Row],[Heating]]="Gas boiler",1,percentage_of_non_gas_domestic_properties_within_close_proximity_of_gas_grid)</f>
        <v>0.3495740805177735</v>
      </c>
      <c r="AT176" s="16">
        <f>Table25[[#This Row],[Biomethane boiler]]*Table25[[#This Row],[ASHP]]</f>
        <v>0.18922631651943375</v>
      </c>
      <c r="AU176" s="16">
        <f>IF(Table25[[#This Row],[Subsector]]="Residential",Table25[[#This Row],[ASHP]]*Table25[[#This Row],[Bioliquid boiler (B100)]],Table25[[#This Row],[ND stock with floor area over threshold / %]])</f>
        <v>0.29301147114216258</v>
      </c>
      <c r="AV176" s="16">
        <f>Table25[[#This Row],[Biomethane boiler]]*Table25[[#This Row],[ASHP]]</f>
        <v>0.18922631651943375</v>
      </c>
      <c r="AW176" s="16">
        <v>1</v>
      </c>
      <c r="AX176" s="16">
        <f>IF(Table25[[#This Row],[Subsector]]="Residential",IF(Table25[[#This Row],[Building structure]]&lt;&gt;"Apartment",0.5*(1-MIN(Table25[[#This Row],[No HW storage %]],Table25[[#This Row],[Space constrained %]])),0),0.5*Table25[[#This Row],[ASHP]])</f>
        <v>0.38827527612574342</v>
      </c>
      <c r="AY176" s="16">
        <f>IF(Table25[[#This Row],[Subsector]]="Residential",IF(Table25[[#This Row],[Building structure]]&lt;&gt;"Apartment",Table25[[#This Row],[Hydrogen boiler]]*0.5,0),0.5*Table25[[#This Row],[Hydrogen boiler]])</f>
        <v>0.17478704025888675</v>
      </c>
      <c r="AZ176" s="16">
        <f>IF(Table25[[#This Row],[Subsector]]="Residential",IF(Table25[[#This Row],[Peak demand / kW]]&gt;fuse_limit_kW,0,1),0)</f>
        <v>1</v>
      </c>
      <c r="BA176" s="16">
        <f>IF(Table25[[#This Row],[Subsector]]="Residential",IF(Table25[[#This Row],[Building structure]]&lt;&gt;"Apartment",IF(Table25[[#This Row],[Peak demand / kW]]&gt;fuse_limit_kW,0,0.5),0),0)</f>
        <v>0.5</v>
      </c>
      <c r="BB176" s="16">
        <f>IF(Table25[[#This Row],[Subsector]]="Residential",IF(Table25[[#This Row],[Peak demand / kW]]&gt;fuse_limit_kW,0,1),IF(OR(Table25[[#This Row],[Subsector]]="Commercial",Table25[[#This Row],[Subsector]]="Public"),1,0))</f>
        <v>1</v>
      </c>
      <c r="BC176" s="16">
        <f>IF(Table25[[#This Row],[Subsector]]="Residential",IF(Table25[[#This Row],[Peak demand / kW]]&gt;fuse_limit_kW,0,1),0)</f>
        <v>1</v>
      </c>
      <c r="BD176" s="16">
        <f>IF($G176=Table25[[#Headers],[Gas boiler]],1,0)</f>
        <v>0</v>
      </c>
      <c r="BE176" s="16">
        <f>IF($G176=Table25[[#Headers],[Oil boiler]],1,0)</f>
        <v>0</v>
      </c>
      <c r="BF176" s="16">
        <f>IF($G176=Table25[[#Headers],[Solid boiler]],1,0)</f>
        <v>0</v>
      </c>
      <c r="BG176" s="16">
        <f>IF(Table25[[#This Row],[Subsector]]="Residential",IF(Table25[[#This Row],[Building structure]]&lt;&gt;"Apartment",Table25[[#This Row],[ASHP]]*0.5,0),0)</f>
        <v>0.27065267001369236</v>
      </c>
      <c r="BH176" s="16">
        <f>IF(Table25[[#This Row],[Subsector]]="Residential",IF(Table25[[#This Row],[Building structure]]="Apartment",1,0),0)</f>
        <v>0</v>
      </c>
      <c r="BI176" s="27">
        <f>Table25[[#This Row],[Bioliquid boiler (B100)]]*0.5</f>
        <v>0.27065267001369236</v>
      </c>
    </row>
    <row r="177" spans="2:61" x14ac:dyDescent="0.25">
      <c r="B177" s="3">
        <v>169</v>
      </c>
      <c r="C177" t="s">
        <v>352</v>
      </c>
      <c r="G177" t="s">
        <v>25</v>
      </c>
      <c r="H177" t="s">
        <v>353</v>
      </c>
      <c r="J177" t="s">
        <v>354</v>
      </c>
      <c r="K177" s="39">
        <v>2.9587301552491572</v>
      </c>
      <c r="L177" s="39">
        <v>2.8101811469921212</v>
      </c>
      <c r="M177" s="39">
        <v>3.8350272868827497</v>
      </c>
      <c r="N177" s="39">
        <v>0</v>
      </c>
      <c r="O177" t="s">
        <v>339</v>
      </c>
      <c r="P177" s="19">
        <v>20703.59359774147</v>
      </c>
      <c r="R177" s="39">
        <v>3.3503905125583007</v>
      </c>
      <c r="S177" s="39">
        <v>3.1221335934103531</v>
      </c>
      <c r="T177" s="39">
        <v>0</v>
      </c>
      <c r="U177" s="39">
        <v>3.8350272868827497</v>
      </c>
      <c r="V177" s="16">
        <v>2.0138659623638165E-2</v>
      </c>
      <c r="W177" s="16">
        <v>7.335366356218577E-2</v>
      </c>
      <c r="X177" s="16">
        <v>1.5103994717728624E-2</v>
      </c>
      <c r="Y177" s="16">
        <v>0.51287496032391089</v>
      </c>
      <c r="Z177" s="16">
        <v>0.48712503967608906</v>
      </c>
      <c r="AA177" s="39">
        <v>117.33054638494465</v>
      </c>
      <c r="AB177" s="39">
        <f>R177*1000/AA177</f>
        <v>28.55514284887203</v>
      </c>
      <c r="AC177" s="39">
        <f>IF(AND(Table25[[#This Row],[Subsector]]="Residential",$AB177&gt;49),49+($AB177-49)*2,$AB177)</f>
        <v>28.55514284887203</v>
      </c>
      <c r="AD177" s="39">
        <f>Table25[[#This Row],[Space heating demand (MWh)]]/(load_factor*8760)*1000</f>
        <v>1.4746515192598186</v>
      </c>
      <c r="AE177" s="39">
        <f>Table25[[#This Row],[Peak demand / kW]]/Table25[[#This Row],[Floor area / m^2]]*1000</f>
        <v>12.568351249483651</v>
      </c>
      <c r="AF177" s="39">
        <f t="shared" si="2"/>
        <v>12.568351249483651</v>
      </c>
      <c r="AG177" s="46">
        <f>Table25[[#This Row],[Rebound-corrected peak demand (W/m2)]]/DesignDT</f>
        <v>0.54645005432537619</v>
      </c>
      <c r="AI177" s="16">
        <f>IF(Table25[[#This Row],[Subsector]]="Residential",1-MAX(Table25[[#This Row],[No HW storage %]],Table25[[#This Row],[Space constrained %]]),Table25[[#This Row],[ND stock with floor area over threshold / %]])</f>
        <v>0.92664633643781424</v>
      </c>
      <c r="AJ177" s="16">
        <f>IF(Table25[[#This Row],[Subsector]]="Residential",1-MAX(Table25[[#This Row],[No HW storage %]],Table25[[#This Row],[Space constrained %]]),Table25[[#This Row],[ND stock with floor area over threshold / %]])</f>
        <v>0.92664633643781424</v>
      </c>
      <c r="AK177" s="16">
        <f>IF(Table25[[#This Row],[Subsector]]="Residential",1-MAX(Table25[[#This Row],[No HW storage %]],Table25[[#This Row],[Space constrained %]]),Table25[[#This Row],[ND stock with floor area over threshold / %]])</f>
        <v>0.92664633643781424</v>
      </c>
      <c r="AL177" s="16">
        <f>IF(Table25[[#This Row],[Subsector]]="Residential",1-MAX(Table25[[#This Row],[No HW storage %]],Table25[[#This Row],[Space constrained %]]),Table25[[#This Row],[ND stock with floor area over threshold / %]])</f>
        <v>0.92664633643781424</v>
      </c>
      <c r="AM177" s="16">
        <f>IF($G177=Table25[[#Headers],[Electric heating]],1,0)</f>
        <v>0</v>
      </c>
      <c r="AN177" s="16">
        <f>IF($G177=Table25[[#Headers],[Commercial electric heating]],1,0)</f>
        <v>0</v>
      </c>
      <c r="AO17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0.98489600528227139</v>
      </c>
      <c r="AP177" s="16">
        <f>IF(Table25[[#This Row],[Subsector]]="Residential",IF(AND(Table25[[#This Row],[Building structure]]&lt;&gt;"Apartment",OR(Table25[[#This Row],[Heating]]="Oil boiler",Table25[[#This Row],[Heating]]="Solid boiler")),1,1-Table25[[#This Row],[Space constrained %]]),Table25[[#This Row],[ND stock with floor area over threshold / %]])</f>
        <v>0.98489600528227139</v>
      </c>
      <c r="AQ177" s="16">
        <f>IF(Table25[[#This Row],[Subsector]]="Residential",IF(AND(Table25[[#This Row],[Building structure]]&lt;&gt;"Apartment",OR(Table25[[#This Row],[Heating]]="Oil boiler",Table25[[#This Row],[Heating]]="Solid boiler")),1,1-Table25[[#This Row],[Space constrained %]]),Table25[[#This Row],[ND stock with floor area over threshold / %]])</f>
        <v>0.98489600528227139</v>
      </c>
      <c r="AR177" s="16">
        <f>IF(Table25[[#This Row],[Heating]]="Gas boiler",1,percentage_of_non_gas_domestic_properties_within_close_proximity_of_gas_grid)</f>
        <v>1</v>
      </c>
      <c r="AS177" s="16">
        <f>IF(Table25[[#This Row],[Heating]]="Gas boiler",1,percentage_of_non_gas_domestic_properties_within_close_proximity_of_gas_grid)</f>
        <v>1</v>
      </c>
      <c r="AT177" s="16">
        <f>Table25[[#This Row],[Biomethane boiler]]*Table25[[#This Row],[ASHP]]</f>
        <v>0.92664633643781424</v>
      </c>
      <c r="AU177" s="16">
        <f>IF(Table25[[#This Row],[Subsector]]="Residential",Table25[[#This Row],[ASHP]]*Table25[[#This Row],[Bioliquid boiler (B100)]],Table25[[#This Row],[ND stock with floor area over threshold / %]])</f>
        <v>0.91265027506705498</v>
      </c>
      <c r="AV177" s="16">
        <f>Table25[[#This Row],[Biomethane boiler]]*Table25[[#This Row],[ASHP]]</f>
        <v>0.92664633643781424</v>
      </c>
      <c r="AW177" s="16">
        <v>1</v>
      </c>
      <c r="AX177" s="16">
        <f>IF(Table25[[#This Row],[Subsector]]="Residential",IF(Table25[[#This Row],[Building structure]]&lt;&gt;"Apartment",0.5*(1-MIN(Table25[[#This Row],[No HW storage %]],Table25[[#This Row],[Space constrained %]])),0),0.5*Table25[[#This Row],[ASHP]])</f>
        <v>0.4924480026411357</v>
      </c>
      <c r="AY177" s="16">
        <f>IF(Table25[[#This Row],[Subsector]]="Residential",IF(Table25[[#This Row],[Building structure]]&lt;&gt;"Apartment",Table25[[#This Row],[Hydrogen boiler]]*0.5,0),0.5*Table25[[#This Row],[Hydrogen boiler]])</f>
        <v>0.5</v>
      </c>
      <c r="AZ177" s="16">
        <f>IF(Table25[[#This Row],[Subsector]]="Residential",IF(Table25[[#This Row],[Peak demand / kW]]&gt;fuse_limit_kW,0,1),0)</f>
        <v>1</v>
      </c>
      <c r="BA177" s="16">
        <f>IF(Table25[[#This Row],[Subsector]]="Residential",IF(Table25[[#This Row],[Building structure]]&lt;&gt;"Apartment",IF(Table25[[#This Row],[Peak demand / kW]]&gt;fuse_limit_kW,0,0.5),0),0)</f>
        <v>0.5</v>
      </c>
      <c r="BB177" s="16">
        <f>IF(Table25[[#This Row],[Subsector]]="Residential",IF(Table25[[#This Row],[Peak demand / kW]]&gt;fuse_limit_kW,0,1),IF(OR(Table25[[#This Row],[Subsector]]="Commercial",Table25[[#This Row],[Subsector]]="Public"),1,0))</f>
        <v>1</v>
      </c>
      <c r="BC177" s="16">
        <f>IF(Table25[[#This Row],[Subsector]]="Residential",IF(Table25[[#This Row],[Peak demand / kW]]&gt;fuse_limit_kW,0,1),0)</f>
        <v>1</v>
      </c>
      <c r="BD177" s="16">
        <f>IF($G177=Table25[[#Headers],[Gas boiler]],1,0)</f>
        <v>1</v>
      </c>
      <c r="BE177" s="16">
        <f>IF($G177=Table25[[#Headers],[Oil boiler]],1,0)</f>
        <v>0</v>
      </c>
      <c r="BF177" s="16">
        <f>IF($G177=Table25[[#Headers],[Solid boiler]],1,0)</f>
        <v>0</v>
      </c>
      <c r="BG177" s="16">
        <f>IF(Table25[[#This Row],[Subsector]]="Residential",IF(Table25[[#This Row],[Building structure]]&lt;&gt;"Apartment",Table25[[#This Row],[ASHP]]*0.5,0),0)</f>
        <v>0.46332316821890712</v>
      </c>
      <c r="BH177" s="16">
        <f>IF(Table25[[#This Row],[Subsector]]="Residential",IF(Table25[[#This Row],[Building structure]]="Apartment",1,0),0)</f>
        <v>0</v>
      </c>
      <c r="BI177" s="27">
        <f>Table25[[#This Row],[Bioliquid boiler (B100)]]*0.5</f>
        <v>0.4924480026411357</v>
      </c>
    </row>
    <row r="178" spans="2:61" x14ac:dyDescent="0.25">
      <c r="B178">
        <v>170</v>
      </c>
      <c r="C178" t="s">
        <v>352</v>
      </c>
      <c r="G178" t="s">
        <v>25</v>
      </c>
      <c r="H178" t="s">
        <v>355</v>
      </c>
      <c r="J178" t="s">
        <v>354</v>
      </c>
      <c r="K178" s="39">
        <v>4.2567290753626112</v>
      </c>
      <c r="L178" s="39">
        <v>2.3422002046203523</v>
      </c>
      <c r="M178" s="39">
        <v>3.8718314356771315</v>
      </c>
      <c r="N178" s="39">
        <v>0</v>
      </c>
      <c r="O178" t="s">
        <v>339</v>
      </c>
      <c r="P178" s="19">
        <v>41306.369101865675</v>
      </c>
      <c r="R178" s="39">
        <v>5.3255029825732274</v>
      </c>
      <c r="S178" s="39">
        <v>2.7963775612851367</v>
      </c>
      <c r="T178" s="39">
        <v>0</v>
      </c>
      <c r="U178" s="39">
        <v>3.8718314356771306</v>
      </c>
      <c r="V178" s="16">
        <v>6.1059860174574938E-2</v>
      </c>
      <c r="W178" s="16">
        <v>7.0974138643311577E-2</v>
      </c>
      <c r="X178" s="16">
        <v>5.2579324039217307E-2</v>
      </c>
      <c r="Y178" s="16">
        <v>0.64506359967743143</v>
      </c>
      <c r="Z178" s="16">
        <v>0.35493640032256857</v>
      </c>
      <c r="AA178" s="39">
        <v>95.671331651014469</v>
      </c>
      <c r="AB178" s="39">
        <f>R178*1000/AA178</f>
        <v>55.664564197761507</v>
      </c>
      <c r="AC178" s="39">
        <f>IF(AND(Table25[[#This Row],[Subsector]]="Residential",$AB178&gt;49),49+($AB178-49)*2,$AB178)</f>
        <v>62.329128395523014</v>
      </c>
      <c r="AD178" s="39">
        <f>Table25[[#This Row],[Space heating demand (MWh)]]/(load_factor*8760)*1000</f>
        <v>2.1215831348879166</v>
      </c>
      <c r="AE178" s="39">
        <f>Table25[[#This Row],[Peak demand / kW]]/Table25[[#This Row],[Floor area / m^2]]*1000</f>
        <v>22.175745840216074</v>
      </c>
      <c r="AF178" s="39">
        <f t="shared" si="2"/>
        <v>24.830786509542037</v>
      </c>
      <c r="AG178" s="46">
        <f>Table25[[#This Row],[Rebound-corrected peak demand (W/m2)]]/DesignDT</f>
        <v>1.0795994134583495</v>
      </c>
      <c r="AI178" s="16">
        <f>IF(Table25[[#This Row],[Subsector]]="Residential",1-MAX(Table25[[#This Row],[No HW storage %]],Table25[[#This Row],[Space constrained %]]),Table25[[#This Row],[ND stock with floor area over threshold / %]])</f>
        <v>0.92902586135668841</v>
      </c>
      <c r="AJ178" s="16">
        <f>IF(Table25[[#This Row],[Subsector]]="Residential",1-MAX(Table25[[#This Row],[No HW storage %]],Table25[[#This Row],[Space constrained %]]),Table25[[#This Row],[ND stock with floor area over threshold / %]])</f>
        <v>0.92902586135668841</v>
      </c>
      <c r="AK178" s="16">
        <f>IF(Table25[[#This Row],[Subsector]]="Residential",1-MAX(Table25[[#This Row],[No HW storage %]],Table25[[#This Row],[Space constrained %]]),Table25[[#This Row],[ND stock with floor area over threshold / %]])</f>
        <v>0.92902586135668841</v>
      </c>
      <c r="AL178" s="16">
        <f>IF(Table25[[#This Row],[Subsector]]="Residential",1-MAX(Table25[[#This Row],[No HW storage %]],Table25[[#This Row],[Space constrained %]]),Table25[[#This Row],[ND stock with floor area over threshold / %]])</f>
        <v>0.92902586135668841</v>
      </c>
      <c r="AM178" s="16">
        <f>IF($G178=Table25[[#Headers],[Electric heating]],1,0)</f>
        <v>0</v>
      </c>
      <c r="AN178" s="16">
        <f>IF($G178=Table25[[#Headers],[Commercial electric heating]],1,0)</f>
        <v>0</v>
      </c>
      <c r="AO17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0.94742067596078272</v>
      </c>
      <c r="AP178" s="16">
        <f>IF(Table25[[#This Row],[Subsector]]="Residential",IF(AND(Table25[[#This Row],[Building structure]]&lt;&gt;"Apartment",OR(Table25[[#This Row],[Heating]]="Oil boiler",Table25[[#This Row],[Heating]]="Solid boiler")),1,1-Table25[[#This Row],[Space constrained %]]),Table25[[#This Row],[ND stock with floor area over threshold / %]])</f>
        <v>0.94742067596078272</v>
      </c>
      <c r="AQ178" s="16">
        <f>IF(Table25[[#This Row],[Subsector]]="Residential",IF(AND(Table25[[#This Row],[Building structure]]&lt;&gt;"Apartment",OR(Table25[[#This Row],[Heating]]="Oil boiler",Table25[[#This Row],[Heating]]="Solid boiler")),1,1-Table25[[#This Row],[Space constrained %]]),Table25[[#This Row],[ND stock with floor area over threshold / %]])</f>
        <v>0.94742067596078272</v>
      </c>
      <c r="AR178" s="16">
        <f>IF(Table25[[#This Row],[Heating]]="Gas boiler",1,percentage_of_non_gas_domestic_properties_within_close_proximity_of_gas_grid)</f>
        <v>1</v>
      </c>
      <c r="AS178" s="16">
        <f>IF(Table25[[#This Row],[Heating]]="Gas boiler",1,percentage_of_non_gas_domestic_properties_within_close_proximity_of_gas_grid)</f>
        <v>1</v>
      </c>
      <c r="AT178" s="16">
        <f>Table25[[#This Row],[Biomethane boiler]]*Table25[[#This Row],[ASHP]]</f>
        <v>0.92902586135668841</v>
      </c>
      <c r="AU178" s="16">
        <f>IF(Table25[[#This Row],[Subsector]]="Residential",Table25[[#This Row],[ASHP]]*Table25[[#This Row],[Bioliquid boiler (B100)]],Table25[[#This Row],[ND stock with floor area over threshold / %]])</f>
        <v>0.88017830955160214</v>
      </c>
      <c r="AV178" s="16">
        <f>Table25[[#This Row],[Biomethane boiler]]*Table25[[#This Row],[ASHP]]</f>
        <v>0.92902586135668841</v>
      </c>
      <c r="AW178" s="16">
        <v>1</v>
      </c>
      <c r="AX178" s="16">
        <f>IF(Table25[[#This Row],[Subsector]]="Residential",IF(Table25[[#This Row],[Building structure]]&lt;&gt;"Apartment",0.5*(1-MIN(Table25[[#This Row],[No HW storage %]],Table25[[#This Row],[Space constrained %]])),0),0.5*Table25[[#This Row],[ASHP]])</f>
        <v>0.47371033798039136</v>
      </c>
      <c r="AY178" s="16">
        <f>IF(Table25[[#This Row],[Subsector]]="Residential",IF(Table25[[#This Row],[Building structure]]&lt;&gt;"Apartment",Table25[[#This Row],[Hydrogen boiler]]*0.5,0),0.5*Table25[[#This Row],[Hydrogen boiler]])</f>
        <v>0.5</v>
      </c>
      <c r="AZ178" s="16">
        <f>IF(Table25[[#This Row],[Subsector]]="Residential",IF(Table25[[#This Row],[Peak demand / kW]]&gt;fuse_limit_kW,0,1),0)</f>
        <v>1</v>
      </c>
      <c r="BA178" s="16">
        <f>IF(Table25[[#This Row],[Subsector]]="Residential",IF(Table25[[#This Row],[Building structure]]&lt;&gt;"Apartment",IF(Table25[[#This Row],[Peak demand / kW]]&gt;fuse_limit_kW,0,0.5),0),0)</f>
        <v>0.5</v>
      </c>
      <c r="BB178" s="16">
        <f>IF(Table25[[#This Row],[Subsector]]="Residential",IF(Table25[[#This Row],[Peak demand / kW]]&gt;fuse_limit_kW,0,1),IF(OR(Table25[[#This Row],[Subsector]]="Commercial",Table25[[#This Row],[Subsector]]="Public"),1,0))</f>
        <v>1</v>
      </c>
      <c r="BC178" s="16">
        <f>IF(Table25[[#This Row],[Subsector]]="Residential",IF(Table25[[#This Row],[Peak demand / kW]]&gt;fuse_limit_kW,0,1),0)</f>
        <v>1</v>
      </c>
      <c r="BD178" s="16">
        <f>IF($G178=Table25[[#Headers],[Gas boiler]],1,0)</f>
        <v>1</v>
      </c>
      <c r="BE178" s="16">
        <f>IF($G178=Table25[[#Headers],[Oil boiler]],1,0)</f>
        <v>0</v>
      </c>
      <c r="BF178" s="16">
        <f>IF($G178=Table25[[#Headers],[Solid boiler]],1,0)</f>
        <v>0</v>
      </c>
      <c r="BG178" s="16">
        <f>IF(Table25[[#This Row],[Subsector]]="Residential",IF(Table25[[#This Row],[Building structure]]&lt;&gt;"Apartment",Table25[[#This Row],[ASHP]]*0.5,0),0)</f>
        <v>0.4645129306783442</v>
      </c>
      <c r="BH178" s="16">
        <f>IF(Table25[[#This Row],[Subsector]]="Residential",IF(Table25[[#This Row],[Building structure]]="Apartment",1,0),0)</f>
        <v>0</v>
      </c>
      <c r="BI178" s="27">
        <f>Table25[[#This Row],[Bioliquid boiler (B100)]]*0.5</f>
        <v>0.47371033798039136</v>
      </c>
    </row>
    <row r="179" spans="2:61" x14ac:dyDescent="0.25">
      <c r="B179" s="3">
        <v>171</v>
      </c>
      <c r="C179" t="s">
        <v>352</v>
      </c>
      <c r="G179" t="s">
        <v>25</v>
      </c>
      <c r="H179" t="s">
        <v>356</v>
      </c>
      <c r="J179" t="s">
        <v>354</v>
      </c>
      <c r="K179" s="39">
        <v>4.6224396499331633</v>
      </c>
      <c r="L179" s="39">
        <v>2.3384216078937947</v>
      </c>
      <c r="M179" s="39">
        <v>3.8562937270087461</v>
      </c>
      <c r="N179" s="39">
        <v>0</v>
      </c>
      <c r="O179" t="s">
        <v>339</v>
      </c>
      <c r="P179" s="19">
        <v>48879.687591894581</v>
      </c>
      <c r="R179" s="39">
        <v>6.1203149313180001</v>
      </c>
      <c r="S179" s="39">
        <v>2.9092046381876449</v>
      </c>
      <c r="T179" s="39">
        <v>0</v>
      </c>
      <c r="U179" s="39">
        <v>3.8562937270087456</v>
      </c>
      <c r="V179" s="16">
        <v>7.6210452718056279E-2</v>
      </c>
      <c r="W179" s="16">
        <v>5.6358684265661013E-2</v>
      </c>
      <c r="X179" s="16">
        <v>9.2151721726970809E-2</v>
      </c>
      <c r="Y179" s="16">
        <v>0.66406145428277019</v>
      </c>
      <c r="Z179" s="16">
        <v>0.3359385457172297</v>
      </c>
      <c r="AA179" s="39">
        <v>88.917482957525024</v>
      </c>
      <c r="AB179" s="39">
        <f>R179*1000/AA179</f>
        <v>68.831401067005146</v>
      </c>
      <c r="AC179" s="39">
        <f>IF(AND(Table25[[#This Row],[Subsector]]="Residential",$AB179&gt;49),49+($AB179-49)*2,$AB179)</f>
        <v>88.662802134010292</v>
      </c>
      <c r="AD179" s="39">
        <f>Table25[[#This Row],[Space heating demand (MWh)]]/(load_factor*8760)*1000</f>
        <v>2.3038558079950158</v>
      </c>
      <c r="AE179" s="39">
        <f>Table25[[#This Row],[Peak demand / kW]]/Table25[[#This Row],[Floor area / m^2]]*1000</f>
        <v>25.910043012525943</v>
      </c>
      <c r="AF179" s="39">
        <f t="shared" si="2"/>
        <v>33.375130845687394</v>
      </c>
      <c r="AG179" s="46">
        <f>Table25[[#This Row],[Rebound-corrected peak demand (W/m2)]]/DesignDT</f>
        <v>1.4510926454646693</v>
      </c>
      <c r="AI179" s="16">
        <f>IF(Table25[[#This Row],[Subsector]]="Residential",1-MAX(Table25[[#This Row],[No HW storage %]],Table25[[#This Row],[Space constrained %]]),Table25[[#This Row],[ND stock with floor area over threshold / %]])</f>
        <v>0.90784827827302916</v>
      </c>
      <c r="AJ179" s="16">
        <f>IF(Table25[[#This Row],[Subsector]]="Residential",1-MAX(Table25[[#This Row],[No HW storage %]],Table25[[#This Row],[Space constrained %]]),Table25[[#This Row],[ND stock with floor area over threshold / %]])</f>
        <v>0.90784827827302916</v>
      </c>
      <c r="AK179" s="16">
        <f>IF(Table25[[#This Row],[Subsector]]="Residential",1-MAX(Table25[[#This Row],[No HW storage %]],Table25[[#This Row],[Space constrained %]]),Table25[[#This Row],[ND stock with floor area over threshold / %]])</f>
        <v>0.90784827827302916</v>
      </c>
      <c r="AL179" s="16">
        <f>IF(Table25[[#This Row],[Subsector]]="Residential",1-MAX(Table25[[#This Row],[No HW storage %]],Table25[[#This Row],[Space constrained %]]),Table25[[#This Row],[ND stock with floor area over threshold / %]])</f>
        <v>0.90784827827302916</v>
      </c>
      <c r="AM179" s="16">
        <f>IF($G179=Table25[[#Headers],[Electric heating]],1,0)</f>
        <v>0</v>
      </c>
      <c r="AN179" s="16">
        <f>IF($G179=Table25[[#Headers],[Commercial electric heating]],1,0)</f>
        <v>0</v>
      </c>
      <c r="AO17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0.90784827827302916</v>
      </c>
      <c r="AP179" s="16">
        <f>IF(Table25[[#This Row],[Subsector]]="Residential",IF(AND(Table25[[#This Row],[Building structure]]&lt;&gt;"Apartment",OR(Table25[[#This Row],[Heating]]="Oil boiler",Table25[[#This Row],[Heating]]="Solid boiler")),1,1-Table25[[#This Row],[Space constrained %]]),Table25[[#This Row],[ND stock with floor area over threshold / %]])</f>
        <v>0.90784827827302916</v>
      </c>
      <c r="AQ179" s="16">
        <f>IF(Table25[[#This Row],[Subsector]]="Residential",IF(AND(Table25[[#This Row],[Building structure]]&lt;&gt;"Apartment",OR(Table25[[#This Row],[Heating]]="Oil boiler",Table25[[#This Row],[Heating]]="Solid boiler")),1,1-Table25[[#This Row],[Space constrained %]]),Table25[[#This Row],[ND stock with floor area over threshold / %]])</f>
        <v>0.90784827827302916</v>
      </c>
      <c r="AR179" s="16">
        <f>IF(Table25[[#This Row],[Heating]]="Gas boiler",1,percentage_of_non_gas_domestic_properties_within_close_proximity_of_gas_grid)</f>
        <v>1</v>
      </c>
      <c r="AS179" s="16">
        <f>IF(Table25[[#This Row],[Heating]]="Gas boiler",1,percentage_of_non_gas_domestic_properties_within_close_proximity_of_gas_grid)</f>
        <v>1</v>
      </c>
      <c r="AT179" s="16">
        <f>Table25[[#This Row],[Biomethane boiler]]*Table25[[#This Row],[ASHP]]</f>
        <v>0.90784827827302916</v>
      </c>
      <c r="AU179" s="16">
        <f>IF(Table25[[#This Row],[Subsector]]="Residential",Table25[[#This Row],[ASHP]]*Table25[[#This Row],[Bioliquid boiler (B100)]],Table25[[#This Row],[ND stock with floor area over threshold / %]])</f>
        <v>0.82418849636330338</v>
      </c>
      <c r="AV179" s="16">
        <f>Table25[[#This Row],[Biomethane boiler]]*Table25[[#This Row],[ASHP]]</f>
        <v>0.90784827827302916</v>
      </c>
      <c r="AW179" s="16">
        <v>1</v>
      </c>
      <c r="AX179" s="16">
        <f>IF(Table25[[#This Row],[Subsector]]="Residential",IF(Table25[[#This Row],[Building structure]]&lt;&gt;"Apartment",0.5*(1-MIN(Table25[[#This Row],[No HW storage %]],Table25[[#This Row],[Space constrained %]])),0),0.5*Table25[[#This Row],[ASHP]])</f>
        <v>0.47182065786716948</v>
      </c>
      <c r="AY179" s="16">
        <f>IF(Table25[[#This Row],[Subsector]]="Residential",IF(Table25[[#This Row],[Building structure]]&lt;&gt;"Apartment",Table25[[#This Row],[Hydrogen boiler]]*0.5,0),0.5*Table25[[#This Row],[Hydrogen boiler]])</f>
        <v>0.5</v>
      </c>
      <c r="AZ179" s="16">
        <f>IF(Table25[[#This Row],[Subsector]]="Residential",IF(Table25[[#This Row],[Peak demand / kW]]&gt;fuse_limit_kW,0,1),0)</f>
        <v>1</v>
      </c>
      <c r="BA179" s="16">
        <f>IF(Table25[[#This Row],[Subsector]]="Residential",IF(Table25[[#This Row],[Building structure]]&lt;&gt;"Apartment",IF(Table25[[#This Row],[Peak demand / kW]]&gt;fuse_limit_kW,0,0.5),0),0)</f>
        <v>0.5</v>
      </c>
      <c r="BB179" s="16">
        <f>IF(Table25[[#This Row],[Subsector]]="Residential",IF(Table25[[#This Row],[Peak demand / kW]]&gt;fuse_limit_kW,0,1),IF(OR(Table25[[#This Row],[Subsector]]="Commercial",Table25[[#This Row],[Subsector]]="Public"),1,0))</f>
        <v>1</v>
      </c>
      <c r="BC179" s="16">
        <f>IF(Table25[[#This Row],[Subsector]]="Residential",IF(Table25[[#This Row],[Peak demand / kW]]&gt;fuse_limit_kW,0,1),0)</f>
        <v>1</v>
      </c>
      <c r="BD179" s="16">
        <f>IF($G179=Table25[[#Headers],[Gas boiler]],1,0)</f>
        <v>1</v>
      </c>
      <c r="BE179" s="16">
        <f>IF($G179=Table25[[#Headers],[Oil boiler]],1,0)</f>
        <v>0</v>
      </c>
      <c r="BF179" s="16">
        <f>IF($G179=Table25[[#Headers],[Solid boiler]],1,0)</f>
        <v>0</v>
      </c>
      <c r="BG179" s="16">
        <f>IF(Table25[[#This Row],[Subsector]]="Residential",IF(Table25[[#This Row],[Building structure]]&lt;&gt;"Apartment",Table25[[#This Row],[ASHP]]*0.5,0),0)</f>
        <v>0.45392413913651458</v>
      </c>
      <c r="BH179" s="16">
        <f>IF(Table25[[#This Row],[Subsector]]="Residential",IF(Table25[[#This Row],[Building structure]]="Apartment",1,0),0)</f>
        <v>0</v>
      </c>
      <c r="BI179" s="27">
        <f>Table25[[#This Row],[Bioliquid boiler (B100)]]*0.5</f>
        <v>0.45392413913651458</v>
      </c>
    </row>
    <row r="180" spans="2:61" x14ac:dyDescent="0.25">
      <c r="B180" s="3">
        <v>172</v>
      </c>
      <c r="C180" t="s">
        <v>352</v>
      </c>
      <c r="G180" t="s">
        <v>25</v>
      </c>
      <c r="H180" t="s">
        <v>357</v>
      </c>
      <c r="J180" t="s">
        <v>354</v>
      </c>
      <c r="K180" s="39">
        <v>5.6642669042593647</v>
      </c>
      <c r="L180" s="39">
        <v>2.3193909140805959</v>
      </c>
      <c r="M180" s="39">
        <v>3.8610866615920538</v>
      </c>
      <c r="N180" s="39">
        <v>0</v>
      </c>
      <c r="O180" t="s">
        <v>339</v>
      </c>
      <c r="P180" s="19">
        <v>36812.274420282643</v>
      </c>
      <c r="R180" s="39">
        <v>7.6787483212884302</v>
      </c>
      <c r="S180" s="39">
        <v>2.9374942611420281</v>
      </c>
      <c r="T180" s="39">
        <v>0</v>
      </c>
      <c r="U180" s="39">
        <v>3.8610866615920538</v>
      </c>
      <c r="V180" s="16">
        <v>0.18409692243420137</v>
      </c>
      <c r="W180" s="16">
        <v>7.6321392205868741E-2</v>
      </c>
      <c r="X180" s="16">
        <v>0.18428259759550666</v>
      </c>
      <c r="Y180" s="16">
        <v>0.70948267487710714</v>
      </c>
      <c r="Z180" s="16">
        <v>0.29051732512289286</v>
      </c>
      <c r="AA180" s="39">
        <v>85.690507357377456</v>
      </c>
      <c r="AB180" s="39">
        <f>R180*1000/AA180</f>
        <v>89.61025623601158</v>
      </c>
      <c r="AC180" s="39">
        <f>IF(AND(Table25[[#This Row],[Subsector]]="Residential",$AB180&gt;49),49+($AB180-49)*2,$AB180)</f>
        <v>130.22051247202316</v>
      </c>
      <c r="AD180" s="39">
        <f>Table25[[#This Row],[Space heating demand (MWh)]]/(load_factor*8760)*1000</f>
        <v>2.8231096982738477</v>
      </c>
      <c r="AE180" s="39">
        <f>Table25[[#This Row],[Peak demand / kW]]/Table25[[#This Row],[Floor area / m^2]]*1000</f>
        <v>32.945419339156174</v>
      </c>
      <c r="AF180" s="39">
        <f t="shared" si="2"/>
        <v>47.875874594659777</v>
      </c>
      <c r="AG180" s="46">
        <f>Table25[[#This Row],[Rebound-corrected peak demand (W/m2)]]/DesignDT</f>
        <v>2.0815597649852076</v>
      </c>
      <c r="AI180" s="16">
        <f>IF(Table25[[#This Row],[Subsector]]="Residential",1-MAX(Table25[[#This Row],[No HW storage %]],Table25[[#This Row],[Space constrained %]]),Table25[[#This Row],[ND stock with floor area over threshold / %]])</f>
        <v>0.81571740240449331</v>
      </c>
      <c r="AJ180" s="16">
        <f>IF(Table25[[#This Row],[Subsector]]="Residential",1-MAX(Table25[[#This Row],[No HW storage %]],Table25[[#This Row],[Space constrained %]]),Table25[[#This Row],[ND stock with floor area over threshold / %]])</f>
        <v>0.81571740240449331</v>
      </c>
      <c r="AK180" s="16">
        <f>IF(Table25[[#This Row],[Subsector]]="Residential",1-MAX(Table25[[#This Row],[No HW storage %]],Table25[[#This Row],[Space constrained %]]),Table25[[#This Row],[ND stock with floor area over threshold / %]])</f>
        <v>0.81571740240449331</v>
      </c>
      <c r="AL180" s="16">
        <f>IF(Table25[[#This Row],[Subsector]]="Residential",1-MAX(Table25[[#This Row],[No HW storage %]],Table25[[#This Row],[Space constrained %]]),Table25[[#This Row],[ND stock with floor area over threshold / %]])</f>
        <v>0.81571740240449331</v>
      </c>
      <c r="AM180" s="16">
        <f>IF($G180=Table25[[#Headers],[Electric heating]],1,0)</f>
        <v>0</v>
      </c>
      <c r="AN180" s="16">
        <f>IF($G180=Table25[[#Headers],[Commercial electric heating]],1,0)</f>
        <v>0</v>
      </c>
      <c r="AO18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0.81571740240449331</v>
      </c>
      <c r="AP180" s="16">
        <f>IF(Table25[[#This Row],[Subsector]]="Residential",IF(AND(Table25[[#This Row],[Building structure]]&lt;&gt;"Apartment",OR(Table25[[#This Row],[Heating]]="Oil boiler",Table25[[#This Row],[Heating]]="Solid boiler")),1,1-Table25[[#This Row],[Space constrained %]]),Table25[[#This Row],[ND stock with floor area over threshold / %]])</f>
        <v>0.81571740240449331</v>
      </c>
      <c r="AQ180" s="16">
        <f>IF(Table25[[#This Row],[Subsector]]="Residential",IF(AND(Table25[[#This Row],[Building structure]]&lt;&gt;"Apartment",OR(Table25[[#This Row],[Heating]]="Oil boiler",Table25[[#This Row],[Heating]]="Solid boiler")),1,1-Table25[[#This Row],[Space constrained %]]),Table25[[#This Row],[ND stock with floor area over threshold / %]])</f>
        <v>0.81571740240449331</v>
      </c>
      <c r="AR180" s="16">
        <f>IF(Table25[[#This Row],[Heating]]="Gas boiler",1,percentage_of_non_gas_domestic_properties_within_close_proximity_of_gas_grid)</f>
        <v>1</v>
      </c>
      <c r="AS180" s="16">
        <f>IF(Table25[[#This Row],[Heating]]="Gas boiler",1,percentage_of_non_gas_domestic_properties_within_close_proximity_of_gas_grid)</f>
        <v>1</v>
      </c>
      <c r="AT180" s="16">
        <f>Table25[[#This Row],[Biomethane boiler]]*Table25[[#This Row],[ASHP]]</f>
        <v>0.81571740240449331</v>
      </c>
      <c r="AU180" s="16">
        <f>IF(Table25[[#This Row],[Subsector]]="Residential",Table25[[#This Row],[ASHP]]*Table25[[#This Row],[Bioliquid boiler (B100)]],Table25[[#This Row],[ND stock with floor area over threshold / %]])</f>
        <v>0.66539488058553409</v>
      </c>
      <c r="AV180" s="16">
        <f>Table25[[#This Row],[Biomethane boiler]]*Table25[[#This Row],[ASHP]]</f>
        <v>0.81571740240449331</v>
      </c>
      <c r="AW180" s="16">
        <v>1</v>
      </c>
      <c r="AX180" s="16">
        <f>IF(Table25[[#This Row],[Subsector]]="Residential",IF(Table25[[#This Row],[Building structure]]&lt;&gt;"Apartment",0.5*(1-MIN(Table25[[#This Row],[No HW storage %]],Table25[[#This Row],[Space constrained %]])),0),0.5*Table25[[#This Row],[ASHP]])</f>
        <v>0.46183930389706562</v>
      </c>
      <c r="AY180" s="16">
        <f>IF(Table25[[#This Row],[Subsector]]="Residential",IF(Table25[[#This Row],[Building structure]]&lt;&gt;"Apartment",Table25[[#This Row],[Hydrogen boiler]]*0.5,0),0.5*Table25[[#This Row],[Hydrogen boiler]])</f>
        <v>0.5</v>
      </c>
      <c r="AZ180" s="16">
        <f>IF(Table25[[#This Row],[Subsector]]="Residential",IF(Table25[[#This Row],[Peak demand / kW]]&gt;fuse_limit_kW,0,1),0)</f>
        <v>1</v>
      </c>
      <c r="BA180" s="16">
        <f>IF(Table25[[#This Row],[Subsector]]="Residential",IF(Table25[[#This Row],[Building structure]]&lt;&gt;"Apartment",IF(Table25[[#This Row],[Peak demand / kW]]&gt;fuse_limit_kW,0,0.5),0),0)</f>
        <v>0.5</v>
      </c>
      <c r="BB180" s="16">
        <f>IF(Table25[[#This Row],[Subsector]]="Residential",IF(Table25[[#This Row],[Peak demand / kW]]&gt;fuse_limit_kW,0,1),IF(OR(Table25[[#This Row],[Subsector]]="Commercial",Table25[[#This Row],[Subsector]]="Public"),1,0))</f>
        <v>1</v>
      </c>
      <c r="BC180" s="16">
        <f>IF(Table25[[#This Row],[Subsector]]="Residential",IF(Table25[[#This Row],[Peak demand / kW]]&gt;fuse_limit_kW,0,1),0)</f>
        <v>1</v>
      </c>
      <c r="BD180" s="16">
        <f>IF($G180=Table25[[#Headers],[Gas boiler]],1,0)</f>
        <v>1</v>
      </c>
      <c r="BE180" s="16">
        <f>IF($G180=Table25[[#Headers],[Oil boiler]],1,0)</f>
        <v>0</v>
      </c>
      <c r="BF180" s="16">
        <f>IF($G180=Table25[[#Headers],[Solid boiler]],1,0)</f>
        <v>0</v>
      </c>
      <c r="BG180" s="16">
        <f>IF(Table25[[#This Row],[Subsector]]="Residential",IF(Table25[[#This Row],[Building structure]]&lt;&gt;"Apartment",Table25[[#This Row],[ASHP]]*0.5,0),0)</f>
        <v>0.40785870120224665</v>
      </c>
      <c r="BH180" s="16">
        <f>IF(Table25[[#This Row],[Subsector]]="Residential",IF(Table25[[#This Row],[Building structure]]="Apartment",1,0),0)</f>
        <v>0</v>
      </c>
      <c r="BI180" s="27">
        <f>Table25[[#This Row],[Bioliquid boiler (B100)]]*0.5</f>
        <v>0.40785870120224665</v>
      </c>
    </row>
    <row r="181" spans="2:61" x14ac:dyDescent="0.25">
      <c r="B181">
        <v>173</v>
      </c>
      <c r="C181" t="s">
        <v>352</v>
      </c>
      <c r="G181" t="s">
        <v>25</v>
      </c>
      <c r="H181" t="s">
        <v>358</v>
      </c>
      <c r="J181" t="s">
        <v>354</v>
      </c>
      <c r="K181" s="39">
        <v>7.2482782827761136</v>
      </c>
      <c r="L181" s="39">
        <v>2.2638951115059651</v>
      </c>
      <c r="M181" s="39">
        <v>3.8701567380327342</v>
      </c>
      <c r="N181" s="39">
        <v>0</v>
      </c>
      <c r="O181" t="s">
        <v>339</v>
      </c>
      <c r="P181" s="19">
        <v>19218.662693446542</v>
      </c>
      <c r="R181" s="39">
        <v>10.16941940885893</v>
      </c>
      <c r="S181" s="39">
        <v>2.9084672674045473</v>
      </c>
      <c r="T181" s="39">
        <v>0</v>
      </c>
      <c r="U181" s="39">
        <v>3.8701567380327342</v>
      </c>
      <c r="V181" s="16">
        <v>0.35422779407842092</v>
      </c>
      <c r="W181" s="16">
        <v>7.9515301609764721E-2</v>
      </c>
      <c r="X181" s="16">
        <v>0.23286209655908241</v>
      </c>
      <c r="Y181" s="16">
        <v>0.76200022669195355</v>
      </c>
      <c r="Z181" s="16">
        <v>0.23799977330804636</v>
      </c>
      <c r="AA181" s="39">
        <v>84.517711389704004</v>
      </c>
      <c r="AB181" s="39">
        <f>R181*1000/AA181</f>
        <v>120.32293872663682</v>
      </c>
      <c r="AC181" s="39">
        <f>IF(AND(Table25[[#This Row],[Subsector]]="Residential",$AB181&gt;49),49+($AB181-49)*2,$AB181)</f>
        <v>191.64587745327364</v>
      </c>
      <c r="AD181" s="39">
        <f>Table25[[#This Row],[Space heating demand (MWh)]]/(load_factor*8760)*1000</f>
        <v>3.6125918961385119</v>
      </c>
      <c r="AE181" s="39">
        <f>Table25[[#This Row],[Peak demand / kW]]/Table25[[#This Row],[Floor area / m^2]]*1000</f>
        <v>42.743607662081111</v>
      </c>
      <c r="AF181" s="39">
        <f t="shared" si="2"/>
        <v>68.080419931636513</v>
      </c>
      <c r="AG181" s="46">
        <f>Table25[[#This Row],[Rebound-corrected peak demand (W/m2)]]/DesignDT</f>
        <v>2.9600182578972398</v>
      </c>
      <c r="AI181" s="16">
        <f>IF(Table25[[#This Row],[Subsector]]="Residential",1-MAX(Table25[[#This Row],[No HW storage %]],Table25[[#This Row],[Space constrained %]]),Table25[[#This Row],[ND stock with floor area over threshold / %]])</f>
        <v>0.76713790344091759</v>
      </c>
      <c r="AJ181" s="16">
        <f>IF(Table25[[#This Row],[Subsector]]="Residential",1-MAX(Table25[[#This Row],[No HW storage %]],Table25[[#This Row],[Space constrained %]]),Table25[[#This Row],[ND stock with floor area over threshold / %]])</f>
        <v>0.76713790344091759</v>
      </c>
      <c r="AK181" s="16">
        <f>IF(Table25[[#This Row],[Subsector]]="Residential",1-MAX(Table25[[#This Row],[No HW storage %]],Table25[[#This Row],[Space constrained %]]),Table25[[#This Row],[ND stock with floor area over threshold / %]])</f>
        <v>0.76713790344091759</v>
      </c>
      <c r="AL181" s="16">
        <f>IF(Table25[[#This Row],[Subsector]]="Residential",1-MAX(Table25[[#This Row],[No HW storage %]],Table25[[#This Row],[Space constrained %]]),Table25[[#This Row],[ND stock with floor area over threshold / %]])</f>
        <v>0.76713790344091759</v>
      </c>
      <c r="AM181" s="16">
        <f>IF($G181=Table25[[#Headers],[Electric heating]],1,0)</f>
        <v>0</v>
      </c>
      <c r="AN181" s="16">
        <f>IF($G181=Table25[[#Headers],[Commercial electric heating]],1,0)</f>
        <v>0</v>
      </c>
      <c r="AO18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0.76713790344091759</v>
      </c>
      <c r="AP181" s="16">
        <f>IF(Table25[[#This Row],[Subsector]]="Residential",IF(AND(Table25[[#This Row],[Building structure]]&lt;&gt;"Apartment",OR(Table25[[#This Row],[Heating]]="Oil boiler",Table25[[#This Row],[Heating]]="Solid boiler")),1,1-Table25[[#This Row],[Space constrained %]]),Table25[[#This Row],[ND stock with floor area over threshold / %]])</f>
        <v>0.76713790344091759</v>
      </c>
      <c r="AQ181" s="16">
        <f>IF(Table25[[#This Row],[Subsector]]="Residential",IF(AND(Table25[[#This Row],[Building structure]]&lt;&gt;"Apartment",OR(Table25[[#This Row],[Heating]]="Oil boiler",Table25[[#This Row],[Heating]]="Solid boiler")),1,1-Table25[[#This Row],[Space constrained %]]),Table25[[#This Row],[ND stock with floor area over threshold / %]])</f>
        <v>0.76713790344091759</v>
      </c>
      <c r="AR181" s="16">
        <f>IF(Table25[[#This Row],[Heating]]="Gas boiler",1,percentage_of_non_gas_domestic_properties_within_close_proximity_of_gas_grid)</f>
        <v>1</v>
      </c>
      <c r="AS181" s="16">
        <f>IF(Table25[[#This Row],[Heating]]="Gas boiler",1,percentage_of_non_gas_domestic_properties_within_close_proximity_of_gas_grid)</f>
        <v>1</v>
      </c>
      <c r="AT181" s="16">
        <f>Table25[[#This Row],[Biomethane boiler]]*Table25[[#This Row],[ASHP]]</f>
        <v>0.76713790344091759</v>
      </c>
      <c r="AU181" s="16">
        <f>IF(Table25[[#This Row],[Subsector]]="Residential",Table25[[#This Row],[ASHP]]*Table25[[#This Row],[Bioliquid boiler (B100)]],Table25[[#This Row],[ND stock with floor area over threshold / %]])</f>
        <v>0.58850056289572661</v>
      </c>
      <c r="AV181" s="16">
        <f>Table25[[#This Row],[Biomethane boiler]]*Table25[[#This Row],[ASHP]]</f>
        <v>0.76713790344091759</v>
      </c>
      <c r="AW181" s="16">
        <v>1</v>
      </c>
      <c r="AX181" s="16">
        <f>IF(Table25[[#This Row],[Subsector]]="Residential",IF(Table25[[#This Row],[Building structure]]&lt;&gt;"Apartment",0.5*(1-MIN(Table25[[#This Row],[No HW storage %]],Table25[[#This Row],[Space constrained %]])),0),0.5*Table25[[#This Row],[ASHP]])</f>
        <v>0.46024234919511764</v>
      </c>
      <c r="AY181" s="16">
        <f>IF(Table25[[#This Row],[Subsector]]="Residential",IF(Table25[[#This Row],[Building structure]]&lt;&gt;"Apartment",Table25[[#This Row],[Hydrogen boiler]]*0.5,0),0.5*Table25[[#This Row],[Hydrogen boiler]])</f>
        <v>0.5</v>
      </c>
      <c r="AZ181" s="16">
        <f>IF(Table25[[#This Row],[Subsector]]="Residential",IF(Table25[[#This Row],[Peak demand / kW]]&gt;fuse_limit_kW,0,1),0)</f>
        <v>1</v>
      </c>
      <c r="BA181" s="16">
        <f>IF(Table25[[#This Row],[Subsector]]="Residential",IF(Table25[[#This Row],[Building structure]]&lt;&gt;"Apartment",IF(Table25[[#This Row],[Peak demand / kW]]&gt;fuse_limit_kW,0,0.5),0),0)</f>
        <v>0.5</v>
      </c>
      <c r="BB181" s="16">
        <f>IF(Table25[[#This Row],[Subsector]]="Residential",IF(Table25[[#This Row],[Peak demand / kW]]&gt;fuse_limit_kW,0,1),IF(OR(Table25[[#This Row],[Subsector]]="Commercial",Table25[[#This Row],[Subsector]]="Public"),1,0))</f>
        <v>1</v>
      </c>
      <c r="BC181" s="16">
        <f>IF(Table25[[#This Row],[Subsector]]="Residential",IF(Table25[[#This Row],[Peak demand / kW]]&gt;fuse_limit_kW,0,1),0)</f>
        <v>1</v>
      </c>
      <c r="BD181" s="16">
        <f>IF($G181=Table25[[#Headers],[Gas boiler]],1,0)</f>
        <v>1</v>
      </c>
      <c r="BE181" s="16">
        <f>IF($G181=Table25[[#Headers],[Oil boiler]],1,0)</f>
        <v>0</v>
      </c>
      <c r="BF181" s="16">
        <f>IF($G181=Table25[[#Headers],[Solid boiler]],1,0)</f>
        <v>0</v>
      </c>
      <c r="BG181" s="16">
        <f>IF(Table25[[#This Row],[Subsector]]="Residential",IF(Table25[[#This Row],[Building structure]]&lt;&gt;"Apartment",Table25[[#This Row],[ASHP]]*0.5,0),0)</f>
        <v>0.3835689517204588</v>
      </c>
      <c r="BH181" s="16">
        <f>IF(Table25[[#This Row],[Subsector]]="Residential",IF(Table25[[#This Row],[Building structure]]="Apartment",1,0),0)</f>
        <v>0</v>
      </c>
      <c r="BI181" s="27">
        <f>Table25[[#This Row],[Bioliquid boiler (B100)]]*0.5</f>
        <v>0.3835689517204588</v>
      </c>
    </row>
    <row r="182" spans="2:61" x14ac:dyDescent="0.25">
      <c r="B182" s="3">
        <v>174</v>
      </c>
      <c r="C182" t="s">
        <v>352</v>
      </c>
      <c r="G182" t="s">
        <v>25</v>
      </c>
      <c r="H182" t="s">
        <v>359</v>
      </c>
      <c r="J182" t="s">
        <v>354</v>
      </c>
      <c r="K182" s="39">
        <v>8.1478934424317941</v>
      </c>
      <c r="L182" s="39">
        <v>2.3228084387646577</v>
      </c>
      <c r="M182" s="39">
        <v>3.8711100954936652</v>
      </c>
      <c r="N182" s="39">
        <v>0</v>
      </c>
      <c r="O182" t="s">
        <v>339</v>
      </c>
      <c r="P182" s="19">
        <v>9382.9178313963694</v>
      </c>
      <c r="R182" s="39">
        <v>12.061601491194782</v>
      </c>
      <c r="S182" s="39">
        <v>3.0523742190197836</v>
      </c>
      <c r="T182" s="39">
        <v>0</v>
      </c>
      <c r="U182" s="39">
        <v>3.8711100954936652</v>
      </c>
      <c r="V182" s="16">
        <v>0.44727736295756693</v>
      </c>
      <c r="W182" s="16">
        <v>7.5853350189633378E-2</v>
      </c>
      <c r="X182" s="16">
        <v>0.27590602804589326</v>
      </c>
      <c r="Y182" s="16">
        <v>0.77816115241175809</v>
      </c>
      <c r="Z182" s="16">
        <v>0.22183884758824199</v>
      </c>
      <c r="AA182" s="39">
        <v>82.094154070296696</v>
      </c>
      <c r="AB182" s="39">
        <f>R182*1000/AA182</f>
        <v>146.92399998258719</v>
      </c>
      <c r="AC182" s="39">
        <f>IF(AND(Table25[[#This Row],[Subsector]]="Residential",$AB182&gt;49),49+($AB182-49)*2,$AB182)</f>
        <v>244.84799996517438</v>
      </c>
      <c r="AD182" s="39">
        <f>Table25[[#This Row],[Space heating demand (MWh)]]/(load_factor*8760)*1000</f>
        <v>4.0609662974274654</v>
      </c>
      <c r="AE182" s="39">
        <f>Table25[[#This Row],[Peak demand / kW]]/Table25[[#This Row],[Floor area / m^2]]*1000</f>
        <v>49.467180013208811</v>
      </c>
      <c r="AF182" s="39">
        <f t="shared" si="2"/>
        <v>82.436770654126491</v>
      </c>
      <c r="AG182" s="46">
        <f>Table25[[#This Row],[Rebound-corrected peak demand (W/m2)]]/DesignDT</f>
        <v>3.5842074197446299</v>
      </c>
      <c r="AI182" s="16">
        <f>IF(Table25[[#This Row],[Subsector]]="Residential",1-MAX(Table25[[#This Row],[No HW storage %]],Table25[[#This Row],[Space constrained %]]),Table25[[#This Row],[ND stock with floor area over threshold / %]])</f>
        <v>0.72409397195410674</v>
      </c>
      <c r="AJ182" s="16">
        <f>IF(Table25[[#This Row],[Subsector]]="Residential",1-MAX(Table25[[#This Row],[No HW storage %]],Table25[[#This Row],[Space constrained %]]),Table25[[#This Row],[ND stock with floor area over threshold / %]])</f>
        <v>0.72409397195410674</v>
      </c>
      <c r="AK182" s="16">
        <f>IF(Table25[[#This Row],[Subsector]]="Residential",1-MAX(Table25[[#This Row],[No HW storage %]],Table25[[#This Row],[Space constrained %]]),Table25[[#This Row],[ND stock with floor area over threshold / %]])</f>
        <v>0.72409397195410674</v>
      </c>
      <c r="AL182" s="16">
        <f>IF(Table25[[#This Row],[Subsector]]="Residential",1-MAX(Table25[[#This Row],[No HW storage %]],Table25[[#This Row],[Space constrained %]]),Table25[[#This Row],[ND stock with floor area over threshold / %]])</f>
        <v>0.72409397195410674</v>
      </c>
      <c r="AM182" s="16">
        <f>IF($G182=Table25[[#Headers],[Electric heating]],1,0)</f>
        <v>0</v>
      </c>
      <c r="AN182" s="16">
        <f>IF($G182=Table25[[#Headers],[Commercial electric heating]],1,0)</f>
        <v>0</v>
      </c>
      <c r="AO18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0.72409397195410674</v>
      </c>
      <c r="AP182" s="16">
        <f>IF(Table25[[#This Row],[Subsector]]="Residential",IF(AND(Table25[[#This Row],[Building structure]]&lt;&gt;"Apartment",OR(Table25[[#This Row],[Heating]]="Oil boiler",Table25[[#This Row],[Heating]]="Solid boiler")),1,1-Table25[[#This Row],[Space constrained %]]),Table25[[#This Row],[ND stock with floor area over threshold / %]])</f>
        <v>0.72409397195410674</v>
      </c>
      <c r="AQ182" s="16">
        <f>IF(Table25[[#This Row],[Subsector]]="Residential",IF(AND(Table25[[#This Row],[Building structure]]&lt;&gt;"Apartment",OR(Table25[[#This Row],[Heating]]="Oil boiler",Table25[[#This Row],[Heating]]="Solid boiler")),1,1-Table25[[#This Row],[Space constrained %]]),Table25[[#This Row],[ND stock with floor area over threshold / %]])</f>
        <v>0.72409397195410674</v>
      </c>
      <c r="AR182" s="16">
        <f>IF(Table25[[#This Row],[Heating]]="Gas boiler",1,percentage_of_non_gas_domestic_properties_within_close_proximity_of_gas_grid)</f>
        <v>1</v>
      </c>
      <c r="AS182" s="16">
        <f>IF(Table25[[#This Row],[Heating]]="Gas boiler",1,percentage_of_non_gas_domestic_properties_within_close_proximity_of_gas_grid)</f>
        <v>1</v>
      </c>
      <c r="AT182" s="16">
        <f>Table25[[#This Row],[Biomethane boiler]]*Table25[[#This Row],[ASHP]]</f>
        <v>0.72409397195410674</v>
      </c>
      <c r="AU182" s="16">
        <f>IF(Table25[[#This Row],[Subsector]]="Residential",Table25[[#This Row],[ASHP]]*Table25[[#This Row],[Bioliquid boiler (B100)]],Table25[[#This Row],[ND stock with floor area over threshold / %]])</f>
        <v>0.52431208022027476</v>
      </c>
      <c r="AV182" s="16">
        <f>Table25[[#This Row],[Biomethane boiler]]*Table25[[#This Row],[ASHP]]</f>
        <v>0.72409397195410674</v>
      </c>
      <c r="AW182" s="16">
        <v>1</v>
      </c>
      <c r="AX182" s="16">
        <f>IF(Table25[[#This Row],[Subsector]]="Residential",IF(Table25[[#This Row],[Building structure]]&lt;&gt;"Apartment",0.5*(1-MIN(Table25[[#This Row],[No HW storage %]],Table25[[#This Row],[Space constrained %]])),0),0.5*Table25[[#This Row],[ASHP]])</f>
        <v>0.46207332490518332</v>
      </c>
      <c r="AY182" s="16">
        <f>IF(Table25[[#This Row],[Subsector]]="Residential",IF(Table25[[#This Row],[Building structure]]&lt;&gt;"Apartment",Table25[[#This Row],[Hydrogen boiler]]*0.5,0),0.5*Table25[[#This Row],[Hydrogen boiler]])</f>
        <v>0.5</v>
      </c>
      <c r="AZ182" s="16">
        <f>IF(Table25[[#This Row],[Subsector]]="Residential",IF(Table25[[#This Row],[Peak demand / kW]]&gt;fuse_limit_kW,0,1),0)</f>
        <v>1</v>
      </c>
      <c r="BA182" s="16">
        <f>IF(Table25[[#This Row],[Subsector]]="Residential",IF(Table25[[#This Row],[Building structure]]&lt;&gt;"Apartment",IF(Table25[[#This Row],[Peak demand / kW]]&gt;fuse_limit_kW,0,0.5),0),0)</f>
        <v>0.5</v>
      </c>
      <c r="BB182" s="16">
        <f>IF(Table25[[#This Row],[Subsector]]="Residential",IF(Table25[[#This Row],[Peak demand / kW]]&gt;fuse_limit_kW,0,1),IF(OR(Table25[[#This Row],[Subsector]]="Commercial",Table25[[#This Row],[Subsector]]="Public"),1,0))</f>
        <v>1</v>
      </c>
      <c r="BC182" s="16">
        <f>IF(Table25[[#This Row],[Subsector]]="Residential",IF(Table25[[#This Row],[Peak demand / kW]]&gt;fuse_limit_kW,0,1),0)</f>
        <v>1</v>
      </c>
      <c r="BD182" s="16">
        <f>IF($G182=Table25[[#Headers],[Gas boiler]],1,0)</f>
        <v>1</v>
      </c>
      <c r="BE182" s="16">
        <f>IF($G182=Table25[[#Headers],[Oil boiler]],1,0)</f>
        <v>0</v>
      </c>
      <c r="BF182" s="16">
        <f>IF($G182=Table25[[#Headers],[Solid boiler]],1,0)</f>
        <v>0</v>
      </c>
      <c r="BG182" s="16">
        <f>IF(Table25[[#This Row],[Subsector]]="Residential",IF(Table25[[#This Row],[Building structure]]&lt;&gt;"Apartment",Table25[[#This Row],[ASHP]]*0.5,0),0)</f>
        <v>0.36204698597705337</v>
      </c>
      <c r="BH182" s="16">
        <f>IF(Table25[[#This Row],[Subsector]]="Residential",IF(Table25[[#This Row],[Building structure]]="Apartment",1,0),0)</f>
        <v>0</v>
      </c>
      <c r="BI182" s="27">
        <f>Table25[[#This Row],[Bioliquid boiler (B100)]]*0.5</f>
        <v>0.36204698597705337</v>
      </c>
    </row>
    <row r="183" spans="2:61" x14ac:dyDescent="0.25">
      <c r="B183" s="3">
        <v>175</v>
      </c>
      <c r="C183" t="s">
        <v>352</v>
      </c>
      <c r="G183" t="s">
        <v>25</v>
      </c>
      <c r="H183" t="s">
        <v>360</v>
      </c>
      <c r="J183" t="s">
        <v>354</v>
      </c>
      <c r="K183" s="39">
        <v>8.3157295965194979</v>
      </c>
      <c r="L183" s="39">
        <v>2.386647229223962</v>
      </c>
      <c r="M183" s="39">
        <v>3.804820241749173</v>
      </c>
      <c r="N183" s="39">
        <v>0</v>
      </c>
      <c r="O183" t="s">
        <v>339</v>
      </c>
      <c r="P183" s="19">
        <v>6626.6536787752902</v>
      </c>
      <c r="R183" s="39">
        <v>13.060233513589036</v>
      </c>
      <c r="S183" s="39">
        <v>3.1973818947767665</v>
      </c>
      <c r="T183" s="39">
        <v>0</v>
      </c>
      <c r="U183" s="39">
        <v>3.8048202417491725</v>
      </c>
      <c r="V183" s="16">
        <v>0.57632800412583807</v>
      </c>
      <c r="W183" s="16">
        <v>7.0615034168564919E-2</v>
      </c>
      <c r="X183" s="16">
        <v>0.43321299638989169</v>
      </c>
      <c r="Y183" s="16">
        <v>0.77699839315289954</v>
      </c>
      <c r="Z183" s="16">
        <v>0.22300160684710046</v>
      </c>
      <c r="AA183" s="39">
        <v>72.686591026302153</v>
      </c>
      <c r="AB183" s="39">
        <f>R183*1000/AA183</f>
        <v>179.67871830532127</v>
      </c>
      <c r="AC183" s="39">
        <f>IF(AND(Table25[[#This Row],[Subsector]]="Residential",$AB183&gt;49),49+($AB183-49)*2,$AB183)</f>
        <v>310.35743661064254</v>
      </c>
      <c r="AD183" s="39">
        <f>Table25[[#This Row],[Space heating demand (MWh)]]/(load_factor*8760)*1000</f>
        <v>4.144616994390506</v>
      </c>
      <c r="AE183" s="39">
        <f>Table25[[#This Row],[Peak demand / kW]]/Table25[[#This Row],[Floor area / m^2]]*1000</f>
        <v>57.020379355674379</v>
      </c>
      <c r="AF183" s="39">
        <f t="shared" si="2"/>
        <v>98.490789217018843</v>
      </c>
      <c r="AG183" s="46">
        <f>Table25[[#This Row],[Rebound-corrected peak demand (W/m2)]]/DesignDT</f>
        <v>4.2822082268269064</v>
      </c>
      <c r="AI183" s="16">
        <f>IF(Table25[[#This Row],[Subsector]]="Residential",1-MAX(Table25[[#This Row],[No HW storage %]],Table25[[#This Row],[Space constrained %]]),Table25[[#This Row],[ND stock with floor area over threshold / %]])</f>
        <v>0.56678700361010836</v>
      </c>
      <c r="AJ183" s="16">
        <f>IF(Table25[[#This Row],[Subsector]]="Residential",1-MAX(Table25[[#This Row],[No HW storage %]],Table25[[#This Row],[Space constrained %]]),Table25[[#This Row],[ND stock with floor area over threshold / %]])</f>
        <v>0.56678700361010836</v>
      </c>
      <c r="AK183" s="16">
        <f>IF(Table25[[#This Row],[Subsector]]="Residential",1-MAX(Table25[[#This Row],[No HW storage %]],Table25[[#This Row],[Space constrained %]]),Table25[[#This Row],[ND stock with floor area over threshold / %]])</f>
        <v>0.56678700361010836</v>
      </c>
      <c r="AL183" s="16">
        <f>IF(Table25[[#This Row],[Subsector]]="Residential",1-MAX(Table25[[#This Row],[No HW storage %]],Table25[[#This Row],[Space constrained %]]),Table25[[#This Row],[ND stock with floor area over threshold / %]])</f>
        <v>0.56678700361010836</v>
      </c>
      <c r="AM183" s="16">
        <f>IF($G183=Table25[[#Headers],[Electric heating]],1,0)</f>
        <v>0</v>
      </c>
      <c r="AN183" s="16">
        <f>IF($G183=Table25[[#Headers],[Commercial electric heating]],1,0)</f>
        <v>0</v>
      </c>
      <c r="AO18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0.56678700361010836</v>
      </c>
      <c r="AP183" s="16">
        <f>IF(Table25[[#This Row],[Subsector]]="Residential",IF(AND(Table25[[#This Row],[Building structure]]&lt;&gt;"Apartment",OR(Table25[[#This Row],[Heating]]="Oil boiler",Table25[[#This Row],[Heating]]="Solid boiler")),1,1-Table25[[#This Row],[Space constrained %]]),Table25[[#This Row],[ND stock with floor area over threshold / %]])</f>
        <v>0.56678700361010836</v>
      </c>
      <c r="AQ183" s="16">
        <f>IF(Table25[[#This Row],[Subsector]]="Residential",IF(AND(Table25[[#This Row],[Building structure]]&lt;&gt;"Apartment",OR(Table25[[#This Row],[Heating]]="Oil boiler",Table25[[#This Row],[Heating]]="Solid boiler")),1,1-Table25[[#This Row],[Space constrained %]]),Table25[[#This Row],[ND stock with floor area over threshold / %]])</f>
        <v>0.56678700361010836</v>
      </c>
      <c r="AR183" s="16">
        <f>IF(Table25[[#This Row],[Heating]]="Gas boiler",1,percentage_of_non_gas_domestic_properties_within_close_proximity_of_gas_grid)</f>
        <v>1</v>
      </c>
      <c r="AS183" s="16">
        <f>IF(Table25[[#This Row],[Heating]]="Gas boiler",1,percentage_of_non_gas_domestic_properties_within_close_proximity_of_gas_grid)</f>
        <v>1</v>
      </c>
      <c r="AT183" s="16">
        <f>Table25[[#This Row],[Biomethane boiler]]*Table25[[#This Row],[ASHP]]</f>
        <v>0.56678700361010836</v>
      </c>
      <c r="AU183" s="16">
        <f>IF(Table25[[#This Row],[Subsector]]="Residential",Table25[[#This Row],[ASHP]]*Table25[[#This Row],[Bioliquid boiler (B100)]],Table25[[#This Row],[ND stock with floor area over threshold / %]])</f>
        <v>0.32124750746132497</v>
      </c>
      <c r="AV183" s="16">
        <f>Table25[[#This Row],[Biomethane boiler]]*Table25[[#This Row],[ASHP]]</f>
        <v>0.56678700361010836</v>
      </c>
      <c r="AW183" s="16">
        <v>1</v>
      </c>
      <c r="AX183" s="16">
        <f>IF(Table25[[#This Row],[Subsector]]="Residential",IF(Table25[[#This Row],[Building structure]]&lt;&gt;"Apartment",0.5*(1-MIN(Table25[[#This Row],[No HW storage %]],Table25[[#This Row],[Space constrained %]])),0),0.5*Table25[[#This Row],[ASHP]])</f>
        <v>0.46469248291571752</v>
      </c>
      <c r="AY183" s="16">
        <f>IF(Table25[[#This Row],[Subsector]]="Residential",IF(Table25[[#This Row],[Building structure]]&lt;&gt;"Apartment",Table25[[#This Row],[Hydrogen boiler]]*0.5,0),0.5*Table25[[#This Row],[Hydrogen boiler]])</f>
        <v>0.5</v>
      </c>
      <c r="AZ183" s="16">
        <f>IF(Table25[[#This Row],[Subsector]]="Residential",IF(Table25[[#This Row],[Peak demand / kW]]&gt;fuse_limit_kW,0,1),0)</f>
        <v>1</v>
      </c>
      <c r="BA183" s="16">
        <f>IF(Table25[[#This Row],[Subsector]]="Residential",IF(Table25[[#This Row],[Building structure]]&lt;&gt;"Apartment",IF(Table25[[#This Row],[Peak demand / kW]]&gt;fuse_limit_kW,0,0.5),0),0)</f>
        <v>0.5</v>
      </c>
      <c r="BB183" s="16">
        <f>IF(Table25[[#This Row],[Subsector]]="Residential",IF(Table25[[#This Row],[Peak demand / kW]]&gt;fuse_limit_kW,0,1),IF(OR(Table25[[#This Row],[Subsector]]="Commercial",Table25[[#This Row],[Subsector]]="Public"),1,0))</f>
        <v>1</v>
      </c>
      <c r="BC183" s="16">
        <f>IF(Table25[[#This Row],[Subsector]]="Residential",IF(Table25[[#This Row],[Peak demand / kW]]&gt;fuse_limit_kW,0,1),0)</f>
        <v>1</v>
      </c>
      <c r="BD183" s="16">
        <f>IF($G183=Table25[[#Headers],[Gas boiler]],1,0)</f>
        <v>1</v>
      </c>
      <c r="BE183" s="16">
        <f>IF($G183=Table25[[#Headers],[Oil boiler]],1,0)</f>
        <v>0</v>
      </c>
      <c r="BF183" s="16">
        <f>IF($G183=Table25[[#Headers],[Solid boiler]],1,0)</f>
        <v>0</v>
      </c>
      <c r="BG183" s="16">
        <f>IF(Table25[[#This Row],[Subsector]]="Residential",IF(Table25[[#This Row],[Building structure]]&lt;&gt;"Apartment",Table25[[#This Row],[ASHP]]*0.5,0),0)</f>
        <v>0.28339350180505418</v>
      </c>
      <c r="BH183" s="16">
        <f>IF(Table25[[#This Row],[Subsector]]="Residential",IF(Table25[[#This Row],[Building structure]]="Apartment",1,0),0)</f>
        <v>0</v>
      </c>
      <c r="BI183" s="27">
        <f>Table25[[#This Row],[Bioliquid boiler (B100)]]*0.5</f>
        <v>0.28339350180505418</v>
      </c>
    </row>
    <row r="184" spans="2:61" x14ac:dyDescent="0.25">
      <c r="B184">
        <v>176</v>
      </c>
      <c r="C184" t="s">
        <v>352</v>
      </c>
      <c r="G184" t="s">
        <v>20</v>
      </c>
      <c r="H184" t="s">
        <v>353</v>
      </c>
      <c r="J184" t="s">
        <v>354</v>
      </c>
      <c r="K184" s="39">
        <v>4.2491304334291202</v>
      </c>
      <c r="L184" s="39">
        <v>2.5791786005838016</v>
      </c>
      <c r="M184" s="39">
        <v>3.9568179944029236</v>
      </c>
      <c r="N184" s="39">
        <v>0</v>
      </c>
      <c r="O184" t="s">
        <v>339</v>
      </c>
      <c r="P184" s="19">
        <v>1495.7339582474826</v>
      </c>
      <c r="R184" s="39">
        <v>4.8470711738128553</v>
      </c>
      <c r="S184" s="39">
        <v>2.8151435871975603</v>
      </c>
      <c r="T184" s="39">
        <v>0</v>
      </c>
      <c r="U184" s="39">
        <v>3.956817994402924</v>
      </c>
      <c r="V184" s="16">
        <v>5.6763285024154592E-2</v>
      </c>
      <c r="W184" s="16">
        <v>2.1739130434782608E-2</v>
      </c>
      <c r="X184" s="16">
        <v>1.932367149758454E-2</v>
      </c>
      <c r="Y184" s="16">
        <v>0.6222815066312184</v>
      </c>
      <c r="Z184" s="16">
        <v>0.37771849336878166</v>
      </c>
      <c r="AA184" s="39">
        <v>111.98961352657025</v>
      </c>
      <c r="AB184" s="39">
        <f>R184*1000/AA184</f>
        <v>43.281434957920069</v>
      </c>
      <c r="AC184" s="39">
        <f>IF(AND(Table25[[#This Row],[Subsector]]="Residential",$AB184&gt;49),49+($AB184-49)*2,$AB184)</f>
        <v>43.281434957920069</v>
      </c>
      <c r="AD184" s="39">
        <f>Table25[[#This Row],[Space heating demand (MWh)]]/(load_factor*8760)*1000</f>
        <v>2.1177959193313867</v>
      </c>
      <c r="AE184" s="39">
        <f>Table25[[#This Row],[Peak demand / kW]]/Table25[[#This Row],[Floor area / m^2]]*1000</f>
        <v>18.910645841535349</v>
      </c>
      <c r="AF184" s="39">
        <f t="shared" si="2"/>
        <v>18.910645841535349</v>
      </c>
      <c r="AG184" s="46">
        <f>Table25[[#This Row],[Rebound-corrected peak demand (W/m2)]]/DesignDT</f>
        <v>0.82220199311023257</v>
      </c>
      <c r="AI184" s="16">
        <f>IF(Table25[[#This Row],[Subsector]]="Residential",1-MAX(Table25[[#This Row],[No HW storage %]],Table25[[#This Row],[Space constrained %]]),Table25[[#This Row],[ND stock with floor area over threshold / %]])</f>
        <v>0.97826086956521741</v>
      </c>
      <c r="AJ184" s="16">
        <f>IF(Table25[[#This Row],[Subsector]]="Residential",1-MAX(Table25[[#This Row],[No HW storage %]],Table25[[#This Row],[Space constrained %]]),Table25[[#This Row],[ND stock with floor area over threshold / %]])</f>
        <v>0.97826086956521741</v>
      </c>
      <c r="AK184" s="16">
        <f>IF(Table25[[#This Row],[Subsector]]="Residential",1-MAX(Table25[[#This Row],[No HW storage %]],Table25[[#This Row],[Space constrained %]]),Table25[[#This Row],[ND stock with floor area over threshold / %]])</f>
        <v>0.97826086956521741</v>
      </c>
      <c r="AL184" s="16">
        <f>IF(Table25[[#This Row],[Subsector]]="Residential",1-MAX(Table25[[#This Row],[No HW storage %]],Table25[[#This Row],[Space constrained %]]),Table25[[#This Row],[ND stock with floor area over threshold / %]])</f>
        <v>0.97826086956521741</v>
      </c>
      <c r="AM184" s="16">
        <f>IF($G184=Table25[[#Headers],[Electric heating]],1,0)</f>
        <v>0</v>
      </c>
      <c r="AN184" s="16">
        <f>IF($G184=Table25[[#Headers],[Commercial electric heating]],1,0)</f>
        <v>0</v>
      </c>
      <c r="AO18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84" s="16">
        <f>IF(Table25[[#This Row],[Subsector]]="Residential",IF(AND(Table25[[#This Row],[Building structure]]&lt;&gt;"Apartment",OR(Table25[[#This Row],[Heating]]="Oil boiler",Table25[[#This Row],[Heating]]="Solid boiler")),1,1-Table25[[#This Row],[Space constrained %]]),Table25[[#This Row],[ND stock with floor area over threshold / %]])</f>
        <v>1</v>
      </c>
      <c r="AQ184" s="16">
        <f>IF(Table25[[#This Row],[Subsector]]="Residential",IF(AND(Table25[[#This Row],[Building structure]]&lt;&gt;"Apartment",OR(Table25[[#This Row],[Heating]]="Oil boiler",Table25[[#This Row],[Heating]]="Solid boiler")),1,1-Table25[[#This Row],[Space constrained %]]),Table25[[#This Row],[ND stock with floor area over threshold / %]])</f>
        <v>1</v>
      </c>
      <c r="AR184" s="16">
        <f>IF(Table25[[#This Row],[Heating]]="Gas boiler",1,percentage_of_non_gas_domestic_properties_within_close_proximity_of_gas_grid)</f>
        <v>0.3495740805177735</v>
      </c>
      <c r="AS184" s="16">
        <f>IF(Table25[[#This Row],[Heating]]="Gas boiler",1,percentage_of_non_gas_domestic_properties_within_close_proximity_of_gas_grid)</f>
        <v>0.3495740805177735</v>
      </c>
      <c r="AT184" s="16">
        <f>Table25[[#This Row],[Biomethane boiler]]*Table25[[#This Row],[ASHP]]</f>
        <v>0.34197464398477845</v>
      </c>
      <c r="AU184" s="16">
        <f>IF(Table25[[#This Row],[Subsector]]="Residential",Table25[[#This Row],[ASHP]]*Table25[[#This Row],[Bioliquid boiler (B100)]],Table25[[#This Row],[ND stock with floor area over threshold / %]])</f>
        <v>0.97826086956521741</v>
      </c>
      <c r="AV184" s="16">
        <f>Table25[[#This Row],[Biomethane boiler]]*Table25[[#This Row],[ASHP]]</f>
        <v>0.34197464398477845</v>
      </c>
      <c r="AW184" s="16">
        <v>1</v>
      </c>
      <c r="AX184" s="16">
        <f>IF(Table25[[#This Row],[Subsector]]="Residential",IF(Table25[[#This Row],[Building structure]]&lt;&gt;"Apartment",0.5*(1-MIN(Table25[[#This Row],[No HW storage %]],Table25[[#This Row],[Space constrained %]])),0),0.5*Table25[[#This Row],[ASHP]])</f>
        <v>0.49033816425120774</v>
      </c>
      <c r="AY184" s="16">
        <f>IF(Table25[[#This Row],[Subsector]]="Residential",IF(Table25[[#This Row],[Building structure]]&lt;&gt;"Apartment",Table25[[#This Row],[Hydrogen boiler]]*0.5,0),0.5*Table25[[#This Row],[Hydrogen boiler]])</f>
        <v>0.17478704025888675</v>
      </c>
      <c r="AZ184" s="16">
        <f>IF(Table25[[#This Row],[Subsector]]="Residential",IF(Table25[[#This Row],[Peak demand / kW]]&gt;fuse_limit_kW,0,1),0)</f>
        <v>1</v>
      </c>
      <c r="BA184" s="16">
        <f>IF(Table25[[#This Row],[Subsector]]="Residential",IF(Table25[[#This Row],[Building structure]]&lt;&gt;"Apartment",IF(Table25[[#This Row],[Peak demand / kW]]&gt;fuse_limit_kW,0,0.5),0),0)</f>
        <v>0.5</v>
      </c>
      <c r="BB184" s="16">
        <f>IF(Table25[[#This Row],[Subsector]]="Residential",IF(Table25[[#This Row],[Peak demand / kW]]&gt;fuse_limit_kW,0,1),IF(OR(Table25[[#This Row],[Subsector]]="Commercial",Table25[[#This Row],[Subsector]]="Public"),1,0))</f>
        <v>1</v>
      </c>
      <c r="BC184" s="16">
        <f>IF(Table25[[#This Row],[Subsector]]="Residential",IF(Table25[[#This Row],[Peak demand / kW]]&gt;fuse_limit_kW,0,1),0)</f>
        <v>1</v>
      </c>
      <c r="BD184" s="16">
        <f>IF($G184=Table25[[#Headers],[Gas boiler]],1,0)</f>
        <v>0</v>
      </c>
      <c r="BE184" s="16">
        <f>IF($G184=Table25[[#Headers],[Oil boiler]],1,0)</f>
        <v>1</v>
      </c>
      <c r="BF184" s="16">
        <f>IF($G184=Table25[[#Headers],[Solid boiler]],1,0)</f>
        <v>0</v>
      </c>
      <c r="BG184" s="16">
        <f>IF(Table25[[#This Row],[Subsector]]="Residential",IF(Table25[[#This Row],[Building structure]]&lt;&gt;"Apartment",Table25[[#This Row],[ASHP]]*0.5,0),0)</f>
        <v>0.4891304347826087</v>
      </c>
      <c r="BH184" s="16">
        <f>IF(Table25[[#This Row],[Subsector]]="Residential",IF(Table25[[#This Row],[Building structure]]="Apartment",1,0),0)</f>
        <v>0</v>
      </c>
      <c r="BI184" s="27">
        <f>Table25[[#This Row],[Bioliquid boiler (B100)]]*0.5</f>
        <v>0.5</v>
      </c>
    </row>
    <row r="185" spans="2:61" x14ac:dyDescent="0.25">
      <c r="B185" s="3">
        <v>177</v>
      </c>
      <c r="C185" t="s">
        <v>352</v>
      </c>
      <c r="G185" t="s">
        <v>20</v>
      </c>
      <c r="H185" t="s">
        <v>355</v>
      </c>
      <c r="J185" t="s">
        <v>354</v>
      </c>
      <c r="K185" s="39">
        <v>4.8195017594290857</v>
      </c>
      <c r="L185" s="39">
        <v>2.6888382712723402</v>
      </c>
      <c r="M185" s="39">
        <v>3.9945874674197444</v>
      </c>
      <c r="N185" s="39">
        <v>0</v>
      </c>
      <c r="O185" t="s">
        <v>339</v>
      </c>
      <c r="P185" s="19">
        <v>12491.546281740752</v>
      </c>
      <c r="R185" s="39">
        <v>5.9272329713492899</v>
      </c>
      <c r="S185" s="39">
        <v>3.1214577765375839</v>
      </c>
      <c r="T185" s="39">
        <v>0</v>
      </c>
      <c r="U185" s="39">
        <v>3.9945874674197444</v>
      </c>
      <c r="V185" s="16">
        <v>4.092552422270427E-2</v>
      </c>
      <c r="W185" s="16">
        <v>1.8355253649371295E-2</v>
      </c>
      <c r="X185" s="16">
        <v>2.5885755603759941E-2</v>
      </c>
      <c r="Y185" s="16">
        <v>0.64188645422586832</v>
      </c>
      <c r="Z185" s="16">
        <v>0.35811354577413163</v>
      </c>
      <c r="AA185" s="39">
        <v>97.971655820680269</v>
      </c>
      <c r="AB185" s="39">
        <f>R185*1000/AA185</f>
        <v>60.499467133617074</v>
      </c>
      <c r="AC185" s="39">
        <f>IF(AND(Table25[[#This Row],[Subsector]]="Residential",$AB185&gt;49),49+($AB185-49)*2,$AB185)</f>
        <v>71.998934267234148</v>
      </c>
      <c r="AD185" s="39">
        <f>Table25[[#This Row],[Space heating demand (MWh)]]/(load_factor*8760)*1000</f>
        <v>2.402072922739714</v>
      </c>
      <c r="AE185" s="39">
        <f>Table25[[#This Row],[Peak demand / kW]]/Table25[[#This Row],[Floor area / m^2]]*1000</f>
        <v>24.518039453536257</v>
      </c>
      <c r="AF185" s="39">
        <f t="shared" si="2"/>
        <v>29.178318332587772</v>
      </c>
      <c r="AG185" s="46">
        <f>Table25[[#This Row],[Rebound-corrected peak demand (W/m2)]]/DesignDT</f>
        <v>1.2686225361994683</v>
      </c>
      <c r="AI185" s="16">
        <f>IF(Table25[[#This Row],[Subsector]]="Residential",1-MAX(Table25[[#This Row],[No HW storage %]],Table25[[#This Row],[Space constrained %]]),Table25[[#This Row],[ND stock with floor area over threshold / %]])</f>
        <v>0.97411424439624006</v>
      </c>
      <c r="AJ185" s="16">
        <f>IF(Table25[[#This Row],[Subsector]]="Residential",1-MAX(Table25[[#This Row],[No HW storage %]],Table25[[#This Row],[Space constrained %]]),Table25[[#This Row],[ND stock with floor area over threshold / %]])</f>
        <v>0.97411424439624006</v>
      </c>
      <c r="AK185" s="16">
        <f>IF(Table25[[#This Row],[Subsector]]="Residential",1-MAX(Table25[[#This Row],[No HW storage %]],Table25[[#This Row],[Space constrained %]]),Table25[[#This Row],[ND stock with floor area over threshold / %]])</f>
        <v>0.97411424439624006</v>
      </c>
      <c r="AL185" s="16">
        <f>IF(Table25[[#This Row],[Subsector]]="Residential",1-MAX(Table25[[#This Row],[No HW storage %]],Table25[[#This Row],[Space constrained %]]),Table25[[#This Row],[ND stock with floor area over threshold / %]])</f>
        <v>0.97411424439624006</v>
      </c>
      <c r="AM185" s="16">
        <f>IF($G185=Table25[[#Headers],[Electric heating]],1,0)</f>
        <v>0</v>
      </c>
      <c r="AN185" s="16">
        <f>IF($G185=Table25[[#Headers],[Commercial electric heating]],1,0)</f>
        <v>0</v>
      </c>
      <c r="AO18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85" s="16">
        <f>IF(Table25[[#This Row],[Subsector]]="Residential",IF(AND(Table25[[#This Row],[Building structure]]&lt;&gt;"Apartment",OR(Table25[[#This Row],[Heating]]="Oil boiler",Table25[[#This Row],[Heating]]="Solid boiler")),1,1-Table25[[#This Row],[Space constrained %]]),Table25[[#This Row],[ND stock with floor area over threshold / %]])</f>
        <v>1</v>
      </c>
      <c r="AQ185" s="16">
        <f>IF(Table25[[#This Row],[Subsector]]="Residential",IF(AND(Table25[[#This Row],[Building structure]]&lt;&gt;"Apartment",OR(Table25[[#This Row],[Heating]]="Oil boiler",Table25[[#This Row],[Heating]]="Solid boiler")),1,1-Table25[[#This Row],[Space constrained %]]),Table25[[#This Row],[ND stock with floor area over threshold / %]])</f>
        <v>1</v>
      </c>
      <c r="AR185" s="16">
        <f>IF(Table25[[#This Row],[Heating]]="Gas boiler",1,percentage_of_non_gas_domestic_properties_within_close_proximity_of_gas_grid)</f>
        <v>0.3495740805177735</v>
      </c>
      <c r="AS185" s="16">
        <f>IF(Table25[[#This Row],[Heating]]="Gas boiler",1,percentage_of_non_gas_domestic_properties_within_close_proximity_of_gas_grid)</f>
        <v>0.3495740805177735</v>
      </c>
      <c r="AT185" s="16">
        <f>Table25[[#This Row],[Biomethane boiler]]*Table25[[#This Row],[ASHP]]</f>
        <v>0.34052509130408132</v>
      </c>
      <c r="AU185" s="16">
        <f>IF(Table25[[#This Row],[Subsector]]="Residential",Table25[[#This Row],[ASHP]]*Table25[[#This Row],[Bioliquid boiler (B100)]],Table25[[#This Row],[ND stock with floor area over threshold / %]])</f>
        <v>0.97411424439624006</v>
      </c>
      <c r="AV185" s="16">
        <f>Table25[[#This Row],[Biomethane boiler]]*Table25[[#This Row],[ASHP]]</f>
        <v>0.34052509130408132</v>
      </c>
      <c r="AW185" s="16">
        <v>1</v>
      </c>
      <c r="AX185" s="16">
        <f>IF(Table25[[#This Row],[Subsector]]="Residential",IF(Table25[[#This Row],[Building structure]]&lt;&gt;"Apartment",0.5*(1-MIN(Table25[[#This Row],[No HW storage %]],Table25[[#This Row],[Space constrained %]])),0),0.5*Table25[[#This Row],[ASHP]])</f>
        <v>0.49082237317531435</v>
      </c>
      <c r="AY185" s="16">
        <f>IF(Table25[[#This Row],[Subsector]]="Residential",IF(Table25[[#This Row],[Building structure]]&lt;&gt;"Apartment",Table25[[#This Row],[Hydrogen boiler]]*0.5,0),0.5*Table25[[#This Row],[Hydrogen boiler]])</f>
        <v>0.17478704025888675</v>
      </c>
      <c r="AZ185" s="16">
        <f>IF(Table25[[#This Row],[Subsector]]="Residential",IF(Table25[[#This Row],[Peak demand / kW]]&gt;fuse_limit_kW,0,1),0)</f>
        <v>1</v>
      </c>
      <c r="BA185" s="16">
        <f>IF(Table25[[#This Row],[Subsector]]="Residential",IF(Table25[[#This Row],[Building structure]]&lt;&gt;"Apartment",IF(Table25[[#This Row],[Peak demand / kW]]&gt;fuse_limit_kW,0,0.5),0),0)</f>
        <v>0.5</v>
      </c>
      <c r="BB185" s="16">
        <f>IF(Table25[[#This Row],[Subsector]]="Residential",IF(Table25[[#This Row],[Peak demand / kW]]&gt;fuse_limit_kW,0,1),IF(OR(Table25[[#This Row],[Subsector]]="Commercial",Table25[[#This Row],[Subsector]]="Public"),1,0))</f>
        <v>1</v>
      </c>
      <c r="BC185" s="16">
        <f>IF(Table25[[#This Row],[Subsector]]="Residential",IF(Table25[[#This Row],[Peak demand / kW]]&gt;fuse_limit_kW,0,1),0)</f>
        <v>1</v>
      </c>
      <c r="BD185" s="16">
        <f>IF($G185=Table25[[#Headers],[Gas boiler]],1,0)</f>
        <v>0</v>
      </c>
      <c r="BE185" s="16">
        <f>IF($G185=Table25[[#Headers],[Oil boiler]],1,0)</f>
        <v>1</v>
      </c>
      <c r="BF185" s="16">
        <f>IF($G185=Table25[[#Headers],[Solid boiler]],1,0)</f>
        <v>0</v>
      </c>
      <c r="BG185" s="16">
        <f>IF(Table25[[#This Row],[Subsector]]="Residential",IF(Table25[[#This Row],[Building structure]]&lt;&gt;"Apartment",Table25[[#This Row],[ASHP]]*0.5,0),0)</f>
        <v>0.48705712219812003</v>
      </c>
      <c r="BH185" s="16">
        <f>IF(Table25[[#This Row],[Subsector]]="Residential",IF(Table25[[#This Row],[Building structure]]="Apartment",1,0),0)</f>
        <v>0</v>
      </c>
      <c r="BI185" s="27">
        <f>Table25[[#This Row],[Bioliquid boiler (B100)]]*0.5</f>
        <v>0.5</v>
      </c>
    </row>
    <row r="186" spans="2:61" x14ac:dyDescent="0.25">
      <c r="B186" s="3">
        <v>178</v>
      </c>
      <c r="C186" t="s">
        <v>352</v>
      </c>
      <c r="G186" t="s">
        <v>20</v>
      </c>
      <c r="H186" t="s">
        <v>356</v>
      </c>
      <c r="J186" t="s">
        <v>354</v>
      </c>
      <c r="K186" s="39">
        <v>5.4225884883030862</v>
      </c>
      <c r="L186" s="39">
        <v>2.7612056148554291</v>
      </c>
      <c r="M186" s="39">
        <v>3.9959792196175989</v>
      </c>
      <c r="N186" s="39">
        <v>0</v>
      </c>
      <c r="O186" t="s">
        <v>339</v>
      </c>
      <c r="P186" s="19">
        <v>18259.515519282071</v>
      </c>
      <c r="R186" s="39">
        <v>7.0512081731531593</v>
      </c>
      <c r="S186" s="39">
        <v>3.3155811283040446</v>
      </c>
      <c r="T186" s="39">
        <v>0</v>
      </c>
      <c r="U186" s="39">
        <v>3.9959792196175985</v>
      </c>
      <c r="V186" s="16">
        <v>5.8567471309853583E-2</v>
      </c>
      <c r="W186" s="16">
        <v>1.1848341232227487E-2</v>
      </c>
      <c r="X186" s="16">
        <v>8.5476850019786305E-2</v>
      </c>
      <c r="Y186" s="16">
        <v>0.66260079615275902</v>
      </c>
      <c r="Z186" s="16">
        <v>0.33739920384724109</v>
      </c>
      <c r="AA186" s="39">
        <v>91.30544123466575</v>
      </c>
      <c r="AB186" s="39">
        <f>R186*1000/AA186</f>
        <v>77.226593265462924</v>
      </c>
      <c r="AC186" s="39">
        <f>IF(AND(Table25[[#This Row],[Subsector]]="Residential",$AB186&gt;49),49+($AB186-49)*2,$AB186)</f>
        <v>105.45318653092585</v>
      </c>
      <c r="AD186" s="39">
        <f>Table25[[#This Row],[Space heating demand (MWh)]]/(load_factor*8760)*1000</f>
        <v>2.7026555086175352</v>
      </c>
      <c r="AE186" s="39">
        <f>Table25[[#This Row],[Peak demand / kW]]/Table25[[#This Row],[Floor area / m^2]]*1000</f>
        <v>29.600158238887339</v>
      </c>
      <c r="AF186" s="39">
        <f t="shared" si="2"/>
        <v>40.419120876930698</v>
      </c>
      <c r="AG186" s="46">
        <f>Table25[[#This Row],[Rebound-corrected peak demand (W/m2)]]/DesignDT</f>
        <v>1.7573530816056826</v>
      </c>
      <c r="AI186" s="16">
        <f>IF(Table25[[#This Row],[Subsector]]="Residential",1-MAX(Table25[[#This Row],[No HW storage %]],Table25[[#This Row],[Space constrained %]]),Table25[[#This Row],[ND stock with floor area over threshold / %]])</f>
        <v>0.91452314998021367</v>
      </c>
      <c r="AJ186" s="16">
        <f>IF(Table25[[#This Row],[Subsector]]="Residential",1-MAX(Table25[[#This Row],[No HW storage %]],Table25[[#This Row],[Space constrained %]]),Table25[[#This Row],[ND stock with floor area over threshold / %]])</f>
        <v>0.91452314998021367</v>
      </c>
      <c r="AK186" s="16">
        <f>IF(Table25[[#This Row],[Subsector]]="Residential",1-MAX(Table25[[#This Row],[No HW storage %]],Table25[[#This Row],[Space constrained %]]),Table25[[#This Row],[ND stock with floor area over threshold / %]])</f>
        <v>0.91452314998021367</v>
      </c>
      <c r="AL186" s="16">
        <f>IF(Table25[[#This Row],[Subsector]]="Residential",1-MAX(Table25[[#This Row],[No HW storage %]],Table25[[#This Row],[Space constrained %]]),Table25[[#This Row],[ND stock with floor area over threshold / %]])</f>
        <v>0.91452314998021367</v>
      </c>
      <c r="AM186" s="16">
        <f>IF($G186=Table25[[#Headers],[Electric heating]],1,0)</f>
        <v>0</v>
      </c>
      <c r="AN186" s="16">
        <f>IF($G186=Table25[[#Headers],[Commercial electric heating]],1,0)</f>
        <v>0</v>
      </c>
      <c r="AO18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86" s="16">
        <f>IF(Table25[[#This Row],[Subsector]]="Residential",IF(AND(Table25[[#This Row],[Building structure]]&lt;&gt;"Apartment",OR(Table25[[#This Row],[Heating]]="Oil boiler",Table25[[#This Row],[Heating]]="Solid boiler")),1,1-Table25[[#This Row],[Space constrained %]]),Table25[[#This Row],[ND stock with floor area over threshold / %]])</f>
        <v>1</v>
      </c>
      <c r="AQ186" s="16">
        <f>IF(Table25[[#This Row],[Subsector]]="Residential",IF(AND(Table25[[#This Row],[Building structure]]&lt;&gt;"Apartment",OR(Table25[[#This Row],[Heating]]="Oil boiler",Table25[[#This Row],[Heating]]="Solid boiler")),1,1-Table25[[#This Row],[Space constrained %]]),Table25[[#This Row],[ND stock with floor area over threshold / %]])</f>
        <v>1</v>
      </c>
      <c r="AR186" s="16">
        <f>IF(Table25[[#This Row],[Heating]]="Gas boiler",1,percentage_of_non_gas_domestic_properties_within_close_proximity_of_gas_grid)</f>
        <v>0.3495740805177735</v>
      </c>
      <c r="AS186" s="16">
        <f>IF(Table25[[#This Row],[Heating]]="Gas boiler",1,percentage_of_non_gas_domestic_properties_within_close_proximity_of_gas_grid)</f>
        <v>0.3495740805177735</v>
      </c>
      <c r="AT186" s="16">
        <f>Table25[[#This Row],[Biomethane boiler]]*Table25[[#This Row],[ASHP]]</f>
        <v>0.31969358926655106</v>
      </c>
      <c r="AU186" s="16">
        <f>IF(Table25[[#This Row],[Subsector]]="Residential",Table25[[#This Row],[ASHP]]*Table25[[#This Row],[Bioliquid boiler (B100)]],Table25[[#This Row],[ND stock with floor area over threshold / %]])</f>
        <v>0.91452314998021367</v>
      </c>
      <c r="AV186" s="16">
        <f>Table25[[#This Row],[Biomethane boiler]]*Table25[[#This Row],[ASHP]]</f>
        <v>0.31969358926655106</v>
      </c>
      <c r="AW186" s="16">
        <v>1</v>
      </c>
      <c r="AX186" s="16">
        <f>IF(Table25[[#This Row],[Subsector]]="Residential",IF(Table25[[#This Row],[Building structure]]&lt;&gt;"Apartment",0.5*(1-MIN(Table25[[#This Row],[No HW storage %]],Table25[[#This Row],[Space constrained %]])),0),0.5*Table25[[#This Row],[ASHP]])</f>
        <v>0.49407582938388628</v>
      </c>
      <c r="AY186" s="16">
        <f>IF(Table25[[#This Row],[Subsector]]="Residential",IF(Table25[[#This Row],[Building structure]]&lt;&gt;"Apartment",Table25[[#This Row],[Hydrogen boiler]]*0.5,0),0.5*Table25[[#This Row],[Hydrogen boiler]])</f>
        <v>0.17478704025888675</v>
      </c>
      <c r="AZ186" s="16">
        <f>IF(Table25[[#This Row],[Subsector]]="Residential",IF(Table25[[#This Row],[Peak demand / kW]]&gt;fuse_limit_kW,0,1),0)</f>
        <v>1</v>
      </c>
      <c r="BA186" s="16">
        <f>IF(Table25[[#This Row],[Subsector]]="Residential",IF(Table25[[#This Row],[Building structure]]&lt;&gt;"Apartment",IF(Table25[[#This Row],[Peak demand / kW]]&gt;fuse_limit_kW,0,0.5),0),0)</f>
        <v>0.5</v>
      </c>
      <c r="BB186" s="16">
        <f>IF(Table25[[#This Row],[Subsector]]="Residential",IF(Table25[[#This Row],[Peak demand / kW]]&gt;fuse_limit_kW,0,1),IF(OR(Table25[[#This Row],[Subsector]]="Commercial",Table25[[#This Row],[Subsector]]="Public"),1,0))</f>
        <v>1</v>
      </c>
      <c r="BC186" s="16">
        <f>IF(Table25[[#This Row],[Subsector]]="Residential",IF(Table25[[#This Row],[Peak demand / kW]]&gt;fuse_limit_kW,0,1),0)</f>
        <v>1</v>
      </c>
      <c r="BD186" s="16">
        <f>IF($G186=Table25[[#Headers],[Gas boiler]],1,0)</f>
        <v>0</v>
      </c>
      <c r="BE186" s="16">
        <f>IF($G186=Table25[[#Headers],[Oil boiler]],1,0)</f>
        <v>1</v>
      </c>
      <c r="BF186" s="16">
        <f>IF($G186=Table25[[#Headers],[Solid boiler]],1,0)</f>
        <v>0</v>
      </c>
      <c r="BG186" s="16">
        <f>IF(Table25[[#This Row],[Subsector]]="Residential",IF(Table25[[#This Row],[Building structure]]&lt;&gt;"Apartment",Table25[[#This Row],[ASHP]]*0.5,0),0)</f>
        <v>0.45726157499010683</v>
      </c>
      <c r="BH186" s="16">
        <f>IF(Table25[[#This Row],[Subsector]]="Residential",IF(Table25[[#This Row],[Building structure]]="Apartment",1,0),0)</f>
        <v>0</v>
      </c>
      <c r="BI186" s="27">
        <f>Table25[[#This Row],[Bioliquid boiler (B100)]]*0.5</f>
        <v>0.5</v>
      </c>
    </row>
    <row r="187" spans="2:61" x14ac:dyDescent="0.25">
      <c r="B187">
        <v>179</v>
      </c>
      <c r="C187" t="s">
        <v>352</v>
      </c>
      <c r="G187" t="s">
        <v>20</v>
      </c>
      <c r="H187" t="s">
        <v>357</v>
      </c>
      <c r="J187" t="s">
        <v>354</v>
      </c>
      <c r="K187" s="39">
        <v>6.7031556386687718</v>
      </c>
      <c r="L187" s="39">
        <v>2.9254098449733466</v>
      </c>
      <c r="M187" s="39">
        <v>3.993563621691929</v>
      </c>
      <c r="N187" s="39">
        <v>0</v>
      </c>
      <c r="O187" t="s">
        <v>339</v>
      </c>
      <c r="P187" s="19">
        <v>16100.817354903156</v>
      </c>
      <c r="R187" s="39">
        <v>9.1219226383601324</v>
      </c>
      <c r="S187" s="39">
        <v>3.6337690137816168</v>
      </c>
      <c r="T187" s="39">
        <v>0</v>
      </c>
      <c r="U187" s="39">
        <v>3.9935636216919281</v>
      </c>
      <c r="V187" s="16">
        <v>0.16459104678559408</v>
      </c>
      <c r="W187" s="16">
        <v>1.1409395973154362E-2</v>
      </c>
      <c r="X187" s="16">
        <v>0.15000560978346236</v>
      </c>
      <c r="Y187" s="16">
        <v>0.6961738641188765</v>
      </c>
      <c r="Z187" s="16">
        <v>0.30382613588112356</v>
      </c>
      <c r="AA187" s="39">
        <v>87.952788062380449</v>
      </c>
      <c r="AB187" s="39">
        <f>R187*1000/AA187</f>
        <v>103.71385420881047</v>
      </c>
      <c r="AC187" s="39">
        <f>IF(AND(Table25[[#This Row],[Subsector]]="Residential",$AB187&gt;49),49+($AB187-49)*2,$AB187)</f>
        <v>158.42770841762095</v>
      </c>
      <c r="AD187" s="39">
        <f>Table25[[#This Row],[Space heating demand (MWh)]]/(load_factor*8760)*1000</f>
        <v>3.3408990099556806</v>
      </c>
      <c r="AE187" s="39">
        <f>Table25[[#This Row],[Peak demand / kW]]/Table25[[#This Row],[Floor area / m^2]]*1000</f>
        <v>37.98514047770891</v>
      </c>
      <c r="AF187" s="39">
        <f t="shared" si="2"/>
        <v>58.024058653618319</v>
      </c>
      <c r="AG187" s="46">
        <f>Table25[[#This Row],[Rebound-corrected peak demand (W/m2)]]/DesignDT</f>
        <v>2.5227851588529702</v>
      </c>
      <c r="AI187" s="16">
        <f>IF(Table25[[#This Row],[Subsector]]="Residential",1-MAX(Table25[[#This Row],[No HW storage %]],Table25[[#This Row],[Space constrained %]]),Table25[[#This Row],[ND stock with floor area over threshold / %]])</f>
        <v>0.84999439021653767</v>
      </c>
      <c r="AJ187" s="16">
        <f>IF(Table25[[#This Row],[Subsector]]="Residential",1-MAX(Table25[[#This Row],[No HW storage %]],Table25[[#This Row],[Space constrained %]]),Table25[[#This Row],[ND stock with floor area over threshold / %]])</f>
        <v>0.84999439021653767</v>
      </c>
      <c r="AK187" s="16">
        <f>IF(Table25[[#This Row],[Subsector]]="Residential",1-MAX(Table25[[#This Row],[No HW storage %]],Table25[[#This Row],[Space constrained %]]),Table25[[#This Row],[ND stock with floor area over threshold / %]])</f>
        <v>0.84999439021653767</v>
      </c>
      <c r="AL187" s="16">
        <f>IF(Table25[[#This Row],[Subsector]]="Residential",1-MAX(Table25[[#This Row],[No HW storage %]],Table25[[#This Row],[Space constrained %]]),Table25[[#This Row],[ND stock with floor area over threshold / %]])</f>
        <v>0.84999439021653767</v>
      </c>
      <c r="AM187" s="16">
        <f>IF($G187=Table25[[#Headers],[Electric heating]],1,0)</f>
        <v>0</v>
      </c>
      <c r="AN187" s="16">
        <f>IF($G187=Table25[[#Headers],[Commercial electric heating]],1,0)</f>
        <v>0</v>
      </c>
      <c r="AO18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87" s="16">
        <f>IF(Table25[[#This Row],[Subsector]]="Residential",IF(AND(Table25[[#This Row],[Building structure]]&lt;&gt;"Apartment",OR(Table25[[#This Row],[Heating]]="Oil boiler",Table25[[#This Row],[Heating]]="Solid boiler")),1,1-Table25[[#This Row],[Space constrained %]]),Table25[[#This Row],[ND stock with floor area over threshold / %]])</f>
        <v>1</v>
      </c>
      <c r="AQ187" s="16">
        <f>IF(Table25[[#This Row],[Subsector]]="Residential",IF(AND(Table25[[#This Row],[Building structure]]&lt;&gt;"Apartment",OR(Table25[[#This Row],[Heating]]="Oil boiler",Table25[[#This Row],[Heating]]="Solid boiler")),1,1-Table25[[#This Row],[Space constrained %]]),Table25[[#This Row],[ND stock with floor area over threshold / %]])</f>
        <v>1</v>
      </c>
      <c r="AR187" s="16">
        <f>IF(Table25[[#This Row],[Heating]]="Gas boiler",1,percentage_of_non_gas_domestic_properties_within_close_proximity_of_gas_grid)</f>
        <v>0.3495740805177735</v>
      </c>
      <c r="AS187" s="16">
        <f>IF(Table25[[#This Row],[Heating]]="Gas boiler",1,percentage_of_non_gas_domestic_properties_within_close_proximity_of_gas_grid)</f>
        <v>0.3495740805177735</v>
      </c>
      <c r="AT187" s="16">
        <f>Table25[[#This Row],[Biomethane boiler]]*Table25[[#This Row],[ASHP]]</f>
        <v>0.29713600740521173</v>
      </c>
      <c r="AU187" s="16">
        <f>IF(Table25[[#This Row],[Subsector]]="Residential",Table25[[#This Row],[ASHP]]*Table25[[#This Row],[Bioliquid boiler (B100)]],Table25[[#This Row],[ND stock with floor area over threshold / %]])</f>
        <v>0.84999439021653767</v>
      </c>
      <c r="AV187" s="16">
        <f>Table25[[#This Row],[Biomethane boiler]]*Table25[[#This Row],[ASHP]]</f>
        <v>0.29713600740521173</v>
      </c>
      <c r="AW187" s="16">
        <v>1</v>
      </c>
      <c r="AX187" s="16">
        <f>IF(Table25[[#This Row],[Subsector]]="Residential",IF(Table25[[#This Row],[Building structure]]&lt;&gt;"Apartment",0.5*(1-MIN(Table25[[#This Row],[No HW storage %]],Table25[[#This Row],[Space constrained %]])),0),0.5*Table25[[#This Row],[ASHP]])</f>
        <v>0.49429530201342281</v>
      </c>
      <c r="AY187" s="16">
        <f>IF(Table25[[#This Row],[Subsector]]="Residential",IF(Table25[[#This Row],[Building structure]]&lt;&gt;"Apartment",Table25[[#This Row],[Hydrogen boiler]]*0.5,0),0.5*Table25[[#This Row],[Hydrogen boiler]])</f>
        <v>0.17478704025888675</v>
      </c>
      <c r="AZ187" s="16">
        <f>IF(Table25[[#This Row],[Subsector]]="Residential",IF(Table25[[#This Row],[Peak demand / kW]]&gt;fuse_limit_kW,0,1),0)</f>
        <v>1</v>
      </c>
      <c r="BA187" s="16">
        <f>IF(Table25[[#This Row],[Subsector]]="Residential",IF(Table25[[#This Row],[Building structure]]&lt;&gt;"Apartment",IF(Table25[[#This Row],[Peak demand / kW]]&gt;fuse_limit_kW,0,0.5),0),0)</f>
        <v>0.5</v>
      </c>
      <c r="BB187" s="16">
        <f>IF(Table25[[#This Row],[Subsector]]="Residential",IF(Table25[[#This Row],[Peak demand / kW]]&gt;fuse_limit_kW,0,1),IF(OR(Table25[[#This Row],[Subsector]]="Commercial",Table25[[#This Row],[Subsector]]="Public"),1,0))</f>
        <v>1</v>
      </c>
      <c r="BC187" s="16">
        <f>IF(Table25[[#This Row],[Subsector]]="Residential",IF(Table25[[#This Row],[Peak demand / kW]]&gt;fuse_limit_kW,0,1),0)</f>
        <v>1</v>
      </c>
      <c r="BD187" s="16">
        <f>IF($G187=Table25[[#Headers],[Gas boiler]],1,0)</f>
        <v>0</v>
      </c>
      <c r="BE187" s="16">
        <f>IF($G187=Table25[[#Headers],[Oil boiler]],1,0)</f>
        <v>1</v>
      </c>
      <c r="BF187" s="16">
        <f>IF($G187=Table25[[#Headers],[Solid boiler]],1,0)</f>
        <v>0</v>
      </c>
      <c r="BG187" s="16">
        <f>IF(Table25[[#This Row],[Subsector]]="Residential",IF(Table25[[#This Row],[Building structure]]&lt;&gt;"Apartment",Table25[[#This Row],[ASHP]]*0.5,0),0)</f>
        <v>0.42499719510826883</v>
      </c>
      <c r="BH187" s="16">
        <f>IF(Table25[[#This Row],[Subsector]]="Residential",IF(Table25[[#This Row],[Building structure]]="Apartment",1,0),0)</f>
        <v>0</v>
      </c>
      <c r="BI187" s="27">
        <f>Table25[[#This Row],[Bioliquid boiler (B100)]]*0.5</f>
        <v>0.5</v>
      </c>
    </row>
    <row r="188" spans="2:61" x14ac:dyDescent="0.25">
      <c r="B188" s="3">
        <v>180</v>
      </c>
      <c r="C188" t="s">
        <v>352</v>
      </c>
      <c r="G188" t="s">
        <v>20</v>
      </c>
      <c r="H188" t="s">
        <v>358</v>
      </c>
      <c r="J188" t="s">
        <v>354</v>
      </c>
      <c r="K188" s="39">
        <v>9.1955922105009478</v>
      </c>
      <c r="L188" s="39">
        <v>3.0930211643518182</v>
      </c>
      <c r="M188" s="39">
        <v>4.0368315768110374</v>
      </c>
      <c r="N188" s="39">
        <v>0</v>
      </c>
      <c r="O188" t="s">
        <v>339</v>
      </c>
      <c r="P188" s="19">
        <v>8972.5973075063375</v>
      </c>
      <c r="R188" s="39">
        <v>13.012991460512445</v>
      </c>
      <c r="S188" s="39">
        <v>3.9254480757744568</v>
      </c>
      <c r="T188" s="39">
        <v>0</v>
      </c>
      <c r="U188" s="39">
        <v>4.0368315768110392</v>
      </c>
      <c r="V188" s="16">
        <v>0.34809744312462249</v>
      </c>
      <c r="W188" s="16">
        <v>1.3621794871794872E-2</v>
      </c>
      <c r="X188" s="16">
        <v>0.17555868733642038</v>
      </c>
      <c r="Y188" s="16">
        <v>0.74830185717443676</v>
      </c>
      <c r="Z188" s="16">
        <v>0.25169814282556324</v>
      </c>
      <c r="AA188" s="39">
        <v>90.358184014495649</v>
      </c>
      <c r="AB188" s="39">
        <f>R188*1000/AA188</f>
        <v>144.01563734863069</v>
      </c>
      <c r="AC188" s="39">
        <f>IF(AND(Table25[[#This Row],[Subsector]]="Residential",$AB188&gt;49),49+($AB188-49)*2,$AB188)</f>
        <v>239.03127469726138</v>
      </c>
      <c r="AD188" s="39">
        <f>Table25[[#This Row],[Space heating demand (MWh)]]/(load_factor*8760)*1000</f>
        <v>4.583146590658604</v>
      </c>
      <c r="AE188" s="39">
        <f>Table25[[#This Row],[Peak demand / kW]]/Table25[[#This Row],[Floor area / m^2]]*1000</f>
        <v>50.72198651008032</v>
      </c>
      <c r="AF188" s="39">
        <f t="shared" si="2"/>
        <v>84.186282225254985</v>
      </c>
      <c r="AG188" s="46">
        <f>Table25[[#This Row],[Rebound-corrected peak demand (W/m2)]]/DesignDT</f>
        <v>3.6602731402284774</v>
      </c>
      <c r="AI188" s="16">
        <f>IF(Table25[[#This Row],[Subsector]]="Residential",1-MAX(Table25[[#This Row],[No HW storage %]],Table25[[#This Row],[Space constrained %]]),Table25[[#This Row],[ND stock with floor area over threshold / %]])</f>
        <v>0.82444131266357967</v>
      </c>
      <c r="AJ188" s="16">
        <f>IF(Table25[[#This Row],[Subsector]]="Residential",1-MAX(Table25[[#This Row],[No HW storage %]],Table25[[#This Row],[Space constrained %]]),Table25[[#This Row],[ND stock with floor area over threshold / %]])</f>
        <v>0.82444131266357967</v>
      </c>
      <c r="AK188" s="16">
        <f>IF(Table25[[#This Row],[Subsector]]="Residential",1-MAX(Table25[[#This Row],[No HW storage %]],Table25[[#This Row],[Space constrained %]]),Table25[[#This Row],[ND stock with floor area over threshold / %]])</f>
        <v>0.82444131266357967</v>
      </c>
      <c r="AL188" s="16">
        <f>IF(Table25[[#This Row],[Subsector]]="Residential",1-MAX(Table25[[#This Row],[No HW storage %]],Table25[[#This Row],[Space constrained %]]),Table25[[#This Row],[ND stock with floor area over threshold / %]])</f>
        <v>0.82444131266357967</v>
      </c>
      <c r="AM188" s="16">
        <f>IF($G188=Table25[[#Headers],[Electric heating]],1,0)</f>
        <v>0</v>
      </c>
      <c r="AN188" s="16">
        <f>IF($G188=Table25[[#Headers],[Commercial electric heating]],1,0)</f>
        <v>0</v>
      </c>
      <c r="AO18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88" s="16">
        <f>IF(Table25[[#This Row],[Subsector]]="Residential",IF(AND(Table25[[#This Row],[Building structure]]&lt;&gt;"Apartment",OR(Table25[[#This Row],[Heating]]="Oil boiler",Table25[[#This Row],[Heating]]="Solid boiler")),1,1-Table25[[#This Row],[Space constrained %]]),Table25[[#This Row],[ND stock with floor area over threshold / %]])</f>
        <v>1</v>
      </c>
      <c r="AQ188" s="16">
        <f>IF(Table25[[#This Row],[Subsector]]="Residential",IF(AND(Table25[[#This Row],[Building structure]]&lt;&gt;"Apartment",OR(Table25[[#This Row],[Heating]]="Oil boiler",Table25[[#This Row],[Heating]]="Solid boiler")),1,1-Table25[[#This Row],[Space constrained %]]),Table25[[#This Row],[ND stock with floor area over threshold / %]])</f>
        <v>1</v>
      </c>
      <c r="AR188" s="16">
        <f>IF(Table25[[#This Row],[Heating]]="Gas boiler",1,percentage_of_non_gas_domestic_properties_within_close_proximity_of_gas_grid)</f>
        <v>0.3495740805177735</v>
      </c>
      <c r="AS188" s="16">
        <f>IF(Table25[[#This Row],[Heating]]="Gas boiler",1,percentage_of_non_gas_domestic_properties_within_close_proximity_of_gas_grid)</f>
        <v>0.3495740805177735</v>
      </c>
      <c r="AT188" s="16">
        <f>Table25[[#This Row],[Biomethane boiler]]*Table25[[#This Row],[ASHP]]</f>
        <v>0.28820331381523706</v>
      </c>
      <c r="AU188" s="16">
        <f>IF(Table25[[#This Row],[Subsector]]="Residential",Table25[[#This Row],[ASHP]]*Table25[[#This Row],[Bioliquid boiler (B100)]],Table25[[#This Row],[ND stock with floor area over threshold / %]])</f>
        <v>0.82444131266357967</v>
      </c>
      <c r="AV188" s="16">
        <f>Table25[[#This Row],[Biomethane boiler]]*Table25[[#This Row],[ASHP]]</f>
        <v>0.28820331381523706</v>
      </c>
      <c r="AW188" s="16">
        <v>1</v>
      </c>
      <c r="AX188" s="16">
        <f>IF(Table25[[#This Row],[Subsector]]="Residential",IF(Table25[[#This Row],[Building structure]]&lt;&gt;"Apartment",0.5*(1-MIN(Table25[[#This Row],[No HW storage %]],Table25[[#This Row],[Space constrained %]])),0),0.5*Table25[[#This Row],[ASHP]])</f>
        <v>0.49318910256410259</v>
      </c>
      <c r="AY188" s="16">
        <f>IF(Table25[[#This Row],[Subsector]]="Residential",IF(Table25[[#This Row],[Building structure]]&lt;&gt;"Apartment",Table25[[#This Row],[Hydrogen boiler]]*0.5,0),0.5*Table25[[#This Row],[Hydrogen boiler]])</f>
        <v>0.17478704025888675</v>
      </c>
      <c r="AZ188" s="16">
        <f>IF(Table25[[#This Row],[Subsector]]="Residential",IF(Table25[[#This Row],[Peak demand / kW]]&gt;fuse_limit_kW,0,1),0)</f>
        <v>1</v>
      </c>
      <c r="BA188" s="16">
        <f>IF(Table25[[#This Row],[Subsector]]="Residential",IF(Table25[[#This Row],[Building structure]]&lt;&gt;"Apartment",IF(Table25[[#This Row],[Peak demand / kW]]&gt;fuse_limit_kW,0,0.5),0),0)</f>
        <v>0.5</v>
      </c>
      <c r="BB188" s="16">
        <f>IF(Table25[[#This Row],[Subsector]]="Residential",IF(Table25[[#This Row],[Peak demand / kW]]&gt;fuse_limit_kW,0,1),IF(OR(Table25[[#This Row],[Subsector]]="Commercial",Table25[[#This Row],[Subsector]]="Public"),1,0))</f>
        <v>1</v>
      </c>
      <c r="BC188" s="16">
        <f>IF(Table25[[#This Row],[Subsector]]="Residential",IF(Table25[[#This Row],[Peak demand / kW]]&gt;fuse_limit_kW,0,1),0)</f>
        <v>1</v>
      </c>
      <c r="BD188" s="16">
        <f>IF($G188=Table25[[#Headers],[Gas boiler]],1,0)</f>
        <v>0</v>
      </c>
      <c r="BE188" s="16">
        <f>IF($G188=Table25[[#Headers],[Oil boiler]],1,0)</f>
        <v>1</v>
      </c>
      <c r="BF188" s="16">
        <f>IF($G188=Table25[[#Headers],[Solid boiler]],1,0)</f>
        <v>0</v>
      </c>
      <c r="BG188" s="16">
        <f>IF(Table25[[#This Row],[Subsector]]="Residential",IF(Table25[[#This Row],[Building structure]]&lt;&gt;"Apartment",Table25[[#This Row],[ASHP]]*0.5,0),0)</f>
        <v>0.41222065633178984</v>
      </c>
      <c r="BH188" s="16">
        <f>IF(Table25[[#This Row],[Subsector]]="Residential",IF(Table25[[#This Row],[Building structure]]="Apartment",1,0),0)</f>
        <v>0</v>
      </c>
      <c r="BI188" s="27">
        <f>Table25[[#This Row],[Bioliquid boiler (B100)]]*0.5</f>
        <v>0.5</v>
      </c>
    </row>
    <row r="189" spans="2:61" x14ac:dyDescent="0.25">
      <c r="B189" s="3">
        <v>181</v>
      </c>
      <c r="C189" t="s">
        <v>352</v>
      </c>
      <c r="G189" t="s">
        <v>20</v>
      </c>
      <c r="H189" t="s">
        <v>359</v>
      </c>
      <c r="J189" t="s">
        <v>354</v>
      </c>
      <c r="K189" s="39">
        <v>11.282028260573462</v>
      </c>
      <c r="L189" s="39">
        <v>3.298260557147231</v>
      </c>
      <c r="M189" s="39">
        <v>4.0838242520732759</v>
      </c>
      <c r="N189" s="39">
        <v>0</v>
      </c>
      <c r="O189" t="s">
        <v>339</v>
      </c>
      <c r="P189" s="19">
        <v>4662.4267466627452</v>
      </c>
      <c r="R189" s="39">
        <v>16.741141007328711</v>
      </c>
      <c r="S189" s="39">
        <v>4.2836337596123979</v>
      </c>
      <c r="T189" s="39">
        <v>0</v>
      </c>
      <c r="U189" s="39">
        <v>4.083824252073275</v>
      </c>
      <c r="V189" s="16">
        <v>0.47927160015497872</v>
      </c>
      <c r="W189" s="16">
        <v>1.9992310649750097E-2</v>
      </c>
      <c r="X189" s="16">
        <v>0.17590081363812476</v>
      </c>
      <c r="Y189" s="16">
        <v>0.77378633589627055</v>
      </c>
      <c r="Z189" s="16">
        <v>0.22621366410372939</v>
      </c>
      <c r="AA189" s="39">
        <v>92.581053855094922</v>
      </c>
      <c r="AB189" s="39">
        <f>R189*1000/AA189</f>
        <v>180.82685722644118</v>
      </c>
      <c r="AC189" s="39">
        <f>IF(AND(Table25[[#This Row],[Subsector]]="Residential",$AB189&gt;49),49+($AB189-49)*2,$AB189)</f>
        <v>312.65371445288235</v>
      </c>
      <c r="AD189" s="39">
        <f>Table25[[#This Row],[Space heating demand (MWh)]]/(load_factor*8760)*1000</f>
        <v>5.623040710647655</v>
      </c>
      <c r="AE189" s="39">
        <f>Table25[[#This Row],[Peak demand / kW]]/Table25[[#This Row],[Floor area / m^2]]*1000</f>
        <v>60.736408546922235</v>
      </c>
      <c r="AF189" s="39">
        <f t="shared" si="2"/>
        <v>105.01462020624179</v>
      </c>
      <c r="AG189" s="46">
        <f>Table25[[#This Row],[Rebound-corrected peak demand (W/m2)]]/DesignDT</f>
        <v>4.5658530524452949</v>
      </c>
      <c r="AI189" s="16">
        <f>IF(Table25[[#This Row],[Subsector]]="Residential",1-MAX(Table25[[#This Row],[No HW storage %]],Table25[[#This Row],[Space constrained %]]),Table25[[#This Row],[ND stock with floor area over threshold / %]])</f>
        <v>0.82409918636187518</v>
      </c>
      <c r="AJ189" s="16">
        <f>IF(Table25[[#This Row],[Subsector]]="Residential",1-MAX(Table25[[#This Row],[No HW storage %]],Table25[[#This Row],[Space constrained %]]),Table25[[#This Row],[ND stock with floor area over threshold / %]])</f>
        <v>0.82409918636187518</v>
      </c>
      <c r="AK189" s="16">
        <f>IF(Table25[[#This Row],[Subsector]]="Residential",1-MAX(Table25[[#This Row],[No HW storage %]],Table25[[#This Row],[Space constrained %]]),Table25[[#This Row],[ND stock with floor area over threshold / %]])</f>
        <v>0.82409918636187518</v>
      </c>
      <c r="AL189" s="16">
        <f>IF(Table25[[#This Row],[Subsector]]="Residential",1-MAX(Table25[[#This Row],[No HW storage %]],Table25[[#This Row],[Space constrained %]]),Table25[[#This Row],[ND stock with floor area over threshold / %]])</f>
        <v>0.82409918636187518</v>
      </c>
      <c r="AM189" s="16">
        <f>IF($G189=Table25[[#Headers],[Electric heating]],1,0)</f>
        <v>0</v>
      </c>
      <c r="AN189" s="16">
        <f>IF($G189=Table25[[#Headers],[Commercial electric heating]],1,0)</f>
        <v>0</v>
      </c>
      <c r="AO18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89" s="16">
        <f>IF(Table25[[#This Row],[Subsector]]="Residential",IF(AND(Table25[[#This Row],[Building structure]]&lt;&gt;"Apartment",OR(Table25[[#This Row],[Heating]]="Oil boiler",Table25[[#This Row],[Heating]]="Solid boiler")),1,1-Table25[[#This Row],[Space constrained %]]),Table25[[#This Row],[ND stock with floor area over threshold / %]])</f>
        <v>1</v>
      </c>
      <c r="AQ189" s="16">
        <f>IF(Table25[[#This Row],[Subsector]]="Residential",IF(AND(Table25[[#This Row],[Building structure]]&lt;&gt;"Apartment",OR(Table25[[#This Row],[Heating]]="Oil boiler",Table25[[#This Row],[Heating]]="Solid boiler")),1,1-Table25[[#This Row],[Space constrained %]]),Table25[[#This Row],[ND stock with floor area over threshold / %]])</f>
        <v>1</v>
      </c>
      <c r="AR189" s="16">
        <f>IF(Table25[[#This Row],[Heating]]="Gas boiler",1,percentage_of_non_gas_domestic_properties_within_close_proximity_of_gas_grid)</f>
        <v>0.3495740805177735</v>
      </c>
      <c r="AS189" s="16">
        <f>IF(Table25[[#This Row],[Heating]]="Gas boiler",1,percentage_of_non_gas_domestic_properties_within_close_proximity_of_gas_grid)</f>
        <v>0.3495740805177735</v>
      </c>
      <c r="AT189" s="16">
        <f>Table25[[#This Row],[Biomethane boiler]]*Table25[[#This Row],[ASHP]]</f>
        <v>0.28808371532789778</v>
      </c>
      <c r="AU189" s="16">
        <f>IF(Table25[[#This Row],[Subsector]]="Residential",Table25[[#This Row],[ASHP]]*Table25[[#This Row],[Bioliquid boiler (B100)]],Table25[[#This Row],[ND stock with floor area over threshold / %]])</f>
        <v>0.82409918636187518</v>
      </c>
      <c r="AV189" s="16">
        <f>Table25[[#This Row],[Biomethane boiler]]*Table25[[#This Row],[ASHP]]</f>
        <v>0.28808371532789778</v>
      </c>
      <c r="AW189" s="16">
        <v>1</v>
      </c>
      <c r="AX189" s="16">
        <f>IF(Table25[[#This Row],[Subsector]]="Residential",IF(Table25[[#This Row],[Building structure]]&lt;&gt;"Apartment",0.5*(1-MIN(Table25[[#This Row],[No HW storage %]],Table25[[#This Row],[Space constrained %]])),0),0.5*Table25[[#This Row],[ASHP]])</f>
        <v>0.49000384467512498</v>
      </c>
      <c r="AY189" s="16">
        <f>IF(Table25[[#This Row],[Subsector]]="Residential",IF(Table25[[#This Row],[Building structure]]&lt;&gt;"Apartment",Table25[[#This Row],[Hydrogen boiler]]*0.5,0),0.5*Table25[[#This Row],[Hydrogen boiler]])</f>
        <v>0.17478704025888675</v>
      </c>
      <c r="AZ189" s="16">
        <f>IF(Table25[[#This Row],[Subsector]]="Residential",IF(Table25[[#This Row],[Peak demand / kW]]&gt;fuse_limit_kW,0,1),0)</f>
        <v>1</v>
      </c>
      <c r="BA189" s="16">
        <f>IF(Table25[[#This Row],[Subsector]]="Residential",IF(Table25[[#This Row],[Building structure]]&lt;&gt;"Apartment",IF(Table25[[#This Row],[Peak demand / kW]]&gt;fuse_limit_kW,0,0.5),0),0)</f>
        <v>0.5</v>
      </c>
      <c r="BB189" s="16">
        <f>IF(Table25[[#This Row],[Subsector]]="Residential",IF(Table25[[#This Row],[Peak demand / kW]]&gt;fuse_limit_kW,0,1),IF(OR(Table25[[#This Row],[Subsector]]="Commercial",Table25[[#This Row],[Subsector]]="Public"),1,0))</f>
        <v>1</v>
      </c>
      <c r="BC189" s="16">
        <f>IF(Table25[[#This Row],[Subsector]]="Residential",IF(Table25[[#This Row],[Peak demand / kW]]&gt;fuse_limit_kW,0,1),0)</f>
        <v>1</v>
      </c>
      <c r="BD189" s="16">
        <f>IF($G189=Table25[[#Headers],[Gas boiler]],1,0)</f>
        <v>0</v>
      </c>
      <c r="BE189" s="16">
        <f>IF($G189=Table25[[#Headers],[Oil boiler]],1,0)</f>
        <v>1</v>
      </c>
      <c r="BF189" s="16">
        <f>IF($G189=Table25[[#Headers],[Solid boiler]],1,0)</f>
        <v>0</v>
      </c>
      <c r="BG189" s="16">
        <f>IF(Table25[[#This Row],[Subsector]]="Residential",IF(Table25[[#This Row],[Building structure]]&lt;&gt;"Apartment",Table25[[#This Row],[ASHP]]*0.5,0),0)</f>
        <v>0.41204959318093759</v>
      </c>
      <c r="BH189" s="16">
        <f>IF(Table25[[#This Row],[Subsector]]="Residential",IF(Table25[[#This Row],[Building structure]]="Apartment",1,0),0)</f>
        <v>0</v>
      </c>
      <c r="BI189" s="27">
        <f>Table25[[#This Row],[Bioliquid boiler (B100)]]*0.5</f>
        <v>0.5</v>
      </c>
    </row>
    <row r="190" spans="2:61" x14ac:dyDescent="0.25">
      <c r="B190">
        <v>182</v>
      </c>
      <c r="C190" t="s">
        <v>352</v>
      </c>
      <c r="G190" t="s">
        <v>20</v>
      </c>
      <c r="H190" t="s">
        <v>360</v>
      </c>
      <c r="J190" t="s">
        <v>354</v>
      </c>
      <c r="K190" s="39">
        <v>12.857941128298956</v>
      </c>
      <c r="L190" s="39">
        <v>3.4799295496501004</v>
      </c>
      <c r="M190" s="39">
        <v>4.0619415001391594</v>
      </c>
      <c r="N190" s="39">
        <v>0</v>
      </c>
      <c r="O190" t="s">
        <v>339</v>
      </c>
      <c r="P190" s="19">
        <v>3741.141337597267</v>
      </c>
      <c r="R190" s="39">
        <v>20.563677597222963</v>
      </c>
      <c r="S190" s="39">
        <v>4.7032840119028947</v>
      </c>
      <c r="T190" s="39">
        <v>0</v>
      </c>
      <c r="U190" s="39">
        <v>4.0619415001391594</v>
      </c>
      <c r="V190" s="16">
        <v>0.59053597295992277</v>
      </c>
      <c r="W190" s="16">
        <v>3.0680728667305847E-2</v>
      </c>
      <c r="X190" s="16">
        <v>0.2815065185900531</v>
      </c>
      <c r="Y190" s="16">
        <v>0.78700225884717634</v>
      </c>
      <c r="Z190" s="16">
        <v>0.21299774115282358</v>
      </c>
      <c r="AA190" s="39">
        <v>88.747368421052727</v>
      </c>
      <c r="AB190" s="39">
        <f>R190*1000/AA190</f>
        <v>231.71028012527333</v>
      </c>
      <c r="AC190" s="39">
        <f>IF(AND(Table25[[#This Row],[Subsector]]="Residential",$AB190&gt;49),49+($AB190-49)*2,$AB190)</f>
        <v>414.42056025054666</v>
      </c>
      <c r="AD190" s="39">
        <f>Table25[[#This Row],[Space heating demand (MWh)]]/(load_factor*8760)*1000</f>
        <v>6.4084865548688894</v>
      </c>
      <c r="AE190" s="39">
        <f>Table25[[#This Row],[Peak demand / kW]]/Table25[[#This Row],[Floor area / m^2]]*1000</f>
        <v>72.210440364434092</v>
      </c>
      <c r="AF190" s="39">
        <f t="shared" si="2"/>
        <v>129.15046814318447</v>
      </c>
      <c r="AG190" s="46">
        <f>Table25[[#This Row],[Rebound-corrected peak demand (W/m2)]]/DesignDT</f>
        <v>5.6152377453558469</v>
      </c>
      <c r="AI190" s="16">
        <f>IF(Table25[[#This Row],[Subsector]]="Residential",1-MAX(Table25[[#This Row],[No HW storage %]],Table25[[#This Row],[Space constrained %]]),Table25[[#This Row],[ND stock with floor area over threshold / %]])</f>
        <v>0.71849348140994684</v>
      </c>
      <c r="AJ190" s="16">
        <f>IF(Table25[[#This Row],[Subsector]]="Residential",1-MAX(Table25[[#This Row],[No HW storage %]],Table25[[#This Row],[Space constrained %]]),Table25[[#This Row],[ND stock with floor area over threshold / %]])</f>
        <v>0.71849348140994684</v>
      </c>
      <c r="AK190" s="16">
        <f>IF(Table25[[#This Row],[Subsector]]="Residential",1-MAX(Table25[[#This Row],[No HW storage %]],Table25[[#This Row],[Space constrained %]]),Table25[[#This Row],[ND stock with floor area over threshold / %]])</f>
        <v>0.71849348140994684</v>
      </c>
      <c r="AL190" s="16">
        <f>IF(Table25[[#This Row],[Subsector]]="Residential",1-MAX(Table25[[#This Row],[No HW storage %]],Table25[[#This Row],[Space constrained %]]),Table25[[#This Row],[ND stock with floor area over threshold / %]])</f>
        <v>0.71849348140994684</v>
      </c>
      <c r="AM190" s="16">
        <f>IF($G190=Table25[[#Headers],[Electric heating]],1,0)</f>
        <v>0</v>
      </c>
      <c r="AN190" s="16">
        <f>IF($G190=Table25[[#Headers],[Commercial electric heating]],1,0)</f>
        <v>0</v>
      </c>
      <c r="AO19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90" s="16">
        <f>IF(Table25[[#This Row],[Subsector]]="Residential",IF(AND(Table25[[#This Row],[Building structure]]&lt;&gt;"Apartment",OR(Table25[[#This Row],[Heating]]="Oil boiler",Table25[[#This Row],[Heating]]="Solid boiler")),1,1-Table25[[#This Row],[Space constrained %]]),Table25[[#This Row],[ND stock with floor area over threshold / %]])</f>
        <v>1</v>
      </c>
      <c r="AQ190" s="16">
        <f>IF(Table25[[#This Row],[Subsector]]="Residential",IF(AND(Table25[[#This Row],[Building structure]]&lt;&gt;"Apartment",OR(Table25[[#This Row],[Heating]]="Oil boiler",Table25[[#This Row],[Heating]]="Solid boiler")),1,1-Table25[[#This Row],[Space constrained %]]),Table25[[#This Row],[ND stock with floor area over threshold / %]])</f>
        <v>1</v>
      </c>
      <c r="AR190" s="16">
        <f>IF(Table25[[#This Row],[Heating]]="Gas boiler",1,percentage_of_non_gas_domestic_properties_within_close_proximity_of_gas_grid)</f>
        <v>0.3495740805177735</v>
      </c>
      <c r="AS190" s="16">
        <f>IF(Table25[[#This Row],[Heating]]="Gas boiler",1,percentage_of_non_gas_domestic_properties_within_close_proximity_of_gas_grid)</f>
        <v>0.3495740805177735</v>
      </c>
      <c r="AT190" s="16">
        <f>Table25[[#This Row],[Biomethane boiler]]*Table25[[#This Row],[ASHP]]</f>
        <v>0.25116669812189618</v>
      </c>
      <c r="AU190" s="16">
        <f>IF(Table25[[#This Row],[Subsector]]="Residential",Table25[[#This Row],[ASHP]]*Table25[[#This Row],[Bioliquid boiler (B100)]],Table25[[#This Row],[ND stock with floor area over threshold / %]])</f>
        <v>0.71849348140994684</v>
      </c>
      <c r="AV190" s="16">
        <f>Table25[[#This Row],[Biomethane boiler]]*Table25[[#This Row],[ASHP]]</f>
        <v>0.25116669812189618</v>
      </c>
      <c r="AW190" s="16">
        <v>1</v>
      </c>
      <c r="AX190" s="16">
        <f>IF(Table25[[#This Row],[Subsector]]="Residential",IF(Table25[[#This Row],[Building structure]]&lt;&gt;"Apartment",0.5*(1-MIN(Table25[[#This Row],[No HW storage %]],Table25[[#This Row],[Space constrained %]])),0),0.5*Table25[[#This Row],[ASHP]])</f>
        <v>0.48465963566634707</v>
      </c>
      <c r="AY190" s="16">
        <f>IF(Table25[[#This Row],[Subsector]]="Residential",IF(Table25[[#This Row],[Building structure]]&lt;&gt;"Apartment",Table25[[#This Row],[Hydrogen boiler]]*0.5,0),0.5*Table25[[#This Row],[Hydrogen boiler]])</f>
        <v>0.17478704025888675</v>
      </c>
      <c r="AZ190" s="16">
        <f>IF(Table25[[#This Row],[Subsector]]="Residential",IF(Table25[[#This Row],[Peak demand / kW]]&gt;fuse_limit_kW,0,1),0)</f>
        <v>1</v>
      </c>
      <c r="BA190" s="16">
        <f>IF(Table25[[#This Row],[Subsector]]="Residential",IF(Table25[[#This Row],[Building structure]]&lt;&gt;"Apartment",IF(Table25[[#This Row],[Peak demand / kW]]&gt;fuse_limit_kW,0,0.5),0),0)</f>
        <v>0.5</v>
      </c>
      <c r="BB190" s="16">
        <f>IF(Table25[[#This Row],[Subsector]]="Residential",IF(Table25[[#This Row],[Peak demand / kW]]&gt;fuse_limit_kW,0,1),IF(OR(Table25[[#This Row],[Subsector]]="Commercial",Table25[[#This Row],[Subsector]]="Public"),1,0))</f>
        <v>1</v>
      </c>
      <c r="BC190" s="16">
        <f>IF(Table25[[#This Row],[Subsector]]="Residential",IF(Table25[[#This Row],[Peak demand / kW]]&gt;fuse_limit_kW,0,1),0)</f>
        <v>1</v>
      </c>
      <c r="BD190" s="16">
        <f>IF($G190=Table25[[#Headers],[Gas boiler]],1,0)</f>
        <v>0</v>
      </c>
      <c r="BE190" s="16">
        <f>IF($G190=Table25[[#Headers],[Oil boiler]],1,0)</f>
        <v>1</v>
      </c>
      <c r="BF190" s="16">
        <f>IF($G190=Table25[[#Headers],[Solid boiler]],1,0)</f>
        <v>0</v>
      </c>
      <c r="BG190" s="16">
        <f>IF(Table25[[#This Row],[Subsector]]="Residential",IF(Table25[[#This Row],[Building structure]]&lt;&gt;"Apartment",Table25[[#This Row],[ASHP]]*0.5,0),0)</f>
        <v>0.35924674070497342</v>
      </c>
      <c r="BH190" s="16">
        <f>IF(Table25[[#This Row],[Subsector]]="Residential",IF(Table25[[#This Row],[Building structure]]="Apartment",1,0),0)</f>
        <v>0</v>
      </c>
      <c r="BI190" s="27">
        <f>Table25[[#This Row],[Bioliquid boiler (B100)]]*0.5</f>
        <v>0.5</v>
      </c>
    </row>
    <row r="191" spans="2:61" x14ac:dyDescent="0.25">
      <c r="B191" s="3">
        <v>183</v>
      </c>
      <c r="C191" t="s">
        <v>352</v>
      </c>
      <c r="G191" t="s">
        <v>13</v>
      </c>
      <c r="H191" t="s">
        <v>353</v>
      </c>
      <c r="J191" t="s">
        <v>354</v>
      </c>
      <c r="K191" s="39">
        <v>1.6341279936584272</v>
      </c>
      <c r="L191" s="39">
        <v>1.2837170637034012</v>
      </c>
      <c r="M191" s="39">
        <v>3.8198761255615676</v>
      </c>
      <c r="N191" s="39">
        <v>0</v>
      </c>
      <c r="O191" t="s">
        <v>339</v>
      </c>
      <c r="P191" s="19">
        <v>13.653131382646711</v>
      </c>
      <c r="R191" s="39">
        <v>4.3074050893314837</v>
      </c>
      <c r="S191" s="39">
        <v>1.0823869184362356</v>
      </c>
      <c r="T191" s="39">
        <v>0</v>
      </c>
      <c r="U191" s="39">
        <v>3.8198761255615676</v>
      </c>
      <c r="V191" s="16">
        <v>0.2</v>
      </c>
      <c r="W191" s="16">
        <v>0</v>
      </c>
      <c r="X191" s="16">
        <v>0</v>
      </c>
      <c r="Y191" s="16">
        <v>0.76090366815077481</v>
      </c>
      <c r="Z191" s="16">
        <v>0.23909633184922524</v>
      </c>
      <c r="AA191" s="39">
        <v>92.26</v>
      </c>
      <c r="AB191" s="39">
        <f>R191*1000/AA191</f>
        <v>46.68767710092655</v>
      </c>
      <c r="AC191" s="39">
        <f>IF(AND(Table25[[#This Row],[Subsector]]="Residential",$AB191&gt;49),49+($AB191-49)*2,$AB191)</f>
        <v>46.68767710092655</v>
      </c>
      <c r="AD191" s="39">
        <f>Table25[[#This Row],[Space heating demand (MWh)]]/(load_factor*8760)*1000</f>
        <v>0.81446066456522481</v>
      </c>
      <c r="AE191" s="39">
        <f>Table25[[#This Row],[Peak demand / kW]]/Table25[[#This Row],[Floor area / m^2]]*1000</f>
        <v>8.8278849400089392</v>
      </c>
      <c r="AF191" s="39">
        <f t="shared" si="2"/>
        <v>8.8278849400089392</v>
      </c>
      <c r="AG191" s="46">
        <f>Table25[[#This Row],[Rebound-corrected peak demand (W/m2)]]/DesignDT</f>
        <v>0.38382108434821477</v>
      </c>
      <c r="AI191" s="16">
        <f>IF(Table25[[#This Row],[Subsector]]="Residential",1-MAX(Table25[[#This Row],[No HW storage %]],Table25[[#This Row],[Space constrained %]]),Table25[[#This Row],[ND stock with floor area over threshold / %]])</f>
        <v>1</v>
      </c>
      <c r="AJ191" s="16">
        <f>IF(Table25[[#This Row],[Subsector]]="Residential",1-MAX(Table25[[#This Row],[No HW storage %]],Table25[[#This Row],[Space constrained %]]),Table25[[#This Row],[ND stock with floor area over threshold / %]])</f>
        <v>1</v>
      </c>
      <c r="AK191" s="16">
        <f>IF(Table25[[#This Row],[Subsector]]="Residential",1-MAX(Table25[[#This Row],[No HW storage %]],Table25[[#This Row],[Space constrained %]]),Table25[[#This Row],[ND stock with floor area over threshold / %]])</f>
        <v>1</v>
      </c>
      <c r="AL191" s="16">
        <f>IF(Table25[[#This Row],[Subsector]]="Residential",1-MAX(Table25[[#This Row],[No HW storage %]],Table25[[#This Row],[Space constrained %]]),Table25[[#This Row],[ND stock with floor area over threshold / %]])</f>
        <v>1</v>
      </c>
      <c r="AM191" s="16">
        <f>IF($G191=Table25[[#Headers],[Electric heating]],1,0)</f>
        <v>0</v>
      </c>
      <c r="AN191" s="16">
        <f>IF($G191=Table25[[#Headers],[Commercial electric heating]],1,0)</f>
        <v>0</v>
      </c>
      <c r="AO19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91" s="16">
        <f>IF(Table25[[#This Row],[Subsector]]="Residential",IF(AND(Table25[[#This Row],[Building structure]]&lt;&gt;"Apartment",OR(Table25[[#This Row],[Heating]]="Oil boiler",Table25[[#This Row],[Heating]]="Solid boiler")),1,1-Table25[[#This Row],[Space constrained %]]),Table25[[#This Row],[ND stock with floor area over threshold / %]])</f>
        <v>1</v>
      </c>
      <c r="AQ191" s="16">
        <f>IF(Table25[[#This Row],[Subsector]]="Residential",IF(AND(Table25[[#This Row],[Building structure]]&lt;&gt;"Apartment",OR(Table25[[#This Row],[Heating]]="Oil boiler",Table25[[#This Row],[Heating]]="Solid boiler")),1,1-Table25[[#This Row],[Space constrained %]]),Table25[[#This Row],[ND stock with floor area over threshold / %]])</f>
        <v>1</v>
      </c>
      <c r="AR191" s="16">
        <f>IF(Table25[[#This Row],[Heating]]="Gas boiler",1,percentage_of_non_gas_domestic_properties_within_close_proximity_of_gas_grid)</f>
        <v>0.3495740805177735</v>
      </c>
      <c r="AS191" s="16">
        <f>IF(Table25[[#This Row],[Heating]]="Gas boiler",1,percentage_of_non_gas_domestic_properties_within_close_proximity_of_gas_grid)</f>
        <v>0.3495740805177735</v>
      </c>
      <c r="AT191" s="16">
        <f>Table25[[#This Row],[Biomethane boiler]]*Table25[[#This Row],[ASHP]]</f>
        <v>0.3495740805177735</v>
      </c>
      <c r="AU191" s="16">
        <f>IF(Table25[[#This Row],[Subsector]]="Residential",Table25[[#This Row],[ASHP]]*Table25[[#This Row],[Bioliquid boiler (B100)]],Table25[[#This Row],[ND stock with floor area over threshold / %]])</f>
        <v>1</v>
      </c>
      <c r="AV191" s="16">
        <f>Table25[[#This Row],[Biomethane boiler]]*Table25[[#This Row],[ASHP]]</f>
        <v>0.3495740805177735</v>
      </c>
      <c r="AW191" s="16">
        <v>1</v>
      </c>
      <c r="AX191" s="16">
        <f>IF(Table25[[#This Row],[Subsector]]="Residential",IF(Table25[[#This Row],[Building structure]]&lt;&gt;"Apartment",0.5*(1-MIN(Table25[[#This Row],[No HW storage %]],Table25[[#This Row],[Space constrained %]])),0),0.5*Table25[[#This Row],[ASHP]])</f>
        <v>0.5</v>
      </c>
      <c r="AY191" s="16">
        <f>IF(Table25[[#This Row],[Subsector]]="Residential",IF(Table25[[#This Row],[Building structure]]&lt;&gt;"Apartment",Table25[[#This Row],[Hydrogen boiler]]*0.5,0),0.5*Table25[[#This Row],[Hydrogen boiler]])</f>
        <v>0.17478704025888675</v>
      </c>
      <c r="AZ191" s="16">
        <f>IF(Table25[[#This Row],[Subsector]]="Residential",IF(Table25[[#This Row],[Peak demand / kW]]&gt;fuse_limit_kW,0,1),0)</f>
        <v>1</v>
      </c>
      <c r="BA191" s="16">
        <f>IF(Table25[[#This Row],[Subsector]]="Residential",IF(Table25[[#This Row],[Building structure]]&lt;&gt;"Apartment",IF(Table25[[#This Row],[Peak demand / kW]]&gt;fuse_limit_kW,0,0.5),0),0)</f>
        <v>0.5</v>
      </c>
      <c r="BB191" s="16">
        <f>IF(Table25[[#This Row],[Subsector]]="Residential",IF(Table25[[#This Row],[Peak demand / kW]]&gt;fuse_limit_kW,0,1),IF(OR(Table25[[#This Row],[Subsector]]="Commercial",Table25[[#This Row],[Subsector]]="Public"),1,0))</f>
        <v>1</v>
      </c>
      <c r="BC191" s="16">
        <f>IF(Table25[[#This Row],[Subsector]]="Residential",IF(Table25[[#This Row],[Peak demand / kW]]&gt;fuse_limit_kW,0,1),0)</f>
        <v>1</v>
      </c>
      <c r="BD191" s="16">
        <f>IF($G191=Table25[[#Headers],[Gas boiler]],1,0)</f>
        <v>0</v>
      </c>
      <c r="BE191" s="16">
        <f>IF($G191=Table25[[#Headers],[Oil boiler]],1,0)</f>
        <v>0</v>
      </c>
      <c r="BF191" s="16">
        <f>IF($G191=Table25[[#Headers],[Solid boiler]],1,0)</f>
        <v>1</v>
      </c>
      <c r="BG191" s="16">
        <f>IF(Table25[[#This Row],[Subsector]]="Residential",IF(Table25[[#This Row],[Building structure]]&lt;&gt;"Apartment",Table25[[#This Row],[ASHP]]*0.5,0),0)</f>
        <v>0.5</v>
      </c>
      <c r="BH191" s="16">
        <f>IF(Table25[[#This Row],[Subsector]]="Residential",IF(Table25[[#This Row],[Building structure]]="Apartment",1,0),0)</f>
        <v>0</v>
      </c>
      <c r="BI191" s="27">
        <f>Table25[[#This Row],[Bioliquid boiler (B100)]]*0.5</f>
        <v>0.5</v>
      </c>
    </row>
    <row r="192" spans="2:61" x14ac:dyDescent="0.25">
      <c r="B192" s="3">
        <v>184</v>
      </c>
      <c r="C192" t="s">
        <v>352</v>
      </c>
      <c r="G192" t="s">
        <v>13</v>
      </c>
      <c r="H192" t="s">
        <v>355</v>
      </c>
      <c r="J192" t="s">
        <v>354</v>
      </c>
      <c r="K192" s="39">
        <v>1.5282472399272875</v>
      </c>
      <c r="L192" s="39">
        <v>1.8306893906346904</v>
      </c>
      <c r="M192" s="39">
        <v>3.8550301738021022</v>
      </c>
      <c r="N192" s="39">
        <v>0</v>
      </c>
      <c r="O192" t="s">
        <v>339</v>
      </c>
      <c r="P192" s="19">
        <v>87.380040848938947</v>
      </c>
      <c r="R192" s="39">
        <v>5.1511676898148151</v>
      </c>
      <c r="S192" s="39">
        <v>2.358933048711537</v>
      </c>
      <c r="T192" s="39">
        <v>0</v>
      </c>
      <c r="U192" s="39">
        <v>3.8550301738021027</v>
      </c>
      <c r="V192" s="16">
        <v>0.125</v>
      </c>
      <c r="W192" s="16">
        <v>0</v>
      </c>
      <c r="X192" s="16">
        <v>0.15625</v>
      </c>
      <c r="Y192" s="16">
        <v>0.67605914317573701</v>
      </c>
      <c r="Z192" s="16">
        <v>0.32394085682426288</v>
      </c>
      <c r="AA192" s="39">
        <v>88.990624999999994</v>
      </c>
      <c r="AB192" s="39">
        <f>R192*1000/AA192</f>
        <v>57.884386021727742</v>
      </c>
      <c r="AC192" s="39">
        <f>IF(AND(Table25[[#This Row],[Subsector]]="Residential",$AB192&gt;49),49+($AB192-49)*2,$AB192)</f>
        <v>66.768772043455485</v>
      </c>
      <c r="AD192" s="39">
        <f>Table25[[#This Row],[Space heating demand (MWh)]]/(load_factor*8760)*1000</f>
        <v>0.76168896652003704</v>
      </c>
      <c r="AE192" s="39">
        <f>Table25[[#This Row],[Peak demand / kW]]/Table25[[#This Row],[Floor area / m^2]]*1000</f>
        <v>8.5592045962149061</v>
      </c>
      <c r="AF192" s="39">
        <f t="shared" si="2"/>
        <v>9.8729142664388529</v>
      </c>
      <c r="AG192" s="46">
        <f>Table25[[#This Row],[Rebound-corrected peak demand (W/m2)]]/DesignDT</f>
        <v>0.42925714201908055</v>
      </c>
      <c r="AI192" s="16">
        <f>IF(Table25[[#This Row],[Subsector]]="Residential",1-MAX(Table25[[#This Row],[No HW storage %]],Table25[[#This Row],[Space constrained %]]),Table25[[#This Row],[ND stock with floor area over threshold / %]])</f>
        <v>0.84375</v>
      </c>
      <c r="AJ192" s="16">
        <f>IF(Table25[[#This Row],[Subsector]]="Residential",1-MAX(Table25[[#This Row],[No HW storage %]],Table25[[#This Row],[Space constrained %]]),Table25[[#This Row],[ND stock with floor area over threshold / %]])</f>
        <v>0.84375</v>
      </c>
      <c r="AK192" s="16">
        <f>IF(Table25[[#This Row],[Subsector]]="Residential",1-MAX(Table25[[#This Row],[No HW storage %]],Table25[[#This Row],[Space constrained %]]),Table25[[#This Row],[ND stock with floor area over threshold / %]])</f>
        <v>0.84375</v>
      </c>
      <c r="AL192" s="16">
        <f>IF(Table25[[#This Row],[Subsector]]="Residential",1-MAX(Table25[[#This Row],[No HW storage %]],Table25[[#This Row],[Space constrained %]]),Table25[[#This Row],[ND stock with floor area over threshold / %]])</f>
        <v>0.84375</v>
      </c>
      <c r="AM192" s="16">
        <f>IF($G192=Table25[[#Headers],[Electric heating]],1,0)</f>
        <v>0</v>
      </c>
      <c r="AN192" s="16">
        <f>IF($G192=Table25[[#Headers],[Commercial electric heating]],1,0)</f>
        <v>0</v>
      </c>
      <c r="AO19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92" s="16">
        <f>IF(Table25[[#This Row],[Subsector]]="Residential",IF(AND(Table25[[#This Row],[Building structure]]&lt;&gt;"Apartment",OR(Table25[[#This Row],[Heating]]="Oil boiler",Table25[[#This Row],[Heating]]="Solid boiler")),1,1-Table25[[#This Row],[Space constrained %]]),Table25[[#This Row],[ND stock with floor area over threshold / %]])</f>
        <v>1</v>
      </c>
      <c r="AQ192" s="16">
        <f>IF(Table25[[#This Row],[Subsector]]="Residential",IF(AND(Table25[[#This Row],[Building structure]]&lt;&gt;"Apartment",OR(Table25[[#This Row],[Heating]]="Oil boiler",Table25[[#This Row],[Heating]]="Solid boiler")),1,1-Table25[[#This Row],[Space constrained %]]),Table25[[#This Row],[ND stock with floor area over threshold / %]])</f>
        <v>1</v>
      </c>
      <c r="AR192" s="16">
        <f>IF(Table25[[#This Row],[Heating]]="Gas boiler",1,percentage_of_non_gas_domestic_properties_within_close_proximity_of_gas_grid)</f>
        <v>0.3495740805177735</v>
      </c>
      <c r="AS192" s="16">
        <f>IF(Table25[[#This Row],[Heating]]="Gas boiler",1,percentage_of_non_gas_domestic_properties_within_close_proximity_of_gas_grid)</f>
        <v>0.3495740805177735</v>
      </c>
      <c r="AT192" s="16">
        <f>Table25[[#This Row],[Biomethane boiler]]*Table25[[#This Row],[ASHP]]</f>
        <v>0.29495313043687138</v>
      </c>
      <c r="AU192" s="16">
        <f>IF(Table25[[#This Row],[Subsector]]="Residential",Table25[[#This Row],[ASHP]]*Table25[[#This Row],[Bioliquid boiler (B100)]],Table25[[#This Row],[ND stock with floor area over threshold / %]])</f>
        <v>0.84375</v>
      </c>
      <c r="AV192" s="16">
        <f>Table25[[#This Row],[Biomethane boiler]]*Table25[[#This Row],[ASHP]]</f>
        <v>0.29495313043687138</v>
      </c>
      <c r="AW192" s="16">
        <v>1</v>
      </c>
      <c r="AX192" s="16">
        <f>IF(Table25[[#This Row],[Subsector]]="Residential",IF(Table25[[#This Row],[Building structure]]&lt;&gt;"Apartment",0.5*(1-MIN(Table25[[#This Row],[No HW storage %]],Table25[[#This Row],[Space constrained %]])),0),0.5*Table25[[#This Row],[ASHP]])</f>
        <v>0.5</v>
      </c>
      <c r="AY192" s="16">
        <f>IF(Table25[[#This Row],[Subsector]]="Residential",IF(Table25[[#This Row],[Building structure]]&lt;&gt;"Apartment",Table25[[#This Row],[Hydrogen boiler]]*0.5,0),0.5*Table25[[#This Row],[Hydrogen boiler]])</f>
        <v>0.17478704025888675</v>
      </c>
      <c r="AZ192" s="16">
        <f>IF(Table25[[#This Row],[Subsector]]="Residential",IF(Table25[[#This Row],[Peak demand / kW]]&gt;fuse_limit_kW,0,1),0)</f>
        <v>1</v>
      </c>
      <c r="BA192" s="16">
        <f>IF(Table25[[#This Row],[Subsector]]="Residential",IF(Table25[[#This Row],[Building structure]]&lt;&gt;"Apartment",IF(Table25[[#This Row],[Peak demand / kW]]&gt;fuse_limit_kW,0,0.5),0),0)</f>
        <v>0.5</v>
      </c>
      <c r="BB192" s="16">
        <f>IF(Table25[[#This Row],[Subsector]]="Residential",IF(Table25[[#This Row],[Peak demand / kW]]&gt;fuse_limit_kW,0,1),IF(OR(Table25[[#This Row],[Subsector]]="Commercial",Table25[[#This Row],[Subsector]]="Public"),1,0))</f>
        <v>1</v>
      </c>
      <c r="BC192" s="16">
        <f>IF(Table25[[#This Row],[Subsector]]="Residential",IF(Table25[[#This Row],[Peak demand / kW]]&gt;fuse_limit_kW,0,1),0)</f>
        <v>1</v>
      </c>
      <c r="BD192" s="16">
        <f>IF($G192=Table25[[#Headers],[Gas boiler]],1,0)</f>
        <v>0</v>
      </c>
      <c r="BE192" s="16">
        <f>IF($G192=Table25[[#Headers],[Oil boiler]],1,0)</f>
        <v>0</v>
      </c>
      <c r="BF192" s="16">
        <f>IF($G192=Table25[[#Headers],[Solid boiler]],1,0)</f>
        <v>1</v>
      </c>
      <c r="BG192" s="16">
        <f>IF(Table25[[#This Row],[Subsector]]="Residential",IF(Table25[[#This Row],[Building structure]]&lt;&gt;"Apartment",Table25[[#This Row],[ASHP]]*0.5,0),0)</f>
        <v>0.421875</v>
      </c>
      <c r="BH192" s="16">
        <f>IF(Table25[[#This Row],[Subsector]]="Residential",IF(Table25[[#This Row],[Building structure]]="Apartment",1,0),0)</f>
        <v>0</v>
      </c>
      <c r="BI192" s="27">
        <f>Table25[[#This Row],[Bioliquid boiler (B100)]]*0.5</f>
        <v>0.5</v>
      </c>
    </row>
    <row r="193" spans="2:61" x14ac:dyDescent="0.25">
      <c r="B193">
        <v>185</v>
      </c>
      <c r="C193" t="s">
        <v>352</v>
      </c>
      <c r="G193" t="s">
        <v>13</v>
      </c>
      <c r="H193" t="s">
        <v>356</v>
      </c>
      <c r="J193" t="s">
        <v>354</v>
      </c>
      <c r="K193" s="39">
        <v>1.5044264507614122</v>
      </c>
      <c r="L193" s="39">
        <v>1.9996943410283619</v>
      </c>
      <c r="M193" s="39">
        <v>3.7828445785016069</v>
      </c>
      <c r="N193" s="39">
        <v>0</v>
      </c>
      <c r="O193" t="s">
        <v>339</v>
      </c>
      <c r="P193" s="19">
        <v>854.68602455368409</v>
      </c>
      <c r="R193" s="39">
        <v>5.7001236878079542</v>
      </c>
      <c r="S193" s="39">
        <v>2.6954100559176024</v>
      </c>
      <c r="T193" s="39">
        <v>0</v>
      </c>
      <c r="U193" s="39">
        <v>3.7828445785016074</v>
      </c>
      <c r="V193" s="16">
        <v>7.3482428115015971E-2</v>
      </c>
      <c r="W193" s="16">
        <v>3.1948881789137379E-3</v>
      </c>
      <c r="X193" s="16">
        <v>7.9872204472843447E-2</v>
      </c>
      <c r="Y193" s="16">
        <v>0.65287667276569639</v>
      </c>
      <c r="Z193" s="16">
        <v>0.34712332723430356</v>
      </c>
      <c r="AA193" s="39">
        <v>83.946325878594237</v>
      </c>
      <c r="AB193" s="39">
        <f>R193*1000/AA193</f>
        <v>67.902003192511955</v>
      </c>
      <c r="AC193" s="39">
        <f>IF(AND(Table25[[#This Row],[Subsector]]="Residential",$AB193&gt;49),49+($AB193-49)*2,$AB193)</f>
        <v>86.804006385023911</v>
      </c>
      <c r="AD193" s="39">
        <f>Table25[[#This Row],[Space heating demand (MWh)]]/(load_factor*8760)*1000</f>
        <v>0.74981652087942818</v>
      </c>
      <c r="AE193" s="39">
        <f>Table25[[#This Row],[Peak demand / kW]]/Table25[[#This Row],[Floor area / m^2]]*1000</f>
        <v>8.9320945619923382</v>
      </c>
      <c r="AF193" s="39">
        <f t="shared" si="2"/>
        <v>11.418537847736468</v>
      </c>
      <c r="AG193" s="46">
        <f>Table25[[#This Row],[Rebound-corrected peak demand (W/m2)]]/DesignDT</f>
        <v>0.49645816729288994</v>
      </c>
      <c r="AI193" s="16">
        <f>IF(Table25[[#This Row],[Subsector]]="Residential",1-MAX(Table25[[#This Row],[No HW storage %]],Table25[[#This Row],[Space constrained %]]),Table25[[#This Row],[ND stock with floor area over threshold / %]])</f>
        <v>0.92012779552715651</v>
      </c>
      <c r="AJ193" s="16">
        <f>IF(Table25[[#This Row],[Subsector]]="Residential",1-MAX(Table25[[#This Row],[No HW storage %]],Table25[[#This Row],[Space constrained %]]),Table25[[#This Row],[ND stock with floor area over threshold / %]])</f>
        <v>0.92012779552715651</v>
      </c>
      <c r="AK193" s="16">
        <f>IF(Table25[[#This Row],[Subsector]]="Residential",1-MAX(Table25[[#This Row],[No HW storage %]],Table25[[#This Row],[Space constrained %]]),Table25[[#This Row],[ND stock with floor area over threshold / %]])</f>
        <v>0.92012779552715651</v>
      </c>
      <c r="AL193" s="16">
        <f>IF(Table25[[#This Row],[Subsector]]="Residential",1-MAX(Table25[[#This Row],[No HW storage %]],Table25[[#This Row],[Space constrained %]]),Table25[[#This Row],[ND stock with floor area over threshold / %]])</f>
        <v>0.92012779552715651</v>
      </c>
      <c r="AM193" s="16">
        <f>IF($G193=Table25[[#Headers],[Electric heating]],1,0)</f>
        <v>0</v>
      </c>
      <c r="AN193" s="16">
        <f>IF($G193=Table25[[#Headers],[Commercial electric heating]],1,0)</f>
        <v>0</v>
      </c>
      <c r="AO19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93" s="16">
        <f>IF(Table25[[#This Row],[Subsector]]="Residential",IF(AND(Table25[[#This Row],[Building structure]]&lt;&gt;"Apartment",OR(Table25[[#This Row],[Heating]]="Oil boiler",Table25[[#This Row],[Heating]]="Solid boiler")),1,1-Table25[[#This Row],[Space constrained %]]),Table25[[#This Row],[ND stock with floor area over threshold / %]])</f>
        <v>1</v>
      </c>
      <c r="AQ193" s="16">
        <f>IF(Table25[[#This Row],[Subsector]]="Residential",IF(AND(Table25[[#This Row],[Building structure]]&lt;&gt;"Apartment",OR(Table25[[#This Row],[Heating]]="Oil boiler",Table25[[#This Row],[Heating]]="Solid boiler")),1,1-Table25[[#This Row],[Space constrained %]]),Table25[[#This Row],[ND stock with floor area over threshold / %]])</f>
        <v>1</v>
      </c>
      <c r="AR193" s="16">
        <f>IF(Table25[[#This Row],[Heating]]="Gas boiler",1,percentage_of_non_gas_domestic_properties_within_close_proximity_of_gas_grid)</f>
        <v>0.3495740805177735</v>
      </c>
      <c r="AS193" s="16">
        <f>IF(Table25[[#This Row],[Heating]]="Gas boiler",1,percentage_of_non_gas_domestic_properties_within_close_proximity_of_gas_grid)</f>
        <v>0.3495740805177735</v>
      </c>
      <c r="AT193" s="16">
        <f>Table25[[#This Row],[Biomethane boiler]]*Table25[[#This Row],[ASHP]]</f>
        <v>0.32165282808025164</v>
      </c>
      <c r="AU193" s="16">
        <f>IF(Table25[[#This Row],[Subsector]]="Residential",Table25[[#This Row],[ASHP]]*Table25[[#This Row],[Bioliquid boiler (B100)]],Table25[[#This Row],[ND stock with floor area over threshold / %]])</f>
        <v>0.92012779552715651</v>
      </c>
      <c r="AV193" s="16">
        <f>Table25[[#This Row],[Biomethane boiler]]*Table25[[#This Row],[ASHP]]</f>
        <v>0.32165282808025164</v>
      </c>
      <c r="AW193" s="16">
        <v>1</v>
      </c>
      <c r="AX193" s="16">
        <f>IF(Table25[[#This Row],[Subsector]]="Residential",IF(Table25[[#This Row],[Building structure]]&lt;&gt;"Apartment",0.5*(1-MIN(Table25[[#This Row],[No HW storage %]],Table25[[#This Row],[Space constrained %]])),0),0.5*Table25[[#This Row],[ASHP]])</f>
        <v>0.49840255591054311</v>
      </c>
      <c r="AY193" s="16">
        <f>IF(Table25[[#This Row],[Subsector]]="Residential",IF(Table25[[#This Row],[Building structure]]&lt;&gt;"Apartment",Table25[[#This Row],[Hydrogen boiler]]*0.5,0),0.5*Table25[[#This Row],[Hydrogen boiler]])</f>
        <v>0.17478704025888675</v>
      </c>
      <c r="AZ193" s="16">
        <f>IF(Table25[[#This Row],[Subsector]]="Residential",IF(Table25[[#This Row],[Peak demand / kW]]&gt;fuse_limit_kW,0,1),0)</f>
        <v>1</v>
      </c>
      <c r="BA193" s="16">
        <f>IF(Table25[[#This Row],[Subsector]]="Residential",IF(Table25[[#This Row],[Building structure]]&lt;&gt;"Apartment",IF(Table25[[#This Row],[Peak demand / kW]]&gt;fuse_limit_kW,0,0.5),0),0)</f>
        <v>0.5</v>
      </c>
      <c r="BB193" s="16">
        <f>IF(Table25[[#This Row],[Subsector]]="Residential",IF(Table25[[#This Row],[Peak demand / kW]]&gt;fuse_limit_kW,0,1),IF(OR(Table25[[#This Row],[Subsector]]="Commercial",Table25[[#This Row],[Subsector]]="Public"),1,0))</f>
        <v>1</v>
      </c>
      <c r="BC193" s="16">
        <f>IF(Table25[[#This Row],[Subsector]]="Residential",IF(Table25[[#This Row],[Peak demand / kW]]&gt;fuse_limit_kW,0,1),0)</f>
        <v>1</v>
      </c>
      <c r="BD193" s="16">
        <f>IF($G193=Table25[[#Headers],[Gas boiler]],1,0)</f>
        <v>0</v>
      </c>
      <c r="BE193" s="16">
        <f>IF($G193=Table25[[#Headers],[Oil boiler]],1,0)</f>
        <v>0</v>
      </c>
      <c r="BF193" s="16">
        <f>IF($G193=Table25[[#Headers],[Solid boiler]],1,0)</f>
        <v>1</v>
      </c>
      <c r="BG193" s="16">
        <f>IF(Table25[[#This Row],[Subsector]]="Residential",IF(Table25[[#This Row],[Building structure]]&lt;&gt;"Apartment",Table25[[#This Row],[ASHP]]*0.5,0),0)</f>
        <v>0.46006389776357826</v>
      </c>
      <c r="BH193" s="16">
        <f>IF(Table25[[#This Row],[Subsector]]="Residential",IF(Table25[[#This Row],[Building structure]]="Apartment",1,0),0)</f>
        <v>0</v>
      </c>
      <c r="BI193" s="27">
        <f>Table25[[#This Row],[Bioliquid boiler (B100)]]*0.5</f>
        <v>0.5</v>
      </c>
    </row>
    <row r="194" spans="2:61" x14ac:dyDescent="0.25">
      <c r="B194" s="3">
        <v>186</v>
      </c>
      <c r="C194" t="s">
        <v>352</v>
      </c>
      <c r="G194" t="s">
        <v>13</v>
      </c>
      <c r="H194" t="s">
        <v>357</v>
      </c>
      <c r="J194" t="s">
        <v>354</v>
      </c>
      <c r="K194" s="39">
        <v>1.5868640340379132</v>
      </c>
      <c r="L194" s="39">
        <v>2.0893598393043127</v>
      </c>
      <c r="M194" s="39">
        <v>3.8052814342282959</v>
      </c>
      <c r="N194" s="39">
        <v>0</v>
      </c>
      <c r="O194" t="s">
        <v>339</v>
      </c>
      <c r="P194" s="19">
        <v>6892.1007219600597</v>
      </c>
      <c r="R194" s="39">
        <v>6.9135736545978421</v>
      </c>
      <c r="S194" s="39">
        <v>3.0571312587363106</v>
      </c>
      <c r="T194" s="39">
        <v>0</v>
      </c>
      <c r="U194" s="39">
        <v>3.8052814342282955</v>
      </c>
      <c r="V194" s="16">
        <v>3.1695721077654518E-2</v>
      </c>
      <c r="W194" s="16">
        <v>1.1876484560570072E-3</v>
      </c>
      <c r="X194" s="16">
        <v>8.7163232963549928E-2</v>
      </c>
      <c r="Y194" s="16">
        <v>0.65502303874421564</v>
      </c>
      <c r="Z194" s="16">
        <v>0.34497696125578436</v>
      </c>
      <c r="AA194" s="39">
        <v>82.391085578447118</v>
      </c>
      <c r="AB194" s="39">
        <f>R194*1000/AA194</f>
        <v>83.911670856857612</v>
      </c>
      <c r="AC194" s="39">
        <f>IF(AND(Table25[[#This Row],[Subsector]]="Residential",$AB194&gt;49),49+($AB194-49)*2,$AB194)</f>
        <v>118.82334171371522</v>
      </c>
      <c r="AD194" s="39">
        <f>Table25[[#This Row],[Space heating demand (MWh)]]/(load_factor*8760)*1000</f>
        <v>0.79090398105457316</v>
      </c>
      <c r="AE194" s="39">
        <f>Table25[[#This Row],[Peak demand / kW]]/Table25[[#This Row],[Floor area / m^2]]*1000</f>
        <v>9.5993877917961026</v>
      </c>
      <c r="AF194" s="39">
        <f t="shared" si="2"/>
        <v>13.593238272812171</v>
      </c>
      <c r="AG194" s="46">
        <f>Table25[[#This Row],[Rebound-corrected peak demand (W/m2)]]/DesignDT</f>
        <v>0.59101035968748572</v>
      </c>
      <c r="AI194" s="16">
        <f>IF(Table25[[#This Row],[Subsector]]="Residential",1-MAX(Table25[[#This Row],[No HW storage %]],Table25[[#This Row],[Space constrained %]]),Table25[[#This Row],[ND stock with floor area over threshold / %]])</f>
        <v>0.91283676703645011</v>
      </c>
      <c r="AJ194" s="16">
        <f>IF(Table25[[#This Row],[Subsector]]="Residential",1-MAX(Table25[[#This Row],[No HW storage %]],Table25[[#This Row],[Space constrained %]]),Table25[[#This Row],[ND stock with floor area over threshold / %]])</f>
        <v>0.91283676703645011</v>
      </c>
      <c r="AK194" s="16">
        <f>IF(Table25[[#This Row],[Subsector]]="Residential",1-MAX(Table25[[#This Row],[No HW storage %]],Table25[[#This Row],[Space constrained %]]),Table25[[#This Row],[ND stock with floor area over threshold / %]])</f>
        <v>0.91283676703645011</v>
      </c>
      <c r="AL194" s="16">
        <f>IF(Table25[[#This Row],[Subsector]]="Residential",1-MAX(Table25[[#This Row],[No HW storage %]],Table25[[#This Row],[Space constrained %]]),Table25[[#This Row],[ND stock with floor area over threshold / %]])</f>
        <v>0.91283676703645011</v>
      </c>
      <c r="AM194" s="16">
        <f>IF($G194=Table25[[#Headers],[Electric heating]],1,0)</f>
        <v>0</v>
      </c>
      <c r="AN194" s="16">
        <f>IF($G194=Table25[[#Headers],[Commercial electric heating]],1,0)</f>
        <v>0</v>
      </c>
      <c r="AO19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94" s="16">
        <f>IF(Table25[[#This Row],[Subsector]]="Residential",IF(AND(Table25[[#This Row],[Building structure]]&lt;&gt;"Apartment",OR(Table25[[#This Row],[Heating]]="Oil boiler",Table25[[#This Row],[Heating]]="Solid boiler")),1,1-Table25[[#This Row],[Space constrained %]]),Table25[[#This Row],[ND stock with floor area over threshold / %]])</f>
        <v>1</v>
      </c>
      <c r="AQ194" s="16">
        <f>IF(Table25[[#This Row],[Subsector]]="Residential",IF(AND(Table25[[#This Row],[Building structure]]&lt;&gt;"Apartment",OR(Table25[[#This Row],[Heating]]="Oil boiler",Table25[[#This Row],[Heating]]="Solid boiler")),1,1-Table25[[#This Row],[Space constrained %]]),Table25[[#This Row],[ND stock with floor area over threshold / %]])</f>
        <v>1</v>
      </c>
      <c r="AR194" s="16">
        <f>IF(Table25[[#This Row],[Heating]]="Gas boiler",1,percentage_of_non_gas_domestic_properties_within_close_proximity_of_gas_grid)</f>
        <v>0.3495740805177735</v>
      </c>
      <c r="AS194" s="16">
        <f>IF(Table25[[#This Row],[Heating]]="Gas boiler",1,percentage_of_non_gas_domestic_properties_within_close_proximity_of_gas_grid)</f>
        <v>0.3495740805177735</v>
      </c>
      <c r="AT194" s="16">
        <f>Table25[[#This Row],[Biomethane boiler]]*Table25[[#This Row],[ASHP]]</f>
        <v>0.31910407349958408</v>
      </c>
      <c r="AU194" s="16">
        <f>IF(Table25[[#This Row],[Subsector]]="Residential",Table25[[#This Row],[ASHP]]*Table25[[#This Row],[Bioliquid boiler (B100)]],Table25[[#This Row],[ND stock with floor area over threshold / %]])</f>
        <v>0.91283676703645011</v>
      </c>
      <c r="AV194" s="16">
        <f>Table25[[#This Row],[Biomethane boiler]]*Table25[[#This Row],[ASHP]]</f>
        <v>0.31910407349958408</v>
      </c>
      <c r="AW194" s="16">
        <v>1</v>
      </c>
      <c r="AX194" s="16">
        <f>IF(Table25[[#This Row],[Subsector]]="Residential",IF(Table25[[#This Row],[Building structure]]&lt;&gt;"Apartment",0.5*(1-MIN(Table25[[#This Row],[No HW storage %]],Table25[[#This Row],[Space constrained %]])),0),0.5*Table25[[#This Row],[ASHP]])</f>
        <v>0.49940617577197149</v>
      </c>
      <c r="AY194" s="16">
        <f>IF(Table25[[#This Row],[Subsector]]="Residential",IF(Table25[[#This Row],[Building structure]]&lt;&gt;"Apartment",Table25[[#This Row],[Hydrogen boiler]]*0.5,0),0.5*Table25[[#This Row],[Hydrogen boiler]])</f>
        <v>0.17478704025888675</v>
      </c>
      <c r="AZ194" s="16">
        <f>IF(Table25[[#This Row],[Subsector]]="Residential",IF(Table25[[#This Row],[Peak demand / kW]]&gt;fuse_limit_kW,0,1),0)</f>
        <v>1</v>
      </c>
      <c r="BA194" s="16">
        <f>IF(Table25[[#This Row],[Subsector]]="Residential",IF(Table25[[#This Row],[Building structure]]&lt;&gt;"Apartment",IF(Table25[[#This Row],[Peak demand / kW]]&gt;fuse_limit_kW,0,0.5),0),0)</f>
        <v>0.5</v>
      </c>
      <c r="BB194" s="16">
        <f>IF(Table25[[#This Row],[Subsector]]="Residential",IF(Table25[[#This Row],[Peak demand / kW]]&gt;fuse_limit_kW,0,1),IF(OR(Table25[[#This Row],[Subsector]]="Commercial",Table25[[#This Row],[Subsector]]="Public"),1,0))</f>
        <v>1</v>
      </c>
      <c r="BC194" s="16">
        <f>IF(Table25[[#This Row],[Subsector]]="Residential",IF(Table25[[#This Row],[Peak demand / kW]]&gt;fuse_limit_kW,0,1),0)</f>
        <v>1</v>
      </c>
      <c r="BD194" s="16">
        <f>IF($G194=Table25[[#Headers],[Gas boiler]],1,0)</f>
        <v>0</v>
      </c>
      <c r="BE194" s="16">
        <f>IF($G194=Table25[[#Headers],[Oil boiler]],1,0)</f>
        <v>0</v>
      </c>
      <c r="BF194" s="16">
        <f>IF($G194=Table25[[#Headers],[Solid boiler]],1,0)</f>
        <v>1</v>
      </c>
      <c r="BG194" s="16">
        <f>IF(Table25[[#This Row],[Subsector]]="Residential",IF(Table25[[#This Row],[Building structure]]&lt;&gt;"Apartment",Table25[[#This Row],[ASHP]]*0.5,0),0)</f>
        <v>0.45641838351822506</v>
      </c>
      <c r="BH194" s="16">
        <f>IF(Table25[[#This Row],[Subsector]]="Residential",IF(Table25[[#This Row],[Building structure]]="Apartment",1,0),0)</f>
        <v>0</v>
      </c>
      <c r="BI194" s="27">
        <f>Table25[[#This Row],[Bioliquid boiler (B100)]]*0.5</f>
        <v>0.5</v>
      </c>
    </row>
    <row r="195" spans="2:61" x14ac:dyDescent="0.25">
      <c r="B195" s="3">
        <v>187</v>
      </c>
      <c r="C195" t="s">
        <v>352</v>
      </c>
      <c r="G195" t="s">
        <v>13</v>
      </c>
      <c r="H195" t="s">
        <v>358</v>
      </c>
      <c r="J195" t="s">
        <v>354</v>
      </c>
      <c r="K195" s="39">
        <v>1.6607774234688439</v>
      </c>
      <c r="L195" s="39">
        <v>2.1155094753229982</v>
      </c>
      <c r="M195" s="39">
        <v>3.7699205643937952</v>
      </c>
      <c r="N195" s="39">
        <v>0</v>
      </c>
      <c r="O195" t="s">
        <v>339</v>
      </c>
      <c r="P195" s="19">
        <v>8525.0152353246049</v>
      </c>
      <c r="R195" s="39">
        <v>8.0097845468129929</v>
      </c>
      <c r="S195" s="39">
        <v>3.2880869493111216</v>
      </c>
      <c r="T195" s="39">
        <v>0</v>
      </c>
      <c r="U195" s="39">
        <v>3.7699205643937952</v>
      </c>
      <c r="V195" s="16">
        <v>5.8616271620755923E-2</v>
      </c>
      <c r="W195" s="16">
        <v>3.838771593090211E-3</v>
      </c>
      <c r="X195" s="16">
        <v>0.19186418962203716</v>
      </c>
      <c r="Y195" s="16">
        <v>0.66246105653312015</v>
      </c>
      <c r="Z195" s="16">
        <v>0.33753894346687963</v>
      </c>
      <c r="AA195" s="39">
        <v>78.243049327354271</v>
      </c>
      <c r="AB195" s="39">
        <f>R195*1000/AA195</f>
        <v>102.37055707404186</v>
      </c>
      <c r="AC195" s="39">
        <f>IF(AND(Table25[[#This Row],[Subsector]]="Residential",$AB195&gt;49),49+($AB195-49)*2,$AB195)</f>
        <v>155.74111414808371</v>
      </c>
      <c r="AD195" s="39">
        <f>Table25[[#This Row],[Space heating demand (MWh)]]/(load_factor*8760)*1000</f>
        <v>0.82774292421557449</v>
      </c>
      <c r="AE195" s="39">
        <f>Table25[[#This Row],[Peak demand / kW]]/Table25[[#This Row],[Floor area / m^2]]*1000</f>
        <v>10.579124041452591</v>
      </c>
      <c r="AF195" s="39">
        <f t="shared" si="2"/>
        <v>16.094515962582257</v>
      </c>
      <c r="AG195" s="46">
        <f>Table25[[#This Row],[Rebound-corrected peak demand (W/m2)]]/DesignDT</f>
        <v>0.69976156359053288</v>
      </c>
      <c r="AI195" s="16">
        <f>IF(Table25[[#This Row],[Subsector]]="Residential",1-MAX(Table25[[#This Row],[No HW storage %]],Table25[[#This Row],[Space constrained %]]),Table25[[#This Row],[ND stock with floor area over threshold / %]])</f>
        <v>0.80813581037796278</v>
      </c>
      <c r="AJ195" s="16">
        <f>IF(Table25[[#This Row],[Subsector]]="Residential",1-MAX(Table25[[#This Row],[No HW storage %]],Table25[[#This Row],[Space constrained %]]),Table25[[#This Row],[ND stock with floor area over threshold / %]])</f>
        <v>0.80813581037796278</v>
      </c>
      <c r="AK195" s="16">
        <f>IF(Table25[[#This Row],[Subsector]]="Residential",1-MAX(Table25[[#This Row],[No HW storage %]],Table25[[#This Row],[Space constrained %]]),Table25[[#This Row],[ND stock with floor area over threshold / %]])</f>
        <v>0.80813581037796278</v>
      </c>
      <c r="AL195" s="16">
        <f>IF(Table25[[#This Row],[Subsector]]="Residential",1-MAX(Table25[[#This Row],[No HW storage %]],Table25[[#This Row],[Space constrained %]]),Table25[[#This Row],[ND stock with floor area over threshold / %]])</f>
        <v>0.80813581037796278</v>
      </c>
      <c r="AM195" s="16">
        <f>IF($G195=Table25[[#Headers],[Electric heating]],1,0)</f>
        <v>0</v>
      </c>
      <c r="AN195" s="16">
        <f>IF($G195=Table25[[#Headers],[Commercial electric heating]],1,0)</f>
        <v>0</v>
      </c>
      <c r="AO19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95" s="16">
        <f>IF(Table25[[#This Row],[Subsector]]="Residential",IF(AND(Table25[[#This Row],[Building structure]]&lt;&gt;"Apartment",OR(Table25[[#This Row],[Heating]]="Oil boiler",Table25[[#This Row],[Heating]]="Solid boiler")),1,1-Table25[[#This Row],[Space constrained %]]),Table25[[#This Row],[ND stock with floor area over threshold / %]])</f>
        <v>1</v>
      </c>
      <c r="AQ195" s="16">
        <f>IF(Table25[[#This Row],[Subsector]]="Residential",IF(AND(Table25[[#This Row],[Building structure]]&lt;&gt;"Apartment",OR(Table25[[#This Row],[Heating]]="Oil boiler",Table25[[#This Row],[Heating]]="Solid boiler")),1,1-Table25[[#This Row],[Space constrained %]]),Table25[[#This Row],[ND stock with floor area over threshold / %]])</f>
        <v>1</v>
      </c>
      <c r="AR195" s="16">
        <f>IF(Table25[[#This Row],[Heating]]="Gas boiler",1,percentage_of_non_gas_domestic_properties_within_close_proximity_of_gas_grid)</f>
        <v>0.3495740805177735</v>
      </c>
      <c r="AS195" s="16">
        <f>IF(Table25[[#This Row],[Heating]]="Gas boiler",1,percentage_of_non_gas_domestic_properties_within_close_proximity_of_gas_grid)</f>
        <v>0.3495740805177735</v>
      </c>
      <c r="AT195" s="16">
        <f>Table25[[#This Row],[Biomethane boiler]]*Table25[[#This Row],[ASHP]]</f>
        <v>0.28250333284636209</v>
      </c>
      <c r="AU195" s="16">
        <f>IF(Table25[[#This Row],[Subsector]]="Residential",Table25[[#This Row],[ASHP]]*Table25[[#This Row],[Bioliquid boiler (B100)]],Table25[[#This Row],[ND stock with floor area over threshold / %]])</f>
        <v>0.80813581037796278</v>
      </c>
      <c r="AV195" s="16">
        <f>Table25[[#This Row],[Biomethane boiler]]*Table25[[#This Row],[ASHP]]</f>
        <v>0.28250333284636209</v>
      </c>
      <c r="AW195" s="16">
        <v>1</v>
      </c>
      <c r="AX195" s="16">
        <f>IF(Table25[[#This Row],[Subsector]]="Residential",IF(Table25[[#This Row],[Building structure]]&lt;&gt;"Apartment",0.5*(1-MIN(Table25[[#This Row],[No HW storage %]],Table25[[#This Row],[Space constrained %]])),0),0.5*Table25[[#This Row],[ASHP]])</f>
        <v>0.4980806142034549</v>
      </c>
      <c r="AY195" s="16">
        <f>IF(Table25[[#This Row],[Subsector]]="Residential",IF(Table25[[#This Row],[Building structure]]&lt;&gt;"Apartment",Table25[[#This Row],[Hydrogen boiler]]*0.5,0),0.5*Table25[[#This Row],[Hydrogen boiler]])</f>
        <v>0.17478704025888675</v>
      </c>
      <c r="AZ195" s="16">
        <f>IF(Table25[[#This Row],[Subsector]]="Residential",IF(Table25[[#This Row],[Peak demand / kW]]&gt;fuse_limit_kW,0,1),0)</f>
        <v>1</v>
      </c>
      <c r="BA195" s="16">
        <f>IF(Table25[[#This Row],[Subsector]]="Residential",IF(Table25[[#This Row],[Building structure]]&lt;&gt;"Apartment",IF(Table25[[#This Row],[Peak demand / kW]]&gt;fuse_limit_kW,0,0.5),0),0)</f>
        <v>0.5</v>
      </c>
      <c r="BB195" s="16">
        <f>IF(Table25[[#This Row],[Subsector]]="Residential",IF(Table25[[#This Row],[Peak demand / kW]]&gt;fuse_limit_kW,0,1),IF(OR(Table25[[#This Row],[Subsector]]="Commercial",Table25[[#This Row],[Subsector]]="Public"),1,0))</f>
        <v>1</v>
      </c>
      <c r="BC195" s="16">
        <f>IF(Table25[[#This Row],[Subsector]]="Residential",IF(Table25[[#This Row],[Peak demand / kW]]&gt;fuse_limit_kW,0,1),0)</f>
        <v>1</v>
      </c>
      <c r="BD195" s="16">
        <f>IF($G195=Table25[[#Headers],[Gas boiler]],1,0)</f>
        <v>0</v>
      </c>
      <c r="BE195" s="16">
        <f>IF($G195=Table25[[#Headers],[Oil boiler]],1,0)</f>
        <v>0</v>
      </c>
      <c r="BF195" s="16">
        <f>IF($G195=Table25[[#Headers],[Solid boiler]],1,0)</f>
        <v>1</v>
      </c>
      <c r="BG195" s="16">
        <f>IF(Table25[[#This Row],[Subsector]]="Residential",IF(Table25[[#This Row],[Building structure]]&lt;&gt;"Apartment",Table25[[#This Row],[ASHP]]*0.5,0),0)</f>
        <v>0.40406790518898139</v>
      </c>
      <c r="BH195" s="16">
        <f>IF(Table25[[#This Row],[Subsector]]="Residential",IF(Table25[[#This Row],[Building structure]]="Apartment",1,0),0)</f>
        <v>0</v>
      </c>
      <c r="BI195" s="27">
        <f>Table25[[#This Row],[Bioliquid boiler (B100)]]*0.5</f>
        <v>0.5</v>
      </c>
    </row>
    <row r="196" spans="2:61" x14ac:dyDescent="0.25">
      <c r="B196">
        <v>188</v>
      </c>
      <c r="C196" t="s">
        <v>352</v>
      </c>
      <c r="G196" t="s">
        <v>13</v>
      </c>
      <c r="H196" t="s">
        <v>359</v>
      </c>
      <c r="J196" t="s">
        <v>354</v>
      </c>
      <c r="K196" s="39">
        <v>1.8410534783346504</v>
      </c>
      <c r="L196" s="39">
        <v>2.0677002535354134</v>
      </c>
      <c r="M196" s="39">
        <v>3.7428818460378812</v>
      </c>
      <c r="N196" s="39">
        <v>0</v>
      </c>
      <c r="O196" t="s">
        <v>339</v>
      </c>
      <c r="P196" s="19">
        <v>4052.2493943695436</v>
      </c>
      <c r="R196" s="39">
        <v>8.852089626271189</v>
      </c>
      <c r="S196" s="39">
        <v>3.2190811833166806</v>
      </c>
      <c r="T196" s="39">
        <v>0</v>
      </c>
      <c r="U196" s="39">
        <v>3.7428818460378812</v>
      </c>
      <c r="V196" s="16">
        <v>0.13005390835579514</v>
      </c>
      <c r="W196" s="16">
        <v>7.3924731182795703E-3</v>
      </c>
      <c r="X196" s="16">
        <v>0.31940700808625339</v>
      </c>
      <c r="Y196" s="16">
        <v>0.69001548209890273</v>
      </c>
      <c r="Z196" s="16">
        <v>0.30998451790109732</v>
      </c>
      <c r="AA196" s="39">
        <v>73.227830188679292</v>
      </c>
      <c r="AB196" s="39">
        <f>R196*1000/AA196</f>
        <v>120.88422671357104</v>
      </c>
      <c r="AC196" s="39">
        <f>IF(AND(Table25[[#This Row],[Subsector]]="Residential",$AB196&gt;49),49+($AB196-49)*2,$AB196)</f>
        <v>192.76845342714208</v>
      </c>
      <c r="AD196" s="39">
        <f>Table25[[#This Row],[Space heating demand (MWh)]]/(load_factor*8760)*1000</f>
        <v>0.91759375353922434</v>
      </c>
      <c r="AE196" s="39">
        <f>Table25[[#This Row],[Peak demand / kW]]/Table25[[#This Row],[Floor area / m^2]]*1000</f>
        <v>12.530669708155308</v>
      </c>
      <c r="AF196" s="39">
        <f t="shared" si="2"/>
        <v>19.982076121236908</v>
      </c>
      <c r="AG196" s="46">
        <f>Table25[[#This Row],[Rebound-corrected peak demand (W/m2)]]/DesignDT</f>
        <v>0.86878591831464813</v>
      </c>
      <c r="AI196" s="16">
        <f>IF(Table25[[#This Row],[Subsector]]="Residential",1-MAX(Table25[[#This Row],[No HW storage %]],Table25[[#This Row],[Space constrained %]]),Table25[[#This Row],[ND stock with floor area over threshold / %]])</f>
        <v>0.68059299191374656</v>
      </c>
      <c r="AJ196" s="16">
        <f>IF(Table25[[#This Row],[Subsector]]="Residential",1-MAX(Table25[[#This Row],[No HW storage %]],Table25[[#This Row],[Space constrained %]]),Table25[[#This Row],[ND stock with floor area over threshold / %]])</f>
        <v>0.68059299191374656</v>
      </c>
      <c r="AK196" s="16">
        <f>IF(Table25[[#This Row],[Subsector]]="Residential",1-MAX(Table25[[#This Row],[No HW storage %]],Table25[[#This Row],[Space constrained %]]),Table25[[#This Row],[ND stock with floor area over threshold / %]])</f>
        <v>0.68059299191374656</v>
      </c>
      <c r="AL196" s="16">
        <f>IF(Table25[[#This Row],[Subsector]]="Residential",1-MAX(Table25[[#This Row],[No HW storage %]],Table25[[#This Row],[Space constrained %]]),Table25[[#This Row],[ND stock with floor area over threshold / %]])</f>
        <v>0.68059299191374656</v>
      </c>
      <c r="AM196" s="16">
        <f>IF($G196=Table25[[#Headers],[Electric heating]],1,0)</f>
        <v>0</v>
      </c>
      <c r="AN196" s="16">
        <f>IF($G196=Table25[[#Headers],[Commercial electric heating]],1,0)</f>
        <v>0</v>
      </c>
      <c r="AO19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96" s="16">
        <f>IF(Table25[[#This Row],[Subsector]]="Residential",IF(AND(Table25[[#This Row],[Building structure]]&lt;&gt;"Apartment",OR(Table25[[#This Row],[Heating]]="Oil boiler",Table25[[#This Row],[Heating]]="Solid boiler")),1,1-Table25[[#This Row],[Space constrained %]]),Table25[[#This Row],[ND stock with floor area over threshold / %]])</f>
        <v>1</v>
      </c>
      <c r="AQ196" s="16">
        <f>IF(Table25[[#This Row],[Subsector]]="Residential",IF(AND(Table25[[#This Row],[Building structure]]&lt;&gt;"Apartment",OR(Table25[[#This Row],[Heating]]="Oil boiler",Table25[[#This Row],[Heating]]="Solid boiler")),1,1-Table25[[#This Row],[Space constrained %]]),Table25[[#This Row],[ND stock with floor area over threshold / %]])</f>
        <v>1</v>
      </c>
      <c r="AR196" s="16">
        <f>IF(Table25[[#This Row],[Heating]]="Gas boiler",1,percentage_of_non_gas_domestic_properties_within_close_proximity_of_gas_grid)</f>
        <v>0.3495740805177735</v>
      </c>
      <c r="AS196" s="16">
        <f>IF(Table25[[#This Row],[Heating]]="Gas boiler",1,percentage_of_non_gas_domestic_properties_within_close_proximity_of_gas_grid)</f>
        <v>0.3495740805177735</v>
      </c>
      <c r="AT196" s="16">
        <f>Table25[[#This Row],[Biomethane boiler]]*Table25[[#This Row],[ASHP]]</f>
        <v>0.2379176693550884</v>
      </c>
      <c r="AU196" s="16">
        <f>IF(Table25[[#This Row],[Subsector]]="Residential",Table25[[#This Row],[ASHP]]*Table25[[#This Row],[Bioliquid boiler (B100)]],Table25[[#This Row],[ND stock with floor area over threshold / %]])</f>
        <v>0.68059299191374656</v>
      </c>
      <c r="AV196" s="16">
        <f>Table25[[#This Row],[Biomethane boiler]]*Table25[[#This Row],[ASHP]]</f>
        <v>0.2379176693550884</v>
      </c>
      <c r="AW196" s="16">
        <v>1</v>
      </c>
      <c r="AX196" s="16">
        <f>IF(Table25[[#This Row],[Subsector]]="Residential",IF(Table25[[#This Row],[Building structure]]&lt;&gt;"Apartment",0.5*(1-MIN(Table25[[#This Row],[No HW storage %]],Table25[[#This Row],[Space constrained %]])),0),0.5*Table25[[#This Row],[ASHP]])</f>
        <v>0.49630376344086019</v>
      </c>
      <c r="AY196" s="16">
        <f>IF(Table25[[#This Row],[Subsector]]="Residential",IF(Table25[[#This Row],[Building structure]]&lt;&gt;"Apartment",Table25[[#This Row],[Hydrogen boiler]]*0.5,0),0.5*Table25[[#This Row],[Hydrogen boiler]])</f>
        <v>0.17478704025888675</v>
      </c>
      <c r="AZ196" s="16">
        <f>IF(Table25[[#This Row],[Subsector]]="Residential",IF(Table25[[#This Row],[Peak demand / kW]]&gt;fuse_limit_kW,0,1),0)</f>
        <v>1</v>
      </c>
      <c r="BA196" s="16">
        <f>IF(Table25[[#This Row],[Subsector]]="Residential",IF(Table25[[#This Row],[Building structure]]&lt;&gt;"Apartment",IF(Table25[[#This Row],[Peak demand / kW]]&gt;fuse_limit_kW,0,0.5),0),0)</f>
        <v>0.5</v>
      </c>
      <c r="BB196" s="16">
        <f>IF(Table25[[#This Row],[Subsector]]="Residential",IF(Table25[[#This Row],[Peak demand / kW]]&gt;fuse_limit_kW,0,1),IF(OR(Table25[[#This Row],[Subsector]]="Commercial",Table25[[#This Row],[Subsector]]="Public"),1,0))</f>
        <v>1</v>
      </c>
      <c r="BC196" s="16">
        <f>IF(Table25[[#This Row],[Subsector]]="Residential",IF(Table25[[#This Row],[Peak demand / kW]]&gt;fuse_limit_kW,0,1),0)</f>
        <v>1</v>
      </c>
      <c r="BD196" s="16">
        <f>IF($G196=Table25[[#Headers],[Gas boiler]],1,0)</f>
        <v>0</v>
      </c>
      <c r="BE196" s="16">
        <f>IF($G196=Table25[[#Headers],[Oil boiler]],1,0)</f>
        <v>0</v>
      </c>
      <c r="BF196" s="16">
        <f>IF($G196=Table25[[#Headers],[Solid boiler]],1,0)</f>
        <v>1</v>
      </c>
      <c r="BG196" s="16">
        <f>IF(Table25[[#This Row],[Subsector]]="Residential",IF(Table25[[#This Row],[Building structure]]&lt;&gt;"Apartment",Table25[[#This Row],[ASHP]]*0.5,0),0)</f>
        <v>0.34029649595687328</v>
      </c>
      <c r="BH196" s="16">
        <f>IF(Table25[[#This Row],[Subsector]]="Residential",IF(Table25[[#This Row],[Building structure]]="Apartment",1,0),0)</f>
        <v>0</v>
      </c>
      <c r="BI196" s="27">
        <f>Table25[[#This Row],[Bioliquid boiler (B100)]]*0.5</f>
        <v>0.5</v>
      </c>
    </row>
    <row r="197" spans="2:61" x14ac:dyDescent="0.25">
      <c r="B197" s="3">
        <v>189</v>
      </c>
      <c r="C197" t="s">
        <v>352</v>
      </c>
      <c r="G197" t="s">
        <v>13</v>
      </c>
      <c r="H197" t="s">
        <v>360</v>
      </c>
      <c r="J197" t="s">
        <v>354</v>
      </c>
      <c r="K197" s="39">
        <v>3.010339326490834</v>
      </c>
      <c r="L197" s="39">
        <v>1.9209988040279022</v>
      </c>
      <c r="M197" s="39">
        <v>3.7749748825298965</v>
      </c>
      <c r="N197" s="39">
        <v>0</v>
      </c>
      <c r="O197" t="s">
        <v>339</v>
      </c>
      <c r="P197" s="19">
        <v>9846.638353164808</v>
      </c>
      <c r="R197" s="39">
        <v>18.286289720861767</v>
      </c>
      <c r="S197" s="39">
        <v>2.8961327692578878</v>
      </c>
      <c r="T197" s="39">
        <v>0</v>
      </c>
      <c r="U197" s="39">
        <v>3.7749748825298965</v>
      </c>
      <c r="V197" s="16">
        <v>0.50942872989462007</v>
      </c>
      <c r="W197" s="16">
        <v>0.13539128080151638</v>
      </c>
      <c r="X197" s="16">
        <v>0.40737659456461456</v>
      </c>
      <c r="Y197" s="16">
        <v>0.79665185859638943</v>
      </c>
      <c r="Z197" s="16">
        <v>0.20334814140361057</v>
      </c>
      <c r="AA197" s="39">
        <v>78.611564059899976</v>
      </c>
      <c r="AB197" s="39">
        <f>R197*1000/AA197</f>
        <v>232.61577274977108</v>
      </c>
      <c r="AC197" s="39">
        <f>IF(AND(Table25[[#This Row],[Subsector]]="Residential",$AB197&gt;49),49+($AB197-49)*2,$AB197)</f>
        <v>416.23154549954216</v>
      </c>
      <c r="AD197" s="39">
        <f>Table25[[#This Row],[Space heating demand (MWh)]]/(load_factor*8760)*1000</f>
        <v>1.5003738862165548</v>
      </c>
      <c r="AE197" s="39">
        <f>Table25[[#This Row],[Peak demand / kW]]/Table25[[#This Row],[Floor area / m^2]]*1000</f>
        <v>19.08591826354337</v>
      </c>
      <c r="AF197" s="39">
        <f t="shared" si="2"/>
        <v>34.151429897482792</v>
      </c>
      <c r="AG197" s="46">
        <f>Table25[[#This Row],[Rebound-corrected peak demand (W/m2)]]/DesignDT</f>
        <v>1.4848447781514258</v>
      </c>
      <c r="AI197" s="16">
        <f>IF(Table25[[#This Row],[Subsector]]="Residential",1-MAX(Table25[[#This Row],[No HW storage %]],Table25[[#This Row],[Space constrained %]]),Table25[[#This Row],[ND stock with floor area over threshold / %]])</f>
        <v>0.59262340543538539</v>
      </c>
      <c r="AJ197" s="16">
        <f>IF(Table25[[#This Row],[Subsector]]="Residential",1-MAX(Table25[[#This Row],[No HW storage %]],Table25[[#This Row],[Space constrained %]]),Table25[[#This Row],[ND stock with floor area over threshold / %]])</f>
        <v>0.59262340543538539</v>
      </c>
      <c r="AK197" s="16">
        <f>IF(Table25[[#This Row],[Subsector]]="Residential",1-MAX(Table25[[#This Row],[No HW storage %]],Table25[[#This Row],[Space constrained %]]),Table25[[#This Row],[ND stock with floor area over threshold / %]])</f>
        <v>0.59262340543538539</v>
      </c>
      <c r="AL197" s="16">
        <f>IF(Table25[[#This Row],[Subsector]]="Residential",1-MAX(Table25[[#This Row],[No HW storage %]],Table25[[#This Row],[Space constrained %]]),Table25[[#This Row],[ND stock with floor area over threshold / %]])</f>
        <v>0.59262340543538539</v>
      </c>
      <c r="AM197" s="16">
        <f>IF($G197=Table25[[#Headers],[Electric heating]],1,0)</f>
        <v>0</v>
      </c>
      <c r="AN197" s="16">
        <f>IF($G197=Table25[[#Headers],[Commercial electric heating]],1,0)</f>
        <v>0</v>
      </c>
      <c r="AO19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197" s="16">
        <f>IF(Table25[[#This Row],[Subsector]]="Residential",IF(AND(Table25[[#This Row],[Building structure]]&lt;&gt;"Apartment",OR(Table25[[#This Row],[Heating]]="Oil boiler",Table25[[#This Row],[Heating]]="Solid boiler")),1,1-Table25[[#This Row],[Space constrained %]]),Table25[[#This Row],[ND stock with floor area over threshold / %]])</f>
        <v>1</v>
      </c>
      <c r="AQ197" s="16">
        <f>IF(Table25[[#This Row],[Subsector]]="Residential",IF(AND(Table25[[#This Row],[Building structure]]&lt;&gt;"Apartment",OR(Table25[[#This Row],[Heating]]="Oil boiler",Table25[[#This Row],[Heating]]="Solid boiler")),1,1-Table25[[#This Row],[Space constrained %]]),Table25[[#This Row],[ND stock with floor area over threshold / %]])</f>
        <v>1</v>
      </c>
      <c r="AR197" s="16">
        <f>IF(Table25[[#This Row],[Heating]]="Gas boiler",1,percentage_of_non_gas_domestic_properties_within_close_proximity_of_gas_grid)</f>
        <v>0.3495740805177735</v>
      </c>
      <c r="AS197" s="16">
        <f>IF(Table25[[#This Row],[Heating]]="Gas boiler",1,percentage_of_non_gas_domestic_properties_within_close_proximity_of_gas_grid)</f>
        <v>0.3495740805177735</v>
      </c>
      <c r="AT197" s="16">
        <f>Table25[[#This Row],[Biomethane boiler]]*Table25[[#This Row],[ASHP]]</f>
        <v>0.20716578204838654</v>
      </c>
      <c r="AU197" s="16">
        <f>IF(Table25[[#This Row],[Subsector]]="Residential",Table25[[#This Row],[ASHP]]*Table25[[#This Row],[Bioliquid boiler (B100)]],Table25[[#This Row],[ND stock with floor area over threshold / %]])</f>
        <v>0.59262340543538539</v>
      </c>
      <c r="AV197" s="16">
        <f>Table25[[#This Row],[Biomethane boiler]]*Table25[[#This Row],[ASHP]]</f>
        <v>0.20716578204838654</v>
      </c>
      <c r="AW197" s="16">
        <v>1</v>
      </c>
      <c r="AX197" s="16">
        <f>IF(Table25[[#This Row],[Subsector]]="Residential",IF(Table25[[#This Row],[Building structure]]&lt;&gt;"Apartment",0.5*(1-MIN(Table25[[#This Row],[No HW storage %]],Table25[[#This Row],[Space constrained %]])),0),0.5*Table25[[#This Row],[ASHP]])</f>
        <v>0.43230435959924179</v>
      </c>
      <c r="AY197" s="16">
        <f>IF(Table25[[#This Row],[Subsector]]="Residential",IF(Table25[[#This Row],[Building structure]]&lt;&gt;"Apartment",Table25[[#This Row],[Hydrogen boiler]]*0.5,0),0.5*Table25[[#This Row],[Hydrogen boiler]])</f>
        <v>0.17478704025888675</v>
      </c>
      <c r="AZ197" s="16">
        <f>IF(Table25[[#This Row],[Subsector]]="Residential",IF(Table25[[#This Row],[Peak demand / kW]]&gt;fuse_limit_kW,0,1),0)</f>
        <v>1</v>
      </c>
      <c r="BA197" s="16">
        <f>IF(Table25[[#This Row],[Subsector]]="Residential",IF(Table25[[#This Row],[Building structure]]&lt;&gt;"Apartment",IF(Table25[[#This Row],[Peak demand / kW]]&gt;fuse_limit_kW,0,0.5),0),0)</f>
        <v>0.5</v>
      </c>
      <c r="BB197" s="16">
        <f>IF(Table25[[#This Row],[Subsector]]="Residential",IF(Table25[[#This Row],[Peak demand / kW]]&gt;fuse_limit_kW,0,1),IF(OR(Table25[[#This Row],[Subsector]]="Commercial",Table25[[#This Row],[Subsector]]="Public"),1,0))</f>
        <v>1</v>
      </c>
      <c r="BC197" s="16">
        <f>IF(Table25[[#This Row],[Subsector]]="Residential",IF(Table25[[#This Row],[Peak demand / kW]]&gt;fuse_limit_kW,0,1),0)</f>
        <v>1</v>
      </c>
      <c r="BD197" s="16">
        <f>IF($G197=Table25[[#Headers],[Gas boiler]],1,0)</f>
        <v>0</v>
      </c>
      <c r="BE197" s="16">
        <f>IF($G197=Table25[[#Headers],[Oil boiler]],1,0)</f>
        <v>0</v>
      </c>
      <c r="BF197" s="16">
        <f>IF($G197=Table25[[#Headers],[Solid boiler]],1,0)</f>
        <v>1</v>
      </c>
      <c r="BG197" s="16">
        <f>IF(Table25[[#This Row],[Subsector]]="Residential",IF(Table25[[#This Row],[Building structure]]&lt;&gt;"Apartment",Table25[[#This Row],[ASHP]]*0.5,0),0)</f>
        <v>0.29631170271769269</v>
      </c>
      <c r="BH197" s="16">
        <f>IF(Table25[[#This Row],[Subsector]]="Residential",IF(Table25[[#This Row],[Building structure]]="Apartment",1,0),0)</f>
        <v>0</v>
      </c>
      <c r="BI197" s="27">
        <f>Table25[[#This Row],[Bioliquid boiler (B100)]]*0.5</f>
        <v>0.5</v>
      </c>
    </row>
    <row r="198" spans="2:61" x14ac:dyDescent="0.25">
      <c r="B198" s="3">
        <v>190</v>
      </c>
      <c r="C198" t="s">
        <v>352</v>
      </c>
      <c r="G198" t="s">
        <v>29</v>
      </c>
      <c r="H198" t="s">
        <v>353</v>
      </c>
      <c r="J198" t="s">
        <v>361</v>
      </c>
      <c r="K198" s="39">
        <v>3.6898041767832037</v>
      </c>
      <c r="L198" s="39">
        <v>2.8703182440295554</v>
      </c>
      <c r="M198" s="39">
        <v>3.7143336012753889</v>
      </c>
      <c r="N198" s="39">
        <v>0</v>
      </c>
      <c r="O198" t="s">
        <v>339</v>
      </c>
      <c r="P198" s="19">
        <v>19701.862324470276</v>
      </c>
      <c r="R198" s="39">
        <v>0.90419249993693351</v>
      </c>
      <c r="S198" s="39">
        <v>1.3226511153554452</v>
      </c>
      <c r="T198" s="39">
        <v>0</v>
      </c>
      <c r="U198" s="39">
        <v>3.7143336012753885</v>
      </c>
      <c r="V198" s="16">
        <v>1.0012051543524613E-2</v>
      </c>
      <c r="W198" s="16">
        <v>6.1184759432650416E-3</v>
      </c>
      <c r="X198" s="16">
        <v>4.0975247983684064E-2</v>
      </c>
      <c r="Y198" s="16">
        <v>0.56245965244137308</v>
      </c>
      <c r="Z198" s="16">
        <v>0.43754034755862692</v>
      </c>
      <c r="AA198" s="39">
        <v>123.18322054324594</v>
      </c>
      <c r="AB198" s="39">
        <f>R198*1000/AA198</f>
        <v>7.3402245529008443</v>
      </c>
      <c r="AC198" s="39">
        <f>IF(AND(Table25[[#This Row],[Subsector]]="Residential",$AB198&gt;49),49+($AB198-49)*2,$AB198)</f>
        <v>7.3402245529008443</v>
      </c>
      <c r="AD198" s="39">
        <f>Table25[[#This Row],[Space heating demand (MWh)]]/(load_factor*8760)*1000</f>
        <v>1.839023854680107</v>
      </c>
      <c r="AE198" s="39">
        <f>Table25[[#This Row],[Peak demand / kW]]/Table25[[#This Row],[Floor area / m^2]]*1000</f>
        <v>14.929174984790082</v>
      </c>
      <c r="AF198" s="39">
        <f t="shared" si="2"/>
        <v>14.929174984790082</v>
      </c>
      <c r="AG198" s="46">
        <f>Table25[[#This Row],[Rebound-corrected peak demand (W/m2)]]/DesignDT</f>
        <v>0.64909456455609049</v>
      </c>
      <c r="AI198" s="16">
        <f>IF(Table25[[#This Row],[Subsector]]="Residential",1-MAX(Table25[[#This Row],[No HW storage %]],Table25[[#This Row],[Space constrained %]]),Table25[[#This Row],[ND stock with floor area over threshold / %]])</f>
        <v>0.95902475201631598</v>
      </c>
      <c r="AJ198" s="16">
        <f>IF(Table25[[#This Row],[Subsector]]="Residential",1-MAX(Table25[[#This Row],[No HW storage %]],Table25[[#This Row],[Space constrained %]]),Table25[[#This Row],[ND stock with floor area over threshold / %]])</f>
        <v>0.95902475201631598</v>
      </c>
      <c r="AK198" s="16">
        <f>IF(Table25[[#This Row],[Subsector]]="Residential",1-MAX(Table25[[#This Row],[No HW storage %]],Table25[[#This Row],[Space constrained %]]),Table25[[#This Row],[ND stock with floor area over threshold / %]])</f>
        <v>0.95902475201631598</v>
      </c>
      <c r="AL198" s="16">
        <f>IF(Table25[[#This Row],[Subsector]]="Residential",1-MAX(Table25[[#This Row],[No HW storage %]],Table25[[#This Row],[Space constrained %]]),Table25[[#This Row],[ND stock with floor area over threshold / %]])</f>
        <v>0.95902475201631598</v>
      </c>
      <c r="AM198" s="16">
        <f>IF($G198=Table25[[#Headers],[Electric heating]],1,0)</f>
        <v>1</v>
      </c>
      <c r="AN198" s="16">
        <f>IF($G198=Table25[[#Headers],[Commercial electric heating]],1,0)</f>
        <v>0</v>
      </c>
      <c r="AO19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0.95902475201631598</v>
      </c>
      <c r="AP198" s="16">
        <f>IF(Table25[[#This Row],[Subsector]]="Residential",IF(AND(Table25[[#This Row],[Building structure]]&lt;&gt;"Apartment",OR(Table25[[#This Row],[Heating]]="Oil boiler",Table25[[#This Row],[Heating]]="Solid boiler")),1,1-Table25[[#This Row],[Space constrained %]]),Table25[[#This Row],[ND stock with floor area over threshold / %]])</f>
        <v>0.95902475201631598</v>
      </c>
      <c r="AQ198" s="16">
        <f>IF(Table25[[#This Row],[Subsector]]="Residential",IF(AND(Table25[[#This Row],[Building structure]]&lt;&gt;"Apartment",OR(Table25[[#This Row],[Heating]]="Oil boiler",Table25[[#This Row],[Heating]]="Solid boiler")),1,1-Table25[[#This Row],[Space constrained %]]),Table25[[#This Row],[ND stock with floor area over threshold / %]])</f>
        <v>0.95902475201631598</v>
      </c>
      <c r="AR198" s="16">
        <f>IF(Table25[[#This Row],[Heating]]="Gas boiler",1,percentage_of_non_gas_domestic_properties_within_close_proximity_of_gas_grid)</f>
        <v>0.3495740805177735</v>
      </c>
      <c r="AS198" s="16">
        <f>IF(Table25[[#This Row],[Heating]]="Gas boiler",1,percentage_of_non_gas_domestic_properties_within_close_proximity_of_gas_grid)</f>
        <v>0.3495740805177735</v>
      </c>
      <c r="AT198" s="16">
        <f>Table25[[#This Row],[Biomethane boiler]]*Table25[[#This Row],[ASHP]]</f>
        <v>0.33525019587988941</v>
      </c>
      <c r="AU198" s="16">
        <f>IF(Table25[[#This Row],[Subsector]]="Residential",Table25[[#This Row],[ASHP]]*Table25[[#This Row],[Bioliquid boiler (B100)]],Table25[[#This Row],[ND stock with floor area over threshold / %]])</f>
        <v>0.91972847497995636</v>
      </c>
      <c r="AV198" s="16">
        <f>Table25[[#This Row],[Biomethane boiler]]*Table25[[#This Row],[ASHP]]</f>
        <v>0.33525019587988941</v>
      </c>
      <c r="AW198" s="16">
        <v>1</v>
      </c>
      <c r="AX198" s="16">
        <f>IF(Table25[[#This Row],[Subsector]]="Residential",IF(Table25[[#This Row],[Building structure]]&lt;&gt;"Apartment",0.5*(1-MIN(Table25[[#This Row],[No HW storage %]],Table25[[#This Row],[Space constrained %]])),0),0.5*Table25[[#This Row],[ASHP]])</f>
        <v>0.49694076202836746</v>
      </c>
      <c r="AY198" s="16">
        <f>IF(Table25[[#This Row],[Subsector]]="Residential",IF(Table25[[#This Row],[Building structure]]&lt;&gt;"Apartment",Table25[[#This Row],[Hydrogen boiler]]*0.5,0),0.5*Table25[[#This Row],[Hydrogen boiler]])</f>
        <v>0.17478704025888675</v>
      </c>
      <c r="AZ198" s="16">
        <f>IF(Table25[[#This Row],[Subsector]]="Residential",IF(Table25[[#This Row],[Peak demand / kW]]&gt;fuse_limit_kW,0,1),0)</f>
        <v>1</v>
      </c>
      <c r="BA198" s="16">
        <f>IF(Table25[[#This Row],[Subsector]]="Residential",IF(Table25[[#This Row],[Building structure]]&lt;&gt;"Apartment",IF(Table25[[#This Row],[Peak demand / kW]]&gt;fuse_limit_kW,0,0.5),0),0)</f>
        <v>0.5</v>
      </c>
      <c r="BB198" s="16">
        <f>IF(Table25[[#This Row],[Subsector]]="Residential",IF(Table25[[#This Row],[Peak demand / kW]]&gt;fuse_limit_kW,0,1),IF(OR(Table25[[#This Row],[Subsector]]="Commercial",Table25[[#This Row],[Subsector]]="Public"),1,0))</f>
        <v>1</v>
      </c>
      <c r="BC198" s="16">
        <f>IF(Table25[[#This Row],[Subsector]]="Residential",IF(Table25[[#This Row],[Peak demand / kW]]&gt;fuse_limit_kW,0,1),0)</f>
        <v>1</v>
      </c>
      <c r="BD198" s="16">
        <f>IF($G198=Table25[[#Headers],[Gas boiler]],1,0)</f>
        <v>0</v>
      </c>
      <c r="BE198" s="16">
        <f>IF($G198=Table25[[#Headers],[Oil boiler]],1,0)</f>
        <v>0</v>
      </c>
      <c r="BF198" s="16">
        <f>IF($G198=Table25[[#Headers],[Solid boiler]],1,0)</f>
        <v>0</v>
      </c>
      <c r="BG198" s="16">
        <f>IF(Table25[[#This Row],[Subsector]]="Residential",IF(Table25[[#This Row],[Building structure]]&lt;&gt;"Apartment",Table25[[#This Row],[ASHP]]*0.5,0),0)</f>
        <v>0.47951237600815799</v>
      </c>
      <c r="BH198" s="16">
        <f>IF(Table25[[#This Row],[Subsector]]="Residential",IF(Table25[[#This Row],[Building structure]]="Apartment",1,0),0)</f>
        <v>0</v>
      </c>
      <c r="BI198" s="27">
        <f>Table25[[#This Row],[Bioliquid boiler (B100)]]*0.5</f>
        <v>0.47951237600815799</v>
      </c>
    </row>
    <row r="199" spans="2:61" x14ac:dyDescent="0.25">
      <c r="B199">
        <v>191</v>
      </c>
      <c r="C199" t="s">
        <v>352</v>
      </c>
      <c r="G199" t="s">
        <v>29</v>
      </c>
      <c r="H199" t="s">
        <v>355</v>
      </c>
      <c r="J199" t="s">
        <v>361</v>
      </c>
      <c r="K199" s="39">
        <v>5.1535601499055259</v>
      </c>
      <c r="L199" s="39">
        <v>2.0493860007793638</v>
      </c>
      <c r="M199" s="39">
        <v>3.7786228832880755</v>
      </c>
      <c r="N199" s="39">
        <v>0</v>
      </c>
      <c r="O199" t="s">
        <v>339</v>
      </c>
      <c r="P199" s="19">
        <v>540.62772300391237</v>
      </c>
      <c r="R199" s="39">
        <v>2.4294263322453871</v>
      </c>
      <c r="S199" s="39">
        <v>1.4190571419456788</v>
      </c>
      <c r="T199" s="39">
        <v>0</v>
      </c>
      <c r="U199" s="39">
        <v>3.7786228832880751</v>
      </c>
      <c r="V199" s="16">
        <v>6.0810810810810814E-2</v>
      </c>
      <c r="W199" s="16">
        <v>3.6912751677852351E-2</v>
      </c>
      <c r="X199" s="16">
        <v>0.38513513513513514</v>
      </c>
      <c r="Y199" s="16">
        <v>0.7154794777155874</v>
      </c>
      <c r="Z199" s="16">
        <v>0.2845205222844126</v>
      </c>
      <c r="AA199" s="39">
        <v>94.350675675675674</v>
      </c>
      <c r="AB199" s="39">
        <f>R199*1000/AA199</f>
        <v>25.748902324731436</v>
      </c>
      <c r="AC199" s="39">
        <f>IF(AND(Table25[[#This Row],[Subsector]]="Residential",$AB199&gt;49),49+($AB199-49)*2,$AB199)</f>
        <v>25.748902324731436</v>
      </c>
      <c r="AD199" s="39">
        <f>Table25[[#This Row],[Space heating demand (MWh)]]/(load_factor*8760)*1000</f>
        <v>2.5685699289515189</v>
      </c>
      <c r="AE199" s="39">
        <f>Table25[[#This Row],[Peak demand / kW]]/Table25[[#This Row],[Floor area / m^2]]*1000</f>
        <v>27.223651664995081</v>
      </c>
      <c r="AF199" s="39">
        <f t="shared" si="2"/>
        <v>27.223651664995081</v>
      </c>
      <c r="AG199" s="46">
        <f>Table25[[#This Row],[Rebound-corrected peak demand (W/m2)]]/DesignDT</f>
        <v>1.1836370289128297</v>
      </c>
      <c r="AI199" s="16">
        <f>IF(Table25[[#This Row],[Subsector]]="Residential",1-MAX(Table25[[#This Row],[No HW storage %]],Table25[[#This Row],[Space constrained %]]),Table25[[#This Row],[ND stock with floor area over threshold / %]])</f>
        <v>0.61486486486486491</v>
      </c>
      <c r="AJ199" s="16">
        <f>IF(Table25[[#This Row],[Subsector]]="Residential",1-MAX(Table25[[#This Row],[No HW storage %]],Table25[[#This Row],[Space constrained %]]),Table25[[#This Row],[ND stock with floor area over threshold / %]])</f>
        <v>0.61486486486486491</v>
      </c>
      <c r="AK199" s="16">
        <f>IF(Table25[[#This Row],[Subsector]]="Residential",1-MAX(Table25[[#This Row],[No HW storage %]],Table25[[#This Row],[Space constrained %]]),Table25[[#This Row],[ND stock with floor area over threshold / %]])</f>
        <v>0.61486486486486491</v>
      </c>
      <c r="AL199" s="16">
        <f>IF(Table25[[#This Row],[Subsector]]="Residential",1-MAX(Table25[[#This Row],[No HW storage %]],Table25[[#This Row],[Space constrained %]]),Table25[[#This Row],[ND stock with floor area over threshold / %]])</f>
        <v>0.61486486486486491</v>
      </c>
      <c r="AM199" s="16">
        <f>IF($G199=Table25[[#Headers],[Electric heating]],1,0)</f>
        <v>1</v>
      </c>
      <c r="AN199" s="16">
        <f>IF($G199=Table25[[#Headers],[Commercial electric heating]],1,0)</f>
        <v>0</v>
      </c>
      <c r="AO19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0.61486486486486491</v>
      </c>
      <c r="AP199" s="16">
        <f>IF(Table25[[#This Row],[Subsector]]="Residential",IF(AND(Table25[[#This Row],[Building structure]]&lt;&gt;"Apartment",OR(Table25[[#This Row],[Heating]]="Oil boiler",Table25[[#This Row],[Heating]]="Solid boiler")),1,1-Table25[[#This Row],[Space constrained %]]),Table25[[#This Row],[ND stock with floor area over threshold / %]])</f>
        <v>0.61486486486486491</v>
      </c>
      <c r="AQ199" s="16">
        <f>IF(Table25[[#This Row],[Subsector]]="Residential",IF(AND(Table25[[#This Row],[Building structure]]&lt;&gt;"Apartment",OR(Table25[[#This Row],[Heating]]="Oil boiler",Table25[[#This Row],[Heating]]="Solid boiler")),1,1-Table25[[#This Row],[Space constrained %]]),Table25[[#This Row],[ND stock with floor area over threshold / %]])</f>
        <v>0.61486486486486491</v>
      </c>
      <c r="AR199" s="16">
        <f>IF(Table25[[#This Row],[Heating]]="Gas boiler",1,percentage_of_non_gas_domestic_properties_within_close_proximity_of_gas_grid)</f>
        <v>0.3495740805177735</v>
      </c>
      <c r="AS199" s="16">
        <f>IF(Table25[[#This Row],[Heating]]="Gas boiler",1,percentage_of_non_gas_domestic_properties_within_close_proximity_of_gas_grid)</f>
        <v>0.3495740805177735</v>
      </c>
      <c r="AT199" s="16">
        <f>Table25[[#This Row],[Biomethane boiler]]*Table25[[#This Row],[ASHP]]</f>
        <v>0.2149408197778202</v>
      </c>
      <c r="AU199" s="16">
        <f>IF(Table25[[#This Row],[Subsector]]="Residential",Table25[[#This Row],[ASHP]]*Table25[[#This Row],[Bioliquid boiler (B100)]],Table25[[#This Row],[ND stock with floor area over threshold / %]])</f>
        <v>0.37805880204528858</v>
      </c>
      <c r="AV199" s="16">
        <f>Table25[[#This Row],[Biomethane boiler]]*Table25[[#This Row],[ASHP]]</f>
        <v>0.2149408197778202</v>
      </c>
      <c r="AW199" s="16">
        <v>1</v>
      </c>
      <c r="AX199" s="16">
        <f>IF(Table25[[#This Row],[Subsector]]="Residential",IF(Table25[[#This Row],[Building structure]]&lt;&gt;"Apartment",0.5*(1-MIN(Table25[[#This Row],[No HW storage %]],Table25[[#This Row],[Space constrained %]])),0),0.5*Table25[[#This Row],[ASHP]])</f>
        <v>0.48154362416107382</v>
      </c>
      <c r="AY199" s="16">
        <f>IF(Table25[[#This Row],[Subsector]]="Residential",IF(Table25[[#This Row],[Building structure]]&lt;&gt;"Apartment",Table25[[#This Row],[Hydrogen boiler]]*0.5,0),0.5*Table25[[#This Row],[Hydrogen boiler]])</f>
        <v>0.17478704025888675</v>
      </c>
      <c r="AZ199" s="16">
        <f>IF(Table25[[#This Row],[Subsector]]="Residential",IF(Table25[[#This Row],[Peak demand / kW]]&gt;fuse_limit_kW,0,1),0)</f>
        <v>1</v>
      </c>
      <c r="BA199" s="16">
        <f>IF(Table25[[#This Row],[Subsector]]="Residential",IF(Table25[[#This Row],[Building structure]]&lt;&gt;"Apartment",IF(Table25[[#This Row],[Peak demand / kW]]&gt;fuse_limit_kW,0,0.5),0),0)</f>
        <v>0.5</v>
      </c>
      <c r="BB199" s="16">
        <f>IF(Table25[[#This Row],[Subsector]]="Residential",IF(Table25[[#This Row],[Peak demand / kW]]&gt;fuse_limit_kW,0,1),IF(OR(Table25[[#This Row],[Subsector]]="Commercial",Table25[[#This Row],[Subsector]]="Public"),1,0))</f>
        <v>1</v>
      </c>
      <c r="BC199" s="16">
        <f>IF(Table25[[#This Row],[Subsector]]="Residential",IF(Table25[[#This Row],[Peak demand / kW]]&gt;fuse_limit_kW,0,1),0)</f>
        <v>1</v>
      </c>
      <c r="BD199" s="16">
        <f>IF($G199=Table25[[#Headers],[Gas boiler]],1,0)</f>
        <v>0</v>
      </c>
      <c r="BE199" s="16">
        <f>IF($G199=Table25[[#Headers],[Oil boiler]],1,0)</f>
        <v>0</v>
      </c>
      <c r="BF199" s="16">
        <f>IF($G199=Table25[[#Headers],[Solid boiler]],1,0)</f>
        <v>0</v>
      </c>
      <c r="BG199" s="16">
        <f>IF(Table25[[#This Row],[Subsector]]="Residential",IF(Table25[[#This Row],[Building structure]]&lt;&gt;"Apartment",Table25[[#This Row],[ASHP]]*0.5,0),0)</f>
        <v>0.30743243243243246</v>
      </c>
      <c r="BH199" s="16">
        <f>IF(Table25[[#This Row],[Subsector]]="Residential",IF(Table25[[#This Row],[Building structure]]="Apartment",1,0),0)</f>
        <v>0</v>
      </c>
      <c r="BI199" s="27">
        <f>Table25[[#This Row],[Bioliquid boiler (B100)]]*0.5</f>
        <v>0.30743243243243246</v>
      </c>
    </row>
    <row r="200" spans="2:61" x14ac:dyDescent="0.25">
      <c r="B200" s="3">
        <v>192</v>
      </c>
      <c r="C200" t="s">
        <v>352</v>
      </c>
      <c r="G200" t="s">
        <v>29</v>
      </c>
      <c r="H200" t="s">
        <v>356</v>
      </c>
      <c r="J200" t="s">
        <v>361</v>
      </c>
      <c r="K200" s="39">
        <v>5.5172173859220743</v>
      </c>
      <c r="L200" s="39">
        <v>1.9771760081362499</v>
      </c>
      <c r="M200" s="39">
        <v>3.8243317829012047</v>
      </c>
      <c r="N200" s="39">
        <v>0</v>
      </c>
      <c r="O200" t="s">
        <v>339</v>
      </c>
      <c r="P200" s="19">
        <v>883.99938491180251</v>
      </c>
      <c r="R200" s="39">
        <v>5.043309200546199</v>
      </c>
      <c r="S200" s="39">
        <v>1.8773616967246378</v>
      </c>
      <c r="T200" s="39">
        <v>0</v>
      </c>
      <c r="U200" s="39">
        <v>3.8243317829012042</v>
      </c>
      <c r="V200" s="16">
        <v>3.3057851239669422E-2</v>
      </c>
      <c r="W200" s="16">
        <v>0.12090163934426229</v>
      </c>
      <c r="X200" s="16">
        <v>0.18801652892561985</v>
      </c>
      <c r="Y200" s="16">
        <v>0.73617931376490242</v>
      </c>
      <c r="Z200" s="16">
        <v>0.26382068623509763</v>
      </c>
      <c r="AA200" s="39">
        <v>106.03491735537182</v>
      </c>
      <c r="AB200" s="39">
        <f>R200*1000/AA200</f>
        <v>47.562721095389257</v>
      </c>
      <c r="AC200" s="39">
        <f>IF(AND(Table25[[#This Row],[Subsector]]="Residential",$AB200&gt;49),49+($AB200-49)*2,$AB200)</f>
        <v>47.562721095389257</v>
      </c>
      <c r="AD200" s="39">
        <f>Table25[[#This Row],[Space heating demand (MWh)]]/(load_factor*8760)*1000</f>
        <v>2.7498192039589822</v>
      </c>
      <c r="AE200" s="39">
        <f>Table25[[#This Row],[Peak demand / kW]]/Table25[[#This Row],[Floor area / m^2]]*1000</f>
        <v>25.933147990704537</v>
      </c>
      <c r="AF200" s="39">
        <f t="shared" si="2"/>
        <v>25.933147990704537</v>
      </c>
      <c r="AG200" s="46">
        <f>Table25[[#This Row],[Rebound-corrected peak demand (W/m2)]]/DesignDT</f>
        <v>1.1275281735088929</v>
      </c>
      <c r="AI200" s="16">
        <f>IF(Table25[[#This Row],[Subsector]]="Residential",1-MAX(Table25[[#This Row],[No HW storage %]],Table25[[#This Row],[Space constrained %]]),Table25[[#This Row],[ND stock with floor area over threshold / %]])</f>
        <v>0.81198347107438018</v>
      </c>
      <c r="AJ200" s="16">
        <f>IF(Table25[[#This Row],[Subsector]]="Residential",1-MAX(Table25[[#This Row],[No HW storage %]],Table25[[#This Row],[Space constrained %]]),Table25[[#This Row],[ND stock with floor area over threshold / %]])</f>
        <v>0.81198347107438018</v>
      </c>
      <c r="AK200" s="16">
        <f>IF(Table25[[#This Row],[Subsector]]="Residential",1-MAX(Table25[[#This Row],[No HW storage %]],Table25[[#This Row],[Space constrained %]]),Table25[[#This Row],[ND stock with floor area over threshold / %]])</f>
        <v>0.81198347107438018</v>
      </c>
      <c r="AL200" s="16">
        <f>IF(Table25[[#This Row],[Subsector]]="Residential",1-MAX(Table25[[#This Row],[No HW storage %]],Table25[[#This Row],[Space constrained %]]),Table25[[#This Row],[ND stock with floor area over threshold / %]])</f>
        <v>0.81198347107438018</v>
      </c>
      <c r="AM200" s="16">
        <f>IF($G200=Table25[[#Headers],[Electric heating]],1,0)</f>
        <v>1</v>
      </c>
      <c r="AN200" s="16">
        <f>IF($G200=Table25[[#Headers],[Commercial electric heating]],1,0)</f>
        <v>0</v>
      </c>
      <c r="AO20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0.81198347107438018</v>
      </c>
      <c r="AP200" s="16">
        <f>IF(Table25[[#This Row],[Subsector]]="Residential",IF(AND(Table25[[#This Row],[Building structure]]&lt;&gt;"Apartment",OR(Table25[[#This Row],[Heating]]="Oil boiler",Table25[[#This Row],[Heating]]="Solid boiler")),1,1-Table25[[#This Row],[Space constrained %]]),Table25[[#This Row],[ND stock with floor area over threshold / %]])</f>
        <v>0.81198347107438018</v>
      </c>
      <c r="AQ200" s="16">
        <f>IF(Table25[[#This Row],[Subsector]]="Residential",IF(AND(Table25[[#This Row],[Building structure]]&lt;&gt;"Apartment",OR(Table25[[#This Row],[Heating]]="Oil boiler",Table25[[#This Row],[Heating]]="Solid boiler")),1,1-Table25[[#This Row],[Space constrained %]]),Table25[[#This Row],[ND stock with floor area over threshold / %]])</f>
        <v>0.81198347107438018</v>
      </c>
      <c r="AR200" s="16">
        <f>IF(Table25[[#This Row],[Heating]]="Gas boiler",1,percentage_of_non_gas_domestic_properties_within_close_proximity_of_gas_grid)</f>
        <v>0.3495740805177735</v>
      </c>
      <c r="AS200" s="16">
        <f>IF(Table25[[#This Row],[Heating]]="Gas boiler",1,percentage_of_non_gas_domestic_properties_within_close_proximity_of_gas_grid)</f>
        <v>0.3495740805177735</v>
      </c>
      <c r="AT200" s="16">
        <f>Table25[[#This Row],[Biomethane boiler]]*Table25[[#This Row],[ASHP]]</f>
        <v>0.28384837529645657</v>
      </c>
      <c r="AU200" s="16">
        <f>IF(Table25[[#This Row],[Subsector]]="Residential",Table25[[#This Row],[ASHP]]*Table25[[#This Row],[Bioliquid boiler (B100)]],Table25[[#This Row],[ND stock with floor area over threshold / %]])</f>
        <v>0.65931715729799878</v>
      </c>
      <c r="AV200" s="16">
        <f>Table25[[#This Row],[Biomethane boiler]]*Table25[[#This Row],[ASHP]]</f>
        <v>0.28384837529645657</v>
      </c>
      <c r="AW200" s="16">
        <v>1</v>
      </c>
      <c r="AX200" s="16">
        <f>IF(Table25[[#This Row],[Subsector]]="Residential",IF(Table25[[#This Row],[Building structure]]&lt;&gt;"Apartment",0.5*(1-MIN(Table25[[#This Row],[No HW storage %]],Table25[[#This Row],[Space constrained %]])),0),0.5*Table25[[#This Row],[ASHP]])</f>
        <v>0.43954918032786883</v>
      </c>
      <c r="AY200" s="16">
        <f>IF(Table25[[#This Row],[Subsector]]="Residential",IF(Table25[[#This Row],[Building structure]]&lt;&gt;"Apartment",Table25[[#This Row],[Hydrogen boiler]]*0.5,0),0.5*Table25[[#This Row],[Hydrogen boiler]])</f>
        <v>0.17478704025888675</v>
      </c>
      <c r="AZ200" s="16">
        <f>IF(Table25[[#This Row],[Subsector]]="Residential",IF(Table25[[#This Row],[Peak demand / kW]]&gt;fuse_limit_kW,0,1),0)</f>
        <v>1</v>
      </c>
      <c r="BA200" s="16">
        <f>IF(Table25[[#This Row],[Subsector]]="Residential",IF(Table25[[#This Row],[Building structure]]&lt;&gt;"Apartment",IF(Table25[[#This Row],[Peak demand / kW]]&gt;fuse_limit_kW,0,0.5),0),0)</f>
        <v>0.5</v>
      </c>
      <c r="BB200" s="16">
        <f>IF(Table25[[#This Row],[Subsector]]="Residential",IF(Table25[[#This Row],[Peak demand / kW]]&gt;fuse_limit_kW,0,1),IF(OR(Table25[[#This Row],[Subsector]]="Commercial",Table25[[#This Row],[Subsector]]="Public"),1,0))</f>
        <v>1</v>
      </c>
      <c r="BC200" s="16">
        <f>IF(Table25[[#This Row],[Subsector]]="Residential",IF(Table25[[#This Row],[Peak demand / kW]]&gt;fuse_limit_kW,0,1),0)</f>
        <v>1</v>
      </c>
      <c r="BD200" s="16">
        <f>IF($G200=Table25[[#Headers],[Gas boiler]],1,0)</f>
        <v>0</v>
      </c>
      <c r="BE200" s="16">
        <f>IF($G200=Table25[[#Headers],[Oil boiler]],1,0)</f>
        <v>0</v>
      </c>
      <c r="BF200" s="16">
        <f>IF($G200=Table25[[#Headers],[Solid boiler]],1,0)</f>
        <v>0</v>
      </c>
      <c r="BG200" s="16">
        <f>IF(Table25[[#This Row],[Subsector]]="Residential",IF(Table25[[#This Row],[Building structure]]&lt;&gt;"Apartment",Table25[[#This Row],[ASHP]]*0.5,0),0)</f>
        <v>0.40599173553719009</v>
      </c>
      <c r="BH200" s="16">
        <f>IF(Table25[[#This Row],[Subsector]]="Residential",IF(Table25[[#This Row],[Building structure]]="Apartment",1,0),0)</f>
        <v>0</v>
      </c>
      <c r="BI200" s="27">
        <f>Table25[[#This Row],[Bioliquid boiler (B100)]]*0.5</f>
        <v>0.40599173553719009</v>
      </c>
    </row>
    <row r="201" spans="2:61" x14ac:dyDescent="0.25">
      <c r="B201" s="3">
        <v>193</v>
      </c>
      <c r="C201" t="s">
        <v>352</v>
      </c>
      <c r="G201" t="s">
        <v>29</v>
      </c>
      <c r="H201" t="s">
        <v>357</v>
      </c>
      <c r="J201" t="s">
        <v>361</v>
      </c>
      <c r="K201" s="39">
        <v>5.6127289988470395</v>
      </c>
      <c r="L201" s="39">
        <v>1.9406143224932466</v>
      </c>
      <c r="M201" s="39">
        <v>3.8096531894118328</v>
      </c>
      <c r="N201" s="39">
        <v>0</v>
      </c>
      <c r="O201" t="s">
        <v>339</v>
      </c>
      <c r="P201" s="19">
        <v>3950.6005569508861</v>
      </c>
      <c r="R201" s="39">
        <v>5.9878715694127873</v>
      </c>
      <c r="S201" s="39">
        <v>1.9847791020331609</v>
      </c>
      <c r="T201" s="39">
        <v>0</v>
      </c>
      <c r="U201" s="39">
        <v>3.8096531894118328</v>
      </c>
      <c r="V201" s="16">
        <v>2.0804438280166437E-2</v>
      </c>
      <c r="W201" s="16">
        <v>0.11167048054919909</v>
      </c>
      <c r="X201" s="16">
        <v>0.17799352750809061</v>
      </c>
      <c r="Y201" s="16">
        <v>0.74307876129362826</v>
      </c>
      <c r="Z201" s="16">
        <v>0.25692123870637179</v>
      </c>
      <c r="AA201" s="39">
        <v>100.27572815534008</v>
      </c>
      <c r="AB201" s="39">
        <f>R201*1000/AA201</f>
        <v>59.714067198163846</v>
      </c>
      <c r="AC201" s="39">
        <f>IF(AND(Table25[[#This Row],[Subsector]]="Residential",$AB201&gt;49),49+($AB201-49)*2,$AB201)</f>
        <v>70.428134396327692</v>
      </c>
      <c r="AD201" s="39">
        <f>Table25[[#This Row],[Space heating demand (MWh)]]/(load_factor*8760)*1000</f>
        <v>2.7974228506980663</v>
      </c>
      <c r="AE201" s="39">
        <f>Table25[[#This Row],[Peak demand / kW]]/Table25[[#This Row],[Floor area / m^2]]*1000</f>
        <v>27.897307774863489</v>
      </c>
      <c r="AF201" s="39">
        <f t="shared" ref="AF201:AF264" si="3">AE201*(AC201/AB201)</f>
        <v>32.902721811657429</v>
      </c>
      <c r="AG201" s="46">
        <f>Table25[[#This Row],[Rebound-corrected peak demand (W/m2)]]/DesignDT</f>
        <v>1.4305531222459751</v>
      </c>
      <c r="AI201" s="16">
        <f>IF(Table25[[#This Row],[Subsector]]="Residential",1-MAX(Table25[[#This Row],[No HW storage %]],Table25[[#This Row],[Space constrained %]]),Table25[[#This Row],[ND stock with floor area over threshold / %]])</f>
        <v>0.82200647249190939</v>
      </c>
      <c r="AJ201" s="16">
        <f>IF(Table25[[#This Row],[Subsector]]="Residential",1-MAX(Table25[[#This Row],[No HW storage %]],Table25[[#This Row],[Space constrained %]]),Table25[[#This Row],[ND stock with floor area over threshold / %]])</f>
        <v>0.82200647249190939</v>
      </c>
      <c r="AK201" s="16">
        <f>IF(Table25[[#This Row],[Subsector]]="Residential",1-MAX(Table25[[#This Row],[No HW storage %]],Table25[[#This Row],[Space constrained %]]),Table25[[#This Row],[ND stock with floor area over threshold / %]])</f>
        <v>0.82200647249190939</v>
      </c>
      <c r="AL201" s="16">
        <f>IF(Table25[[#This Row],[Subsector]]="Residential",1-MAX(Table25[[#This Row],[No HW storage %]],Table25[[#This Row],[Space constrained %]]),Table25[[#This Row],[ND stock with floor area over threshold / %]])</f>
        <v>0.82200647249190939</v>
      </c>
      <c r="AM201" s="16">
        <f>IF($G201=Table25[[#Headers],[Electric heating]],1,0)</f>
        <v>1</v>
      </c>
      <c r="AN201" s="16">
        <f>IF($G201=Table25[[#Headers],[Commercial electric heating]],1,0)</f>
        <v>0</v>
      </c>
      <c r="AO20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0.82200647249190939</v>
      </c>
      <c r="AP201" s="16">
        <f>IF(Table25[[#This Row],[Subsector]]="Residential",IF(AND(Table25[[#This Row],[Building structure]]&lt;&gt;"Apartment",OR(Table25[[#This Row],[Heating]]="Oil boiler",Table25[[#This Row],[Heating]]="Solid boiler")),1,1-Table25[[#This Row],[Space constrained %]]),Table25[[#This Row],[ND stock with floor area over threshold / %]])</f>
        <v>0.82200647249190939</v>
      </c>
      <c r="AQ201" s="16">
        <f>IF(Table25[[#This Row],[Subsector]]="Residential",IF(AND(Table25[[#This Row],[Building structure]]&lt;&gt;"Apartment",OR(Table25[[#This Row],[Heating]]="Oil boiler",Table25[[#This Row],[Heating]]="Solid boiler")),1,1-Table25[[#This Row],[Space constrained %]]),Table25[[#This Row],[ND stock with floor area over threshold / %]])</f>
        <v>0.82200647249190939</v>
      </c>
      <c r="AR201" s="16">
        <f>IF(Table25[[#This Row],[Heating]]="Gas boiler",1,percentage_of_non_gas_domestic_properties_within_close_proximity_of_gas_grid)</f>
        <v>0.3495740805177735</v>
      </c>
      <c r="AS201" s="16">
        <f>IF(Table25[[#This Row],[Heating]]="Gas boiler",1,percentage_of_non_gas_domestic_properties_within_close_proximity_of_gas_grid)</f>
        <v>0.3495740805177735</v>
      </c>
      <c r="AT201" s="16">
        <f>Table25[[#This Row],[Biomethane boiler]]*Table25[[#This Row],[ASHP]]</f>
        <v>0.28735215680101772</v>
      </c>
      <c r="AU201" s="16">
        <f>IF(Table25[[#This Row],[Subsector]]="Residential",Table25[[#This Row],[ASHP]]*Table25[[#This Row],[Bioliquid boiler (B100)]],Table25[[#This Row],[ND stock with floor area over threshold / %]])</f>
        <v>0.67569464081859221</v>
      </c>
      <c r="AV201" s="16">
        <f>Table25[[#This Row],[Biomethane boiler]]*Table25[[#This Row],[ASHP]]</f>
        <v>0.28735215680101772</v>
      </c>
      <c r="AW201" s="16">
        <v>1</v>
      </c>
      <c r="AX201" s="16">
        <f>IF(Table25[[#This Row],[Subsector]]="Residential",IF(Table25[[#This Row],[Building structure]]&lt;&gt;"Apartment",0.5*(1-MIN(Table25[[#This Row],[No HW storage %]],Table25[[#This Row],[Space constrained %]])),0),0.5*Table25[[#This Row],[ASHP]])</f>
        <v>0.44416475972540048</v>
      </c>
      <c r="AY201" s="16">
        <f>IF(Table25[[#This Row],[Subsector]]="Residential",IF(Table25[[#This Row],[Building structure]]&lt;&gt;"Apartment",Table25[[#This Row],[Hydrogen boiler]]*0.5,0),0.5*Table25[[#This Row],[Hydrogen boiler]])</f>
        <v>0.17478704025888675</v>
      </c>
      <c r="AZ201" s="16">
        <f>IF(Table25[[#This Row],[Subsector]]="Residential",IF(Table25[[#This Row],[Peak demand / kW]]&gt;fuse_limit_kW,0,1),0)</f>
        <v>1</v>
      </c>
      <c r="BA201" s="16">
        <f>IF(Table25[[#This Row],[Subsector]]="Residential",IF(Table25[[#This Row],[Building structure]]&lt;&gt;"Apartment",IF(Table25[[#This Row],[Peak demand / kW]]&gt;fuse_limit_kW,0,0.5),0),0)</f>
        <v>0.5</v>
      </c>
      <c r="BB201" s="16">
        <f>IF(Table25[[#This Row],[Subsector]]="Residential",IF(Table25[[#This Row],[Peak demand / kW]]&gt;fuse_limit_kW,0,1),IF(OR(Table25[[#This Row],[Subsector]]="Commercial",Table25[[#This Row],[Subsector]]="Public"),1,0))</f>
        <v>1</v>
      </c>
      <c r="BC201" s="16">
        <f>IF(Table25[[#This Row],[Subsector]]="Residential",IF(Table25[[#This Row],[Peak demand / kW]]&gt;fuse_limit_kW,0,1),0)</f>
        <v>1</v>
      </c>
      <c r="BD201" s="16">
        <f>IF($G201=Table25[[#Headers],[Gas boiler]],1,0)</f>
        <v>0</v>
      </c>
      <c r="BE201" s="16">
        <f>IF($G201=Table25[[#Headers],[Oil boiler]],1,0)</f>
        <v>0</v>
      </c>
      <c r="BF201" s="16">
        <f>IF($G201=Table25[[#Headers],[Solid boiler]],1,0)</f>
        <v>0</v>
      </c>
      <c r="BG201" s="16">
        <f>IF(Table25[[#This Row],[Subsector]]="Residential",IF(Table25[[#This Row],[Building structure]]&lt;&gt;"Apartment",Table25[[#This Row],[ASHP]]*0.5,0),0)</f>
        <v>0.4110032362459547</v>
      </c>
      <c r="BH201" s="16">
        <f>IF(Table25[[#This Row],[Subsector]]="Residential",IF(Table25[[#This Row],[Building structure]]="Apartment",1,0),0)</f>
        <v>0</v>
      </c>
      <c r="BI201" s="27">
        <f>Table25[[#This Row],[Bioliquid boiler (B100)]]*0.5</f>
        <v>0.4110032362459547</v>
      </c>
    </row>
    <row r="202" spans="2:61" x14ac:dyDescent="0.25">
      <c r="B202">
        <v>194</v>
      </c>
      <c r="C202" t="s">
        <v>352</v>
      </c>
      <c r="G202" t="s">
        <v>29</v>
      </c>
      <c r="H202" t="s">
        <v>358</v>
      </c>
      <c r="J202" t="s">
        <v>361</v>
      </c>
      <c r="K202" s="39">
        <v>5.3399520762417652</v>
      </c>
      <c r="L202" s="39">
        <v>1.7732671138987557</v>
      </c>
      <c r="M202" s="39">
        <v>3.647887762787088</v>
      </c>
      <c r="N202" s="39">
        <v>0</v>
      </c>
      <c r="O202" t="s">
        <v>339</v>
      </c>
      <c r="P202" s="19">
        <v>3093.9978471913087</v>
      </c>
      <c r="R202" s="39">
        <v>5.7611994981888133</v>
      </c>
      <c r="S202" s="39">
        <v>1.83665506927047</v>
      </c>
      <c r="T202" s="39">
        <v>0</v>
      </c>
      <c r="U202" s="39">
        <v>3.647887762787088</v>
      </c>
      <c r="V202" s="16">
        <v>2.4203069657615112E-2</v>
      </c>
      <c r="W202" s="16">
        <v>6.0889929742388757E-2</v>
      </c>
      <c r="X202" s="16">
        <v>0.51298701298701299</v>
      </c>
      <c r="Y202" s="16">
        <v>0.75070821431221424</v>
      </c>
      <c r="Z202" s="16">
        <v>0.24929178568778579</v>
      </c>
      <c r="AA202" s="39">
        <v>80.949232585596263</v>
      </c>
      <c r="AB202" s="39">
        <f>R202*1000/AA202</f>
        <v>71.170526441950912</v>
      </c>
      <c r="AC202" s="39">
        <f>IF(AND(Table25[[#This Row],[Subsector]]="Residential",$AB202&gt;49),49+($AB202-49)*2,$AB202)</f>
        <v>93.341052883901824</v>
      </c>
      <c r="AD202" s="39">
        <f>Table25[[#This Row],[Space heating demand (MWh)]]/(load_factor*8760)*1000</f>
        <v>2.6614689508044775</v>
      </c>
      <c r="AE202" s="39">
        <f>Table25[[#This Row],[Peak demand / kW]]/Table25[[#This Row],[Floor area / m^2]]*1000</f>
        <v>32.878248079624747</v>
      </c>
      <c r="AF202" s="39">
        <f t="shared" si="3"/>
        <v>43.120241568444598</v>
      </c>
      <c r="AG202" s="46">
        <f>Table25[[#This Row],[Rebound-corrected peak demand (W/m2)]]/DesignDT</f>
        <v>1.8747931116715042</v>
      </c>
      <c r="AI202" s="16">
        <f>IF(Table25[[#This Row],[Subsector]]="Residential",1-MAX(Table25[[#This Row],[No HW storage %]],Table25[[#This Row],[Space constrained %]]),Table25[[#This Row],[ND stock with floor area over threshold / %]])</f>
        <v>0.48701298701298701</v>
      </c>
      <c r="AJ202" s="16">
        <f>IF(Table25[[#This Row],[Subsector]]="Residential",1-MAX(Table25[[#This Row],[No HW storage %]],Table25[[#This Row],[Space constrained %]]),Table25[[#This Row],[ND stock with floor area over threshold / %]])</f>
        <v>0.48701298701298701</v>
      </c>
      <c r="AK202" s="16">
        <f>IF(Table25[[#This Row],[Subsector]]="Residential",1-MAX(Table25[[#This Row],[No HW storage %]],Table25[[#This Row],[Space constrained %]]),Table25[[#This Row],[ND stock with floor area over threshold / %]])</f>
        <v>0.48701298701298701</v>
      </c>
      <c r="AL202" s="16">
        <f>IF(Table25[[#This Row],[Subsector]]="Residential",1-MAX(Table25[[#This Row],[No HW storage %]],Table25[[#This Row],[Space constrained %]]),Table25[[#This Row],[ND stock with floor area over threshold / %]])</f>
        <v>0.48701298701298701</v>
      </c>
      <c r="AM202" s="16">
        <f>IF($G202=Table25[[#Headers],[Electric heating]],1,0)</f>
        <v>1</v>
      </c>
      <c r="AN202" s="16">
        <f>IF($G202=Table25[[#Headers],[Commercial electric heating]],1,0)</f>
        <v>0</v>
      </c>
      <c r="AO20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0.48701298701298701</v>
      </c>
      <c r="AP202" s="16">
        <f>IF(Table25[[#This Row],[Subsector]]="Residential",IF(AND(Table25[[#This Row],[Building structure]]&lt;&gt;"Apartment",OR(Table25[[#This Row],[Heating]]="Oil boiler",Table25[[#This Row],[Heating]]="Solid boiler")),1,1-Table25[[#This Row],[Space constrained %]]),Table25[[#This Row],[ND stock with floor area over threshold / %]])</f>
        <v>0.48701298701298701</v>
      </c>
      <c r="AQ202" s="16">
        <f>IF(Table25[[#This Row],[Subsector]]="Residential",IF(AND(Table25[[#This Row],[Building structure]]&lt;&gt;"Apartment",OR(Table25[[#This Row],[Heating]]="Oil boiler",Table25[[#This Row],[Heating]]="Solid boiler")),1,1-Table25[[#This Row],[Space constrained %]]),Table25[[#This Row],[ND stock with floor area over threshold / %]])</f>
        <v>0.48701298701298701</v>
      </c>
      <c r="AR202" s="16">
        <f>IF(Table25[[#This Row],[Heating]]="Gas boiler",1,percentage_of_non_gas_domestic_properties_within_close_proximity_of_gas_grid)</f>
        <v>0.3495740805177735</v>
      </c>
      <c r="AS202" s="16">
        <f>IF(Table25[[#This Row],[Heating]]="Gas boiler",1,percentage_of_non_gas_domestic_properties_within_close_proximity_of_gas_grid)</f>
        <v>0.3495740805177735</v>
      </c>
      <c r="AT202" s="16">
        <f>Table25[[#This Row],[Biomethane boiler]]*Table25[[#This Row],[ASHP]]</f>
        <v>0.17024711713527929</v>
      </c>
      <c r="AU202" s="16">
        <f>IF(Table25[[#This Row],[Subsector]]="Residential",Table25[[#This Row],[ASHP]]*Table25[[#This Row],[Bioliquid boiler (B100)]],Table25[[#This Row],[ND stock with floor area over threshold / %]])</f>
        <v>0.23718164951931187</v>
      </c>
      <c r="AV202" s="16">
        <f>Table25[[#This Row],[Biomethane boiler]]*Table25[[#This Row],[ASHP]]</f>
        <v>0.17024711713527929</v>
      </c>
      <c r="AW202" s="16">
        <v>1</v>
      </c>
      <c r="AX202" s="16">
        <f>IF(Table25[[#This Row],[Subsector]]="Residential",IF(Table25[[#This Row],[Building structure]]&lt;&gt;"Apartment",0.5*(1-MIN(Table25[[#This Row],[No HW storage %]],Table25[[#This Row],[Space constrained %]])),0),0.5*Table25[[#This Row],[ASHP]])</f>
        <v>0.46955503512880564</v>
      </c>
      <c r="AY202" s="16">
        <f>IF(Table25[[#This Row],[Subsector]]="Residential",IF(Table25[[#This Row],[Building structure]]&lt;&gt;"Apartment",Table25[[#This Row],[Hydrogen boiler]]*0.5,0),0.5*Table25[[#This Row],[Hydrogen boiler]])</f>
        <v>0.17478704025888675</v>
      </c>
      <c r="AZ202" s="16">
        <f>IF(Table25[[#This Row],[Subsector]]="Residential",IF(Table25[[#This Row],[Peak demand / kW]]&gt;fuse_limit_kW,0,1),0)</f>
        <v>1</v>
      </c>
      <c r="BA202" s="16">
        <f>IF(Table25[[#This Row],[Subsector]]="Residential",IF(Table25[[#This Row],[Building structure]]&lt;&gt;"Apartment",IF(Table25[[#This Row],[Peak demand / kW]]&gt;fuse_limit_kW,0,0.5),0),0)</f>
        <v>0.5</v>
      </c>
      <c r="BB202" s="16">
        <f>IF(Table25[[#This Row],[Subsector]]="Residential",IF(Table25[[#This Row],[Peak demand / kW]]&gt;fuse_limit_kW,0,1),IF(OR(Table25[[#This Row],[Subsector]]="Commercial",Table25[[#This Row],[Subsector]]="Public"),1,0))</f>
        <v>1</v>
      </c>
      <c r="BC202" s="16">
        <f>IF(Table25[[#This Row],[Subsector]]="Residential",IF(Table25[[#This Row],[Peak demand / kW]]&gt;fuse_limit_kW,0,1),0)</f>
        <v>1</v>
      </c>
      <c r="BD202" s="16">
        <f>IF($G202=Table25[[#Headers],[Gas boiler]],1,0)</f>
        <v>0</v>
      </c>
      <c r="BE202" s="16">
        <f>IF($G202=Table25[[#Headers],[Oil boiler]],1,0)</f>
        <v>0</v>
      </c>
      <c r="BF202" s="16">
        <f>IF($G202=Table25[[#Headers],[Solid boiler]],1,0)</f>
        <v>0</v>
      </c>
      <c r="BG202" s="16">
        <f>IF(Table25[[#This Row],[Subsector]]="Residential",IF(Table25[[#This Row],[Building structure]]&lt;&gt;"Apartment",Table25[[#This Row],[ASHP]]*0.5,0),0)</f>
        <v>0.2435064935064935</v>
      </c>
      <c r="BH202" s="16">
        <f>IF(Table25[[#This Row],[Subsector]]="Residential",IF(Table25[[#This Row],[Building structure]]="Apartment",1,0),0)</f>
        <v>0</v>
      </c>
      <c r="BI202" s="27">
        <f>Table25[[#This Row],[Bioliquid boiler (B100)]]*0.5</f>
        <v>0.2435064935064935</v>
      </c>
    </row>
    <row r="203" spans="2:61" x14ac:dyDescent="0.25">
      <c r="B203" s="3">
        <v>195</v>
      </c>
      <c r="C203" t="s">
        <v>352</v>
      </c>
      <c r="G203" t="s">
        <v>29</v>
      </c>
      <c r="H203" t="s">
        <v>359</v>
      </c>
      <c r="J203" t="s">
        <v>361</v>
      </c>
      <c r="K203" s="39">
        <v>5.7120001321981428</v>
      </c>
      <c r="L203" s="39">
        <v>1.7894308722762942</v>
      </c>
      <c r="M203" s="39">
        <v>3.5941574319080338</v>
      </c>
      <c r="N203" s="39">
        <v>0</v>
      </c>
      <c r="O203" t="s">
        <v>339</v>
      </c>
      <c r="P203" s="19">
        <v>1459.3295631085336</v>
      </c>
      <c r="R203" s="39">
        <v>6.1575536740590193</v>
      </c>
      <c r="S203" s="39">
        <v>1.9261223424140455</v>
      </c>
      <c r="T203" s="39">
        <v>0</v>
      </c>
      <c r="U203" s="39">
        <v>3.5941574319080338</v>
      </c>
      <c r="V203" s="16">
        <v>7.1339173967459327E-2</v>
      </c>
      <c r="W203" s="16">
        <v>8.1280788177339899E-2</v>
      </c>
      <c r="X203" s="16">
        <v>0.63954943679599496</v>
      </c>
      <c r="Y203" s="16">
        <v>0.7614547316093504</v>
      </c>
      <c r="Z203" s="16">
        <v>0.23854526839064946</v>
      </c>
      <c r="AA203" s="39">
        <v>73.162953692115082</v>
      </c>
      <c r="AB203" s="39">
        <f>R203*1000/AA203</f>
        <v>84.162179946579045</v>
      </c>
      <c r="AC203" s="39">
        <f>IF(AND(Table25[[#This Row],[Subsector]]="Residential",$AB203&gt;49),49+($AB203-49)*2,$AB203)</f>
        <v>119.32435989315809</v>
      </c>
      <c r="AD203" s="39">
        <f>Table25[[#This Row],[Space heating demand (MWh)]]/(load_factor*8760)*1000</f>
        <v>2.8469002683514244</v>
      </c>
      <c r="AE203" s="39">
        <f>Table25[[#This Row],[Peak demand / kW]]/Table25[[#This Row],[Floor area / m^2]]*1000</f>
        <v>38.911773304448211</v>
      </c>
      <c r="AF203" s="39">
        <f t="shared" si="3"/>
        <v>55.168752102287833</v>
      </c>
      <c r="AG203" s="46">
        <f>Table25[[#This Row],[Rebound-corrected peak demand (W/m2)]]/DesignDT</f>
        <v>2.3986413957516448</v>
      </c>
      <c r="AI203" s="16">
        <f>IF(Table25[[#This Row],[Subsector]]="Residential",1-MAX(Table25[[#This Row],[No HW storage %]],Table25[[#This Row],[Space constrained %]]),Table25[[#This Row],[ND stock with floor area over threshold / %]])</f>
        <v>0.36045056320400504</v>
      </c>
      <c r="AJ203" s="16">
        <f>IF(Table25[[#This Row],[Subsector]]="Residential",1-MAX(Table25[[#This Row],[No HW storage %]],Table25[[#This Row],[Space constrained %]]),Table25[[#This Row],[ND stock with floor area over threshold / %]])</f>
        <v>0.36045056320400504</v>
      </c>
      <c r="AK203" s="16">
        <f>IF(Table25[[#This Row],[Subsector]]="Residential",1-MAX(Table25[[#This Row],[No HW storage %]],Table25[[#This Row],[Space constrained %]]),Table25[[#This Row],[ND stock with floor area over threshold / %]])</f>
        <v>0.36045056320400504</v>
      </c>
      <c r="AL203" s="16">
        <f>IF(Table25[[#This Row],[Subsector]]="Residential",1-MAX(Table25[[#This Row],[No HW storage %]],Table25[[#This Row],[Space constrained %]]),Table25[[#This Row],[ND stock with floor area over threshold / %]])</f>
        <v>0.36045056320400504</v>
      </c>
      <c r="AM203" s="16">
        <f>IF($G203=Table25[[#Headers],[Electric heating]],1,0)</f>
        <v>1</v>
      </c>
      <c r="AN203" s="16">
        <f>IF($G203=Table25[[#Headers],[Commercial electric heating]],1,0)</f>
        <v>0</v>
      </c>
      <c r="AO20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0.36045056320400504</v>
      </c>
      <c r="AP203" s="16">
        <f>IF(Table25[[#This Row],[Subsector]]="Residential",IF(AND(Table25[[#This Row],[Building structure]]&lt;&gt;"Apartment",OR(Table25[[#This Row],[Heating]]="Oil boiler",Table25[[#This Row],[Heating]]="Solid boiler")),1,1-Table25[[#This Row],[Space constrained %]]),Table25[[#This Row],[ND stock with floor area over threshold / %]])</f>
        <v>0.36045056320400504</v>
      </c>
      <c r="AQ203" s="16">
        <f>IF(Table25[[#This Row],[Subsector]]="Residential",IF(AND(Table25[[#This Row],[Building structure]]&lt;&gt;"Apartment",OR(Table25[[#This Row],[Heating]]="Oil boiler",Table25[[#This Row],[Heating]]="Solid boiler")),1,1-Table25[[#This Row],[Space constrained %]]),Table25[[#This Row],[ND stock with floor area over threshold / %]])</f>
        <v>0.36045056320400504</v>
      </c>
      <c r="AR203" s="16">
        <f>IF(Table25[[#This Row],[Heating]]="Gas boiler",1,percentage_of_non_gas_domestic_properties_within_close_proximity_of_gas_grid)</f>
        <v>0.3495740805177735</v>
      </c>
      <c r="AS203" s="16">
        <f>IF(Table25[[#This Row],[Heating]]="Gas boiler",1,percentage_of_non_gas_domestic_properties_within_close_proximity_of_gas_grid)</f>
        <v>0.3495740805177735</v>
      </c>
      <c r="AT203" s="16">
        <f>Table25[[#This Row],[Biomethane boiler]]*Table25[[#This Row],[ASHP]]</f>
        <v>0.12600417420415366</v>
      </c>
      <c r="AU203" s="16">
        <f>IF(Table25[[#This Row],[Subsector]]="Residential",Table25[[#This Row],[ASHP]]*Table25[[#This Row],[Bioliquid boiler (B100)]],Table25[[#This Row],[ND stock with floor area over threshold / %]])</f>
        <v>0.12992460851408444</v>
      </c>
      <c r="AV203" s="16">
        <f>Table25[[#This Row],[Biomethane boiler]]*Table25[[#This Row],[ASHP]]</f>
        <v>0.12600417420415366</v>
      </c>
      <c r="AW203" s="16">
        <v>1</v>
      </c>
      <c r="AX203" s="16">
        <f>IF(Table25[[#This Row],[Subsector]]="Residential",IF(Table25[[#This Row],[Building structure]]&lt;&gt;"Apartment",0.5*(1-MIN(Table25[[#This Row],[No HW storage %]],Table25[[#This Row],[Space constrained %]])),0),0.5*Table25[[#This Row],[ASHP]])</f>
        <v>0.45935960591133007</v>
      </c>
      <c r="AY203" s="16">
        <f>IF(Table25[[#This Row],[Subsector]]="Residential",IF(Table25[[#This Row],[Building structure]]&lt;&gt;"Apartment",Table25[[#This Row],[Hydrogen boiler]]*0.5,0),0.5*Table25[[#This Row],[Hydrogen boiler]])</f>
        <v>0.17478704025888675</v>
      </c>
      <c r="AZ203" s="16">
        <f>IF(Table25[[#This Row],[Subsector]]="Residential",IF(Table25[[#This Row],[Peak demand / kW]]&gt;fuse_limit_kW,0,1),0)</f>
        <v>1</v>
      </c>
      <c r="BA203" s="16">
        <f>IF(Table25[[#This Row],[Subsector]]="Residential",IF(Table25[[#This Row],[Building structure]]&lt;&gt;"Apartment",IF(Table25[[#This Row],[Peak demand / kW]]&gt;fuse_limit_kW,0,0.5),0),0)</f>
        <v>0.5</v>
      </c>
      <c r="BB203" s="16">
        <f>IF(Table25[[#This Row],[Subsector]]="Residential",IF(Table25[[#This Row],[Peak demand / kW]]&gt;fuse_limit_kW,0,1),IF(OR(Table25[[#This Row],[Subsector]]="Commercial",Table25[[#This Row],[Subsector]]="Public"),1,0))</f>
        <v>1</v>
      </c>
      <c r="BC203" s="16">
        <f>IF(Table25[[#This Row],[Subsector]]="Residential",IF(Table25[[#This Row],[Peak demand / kW]]&gt;fuse_limit_kW,0,1),0)</f>
        <v>1</v>
      </c>
      <c r="BD203" s="16">
        <f>IF($G203=Table25[[#Headers],[Gas boiler]],1,0)</f>
        <v>0</v>
      </c>
      <c r="BE203" s="16">
        <f>IF($G203=Table25[[#Headers],[Oil boiler]],1,0)</f>
        <v>0</v>
      </c>
      <c r="BF203" s="16">
        <f>IF($G203=Table25[[#Headers],[Solid boiler]],1,0)</f>
        <v>0</v>
      </c>
      <c r="BG203" s="16">
        <f>IF(Table25[[#This Row],[Subsector]]="Residential",IF(Table25[[#This Row],[Building structure]]&lt;&gt;"Apartment",Table25[[#This Row],[ASHP]]*0.5,0),0)</f>
        <v>0.18022528160200252</v>
      </c>
      <c r="BH203" s="16">
        <f>IF(Table25[[#This Row],[Subsector]]="Residential",IF(Table25[[#This Row],[Building structure]]="Apartment",1,0),0)</f>
        <v>0</v>
      </c>
      <c r="BI203" s="27">
        <f>Table25[[#This Row],[Bioliquid boiler (B100)]]*0.5</f>
        <v>0.18022528160200252</v>
      </c>
    </row>
    <row r="204" spans="2:61" x14ac:dyDescent="0.25">
      <c r="B204" s="3">
        <v>196</v>
      </c>
      <c r="C204" t="s">
        <v>352</v>
      </c>
      <c r="G204" t="s">
        <v>29</v>
      </c>
      <c r="H204" t="s">
        <v>360</v>
      </c>
      <c r="J204" t="s">
        <v>361</v>
      </c>
      <c r="K204" s="39">
        <v>9.7682224449104229</v>
      </c>
      <c r="L204" s="39">
        <v>2.0242124713249203</v>
      </c>
      <c r="M204" s="39">
        <v>3.691054642481522</v>
      </c>
      <c r="N204" s="39">
        <v>0</v>
      </c>
      <c r="O204" t="s">
        <v>339</v>
      </c>
      <c r="P204" s="19">
        <v>3731.4271557330835</v>
      </c>
      <c r="R204" s="39">
        <v>10.610521610588455</v>
      </c>
      <c r="S204" s="39">
        <v>2.306401072444487</v>
      </c>
      <c r="T204" s="39">
        <v>0</v>
      </c>
      <c r="U204" s="39">
        <v>3.6910546424815216</v>
      </c>
      <c r="V204" s="16">
        <v>0.38277043563387175</v>
      </c>
      <c r="W204" s="16">
        <v>0.16822429906542055</v>
      </c>
      <c r="X204" s="16">
        <v>0.56681350954478704</v>
      </c>
      <c r="Y204" s="16">
        <v>0.82834652167229117</v>
      </c>
      <c r="Z204" s="16">
        <v>0.17165347832770883</v>
      </c>
      <c r="AA204" s="39">
        <v>81.671218795888493</v>
      </c>
      <c r="AB204" s="39">
        <f>R204*1000/AA204</f>
        <v>129.91751276672036</v>
      </c>
      <c r="AC204" s="39">
        <f>IF(AND(Table25[[#This Row],[Subsector]]="Residential",$AB204&gt;49),49+($AB204-49)*2,$AB204)</f>
        <v>210.83502553344073</v>
      </c>
      <c r="AD204" s="39">
        <f>Table25[[#This Row],[Space heating demand (MWh)]]/(load_factor*8760)*1000</f>
        <v>4.8685494496006116</v>
      </c>
      <c r="AE204" s="39">
        <f>Table25[[#This Row],[Peak demand / kW]]/Table25[[#This Row],[Floor area / m^2]]*1000</f>
        <v>59.611568449443844</v>
      </c>
      <c r="AF204" s="39">
        <f t="shared" si="3"/>
        <v>96.739895095547212</v>
      </c>
      <c r="AG204" s="46">
        <f>Table25[[#This Row],[Rebound-corrected peak demand (W/m2)]]/DesignDT</f>
        <v>4.2060823954585747</v>
      </c>
      <c r="AI204" s="16">
        <f>IF(Table25[[#This Row],[Subsector]]="Residential",1-MAX(Table25[[#This Row],[No HW storage %]],Table25[[#This Row],[Space constrained %]]),Table25[[#This Row],[ND stock with floor area over threshold / %]])</f>
        <v>0.43318649045521296</v>
      </c>
      <c r="AJ204" s="16">
        <f>IF(Table25[[#This Row],[Subsector]]="Residential",1-MAX(Table25[[#This Row],[No HW storage %]],Table25[[#This Row],[Space constrained %]]),Table25[[#This Row],[ND stock with floor area over threshold / %]])</f>
        <v>0.43318649045521296</v>
      </c>
      <c r="AK204" s="16">
        <f>IF(Table25[[#This Row],[Subsector]]="Residential",1-MAX(Table25[[#This Row],[No HW storage %]],Table25[[#This Row],[Space constrained %]]),Table25[[#This Row],[ND stock with floor area over threshold / %]])</f>
        <v>0.43318649045521296</v>
      </c>
      <c r="AL204" s="16">
        <f>IF(Table25[[#This Row],[Subsector]]="Residential",1-MAX(Table25[[#This Row],[No HW storage %]],Table25[[#This Row],[Space constrained %]]),Table25[[#This Row],[ND stock with floor area over threshold / %]])</f>
        <v>0.43318649045521296</v>
      </c>
      <c r="AM204" s="16">
        <f>IF($G204=Table25[[#Headers],[Electric heating]],1,0)</f>
        <v>1</v>
      </c>
      <c r="AN204" s="16">
        <f>IF($G204=Table25[[#Headers],[Commercial electric heating]],1,0)</f>
        <v>0</v>
      </c>
      <c r="AO20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0.43318649045521296</v>
      </c>
      <c r="AP204" s="16">
        <f>IF(Table25[[#This Row],[Subsector]]="Residential",IF(AND(Table25[[#This Row],[Building structure]]&lt;&gt;"Apartment",OR(Table25[[#This Row],[Heating]]="Oil boiler",Table25[[#This Row],[Heating]]="Solid boiler")),1,1-Table25[[#This Row],[Space constrained %]]),Table25[[#This Row],[ND stock with floor area over threshold / %]])</f>
        <v>0.43318649045521296</v>
      </c>
      <c r="AQ204" s="16">
        <f>IF(Table25[[#This Row],[Subsector]]="Residential",IF(AND(Table25[[#This Row],[Building structure]]&lt;&gt;"Apartment",OR(Table25[[#This Row],[Heating]]="Oil boiler",Table25[[#This Row],[Heating]]="Solid boiler")),1,1-Table25[[#This Row],[Space constrained %]]),Table25[[#This Row],[ND stock with floor area over threshold / %]])</f>
        <v>0.43318649045521296</v>
      </c>
      <c r="AR204" s="16">
        <f>IF(Table25[[#This Row],[Heating]]="Gas boiler",1,percentage_of_non_gas_domestic_properties_within_close_proximity_of_gas_grid)</f>
        <v>0.3495740805177735</v>
      </c>
      <c r="AS204" s="16">
        <f>IF(Table25[[#This Row],[Heating]]="Gas boiler",1,percentage_of_non_gas_domestic_properties_within_close_proximity_of_gas_grid)</f>
        <v>0.3495740805177735</v>
      </c>
      <c r="AT204" s="16">
        <f>Table25[[#This Row],[Biomethane boiler]]*Table25[[#This Row],[ASHP]]</f>
        <v>0.15143076909360234</v>
      </c>
      <c r="AU204" s="16">
        <f>IF(Table25[[#This Row],[Subsector]]="Residential",Table25[[#This Row],[ASHP]]*Table25[[#This Row],[Bioliquid boiler (B100)]],Table25[[#This Row],[ND stock with floor area over threshold / %]])</f>
        <v>0.18765053551290431</v>
      </c>
      <c r="AV204" s="16">
        <f>Table25[[#This Row],[Biomethane boiler]]*Table25[[#This Row],[ASHP]]</f>
        <v>0.15143076909360234</v>
      </c>
      <c r="AW204" s="16">
        <v>1</v>
      </c>
      <c r="AX204" s="16">
        <f>IF(Table25[[#This Row],[Subsector]]="Residential",IF(Table25[[#This Row],[Building structure]]&lt;&gt;"Apartment",0.5*(1-MIN(Table25[[#This Row],[No HW storage %]],Table25[[#This Row],[Space constrained %]])),0),0.5*Table25[[#This Row],[ASHP]])</f>
        <v>0.41588785046728971</v>
      </c>
      <c r="AY204" s="16">
        <f>IF(Table25[[#This Row],[Subsector]]="Residential",IF(Table25[[#This Row],[Building structure]]&lt;&gt;"Apartment",Table25[[#This Row],[Hydrogen boiler]]*0.5,0),0.5*Table25[[#This Row],[Hydrogen boiler]])</f>
        <v>0.17478704025888675</v>
      </c>
      <c r="AZ204" s="16">
        <f>IF(Table25[[#This Row],[Subsector]]="Residential",IF(Table25[[#This Row],[Peak demand / kW]]&gt;fuse_limit_kW,0,1),0)</f>
        <v>1</v>
      </c>
      <c r="BA204" s="16">
        <f>IF(Table25[[#This Row],[Subsector]]="Residential",IF(Table25[[#This Row],[Building structure]]&lt;&gt;"Apartment",IF(Table25[[#This Row],[Peak demand / kW]]&gt;fuse_limit_kW,0,0.5),0),0)</f>
        <v>0.5</v>
      </c>
      <c r="BB204" s="16">
        <f>IF(Table25[[#This Row],[Subsector]]="Residential",IF(Table25[[#This Row],[Peak demand / kW]]&gt;fuse_limit_kW,0,1),IF(OR(Table25[[#This Row],[Subsector]]="Commercial",Table25[[#This Row],[Subsector]]="Public"),1,0))</f>
        <v>1</v>
      </c>
      <c r="BC204" s="16">
        <f>IF(Table25[[#This Row],[Subsector]]="Residential",IF(Table25[[#This Row],[Peak demand / kW]]&gt;fuse_limit_kW,0,1),0)</f>
        <v>1</v>
      </c>
      <c r="BD204" s="16">
        <f>IF($G204=Table25[[#Headers],[Gas boiler]],1,0)</f>
        <v>0</v>
      </c>
      <c r="BE204" s="16">
        <f>IF($G204=Table25[[#Headers],[Oil boiler]],1,0)</f>
        <v>0</v>
      </c>
      <c r="BF204" s="16">
        <f>IF($G204=Table25[[#Headers],[Solid boiler]],1,0)</f>
        <v>0</v>
      </c>
      <c r="BG204" s="16">
        <f>IF(Table25[[#This Row],[Subsector]]="Residential",IF(Table25[[#This Row],[Building structure]]&lt;&gt;"Apartment",Table25[[#This Row],[ASHP]]*0.5,0),0)</f>
        <v>0.21659324522760648</v>
      </c>
      <c r="BH204" s="16">
        <f>IF(Table25[[#This Row],[Subsector]]="Residential",IF(Table25[[#This Row],[Building structure]]="Apartment",1,0),0)</f>
        <v>0</v>
      </c>
      <c r="BI204" s="27">
        <f>Table25[[#This Row],[Bioliquid boiler (B100)]]*0.5</f>
        <v>0.21659324522760648</v>
      </c>
    </row>
    <row r="205" spans="2:61" x14ac:dyDescent="0.25">
      <c r="B205">
        <v>197</v>
      </c>
      <c r="C205" t="s">
        <v>352</v>
      </c>
      <c r="G205" t="s">
        <v>25</v>
      </c>
      <c r="H205" t="s">
        <v>353</v>
      </c>
      <c r="J205" t="s">
        <v>361</v>
      </c>
      <c r="K205" s="39">
        <v>3.7169064309453832</v>
      </c>
      <c r="L205" s="39">
        <v>2.7711216227127315</v>
      </c>
      <c r="M205" s="39">
        <v>3.8658358156301422</v>
      </c>
      <c r="N205" s="39">
        <v>0</v>
      </c>
      <c r="O205" t="s">
        <v>339</v>
      </c>
      <c r="P205" s="19">
        <v>32046.946627937337</v>
      </c>
      <c r="R205" s="39">
        <v>4.1920244234226987</v>
      </c>
      <c r="S205" s="39">
        <v>3.0595116360963441</v>
      </c>
      <c r="T205" s="39">
        <v>0</v>
      </c>
      <c r="U205" s="39">
        <v>3.8658358156301431</v>
      </c>
      <c r="V205" s="16">
        <v>1.2720080663926162E-2</v>
      </c>
      <c r="W205" s="16">
        <v>4.8693494611149878E-2</v>
      </c>
      <c r="X205" s="16">
        <v>1.3107888001240983E-2</v>
      </c>
      <c r="Y205" s="16">
        <v>0.57288692345429937</v>
      </c>
      <c r="Z205" s="16">
        <v>0.42711307654570052</v>
      </c>
      <c r="AA205" s="39">
        <v>129.66588846660781</v>
      </c>
      <c r="AB205" s="39">
        <f>R205*1000/AA205</f>
        <v>32.329431225100109</v>
      </c>
      <c r="AC205" s="39">
        <f>IF(AND(Table25[[#This Row],[Subsector]]="Residential",$AB205&gt;49),49+($AB205-49)*2,$AB205)</f>
        <v>32.329431225100109</v>
      </c>
      <c r="AD205" s="39">
        <f>Table25[[#This Row],[Space heating demand (MWh)]]/(load_factor*8760)*1000</f>
        <v>1.852531805111044</v>
      </c>
      <c r="AE205" s="39">
        <f>Table25[[#This Row],[Peak demand / kW]]/Table25[[#This Row],[Floor area / m^2]]*1000</f>
        <v>14.286963418201672</v>
      </c>
      <c r="AF205" s="39">
        <f t="shared" si="3"/>
        <v>14.286963418201672</v>
      </c>
      <c r="AG205" s="46">
        <f>Table25[[#This Row],[Rebound-corrected peak demand (W/m2)]]/DesignDT</f>
        <v>0.62117232253050747</v>
      </c>
      <c r="AI205" s="16">
        <f>IF(Table25[[#This Row],[Subsector]]="Residential",1-MAX(Table25[[#This Row],[No HW storage %]],Table25[[#This Row],[Space constrained %]]),Table25[[#This Row],[ND stock with floor area over threshold / %]])</f>
        <v>0.95130650538885009</v>
      </c>
      <c r="AJ205" s="16">
        <f>IF(Table25[[#This Row],[Subsector]]="Residential",1-MAX(Table25[[#This Row],[No HW storage %]],Table25[[#This Row],[Space constrained %]]),Table25[[#This Row],[ND stock with floor area over threshold / %]])</f>
        <v>0.95130650538885009</v>
      </c>
      <c r="AK205" s="16">
        <f>IF(Table25[[#This Row],[Subsector]]="Residential",1-MAX(Table25[[#This Row],[No HW storage %]],Table25[[#This Row],[Space constrained %]]),Table25[[#This Row],[ND stock with floor area over threshold / %]])</f>
        <v>0.95130650538885009</v>
      </c>
      <c r="AL205" s="16">
        <f>IF(Table25[[#This Row],[Subsector]]="Residential",1-MAX(Table25[[#This Row],[No HW storage %]],Table25[[#This Row],[Space constrained %]]),Table25[[#This Row],[ND stock with floor area over threshold / %]])</f>
        <v>0.95130650538885009</v>
      </c>
      <c r="AM205" s="16">
        <f>IF($G205=Table25[[#Headers],[Electric heating]],1,0)</f>
        <v>0</v>
      </c>
      <c r="AN205" s="16">
        <f>IF($G205=Table25[[#Headers],[Commercial electric heating]],1,0)</f>
        <v>0</v>
      </c>
      <c r="AO20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0.98689211199875904</v>
      </c>
      <c r="AP205" s="16">
        <f>IF(Table25[[#This Row],[Subsector]]="Residential",IF(AND(Table25[[#This Row],[Building structure]]&lt;&gt;"Apartment",OR(Table25[[#This Row],[Heating]]="Oil boiler",Table25[[#This Row],[Heating]]="Solid boiler")),1,1-Table25[[#This Row],[Space constrained %]]),Table25[[#This Row],[ND stock with floor area over threshold / %]])</f>
        <v>0.98689211199875904</v>
      </c>
      <c r="AQ205" s="16">
        <f>IF(Table25[[#This Row],[Subsector]]="Residential",IF(AND(Table25[[#This Row],[Building structure]]&lt;&gt;"Apartment",OR(Table25[[#This Row],[Heating]]="Oil boiler",Table25[[#This Row],[Heating]]="Solid boiler")),1,1-Table25[[#This Row],[Space constrained %]]),Table25[[#This Row],[ND stock with floor area over threshold / %]])</f>
        <v>0.98689211199875904</v>
      </c>
      <c r="AR205" s="16">
        <f>IF(Table25[[#This Row],[Heating]]="Gas boiler",1,percentage_of_non_gas_domestic_properties_within_close_proximity_of_gas_grid)</f>
        <v>1</v>
      </c>
      <c r="AS205" s="16">
        <f>IF(Table25[[#This Row],[Heating]]="Gas boiler",1,percentage_of_non_gas_domestic_properties_within_close_proximity_of_gas_grid)</f>
        <v>1</v>
      </c>
      <c r="AT205" s="16">
        <f>Table25[[#This Row],[Biomethane boiler]]*Table25[[#This Row],[ASHP]]</f>
        <v>0.95130650538885009</v>
      </c>
      <c r="AU205" s="16">
        <f>IF(Table25[[#This Row],[Subsector]]="Residential",Table25[[#This Row],[ASHP]]*Table25[[#This Row],[Bioliquid boiler (B100)]],Table25[[#This Row],[ND stock with floor area over threshold / %]])</f>
        <v>0.93883688626136108</v>
      </c>
      <c r="AV205" s="16">
        <f>Table25[[#This Row],[Biomethane boiler]]*Table25[[#This Row],[ASHP]]</f>
        <v>0.95130650538885009</v>
      </c>
      <c r="AW205" s="16">
        <v>1</v>
      </c>
      <c r="AX205" s="16">
        <f>IF(Table25[[#This Row],[Subsector]]="Residential",IF(Table25[[#This Row],[Building structure]]&lt;&gt;"Apartment",0.5*(1-MIN(Table25[[#This Row],[No HW storage %]],Table25[[#This Row],[Space constrained %]])),0),0.5*Table25[[#This Row],[ASHP]])</f>
        <v>0.49344605599937952</v>
      </c>
      <c r="AY205" s="16">
        <f>IF(Table25[[#This Row],[Subsector]]="Residential",IF(Table25[[#This Row],[Building structure]]&lt;&gt;"Apartment",Table25[[#This Row],[Hydrogen boiler]]*0.5,0),0.5*Table25[[#This Row],[Hydrogen boiler]])</f>
        <v>0.5</v>
      </c>
      <c r="AZ205" s="16">
        <f>IF(Table25[[#This Row],[Subsector]]="Residential",IF(Table25[[#This Row],[Peak demand / kW]]&gt;fuse_limit_kW,0,1),0)</f>
        <v>1</v>
      </c>
      <c r="BA205" s="16">
        <f>IF(Table25[[#This Row],[Subsector]]="Residential",IF(Table25[[#This Row],[Building structure]]&lt;&gt;"Apartment",IF(Table25[[#This Row],[Peak demand / kW]]&gt;fuse_limit_kW,0,0.5),0),0)</f>
        <v>0.5</v>
      </c>
      <c r="BB205" s="16">
        <f>IF(Table25[[#This Row],[Subsector]]="Residential",IF(Table25[[#This Row],[Peak demand / kW]]&gt;fuse_limit_kW,0,1),IF(OR(Table25[[#This Row],[Subsector]]="Commercial",Table25[[#This Row],[Subsector]]="Public"),1,0))</f>
        <v>1</v>
      </c>
      <c r="BC205" s="16">
        <f>IF(Table25[[#This Row],[Subsector]]="Residential",IF(Table25[[#This Row],[Peak demand / kW]]&gt;fuse_limit_kW,0,1),0)</f>
        <v>1</v>
      </c>
      <c r="BD205" s="16">
        <f>IF($G205=Table25[[#Headers],[Gas boiler]],1,0)</f>
        <v>1</v>
      </c>
      <c r="BE205" s="16">
        <f>IF($G205=Table25[[#Headers],[Oil boiler]],1,0)</f>
        <v>0</v>
      </c>
      <c r="BF205" s="16">
        <f>IF($G205=Table25[[#Headers],[Solid boiler]],1,0)</f>
        <v>0</v>
      </c>
      <c r="BG205" s="16">
        <f>IF(Table25[[#This Row],[Subsector]]="Residential",IF(Table25[[#This Row],[Building structure]]&lt;&gt;"Apartment",Table25[[#This Row],[ASHP]]*0.5,0),0)</f>
        <v>0.47565325269442504</v>
      </c>
      <c r="BH205" s="16">
        <f>IF(Table25[[#This Row],[Subsector]]="Residential",IF(Table25[[#This Row],[Building structure]]="Apartment",1,0),0)</f>
        <v>0</v>
      </c>
      <c r="BI205" s="27">
        <f>Table25[[#This Row],[Bioliquid boiler (B100)]]*0.5</f>
        <v>0.49344605599937952</v>
      </c>
    </row>
    <row r="206" spans="2:61" x14ac:dyDescent="0.25">
      <c r="B206" s="3">
        <v>198</v>
      </c>
      <c r="C206" t="s">
        <v>352</v>
      </c>
      <c r="G206" t="s">
        <v>25</v>
      </c>
      <c r="H206" t="s">
        <v>355</v>
      </c>
      <c r="J206" t="s">
        <v>361</v>
      </c>
      <c r="K206" s="39">
        <v>5.9595928439072718</v>
      </c>
      <c r="L206" s="39">
        <v>2.496449516690181</v>
      </c>
      <c r="M206" s="39">
        <v>3.9941558106985395</v>
      </c>
      <c r="N206" s="39">
        <v>0</v>
      </c>
      <c r="O206" t="s">
        <v>339</v>
      </c>
      <c r="P206" s="19">
        <v>52709.807662455532</v>
      </c>
      <c r="R206" s="39">
        <v>7.3573905479580777</v>
      </c>
      <c r="S206" s="39">
        <v>2.9206297894919775</v>
      </c>
      <c r="T206" s="39">
        <v>0</v>
      </c>
      <c r="U206" s="39">
        <v>3.9941558106985395</v>
      </c>
      <c r="V206" s="16">
        <v>2.2823729133264171E-2</v>
      </c>
      <c r="W206" s="16">
        <v>6.6512789109237358E-2</v>
      </c>
      <c r="X206" s="16">
        <v>3.8432519098368388E-2</v>
      </c>
      <c r="Y206" s="16">
        <v>0.70477329580054315</v>
      </c>
      <c r="Z206" s="16">
        <v>0.29522670419945679</v>
      </c>
      <c r="AA206" s="39">
        <v>119.64783080260244</v>
      </c>
      <c r="AB206" s="39">
        <f>R206*1000/AA206</f>
        <v>61.492051285881303</v>
      </c>
      <c r="AC206" s="39">
        <f>IF(AND(Table25[[#This Row],[Subsector]]="Residential",$AB206&gt;49),49+($AB206-49)*2,$AB206)</f>
        <v>73.984102571762605</v>
      </c>
      <c r="AD206" s="39">
        <f>Table25[[#This Row],[Space heating demand (MWh)]]/(load_factor*8760)*1000</f>
        <v>2.970302183808895</v>
      </c>
      <c r="AE206" s="39">
        <f>Table25[[#This Row],[Peak demand / kW]]/Table25[[#This Row],[Floor area / m^2]]*1000</f>
        <v>24.825374299592305</v>
      </c>
      <c r="AF206" s="39">
        <f t="shared" si="3"/>
        <v>29.868625296374564</v>
      </c>
      <c r="AG206" s="46">
        <f>Table25[[#This Row],[Rebound-corrected peak demand (W/m2)]]/DesignDT</f>
        <v>1.298635882451068</v>
      </c>
      <c r="AI206" s="16">
        <f>IF(Table25[[#This Row],[Subsector]]="Residential",1-MAX(Table25[[#This Row],[No HW storage %]],Table25[[#This Row],[Space constrained %]]),Table25[[#This Row],[ND stock with floor area over threshold / %]])</f>
        <v>0.93348721089076259</v>
      </c>
      <c r="AJ206" s="16">
        <f>IF(Table25[[#This Row],[Subsector]]="Residential",1-MAX(Table25[[#This Row],[No HW storage %]],Table25[[#This Row],[Space constrained %]]),Table25[[#This Row],[ND stock with floor area over threshold / %]])</f>
        <v>0.93348721089076259</v>
      </c>
      <c r="AK206" s="16">
        <f>IF(Table25[[#This Row],[Subsector]]="Residential",1-MAX(Table25[[#This Row],[No HW storage %]],Table25[[#This Row],[Space constrained %]]),Table25[[#This Row],[ND stock with floor area over threshold / %]])</f>
        <v>0.93348721089076259</v>
      </c>
      <c r="AL206" s="16">
        <f>IF(Table25[[#This Row],[Subsector]]="Residential",1-MAX(Table25[[#This Row],[No HW storage %]],Table25[[#This Row],[Space constrained %]]),Table25[[#This Row],[ND stock with floor area over threshold / %]])</f>
        <v>0.93348721089076259</v>
      </c>
      <c r="AM206" s="16">
        <f>IF($G206=Table25[[#Headers],[Electric heating]],1,0)</f>
        <v>0</v>
      </c>
      <c r="AN206" s="16">
        <f>IF($G206=Table25[[#Headers],[Commercial electric heating]],1,0)</f>
        <v>0</v>
      </c>
      <c r="AO20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0.96156748090163158</v>
      </c>
      <c r="AP206" s="16">
        <f>IF(Table25[[#This Row],[Subsector]]="Residential",IF(AND(Table25[[#This Row],[Building structure]]&lt;&gt;"Apartment",OR(Table25[[#This Row],[Heating]]="Oil boiler",Table25[[#This Row],[Heating]]="Solid boiler")),1,1-Table25[[#This Row],[Space constrained %]]),Table25[[#This Row],[ND stock with floor area over threshold / %]])</f>
        <v>0.96156748090163158</v>
      </c>
      <c r="AQ206" s="16">
        <f>IF(Table25[[#This Row],[Subsector]]="Residential",IF(AND(Table25[[#This Row],[Building structure]]&lt;&gt;"Apartment",OR(Table25[[#This Row],[Heating]]="Oil boiler",Table25[[#This Row],[Heating]]="Solid boiler")),1,1-Table25[[#This Row],[Space constrained %]]),Table25[[#This Row],[ND stock with floor area over threshold / %]])</f>
        <v>0.96156748090163158</v>
      </c>
      <c r="AR206" s="16">
        <f>IF(Table25[[#This Row],[Heating]]="Gas boiler",1,percentage_of_non_gas_domestic_properties_within_close_proximity_of_gas_grid)</f>
        <v>1</v>
      </c>
      <c r="AS206" s="16">
        <f>IF(Table25[[#This Row],[Heating]]="Gas boiler",1,percentage_of_non_gas_domestic_properties_within_close_proximity_of_gas_grid)</f>
        <v>1</v>
      </c>
      <c r="AT206" s="16">
        <f>Table25[[#This Row],[Biomethane boiler]]*Table25[[#This Row],[ASHP]]</f>
        <v>0.93348721089076259</v>
      </c>
      <c r="AU206" s="16">
        <f>IF(Table25[[#This Row],[Subsector]]="Residential",Table25[[#This Row],[ASHP]]*Table25[[#This Row],[Bioliquid boiler (B100)]],Table25[[#This Row],[ND stock with floor area over threshold / %]])</f>
        <v>0.89761094583012069</v>
      </c>
      <c r="AV206" s="16">
        <f>Table25[[#This Row],[Biomethane boiler]]*Table25[[#This Row],[ASHP]]</f>
        <v>0.93348721089076259</v>
      </c>
      <c r="AW206" s="16">
        <v>1</v>
      </c>
      <c r="AX206" s="16">
        <f>IF(Table25[[#This Row],[Subsector]]="Residential",IF(Table25[[#This Row],[Building structure]]&lt;&gt;"Apartment",0.5*(1-MIN(Table25[[#This Row],[No HW storage %]],Table25[[#This Row],[Space constrained %]])),0),0.5*Table25[[#This Row],[ASHP]])</f>
        <v>0.48078374045081579</v>
      </c>
      <c r="AY206" s="16">
        <f>IF(Table25[[#This Row],[Subsector]]="Residential",IF(Table25[[#This Row],[Building structure]]&lt;&gt;"Apartment",Table25[[#This Row],[Hydrogen boiler]]*0.5,0),0.5*Table25[[#This Row],[Hydrogen boiler]])</f>
        <v>0.5</v>
      </c>
      <c r="AZ206" s="16">
        <f>IF(Table25[[#This Row],[Subsector]]="Residential",IF(Table25[[#This Row],[Peak demand / kW]]&gt;fuse_limit_kW,0,1),0)</f>
        <v>1</v>
      </c>
      <c r="BA206" s="16">
        <f>IF(Table25[[#This Row],[Subsector]]="Residential",IF(Table25[[#This Row],[Building structure]]&lt;&gt;"Apartment",IF(Table25[[#This Row],[Peak demand / kW]]&gt;fuse_limit_kW,0,0.5),0),0)</f>
        <v>0.5</v>
      </c>
      <c r="BB206" s="16">
        <f>IF(Table25[[#This Row],[Subsector]]="Residential",IF(Table25[[#This Row],[Peak demand / kW]]&gt;fuse_limit_kW,0,1),IF(OR(Table25[[#This Row],[Subsector]]="Commercial",Table25[[#This Row],[Subsector]]="Public"),1,0))</f>
        <v>1</v>
      </c>
      <c r="BC206" s="16">
        <f>IF(Table25[[#This Row],[Subsector]]="Residential",IF(Table25[[#This Row],[Peak demand / kW]]&gt;fuse_limit_kW,0,1),0)</f>
        <v>1</v>
      </c>
      <c r="BD206" s="16">
        <f>IF($G206=Table25[[#Headers],[Gas boiler]],1,0)</f>
        <v>1</v>
      </c>
      <c r="BE206" s="16">
        <f>IF($G206=Table25[[#Headers],[Oil boiler]],1,0)</f>
        <v>0</v>
      </c>
      <c r="BF206" s="16">
        <f>IF($G206=Table25[[#Headers],[Solid boiler]],1,0)</f>
        <v>0</v>
      </c>
      <c r="BG206" s="16">
        <f>IF(Table25[[#This Row],[Subsector]]="Residential",IF(Table25[[#This Row],[Building structure]]&lt;&gt;"Apartment",Table25[[#This Row],[ASHP]]*0.5,0),0)</f>
        <v>0.46674360544538129</v>
      </c>
      <c r="BH206" s="16">
        <f>IF(Table25[[#This Row],[Subsector]]="Residential",IF(Table25[[#This Row],[Building structure]]="Apartment",1,0),0)</f>
        <v>0</v>
      </c>
      <c r="BI206" s="27">
        <f>Table25[[#This Row],[Bioliquid boiler (B100)]]*0.5</f>
        <v>0.48078374045081579</v>
      </c>
    </row>
    <row r="207" spans="2:61" x14ac:dyDescent="0.25">
      <c r="B207" s="3">
        <v>199</v>
      </c>
      <c r="C207" t="s">
        <v>352</v>
      </c>
      <c r="G207" t="s">
        <v>25</v>
      </c>
      <c r="H207" t="s">
        <v>356</v>
      </c>
      <c r="J207" t="s">
        <v>361</v>
      </c>
      <c r="K207" s="39">
        <v>6.1399567722988628</v>
      </c>
      <c r="L207" s="39">
        <v>2.5097562195475955</v>
      </c>
      <c r="M207" s="39">
        <v>3.9790633779589784</v>
      </c>
      <c r="N207" s="39">
        <v>0</v>
      </c>
      <c r="O207" t="s">
        <v>339</v>
      </c>
      <c r="P207" s="19">
        <v>79763.167400179111</v>
      </c>
      <c r="R207" s="39">
        <v>8.0965014906015877</v>
      </c>
      <c r="S207" s="39">
        <v>3.0890038474638222</v>
      </c>
      <c r="T207" s="39">
        <v>0</v>
      </c>
      <c r="U207" s="39">
        <v>3.9790633779589788</v>
      </c>
      <c r="V207" s="16">
        <v>2.1626674976628232E-2</v>
      </c>
      <c r="W207" s="16">
        <v>3.8790822203542852E-2</v>
      </c>
      <c r="X207" s="16">
        <v>7.8186350888127143E-2</v>
      </c>
      <c r="Y207" s="16">
        <v>0.70984514492985085</v>
      </c>
      <c r="Z207" s="16">
        <v>0.29015485507014921</v>
      </c>
      <c r="AA207" s="39">
        <v>109.46769398566555</v>
      </c>
      <c r="AB207" s="39">
        <f>R207*1000/AA207</f>
        <v>73.962474185870761</v>
      </c>
      <c r="AC207" s="39">
        <f>IF(AND(Table25[[#This Row],[Subsector]]="Residential",$AB207&gt;49),49+($AB207-49)*2,$AB207)</f>
        <v>98.924948371741522</v>
      </c>
      <c r="AD207" s="39">
        <f>Table25[[#This Row],[Space heating demand (MWh)]]/(load_factor*8760)*1000</f>
        <v>3.0601968099039643</v>
      </c>
      <c r="AE207" s="39">
        <f>Table25[[#This Row],[Peak demand / kW]]/Table25[[#This Row],[Floor area / m^2]]*1000</f>
        <v>27.955250526284836</v>
      </c>
      <c r="AF207" s="39">
        <f t="shared" si="3"/>
        <v>37.390200172077563</v>
      </c>
      <c r="AG207" s="46">
        <f>Table25[[#This Row],[Rebound-corrected peak demand (W/m2)]]/DesignDT</f>
        <v>1.6256608770468506</v>
      </c>
      <c r="AI207" s="16">
        <f>IF(Table25[[#This Row],[Subsector]]="Residential",1-MAX(Table25[[#This Row],[No HW storage %]],Table25[[#This Row],[Space constrained %]]),Table25[[#This Row],[ND stock with floor area over threshold / %]])</f>
        <v>0.92181364911187291</v>
      </c>
      <c r="AJ207" s="16">
        <f>IF(Table25[[#This Row],[Subsector]]="Residential",1-MAX(Table25[[#This Row],[No HW storage %]],Table25[[#This Row],[Space constrained %]]),Table25[[#This Row],[ND stock with floor area over threshold / %]])</f>
        <v>0.92181364911187291</v>
      </c>
      <c r="AK207" s="16">
        <f>IF(Table25[[#This Row],[Subsector]]="Residential",1-MAX(Table25[[#This Row],[No HW storage %]],Table25[[#This Row],[Space constrained %]]),Table25[[#This Row],[ND stock with floor area over threshold / %]])</f>
        <v>0.92181364911187291</v>
      </c>
      <c r="AL207" s="16">
        <f>IF(Table25[[#This Row],[Subsector]]="Residential",1-MAX(Table25[[#This Row],[No HW storage %]],Table25[[#This Row],[Space constrained %]]),Table25[[#This Row],[ND stock with floor area over threshold / %]])</f>
        <v>0.92181364911187291</v>
      </c>
      <c r="AM207" s="16">
        <f>IF($G207=Table25[[#Headers],[Electric heating]],1,0)</f>
        <v>0</v>
      </c>
      <c r="AN207" s="16">
        <f>IF($G207=Table25[[#Headers],[Commercial electric heating]],1,0)</f>
        <v>0</v>
      </c>
      <c r="AO20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0.92181364911187291</v>
      </c>
      <c r="AP207" s="16">
        <f>IF(Table25[[#This Row],[Subsector]]="Residential",IF(AND(Table25[[#This Row],[Building structure]]&lt;&gt;"Apartment",OR(Table25[[#This Row],[Heating]]="Oil boiler",Table25[[#This Row],[Heating]]="Solid boiler")),1,1-Table25[[#This Row],[Space constrained %]]),Table25[[#This Row],[ND stock with floor area over threshold / %]])</f>
        <v>0.92181364911187291</v>
      </c>
      <c r="AQ207" s="16">
        <f>IF(Table25[[#This Row],[Subsector]]="Residential",IF(AND(Table25[[#This Row],[Building structure]]&lt;&gt;"Apartment",OR(Table25[[#This Row],[Heating]]="Oil boiler",Table25[[#This Row],[Heating]]="Solid boiler")),1,1-Table25[[#This Row],[Space constrained %]]),Table25[[#This Row],[ND stock with floor area over threshold / %]])</f>
        <v>0.92181364911187291</v>
      </c>
      <c r="AR207" s="16">
        <f>IF(Table25[[#This Row],[Heating]]="Gas boiler",1,percentage_of_non_gas_domestic_properties_within_close_proximity_of_gas_grid)</f>
        <v>1</v>
      </c>
      <c r="AS207" s="16">
        <f>IF(Table25[[#This Row],[Heating]]="Gas boiler",1,percentage_of_non_gas_domestic_properties_within_close_proximity_of_gas_grid)</f>
        <v>1</v>
      </c>
      <c r="AT207" s="16">
        <f>Table25[[#This Row],[Biomethane boiler]]*Table25[[#This Row],[ASHP]]</f>
        <v>0.92181364911187291</v>
      </c>
      <c r="AU207" s="16">
        <f>IF(Table25[[#This Row],[Subsector]]="Residential",Table25[[#This Row],[ASHP]]*Table25[[#This Row],[Bioliquid boiler (B100)]],Table25[[#This Row],[ND stock with floor area over threshold / %]])</f>
        <v>0.84974040368894721</v>
      </c>
      <c r="AV207" s="16">
        <f>Table25[[#This Row],[Biomethane boiler]]*Table25[[#This Row],[ASHP]]</f>
        <v>0.92181364911187291</v>
      </c>
      <c r="AW207" s="16">
        <v>1</v>
      </c>
      <c r="AX207" s="16">
        <f>IF(Table25[[#This Row],[Subsector]]="Residential",IF(Table25[[#This Row],[Building structure]]&lt;&gt;"Apartment",0.5*(1-MIN(Table25[[#This Row],[No HW storage %]],Table25[[#This Row],[Space constrained %]])),0),0.5*Table25[[#This Row],[ASHP]])</f>
        <v>0.48060458889822855</v>
      </c>
      <c r="AY207" s="16">
        <f>IF(Table25[[#This Row],[Subsector]]="Residential",IF(Table25[[#This Row],[Building structure]]&lt;&gt;"Apartment",Table25[[#This Row],[Hydrogen boiler]]*0.5,0),0.5*Table25[[#This Row],[Hydrogen boiler]])</f>
        <v>0.5</v>
      </c>
      <c r="AZ207" s="16">
        <f>IF(Table25[[#This Row],[Subsector]]="Residential",IF(Table25[[#This Row],[Peak demand / kW]]&gt;fuse_limit_kW,0,1),0)</f>
        <v>1</v>
      </c>
      <c r="BA207" s="16">
        <f>IF(Table25[[#This Row],[Subsector]]="Residential",IF(Table25[[#This Row],[Building structure]]&lt;&gt;"Apartment",IF(Table25[[#This Row],[Peak demand / kW]]&gt;fuse_limit_kW,0,0.5),0),0)</f>
        <v>0.5</v>
      </c>
      <c r="BB207" s="16">
        <f>IF(Table25[[#This Row],[Subsector]]="Residential",IF(Table25[[#This Row],[Peak demand / kW]]&gt;fuse_limit_kW,0,1),IF(OR(Table25[[#This Row],[Subsector]]="Commercial",Table25[[#This Row],[Subsector]]="Public"),1,0))</f>
        <v>1</v>
      </c>
      <c r="BC207" s="16">
        <f>IF(Table25[[#This Row],[Subsector]]="Residential",IF(Table25[[#This Row],[Peak demand / kW]]&gt;fuse_limit_kW,0,1),0)</f>
        <v>1</v>
      </c>
      <c r="BD207" s="16">
        <f>IF($G207=Table25[[#Headers],[Gas boiler]],1,0)</f>
        <v>1</v>
      </c>
      <c r="BE207" s="16">
        <f>IF($G207=Table25[[#Headers],[Oil boiler]],1,0)</f>
        <v>0</v>
      </c>
      <c r="BF207" s="16">
        <f>IF($G207=Table25[[#Headers],[Solid boiler]],1,0)</f>
        <v>0</v>
      </c>
      <c r="BG207" s="16">
        <f>IF(Table25[[#This Row],[Subsector]]="Residential",IF(Table25[[#This Row],[Building structure]]&lt;&gt;"Apartment",Table25[[#This Row],[ASHP]]*0.5,0),0)</f>
        <v>0.46090682455593646</v>
      </c>
      <c r="BH207" s="16">
        <f>IF(Table25[[#This Row],[Subsector]]="Residential",IF(Table25[[#This Row],[Building structure]]="Apartment",1,0),0)</f>
        <v>0</v>
      </c>
      <c r="BI207" s="27">
        <f>Table25[[#This Row],[Bioliquid boiler (B100)]]*0.5</f>
        <v>0.46090682455593646</v>
      </c>
    </row>
    <row r="208" spans="2:61" x14ac:dyDescent="0.25">
      <c r="B208">
        <v>200</v>
      </c>
      <c r="C208" t="s">
        <v>352</v>
      </c>
      <c r="G208" t="s">
        <v>25</v>
      </c>
      <c r="H208" t="s">
        <v>357</v>
      </c>
      <c r="J208" t="s">
        <v>361</v>
      </c>
      <c r="K208" s="39">
        <v>7.2154738308946875</v>
      </c>
      <c r="L208" s="39">
        <v>2.5426487622925649</v>
      </c>
      <c r="M208" s="39">
        <v>3.9894819401303709</v>
      </c>
      <c r="N208" s="39">
        <v>0</v>
      </c>
      <c r="O208" t="s">
        <v>339</v>
      </c>
      <c r="P208" s="19">
        <v>59361.295227518771</v>
      </c>
      <c r="R208" s="39">
        <v>9.8863346535010397</v>
      </c>
      <c r="S208" s="39">
        <v>3.2219137345705344</v>
      </c>
      <c r="T208" s="39">
        <v>0</v>
      </c>
      <c r="U208" s="39">
        <v>3.9894819401303705</v>
      </c>
      <c r="V208" s="16">
        <v>4.9158361946235657E-2</v>
      </c>
      <c r="W208" s="16">
        <v>3.4132262517254361E-2</v>
      </c>
      <c r="X208" s="16">
        <v>0.14500460597939871</v>
      </c>
      <c r="Y208" s="16">
        <v>0.73943258674903878</v>
      </c>
      <c r="Z208" s="16">
        <v>0.26056741325096133</v>
      </c>
      <c r="AA208" s="39">
        <v>105.96129302403469</v>
      </c>
      <c r="AB208" s="39">
        <f>R208*1000/AA208</f>
        <v>93.301377997138744</v>
      </c>
      <c r="AC208" s="39">
        <f>IF(AND(Table25[[#This Row],[Subsector]]="Residential",$AB208&gt;49),49+($AB208-49)*2,$AB208)</f>
        <v>137.60275599427749</v>
      </c>
      <c r="AD208" s="39">
        <f>Table25[[#This Row],[Space heating demand (MWh)]]/(load_factor*8760)*1000</f>
        <v>3.5962419310294576</v>
      </c>
      <c r="AE208" s="39">
        <f>Table25[[#This Row],[Peak demand / kW]]/Table25[[#This Row],[Floor area / m^2]]*1000</f>
        <v>33.939203914902578</v>
      </c>
      <c r="AF208" s="39">
        <f t="shared" si="3"/>
        <v>50.054223155049058</v>
      </c>
      <c r="AG208" s="46">
        <f>Table25[[#This Row],[Rebound-corrected peak demand (W/m2)]]/DesignDT</f>
        <v>2.1762705719586548</v>
      </c>
      <c r="AI208" s="16">
        <f>IF(Table25[[#This Row],[Subsector]]="Residential",1-MAX(Table25[[#This Row],[No HW storage %]],Table25[[#This Row],[Space constrained %]]),Table25[[#This Row],[ND stock with floor area over threshold / %]])</f>
        <v>0.85499539402060132</v>
      </c>
      <c r="AJ208" s="16">
        <f>IF(Table25[[#This Row],[Subsector]]="Residential",1-MAX(Table25[[#This Row],[No HW storage %]],Table25[[#This Row],[Space constrained %]]),Table25[[#This Row],[ND stock with floor area over threshold / %]])</f>
        <v>0.85499539402060132</v>
      </c>
      <c r="AK208" s="16">
        <f>IF(Table25[[#This Row],[Subsector]]="Residential",1-MAX(Table25[[#This Row],[No HW storage %]],Table25[[#This Row],[Space constrained %]]),Table25[[#This Row],[ND stock with floor area over threshold / %]])</f>
        <v>0.85499539402060132</v>
      </c>
      <c r="AL208" s="16">
        <f>IF(Table25[[#This Row],[Subsector]]="Residential",1-MAX(Table25[[#This Row],[No HW storage %]],Table25[[#This Row],[Space constrained %]]),Table25[[#This Row],[ND stock with floor area over threshold / %]])</f>
        <v>0.85499539402060132</v>
      </c>
      <c r="AM208" s="16">
        <f>IF($G208=Table25[[#Headers],[Electric heating]],1,0)</f>
        <v>0</v>
      </c>
      <c r="AN208" s="16">
        <f>IF($G208=Table25[[#Headers],[Commercial electric heating]],1,0)</f>
        <v>0</v>
      </c>
      <c r="AO20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0.85499539402060132</v>
      </c>
      <c r="AP208" s="16">
        <f>IF(Table25[[#This Row],[Subsector]]="Residential",IF(AND(Table25[[#This Row],[Building structure]]&lt;&gt;"Apartment",OR(Table25[[#This Row],[Heating]]="Oil boiler",Table25[[#This Row],[Heating]]="Solid boiler")),1,1-Table25[[#This Row],[Space constrained %]]),Table25[[#This Row],[ND stock with floor area over threshold / %]])</f>
        <v>0.85499539402060132</v>
      </c>
      <c r="AQ208" s="16">
        <f>IF(Table25[[#This Row],[Subsector]]="Residential",IF(AND(Table25[[#This Row],[Building structure]]&lt;&gt;"Apartment",OR(Table25[[#This Row],[Heating]]="Oil boiler",Table25[[#This Row],[Heating]]="Solid boiler")),1,1-Table25[[#This Row],[Space constrained %]]),Table25[[#This Row],[ND stock with floor area over threshold / %]])</f>
        <v>0.85499539402060132</v>
      </c>
      <c r="AR208" s="16">
        <f>IF(Table25[[#This Row],[Heating]]="Gas boiler",1,percentage_of_non_gas_domestic_properties_within_close_proximity_of_gas_grid)</f>
        <v>1</v>
      </c>
      <c r="AS208" s="16">
        <f>IF(Table25[[#This Row],[Heating]]="Gas boiler",1,percentage_of_non_gas_domestic_properties_within_close_proximity_of_gas_grid)</f>
        <v>1</v>
      </c>
      <c r="AT208" s="16">
        <f>Table25[[#This Row],[Biomethane boiler]]*Table25[[#This Row],[ASHP]]</f>
        <v>0.85499539402060132</v>
      </c>
      <c r="AU208" s="16">
        <f>IF(Table25[[#This Row],[Subsector]]="Residential",Table25[[#This Row],[ASHP]]*Table25[[#This Row],[Bioliquid boiler (B100)]],Table25[[#This Row],[ND stock with floor area over threshold / %]])</f>
        <v>0.73101712379644335</v>
      </c>
      <c r="AV208" s="16">
        <f>Table25[[#This Row],[Biomethane boiler]]*Table25[[#This Row],[ASHP]]</f>
        <v>0.85499539402060132</v>
      </c>
      <c r="AW208" s="16">
        <v>1</v>
      </c>
      <c r="AX208" s="16">
        <f>IF(Table25[[#This Row],[Subsector]]="Residential",IF(Table25[[#This Row],[Building structure]]&lt;&gt;"Apartment",0.5*(1-MIN(Table25[[#This Row],[No HW storage %]],Table25[[#This Row],[Space constrained %]])),0),0.5*Table25[[#This Row],[ASHP]])</f>
        <v>0.48293386874137284</v>
      </c>
      <c r="AY208" s="16">
        <f>IF(Table25[[#This Row],[Subsector]]="Residential",IF(Table25[[#This Row],[Building structure]]&lt;&gt;"Apartment",Table25[[#This Row],[Hydrogen boiler]]*0.5,0),0.5*Table25[[#This Row],[Hydrogen boiler]])</f>
        <v>0.5</v>
      </c>
      <c r="AZ208" s="16">
        <f>IF(Table25[[#This Row],[Subsector]]="Residential",IF(Table25[[#This Row],[Peak demand / kW]]&gt;fuse_limit_kW,0,1),0)</f>
        <v>1</v>
      </c>
      <c r="BA208" s="16">
        <f>IF(Table25[[#This Row],[Subsector]]="Residential",IF(Table25[[#This Row],[Building structure]]&lt;&gt;"Apartment",IF(Table25[[#This Row],[Peak demand / kW]]&gt;fuse_limit_kW,0,0.5),0),0)</f>
        <v>0.5</v>
      </c>
      <c r="BB208" s="16">
        <f>IF(Table25[[#This Row],[Subsector]]="Residential",IF(Table25[[#This Row],[Peak demand / kW]]&gt;fuse_limit_kW,0,1),IF(OR(Table25[[#This Row],[Subsector]]="Commercial",Table25[[#This Row],[Subsector]]="Public"),1,0))</f>
        <v>1</v>
      </c>
      <c r="BC208" s="16">
        <f>IF(Table25[[#This Row],[Subsector]]="Residential",IF(Table25[[#This Row],[Peak demand / kW]]&gt;fuse_limit_kW,0,1),0)</f>
        <v>1</v>
      </c>
      <c r="BD208" s="16">
        <f>IF($G208=Table25[[#Headers],[Gas boiler]],1,0)</f>
        <v>1</v>
      </c>
      <c r="BE208" s="16">
        <f>IF($G208=Table25[[#Headers],[Oil boiler]],1,0)</f>
        <v>0</v>
      </c>
      <c r="BF208" s="16">
        <f>IF($G208=Table25[[#Headers],[Solid boiler]],1,0)</f>
        <v>0</v>
      </c>
      <c r="BG208" s="16">
        <f>IF(Table25[[#This Row],[Subsector]]="Residential",IF(Table25[[#This Row],[Building structure]]&lt;&gt;"Apartment",Table25[[#This Row],[ASHP]]*0.5,0),0)</f>
        <v>0.42749769701030066</v>
      </c>
      <c r="BH208" s="16">
        <f>IF(Table25[[#This Row],[Subsector]]="Residential",IF(Table25[[#This Row],[Building structure]]="Apartment",1,0),0)</f>
        <v>0</v>
      </c>
      <c r="BI208" s="27">
        <f>Table25[[#This Row],[Bioliquid boiler (B100)]]*0.5</f>
        <v>0.42749769701030066</v>
      </c>
    </row>
    <row r="209" spans="2:61" x14ac:dyDescent="0.25">
      <c r="B209" s="3">
        <v>201</v>
      </c>
      <c r="C209" t="s">
        <v>352</v>
      </c>
      <c r="G209" t="s">
        <v>25</v>
      </c>
      <c r="H209" t="s">
        <v>358</v>
      </c>
      <c r="J209" t="s">
        <v>361</v>
      </c>
      <c r="K209" s="39">
        <v>9.4406168724864461</v>
      </c>
      <c r="L209" s="39">
        <v>2.4846681725560114</v>
      </c>
      <c r="M209" s="39">
        <v>4.0117489884159356</v>
      </c>
      <c r="N209" s="39">
        <v>0</v>
      </c>
      <c r="O209" t="s">
        <v>339</v>
      </c>
      <c r="P209" s="19">
        <v>22778.113619670967</v>
      </c>
      <c r="R209" s="39">
        <v>13.255061146454066</v>
      </c>
      <c r="S209" s="39">
        <v>3.1752027484410887</v>
      </c>
      <c r="T209" s="39">
        <v>0</v>
      </c>
      <c r="U209" s="39">
        <v>4.0117489884159347</v>
      </c>
      <c r="V209" s="16">
        <v>0.12429070274989087</v>
      </c>
      <c r="W209" s="16">
        <v>3.7622682660850601E-2</v>
      </c>
      <c r="X209" s="16">
        <v>0.18627237014404191</v>
      </c>
      <c r="Y209" s="16">
        <v>0.79164706225710468</v>
      </c>
      <c r="Z209" s="16">
        <v>0.20835293774289532</v>
      </c>
      <c r="AA209" s="39">
        <v>106.42683326058476</v>
      </c>
      <c r="AB209" s="39">
        <f>R209*1000/AA209</f>
        <v>124.54623275315556</v>
      </c>
      <c r="AC209" s="39">
        <f>IF(AND(Table25[[#This Row],[Subsector]]="Residential",$AB209&gt;49),49+($AB209-49)*2,$AB209)</f>
        <v>200.09246550631113</v>
      </c>
      <c r="AD209" s="39">
        <f>Table25[[#This Row],[Space heating demand (MWh)]]/(load_factor*8760)*1000</f>
        <v>4.7052685724189214</v>
      </c>
      <c r="AE209" s="39">
        <f>Table25[[#This Row],[Peak demand / kW]]/Table25[[#This Row],[Floor area / m^2]]*1000</f>
        <v>44.211299239714585</v>
      </c>
      <c r="AF209" s="39">
        <f t="shared" si="3"/>
        <v>71.028626659826884</v>
      </c>
      <c r="AG209" s="46">
        <f>Table25[[#This Row],[Rebound-corrected peak demand (W/m2)]]/DesignDT</f>
        <v>3.0882011591229079</v>
      </c>
      <c r="AI209" s="16">
        <f>IF(Table25[[#This Row],[Subsector]]="Residential",1-MAX(Table25[[#This Row],[No HW storage %]],Table25[[#This Row],[Space constrained %]]),Table25[[#This Row],[ND stock with floor area over threshold / %]])</f>
        <v>0.81372762985595815</v>
      </c>
      <c r="AJ209" s="16">
        <f>IF(Table25[[#This Row],[Subsector]]="Residential",1-MAX(Table25[[#This Row],[No HW storage %]],Table25[[#This Row],[Space constrained %]]),Table25[[#This Row],[ND stock with floor area over threshold / %]])</f>
        <v>0.81372762985595815</v>
      </c>
      <c r="AK209" s="16">
        <f>IF(Table25[[#This Row],[Subsector]]="Residential",1-MAX(Table25[[#This Row],[No HW storage %]],Table25[[#This Row],[Space constrained %]]),Table25[[#This Row],[ND stock with floor area over threshold / %]])</f>
        <v>0.81372762985595815</v>
      </c>
      <c r="AL209" s="16">
        <f>IF(Table25[[#This Row],[Subsector]]="Residential",1-MAX(Table25[[#This Row],[No HW storage %]],Table25[[#This Row],[Space constrained %]]),Table25[[#This Row],[ND stock with floor area over threshold / %]])</f>
        <v>0.81372762985595815</v>
      </c>
      <c r="AM209" s="16">
        <f>IF($G209=Table25[[#Headers],[Electric heating]],1,0)</f>
        <v>0</v>
      </c>
      <c r="AN209" s="16">
        <f>IF($G209=Table25[[#Headers],[Commercial electric heating]],1,0)</f>
        <v>0</v>
      </c>
      <c r="AO20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0.81372762985595815</v>
      </c>
      <c r="AP209" s="16">
        <f>IF(Table25[[#This Row],[Subsector]]="Residential",IF(AND(Table25[[#This Row],[Building structure]]&lt;&gt;"Apartment",OR(Table25[[#This Row],[Heating]]="Oil boiler",Table25[[#This Row],[Heating]]="Solid boiler")),1,1-Table25[[#This Row],[Space constrained %]]),Table25[[#This Row],[ND stock with floor area over threshold / %]])</f>
        <v>0.81372762985595815</v>
      </c>
      <c r="AQ209" s="16">
        <f>IF(Table25[[#This Row],[Subsector]]="Residential",IF(AND(Table25[[#This Row],[Building structure]]&lt;&gt;"Apartment",OR(Table25[[#This Row],[Heating]]="Oil boiler",Table25[[#This Row],[Heating]]="Solid boiler")),1,1-Table25[[#This Row],[Space constrained %]]),Table25[[#This Row],[ND stock with floor area over threshold / %]])</f>
        <v>0.81372762985595815</v>
      </c>
      <c r="AR209" s="16">
        <f>IF(Table25[[#This Row],[Heating]]="Gas boiler",1,percentage_of_non_gas_domestic_properties_within_close_proximity_of_gas_grid)</f>
        <v>1</v>
      </c>
      <c r="AS209" s="16">
        <f>IF(Table25[[#This Row],[Heating]]="Gas boiler",1,percentage_of_non_gas_domestic_properties_within_close_proximity_of_gas_grid)</f>
        <v>1</v>
      </c>
      <c r="AT209" s="16">
        <f>Table25[[#This Row],[Biomethane boiler]]*Table25[[#This Row],[ASHP]]</f>
        <v>0.81372762985595815</v>
      </c>
      <c r="AU209" s="16">
        <f>IF(Table25[[#This Row],[Subsector]]="Residential",Table25[[#This Row],[ASHP]]*Table25[[#This Row],[Bioliquid boiler (B100)]],Table25[[#This Row],[ND stock with floor area over threshold / %]])</f>
        <v>0.66215265559099523</v>
      </c>
      <c r="AV209" s="16">
        <f>Table25[[#This Row],[Biomethane boiler]]*Table25[[#This Row],[ASHP]]</f>
        <v>0.81372762985595815</v>
      </c>
      <c r="AW209" s="16">
        <v>1</v>
      </c>
      <c r="AX209" s="16">
        <f>IF(Table25[[#This Row],[Subsector]]="Residential",IF(Table25[[#This Row],[Building structure]]&lt;&gt;"Apartment",0.5*(1-MIN(Table25[[#This Row],[No HW storage %]],Table25[[#This Row],[Space constrained %]])),0),0.5*Table25[[#This Row],[ASHP]])</f>
        <v>0.48118865866957472</v>
      </c>
      <c r="AY209" s="16">
        <f>IF(Table25[[#This Row],[Subsector]]="Residential",IF(Table25[[#This Row],[Building structure]]&lt;&gt;"Apartment",Table25[[#This Row],[Hydrogen boiler]]*0.5,0),0.5*Table25[[#This Row],[Hydrogen boiler]])</f>
        <v>0.5</v>
      </c>
      <c r="AZ209" s="16">
        <f>IF(Table25[[#This Row],[Subsector]]="Residential",IF(Table25[[#This Row],[Peak demand / kW]]&gt;fuse_limit_kW,0,1),0)</f>
        <v>1</v>
      </c>
      <c r="BA209" s="16">
        <f>IF(Table25[[#This Row],[Subsector]]="Residential",IF(Table25[[#This Row],[Building structure]]&lt;&gt;"Apartment",IF(Table25[[#This Row],[Peak demand / kW]]&gt;fuse_limit_kW,0,0.5),0),0)</f>
        <v>0.5</v>
      </c>
      <c r="BB209" s="16">
        <f>IF(Table25[[#This Row],[Subsector]]="Residential",IF(Table25[[#This Row],[Peak demand / kW]]&gt;fuse_limit_kW,0,1),IF(OR(Table25[[#This Row],[Subsector]]="Commercial",Table25[[#This Row],[Subsector]]="Public"),1,0))</f>
        <v>1</v>
      </c>
      <c r="BC209" s="16">
        <f>IF(Table25[[#This Row],[Subsector]]="Residential",IF(Table25[[#This Row],[Peak demand / kW]]&gt;fuse_limit_kW,0,1),0)</f>
        <v>1</v>
      </c>
      <c r="BD209" s="16">
        <f>IF($G209=Table25[[#Headers],[Gas boiler]],1,0)</f>
        <v>1</v>
      </c>
      <c r="BE209" s="16">
        <f>IF($G209=Table25[[#Headers],[Oil boiler]],1,0)</f>
        <v>0</v>
      </c>
      <c r="BF209" s="16">
        <f>IF($G209=Table25[[#Headers],[Solid boiler]],1,0)</f>
        <v>0</v>
      </c>
      <c r="BG209" s="16">
        <f>IF(Table25[[#This Row],[Subsector]]="Residential",IF(Table25[[#This Row],[Building structure]]&lt;&gt;"Apartment",Table25[[#This Row],[ASHP]]*0.5,0),0)</f>
        <v>0.40686381492797907</v>
      </c>
      <c r="BH209" s="16">
        <f>IF(Table25[[#This Row],[Subsector]]="Residential",IF(Table25[[#This Row],[Building structure]]="Apartment",1,0),0)</f>
        <v>0</v>
      </c>
      <c r="BI209" s="27">
        <f>Table25[[#This Row],[Bioliquid boiler (B100)]]*0.5</f>
        <v>0.40686381492797907</v>
      </c>
    </row>
    <row r="210" spans="2:61" x14ac:dyDescent="0.25">
      <c r="B210" s="3">
        <v>202</v>
      </c>
      <c r="C210" t="s">
        <v>352</v>
      </c>
      <c r="G210" t="s">
        <v>25</v>
      </c>
      <c r="H210" t="s">
        <v>359</v>
      </c>
      <c r="J210" t="s">
        <v>361</v>
      </c>
      <c r="K210" s="39">
        <v>10.759157117215091</v>
      </c>
      <c r="L210" s="39">
        <v>2.5552950516938422</v>
      </c>
      <c r="M210" s="39">
        <v>4.0277182712701478</v>
      </c>
      <c r="N210" s="39">
        <v>0</v>
      </c>
      <c r="O210" t="s">
        <v>339</v>
      </c>
      <c r="P210" s="19">
        <v>9221.6064523111399</v>
      </c>
      <c r="R210" s="39">
        <v>16.156737265102166</v>
      </c>
      <c r="S210" s="39">
        <v>3.3777796401759308</v>
      </c>
      <c r="T210" s="39">
        <v>0</v>
      </c>
      <c r="U210" s="39">
        <v>4.0277182712701478</v>
      </c>
      <c r="V210" s="16">
        <v>0.18194070080862534</v>
      </c>
      <c r="W210" s="16">
        <v>2.6641550053821312E-2</v>
      </c>
      <c r="X210" s="16">
        <v>0.19568733153638815</v>
      </c>
      <c r="Y210" s="16">
        <v>0.80808109719596233</v>
      </c>
      <c r="Z210" s="16">
        <v>0.19191890280403767</v>
      </c>
      <c r="AA210" s="39">
        <v>105.66935309973053</v>
      </c>
      <c r="AB210" s="39">
        <f>R210*1000/AA210</f>
        <v>152.89898907447147</v>
      </c>
      <c r="AC210" s="39">
        <f>IF(AND(Table25[[#This Row],[Subsector]]="Residential",$AB210&gt;49),49+($AB210-49)*2,$AB210)</f>
        <v>256.79797814894295</v>
      </c>
      <c r="AD210" s="39">
        <f>Table25[[#This Row],[Space heating demand (MWh)]]/(load_factor*8760)*1000</f>
        <v>5.3624381259331964</v>
      </c>
      <c r="AE210" s="39">
        <f>Table25[[#This Row],[Peak demand / kW]]/Table25[[#This Row],[Floor area / m^2]]*1000</f>
        <v>50.747335614633108</v>
      </c>
      <c r="AF210" s="39">
        <f t="shared" si="3"/>
        <v>85.231519587983087</v>
      </c>
      <c r="AG210" s="46">
        <f>Table25[[#This Row],[Rebound-corrected peak demand (W/m2)]]/DesignDT</f>
        <v>3.7057182429557862</v>
      </c>
      <c r="AI210" s="16">
        <f>IF(Table25[[#This Row],[Subsector]]="Residential",1-MAX(Table25[[#This Row],[No HW storage %]],Table25[[#This Row],[Space constrained %]]),Table25[[#This Row],[ND stock with floor area over threshold / %]])</f>
        <v>0.80431266846361182</v>
      </c>
      <c r="AJ210" s="16">
        <f>IF(Table25[[#This Row],[Subsector]]="Residential",1-MAX(Table25[[#This Row],[No HW storage %]],Table25[[#This Row],[Space constrained %]]),Table25[[#This Row],[ND stock with floor area over threshold / %]])</f>
        <v>0.80431266846361182</v>
      </c>
      <c r="AK210" s="16">
        <f>IF(Table25[[#This Row],[Subsector]]="Residential",1-MAX(Table25[[#This Row],[No HW storage %]],Table25[[#This Row],[Space constrained %]]),Table25[[#This Row],[ND stock with floor area over threshold / %]])</f>
        <v>0.80431266846361182</v>
      </c>
      <c r="AL210" s="16">
        <f>IF(Table25[[#This Row],[Subsector]]="Residential",1-MAX(Table25[[#This Row],[No HW storage %]],Table25[[#This Row],[Space constrained %]]),Table25[[#This Row],[ND stock with floor area over threshold / %]])</f>
        <v>0.80431266846361182</v>
      </c>
      <c r="AM210" s="16">
        <f>IF($G210=Table25[[#Headers],[Electric heating]],1,0)</f>
        <v>0</v>
      </c>
      <c r="AN210" s="16">
        <f>IF($G210=Table25[[#Headers],[Commercial electric heating]],1,0)</f>
        <v>0</v>
      </c>
      <c r="AO21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0.80431266846361182</v>
      </c>
      <c r="AP210" s="16">
        <f>IF(Table25[[#This Row],[Subsector]]="Residential",IF(AND(Table25[[#This Row],[Building structure]]&lt;&gt;"Apartment",OR(Table25[[#This Row],[Heating]]="Oil boiler",Table25[[#This Row],[Heating]]="Solid boiler")),1,1-Table25[[#This Row],[Space constrained %]]),Table25[[#This Row],[ND stock with floor area over threshold / %]])</f>
        <v>0.80431266846361182</v>
      </c>
      <c r="AQ210" s="16">
        <f>IF(Table25[[#This Row],[Subsector]]="Residential",IF(AND(Table25[[#This Row],[Building structure]]&lt;&gt;"Apartment",OR(Table25[[#This Row],[Heating]]="Oil boiler",Table25[[#This Row],[Heating]]="Solid boiler")),1,1-Table25[[#This Row],[Space constrained %]]),Table25[[#This Row],[ND stock with floor area over threshold / %]])</f>
        <v>0.80431266846361182</v>
      </c>
      <c r="AR210" s="16">
        <f>IF(Table25[[#This Row],[Heating]]="Gas boiler",1,percentage_of_non_gas_domestic_properties_within_close_proximity_of_gas_grid)</f>
        <v>1</v>
      </c>
      <c r="AS210" s="16">
        <f>IF(Table25[[#This Row],[Heating]]="Gas boiler",1,percentage_of_non_gas_domestic_properties_within_close_proximity_of_gas_grid)</f>
        <v>1</v>
      </c>
      <c r="AT210" s="16">
        <f>Table25[[#This Row],[Biomethane boiler]]*Table25[[#This Row],[ASHP]]</f>
        <v>0.80431266846361182</v>
      </c>
      <c r="AU210" s="16">
        <f>IF(Table25[[#This Row],[Subsector]]="Residential",Table25[[#This Row],[ASHP]]*Table25[[#This Row],[Bioliquid boiler (B100)]],Table25[[#This Row],[ND stock with floor area over threshold / %]])</f>
        <v>0.64691886865105597</v>
      </c>
      <c r="AV210" s="16">
        <f>Table25[[#This Row],[Biomethane boiler]]*Table25[[#This Row],[ASHP]]</f>
        <v>0.80431266846361182</v>
      </c>
      <c r="AW210" s="16">
        <v>1</v>
      </c>
      <c r="AX210" s="16">
        <f>IF(Table25[[#This Row],[Subsector]]="Residential",IF(Table25[[#This Row],[Building structure]]&lt;&gt;"Apartment",0.5*(1-MIN(Table25[[#This Row],[No HW storage %]],Table25[[#This Row],[Space constrained %]])),0),0.5*Table25[[#This Row],[ASHP]])</f>
        <v>0.48667922497308935</v>
      </c>
      <c r="AY210" s="16">
        <f>IF(Table25[[#This Row],[Subsector]]="Residential",IF(Table25[[#This Row],[Building structure]]&lt;&gt;"Apartment",Table25[[#This Row],[Hydrogen boiler]]*0.5,0),0.5*Table25[[#This Row],[Hydrogen boiler]])</f>
        <v>0.5</v>
      </c>
      <c r="AZ210" s="16">
        <f>IF(Table25[[#This Row],[Subsector]]="Residential",IF(Table25[[#This Row],[Peak demand / kW]]&gt;fuse_limit_kW,0,1),0)</f>
        <v>1</v>
      </c>
      <c r="BA210" s="16">
        <f>IF(Table25[[#This Row],[Subsector]]="Residential",IF(Table25[[#This Row],[Building structure]]&lt;&gt;"Apartment",IF(Table25[[#This Row],[Peak demand / kW]]&gt;fuse_limit_kW,0,0.5),0),0)</f>
        <v>0.5</v>
      </c>
      <c r="BB210" s="16">
        <f>IF(Table25[[#This Row],[Subsector]]="Residential",IF(Table25[[#This Row],[Peak demand / kW]]&gt;fuse_limit_kW,0,1),IF(OR(Table25[[#This Row],[Subsector]]="Commercial",Table25[[#This Row],[Subsector]]="Public"),1,0))</f>
        <v>1</v>
      </c>
      <c r="BC210" s="16">
        <f>IF(Table25[[#This Row],[Subsector]]="Residential",IF(Table25[[#This Row],[Peak demand / kW]]&gt;fuse_limit_kW,0,1),0)</f>
        <v>1</v>
      </c>
      <c r="BD210" s="16">
        <f>IF($G210=Table25[[#Headers],[Gas boiler]],1,0)</f>
        <v>1</v>
      </c>
      <c r="BE210" s="16">
        <f>IF($G210=Table25[[#Headers],[Oil boiler]],1,0)</f>
        <v>0</v>
      </c>
      <c r="BF210" s="16">
        <f>IF($G210=Table25[[#Headers],[Solid boiler]],1,0)</f>
        <v>0</v>
      </c>
      <c r="BG210" s="16">
        <f>IF(Table25[[#This Row],[Subsector]]="Residential",IF(Table25[[#This Row],[Building structure]]&lt;&gt;"Apartment",Table25[[#This Row],[ASHP]]*0.5,0),0)</f>
        <v>0.40215633423180591</v>
      </c>
      <c r="BH210" s="16">
        <f>IF(Table25[[#This Row],[Subsector]]="Residential",IF(Table25[[#This Row],[Building structure]]="Apartment",1,0),0)</f>
        <v>0</v>
      </c>
      <c r="BI210" s="27">
        <f>Table25[[#This Row],[Bioliquid boiler (B100)]]*0.5</f>
        <v>0.40215633423180591</v>
      </c>
    </row>
    <row r="211" spans="2:61" x14ac:dyDescent="0.25">
      <c r="B211">
        <v>203</v>
      </c>
      <c r="C211" t="s">
        <v>352</v>
      </c>
      <c r="G211" t="s">
        <v>25</v>
      </c>
      <c r="H211" t="s">
        <v>360</v>
      </c>
      <c r="J211" t="s">
        <v>361</v>
      </c>
      <c r="K211" s="39">
        <v>11.114514573855654</v>
      </c>
      <c r="L211" s="39">
        <v>2.5838546921876118</v>
      </c>
      <c r="M211" s="39">
        <v>3.95769310856079</v>
      </c>
      <c r="N211" s="39">
        <v>0</v>
      </c>
      <c r="O211" t="s">
        <v>339</v>
      </c>
      <c r="P211" s="19">
        <v>4764.9109350621175</v>
      </c>
      <c r="R211" s="39">
        <v>17.780297105697599</v>
      </c>
      <c r="S211" s="39">
        <v>3.5299400732413218</v>
      </c>
      <c r="T211" s="39">
        <v>0</v>
      </c>
      <c r="U211" s="39">
        <v>3.9576931085607905</v>
      </c>
      <c r="V211" s="16">
        <v>0.32133541992696923</v>
      </c>
      <c r="W211" s="16">
        <v>3.5233160621761656E-2</v>
      </c>
      <c r="X211" s="16">
        <v>0.35941575378195095</v>
      </c>
      <c r="Y211" s="16">
        <v>0.81137501537553813</v>
      </c>
      <c r="Z211" s="16">
        <v>0.18862498462446184</v>
      </c>
      <c r="AA211" s="39">
        <v>94.374074074073889</v>
      </c>
      <c r="AB211" s="39">
        <f>R211*1000/AA211</f>
        <v>188.40234757420671</v>
      </c>
      <c r="AC211" s="39">
        <f>IF(AND(Table25[[#This Row],[Subsector]]="Residential",$AB211&gt;49),49+($AB211-49)*2,$AB211)</f>
        <v>327.80469514841343</v>
      </c>
      <c r="AD211" s="39">
        <f>Table25[[#This Row],[Space heating demand (MWh)]]/(load_factor*8760)*1000</f>
        <v>5.5395507336462115</v>
      </c>
      <c r="AE211" s="39">
        <f>Table25[[#This Row],[Peak demand / kW]]/Table25[[#This Row],[Floor area / m^2]]*1000</f>
        <v>58.697802208880347</v>
      </c>
      <c r="AF211" s="39">
        <f t="shared" si="3"/>
        <v>102.12938111816895</v>
      </c>
      <c r="AG211" s="46">
        <f>Table25[[#This Row],[Rebound-corrected peak demand (W/m2)]]/DesignDT</f>
        <v>4.4404078747029976</v>
      </c>
      <c r="AI211" s="16">
        <f>IF(Table25[[#This Row],[Subsector]]="Residential",1-MAX(Table25[[#This Row],[No HW storage %]],Table25[[#This Row],[Space constrained %]]),Table25[[#This Row],[ND stock with floor area over threshold / %]])</f>
        <v>0.6405842462180491</v>
      </c>
      <c r="AJ211" s="16">
        <f>IF(Table25[[#This Row],[Subsector]]="Residential",1-MAX(Table25[[#This Row],[No HW storage %]],Table25[[#This Row],[Space constrained %]]),Table25[[#This Row],[ND stock with floor area over threshold / %]])</f>
        <v>0.6405842462180491</v>
      </c>
      <c r="AK211" s="16">
        <f>IF(Table25[[#This Row],[Subsector]]="Residential",1-MAX(Table25[[#This Row],[No HW storage %]],Table25[[#This Row],[Space constrained %]]),Table25[[#This Row],[ND stock with floor area over threshold / %]])</f>
        <v>0.6405842462180491</v>
      </c>
      <c r="AL211" s="16">
        <f>IF(Table25[[#This Row],[Subsector]]="Residential",1-MAX(Table25[[#This Row],[No HW storage %]],Table25[[#This Row],[Space constrained %]]),Table25[[#This Row],[ND stock with floor area over threshold / %]])</f>
        <v>0.6405842462180491</v>
      </c>
      <c r="AM211" s="16">
        <f>IF($G211=Table25[[#Headers],[Electric heating]],1,0)</f>
        <v>0</v>
      </c>
      <c r="AN211" s="16">
        <f>IF($G211=Table25[[#Headers],[Commercial electric heating]],1,0)</f>
        <v>0</v>
      </c>
      <c r="AO21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0.6405842462180491</v>
      </c>
      <c r="AP211" s="16">
        <f>IF(Table25[[#This Row],[Subsector]]="Residential",IF(AND(Table25[[#This Row],[Building structure]]&lt;&gt;"Apartment",OR(Table25[[#This Row],[Heating]]="Oil boiler",Table25[[#This Row],[Heating]]="Solid boiler")),1,1-Table25[[#This Row],[Space constrained %]]),Table25[[#This Row],[ND stock with floor area over threshold / %]])</f>
        <v>0.6405842462180491</v>
      </c>
      <c r="AQ211" s="16">
        <f>IF(Table25[[#This Row],[Subsector]]="Residential",IF(AND(Table25[[#This Row],[Building structure]]&lt;&gt;"Apartment",OR(Table25[[#This Row],[Heating]]="Oil boiler",Table25[[#This Row],[Heating]]="Solid boiler")),1,1-Table25[[#This Row],[Space constrained %]]),Table25[[#This Row],[ND stock with floor area over threshold / %]])</f>
        <v>0.6405842462180491</v>
      </c>
      <c r="AR211" s="16">
        <f>IF(Table25[[#This Row],[Heating]]="Gas boiler",1,percentage_of_non_gas_domestic_properties_within_close_proximity_of_gas_grid)</f>
        <v>1</v>
      </c>
      <c r="AS211" s="16">
        <f>IF(Table25[[#This Row],[Heating]]="Gas boiler",1,percentage_of_non_gas_domestic_properties_within_close_proximity_of_gas_grid)</f>
        <v>1</v>
      </c>
      <c r="AT211" s="16">
        <f>Table25[[#This Row],[Biomethane boiler]]*Table25[[#This Row],[ASHP]]</f>
        <v>0.6405842462180491</v>
      </c>
      <c r="AU211" s="16">
        <f>IF(Table25[[#This Row],[Subsector]]="Residential",Table25[[#This Row],[ASHP]]*Table25[[#This Row],[Bioliquid boiler (B100)]],Table25[[#This Row],[ND stock with floor area over threshold / %]])</f>
        <v>0.41034817650274613</v>
      </c>
      <c r="AV211" s="16">
        <f>Table25[[#This Row],[Biomethane boiler]]*Table25[[#This Row],[ASHP]]</f>
        <v>0.6405842462180491</v>
      </c>
      <c r="AW211" s="16">
        <v>1</v>
      </c>
      <c r="AX211" s="16">
        <f>IF(Table25[[#This Row],[Subsector]]="Residential",IF(Table25[[#This Row],[Building structure]]&lt;&gt;"Apartment",0.5*(1-MIN(Table25[[#This Row],[No HW storage %]],Table25[[#This Row],[Space constrained %]])),0),0.5*Table25[[#This Row],[ASHP]])</f>
        <v>0.48238341968911919</v>
      </c>
      <c r="AY211" s="16">
        <f>IF(Table25[[#This Row],[Subsector]]="Residential",IF(Table25[[#This Row],[Building structure]]&lt;&gt;"Apartment",Table25[[#This Row],[Hydrogen boiler]]*0.5,0),0.5*Table25[[#This Row],[Hydrogen boiler]])</f>
        <v>0.5</v>
      </c>
      <c r="AZ211" s="16">
        <f>IF(Table25[[#This Row],[Subsector]]="Residential",IF(Table25[[#This Row],[Peak demand / kW]]&gt;fuse_limit_kW,0,1),0)</f>
        <v>1</v>
      </c>
      <c r="BA211" s="16">
        <f>IF(Table25[[#This Row],[Subsector]]="Residential",IF(Table25[[#This Row],[Building structure]]&lt;&gt;"Apartment",IF(Table25[[#This Row],[Peak demand / kW]]&gt;fuse_limit_kW,0,0.5),0),0)</f>
        <v>0.5</v>
      </c>
      <c r="BB211" s="16">
        <f>IF(Table25[[#This Row],[Subsector]]="Residential",IF(Table25[[#This Row],[Peak demand / kW]]&gt;fuse_limit_kW,0,1),IF(OR(Table25[[#This Row],[Subsector]]="Commercial",Table25[[#This Row],[Subsector]]="Public"),1,0))</f>
        <v>1</v>
      </c>
      <c r="BC211" s="16">
        <f>IF(Table25[[#This Row],[Subsector]]="Residential",IF(Table25[[#This Row],[Peak demand / kW]]&gt;fuse_limit_kW,0,1),0)</f>
        <v>1</v>
      </c>
      <c r="BD211" s="16">
        <f>IF($G211=Table25[[#Headers],[Gas boiler]],1,0)</f>
        <v>1</v>
      </c>
      <c r="BE211" s="16">
        <f>IF($G211=Table25[[#Headers],[Oil boiler]],1,0)</f>
        <v>0</v>
      </c>
      <c r="BF211" s="16">
        <f>IF($G211=Table25[[#Headers],[Solid boiler]],1,0)</f>
        <v>0</v>
      </c>
      <c r="BG211" s="16">
        <f>IF(Table25[[#This Row],[Subsector]]="Residential",IF(Table25[[#This Row],[Building structure]]&lt;&gt;"Apartment",Table25[[#This Row],[ASHP]]*0.5,0),0)</f>
        <v>0.32029212310902455</v>
      </c>
      <c r="BH211" s="16">
        <f>IF(Table25[[#This Row],[Subsector]]="Residential",IF(Table25[[#This Row],[Building structure]]="Apartment",1,0),0)</f>
        <v>0</v>
      </c>
      <c r="BI211" s="27">
        <f>Table25[[#This Row],[Bioliquid boiler (B100)]]*0.5</f>
        <v>0.32029212310902455</v>
      </c>
    </row>
    <row r="212" spans="2:61" x14ac:dyDescent="0.25">
      <c r="B212" s="3">
        <v>204</v>
      </c>
      <c r="C212" t="s">
        <v>352</v>
      </c>
      <c r="G212" t="s">
        <v>20</v>
      </c>
      <c r="H212" t="s">
        <v>353</v>
      </c>
      <c r="J212" t="s">
        <v>361</v>
      </c>
      <c r="K212" s="39">
        <v>4.429313147349129</v>
      </c>
      <c r="L212" s="39">
        <v>2.4159682576891597</v>
      </c>
      <c r="M212" s="39">
        <v>3.9514989373120017</v>
      </c>
      <c r="N212" s="39">
        <v>0</v>
      </c>
      <c r="O212" t="s">
        <v>339</v>
      </c>
      <c r="P212" s="19">
        <v>4406.1794156743526</v>
      </c>
      <c r="R212" s="39">
        <v>4.9378428265731298</v>
      </c>
      <c r="S212" s="39">
        <v>2.5938088016112193</v>
      </c>
      <c r="T212" s="39">
        <v>0</v>
      </c>
      <c r="U212" s="39">
        <v>3.9514989373120009</v>
      </c>
      <c r="V212" s="16">
        <v>1.1308562197092083E-2</v>
      </c>
      <c r="W212" s="16">
        <v>8.6114101184068884E-3</v>
      </c>
      <c r="X212" s="16">
        <v>6.8928379106085083E-2</v>
      </c>
      <c r="Y212" s="16">
        <v>0.6470607832263916</v>
      </c>
      <c r="Z212" s="16">
        <v>0.3529392167736084</v>
      </c>
      <c r="AA212" s="39">
        <v>118.84749596122751</v>
      </c>
      <c r="AB212" s="39">
        <f>R212*1000/AA212</f>
        <v>41.547722874902121</v>
      </c>
      <c r="AC212" s="39">
        <f>IF(AND(Table25[[#This Row],[Subsector]]="Residential",$AB212&gt;49),49+($AB212-49)*2,$AB212)</f>
        <v>41.547722874902121</v>
      </c>
      <c r="AD212" s="39">
        <f>Table25[[#This Row],[Space heating demand (MWh)]]/(load_factor*8760)*1000</f>
        <v>2.2076002268837671</v>
      </c>
      <c r="AE212" s="39">
        <f>Table25[[#This Row],[Peak demand / kW]]/Table25[[#This Row],[Floor area / m^2]]*1000</f>
        <v>18.575067223999138</v>
      </c>
      <c r="AF212" s="39">
        <f t="shared" si="3"/>
        <v>18.575067223999138</v>
      </c>
      <c r="AG212" s="46">
        <f>Table25[[#This Row],[Rebound-corrected peak demand (W/m2)]]/DesignDT</f>
        <v>0.80761161843474516</v>
      </c>
      <c r="AI212" s="16">
        <f>IF(Table25[[#This Row],[Subsector]]="Residential",1-MAX(Table25[[#This Row],[No HW storage %]],Table25[[#This Row],[Space constrained %]]),Table25[[#This Row],[ND stock with floor area over threshold / %]])</f>
        <v>0.93107162089391493</v>
      </c>
      <c r="AJ212" s="16">
        <f>IF(Table25[[#This Row],[Subsector]]="Residential",1-MAX(Table25[[#This Row],[No HW storage %]],Table25[[#This Row],[Space constrained %]]),Table25[[#This Row],[ND stock with floor area over threshold / %]])</f>
        <v>0.93107162089391493</v>
      </c>
      <c r="AK212" s="16">
        <f>IF(Table25[[#This Row],[Subsector]]="Residential",1-MAX(Table25[[#This Row],[No HW storage %]],Table25[[#This Row],[Space constrained %]]),Table25[[#This Row],[ND stock with floor area over threshold / %]])</f>
        <v>0.93107162089391493</v>
      </c>
      <c r="AL212" s="16">
        <f>IF(Table25[[#This Row],[Subsector]]="Residential",1-MAX(Table25[[#This Row],[No HW storage %]],Table25[[#This Row],[Space constrained %]]),Table25[[#This Row],[ND stock with floor area over threshold / %]])</f>
        <v>0.93107162089391493</v>
      </c>
      <c r="AM212" s="16">
        <f>IF($G212=Table25[[#Headers],[Electric heating]],1,0)</f>
        <v>0</v>
      </c>
      <c r="AN212" s="16">
        <f>IF($G212=Table25[[#Headers],[Commercial electric heating]],1,0)</f>
        <v>0</v>
      </c>
      <c r="AO21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12" s="16">
        <f>IF(Table25[[#This Row],[Subsector]]="Residential",IF(AND(Table25[[#This Row],[Building structure]]&lt;&gt;"Apartment",OR(Table25[[#This Row],[Heating]]="Oil boiler",Table25[[#This Row],[Heating]]="Solid boiler")),1,1-Table25[[#This Row],[Space constrained %]]),Table25[[#This Row],[ND stock with floor area over threshold / %]])</f>
        <v>1</v>
      </c>
      <c r="AQ212" s="16">
        <f>IF(Table25[[#This Row],[Subsector]]="Residential",IF(AND(Table25[[#This Row],[Building structure]]&lt;&gt;"Apartment",OR(Table25[[#This Row],[Heating]]="Oil boiler",Table25[[#This Row],[Heating]]="Solid boiler")),1,1-Table25[[#This Row],[Space constrained %]]),Table25[[#This Row],[ND stock with floor area over threshold / %]])</f>
        <v>1</v>
      </c>
      <c r="AR212" s="16">
        <f>IF(Table25[[#This Row],[Heating]]="Gas boiler",1,percentage_of_non_gas_domestic_properties_within_close_proximity_of_gas_grid)</f>
        <v>0.3495740805177735</v>
      </c>
      <c r="AS212" s="16">
        <f>IF(Table25[[#This Row],[Heating]]="Gas boiler",1,percentage_of_non_gas_domestic_properties_within_close_proximity_of_gas_grid)</f>
        <v>0.3495740805177735</v>
      </c>
      <c r="AT212" s="16">
        <f>Table25[[#This Row],[Biomethane boiler]]*Table25[[#This Row],[ASHP]]</f>
        <v>0.32547850577018328</v>
      </c>
      <c r="AU212" s="16">
        <f>IF(Table25[[#This Row],[Subsector]]="Residential",Table25[[#This Row],[ASHP]]*Table25[[#This Row],[Bioliquid boiler (B100)]],Table25[[#This Row],[ND stock with floor area over threshold / %]])</f>
        <v>0.93107162089391493</v>
      </c>
      <c r="AV212" s="16">
        <f>Table25[[#This Row],[Biomethane boiler]]*Table25[[#This Row],[ASHP]]</f>
        <v>0.32547850577018328</v>
      </c>
      <c r="AW212" s="16">
        <v>1</v>
      </c>
      <c r="AX212" s="16">
        <f>IF(Table25[[#This Row],[Subsector]]="Residential",IF(Table25[[#This Row],[Building structure]]&lt;&gt;"Apartment",0.5*(1-MIN(Table25[[#This Row],[No HW storage %]],Table25[[#This Row],[Space constrained %]])),0),0.5*Table25[[#This Row],[ASHP]])</f>
        <v>0.49569429494079653</v>
      </c>
      <c r="AY212" s="16">
        <f>IF(Table25[[#This Row],[Subsector]]="Residential",IF(Table25[[#This Row],[Building structure]]&lt;&gt;"Apartment",Table25[[#This Row],[Hydrogen boiler]]*0.5,0),0.5*Table25[[#This Row],[Hydrogen boiler]])</f>
        <v>0.17478704025888675</v>
      </c>
      <c r="AZ212" s="16">
        <f>IF(Table25[[#This Row],[Subsector]]="Residential",IF(Table25[[#This Row],[Peak demand / kW]]&gt;fuse_limit_kW,0,1),0)</f>
        <v>1</v>
      </c>
      <c r="BA212" s="16">
        <f>IF(Table25[[#This Row],[Subsector]]="Residential",IF(Table25[[#This Row],[Building structure]]&lt;&gt;"Apartment",IF(Table25[[#This Row],[Peak demand / kW]]&gt;fuse_limit_kW,0,0.5),0),0)</f>
        <v>0.5</v>
      </c>
      <c r="BB212" s="16">
        <f>IF(Table25[[#This Row],[Subsector]]="Residential",IF(Table25[[#This Row],[Peak demand / kW]]&gt;fuse_limit_kW,0,1),IF(OR(Table25[[#This Row],[Subsector]]="Commercial",Table25[[#This Row],[Subsector]]="Public"),1,0))</f>
        <v>1</v>
      </c>
      <c r="BC212" s="16">
        <f>IF(Table25[[#This Row],[Subsector]]="Residential",IF(Table25[[#This Row],[Peak demand / kW]]&gt;fuse_limit_kW,0,1),0)</f>
        <v>1</v>
      </c>
      <c r="BD212" s="16">
        <f>IF($G212=Table25[[#Headers],[Gas boiler]],1,0)</f>
        <v>0</v>
      </c>
      <c r="BE212" s="16">
        <f>IF($G212=Table25[[#Headers],[Oil boiler]],1,0)</f>
        <v>1</v>
      </c>
      <c r="BF212" s="16">
        <f>IF($G212=Table25[[#Headers],[Solid boiler]],1,0)</f>
        <v>0</v>
      </c>
      <c r="BG212" s="16">
        <f>IF(Table25[[#This Row],[Subsector]]="Residential",IF(Table25[[#This Row],[Building structure]]&lt;&gt;"Apartment",Table25[[#This Row],[ASHP]]*0.5,0),0)</f>
        <v>0.46553581044695747</v>
      </c>
      <c r="BH212" s="16">
        <f>IF(Table25[[#This Row],[Subsector]]="Residential",IF(Table25[[#This Row],[Building structure]]="Apartment",1,0),0)</f>
        <v>0</v>
      </c>
      <c r="BI212" s="27">
        <f>Table25[[#This Row],[Bioliquid boiler (B100)]]*0.5</f>
        <v>0.5</v>
      </c>
    </row>
    <row r="213" spans="2:61" x14ac:dyDescent="0.25">
      <c r="B213" s="3">
        <v>205</v>
      </c>
      <c r="C213" t="s">
        <v>352</v>
      </c>
      <c r="G213" t="s">
        <v>20</v>
      </c>
      <c r="H213" t="s">
        <v>355</v>
      </c>
      <c r="J213" t="s">
        <v>361</v>
      </c>
      <c r="K213" s="39">
        <v>6.0833286560925828</v>
      </c>
      <c r="L213" s="39">
        <v>2.8438191926866114</v>
      </c>
      <c r="M213" s="39">
        <v>4.0843992266276894</v>
      </c>
      <c r="N213" s="39">
        <v>0</v>
      </c>
      <c r="O213" t="s">
        <v>339</v>
      </c>
      <c r="P213" s="19">
        <v>31068.666272934825</v>
      </c>
      <c r="R213" s="39">
        <v>7.492050555186851</v>
      </c>
      <c r="S213" s="39">
        <v>3.2936746989667101</v>
      </c>
      <c r="T213" s="39">
        <v>0</v>
      </c>
      <c r="U213" s="39">
        <v>4.0843992266276894</v>
      </c>
      <c r="V213" s="16">
        <v>1.0539178249579961E-2</v>
      </c>
      <c r="W213" s="16">
        <v>1.1067857415464469E-2</v>
      </c>
      <c r="X213" s="16">
        <v>4.7884527264395904E-2</v>
      </c>
      <c r="Y213" s="16">
        <v>0.68144145914694243</v>
      </c>
      <c r="Z213" s="16">
        <v>0.31855854085305751</v>
      </c>
      <c r="AA213" s="39">
        <v>114.20548342752426</v>
      </c>
      <c r="AB213" s="39">
        <f>R213*1000/AA213</f>
        <v>65.601495920652255</v>
      </c>
      <c r="AC213" s="39">
        <f>IF(AND(Table25[[#This Row],[Subsector]]="Residential",$AB213&gt;49),49+($AB213-49)*2,$AB213)</f>
        <v>82.20299184130451</v>
      </c>
      <c r="AD213" s="39">
        <f>Table25[[#This Row],[Space heating demand (MWh)]]/(load_factor*8760)*1000</f>
        <v>3.0319729661552328</v>
      </c>
      <c r="AE213" s="39">
        <f>Table25[[#This Row],[Peak demand / kW]]/Table25[[#This Row],[Floor area / m^2]]*1000</f>
        <v>26.548400962545269</v>
      </c>
      <c r="AF213" s="39">
        <f t="shared" si="3"/>
        <v>33.266893644673019</v>
      </c>
      <c r="AG213" s="46">
        <f>Table25[[#This Row],[Rebound-corrected peak demand (W/m2)]]/DesignDT</f>
        <v>1.4463866802031746</v>
      </c>
      <c r="AI213" s="16">
        <f>IF(Table25[[#This Row],[Subsector]]="Residential",1-MAX(Table25[[#This Row],[No HW storage %]],Table25[[#This Row],[Space constrained %]]),Table25[[#This Row],[ND stock with floor area over threshold / %]])</f>
        <v>0.95211547273560404</v>
      </c>
      <c r="AJ213" s="16">
        <f>IF(Table25[[#This Row],[Subsector]]="Residential",1-MAX(Table25[[#This Row],[No HW storage %]],Table25[[#This Row],[Space constrained %]]),Table25[[#This Row],[ND stock with floor area over threshold / %]])</f>
        <v>0.95211547273560404</v>
      </c>
      <c r="AK213" s="16">
        <f>IF(Table25[[#This Row],[Subsector]]="Residential",1-MAX(Table25[[#This Row],[No HW storage %]],Table25[[#This Row],[Space constrained %]]),Table25[[#This Row],[ND stock with floor area over threshold / %]])</f>
        <v>0.95211547273560404</v>
      </c>
      <c r="AL213" s="16">
        <f>IF(Table25[[#This Row],[Subsector]]="Residential",1-MAX(Table25[[#This Row],[No HW storage %]],Table25[[#This Row],[Space constrained %]]),Table25[[#This Row],[ND stock with floor area over threshold / %]])</f>
        <v>0.95211547273560404</v>
      </c>
      <c r="AM213" s="16">
        <f>IF($G213=Table25[[#Headers],[Electric heating]],1,0)</f>
        <v>0</v>
      </c>
      <c r="AN213" s="16">
        <f>IF($G213=Table25[[#Headers],[Commercial electric heating]],1,0)</f>
        <v>0</v>
      </c>
      <c r="AO21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13" s="16">
        <f>IF(Table25[[#This Row],[Subsector]]="Residential",IF(AND(Table25[[#This Row],[Building structure]]&lt;&gt;"Apartment",OR(Table25[[#This Row],[Heating]]="Oil boiler",Table25[[#This Row],[Heating]]="Solid boiler")),1,1-Table25[[#This Row],[Space constrained %]]),Table25[[#This Row],[ND stock with floor area over threshold / %]])</f>
        <v>1</v>
      </c>
      <c r="AQ213" s="16">
        <f>IF(Table25[[#This Row],[Subsector]]="Residential",IF(AND(Table25[[#This Row],[Building structure]]&lt;&gt;"Apartment",OR(Table25[[#This Row],[Heating]]="Oil boiler",Table25[[#This Row],[Heating]]="Solid boiler")),1,1-Table25[[#This Row],[Space constrained %]]),Table25[[#This Row],[ND stock with floor area over threshold / %]])</f>
        <v>1</v>
      </c>
      <c r="AR213" s="16">
        <f>IF(Table25[[#This Row],[Heating]]="Gas boiler",1,percentage_of_non_gas_domestic_properties_within_close_proximity_of_gas_grid)</f>
        <v>0.3495740805177735</v>
      </c>
      <c r="AS213" s="16">
        <f>IF(Table25[[#This Row],[Heating]]="Gas boiler",1,percentage_of_non_gas_domestic_properties_within_close_proximity_of_gas_grid)</f>
        <v>0.3495740805177735</v>
      </c>
      <c r="AT213" s="16">
        <f>Table25[[#This Row],[Biomethane boiler]]*Table25[[#This Row],[ASHP]]</f>
        <v>0.33283489092829405</v>
      </c>
      <c r="AU213" s="16">
        <f>IF(Table25[[#This Row],[Subsector]]="Residential",Table25[[#This Row],[ASHP]]*Table25[[#This Row],[Bioliquid boiler (B100)]],Table25[[#This Row],[ND stock with floor area over threshold / %]])</f>
        <v>0.95211547273560404</v>
      </c>
      <c r="AV213" s="16">
        <f>Table25[[#This Row],[Biomethane boiler]]*Table25[[#This Row],[ASHP]]</f>
        <v>0.33283489092829405</v>
      </c>
      <c r="AW213" s="16">
        <v>1</v>
      </c>
      <c r="AX213" s="16">
        <f>IF(Table25[[#This Row],[Subsector]]="Residential",IF(Table25[[#This Row],[Building structure]]&lt;&gt;"Apartment",0.5*(1-MIN(Table25[[#This Row],[No HW storage %]],Table25[[#This Row],[Space constrained %]])),0),0.5*Table25[[#This Row],[ASHP]])</f>
        <v>0.49446607129226777</v>
      </c>
      <c r="AY213" s="16">
        <f>IF(Table25[[#This Row],[Subsector]]="Residential",IF(Table25[[#This Row],[Building structure]]&lt;&gt;"Apartment",Table25[[#This Row],[Hydrogen boiler]]*0.5,0),0.5*Table25[[#This Row],[Hydrogen boiler]])</f>
        <v>0.17478704025888675</v>
      </c>
      <c r="AZ213" s="16">
        <f>IF(Table25[[#This Row],[Subsector]]="Residential",IF(Table25[[#This Row],[Peak demand / kW]]&gt;fuse_limit_kW,0,1),0)</f>
        <v>1</v>
      </c>
      <c r="BA213" s="16">
        <f>IF(Table25[[#This Row],[Subsector]]="Residential",IF(Table25[[#This Row],[Building structure]]&lt;&gt;"Apartment",IF(Table25[[#This Row],[Peak demand / kW]]&gt;fuse_limit_kW,0,0.5),0),0)</f>
        <v>0.5</v>
      </c>
      <c r="BB213" s="16">
        <f>IF(Table25[[#This Row],[Subsector]]="Residential",IF(Table25[[#This Row],[Peak demand / kW]]&gt;fuse_limit_kW,0,1),IF(OR(Table25[[#This Row],[Subsector]]="Commercial",Table25[[#This Row],[Subsector]]="Public"),1,0))</f>
        <v>1</v>
      </c>
      <c r="BC213" s="16">
        <f>IF(Table25[[#This Row],[Subsector]]="Residential",IF(Table25[[#This Row],[Peak demand / kW]]&gt;fuse_limit_kW,0,1),0)</f>
        <v>1</v>
      </c>
      <c r="BD213" s="16">
        <f>IF($G213=Table25[[#Headers],[Gas boiler]],1,0)</f>
        <v>0</v>
      </c>
      <c r="BE213" s="16">
        <f>IF($G213=Table25[[#Headers],[Oil boiler]],1,0)</f>
        <v>1</v>
      </c>
      <c r="BF213" s="16">
        <f>IF($G213=Table25[[#Headers],[Solid boiler]],1,0)</f>
        <v>0</v>
      </c>
      <c r="BG213" s="16">
        <f>IF(Table25[[#This Row],[Subsector]]="Residential",IF(Table25[[#This Row],[Building structure]]&lt;&gt;"Apartment",Table25[[#This Row],[ASHP]]*0.5,0),0)</f>
        <v>0.47605773636780202</v>
      </c>
      <c r="BH213" s="16">
        <f>IF(Table25[[#This Row],[Subsector]]="Residential",IF(Table25[[#This Row],[Building structure]]="Apartment",1,0),0)</f>
        <v>0</v>
      </c>
      <c r="BI213" s="27">
        <f>Table25[[#This Row],[Bioliquid boiler (B100)]]*0.5</f>
        <v>0.5</v>
      </c>
    </row>
    <row r="214" spans="2:61" x14ac:dyDescent="0.25">
      <c r="B214">
        <v>206</v>
      </c>
      <c r="C214" t="s">
        <v>352</v>
      </c>
      <c r="G214" t="s">
        <v>20</v>
      </c>
      <c r="H214" t="s">
        <v>356</v>
      </c>
      <c r="J214" t="s">
        <v>361</v>
      </c>
      <c r="K214" s="39">
        <v>6.5846169558761334</v>
      </c>
      <c r="L214" s="39">
        <v>2.9403690374392193</v>
      </c>
      <c r="M214" s="39">
        <v>4.0834608866286812</v>
      </c>
      <c r="N214" s="39">
        <v>0</v>
      </c>
      <c r="O214" t="s">
        <v>339</v>
      </c>
      <c r="P214" s="19">
        <v>61465.846937557406</v>
      </c>
      <c r="R214" s="39">
        <v>8.6321150247474314</v>
      </c>
      <c r="S214" s="39">
        <v>3.53778928813432</v>
      </c>
      <c r="T214" s="39">
        <v>0</v>
      </c>
      <c r="U214" s="39">
        <v>4.0834608866286803</v>
      </c>
      <c r="V214" s="16">
        <v>1.2468635398571704E-2</v>
      </c>
      <c r="W214" s="16">
        <v>7.0599128120057099E-3</v>
      </c>
      <c r="X214" s="16">
        <v>0.10928392202277552</v>
      </c>
      <c r="Y214" s="16">
        <v>0.69129938463922425</v>
      </c>
      <c r="Z214" s="16">
        <v>0.30870061536077581</v>
      </c>
      <c r="AA214" s="39">
        <v>105.67364601428264</v>
      </c>
      <c r="AB214" s="39">
        <f>R214*1000/AA214</f>
        <v>81.686544851312604</v>
      </c>
      <c r="AC214" s="39">
        <f>IF(AND(Table25[[#This Row],[Subsector]]="Residential",$AB214&gt;49),49+($AB214-49)*2,$AB214)</f>
        <v>114.37308970262521</v>
      </c>
      <c r="AD214" s="39">
        <f>Table25[[#This Row],[Space heating demand (MWh)]]/(load_factor*8760)*1000</f>
        <v>3.2818185127494379</v>
      </c>
      <c r="AE214" s="39">
        <f>Table25[[#This Row],[Peak demand / kW]]/Table25[[#This Row],[Floor area / m^2]]*1000</f>
        <v>31.056168084764234</v>
      </c>
      <c r="AF214" s="39">
        <f t="shared" si="3"/>
        <v>43.483169775927543</v>
      </c>
      <c r="AG214" s="46">
        <f>Table25[[#This Row],[Rebound-corrected peak demand (W/m2)]]/DesignDT</f>
        <v>1.8905725989533715</v>
      </c>
      <c r="AI214" s="16">
        <f>IF(Table25[[#This Row],[Subsector]]="Residential",1-MAX(Table25[[#This Row],[No HW storage %]],Table25[[#This Row],[Space constrained %]]),Table25[[#This Row],[ND stock with floor area over threshold / %]])</f>
        <v>0.89071607797722452</v>
      </c>
      <c r="AJ214" s="16">
        <f>IF(Table25[[#This Row],[Subsector]]="Residential",1-MAX(Table25[[#This Row],[No HW storage %]],Table25[[#This Row],[Space constrained %]]),Table25[[#This Row],[ND stock with floor area over threshold / %]])</f>
        <v>0.89071607797722452</v>
      </c>
      <c r="AK214" s="16">
        <f>IF(Table25[[#This Row],[Subsector]]="Residential",1-MAX(Table25[[#This Row],[No HW storage %]],Table25[[#This Row],[Space constrained %]]),Table25[[#This Row],[ND stock with floor area over threshold / %]])</f>
        <v>0.89071607797722452</v>
      </c>
      <c r="AL214" s="16">
        <f>IF(Table25[[#This Row],[Subsector]]="Residential",1-MAX(Table25[[#This Row],[No HW storage %]],Table25[[#This Row],[Space constrained %]]),Table25[[#This Row],[ND stock with floor area over threshold / %]])</f>
        <v>0.89071607797722452</v>
      </c>
      <c r="AM214" s="16">
        <f>IF($G214=Table25[[#Headers],[Electric heating]],1,0)</f>
        <v>0</v>
      </c>
      <c r="AN214" s="16">
        <f>IF($G214=Table25[[#Headers],[Commercial electric heating]],1,0)</f>
        <v>0</v>
      </c>
      <c r="AO21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14" s="16">
        <f>IF(Table25[[#This Row],[Subsector]]="Residential",IF(AND(Table25[[#This Row],[Building structure]]&lt;&gt;"Apartment",OR(Table25[[#This Row],[Heating]]="Oil boiler",Table25[[#This Row],[Heating]]="Solid boiler")),1,1-Table25[[#This Row],[Space constrained %]]),Table25[[#This Row],[ND stock with floor area over threshold / %]])</f>
        <v>1</v>
      </c>
      <c r="AQ214" s="16">
        <f>IF(Table25[[#This Row],[Subsector]]="Residential",IF(AND(Table25[[#This Row],[Building structure]]&lt;&gt;"Apartment",OR(Table25[[#This Row],[Heating]]="Oil boiler",Table25[[#This Row],[Heating]]="Solid boiler")),1,1-Table25[[#This Row],[Space constrained %]]),Table25[[#This Row],[ND stock with floor area over threshold / %]])</f>
        <v>1</v>
      </c>
      <c r="AR214" s="16">
        <f>IF(Table25[[#This Row],[Heating]]="Gas boiler",1,percentage_of_non_gas_domestic_properties_within_close_proximity_of_gas_grid)</f>
        <v>0.3495740805177735</v>
      </c>
      <c r="AS214" s="16">
        <f>IF(Table25[[#This Row],[Heating]]="Gas boiler",1,percentage_of_non_gas_domestic_properties_within_close_proximity_of_gas_grid)</f>
        <v>0.3495740805177735</v>
      </c>
      <c r="AT214" s="16">
        <f>Table25[[#This Row],[Biomethane boiler]]*Table25[[#This Row],[ASHP]]</f>
        <v>0.31137125396128568</v>
      </c>
      <c r="AU214" s="16">
        <f>IF(Table25[[#This Row],[Subsector]]="Residential",Table25[[#This Row],[ASHP]]*Table25[[#This Row],[Bioliquid boiler (B100)]],Table25[[#This Row],[ND stock with floor area over threshold / %]])</f>
        <v>0.89071607797722452</v>
      </c>
      <c r="AV214" s="16">
        <f>Table25[[#This Row],[Biomethane boiler]]*Table25[[#This Row],[ASHP]]</f>
        <v>0.31137125396128568</v>
      </c>
      <c r="AW214" s="16">
        <v>1</v>
      </c>
      <c r="AX214" s="16">
        <f>IF(Table25[[#This Row],[Subsector]]="Residential",IF(Table25[[#This Row],[Building structure]]&lt;&gt;"Apartment",0.5*(1-MIN(Table25[[#This Row],[No HW storage %]],Table25[[#This Row],[Space constrained %]])),0),0.5*Table25[[#This Row],[ASHP]])</f>
        <v>0.49647004359399716</v>
      </c>
      <c r="AY214" s="16">
        <f>IF(Table25[[#This Row],[Subsector]]="Residential",IF(Table25[[#This Row],[Building structure]]&lt;&gt;"Apartment",Table25[[#This Row],[Hydrogen boiler]]*0.5,0),0.5*Table25[[#This Row],[Hydrogen boiler]])</f>
        <v>0.17478704025888675</v>
      </c>
      <c r="AZ214" s="16">
        <f>IF(Table25[[#This Row],[Subsector]]="Residential",IF(Table25[[#This Row],[Peak demand / kW]]&gt;fuse_limit_kW,0,1),0)</f>
        <v>1</v>
      </c>
      <c r="BA214" s="16">
        <f>IF(Table25[[#This Row],[Subsector]]="Residential",IF(Table25[[#This Row],[Building structure]]&lt;&gt;"Apartment",IF(Table25[[#This Row],[Peak demand / kW]]&gt;fuse_limit_kW,0,0.5),0),0)</f>
        <v>0.5</v>
      </c>
      <c r="BB214" s="16">
        <f>IF(Table25[[#This Row],[Subsector]]="Residential",IF(Table25[[#This Row],[Peak demand / kW]]&gt;fuse_limit_kW,0,1),IF(OR(Table25[[#This Row],[Subsector]]="Commercial",Table25[[#This Row],[Subsector]]="Public"),1,0))</f>
        <v>1</v>
      </c>
      <c r="BC214" s="16">
        <f>IF(Table25[[#This Row],[Subsector]]="Residential",IF(Table25[[#This Row],[Peak demand / kW]]&gt;fuse_limit_kW,0,1),0)</f>
        <v>1</v>
      </c>
      <c r="BD214" s="16">
        <f>IF($G214=Table25[[#Headers],[Gas boiler]],1,0)</f>
        <v>0</v>
      </c>
      <c r="BE214" s="16">
        <f>IF($G214=Table25[[#Headers],[Oil boiler]],1,0)</f>
        <v>1</v>
      </c>
      <c r="BF214" s="16">
        <f>IF($G214=Table25[[#Headers],[Solid boiler]],1,0)</f>
        <v>0</v>
      </c>
      <c r="BG214" s="16">
        <f>IF(Table25[[#This Row],[Subsector]]="Residential",IF(Table25[[#This Row],[Building structure]]&lt;&gt;"Apartment",Table25[[#This Row],[ASHP]]*0.5,0),0)</f>
        <v>0.44535803898861226</v>
      </c>
      <c r="BH214" s="16">
        <f>IF(Table25[[#This Row],[Subsector]]="Residential",IF(Table25[[#This Row],[Building structure]]="Apartment",1,0),0)</f>
        <v>0</v>
      </c>
      <c r="BI214" s="27">
        <f>Table25[[#This Row],[Bioliquid boiler (B100)]]*0.5</f>
        <v>0.5</v>
      </c>
    </row>
    <row r="215" spans="2:61" x14ac:dyDescent="0.25">
      <c r="B215" s="3">
        <v>207</v>
      </c>
      <c r="C215" t="s">
        <v>352</v>
      </c>
      <c r="G215" t="s">
        <v>20</v>
      </c>
      <c r="H215" t="s">
        <v>357</v>
      </c>
      <c r="J215" t="s">
        <v>361</v>
      </c>
      <c r="K215" s="39">
        <v>7.5687407827190887</v>
      </c>
      <c r="L215" s="39">
        <v>3.0627496482961298</v>
      </c>
      <c r="M215" s="39">
        <v>4.0536281722591934</v>
      </c>
      <c r="N215" s="39">
        <v>0</v>
      </c>
      <c r="O215" t="s">
        <v>339</v>
      </c>
      <c r="P215" s="19">
        <v>46856.882660601572</v>
      </c>
      <c r="R215" s="39">
        <v>10.47368453443748</v>
      </c>
      <c r="S215" s="39">
        <v>3.8318119695237054</v>
      </c>
      <c r="T215" s="39">
        <v>0</v>
      </c>
      <c r="U215" s="39">
        <v>4.0536281722591925</v>
      </c>
      <c r="V215" s="16">
        <v>4.1776382418472757E-2</v>
      </c>
      <c r="W215" s="16">
        <v>4.9103978940973981E-3</v>
      </c>
      <c r="X215" s="16">
        <v>0.22787117682803321</v>
      </c>
      <c r="Y215" s="16">
        <v>0.71191718901790302</v>
      </c>
      <c r="Z215" s="16">
        <v>0.28808281098209693</v>
      </c>
      <c r="AA215" s="39">
        <v>98.837856998177458</v>
      </c>
      <c r="AB215" s="39">
        <f>R215*1000/AA215</f>
        <v>105.96834909755896</v>
      </c>
      <c r="AC215" s="39">
        <f>IF(AND(Table25[[#This Row],[Subsector]]="Residential",$AB215&gt;49),49+($AB215-49)*2,$AB215)</f>
        <v>162.93669819511791</v>
      </c>
      <c r="AD215" s="39">
        <f>Table25[[#This Row],[Space heating demand (MWh)]]/(load_factor*8760)*1000</f>
        <v>3.7723126167213974</v>
      </c>
      <c r="AE215" s="39">
        <f>Table25[[#This Row],[Peak demand / kW]]/Table25[[#This Row],[Floor area / m^2]]*1000</f>
        <v>38.166677539264711</v>
      </c>
      <c r="AF215" s="39">
        <f t="shared" si="3"/>
        <v>58.684998608408179</v>
      </c>
      <c r="AG215" s="46">
        <f>Table25[[#This Row],[Rebound-corrected peak demand (W/m2)]]/DesignDT</f>
        <v>2.5515216786264427</v>
      </c>
      <c r="AI215" s="16">
        <f>IF(Table25[[#This Row],[Subsector]]="Residential",1-MAX(Table25[[#This Row],[No HW storage %]],Table25[[#This Row],[Space constrained %]]),Table25[[#This Row],[ND stock with floor area over threshold / %]])</f>
        <v>0.77212882317196674</v>
      </c>
      <c r="AJ215" s="16">
        <f>IF(Table25[[#This Row],[Subsector]]="Residential",1-MAX(Table25[[#This Row],[No HW storage %]],Table25[[#This Row],[Space constrained %]]),Table25[[#This Row],[ND stock with floor area over threshold / %]])</f>
        <v>0.77212882317196674</v>
      </c>
      <c r="AK215" s="16">
        <f>IF(Table25[[#This Row],[Subsector]]="Residential",1-MAX(Table25[[#This Row],[No HW storage %]],Table25[[#This Row],[Space constrained %]]),Table25[[#This Row],[ND stock with floor area over threshold / %]])</f>
        <v>0.77212882317196674</v>
      </c>
      <c r="AL215" s="16">
        <f>IF(Table25[[#This Row],[Subsector]]="Residential",1-MAX(Table25[[#This Row],[No HW storage %]],Table25[[#This Row],[Space constrained %]]),Table25[[#This Row],[ND stock with floor area over threshold / %]])</f>
        <v>0.77212882317196674</v>
      </c>
      <c r="AM215" s="16">
        <f>IF($G215=Table25[[#Headers],[Electric heating]],1,0)</f>
        <v>0</v>
      </c>
      <c r="AN215" s="16">
        <f>IF($G215=Table25[[#Headers],[Commercial electric heating]],1,0)</f>
        <v>0</v>
      </c>
      <c r="AO21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15" s="16">
        <f>IF(Table25[[#This Row],[Subsector]]="Residential",IF(AND(Table25[[#This Row],[Building structure]]&lt;&gt;"Apartment",OR(Table25[[#This Row],[Heating]]="Oil boiler",Table25[[#This Row],[Heating]]="Solid boiler")),1,1-Table25[[#This Row],[Space constrained %]]),Table25[[#This Row],[ND stock with floor area over threshold / %]])</f>
        <v>1</v>
      </c>
      <c r="AQ215" s="16">
        <f>IF(Table25[[#This Row],[Subsector]]="Residential",IF(AND(Table25[[#This Row],[Building structure]]&lt;&gt;"Apartment",OR(Table25[[#This Row],[Heating]]="Oil boiler",Table25[[#This Row],[Heating]]="Solid boiler")),1,1-Table25[[#This Row],[Space constrained %]]),Table25[[#This Row],[ND stock with floor area over threshold / %]])</f>
        <v>1</v>
      </c>
      <c r="AR215" s="16">
        <f>IF(Table25[[#This Row],[Heating]]="Gas boiler",1,percentage_of_non_gas_domestic_properties_within_close_proximity_of_gas_grid)</f>
        <v>0.3495740805177735</v>
      </c>
      <c r="AS215" s="16">
        <f>IF(Table25[[#This Row],[Heating]]="Gas boiler",1,percentage_of_non_gas_domestic_properties_within_close_proximity_of_gas_grid)</f>
        <v>0.3495740805177735</v>
      </c>
      <c r="AT215" s="16">
        <f>Table25[[#This Row],[Biomethane boiler]]*Table25[[#This Row],[ASHP]]</f>
        <v>0.26991622340161081</v>
      </c>
      <c r="AU215" s="16">
        <f>IF(Table25[[#This Row],[Subsector]]="Residential",Table25[[#This Row],[ASHP]]*Table25[[#This Row],[Bioliquid boiler (B100)]],Table25[[#This Row],[ND stock with floor area over threshold / %]])</f>
        <v>0.77212882317196674</v>
      </c>
      <c r="AV215" s="16">
        <f>Table25[[#This Row],[Biomethane boiler]]*Table25[[#This Row],[ASHP]]</f>
        <v>0.26991622340161081</v>
      </c>
      <c r="AW215" s="16">
        <v>1</v>
      </c>
      <c r="AX215" s="16">
        <f>IF(Table25[[#This Row],[Subsector]]="Residential",IF(Table25[[#This Row],[Building structure]]&lt;&gt;"Apartment",0.5*(1-MIN(Table25[[#This Row],[No HW storage %]],Table25[[#This Row],[Space constrained %]])),0),0.5*Table25[[#This Row],[ASHP]])</f>
        <v>0.49754480105295129</v>
      </c>
      <c r="AY215" s="16">
        <f>IF(Table25[[#This Row],[Subsector]]="Residential",IF(Table25[[#This Row],[Building structure]]&lt;&gt;"Apartment",Table25[[#This Row],[Hydrogen boiler]]*0.5,0),0.5*Table25[[#This Row],[Hydrogen boiler]])</f>
        <v>0.17478704025888675</v>
      </c>
      <c r="AZ215" s="16">
        <f>IF(Table25[[#This Row],[Subsector]]="Residential",IF(Table25[[#This Row],[Peak demand / kW]]&gt;fuse_limit_kW,0,1),0)</f>
        <v>1</v>
      </c>
      <c r="BA215" s="16">
        <f>IF(Table25[[#This Row],[Subsector]]="Residential",IF(Table25[[#This Row],[Building structure]]&lt;&gt;"Apartment",IF(Table25[[#This Row],[Peak demand / kW]]&gt;fuse_limit_kW,0,0.5),0),0)</f>
        <v>0.5</v>
      </c>
      <c r="BB215" s="16">
        <f>IF(Table25[[#This Row],[Subsector]]="Residential",IF(Table25[[#This Row],[Peak demand / kW]]&gt;fuse_limit_kW,0,1),IF(OR(Table25[[#This Row],[Subsector]]="Commercial",Table25[[#This Row],[Subsector]]="Public"),1,0))</f>
        <v>1</v>
      </c>
      <c r="BC215" s="16">
        <f>IF(Table25[[#This Row],[Subsector]]="Residential",IF(Table25[[#This Row],[Peak demand / kW]]&gt;fuse_limit_kW,0,1),0)</f>
        <v>1</v>
      </c>
      <c r="BD215" s="16">
        <f>IF($G215=Table25[[#Headers],[Gas boiler]],1,0)</f>
        <v>0</v>
      </c>
      <c r="BE215" s="16">
        <f>IF($G215=Table25[[#Headers],[Oil boiler]],1,0)</f>
        <v>1</v>
      </c>
      <c r="BF215" s="16">
        <f>IF($G215=Table25[[#Headers],[Solid boiler]],1,0)</f>
        <v>0</v>
      </c>
      <c r="BG215" s="16">
        <f>IF(Table25[[#This Row],[Subsector]]="Residential",IF(Table25[[#This Row],[Building structure]]&lt;&gt;"Apartment",Table25[[#This Row],[ASHP]]*0.5,0),0)</f>
        <v>0.38606441158598337</v>
      </c>
      <c r="BH215" s="16">
        <f>IF(Table25[[#This Row],[Subsector]]="Residential",IF(Table25[[#This Row],[Building structure]]="Apartment",1,0),0)</f>
        <v>0</v>
      </c>
      <c r="BI215" s="27">
        <f>Table25[[#This Row],[Bioliquid boiler (B100)]]*0.5</f>
        <v>0.5</v>
      </c>
    </row>
    <row r="216" spans="2:61" x14ac:dyDescent="0.25">
      <c r="B216" s="3">
        <v>208</v>
      </c>
      <c r="C216" t="s">
        <v>352</v>
      </c>
      <c r="G216" t="s">
        <v>20</v>
      </c>
      <c r="H216" t="s">
        <v>358</v>
      </c>
      <c r="J216" t="s">
        <v>361</v>
      </c>
      <c r="K216" s="39">
        <v>10.541364036226271</v>
      </c>
      <c r="L216" s="39">
        <v>3.144643303376732</v>
      </c>
      <c r="M216" s="39">
        <v>4.0901979376311806</v>
      </c>
      <c r="N216" s="39">
        <v>0</v>
      </c>
      <c r="O216" t="s">
        <v>339</v>
      </c>
      <c r="P216" s="19">
        <v>17774.200324618512</v>
      </c>
      <c r="R216" s="39">
        <v>15.137048915618585</v>
      </c>
      <c r="S216" s="39">
        <v>4.0547675641704544</v>
      </c>
      <c r="T216" s="39">
        <v>0</v>
      </c>
      <c r="U216" s="39">
        <v>4.0901979376311797</v>
      </c>
      <c r="V216" s="16">
        <v>0.13069016152716592</v>
      </c>
      <c r="W216" s="16">
        <v>7.3255194459243477E-3</v>
      </c>
      <c r="X216" s="16">
        <v>0.24749699639567482</v>
      </c>
      <c r="Y216" s="16">
        <v>0.77022931338951406</v>
      </c>
      <c r="Z216" s="16">
        <v>0.22977068661048589</v>
      </c>
      <c r="AA216" s="39">
        <v>101.79682285409156</v>
      </c>
      <c r="AB216" s="39">
        <f>R216*1000/AA216</f>
        <v>148.69863804408681</v>
      </c>
      <c r="AC216" s="39">
        <f>IF(AND(Table25[[#This Row],[Subsector]]="Residential",$AB216&gt;49),49+($AB216-49)*2,$AB216)</f>
        <v>248.39727608817361</v>
      </c>
      <c r="AD216" s="39">
        <f>Table25[[#This Row],[Space heating demand (MWh)]]/(load_factor*8760)*1000</f>
        <v>5.2538885519902525</v>
      </c>
      <c r="AE216" s="39">
        <f>Table25[[#This Row],[Peak demand / kW]]/Table25[[#This Row],[Floor area / m^2]]*1000</f>
        <v>51.611517969679745</v>
      </c>
      <c r="AF216" s="39">
        <f t="shared" si="3"/>
        <v>86.215722262656485</v>
      </c>
      <c r="AG216" s="46">
        <f>Table25[[#This Row],[Rebound-corrected peak demand (W/m2)]]/DesignDT</f>
        <v>3.7485096635937603</v>
      </c>
      <c r="AI216" s="16">
        <f>IF(Table25[[#This Row],[Subsector]]="Residential",1-MAX(Table25[[#This Row],[No HW storage %]],Table25[[#This Row],[Space constrained %]]),Table25[[#This Row],[ND stock with floor area over threshold / %]])</f>
        <v>0.7525030036043252</v>
      </c>
      <c r="AJ216" s="16">
        <f>IF(Table25[[#This Row],[Subsector]]="Residential",1-MAX(Table25[[#This Row],[No HW storage %]],Table25[[#This Row],[Space constrained %]]),Table25[[#This Row],[ND stock with floor area over threshold / %]])</f>
        <v>0.7525030036043252</v>
      </c>
      <c r="AK216" s="16">
        <f>IF(Table25[[#This Row],[Subsector]]="Residential",1-MAX(Table25[[#This Row],[No HW storage %]],Table25[[#This Row],[Space constrained %]]),Table25[[#This Row],[ND stock with floor area over threshold / %]])</f>
        <v>0.7525030036043252</v>
      </c>
      <c r="AL216" s="16">
        <f>IF(Table25[[#This Row],[Subsector]]="Residential",1-MAX(Table25[[#This Row],[No HW storage %]],Table25[[#This Row],[Space constrained %]]),Table25[[#This Row],[ND stock with floor area over threshold / %]])</f>
        <v>0.7525030036043252</v>
      </c>
      <c r="AM216" s="16">
        <f>IF($G216=Table25[[#Headers],[Electric heating]],1,0)</f>
        <v>0</v>
      </c>
      <c r="AN216" s="16">
        <f>IF($G216=Table25[[#Headers],[Commercial electric heating]],1,0)</f>
        <v>0</v>
      </c>
      <c r="AO21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16" s="16">
        <f>IF(Table25[[#This Row],[Subsector]]="Residential",IF(AND(Table25[[#This Row],[Building structure]]&lt;&gt;"Apartment",OR(Table25[[#This Row],[Heating]]="Oil boiler",Table25[[#This Row],[Heating]]="Solid boiler")),1,1-Table25[[#This Row],[Space constrained %]]),Table25[[#This Row],[ND stock with floor area over threshold / %]])</f>
        <v>1</v>
      </c>
      <c r="AQ216" s="16">
        <f>IF(Table25[[#This Row],[Subsector]]="Residential",IF(AND(Table25[[#This Row],[Building structure]]&lt;&gt;"Apartment",OR(Table25[[#This Row],[Heating]]="Oil boiler",Table25[[#This Row],[Heating]]="Solid boiler")),1,1-Table25[[#This Row],[Space constrained %]]),Table25[[#This Row],[ND stock with floor area over threshold / %]])</f>
        <v>1</v>
      </c>
      <c r="AR216" s="16">
        <f>IF(Table25[[#This Row],[Heating]]="Gas boiler",1,percentage_of_non_gas_domestic_properties_within_close_proximity_of_gas_grid)</f>
        <v>0.3495740805177735</v>
      </c>
      <c r="AS216" s="16">
        <f>IF(Table25[[#This Row],[Heating]]="Gas boiler",1,percentage_of_non_gas_domestic_properties_within_close_proximity_of_gas_grid)</f>
        <v>0.3495740805177735</v>
      </c>
      <c r="AT216" s="16">
        <f>Table25[[#This Row],[Biomethane boiler]]*Table25[[#This Row],[ASHP]]</f>
        <v>0.2630555455718448</v>
      </c>
      <c r="AU216" s="16">
        <f>IF(Table25[[#This Row],[Subsector]]="Residential",Table25[[#This Row],[ASHP]]*Table25[[#This Row],[Bioliquid boiler (B100)]],Table25[[#This Row],[ND stock with floor area over threshold / %]])</f>
        <v>0.7525030036043252</v>
      </c>
      <c r="AV216" s="16">
        <f>Table25[[#This Row],[Biomethane boiler]]*Table25[[#This Row],[ASHP]]</f>
        <v>0.2630555455718448</v>
      </c>
      <c r="AW216" s="16">
        <v>1</v>
      </c>
      <c r="AX216" s="16">
        <f>IF(Table25[[#This Row],[Subsector]]="Residential",IF(Table25[[#This Row],[Building structure]]&lt;&gt;"Apartment",0.5*(1-MIN(Table25[[#This Row],[No HW storage %]],Table25[[#This Row],[Space constrained %]])),0),0.5*Table25[[#This Row],[ASHP]])</f>
        <v>0.49633724027703785</v>
      </c>
      <c r="AY216" s="16">
        <f>IF(Table25[[#This Row],[Subsector]]="Residential",IF(Table25[[#This Row],[Building structure]]&lt;&gt;"Apartment",Table25[[#This Row],[Hydrogen boiler]]*0.5,0),0.5*Table25[[#This Row],[Hydrogen boiler]])</f>
        <v>0.17478704025888675</v>
      </c>
      <c r="AZ216" s="16">
        <f>IF(Table25[[#This Row],[Subsector]]="Residential",IF(Table25[[#This Row],[Peak demand / kW]]&gt;fuse_limit_kW,0,1),0)</f>
        <v>1</v>
      </c>
      <c r="BA216" s="16">
        <f>IF(Table25[[#This Row],[Subsector]]="Residential",IF(Table25[[#This Row],[Building structure]]&lt;&gt;"Apartment",IF(Table25[[#This Row],[Peak demand / kW]]&gt;fuse_limit_kW,0,0.5),0),0)</f>
        <v>0.5</v>
      </c>
      <c r="BB216" s="16">
        <f>IF(Table25[[#This Row],[Subsector]]="Residential",IF(Table25[[#This Row],[Peak demand / kW]]&gt;fuse_limit_kW,0,1),IF(OR(Table25[[#This Row],[Subsector]]="Commercial",Table25[[#This Row],[Subsector]]="Public"),1,0))</f>
        <v>1</v>
      </c>
      <c r="BC216" s="16">
        <f>IF(Table25[[#This Row],[Subsector]]="Residential",IF(Table25[[#This Row],[Peak demand / kW]]&gt;fuse_limit_kW,0,1),0)</f>
        <v>1</v>
      </c>
      <c r="BD216" s="16">
        <f>IF($G216=Table25[[#Headers],[Gas boiler]],1,0)</f>
        <v>0</v>
      </c>
      <c r="BE216" s="16">
        <f>IF($G216=Table25[[#Headers],[Oil boiler]],1,0)</f>
        <v>1</v>
      </c>
      <c r="BF216" s="16">
        <f>IF($G216=Table25[[#Headers],[Solid boiler]],1,0)</f>
        <v>0</v>
      </c>
      <c r="BG216" s="16">
        <f>IF(Table25[[#This Row],[Subsector]]="Residential",IF(Table25[[#This Row],[Building structure]]&lt;&gt;"Apartment",Table25[[#This Row],[ASHP]]*0.5,0),0)</f>
        <v>0.3762515018021626</v>
      </c>
      <c r="BH216" s="16">
        <f>IF(Table25[[#This Row],[Subsector]]="Residential",IF(Table25[[#This Row],[Building structure]]="Apartment",1,0),0)</f>
        <v>0</v>
      </c>
      <c r="BI216" s="27">
        <f>Table25[[#This Row],[Bioliquid boiler (B100)]]*0.5</f>
        <v>0.5</v>
      </c>
    </row>
    <row r="217" spans="2:61" x14ac:dyDescent="0.25">
      <c r="B217">
        <v>209</v>
      </c>
      <c r="C217" t="s">
        <v>352</v>
      </c>
      <c r="G217" t="s">
        <v>20</v>
      </c>
      <c r="H217" t="s">
        <v>359</v>
      </c>
      <c r="J217" t="s">
        <v>361</v>
      </c>
      <c r="K217" s="39">
        <v>12.822365499882581</v>
      </c>
      <c r="L217" s="39">
        <v>3.2108118969276935</v>
      </c>
      <c r="M217" s="39">
        <v>4.1185404523348126</v>
      </c>
      <c r="N217" s="39">
        <v>0</v>
      </c>
      <c r="O217" t="s">
        <v>339</v>
      </c>
      <c r="P217" s="19">
        <v>8420.8566215553456</v>
      </c>
      <c r="R217" s="39">
        <v>19.486514680116805</v>
      </c>
      <c r="S217" s="39">
        <v>4.2638397438597391</v>
      </c>
      <c r="T217" s="39">
        <v>0</v>
      </c>
      <c r="U217" s="39">
        <v>4.1185404523348126</v>
      </c>
      <c r="V217" s="16">
        <v>0.22372499295576218</v>
      </c>
      <c r="W217" s="16">
        <v>8.4269662921348312E-3</v>
      </c>
      <c r="X217" s="16">
        <v>0.23330515638207946</v>
      </c>
      <c r="Y217" s="16">
        <v>0.79973951404252108</v>
      </c>
      <c r="Z217" s="16">
        <v>0.200260485957479</v>
      </c>
      <c r="AA217" s="39">
        <v>103.36627218934879</v>
      </c>
      <c r="AB217" s="39">
        <f>R217*1000/AA217</f>
        <v>188.51908139263207</v>
      </c>
      <c r="AC217" s="39">
        <f>IF(AND(Table25[[#This Row],[Subsector]]="Residential",$AB217&gt;49),49+($AB217-49)*2,$AB217)</f>
        <v>328.03816278526415</v>
      </c>
      <c r="AD217" s="39">
        <f>Table25[[#This Row],[Space heating demand (MWh)]]/(load_factor*8760)*1000</f>
        <v>6.3907554162587132</v>
      </c>
      <c r="AE217" s="39">
        <f>Table25[[#This Row],[Peak demand / kW]]/Table25[[#This Row],[Floor area / m^2]]*1000</f>
        <v>61.826312208995752</v>
      </c>
      <c r="AF217" s="39">
        <f t="shared" si="3"/>
        <v>107.58268987417087</v>
      </c>
      <c r="AG217" s="46">
        <f>Table25[[#This Row],[Rebound-corrected peak demand (W/m2)]]/DesignDT</f>
        <v>4.6775082553987337</v>
      </c>
      <c r="AI217" s="16">
        <f>IF(Table25[[#This Row],[Subsector]]="Residential",1-MAX(Table25[[#This Row],[No HW storage %]],Table25[[#This Row],[Space constrained %]]),Table25[[#This Row],[ND stock with floor area over threshold / %]])</f>
        <v>0.76669484361792051</v>
      </c>
      <c r="AJ217" s="16">
        <f>IF(Table25[[#This Row],[Subsector]]="Residential",1-MAX(Table25[[#This Row],[No HW storage %]],Table25[[#This Row],[Space constrained %]]),Table25[[#This Row],[ND stock with floor area over threshold / %]])</f>
        <v>0.76669484361792051</v>
      </c>
      <c r="AK217" s="16">
        <f>IF(Table25[[#This Row],[Subsector]]="Residential",1-MAX(Table25[[#This Row],[No HW storage %]],Table25[[#This Row],[Space constrained %]]),Table25[[#This Row],[ND stock with floor area over threshold / %]])</f>
        <v>0.76669484361792051</v>
      </c>
      <c r="AL217" s="16">
        <f>IF(Table25[[#This Row],[Subsector]]="Residential",1-MAX(Table25[[#This Row],[No HW storage %]],Table25[[#This Row],[Space constrained %]]),Table25[[#This Row],[ND stock with floor area over threshold / %]])</f>
        <v>0.76669484361792051</v>
      </c>
      <c r="AM217" s="16">
        <f>IF($G217=Table25[[#Headers],[Electric heating]],1,0)</f>
        <v>0</v>
      </c>
      <c r="AN217" s="16">
        <f>IF($G217=Table25[[#Headers],[Commercial electric heating]],1,0)</f>
        <v>0</v>
      </c>
      <c r="AO21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17" s="16">
        <f>IF(Table25[[#This Row],[Subsector]]="Residential",IF(AND(Table25[[#This Row],[Building structure]]&lt;&gt;"Apartment",OR(Table25[[#This Row],[Heating]]="Oil boiler",Table25[[#This Row],[Heating]]="Solid boiler")),1,1-Table25[[#This Row],[Space constrained %]]),Table25[[#This Row],[ND stock with floor area over threshold / %]])</f>
        <v>1</v>
      </c>
      <c r="AQ217" s="16">
        <f>IF(Table25[[#This Row],[Subsector]]="Residential",IF(AND(Table25[[#This Row],[Building structure]]&lt;&gt;"Apartment",OR(Table25[[#This Row],[Heating]]="Oil boiler",Table25[[#This Row],[Heating]]="Solid boiler")),1,1-Table25[[#This Row],[Space constrained %]]),Table25[[#This Row],[ND stock with floor area over threshold / %]])</f>
        <v>1</v>
      </c>
      <c r="AR217" s="16">
        <f>IF(Table25[[#This Row],[Heating]]="Gas boiler",1,percentage_of_non_gas_domestic_properties_within_close_proximity_of_gas_grid)</f>
        <v>0.3495740805177735</v>
      </c>
      <c r="AS217" s="16">
        <f>IF(Table25[[#This Row],[Heating]]="Gas boiler",1,percentage_of_non_gas_domestic_properties_within_close_proximity_of_gas_grid)</f>
        <v>0.3495740805177735</v>
      </c>
      <c r="AT217" s="16">
        <f>Table25[[#This Row],[Biomethane boiler]]*Table25[[#This Row],[ASHP]]</f>
        <v>0.26801664499545269</v>
      </c>
      <c r="AU217" s="16">
        <f>IF(Table25[[#This Row],[Subsector]]="Residential",Table25[[#This Row],[ASHP]]*Table25[[#This Row],[Bioliquid boiler (B100)]],Table25[[#This Row],[ND stock with floor area over threshold / %]])</f>
        <v>0.76669484361792051</v>
      </c>
      <c r="AV217" s="16">
        <f>Table25[[#This Row],[Biomethane boiler]]*Table25[[#This Row],[ASHP]]</f>
        <v>0.26801664499545269</v>
      </c>
      <c r="AW217" s="16">
        <v>1</v>
      </c>
      <c r="AX217" s="16">
        <f>IF(Table25[[#This Row],[Subsector]]="Residential",IF(Table25[[#This Row],[Building structure]]&lt;&gt;"Apartment",0.5*(1-MIN(Table25[[#This Row],[No HW storage %]],Table25[[#This Row],[Space constrained %]])),0),0.5*Table25[[#This Row],[ASHP]])</f>
        <v>0.4957865168539326</v>
      </c>
      <c r="AY217" s="16">
        <f>IF(Table25[[#This Row],[Subsector]]="Residential",IF(Table25[[#This Row],[Building structure]]&lt;&gt;"Apartment",Table25[[#This Row],[Hydrogen boiler]]*0.5,0),0.5*Table25[[#This Row],[Hydrogen boiler]])</f>
        <v>0.17478704025888675</v>
      </c>
      <c r="AZ217" s="16">
        <f>IF(Table25[[#This Row],[Subsector]]="Residential",IF(Table25[[#This Row],[Peak demand / kW]]&gt;fuse_limit_kW,0,1),0)</f>
        <v>1</v>
      </c>
      <c r="BA217" s="16">
        <f>IF(Table25[[#This Row],[Subsector]]="Residential",IF(Table25[[#This Row],[Building structure]]&lt;&gt;"Apartment",IF(Table25[[#This Row],[Peak demand / kW]]&gt;fuse_limit_kW,0,0.5),0),0)</f>
        <v>0.5</v>
      </c>
      <c r="BB217" s="16">
        <f>IF(Table25[[#This Row],[Subsector]]="Residential",IF(Table25[[#This Row],[Peak demand / kW]]&gt;fuse_limit_kW,0,1),IF(OR(Table25[[#This Row],[Subsector]]="Commercial",Table25[[#This Row],[Subsector]]="Public"),1,0))</f>
        <v>1</v>
      </c>
      <c r="BC217" s="16">
        <f>IF(Table25[[#This Row],[Subsector]]="Residential",IF(Table25[[#This Row],[Peak demand / kW]]&gt;fuse_limit_kW,0,1),0)</f>
        <v>1</v>
      </c>
      <c r="BD217" s="16">
        <f>IF($G217=Table25[[#Headers],[Gas boiler]],1,0)</f>
        <v>0</v>
      </c>
      <c r="BE217" s="16">
        <f>IF($G217=Table25[[#Headers],[Oil boiler]],1,0)</f>
        <v>1</v>
      </c>
      <c r="BF217" s="16">
        <f>IF($G217=Table25[[#Headers],[Solid boiler]],1,0)</f>
        <v>0</v>
      </c>
      <c r="BG217" s="16">
        <f>IF(Table25[[#This Row],[Subsector]]="Residential",IF(Table25[[#This Row],[Building structure]]&lt;&gt;"Apartment",Table25[[#This Row],[ASHP]]*0.5,0),0)</f>
        <v>0.38334742180896025</v>
      </c>
      <c r="BH217" s="16">
        <f>IF(Table25[[#This Row],[Subsector]]="Residential",IF(Table25[[#This Row],[Building structure]]="Apartment",1,0),0)</f>
        <v>0</v>
      </c>
      <c r="BI217" s="27">
        <f>Table25[[#This Row],[Bioliquid boiler (B100)]]*0.5</f>
        <v>0.5</v>
      </c>
    </row>
    <row r="218" spans="2:61" x14ac:dyDescent="0.25">
      <c r="B218" s="3">
        <v>210</v>
      </c>
      <c r="C218" t="s">
        <v>352</v>
      </c>
      <c r="G218" t="s">
        <v>20</v>
      </c>
      <c r="H218" t="s">
        <v>360</v>
      </c>
      <c r="J218" t="s">
        <v>361</v>
      </c>
      <c r="K218" s="39">
        <v>14.265623181154657</v>
      </c>
      <c r="L218" s="39">
        <v>3.4204517125678056</v>
      </c>
      <c r="M218" s="39">
        <v>4.0896985248891804</v>
      </c>
      <c r="N218" s="39">
        <v>0</v>
      </c>
      <c r="O218" t="s">
        <v>339</v>
      </c>
      <c r="P218" s="19">
        <v>6264.0353566937483</v>
      </c>
      <c r="R218" s="39">
        <v>22.932628599911446</v>
      </c>
      <c r="S218" s="39">
        <v>4.6577960903199509</v>
      </c>
      <c r="T218" s="39">
        <v>0</v>
      </c>
      <c r="U218" s="39">
        <v>4.0896985248891813</v>
      </c>
      <c r="V218" s="16">
        <v>0.39356060606060606</v>
      </c>
      <c r="W218" s="16">
        <v>1.6949152542372881E-2</v>
      </c>
      <c r="X218" s="16">
        <v>0.39696969696969697</v>
      </c>
      <c r="Y218" s="16">
        <v>0.80660198867630772</v>
      </c>
      <c r="Z218" s="16">
        <v>0.19339801132369222</v>
      </c>
      <c r="AA218" s="39">
        <v>95.543560606060723</v>
      </c>
      <c r="AB218" s="39">
        <f>R218*1000/AA218</f>
        <v>240.02275458903856</v>
      </c>
      <c r="AC218" s="39">
        <f>IF(AND(Table25[[#This Row],[Subsector]]="Residential",$AB218&gt;49),49+($AB218-49)*2,$AB218)</f>
        <v>431.04550917807711</v>
      </c>
      <c r="AD218" s="39">
        <f>Table25[[#This Row],[Space heating demand (MWh)]]/(load_factor*8760)*1000</f>
        <v>7.1100850004708445</v>
      </c>
      <c r="AE218" s="39">
        <f>Table25[[#This Row],[Peak demand / kW]]/Table25[[#This Row],[Floor area / m^2]]*1000</f>
        <v>74.4172077675303</v>
      </c>
      <c r="AF218" s="39">
        <f t="shared" si="3"/>
        <v>133.64234265491913</v>
      </c>
      <c r="AG218" s="46">
        <f>Table25[[#This Row],[Rebound-corrected peak demand (W/m2)]]/DesignDT</f>
        <v>5.8105366371703973</v>
      </c>
      <c r="AI218" s="16">
        <f>IF(Table25[[#This Row],[Subsector]]="Residential",1-MAX(Table25[[#This Row],[No HW storage %]],Table25[[#This Row],[Space constrained %]]),Table25[[#This Row],[ND stock with floor area over threshold / %]])</f>
        <v>0.60303030303030303</v>
      </c>
      <c r="AJ218" s="16">
        <f>IF(Table25[[#This Row],[Subsector]]="Residential",1-MAX(Table25[[#This Row],[No HW storage %]],Table25[[#This Row],[Space constrained %]]),Table25[[#This Row],[ND stock with floor area over threshold / %]])</f>
        <v>0.60303030303030303</v>
      </c>
      <c r="AK218" s="16">
        <f>IF(Table25[[#This Row],[Subsector]]="Residential",1-MAX(Table25[[#This Row],[No HW storage %]],Table25[[#This Row],[Space constrained %]]),Table25[[#This Row],[ND stock with floor area over threshold / %]])</f>
        <v>0.60303030303030303</v>
      </c>
      <c r="AL218" s="16">
        <f>IF(Table25[[#This Row],[Subsector]]="Residential",1-MAX(Table25[[#This Row],[No HW storage %]],Table25[[#This Row],[Space constrained %]]),Table25[[#This Row],[ND stock with floor area over threshold / %]])</f>
        <v>0.60303030303030303</v>
      </c>
      <c r="AM218" s="16">
        <f>IF($G218=Table25[[#Headers],[Electric heating]],1,0)</f>
        <v>0</v>
      </c>
      <c r="AN218" s="16">
        <f>IF($G218=Table25[[#Headers],[Commercial electric heating]],1,0)</f>
        <v>0</v>
      </c>
      <c r="AO21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18" s="16">
        <f>IF(Table25[[#This Row],[Subsector]]="Residential",IF(AND(Table25[[#This Row],[Building structure]]&lt;&gt;"Apartment",OR(Table25[[#This Row],[Heating]]="Oil boiler",Table25[[#This Row],[Heating]]="Solid boiler")),1,1-Table25[[#This Row],[Space constrained %]]),Table25[[#This Row],[ND stock with floor area over threshold / %]])</f>
        <v>1</v>
      </c>
      <c r="AQ218" s="16">
        <f>IF(Table25[[#This Row],[Subsector]]="Residential",IF(AND(Table25[[#This Row],[Building structure]]&lt;&gt;"Apartment",OR(Table25[[#This Row],[Heating]]="Oil boiler",Table25[[#This Row],[Heating]]="Solid boiler")),1,1-Table25[[#This Row],[Space constrained %]]),Table25[[#This Row],[ND stock with floor area over threshold / %]])</f>
        <v>1</v>
      </c>
      <c r="AR218" s="16">
        <f>IF(Table25[[#This Row],[Heating]]="Gas boiler",1,percentage_of_non_gas_domestic_properties_within_close_proximity_of_gas_grid)</f>
        <v>0.3495740805177735</v>
      </c>
      <c r="AS218" s="16">
        <f>IF(Table25[[#This Row],[Heating]]="Gas boiler",1,percentage_of_non_gas_domestic_properties_within_close_proximity_of_gas_grid)</f>
        <v>0.3495740805177735</v>
      </c>
      <c r="AT218" s="16">
        <f>Table25[[#This Row],[Biomethane boiler]]*Table25[[#This Row],[ASHP]]</f>
        <v>0.21080376370617251</v>
      </c>
      <c r="AU218" s="16">
        <f>IF(Table25[[#This Row],[Subsector]]="Residential",Table25[[#This Row],[ASHP]]*Table25[[#This Row],[Bioliquid boiler (B100)]],Table25[[#This Row],[ND stock with floor area over threshold / %]])</f>
        <v>0.60303030303030303</v>
      </c>
      <c r="AV218" s="16">
        <f>Table25[[#This Row],[Biomethane boiler]]*Table25[[#This Row],[ASHP]]</f>
        <v>0.21080376370617251</v>
      </c>
      <c r="AW218" s="16">
        <v>1</v>
      </c>
      <c r="AX218" s="16">
        <f>IF(Table25[[#This Row],[Subsector]]="Residential",IF(Table25[[#This Row],[Building structure]]&lt;&gt;"Apartment",0.5*(1-MIN(Table25[[#This Row],[No HW storage %]],Table25[[#This Row],[Space constrained %]])),0),0.5*Table25[[#This Row],[ASHP]])</f>
        <v>0.49152542372881358</v>
      </c>
      <c r="AY218" s="16">
        <f>IF(Table25[[#This Row],[Subsector]]="Residential",IF(Table25[[#This Row],[Building structure]]&lt;&gt;"Apartment",Table25[[#This Row],[Hydrogen boiler]]*0.5,0),0.5*Table25[[#This Row],[Hydrogen boiler]])</f>
        <v>0.17478704025888675</v>
      </c>
      <c r="AZ218" s="16">
        <f>IF(Table25[[#This Row],[Subsector]]="Residential",IF(Table25[[#This Row],[Peak demand / kW]]&gt;fuse_limit_kW,0,1),0)</f>
        <v>1</v>
      </c>
      <c r="BA218" s="16">
        <f>IF(Table25[[#This Row],[Subsector]]="Residential",IF(Table25[[#This Row],[Building structure]]&lt;&gt;"Apartment",IF(Table25[[#This Row],[Peak demand / kW]]&gt;fuse_limit_kW,0,0.5),0),0)</f>
        <v>0.5</v>
      </c>
      <c r="BB218" s="16">
        <f>IF(Table25[[#This Row],[Subsector]]="Residential",IF(Table25[[#This Row],[Peak demand / kW]]&gt;fuse_limit_kW,0,1),IF(OR(Table25[[#This Row],[Subsector]]="Commercial",Table25[[#This Row],[Subsector]]="Public"),1,0))</f>
        <v>1</v>
      </c>
      <c r="BC218" s="16">
        <f>IF(Table25[[#This Row],[Subsector]]="Residential",IF(Table25[[#This Row],[Peak demand / kW]]&gt;fuse_limit_kW,0,1),0)</f>
        <v>1</v>
      </c>
      <c r="BD218" s="16">
        <f>IF($G218=Table25[[#Headers],[Gas boiler]],1,0)</f>
        <v>0</v>
      </c>
      <c r="BE218" s="16">
        <f>IF($G218=Table25[[#Headers],[Oil boiler]],1,0)</f>
        <v>1</v>
      </c>
      <c r="BF218" s="16">
        <f>IF($G218=Table25[[#Headers],[Solid boiler]],1,0)</f>
        <v>0</v>
      </c>
      <c r="BG218" s="16">
        <f>IF(Table25[[#This Row],[Subsector]]="Residential",IF(Table25[[#This Row],[Building structure]]&lt;&gt;"Apartment",Table25[[#This Row],[ASHP]]*0.5,0),0)</f>
        <v>0.30151515151515151</v>
      </c>
      <c r="BH218" s="16">
        <f>IF(Table25[[#This Row],[Subsector]]="Residential",IF(Table25[[#This Row],[Building structure]]="Apartment",1,0),0)</f>
        <v>0</v>
      </c>
      <c r="BI218" s="27">
        <f>Table25[[#This Row],[Bioliquid boiler (B100)]]*0.5</f>
        <v>0.5</v>
      </c>
    </row>
    <row r="219" spans="2:61" x14ac:dyDescent="0.25">
      <c r="B219" s="3">
        <v>211</v>
      </c>
      <c r="C219" t="s">
        <v>352</v>
      </c>
      <c r="G219" t="s">
        <v>13</v>
      </c>
      <c r="H219" t="s">
        <v>353</v>
      </c>
      <c r="J219" t="s">
        <v>361</v>
      </c>
      <c r="K219" s="39">
        <v>4.4830263906961028</v>
      </c>
      <c r="L219" s="39">
        <v>2.4097305193568865</v>
      </c>
      <c r="M219" s="39">
        <v>4.1236477415424861</v>
      </c>
      <c r="N219" s="39">
        <v>0</v>
      </c>
      <c r="O219" t="s">
        <v>339</v>
      </c>
      <c r="P219" s="19">
        <v>9.3534082264997824</v>
      </c>
      <c r="R219" s="39">
        <v>13.468482119716452</v>
      </c>
      <c r="S219" s="39">
        <v>2.8603467953240234</v>
      </c>
      <c r="T219" s="39">
        <v>0</v>
      </c>
      <c r="U219" s="39">
        <v>4.1236477415424861</v>
      </c>
      <c r="V219" s="16">
        <v>0</v>
      </c>
      <c r="W219" s="16">
        <v>0</v>
      </c>
      <c r="X219" s="16">
        <v>0</v>
      </c>
      <c r="Y219" s="16">
        <v>0.82303899162013994</v>
      </c>
      <c r="Z219" s="16">
        <v>0.17696100837986012</v>
      </c>
      <c r="AA219" s="39">
        <v>225.96666666666667</v>
      </c>
      <c r="AB219" s="39">
        <f>R219*1000/AA219</f>
        <v>59.603844754608872</v>
      </c>
      <c r="AC219" s="39">
        <f>IF(AND(Table25[[#This Row],[Subsector]]="Residential",$AB219&gt;49),49+($AB219-49)*2,$AB219)</f>
        <v>70.207689509217744</v>
      </c>
      <c r="AD219" s="39">
        <f>Table25[[#This Row],[Space heating demand (MWh)]]/(load_factor*8760)*1000</f>
        <v>2.2343712778920728</v>
      </c>
      <c r="AE219" s="39">
        <f>Table25[[#This Row],[Peak demand / kW]]/Table25[[#This Row],[Floor area / m^2]]*1000</f>
        <v>9.8880569902289697</v>
      </c>
      <c r="AF219" s="39">
        <f t="shared" si="3"/>
        <v>11.64719554380366</v>
      </c>
      <c r="AG219" s="46">
        <f>Table25[[#This Row],[Rebound-corrected peak demand (W/m2)]]/DesignDT</f>
        <v>0.50639980625233305</v>
      </c>
      <c r="AI219" s="16">
        <f>IF(Table25[[#This Row],[Subsector]]="Residential",1-MAX(Table25[[#This Row],[No HW storage %]],Table25[[#This Row],[Space constrained %]]),Table25[[#This Row],[ND stock with floor area over threshold / %]])</f>
        <v>1</v>
      </c>
      <c r="AJ219" s="16">
        <f>IF(Table25[[#This Row],[Subsector]]="Residential",1-MAX(Table25[[#This Row],[No HW storage %]],Table25[[#This Row],[Space constrained %]]),Table25[[#This Row],[ND stock with floor area over threshold / %]])</f>
        <v>1</v>
      </c>
      <c r="AK219" s="16">
        <f>IF(Table25[[#This Row],[Subsector]]="Residential",1-MAX(Table25[[#This Row],[No HW storage %]],Table25[[#This Row],[Space constrained %]]),Table25[[#This Row],[ND stock with floor area over threshold / %]])</f>
        <v>1</v>
      </c>
      <c r="AL219" s="16">
        <f>IF(Table25[[#This Row],[Subsector]]="Residential",1-MAX(Table25[[#This Row],[No HW storage %]],Table25[[#This Row],[Space constrained %]]),Table25[[#This Row],[ND stock with floor area over threshold / %]])</f>
        <v>1</v>
      </c>
      <c r="AM219" s="16">
        <f>IF($G219=Table25[[#Headers],[Electric heating]],1,0)</f>
        <v>0</v>
      </c>
      <c r="AN219" s="16">
        <f>IF($G219=Table25[[#Headers],[Commercial electric heating]],1,0)</f>
        <v>0</v>
      </c>
      <c r="AO21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19" s="16">
        <f>IF(Table25[[#This Row],[Subsector]]="Residential",IF(AND(Table25[[#This Row],[Building structure]]&lt;&gt;"Apartment",OR(Table25[[#This Row],[Heating]]="Oil boiler",Table25[[#This Row],[Heating]]="Solid boiler")),1,1-Table25[[#This Row],[Space constrained %]]),Table25[[#This Row],[ND stock with floor area over threshold / %]])</f>
        <v>1</v>
      </c>
      <c r="AQ219" s="16">
        <f>IF(Table25[[#This Row],[Subsector]]="Residential",IF(AND(Table25[[#This Row],[Building structure]]&lt;&gt;"Apartment",OR(Table25[[#This Row],[Heating]]="Oil boiler",Table25[[#This Row],[Heating]]="Solid boiler")),1,1-Table25[[#This Row],[Space constrained %]]),Table25[[#This Row],[ND stock with floor area over threshold / %]])</f>
        <v>1</v>
      </c>
      <c r="AR219" s="16">
        <f>IF(Table25[[#This Row],[Heating]]="Gas boiler",1,percentage_of_non_gas_domestic_properties_within_close_proximity_of_gas_grid)</f>
        <v>0.3495740805177735</v>
      </c>
      <c r="AS219" s="16">
        <f>IF(Table25[[#This Row],[Heating]]="Gas boiler",1,percentage_of_non_gas_domestic_properties_within_close_proximity_of_gas_grid)</f>
        <v>0.3495740805177735</v>
      </c>
      <c r="AT219" s="16">
        <f>Table25[[#This Row],[Biomethane boiler]]*Table25[[#This Row],[ASHP]]</f>
        <v>0.3495740805177735</v>
      </c>
      <c r="AU219" s="16">
        <f>IF(Table25[[#This Row],[Subsector]]="Residential",Table25[[#This Row],[ASHP]]*Table25[[#This Row],[Bioliquid boiler (B100)]],Table25[[#This Row],[ND stock with floor area over threshold / %]])</f>
        <v>1</v>
      </c>
      <c r="AV219" s="16">
        <f>Table25[[#This Row],[Biomethane boiler]]*Table25[[#This Row],[ASHP]]</f>
        <v>0.3495740805177735</v>
      </c>
      <c r="AW219" s="16">
        <v>1</v>
      </c>
      <c r="AX219" s="16">
        <f>IF(Table25[[#This Row],[Subsector]]="Residential",IF(Table25[[#This Row],[Building structure]]&lt;&gt;"Apartment",0.5*(1-MIN(Table25[[#This Row],[No HW storage %]],Table25[[#This Row],[Space constrained %]])),0),0.5*Table25[[#This Row],[ASHP]])</f>
        <v>0.5</v>
      </c>
      <c r="AY219" s="16">
        <f>IF(Table25[[#This Row],[Subsector]]="Residential",IF(Table25[[#This Row],[Building structure]]&lt;&gt;"Apartment",Table25[[#This Row],[Hydrogen boiler]]*0.5,0),0.5*Table25[[#This Row],[Hydrogen boiler]])</f>
        <v>0.17478704025888675</v>
      </c>
      <c r="AZ219" s="16">
        <f>IF(Table25[[#This Row],[Subsector]]="Residential",IF(Table25[[#This Row],[Peak demand / kW]]&gt;fuse_limit_kW,0,1),0)</f>
        <v>1</v>
      </c>
      <c r="BA219" s="16">
        <f>IF(Table25[[#This Row],[Subsector]]="Residential",IF(Table25[[#This Row],[Building structure]]&lt;&gt;"Apartment",IF(Table25[[#This Row],[Peak demand / kW]]&gt;fuse_limit_kW,0,0.5),0),0)</f>
        <v>0.5</v>
      </c>
      <c r="BB219" s="16">
        <f>IF(Table25[[#This Row],[Subsector]]="Residential",IF(Table25[[#This Row],[Peak demand / kW]]&gt;fuse_limit_kW,0,1),IF(OR(Table25[[#This Row],[Subsector]]="Commercial",Table25[[#This Row],[Subsector]]="Public"),1,0))</f>
        <v>1</v>
      </c>
      <c r="BC219" s="16">
        <f>IF(Table25[[#This Row],[Subsector]]="Residential",IF(Table25[[#This Row],[Peak demand / kW]]&gt;fuse_limit_kW,0,1),0)</f>
        <v>1</v>
      </c>
      <c r="BD219" s="16">
        <f>IF($G219=Table25[[#Headers],[Gas boiler]],1,0)</f>
        <v>0</v>
      </c>
      <c r="BE219" s="16">
        <f>IF($G219=Table25[[#Headers],[Oil boiler]],1,0)</f>
        <v>0</v>
      </c>
      <c r="BF219" s="16">
        <f>IF($G219=Table25[[#Headers],[Solid boiler]],1,0)</f>
        <v>1</v>
      </c>
      <c r="BG219" s="16">
        <f>IF(Table25[[#This Row],[Subsector]]="Residential",IF(Table25[[#This Row],[Building structure]]&lt;&gt;"Apartment",Table25[[#This Row],[ASHP]]*0.5,0),0)</f>
        <v>0.5</v>
      </c>
      <c r="BH219" s="16">
        <f>IF(Table25[[#This Row],[Subsector]]="Residential",IF(Table25[[#This Row],[Building structure]]="Apartment",1,0),0)</f>
        <v>0</v>
      </c>
      <c r="BI219" s="27">
        <f>Table25[[#This Row],[Bioliquid boiler (B100)]]*0.5</f>
        <v>0.5</v>
      </c>
    </row>
    <row r="220" spans="2:61" x14ac:dyDescent="0.25">
      <c r="B220">
        <v>212</v>
      </c>
      <c r="C220" t="s">
        <v>352</v>
      </c>
      <c r="G220" t="s">
        <v>13</v>
      </c>
      <c r="H220" t="s">
        <v>355</v>
      </c>
      <c r="J220" t="s">
        <v>361</v>
      </c>
      <c r="K220" s="39">
        <v>2.3020914373026917</v>
      </c>
      <c r="L220" s="39">
        <v>1.8388108222587334</v>
      </c>
      <c r="M220" s="39">
        <v>3.9710727641511085</v>
      </c>
      <c r="N220" s="39">
        <v>0</v>
      </c>
      <c r="O220" t="s">
        <v>339</v>
      </c>
      <c r="P220" s="19">
        <v>124.71210968666377</v>
      </c>
      <c r="R220" s="39">
        <v>7.5794881129262546</v>
      </c>
      <c r="S220" s="39">
        <v>2.276590504093936</v>
      </c>
      <c r="T220" s="39">
        <v>0</v>
      </c>
      <c r="U220" s="39">
        <v>3.9710727641511085</v>
      </c>
      <c r="V220" s="16">
        <v>0</v>
      </c>
      <c r="W220" s="16">
        <v>0</v>
      </c>
      <c r="X220" s="16">
        <v>0.05</v>
      </c>
      <c r="Y220" s="16">
        <v>0.75786130125926932</v>
      </c>
      <c r="Z220" s="16">
        <v>0.24213869874073071</v>
      </c>
      <c r="AA220" s="39">
        <v>119.75749999999996</v>
      </c>
      <c r="AB220" s="39">
        <f>R220*1000/AA220</f>
        <v>63.290300089148964</v>
      </c>
      <c r="AC220" s="39">
        <f>IF(AND(Table25[[#This Row],[Subsector]]="Residential",$AB220&gt;49),49+($AB220-49)*2,$AB220)</f>
        <v>77.580600178297928</v>
      </c>
      <c r="AD220" s="39">
        <f>Table25[[#This Row],[Space heating demand (MWh)]]/(load_factor*8760)*1000</f>
        <v>1.1473782526164698</v>
      </c>
      <c r="AE220" s="39">
        <f>Table25[[#This Row],[Peak demand / kW]]/Table25[[#This Row],[Floor area / m^2]]*1000</f>
        <v>9.5808467329100058</v>
      </c>
      <c r="AF220" s="39">
        <f t="shared" si="3"/>
        <v>11.744103578407252</v>
      </c>
      <c r="AG220" s="46">
        <f>Table25[[#This Row],[Rebound-corrected peak demand (W/m2)]]/DesignDT</f>
        <v>0.51061319906118485</v>
      </c>
      <c r="AI220" s="16">
        <f>IF(Table25[[#This Row],[Subsector]]="Residential",1-MAX(Table25[[#This Row],[No HW storage %]],Table25[[#This Row],[Space constrained %]]),Table25[[#This Row],[ND stock with floor area over threshold / %]])</f>
        <v>0.95</v>
      </c>
      <c r="AJ220" s="16">
        <f>IF(Table25[[#This Row],[Subsector]]="Residential",1-MAX(Table25[[#This Row],[No HW storage %]],Table25[[#This Row],[Space constrained %]]),Table25[[#This Row],[ND stock with floor area over threshold / %]])</f>
        <v>0.95</v>
      </c>
      <c r="AK220" s="16">
        <f>IF(Table25[[#This Row],[Subsector]]="Residential",1-MAX(Table25[[#This Row],[No HW storage %]],Table25[[#This Row],[Space constrained %]]),Table25[[#This Row],[ND stock with floor area over threshold / %]])</f>
        <v>0.95</v>
      </c>
      <c r="AL220" s="16">
        <f>IF(Table25[[#This Row],[Subsector]]="Residential",1-MAX(Table25[[#This Row],[No HW storage %]],Table25[[#This Row],[Space constrained %]]),Table25[[#This Row],[ND stock with floor area over threshold / %]])</f>
        <v>0.95</v>
      </c>
      <c r="AM220" s="16">
        <f>IF($G220=Table25[[#Headers],[Electric heating]],1,0)</f>
        <v>0</v>
      </c>
      <c r="AN220" s="16">
        <f>IF($G220=Table25[[#Headers],[Commercial electric heating]],1,0)</f>
        <v>0</v>
      </c>
      <c r="AO22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20" s="16">
        <f>IF(Table25[[#This Row],[Subsector]]="Residential",IF(AND(Table25[[#This Row],[Building structure]]&lt;&gt;"Apartment",OR(Table25[[#This Row],[Heating]]="Oil boiler",Table25[[#This Row],[Heating]]="Solid boiler")),1,1-Table25[[#This Row],[Space constrained %]]),Table25[[#This Row],[ND stock with floor area over threshold / %]])</f>
        <v>1</v>
      </c>
      <c r="AQ220" s="16">
        <f>IF(Table25[[#This Row],[Subsector]]="Residential",IF(AND(Table25[[#This Row],[Building structure]]&lt;&gt;"Apartment",OR(Table25[[#This Row],[Heating]]="Oil boiler",Table25[[#This Row],[Heating]]="Solid boiler")),1,1-Table25[[#This Row],[Space constrained %]]),Table25[[#This Row],[ND stock with floor area over threshold / %]])</f>
        <v>1</v>
      </c>
      <c r="AR220" s="16">
        <f>IF(Table25[[#This Row],[Heating]]="Gas boiler",1,percentage_of_non_gas_domestic_properties_within_close_proximity_of_gas_grid)</f>
        <v>0.3495740805177735</v>
      </c>
      <c r="AS220" s="16">
        <f>IF(Table25[[#This Row],[Heating]]="Gas boiler",1,percentage_of_non_gas_domestic_properties_within_close_proximity_of_gas_grid)</f>
        <v>0.3495740805177735</v>
      </c>
      <c r="AT220" s="16">
        <f>Table25[[#This Row],[Biomethane boiler]]*Table25[[#This Row],[ASHP]]</f>
        <v>0.33209537649188481</v>
      </c>
      <c r="AU220" s="16">
        <f>IF(Table25[[#This Row],[Subsector]]="Residential",Table25[[#This Row],[ASHP]]*Table25[[#This Row],[Bioliquid boiler (B100)]],Table25[[#This Row],[ND stock with floor area over threshold / %]])</f>
        <v>0.95</v>
      </c>
      <c r="AV220" s="16">
        <f>Table25[[#This Row],[Biomethane boiler]]*Table25[[#This Row],[ASHP]]</f>
        <v>0.33209537649188481</v>
      </c>
      <c r="AW220" s="16">
        <v>1</v>
      </c>
      <c r="AX220" s="16">
        <f>IF(Table25[[#This Row],[Subsector]]="Residential",IF(Table25[[#This Row],[Building structure]]&lt;&gt;"Apartment",0.5*(1-MIN(Table25[[#This Row],[No HW storage %]],Table25[[#This Row],[Space constrained %]])),0),0.5*Table25[[#This Row],[ASHP]])</f>
        <v>0.5</v>
      </c>
      <c r="AY220" s="16">
        <f>IF(Table25[[#This Row],[Subsector]]="Residential",IF(Table25[[#This Row],[Building structure]]&lt;&gt;"Apartment",Table25[[#This Row],[Hydrogen boiler]]*0.5,0),0.5*Table25[[#This Row],[Hydrogen boiler]])</f>
        <v>0.17478704025888675</v>
      </c>
      <c r="AZ220" s="16">
        <f>IF(Table25[[#This Row],[Subsector]]="Residential",IF(Table25[[#This Row],[Peak demand / kW]]&gt;fuse_limit_kW,0,1),0)</f>
        <v>1</v>
      </c>
      <c r="BA220" s="16">
        <f>IF(Table25[[#This Row],[Subsector]]="Residential",IF(Table25[[#This Row],[Building structure]]&lt;&gt;"Apartment",IF(Table25[[#This Row],[Peak demand / kW]]&gt;fuse_limit_kW,0,0.5),0),0)</f>
        <v>0.5</v>
      </c>
      <c r="BB220" s="16">
        <f>IF(Table25[[#This Row],[Subsector]]="Residential",IF(Table25[[#This Row],[Peak demand / kW]]&gt;fuse_limit_kW,0,1),IF(OR(Table25[[#This Row],[Subsector]]="Commercial",Table25[[#This Row],[Subsector]]="Public"),1,0))</f>
        <v>1</v>
      </c>
      <c r="BC220" s="16">
        <f>IF(Table25[[#This Row],[Subsector]]="Residential",IF(Table25[[#This Row],[Peak demand / kW]]&gt;fuse_limit_kW,0,1),0)</f>
        <v>1</v>
      </c>
      <c r="BD220" s="16">
        <f>IF($G220=Table25[[#Headers],[Gas boiler]],1,0)</f>
        <v>0</v>
      </c>
      <c r="BE220" s="16">
        <f>IF($G220=Table25[[#Headers],[Oil boiler]],1,0)</f>
        <v>0</v>
      </c>
      <c r="BF220" s="16">
        <f>IF($G220=Table25[[#Headers],[Solid boiler]],1,0)</f>
        <v>1</v>
      </c>
      <c r="BG220" s="16">
        <f>IF(Table25[[#This Row],[Subsector]]="Residential",IF(Table25[[#This Row],[Building structure]]&lt;&gt;"Apartment",Table25[[#This Row],[ASHP]]*0.5,0),0)</f>
        <v>0.47499999999999998</v>
      </c>
      <c r="BH220" s="16">
        <f>IF(Table25[[#This Row],[Subsector]]="Residential",IF(Table25[[#This Row],[Building structure]]="Apartment",1,0),0)</f>
        <v>0</v>
      </c>
      <c r="BI220" s="27">
        <f>Table25[[#This Row],[Bioliquid boiler (B100)]]*0.5</f>
        <v>0.5</v>
      </c>
    </row>
    <row r="221" spans="2:61" x14ac:dyDescent="0.25">
      <c r="B221" s="3">
        <v>213</v>
      </c>
      <c r="C221" t="s">
        <v>352</v>
      </c>
      <c r="G221" t="s">
        <v>13</v>
      </c>
      <c r="H221" t="s">
        <v>356</v>
      </c>
      <c r="J221" t="s">
        <v>361</v>
      </c>
      <c r="K221" s="39">
        <v>1.9338902388314185</v>
      </c>
      <c r="L221" s="39">
        <v>2.0680420163880524</v>
      </c>
      <c r="M221" s="39">
        <v>3.9106174179702378</v>
      </c>
      <c r="N221" s="39">
        <v>0</v>
      </c>
      <c r="O221" t="s">
        <v>339</v>
      </c>
      <c r="P221" s="19">
        <v>1103.7021707269744</v>
      </c>
      <c r="R221" s="39">
        <v>7.2081756962546022</v>
      </c>
      <c r="S221" s="39">
        <v>2.7673926084000842</v>
      </c>
      <c r="T221" s="39">
        <v>0</v>
      </c>
      <c r="U221" s="39">
        <v>3.9106174179702382</v>
      </c>
      <c r="V221" s="16">
        <v>1.6949152542372881E-2</v>
      </c>
      <c r="W221" s="16">
        <v>0</v>
      </c>
      <c r="X221" s="16">
        <v>0.15819209039548024</v>
      </c>
      <c r="Y221" s="16">
        <v>0.70040393474155016</v>
      </c>
      <c r="Z221" s="16">
        <v>0.29959606525844978</v>
      </c>
      <c r="AA221" s="39">
        <v>99.729943502824796</v>
      </c>
      <c r="AB221" s="39">
        <f>R221*1000/AA221</f>
        <v>72.276945549963486</v>
      </c>
      <c r="AC221" s="39">
        <f>IF(AND(Table25[[#This Row],[Subsector]]="Residential",$AB221&gt;49),49+($AB221-49)*2,$AB221)</f>
        <v>95.553891099926972</v>
      </c>
      <c r="AD221" s="39">
        <f>Table25[[#This Row],[Space heating demand (MWh)]]/(load_factor*8760)*1000</f>
        <v>0.96386423537645372</v>
      </c>
      <c r="AE221" s="39">
        <f>Table25[[#This Row],[Peak demand / kW]]/Table25[[#This Row],[Floor area / m^2]]*1000</f>
        <v>9.6647426191427925</v>
      </c>
      <c r="AF221" s="39">
        <f t="shared" si="3"/>
        <v>12.777293737461486</v>
      </c>
      <c r="AG221" s="46">
        <f>Table25[[#This Row],[Rebound-corrected peak demand (W/m2)]]/DesignDT</f>
        <v>0.55553451032441248</v>
      </c>
      <c r="AI221" s="16">
        <f>IF(Table25[[#This Row],[Subsector]]="Residential",1-MAX(Table25[[#This Row],[No HW storage %]],Table25[[#This Row],[Space constrained %]]),Table25[[#This Row],[ND stock with floor area over threshold / %]])</f>
        <v>0.84180790960451979</v>
      </c>
      <c r="AJ221" s="16">
        <f>IF(Table25[[#This Row],[Subsector]]="Residential",1-MAX(Table25[[#This Row],[No HW storage %]],Table25[[#This Row],[Space constrained %]]),Table25[[#This Row],[ND stock with floor area over threshold / %]])</f>
        <v>0.84180790960451979</v>
      </c>
      <c r="AK221" s="16">
        <f>IF(Table25[[#This Row],[Subsector]]="Residential",1-MAX(Table25[[#This Row],[No HW storage %]],Table25[[#This Row],[Space constrained %]]),Table25[[#This Row],[ND stock with floor area over threshold / %]])</f>
        <v>0.84180790960451979</v>
      </c>
      <c r="AL221" s="16">
        <f>IF(Table25[[#This Row],[Subsector]]="Residential",1-MAX(Table25[[#This Row],[No HW storage %]],Table25[[#This Row],[Space constrained %]]),Table25[[#This Row],[ND stock with floor area over threshold / %]])</f>
        <v>0.84180790960451979</v>
      </c>
      <c r="AM221" s="16">
        <f>IF($G221=Table25[[#Headers],[Electric heating]],1,0)</f>
        <v>0</v>
      </c>
      <c r="AN221" s="16">
        <f>IF($G221=Table25[[#Headers],[Commercial electric heating]],1,0)</f>
        <v>0</v>
      </c>
      <c r="AO22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21" s="16">
        <f>IF(Table25[[#This Row],[Subsector]]="Residential",IF(AND(Table25[[#This Row],[Building structure]]&lt;&gt;"Apartment",OR(Table25[[#This Row],[Heating]]="Oil boiler",Table25[[#This Row],[Heating]]="Solid boiler")),1,1-Table25[[#This Row],[Space constrained %]]),Table25[[#This Row],[ND stock with floor area over threshold / %]])</f>
        <v>1</v>
      </c>
      <c r="AQ221" s="16">
        <f>IF(Table25[[#This Row],[Subsector]]="Residential",IF(AND(Table25[[#This Row],[Building structure]]&lt;&gt;"Apartment",OR(Table25[[#This Row],[Heating]]="Oil boiler",Table25[[#This Row],[Heating]]="Solid boiler")),1,1-Table25[[#This Row],[Space constrained %]]),Table25[[#This Row],[ND stock with floor area over threshold / %]])</f>
        <v>1</v>
      </c>
      <c r="AR221" s="16">
        <f>IF(Table25[[#This Row],[Heating]]="Gas boiler",1,percentage_of_non_gas_domestic_properties_within_close_proximity_of_gas_grid)</f>
        <v>0.3495740805177735</v>
      </c>
      <c r="AS221" s="16">
        <f>IF(Table25[[#This Row],[Heating]]="Gas boiler",1,percentage_of_non_gas_domestic_properties_within_close_proximity_of_gas_grid)</f>
        <v>0.3495740805177735</v>
      </c>
      <c r="AT221" s="16">
        <f>Table25[[#This Row],[Biomethane boiler]]*Table25[[#This Row],[ASHP]]</f>
        <v>0.29427422597258901</v>
      </c>
      <c r="AU221" s="16">
        <f>IF(Table25[[#This Row],[Subsector]]="Residential",Table25[[#This Row],[ASHP]]*Table25[[#This Row],[Bioliquid boiler (B100)]],Table25[[#This Row],[ND stock with floor area over threshold / %]])</f>
        <v>0.84180790960451979</v>
      </c>
      <c r="AV221" s="16">
        <f>Table25[[#This Row],[Biomethane boiler]]*Table25[[#This Row],[ASHP]]</f>
        <v>0.29427422597258901</v>
      </c>
      <c r="AW221" s="16">
        <v>1</v>
      </c>
      <c r="AX221" s="16">
        <f>IF(Table25[[#This Row],[Subsector]]="Residential",IF(Table25[[#This Row],[Building structure]]&lt;&gt;"Apartment",0.5*(1-MIN(Table25[[#This Row],[No HW storage %]],Table25[[#This Row],[Space constrained %]])),0),0.5*Table25[[#This Row],[ASHP]])</f>
        <v>0.5</v>
      </c>
      <c r="AY221" s="16">
        <f>IF(Table25[[#This Row],[Subsector]]="Residential",IF(Table25[[#This Row],[Building structure]]&lt;&gt;"Apartment",Table25[[#This Row],[Hydrogen boiler]]*0.5,0),0.5*Table25[[#This Row],[Hydrogen boiler]])</f>
        <v>0.17478704025888675</v>
      </c>
      <c r="AZ221" s="16">
        <f>IF(Table25[[#This Row],[Subsector]]="Residential",IF(Table25[[#This Row],[Peak demand / kW]]&gt;fuse_limit_kW,0,1),0)</f>
        <v>1</v>
      </c>
      <c r="BA221" s="16">
        <f>IF(Table25[[#This Row],[Subsector]]="Residential",IF(Table25[[#This Row],[Building structure]]&lt;&gt;"Apartment",IF(Table25[[#This Row],[Peak demand / kW]]&gt;fuse_limit_kW,0,0.5),0),0)</f>
        <v>0.5</v>
      </c>
      <c r="BB221" s="16">
        <f>IF(Table25[[#This Row],[Subsector]]="Residential",IF(Table25[[#This Row],[Peak demand / kW]]&gt;fuse_limit_kW,0,1),IF(OR(Table25[[#This Row],[Subsector]]="Commercial",Table25[[#This Row],[Subsector]]="Public"),1,0))</f>
        <v>1</v>
      </c>
      <c r="BC221" s="16">
        <f>IF(Table25[[#This Row],[Subsector]]="Residential",IF(Table25[[#This Row],[Peak demand / kW]]&gt;fuse_limit_kW,0,1),0)</f>
        <v>1</v>
      </c>
      <c r="BD221" s="16">
        <f>IF($G221=Table25[[#Headers],[Gas boiler]],1,0)</f>
        <v>0</v>
      </c>
      <c r="BE221" s="16">
        <f>IF($G221=Table25[[#Headers],[Oil boiler]],1,0)</f>
        <v>0</v>
      </c>
      <c r="BF221" s="16">
        <f>IF($G221=Table25[[#Headers],[Solid boiler]],1,0)</f>
        <v>1</v>
      </c>
      <c r="BG221" s="16">
        <f>IF(Table25[[#This Row],[Subsector]]="Residential",IF(Table25[[#This Row],[Building structure]]&lt;&gt;"Apartment",Table25[[#This Row],[ASHP]]*0.5,0),0)</f>
        <v>0.42090395480225989</v>
      </c>
      <c r="BH221" s="16">
        <f>IF(Table25[[#This Row],[Subsector]]="Residential",IF(Table25[[#This Row],[Building structure]]="Apartment",1,0),0)</f>
        <v>0</v>
      </c>
      <c r="BI221" s="27">
        <f>Table25[[#This Row],[Bioliquid boiler (B100)]]*0.5</f>
        <v>0.5</v>
      </c>
    </row>
    <row r="222" spans="2:61" x14ac:dyDescent="0.25">
      <c r="B222" s="3">
        <v>214</v>
      </c>
      <c r="C222" t="s">
        <v>352</v>
      </c>
      <c r="G222" t="s">
        <v>13</v>
      </c>
      <c r="H222" t="s">
        <v>357</v>
      </c>
      <c r="J222" t="s">
        <v>361</v>
      </c>
      <c r="K222" s="39">
        <v>1.7458959960003673</v>
      </c>
      <c r="L222" s="39">
        <v>2.0455251420205882</v>
      </c>
      <c r="M222" s="39">
        <v>3.8216268859107796</v>
      </c>
      <c r="N222" s="39">
        <v>0</v>
      </c>
      <c r="O222" t="s">
        <v>339</v>
      </c>
      <c r="P222" s="19">
        <v>10544.408874007422</v>
      </c>
      <c r="R222" s="39">
        <v>7.446895039740423</v>
      </c>
      <c r="S222" s="39">
        <v>2.9327048118811332</v>
      </c>
      <c r="T222" s="39">
        <v>0</v>
      </c>
      <c r="U222" s="39">
        <v>3.8216268859107791</v>
      </c>
      <c r="V222" s="16">
        <v>7.9834417504435241E-3</v>
      </c>
      <c r="W222" s="16">
        <v>1.7735737511084836E-3</v>
      </c>
      <c r="X222" s="16">
        <v>0.26345357776463629</v>
      </c>
      <c r="Y222" s="16">
        <v>0.68089851201279061</v>
      </c>
      <c r="Z222" s="16">
        <v>0.31910148798720955</v>
      </c>
      <c r="AA222" s="39">
        <v>86.058456534594967</v>
      </c>
      <c r="AB222" s="39">
        <f>R222*1000/AA222</f>
        <v>86.532983969411745</v>
      </c>
      <c r="AC222" s="39">
        <f>IF(AND(Table25[[#This Row],[Subsector]]="Residential",$AB222&gt;49),49+($AB222-49)*2,$AB222)</f>
        <v>124.06596793882349</v>
      </c>
      <c r="AD222" s="39">
        <f>Table25[[#This Row],[Space heating demand (MWh)]]/(load_factor*8760)*1000</f>
        <v>0.8701666079293966</v>
      </c>
      <c r="AE222" s="39">
        <f>Table25[[#This Row],[Peak demand / kW]]/Table25[[#This Row],[Floor area / m^2]]*1000</f>
        <v>10.111343416664637</v>
      </c>
      <c r="AF222" s="39">
        <f t="shared" si="3"/>
        <v>14.497057082808892</v>
      </c>
      <c r="AG222" s="46">
        <f>Table25[[#This Row],[Rebound-corrected peak demand (W/m2)]]/DesignDT</f>
        <v>0.63030682968734308</v>
      </c>
      <c r="AI222" s="16">
        <f>IF(Table25[[#This Row],[Subsector]]="Residential",1-MAX(Table25[[#This Row],[No HW storage %]],Table25[[#This Row],[Space constrained %]]),Table25[[#This Row],[ND stock with floor area over threshold / %]])</f>
        <v>0.73654642223536371</v>
      </c>
      <c r="AJ222" s="16">
        <f>IF(Table25[[#This Row],[Subsector]]="Residential",1-MAX(Table25[[#This Row],[No HW storage %]],Table25[[#This Row],[Space constrained %]]),Table25[[#This Row],[ND stock with floor area over threshold / %]])</f>
        <v>0.73654642223536371</v>
      </c>
      <c r="AK222" s="16">
        <f>IF(Table25[[#This Row],[Subsector]]="Residential",1-MAX(Table25[[#This Row],[No HW storage %]],Table25[[#This Row],[Space constrained %]]),Table25[[#This Row],[ND stock with floor area over threshold / %]])</f>
        <v>0.73654642223536371</v>
      </c>
      <c r="AL222" s="16">
        <f>IF(Table25[[#This Row],[Subsector]]="Residential",1-MAX(Table25[[#This Row],[No HW storage %]],Table25[[#This Row],[Space constrained %]]),Table25[[#This Row],[ND stock with floor area over threshold / %]])</f>
        <v>0.73654642223536371</v>
      </c>
      <c r="AM222" s="16">
        <f>IF($G222=Table25[[#Headers],[Electric heating]],1,0)</f>
        <v>0</v>
      </c>
      <c r="AN222" s="16">
        <f>IF($G222=Table25[[#Headers],[Commercial electric heating]],1,0)</f>
        <v>0</v>
      </c>
      <c r="AO22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22" s="16">
        <f>IF(Table25[[#This Row],[Subsector]]="Residential",IF(AND(Table25[[#This Row],[Building structure]]&lt;&gt;"Apartment",OR(Table25[[#This Row],[Heating]]="Oil boiler",Table25[[#This Row],[Heating]]="Solid boiler")),1,1-Table25[[#This Row],[Space constrained %]]),Table25[[#This Row],[ND stock with floor area over threshold / %]])</f>
        <v>1</v>
      </c>
      <c r="AQ222" s="16">
        <f>IF(Table25[[#This Row],[Subsector]]="Residential",IF(AND(Table25[[#This Row],[Building structure]]&lt;&gt;"Apartment",OR(Table25[[#This Row],[Heating]]="Oil boiler",Table25[[#This Row],[Heating]]="Solid boiler")),1,1-Table25[[#This Row],[Space constrained %]]),Table25[[#This Row],[ND stock with floor area over threshold / %]])</f>
        <v>1</v>
      </c>
      <c r="AR222" s="16">
        <f>IF(Table25[[#This Row],[Heating]]="Gas boiler",1,percentage_of_non_gas_domestic_properties_within_close_proximity_of_gas_grid)</f>
        <v>0.3495740805177735</v>
      </c>
      <c r="AS222" s="16">
        <f>IF(Table25[[#This Row],[Heating]]="Gas boiler",1,percentage_of_non_gas_domestic_properties_within_close_proximity_of_gas_grid)</f>
        <v>0.3495740805177735</v>
      </c>
      <c r="AT222" s="16">
        <f>Table25[[#This Row],[Biomethane boiler]]*Table25[[#This Row],[ASHP]]</f>
        <v>0.25747753831158304</v>
      </c>
      <c r="AU222" s="16">
        <f>IF(Table25[[#This Row],[Subsector]]="Residential",Table25[[#This Row],[ASHP]]*Table25[[#This Row],[Bioliquid boiler (B100)]],Table25[[#This Row],[ND stock with floor area over threshold / %]])</f>
        <v>0.73654642223536371</v>
      </c>
      <c r="AV222" s="16">
        <f>Table25[[#This Row],[Biomethane boiler]]*Table25[[#This Row],[ASHP]]</f>
        <v>0.25747753831158304</v>
      </c>
      <c r="AW222" s="16">
        <v>1</v>
      </c>
      <c r="AX222" s="16">
        <f>IF(Table25[[#This Row],[Subsector]]="Residential",IF(Table25[[#This Row],[Building structure]]&lt;&gt;"Apartment",0.5*(1-MIN(Table25[[#This Row],[No HW storage %]],Table25[[#This Row],[Space constrained %]])),0),0.5*Table25[[#This Row],[ASHP]])</f>
        <v>0.49911321312444573</v>
      </c>
      <c r="AY222" s="16">
        <f>IF(Table25[[#This Row],[Subsector]]="Residential",IF(Table25[[#This Row],[Building structure]]&lt;&gt;"Apartment",Table25[[#This Row],[Hydrogen boiler]]*0.5,0),0.5*Table25[[#This Row],[Hydrogen boiler]])</f>
        <v>0.17478704025888675</v>
      </c>
      <c r="AZ222" s="16">
        <f>IF(Table25[[#This Row],[Subsector]]="Residential",IF(Table25[[#This Row],[Peak demand / kW]]&gt;fuse_limit_kW,0,1),0)</f>
        <v>1</v>
      </c>
      <c r="BA222" s="16">
        <f>IF(Table25[[#This Row],[Subsector]]="Residential",IF(Table25[[#This Row],[Building structure]]&lt;&gt;"Apartment",IF(Table25[[#This Row],[Peak demand / kW]]&gt;fuse_limit_kW,0,0.5),0),0)</f>
        <v>0.5</v>
      </c>
      <c r="BB222" s="16">
        <f>IF(Table25[[#This Row],[Subsector]]="Residential",IF(Table25[[#This Row],[Peak demand / kW]]&gt;fuse_limit_kW,0,1),IF(OR(Table25[[#This Row],[Subsector]]="Commercial",Table25[[#This Row],[Subsector]]="Public"),1,0))</f>
        <v>1</v>
      </c>
      <c r="BC222" s="16">
        <f>IF(Table25[[#This Row],[Subsector]]="Residential",IF(Table25[[#This Row],[Peak demand / kW]]&gt;fuse_limit_kW,0,1),0)</f>
        <v>1</v>
      </c>
      <c r="BD222" s="16">
        <f>IF($G222=Table25[[#Headers],[Gas boiler]],1,0)</f>
        <v>0</v>
      </c>
      <c r="BE222" s="16">
        <f>IF($G222=Table25[[#Headers],[Oil boiler]],1,0)</f>
        <v>0</v>
      </c>
      <c r="BF222" s="16">
        <f>IF($G222=Table25[[#Headers],[Solid boiler]],1,0)</f>
        <v>1</v>
      </c>
      <c r="BG222" s="16">
        <f>IF(Table25[[#This Row],[Subsector]]="Residential",IF(Table25[[#This Row],[Building structure]]&lt;&gt;"Apartment",Table25[[#This Row],[ASHP]]*0.5,0),0)</f>
        <v>0.36827321111768185</v>
      </c>
      <c r="BH222" s="16">
        <f>IF(Table25[[#This Row],[Subsector]]="Residential",IF(Table25[[#This Row],[Building structure]]="Apartment",1,0),0)</f>
        <v>0</v>
      </c>
      <c r="BI222" s="27">
        <f>Table25[[#This Row],[Bioliquid boiler (B100)]]*0.5</f>
        <v>0.5</v>
      </c>
    </row>
    <row r="223" spans="2:61" x14ac:dyDescent="0.25">
      <c r="B223">
        <v>215</v>
      </c>
      <c r="C223" t="s">
        <v>352</v>
      </c>
      <c r="G223" t="s">
        <v>13</v>
      </c>
      <c r="H223" t="s">
        <v>358</v>
      </c>
      <c r="J223" t="s">
        <v>361</v>
      </c>
      <c r="K223" s="39">
        <v>1.7023558218432844</v>
      </c>
      <c r="L223" s="39">
        <v>1.9922718669305657</v>
      </c>
      <c r="M223" s="39">
        <v>3.7547415851136359</v>
      </c>
      <c r="N223" s="39">
        <v>0</v>
      </c>
      <c r="O223" t="s">
        <v>339</v>
      </c>
      <c r="P223" s="19">
        <v>16299.872736046955</v>
      </c>
      <c r="R223" s="39">
        <v>8.3625594208880809</v>
      </c>
      <c r="S223" s="39">
        <v>3.1085599375495367</v>
      </c>
      <c r="T223" s="39">
        <v>0</v>
      </c>
      <c r="U223" s="39">
        <v>3.7547415851136354</v>
      </c>
      <c r="V223" s="16">
        <v>1.0137719969395562E-2</v>
      </c>
      <c r="W223" s="16">
        <v>3.632887189292543E-3</v>
      </c>
      <c r="X223" s="16">
        <v>0.44529456771231829</v>
      </c>
      <c r="Y223" s="16">
        <v>0.68114270222552686</v>
      </c>
      <c r="Z223" s="16">
        <v>0.31885729777447325</v>
      </c>
      <c r="AA223" s="39">
        <v>78.190034429992409</v>
      </c>
      <c r="AB223" s="39">
        <f>R223*1000/AA223</f>
        <v>106.95172961428369</v>
      </c>
      <c r="AC223" s="39">
        <f>IF(AND(Table25[[#This Row],[Subsector]]="Residential",$AB223&gt;49),49+($AB223-49)*2,$AB223)</f>
        <v>164.90345922856739</v>
      </c>
      <c r="AD223" s="39">
        <f>Table25[[#This Row],[Space heating demand (MWh)]]/(load_factor*8760)*1000</f>
        <v>0.84846588478109985</v>
      </c>
      <c r="AE223" s="39">
        <f>Table25[[#This Row],[Peak demand / kW]]/Table25[[#This Row],[Floor area / m^2]]*1000</f>
        <v>10.85133023621796</v>
      </c>
      <c r="AF223" s="39">
        <f t="shared" si="3"/>
        <v>16.731116921973616</v>
      </c>
      <c r="AG223" s="46">
        <f>Table25[[#This Row],[Rebound-corrected peak demand (W/m2)]]/DesignDT</f>
        <v>0.7274398661727659</v>
      </c>
      <c r="AI223" s="16">
        <f>IF(Table25[[#This Row],[Subsector]]="Residential",1-MAX(Table25[[#This Row],[No HW storage %]],Table25[[#This Row],[Space constrained %]]),Table25[[#This Row],[ND stock with floor area over threshold / %]])</f>
        <v>0.55470543228768165</v>
      </c>
      <c r="AJ223" s="16">
        <f>IF(Table25[[#This Row],[Subsector]]="Residential",1-MAX(Table25[[#This Row],[No HW storage %]],Table25[[#This Row],[Space constrained %]]),Table25[[#This Row],[ND stock with floor area over threshold / %]])</f>
        <v>0.55470543228768165</v>
      </c>
      <c r="AK223" s="16">
        <f>IF(Table25[[#This Row],[Subsector]]="Residential",1-MAX(Table25[[#This Row],[No HW storage %]],Table25[[#This Row],[Space constrained %]]),Table25[[#This Row],[ND stock with floor area over threshold / %]])</f>
        <v>0.55470543228768165</v>
      </c>
      <c r="AL223" s="16">
        <f>IF(Table25[[#This Row],[Subsector]]="Residential",1-MAX(Table25[[#This Row],[No HW storage %]],Table25[[#This Row],[Space constrained %]]),Table25[[#This Row],[ND stock with floor area over threshold / %]])</f>
        <v>0.55470543228768165</v>
      </c>
      <c r="AM223" s="16">
        <f>IF($G223=Table25[[#Headers],[Electric heating]],1,0)</f>
        <v>0</v>
      </c>
      <c r="AN223" s="16">
        <f>IF($G223=Table25[[#Headers],[Commercial electric heating]],1,0)</f>
        <v>0</v>
      </c>
      <c r="AO22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23" s="16">
        <f>IF(Table25[[#This Row],[Subsector]]="Residential",IF(AND(Table25[[#This Row],[Building structure]]&lt;&gt;"Apartment",OR(Table25[[#This Row],[Heating]]="Oil boiler",Table25[[#This Row],[Heating]]="Solid boiler")),1,1-Table25[[#This Row],[Space constrained %]]),Table25[[#This Row],[ND stock with floor area over threshold / %]])</f>
        <v>1</v>
      </c>
      <c r="AQ223" s="16">
        <f>IF(Table25[[#This Row],[Subsector]]="Residential",IF(AND(Table25[[#This Row],[Building structure]]&lt;&gt;"Apartment",OR(Table25[[#This Row],[Heating]]="Oil boiler",Table25[[#This Row],[Heating]]="Solid boiler")),1,1-Table25[[#This Row],[Space constrained %]]),Table25[[#This Row],[ND stock with floor area over threshold / %]])</f>
        <v>1</v>
      </c>
      <c r="AR223" s="16">
        <f>IF(Table25[[#This Row],[Heating]]="Gas boiler",1,percentage_of_non_gas_domestic_properties_within_close_proximity_of_gas_grid)</f>
        <v>0.3495740805177735</v>
      </c>
      <c r="AS223" s="16">
        <f>IF(Table25[[#This Row],[Heating]]="Gas boiler",1,percentage_of_non_gas_domestic_properties_within_close_proximity_of_gas_grid)</f>
        <v>0.3495740805177735</v>
      </c>
      <c r="AT223" s="16">
        <f>Table25[[#This Row],[Biomethane boiler]]*Table25[[#This Row],[ASHP]]</f>
        <v>0.19391064145018039</v>
      </c>
      <c r="AU223" s="16">
        <f>IF(Table25[[#This Row],[Subsector]]="Residential",Table25[[#This Row],[ASHP]]*Table25[[#This Row],[Bioliquid boiler (B100)]],Table25[[#This Row],[ND stock with floor area over threshold / %]])</f>
        <v>0.55470543228768165</v>
      </c>
      <c r="AV223" s="16">
        <f>Table25[[#This Row],[Biomethane boiler]]*Table25[[#This Row],[ASHP]]</f>
        <v>0.19391064145018039</v>
      </c>
      <c r="AW223" s="16">
        <v>1</v>
      </c>
      <c r="AX223" s="16">
        <f>IF(Table25[[#This Row],[Subsector]]="Residential",IF(Table25[[#This Row],[Building structure]]&lt;&gt;"Apartment",0.5*(1-MIN(Table25[[#This Row],[No HW storage %]],Table25[[#This Row],[Space constrained %]])),0),0.5*Table25[[#This Row],[ASHP]])</f>
        <v>0.49818355640535372</v>
      </c>
      <c r="AY223" s="16">
        <f>IF(Table25[[#This Row],[Subsector]]="Residential",IF(Table25[[#This Row],[Building structure]]&lt;&gt;"Apartment",Table25[[#This Row],[Hydrogen boiler]]*0.5,0),0.5*Table25[[#This Row],[Hydrogen boiler]])</f>
        <v>0.17478704025888675</v>
      </c>
      <c r="AZ223" s="16">
        <f>IF(Table25[[#This Row],[Subsector]]="Residential",IF(Table25[[#This Row],[Peak demand / kW]]&gt;fuse_limit_kW,0,1),0)</f>
        <v>1</v>
      </c>
      <c r="BA223" s="16">
        <f>IF(Table25[[#This Row],[Subsector]]="Residential",IF(Table25[[#This Row],[Building structure]]&lt;&gt;"Apartment",IF(Table25[[#This Row],[Peak demand / kW]]&gt;fuse_limit_kW,0,0.5),0),0)</f>
        <v>0.5</v>
      </c>
      <c r="BB223" s="16">
        <f>IF(Table25[[#This Row],[Subsector]]="Residential",IF(Table25[[#This Row],[Peak demand / kW]]&gt;fuse_limit_kW,0,1),IF(OR(Table25[[#This Row],[Subsector]]="Commercial",Table25[[#This Row],[Subsector]]="Public"),1,0))</f>
        <v>1</v>
      </c>
      <c r="BC223" s="16">
        <f>IF(Table25[[#This Row],[Subsector]]="Residential",IF(Table25[[#This Row],[Peak demand / kW]]&gt;fuse_limit_kW,0,1),0)</f>
        <v>1</v>
      </c>
      <c r="BD223" s="16">
        <f>IF($G223=Table25[[#Headers],[Gas boiler]],1,0)</f>
        <v>0</v>
      </c>
      <c r="BE223" s="16">
        <f>IF($G223=Table25[[#Headers],[Oil boiler]],1,0)</f>
        <v>0</v>
      </c>
      <c r="BF223" s="16">
        <f>IF($G223=Table25[[#Headers],[Solid boiler]],1,0)</f>
        <v>1</v>
      </c>
      <c r="BG223" s="16">
        <f>IF(Table25[[#This Row],[Subsector]]="Residential",IF(Table25[[#This Row],[Building structure]]&lt;&gt;"Apartment",Table25[[#This Row],[ASHP]]*0.5,0),0)</f>
        <v>0.27735271614384083</v>
      </c>
      <c r="BH223" s="16">
        <f>IF(Table25[[#This Row],[Subsector]]="Residential",IF(Table25[[#This Row],[Building structure]]="Apartment",1,0),0)</f>
        <v>0</v>
      </c>
      <c r="BI223" s="27">
        <f>Table25[[#This Row],[Bioliquid boiler (B100)]]*0.5</f>
        <v>0.5</v>
      </c>
    </row>
    <row r="224" spans="2:61" x14ac:dyDescent="0.25">
      <c r="B224" s="3">
        <v>216</v>
      </c>
      <c r="C224" t="s">
        <v>352</v>
      </c>
      <c r="G224" t="s">
        <v>13</v>
      </c>
      <c r="H224" t="s">
        <v>359</v>
      </c>
      <c r="J224" t="s">
        <v>361</v>
      </c>
      <c r="K224" s="39">
        <v>1.685149298907884</v>
      </c>
      <c r="L224" s="39">
        <v>1.9716320462093351</v>
      </c>
      <c r="M224" s="39">
        <v>3.7016814076239699</v>
      </c>
      <c r="N224" s="39">
        <v>0</v>
      </c>
      <c r="O224" t="s">
        <v>339</v>
      </c>
      <c r="P224" s="19">
        <v>8396.2427846546398</v>
      </c>
      <c r="R224" s="39">
        <v>8.6570435899155473</v>
      </c>
      <c r="S224" s="39">
        <v>3.175493417801476</v>
      </c>
      <c r="T224" s="39">
        <v>0</v>
      </c>
      <c r="U224" s="39">
        <v>3.7016814076239699</v>
      </c>
      <c r="V224" s="16">
        <v>2.9335313776457483E-2</v>
      </c>
      <c r="W224" s="16">
        <v>3.7119524870081661E-3</v>
      </c>
      <c r="X224" s="16">
        <v>0.66468622354251761</v>
      </c>
      <c r="Y224" s="16">
        <v>0.68119809869218995</v>
      </c>
      <c r="Z224" s="16">
        <v>0.31880190130781</v>
      </c>
      <c r="AA224" s="39">
        <v>70.447642034905314</v>
      </c>
      <c r="AB224" s="39">
        <f>R224*1000/AA224</f>
        <v>122.88620796741736</v>
      </c>
      <c r="AC224" s="39">
        <f>IF(AND(Table25[[#This Row],[Subsector]]="Residential",$AB224&gt;49),49+($AB224-49)*2,$AB224)</f>
        <v>196.77241593483473</v>
      </c>
      <c r="AD224" s="39">
        <f>Table25[[#This Row],[Space heating demand (MWh)]]/(load_factor*8760)*1000</f>
        <v>0.83989003505622672</v>
      </c>
      <c r="AE224" s="39">
        <f>Table25[[#This Row],[Peak demand / kW]]/Table25[[#This Row],[Floor area / m^2]]*1000</f>
        <v>11.922188036330287</v>
      </c>
      <c r="AF224" s="39">
        <f t="shared" si="3"/>
        <v>19.090488525450407</v>
      </c>
      <c r="AG224" s="46">
        <f>Table25[[#This Row],[Rebound-corrected peak demand (W/m2)]]/DesignDT</f>
        <v>0.83002124023697421</v>
      </c>
      <c r="AI224" s="16">
        <f>IF(Table25[[#This Row],[Subsector]]="Residential",1-MAX(Table25[[#This Row],[No HW storage %]],Table25[[#This Row],[Space constrained %]]),Table25[[#This Row],[ND stock with floor area over threshold / %]])</f>
        <v>0.33531377645748239</v>
      </c>
      <c r="AJ224" s="16">
        <f>IF(Table25[[#This Row],[Subsector]]="Residential",1-MAX(Table25[[#This Row],[No HW storage %]],Table25[[#This Row],[Space constrained %]]),Table25[[#This Row],[ND stock with floor area over threshold / %]])</f>
        <v>0.33531377645748239</v>
      </c>
      <c r="AK224" s="16">
        <f>IF(Table25[[#This Row],[Subsector]]="Residential",1-MAX(Table25[[#This Row],[No HW storage %]],Table25[[#This Row],[Space constrained %]]),Table25[[#This Row],[ND stock with floor area over threshold / %]])</f>
        <v>0.33531377645748239</v>
      </c>
      <c r="AL224" s="16">
        <f>IF(Table25[[#This Row],[Subsector]]="Residential",1-MAX(Table25[[#This Row],[No HW storage %]],Table25[[#This Row],[Space constrained %]]),Table25[[#This Row],[ND stock with floor area over threshold / %]])</f>
        <v>0.33531377645748239</v>
      </c>
      <c r="AM224" s="16">
        <f>IF($G224=Table25[[#Headers],[Electric heating]],1,0)</f>
        <v>0</v>
      </c>
      <c r="AN224" s="16">
        <f>IF($G224=Table25[[#Headers],[Commercial electric heating]],1,0)</f>
        <v>0</v>
      </c>
      <c r="AO22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24" s="16">
        <f>IF(Table25[[#This Row],[Subsector]]="Residential",IF(AND(Table25[[#This Row],[Building structure]]&lt;&gt;"Apartment",OR(Table25[[#This Row],[Heating]]="Oil boiler",Table25[[#This Row],[Heating]]="Solid boiler")),1,1-Table25[[#This Row],[Space constrained %]]),Table25[[#This Row],[ND stock with floor area over threshold / %]])</f>
        <v>1</v>
      </c>
      <c r="AQ224" s="16">
        <f>IF(Table25[[#This Row],[Subsector]]="Residential",IF(AND(Table25[[#This Row],[Building structure]]&lt;&gt;"Apartment",OR(Table25[[#This Row],[Heating]]="Oil boiler",Table25[[#This Row],[Heating]]="Solid boiler")),1,1-Table25[[#This Row],[Space constrained %]]),Table25[[#This Row],[ND stock with floor area over threshold / %]])</f>
        <v>1</v>
      </c>
      <c r="AR224" s="16">
        <f>IF(Table25[[#This Row],[Heating]]="Gas boiler",1,percentage_of_non_gas_domestic_properties_within_close_proximity_of_gas_grid)</f>
        <v>0.3495740805177735</v>
      </c>
      <c r="AS224" s="16">
        <f>IF(Table25[[#This Row],[Heating]]="Gas boiler",1,percentage_of_non_gas_domestic_properties_within_close_proximity_of_gas_grid)</f>
        <v>0.3495740805177735</v>
      </c>
      <c r="AT224" s="16">
        <f>Table25[[#This Row],[Biomethane boiler]]*Table25[[#This Row],[ASHP]]</f>
        <v>0.11721700509006665</v>
      </c>
      <c r="AU224" s="16">
        <f>IF(Table25[[#This Row],[Subsector]]="Residential",Table25[[#This Row],[ASHP]]*Table25[[#This Row],[Bioliquid boiler (B100)]],Table25[[#This Row],[ND stock with floor area over threshold / %]])</f>
        <v>0.33531377645748239</v>
      </c>
      <c r="AV224" s="16">
        <f>Table25[[#This Row],[Biomethane boiler]]*Table25[[#This Row],[ASHP]]</f>
        <v>0.11721700509006665</v>
      </c>
      <c r="AW224" s="16">
        <v>1</v>
      </c>
      <c r="AX224" s="16">
        <f>IF(Table25[[#This Row],[Subsector]]="Residential",IF(Table25[[#This Row],[Building structure]]&lt;&gt;"Apartment",0.5*(1-MIN(Table25[[#This Row],[No HW storage %]],Table25[[#This Row],[Space constrained %]])),0),0.5*Table25[[#This Row],[ASHP]])</f>
        <v>0.49814402375649591</v>
      </c>
      <c r="AY224" s="16">
        <f>IF(Table25[[#This Row],[Subsector]]="Residential",IF(Table25[[#This Row],[Building structure]]&lt;&gt;"Apartment",Table25[[#This Row],[Hydrogen boiler]]*0.5,0),0.5*Table25[[#This Row],[Hydrogen boiler]])</f>
        <v>0.17478704025888675</v>
      </c>
      <c r="AZ224" s="16">
        <f>IF(Table25[[#This Row],[Subsector]]="Residential",IF(Table25[[#This Row],[Peak demand / kW]]&gt;fuse_limit_kW,0,1),0)</f>
        <v>1</v>
      </c>
      <c r="BA224" s="16">
        <f>IF(Table25[[#This Row],[Subsector]]="Residential",IF(Table25[[#This Row],[Building structure]]&lt;&gt;"Apartment",IF(Table25[[#This Row],[Peak demand / kW]]&gt;fuse_limit_kW,0,0.5),0),0)</f>
        <v>0.5</v>
      </c>
      <c r="BB224" s="16">
        <f>IF(Table25[[#This Row],[Subsector]]="Residential",IF(Table25[[#This Row],[Peak demand / kW]]&gt;fuse_limit_kW,0,1),IF(OR(Table25[[#This Row],[Subsector]]="Commercial",Table25[[#This Row],[Subsector]]="Public"),1,0))</f>
        <v>1</v>
      </c>
      <c r="BC224" s="16">
        <f>IF(Table25[[#This Row],[Subsector]]="Residential",IF(Table25[[#This Row],[Peak demand / kW]]&gt;fuse_limit_kW,0,1),0)</f>
        <v>1</v>
      </c>
      <c r="BD224" s="16">
        <f>IF($G224=Table25[[#Headers],[Gas boiler]],1,0)</f>
        <v>0</v>
      </c>
      <c r="BE224" s="16">
        <f>IF($G224=Table25[[#Headers],[Oil boiler]],1,0)</f>
        <v>0</v>
      </c>
      <c r="BF224" s="16">
        <f>IF($G224=Table25[[#Headers],[Solid boiler]],1,0)</f>
        <v>1</v>
      </c>
      <c r="BG224" s="16">
        <f>IF(Table25[[#This Row],[Subsector]]="Residential",IF(Table25[[#This Row],[Building structure]]&lt;&gt;"Apartment",Table25[[#This Row],[ASHP]]*0.5,0),0)</f>
        <v>0.1676568882287412</v>
      </c>
      <c r="BH224" s="16">
        <f>IF(Table25[[#This Row],[Subsector]]="Residential",IF(Table25[[#This Row],[Building structure]]="Apartment",1,0),0)</f>
        <v>0</v>
      </c>
      <c r="BI224" s="27">
        <f>Table25[[#This Row],[Bioliquid boiler (B100)]]*0.5</f>
        <v>0.5</v>
      </c>
    </row>
    <row r="225" spans="2:61" x14ac:dyDescent="0.25">
      <c r="B225" s="3">
        <v>217</v>
      </c>
      <c r="C225" t="s">
        <v>352</v>
      </c>
      <c r="G225" t="s">
        <v>13</v>
      </c>
      <c r="H225" t="s">
        <v>360</v>
      </c>
      <c r="J225" t="s">
        <v>361</v>
      </c>
      <c r="K225" s="39">
        <v>2.7309687881708555</v>
      </c>
      <c r="L225" s="39">
        <v>1.8801642686545978</v>
      </c>
      <c r="M225" s="39">
        <v>3.7149218670091844</v>
      </c>
      <c r="N225" s="39">
        <v>0</v>
      </c>
      <c r="O225" t="s">
        <v>339</v>
      </c>
      <c r="P225" s="19">
        <v>8832.7351685579615</v>
      </c>
      <c r="R225" s="39">
        <v>15.847994461804372</v>
      </c>
      <c r="S225" s="39">
        <v>2.9224396807390556</v>
      </c>
      <c r="T225" s="39">
        <v>0</v>
      </c>
      <c r="U225" s="39">
        <v>3.7149218670091844</v>
      </c>
      <c r="V225" s="16">
        <v>0.26720790681256618</v>
      </c>
      <c r="W225" s="16">
        <v>7.9748163693599161E-2</v>
      </c>
      <c r="X225" s="16">
        <v>0.68478644546417222</v>
      </c>
      <c r="Y225" s="16">
        <v>0.78407744499664334</v>
      </c>
      <c r="Z225" s="16">
        <v>0.21592255500335669</v>
      </c>
      <c r="AA225" s="39">
        <v>71.811542534415963</v>
      </c>
      <c r="AB225" s="39">
        <f>R225*1000/AA225</f>
        <v>220.68867904082632</v>
      </c>
      <c r="AC225" s="39">
        <f>IF(AND(Table25[[#This Row],[Subsector]]="Residential",$AB225&gt;49),49+($AB225-49)*2,$AB225)</f>
        <v>392.37735808165263</v>
      </c>
      <c r="AD225" s="39">
        <f>Table25[[#This Row],[Space heating demand (MWh)]]/(load_factor*8760)*1000</f>
        <v>1.3611336827667417</v>
      </c>
      <c r="AE225" s="39">
        <f>Table25[[#This Row],[Peak demand / kW]]/Table25[[#This Row],[Floor area / m^2]]*1000</f>
        <v>18.954246556038161</v>
      </c>
      <c r="AF225" s="39">
        <f t="shared" si="3"/>
        <v>33.700039442035305</v>
      </c>
      <c r="AG225" s="46">
        <f>Table25[[#This Row],[Rebound-corrected peak demand (W/m2)]]/DesignDT</f>
        <v>1.465219106175448</v>
      </c>
      <c r="AI225" s="16">
        <f>IF(Table25[[#This Row],[Subsector]]="Residential",1-MAX(Table25[[#This Row],[No HW storage %]],Table25[[#This Row],[Space constrained %]]),Table25[[#This Row],[ND stock with floor area over threshold / %]])</f>
        <v>0.31521355453582778</v>
      </c>
      <c r="AJ225" s="16">
        <f>IF(Table25[[#This Row],[Subsector]]="Residential",1-MAX(Table25[[#This Row],[No HW storage %]],Table25[[#This Row],[Space constrained %]]),Table25[[#This Row],[ND stock with floor area over threshold / %]])</f>
        <v>0.31521355453582778</v>
      </c>
      <c r="AK225" s="16">
        <f>IF(Table25[[#This Row],[Subsector]]="Residential",1-MAX(Table25[[#This Row],[No HW storage %]],Table25[[#This Row],[Space constrained %]]),Table25[[#This Row],[ND stock with floor area over threshold / %]])</f>
        <v>0.31521355453582778</v>
      </c>
      <c r="AL225" s="16">
        <f>IF(Table25[[#This Row],[Subsector]]="Residential",1-MAX(Table25[[#This Row],[No HW storage %]],Table25[[#This Row],[Space constrained %]]),Table25[[#This Row],[ND stock with floor area over threshold / %]])</f>
        <v>0.31521355453582778</v>
      </c>
      <c r="AM225" s="16">
        <f>IF($G225=Table25[[#Headers],[Electric heating]],1,0)</f>
        <v>0</v>
      </c>
      <c r="AN225" s="16">
        <f>IF($G225=Table25[[#Headers],[Commercial electric heating]],1,0)</f>
        <v>0</v>
      </c>
      <c r="AO22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25" s="16">
        <f>IF(Table25[[#This Row],[Subsector]]="Residential",IF(AND(Table25[[#This Row],[Building structure]]&lt;&gt;"Apartment",OR(Table25[[#This Row],[Heating]]="Oil boiler",Table25[[#This Row],[Heating]]="Solid boiler")),1,1-Table25[[#This Row],[Space constrained %]]),Table25[[#This Row],[ND stock with floor area over threshold / %]])</f>
        <v>1</v>
      </c>
      <c r="AQ225" s="16">
        <f>IF(Table25[[#This Row],[Subsector]]="Residential",IF(AND(Table25[[#This Row],[Building structure]]&lt;&gt;"Apartment",OR(Table25[[#This Row],[Heating]]="Oil boiler",Table25[[#This Row],[Heating]]="Solid boiler")),1,1-Table25[[#This Row],[Space constrained %]]),Table25[[#This Row],[ND stock with floor area over threshold / %]])</f>
        <v>1</v>
      </c>
      <c r="AR225" s="16">
        <f>IF(Table25[[#This Row],[Heating]]="Gas boiler",1,percentage_of_non_gas_domestic_properties_within_close_proximity_of_gas_grid)</f>
        <v>0.3495740805177735</v>
      </c>
      <c r="AS225" s="16">
        <f>IF(Table25[[#This Row],[Heating]]="Gas boiler",1,percentage_of_non_gas_domestic_properties_within_close_proximity_of_gas_grid)</f>
        <v>0.3495740805177735</v>
      </c>
      <c r="AT225" s="16">
        <f>Table25[[#This Row],[Biomethane boiler]]*Table25[[#This Row],[ASHP]]</f>
        <v>0.11019048849360105</v>
      </c>
      <c r="AU225" s="16">
        <f>IF(Table25[[#This Row],[Subsector]]="Residential",Table25[[#This Row],[ASHP]]*Table25[[#This Row],[Bioliquid boiler (B100)]],Table25[[#This Row],[ND stock with floor area over threshold / %]])</f>
        <v>0.31521355453582778</v>
      </c>
      <c r="AV225" s="16">
        <f>Table25[[#This Row],[Biomethane boiler]]*Table25[[#This Row],[ASHP]]</f>
        <v>0.11019048849360105</v>
      </c>
      <c r="AW225" s="16">
        <v>1</v>
      </c>
      <c r="AX225" s="16">
        <f>IF(Table25[[#This Row],[Subsector]]="Residential",IF(Table25[[#This Row],[Building structure]]&lt;&gt;"Apartment",0.5*(1-MIN(Table25[[#This Row],[No HW storage %]],Table25[[#This Row],[Space constrained %]])),0),0.5*Table25[[#This Row],[ASHP]])</f>
        <v>0.46012591815320042</v>
      </c>
      <c r="AY225" s="16">
        <f>IF(Table25[[#This Row],[Subsector]]="Residential",IF(Table25[[#This Row],[Building structure]]&lt;&gt;"Apartment",Table25[[#This Row],[Hydrogen boiler]]*0.5,0),0.5*Table25[[#This Row],[Hydrogen boiler]])</f>
        <v>0.17478704025888675</v>
      </c>
      <c r="AZ225" s="16">
        <f>IF(Table25[[#This Row],[Subsector]]="Residential",IF(Table25[[#This Row],[Peak demand / kW]]&gt;fuse_limit_kW,0,1),0)</f>
        <v>1</v>
      </c>
      <c r="BA225" s="16">
        <f>IF(Table25[[#This Row],[Subsector]]="Residential",IF(Table25[[#This Row],[Building structure]]&lt;&gt;"Apartment",IF(Table25[[#This Row],[Peak demand / kW]]&gt;fuse_limit_kW,0,0.5),0),0)</f>
        <v>0.5</v>
      </c>
      <c r="BB225" s="16">
        <f>IF(Table25[[#This Row],[Subsector]]="Residential",IF(Table25[[#This Row],[Peak demand / kW]]&gt;fuse_limit_kW,0,1),IF(OR(Table25[[#This Row],[Subsector]]="Commercial",Table25[[#This Row],[Subsector]]="Public"),1,0))</f>
        <v>1</v>
      </c>
      <c r="BC225" s="16">
        <f>IF(Table25[[#This Row],[Subsector]]="Residential",IF(Table25[[#This Row],[Peak demand / kW]]&gt;fuse_limit_kW,0,1),0)</f>
        <v>1</v>
      </c>
      <c r="BD225" s="16">
        <f>IF($G225=Table25[[#Headers],[Gas boiler]],1,0)</f>
        <v>0</v>
      </c>
      <c r="BE225" s="16">
        <f>IF($G225=Table25[[#Headers],[Oil boiler]],1,0)</f>
        <v>0</v>
      </c>
      <c r="BF225" s="16">
        <f>IF($G225=Table25[[#Headers],[Solid boiler]],1,0)</f>
        <v>1</v>
      </c>
      <c r="BG225" s="16">
        <f>IF(Table25[[#This Row],[Subsector]]="Residential",IF(Table25[[#This Row],[Building structure]]&lt;&gt;"Apartment",Table25[[#This Row],[ASHP]]*0.5,0),0)</f>
        <v>0.15760677726791389</v>
      </c>
      <c r="BH225" s="16">
        <f>IF(Table25[[#This Row],[Subsector]]="Residential",IF(Table25[[#This Row],[Building structure]]="Apartment",1,0),0)</f>
        <v>0</v>
      </c>
      <c r="BI225" s="27">
        <f>Table25[[#This Row],[Bioliquid boiler (B100)]]*0.5</f>
        <v>0.5</v>
      </c>
    </row>
    <row r="226" spans="2:61" x14ac:dyDescent="0.25">
      <c r="B226">
        <v>218</v>
      </c>
      <c r="C226" t="s">
        <v>352</v>
      </c>
      <c r="G226" t="s">
        <v>29</v>
      </c>
      <c r="H226" t="s">
        <v>353</v>
      </c>
      <c r="J226" t="s">
        <v>362</v>
      </c>
      <c r="K226" s="39">
        <v>8.5766034612105475</v>
      </c>
      <c r="L226" s="39">
        <v>3.60010434223206</v>
      </c>
      <c r="M226" s="39">
        <v>4.4352226422978935</v>
      </c>
      <c r="N226" s="39">
        <v>0</v>
      </c>
      <c r="O226" t="s">
        <v>339</v>
      </c>
      <c r="P226" s="19">
        <v>14158.27229227596</v>
      </c>
      <c r="R226" s="39">
        <v>2.4801104168370927</v>
      </c>
      <c r="S226" s="39">
        <v>1.7920053546995007</v>
      </c>
      <c r="T226" s="39">
        <v>0</v>
      </c>
      <c r="U226" s="39">
        <v>4.4352226422978935</v>
      </c>
      <c r="V226" s="16">
        <v>3.2192945176370592E-2</v>
      </c>
      <c r="W226" s="16">
        <v>5.0977060322854716E-3</v>
      </c>
      <c r="X226" s="16">
        <v>1.827454313642159E-2</v>
      </c>
      <c r="Y226" s="16">
        <v>0.7043450167035924</v>
      </c>
      <c r="Z226" s="16">
        <v>0.2956549832964076</v>
      </c>
      <c r="AA226" s="39">
        <v>221.42232256693654</v>
      </c>
      <c r="AB226" s="39">
        <f>R226*1000/AA226</f>
        <v>11.20081475112948</v>
      </c>
      <c r="AC226" s="39">
        <f>IF(AND(Table25[[#This Row],[Subsector]]="Residential",$AB226&gt;49),49+($AB226-49)*2,$AB226)</f>
        <v>11.20081475112948</v>
      </c>
      <c r="AD226" s="39">
        <f>Table25[[#This Row],[Space heating demand (MWh)]]/(load_factor*8760)*1000</f>
        <v>4.274638328110087</v>
      </c>
      <c r="AE226" s="39">
        <f>Table25[[#This Row],[Peak demand / kW]]/Table25[[#This Row],[Floor area / m^2]]*1000</f>
        <v>19.305363066173477</v>
      </c>
      <c r="AF226" s="39">
        <f t="shared" si="3"/>
        <v>19.305363066173477</v>
      </c>
      <c r="AG226" s="46">
        <f>Table25[[#This Row],[Rebound-corrected peak demand (W/m2)]]/DesignDT</f>
        <v>0.83936361157275985</v>
      </c>
      <c r="AI226" s="16">
        <f>IF(Table25[[#This Row],[Subsector]]="Residential",1-MAX(Table25[[#This Row],[No HW storage %]],Table25[[#This Row],[Space constrained %]]),Table25[[#This Row],[ND stock with floor area over threshold / %]])</f>
        <v>0.98172545686357837</v>
      </c>
      <c r="AJ226" s="16">
        <f>IF(Table25[[#This Row],[Subsector]]="Residential",1-MAX(Table25[[#This Row],[No HW storage %]],Table25[[#This Row],[Space constrained %]]),Table25[[#This Row],[ND stock with floor area over threshold / %]])</f>
        <v>0.98172545686357837</v>
      </c>
      <c r="AK226" s="16">
        <f>IF(Table25[[#This Row],[Subsector]]="Residential",1-MAX(Table25[[#This Row],[No HW storage %]],Table25[[#This Row],[Space constrained %]]),Table25[[#This Row],[ND stock with floor area over threshold / %]])</f>
        <v>0.98172545686357837</v>
      </c>
      <c r="AL226" s="16">
        <f>IF(Table25[[#This Row],[Subsector]]="Residential",1-MAX(Table25[[#This Row],[No HW storage %]],Table25[[#This Row],[Space constrained %]]),Table25[[#This Row],[ND stock with floor area over threshold / %]])</f>
        <v>0.98172545686357837</v>
      </c>
      <c r="AM226" s="16">
        <f>IF($G226=Table25[[#Headers],[Electric heating]],1,0)</f>
        <v>1</v>
      </c>
      <c r="AN226" s="16">
        <f>IF($G226=Table25[[#Headers],[Commercial electric heating]],1,0)</f>
        <v>0</v>
      </c>
      <c r="AO22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0.98172545686357837</v>
      </c>
      <c r="AP226" s="16">
        <f>IF(Table25[[#This Row],[Subsector]]="Residential",IF(AND(Table25[[#This Row],[Building structure]]&lt;&gt;"Apartment",OR(Table25[[#This Row],[Heating]]="Oil boiler",Table25[[#This Row],[Heating]]="Solid boiler")),1,1-Table25[[#This Row],[Space constrained %]]),Table25[[#This Row],[ND stock with floor area over threshold / %]])</f>
        <v>0.98172545686357837</v>
      </c>
      <c r="AQ226" s="16">
        <f>IF(Table25[[#This Row],[Subsector]]="Residential",IF(AND(Table25[[#This Row],[Building structure]]&lt;&gt;"Apartment",OR(Table25[[#This Row],[Heating]]="Oil boiler",Table25[[#This Row],[Heating]]="Solid boiler")),1,1-Table25[[#This Row],[Space constrained %]]),Table25[[#This Row],[ND stock with floor area over threshold / %]])</f>
        <v>0.98172545686357837</v>
      </c>
      <c r="AR226" s="16">
        <f>IF(Table25[[#This Row],[Heating]]="Gas boiler",1,percentage_of_non_gas_domestic_properties_within_close_proximity_of_gas_grid)</f>
        <v>0.3495740805177735</v>
      </c>
      <c r="AS226" s="16">
        <f>IF(Table25[[#This Row],[Heating]]="Gas boiler",1,percentage_of_non_gas_domestic_properties_within_close_proximity_of_gas_grid)</f>
        <v>0.3495740805177735</v>
      </c>
      <c r="AT226" s="16">
        <f>Table25[[#This Row],[Biomethane boiler]]*Table25[[#This Row],[ASHP]]</f>
        <v>0.34318577390397653</v>
      </c>
      <c r="AU226" s="16">
        <f>IF(Table25[[#This Row],[Subsector]]="Residential",Table25[[#This Row],[ASHP]]*Table25[[#This Row],[Bioliquid boiler (B100)]],Table25[[#This Row],[ND stock with floor area over threshold / %]])</f>
        <v>0.9637848726540017</v>
      </c>
      <c r="AV226" s="16">
        <f>Table25[[#This Row],[Biomethane boiler]]*Table25[[#This Row],[ASHP]]</f>
        <v>0.34318577390397653</v>
      </c>
      <c r="AW226" s="16">
        <v>1</v>
      </c>
      <c r="AX226" s="16">
        <f>IF(Table25[[#This Row],[Subsector]]="Residential",IF(Table25[[#This Row],[Building structure]]&lt;&gt;"Apartment",0.5*(1-MIN(Table25[[#This Row],[No HW storage %]],Table25[[#This Row],[Space constrained %]])),0),0.5*Table25[[#This Row],[ASHP]])</f>
        <v>0.49745114698385728</v>
      </c>
      <c r="AY226" s="16">
        <f>IF(Table25[[#This Row],[Subsector]]="Residential",IF(Table25[[#This Row],[Building structure]]&lt;&gt;"Apartment",Table25[[#This Row],[Hydrogen boiler]]*0.5,0),0.5*Table25[[#This Row],[Hydrogen boiler]])</f>
        <v>0.17478704025888675</v>
      </c>
      <c r="AZ226" s="16">
        <f>IF(Table25[[#This Row],[Subsector]]="Residential",IF(Table25[[#This Row],[Peak demand / kW]]&gt;fuse_limit_kW,0,1),0)</f>
        <v>1</v>
      </c>
      <c r="BA226" s="16">
        <f>IF(Table25[[#This Row],[Subsector]]="Residential",IF(Table25[[#This Row],[Building structure]]&lt;&gt;"Apartment",IF(Table25[[#This Row],[Peak demand / kW]]&gt;fuse_limit_kW,0,0.5),0),0)</f>
        <v>0.5</v>
      </c>
      <c r="BB226" s="16">
        <f>IF(Table25[[#This Row],[Subsector]]="Residential",IF(Table25[[#This Row],[Peak demand / kW]]&gt;fuse_limit_kW,0,1),IF(OR(Table25[[#This Row],[Subsector]]="Commercial",Table25[[#This Row],[Subsector]]="Public"),1,0))</f>
        <v>1</v>
      </c>
      <c r="BC226" s="16">
        <f>IF(Table25[[#This Row],[Subsector]]="Residential",IF(Table25[[#This Row],[Peak demand / kW]]&gt;fuse_limit_kW,0,1),0)</f>
        <v>1</v>
      </c>
      <c r="BD226" s="16">
        <f>IF($G226=Table25[[#Headers],[Gas boiler]],1,0)</f>
        <v>0</v>
      </c>
      <c r="BE226" s="16">
        <f>IF($G226=Table25[[#Headers],[Oil boiler]],1,0)</f>
        <v>0</v>
      </c>
      <c r="BF226" s="16">
        <f>IF($G226=Table25[[#Headers],[Solid boiler]],1,0)</f>
        <v>0</v>
      </c>
      <c r="BG226" s="16">
        <f>IF(Table25[[#This Row],[Subsector]]="Residential",IF(Table25[[#This Row],[Building structure]]&lt;&gt;"Apartment",Table25[[#This Row],[ASHP]]*0.5,0),0)</f>
        <v>0.49086272843178919</v>
      </c>
      <c r="BH226" s="16">
        <f>IF(Table25[[#This Row],[Subsector]]="Residential",IF(Table25[[#This Row],[Building structure]]="Apartment",1,0),0)</f>
        <v>0</v>
      </c>
      <c r="BI226" s="27">
        <f>Table25[[#This Row],[Bioliquid boiler (B100)]]*0.5</f>
        <v>0.49086272843178919</v>
      </c>
    </row>
    <row r="227" spans="2:61" x14ac:dyDescent="0.25">
      <c r="B227" s="3">
        <v>219</v>
      </c>
      <c r="C227" t="s">
        <v>352</v>
      </c>
      <c r="G227" t="s">
        <v>29</v>
      </c>
      <c r="H227" t="s">
        <v>355</v>
      </c>
      <c r="J227" t="s">
        <v>362</v>
      </c>
      <c r="K227" s="39">
        <v>13.788214546105753</v>
      </c>
      <c r="L227" s="39">
        <v>3.2496852842820831</v>
      </c>
      <c r="M227" s="39">
        <v>4.8777045281090077</v>
      </c>
      <c r="N227" s="39">
        <v>0</v>
      </c>
      <c r="O227" t="s">
        <v>339</v>
      </c>
      <c r="P227" s="19">
        <v>1192.8931074983889</v>
      </c>
      <c r="R227" s="39">
        <v>6.4667526444300529</v>
      </c>
      <c r="S227" s="39">
        <v>2.3052614320484857</v>
      </c>
      <c r="T227" s="39">
        <v>0</v>
      </c>
      <c r="U227" s="39">
        <v>4.8777045281090077</v>
      </c>
      <c r="V227" s="16">
        <v>0.10214375788146279</v>
      </c>
      <c r="W227" s="16">
        <v>3.270440251572327E-2</v>
      </c>
      <c r="X227" s="16">
        <v>6.683480453972257E-2</v>
      </c>
      <c r="Y227" s="16">
        <v>0.80926726200807164</v>
      </c>
      <c r="Z227" s="16">
        <v>0.1907327379919283</v>
      </c>
      <c r="AA227" s="39">
        <v>225.17629255989925</v>
      </c>
      <c r="AB227" s="39">
        <f>R227*1000/AA227</f>
        <v>28.718621178603112</v>
      </c>
      <c r="AC227" s="39">
        <f>IF(AND(Table25[[#This Row],[Subsector]]="Residential",$AB227&gt;49),49+($AB227-49)*2,$AB227)</f>
        <v>28.718621178603112</v>
      </c>
      <c r="AD227" s="39">
        <f>Table25[[#This Row],[Space heating demand (MWh)]]/(load_factor*8760)*1000</f>
        <v>6.8721412435068583</v>
      </c>
      <c r="AE227" s="39">
        <f>Table25[[#This Row],[Peak demand / kW]]/Table25[[#This Row],[Floor area / m^2]]*1000</f>
        <v>30.518937697132557</v>
      </c>
      <c r="AF227" s="39">
        <f t="shared" si="3"/>
        <v>30.518937697132557</v>
      </c>
      <c r="AG227" s="46">
        <f>Table25[[#This Row],[Rebound-corrected peak demand (W/m2)]]/DesignDT</f>
        <v>1.3269103346579372</v>
      </c>
      <c r="AI227" s="16">
        <f>IF(Table25[[#This Row],[Subsector]]="Residential",1-MAX(Table25[[#This Row],[No HW storage %]],Table25[[#This Row],[Space constrained %]]),Table25[[#This Row],[ND stock with floor area over threshold / %]])</f>
        <v>0.93316519546027743</v>
      </c>
      <c r="AJ227" s="16">
        <f>IF(Table25[[#This Row],[Subsector]]="Residential",1-MAX(Table25[[#This Row],[No HW storage %]],Table25[[#This Row],[Space constrained %]]),Table25[[#This Row],[ND stock with floor area over threshold / %]])</f>
        <v>0.93316519546027743</v>
      </c>
      <c r="AK227" s="16">
        <f>IF(Table25[[#This Row],[Subsector]]="Residential",1-MAX(Table25[[#This Row],[No HW storage %]],Table25[[#This Row],[Space constrained %]]),Table25[[#This Row],[ND stock with floor area over threshold / %]])</f>
        <v>0.93316519546027743</v>
      </c>
      <c r="AL227" s="16">
        <f>IF(Table25[[#This Row],[Subsector]]="Residential",1-MAX(Table25[[#This Row],[No HW storage %]],Table25[[#This Row],[Space constrained %]]),Table25[[#This Row],[ND stock with floor area over threshold / %]])</f>
        <v>0.93316519546027743</v>
      </c>
      <c r="AM227" s="16">
        <f>IF($G227=Table25[[#Headers],[Electric heating]],1,0)</f>
        <v>1</v>
      </c>
      <c r="AN227" s="16">
        <f>IF($G227=Table25[[#Headers],[Commercial electric heating]],1,0)</f>
        <v>0</v>
      </c>
      <c r="AO22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0.93316519546027743</v>
      </c>
      <c r="AP227" s="16">
        <f>IF(Table25[[#This Row],[Subsector]]="Residential",IF(AND(Table25[[#This Row],[Building structure]]&lt;&gt;"Apartment",OR(Table25[[#This Row],[Heating]]="Oil boiler",Table25[[#This Row],[Heating]]="Solid boiler")),1,1-Table25[[#This Row],[Space constrained %]]),Table25[[#This Row],[ND stock with floor area over threshold / %]])</f>
        <v>0.93316519546027743</v>
      </c>
      <c r="AQ227" s="16">
        <f>IF(Table25[[#This Row],[Subsector]]="Residential",IF(AND(Table25[[#This Row],[Building structure]]&lt;&gt;"Apartment",OR(Table25[[#This Row],[Heating]]="Oil boiler",Table25[[#This Row],[Heating]]="Solid boiler")),1,1-Table25[[#This Row],[Space constrained %]]),Table25[[#This Row],[ND stock with floor area over threshold / %]])</f>
        <v>0.93316519546027743</v>
      </c>
      <c r="AR227" s="16">
        <f>IF(Table25[[#This Row],[Heating]]="Gas boiler",1,percentage_of_non_gas_domestic_properties_within_close_proximity_of_gas_grid)</f>
        <v>0.3495740805177735</v>
      </c>
      <c r="AS227" s="16">
        <f>IF(Table25[[#This Row],[Heating]]="Gas boiler",1,percentage_of_non_gas_domestic_properties_within_close_proximity_of_gas_grid)</f>
        <v>0.3495740805177735</v>
      </c>
      <c r="AT227" s="16">
        <f>Table25[[#This Row],[Biomethane boiler]]*Table25[[#This Row],[ASHP]]</f>
        <v>0.32621036517421487</v>
      </c>
      <c r="AU227" s="16">
        <f>IF(Table25[[#This Row],[Subsector]]="Residential",Table25[[#This Row],[ASHP]]*Table25[[#This Row],[Bioliquid boiler (B100)]],Table25[[#This Row],[ND stock with floor area over threshold / %]])</f>
        <v>0.87079728201841777</v>
      </c>
      <c r="AV227" s="16">
        <f>Table25[[#This Row],[Biomethane boiler]]*Table25[[#This Row],[ASHP]]</f>
        <v>0.32621036517421487</v>
      </c>
      <c r="AW227" s="16">
        <v>1</v>
      </c>
      <c r="AX227" s="16">
        <f>IF(Table25[[#This Row],[Subsector]]="Residential",IF(Table25[[#This Row],[Building structure]]&lt;&gt;"Apartment",0.5*(1-MIN(Table25[[#This Row],[No HW storage %]],Table25[[#This Row],[Space constrained %]])),0),0.5*Table25[[#This Row],[ASHP]])</f>
        <v>0.48364779874213837</v>
      </c>
      <c r="AY227" s="16">
        <f>IF(Table25[[#This Row],[Subsector]]="Residential",IF(Table25[[#This Row],[Building structure]]&lt;&gt;"Apartment",Table25[[#This Row],[Hydrogen boiler]]*0.5,0),0.5*Table25[[#This Row],[Hydrogen boiler]])</f>
        <v>0.17478704025888675</v>
      </c>
      <c r="AZ227" s="16">
        <f>IF(Table25[[#This Row],[Subsector]]="Residential",IF(Table25[[#This Row],[Peak demand / kW]]&gt;fuse_limit_kW,0,1),0)</f>
        <v>1</v>
      </c>
      <c r="BA227" s="16">
        <f>IF(Table25[[#This Row],[Subsector]]="Residential",IF(Table25[[#This Row],[Building structure]]&lt;&gt;"Apartment",IF(Table25[[#This Row],[Peak demand / kW]]&gt;fuse_limit_kW,0,0.5),0),0)</f>
        <v>0.5</v>
      </c>
      <c r="BB227" s="16">
        <f>IF(Table25[[#This Row],[Subsector]]="Residential",IF(Table25[[#This Row],[Peak demand / kW]]&gt;fuse_limit_kW,0,1),IF(OR(Table25[[#This Row],[Subsector]]="Commercial",Table25[[#This Row],[Subsector]]="Public"),1,0))</f>
        <v>1</v>
      </c>
      <c r="BC227" s="16">
        <f>IF(Table25[[#This Row],[Subsector]]="Residential",IF(Table25[[#This Row],[Peak demand / kW]]&gt;fuse_limit_kW,0,1),0)</f>
        <v>1</v>
      </c>
      <c r="BD227" s="16">
        <f>IF($G227=Table25[[#Headers],[Gas boiler]],1,0)</f>
        <v>0</v>
      </c>
      <c r="BE227" s="16">
        <f>IF($G227=Table25[[#Headers],[Oil boiler]],1,0)</f>
        <v>0</v>
      </c>
      <c r="BF227" s="16">
        <f>IF($G227=Table25[[#Headers],[Solid boiler]],1,0)</f>
        <v>0</v>
      </c>
      <c r="BG227" s="16">
        <f>IF(Table25[[#This Row],[Subsector]]="Residential",IF(Table25[[#This Row],[Building structure]]&lt;&gt;"Apartment",Table25[[#This Row],[ASHP]]*0.5,0),0)</f>
        <v>0.46658259773013872</v>
      </c>
      <c r="BH227" s="16">
        <f>IF(Table25[[#This Row],[Subsector]]="Residential",IF(Table25[[#This Row],[Building structure]]="Apartment",1,0),0)</f>
        <v>0</v>
      </c>
      <c r="BI227" s="27">
        <f>Table25[[#This Row],[Bioliquid boiler (B100)]]*0.5</f>
        <v>0.46658259773013872</v>
      </c>
    </row>
    <row r="228" spans="2:61" x14ac:dyDescent="0.25">
      <c r="B228" s="3">
        <v>220</v>
      </c>
      <c r="C228" t="s">
        <v>352</v>
      </c>
      <c r="G228" t="s">
        <v>29</v>
      </c>
      <c r="H228" t="s">
        <v>356</v>
      </c>
      <c r="J228" t="s">
        <v>362</v>
      </c>
      <c r="K228" s="39">
        <v>11.582166642998413</v>
      </c>
      <c r="L228" s="39">
        <v>2.6020374836557716</v>
      </c>
      <c r="M228" s="39">
        <v>4.5827730804197344</v>
      </c>
      <c r="N228" s="39">
        <v>0</v>
      </c>
      <c r="O228" t="s">
        <v>339</v>
      </c>
      <c r="P228" s="19">
        <v>725.06239320835232</v>
      </c>
      <c r="R228" s="39">
        <v>9.7417575739000508</v>
      </c>
      <c r="S228" s="39">
        <v>2.3795339461841296</v>
      </c>
      <c r="T228" s="39">
        <v>0</v>
      </c>
      <c r="U228" s="39">
        <v>4.5827730804197353</v>
      </c>
      <c r="V228" s="16">
        <v>0.14107883817427386</v>
      </c>
      <c r="W228" s="16">
        <v>0.28305785123966942</v>
      </c>
      <c r="X228" s="16">
        <v>7.4688796680497924E-2</v>
      </c>
      <c r="Y228" s="16">
        <v>0.81655386087075799</v>
      </c>
      <c r="Z228" s="16">
        <v>0.18344613912924199</v>
      </c>
      <c r="AA228" s="39">
        <v>193.22676348547702</v>
      </c>
      <c r="AB228" s="39">
        <f>R228*1000/AA228</f>
        <v>50.416191826512915</v>
      </c>
      <c r="AC228" s="39">
        <f>IF(AND(Table25[[#This Row],[Subsector]]="Residential",$AB228&gt;49),49+($AB228-49)*2,$AB228)</f>
        <v>51.832383653025829</v>
      </c>
      <c r="AD228" s="39">
        <f>Table25[[#This Row],[Space heating demand (MWh)]]/(load_factor*8760)*1000</f>
        <v>5.7726317508599267</v>
      </c>
      <c r="AE228" s="39">
        <f>Table25[[#This Row],[Peak demand / kW]]/Table25[[#This Row],[Floor area / m^2]]*1000</f>
        <v>29.874907837463205</v>
      </c>
      <c r="AF228" s="39">
        <f t="shared" si="3"/>
        <v>30.714094590061059</v>
      </c>
      <c r="AG228" s="46">
        <f>Table25[[#This Row],[Rebound-corrected peak demand (W/m2)]]/DesignDT</f>
        <v>1.3353954169591764</v>
      </c>
      <c r="AI228" s="16">
        <f>IF(Table25[[#This Row],[Subsector]]="Residential",1-MAX(Table25[[#This Row],[No HW storage %]],Table25[[#This Row],[Space constrained %]]),Table25[[#This Row],[ND stock with floor area over threshold / %]])</f>
        <v>0.71694214876033058</v>
      </c>
      <c r="AJ228" s="16">
        <f>IF(Table25[[#This Row],[Subsector]]="Residential",1-MAX(Table25[[#This Row],[No HW storage %]],Table25[[#This Row],[Space constrained %]]),Table25[[#This Row],[ND stock with floor area over threshold / %]])</f>
        <v>0.71694214876033058</v>
      </c>
      <c r="AK228" s="16">
        <f>IF(Table25[[#This Row],[Subsector]]="Residential",1-MAX(Table25[[#This Row],[No HW storage %]],Table25[[#This Row],[Space constrained %]]),Table25[[#This Row],[ND stock with floor area over threshold / %]])</f>
        <v>0.71694214876033058</v>
      </c>
      <c r="AL228" s="16">
        <f>IF(Table25[[#This Row],[Subsector]]="Residential",1-MAX(Table25[[#This Row],[No HW storage %]],Table25[[#This Row],[Space constrained %]]),Table25[[#This Row],[ND stock with floor area over threshold / %]])</f>
        <v>0.71694214876033058</v>
      </c>
      <c r="AM228" s="16">
        <f>IF($G228=Table25[[#Headers],[Electric heating]],1,0)</f>
        <v>1</v>
      </c>
      <c r="AN228" s="16">
        <f>IF($G228=Table25[[#Headers],[Commercial electric heating]],1,0)</f>
        <v>0</v>
      </c>
      <c r="AO22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0.92531120331950212</v>
      </c>
      <c r="AP228" s="16">
        <f>IF(Table25[[#This Row],[Subsector]]="Residential",IF(AND(Table25[[#This Row],[Building structure]]&lt;&gt;"Apartment",OR(Table25[[#This Row],[Heating]]="Oil boiler",Table25[[#This Row],[Heating]]="Solid boiler")),1,1-Table25[[#This Row],[Space constrained %]]),Table25[[#This Row],[ND stock with floor area over threshold / %]])</f>
        <v>0.92531120331950212</v>
      </c>
      <c r="AQ228" s="16">
        <f>IF(Table25[[#This Row],[Subsector]]="Residential",IF(AND(Table25[[#This Row],[Building structure]]&lt;&gt;"Apartment",OR(Table25[[#This Row],[Heating]]="Oil boiler",Table25[[#This Row],[Heating]]="Solid boiler")),1,1-Table25[[#This Row],[Space constrained %]]),Table25[[#This Row],[ND stock with floor area over threshold / %]])</f>
        <v>0.92531120331950212</v>
      </c>
      <c r="AR228" s="16">
        <f>IF(Table25[[#This Row],[Heating]]="Gas boiler",1,percentage_of_non_gas_domestic_properties_within_close_proximity_of_gas_grid)</f>
        <v>0.3495740805177735</v>
      </c>
      <c r="AS228" s="16">
        <f>IF(Table25[[#This Row],[Heating]]="Gas boiler",1,percentage_of_non_gas_domestic_properties_within_close_proximity_of_gas_grid)</f>
        <v>0.3495740805177735</v>
      </c>
      <c r="AT228" s="16">
        <f>Table25[[#This Row],[Biomethane boiler]]*Table25[[#This Row],[ASHP]]</f>
        <v>0.25062439243732937</v>
      </c>
      <c r="AU228" s="16">
        <f>IF(Table25[[#This Row],[Subsector]]="Residential",Table25[[#This Row],[ASHP]]*Table25[[#This Row],[Bioliquid boiler (B100)]],Table25[[#This Row],[ND stock with floor area over threshold / %]])</f>
        <v>0.66339460237989101</v>
      </c>
      <c r="AV228" s="16">
        <f>Table25[[#This Row],[Biomethane boiler]]*Table25[[#This Row],[ASHP]]</f>
        <v>0.25062439243732937</v>
      </c>
      <c r="AW228" s="16">
        <v>1</v>
      </c>
      <c r="AX228" s="16">
        <f>IF(Table25[[#This Row],[Subsector]]="Residential",IF(Table25[[#This Row],[Building structure]]&lt;&gt;"Apartment",0.5*(1-MIN(Table25[[#This Row],[No HW storage %]],Table25[[#This Row],[Space constrained %]])),0),0.5*Table25[[#This Row],[ASHP]])</f>
        <v>0.46265560165975106</v>
      </c>
      <c r="AY228" s="16">
        <f>IF(Table25[[#This Row],[Subsector]]="Residential",IF(Table25[[#This Row],[Building structure]]&lt;&gt;"Apartment",Table25[[#This Row],[Hydrogen boiler]]*0.5,0),0.5*Table25[[#This Row],[Hydrogen boiler]])</f>
        <v>0.17478704025888675</v>
      </c>
      <c r="AZ228" s="16">
        <f>IF(Table25[[#This Row],[Subsector]]="Residential",IF(Table25[[#This Row],[Peak demand / kW]]&gt;fuse_limit_kW,0,1),0)</f>
        <v>1</v>
      </c>
      <c r="BA228" s="16">
        <f>IF(Table25[[#This Row],[Subsector]]="Residential",IF(Table25[[#This Row],[Building structure]]&lt;&gt;"Apartment",IF(Table25[[#This Row],[Peak demand / kW]]&gt;fuse_limit_kW,0,0.5),0),0)</f>
        <v>0.5</v>
      </c>
      <c r="BB228" s="16">
        <f>IF(Table25[[#This Row],[Subsector]]="Residential",IF(Table25[[#This Row],[Peak demand / kW]]&gt;fuse_limit_kW,0,1),IF(OR(Table25[[#This Row],[Subsector]]="Commercial",Table25[[#This Row],[Subsector]]="Public"),1,0))</f>
        <v>1</v>
      </c>
      <c r="BC228" s="16">
        <f>IF(Table25[[#This Row],[Subsector]]="Residential",IF(Table25[[#This Row],[Peak demand / kW]]&gt;fuse_limit_kW,0,1),0)</f>
        <v>1</v>
      </c>
      <c r="BD228" s="16">
        <f>IF($G228=Table25[[#Headers],[Gas boiler]],1,0)</f>
        <v>0</v>
      </c>
      <c r="BE228" s="16">
        <f>IF($G228=Table25[[#Headers],[Oil boiler]],1,0)</f>
        <v>0</v>
      </c>
      <c r="BF228" s="16">
        <f>IF($G228=Table25[[#Headers],[Solid boiler]],1,0)</f>
        <v>0</v>
      </c>
      <c r="BG228" s="16">
        <f>IF(Table25[[#This Row],[Subsector]]="Residential",IF(Table25[[#This Row],[Building structure]]&lt;&gt;"Apartment",Table25[[#This Row],[ASHP]]*0.5,0),0)</f>
        <v>0.35847107438016529</v>
      </c>
      <c r="BH228" s="16">
        <f>IF(Table25[[#This Row],[Subsector]]="Residential",IF(Table25[[#This Row],[Building structure]]="Apartment",1,0),0)</f>
        <v>0</v>
      </c>
      <c r="BI228" s="27">
        <f>Table25[[#This Row],[Bioliquid boiler (B100)]]*0.5</f>
        <v>0.46265560165975106</v>
      </c>
    </row>
    <row r="229" spans="2:61" x14ac:dyDescent="0.25">
      <c r="B229">
        <v>221</v>
      </c>
      <c r="C229" t="s">
        <v>352</v>
      </c>
      <c r="G229" t="s">
        <v>29</v>
      </c>
      <c r="H229" t="s">
        <v>357</v>
      </c>
      <c r="J229" t="s">
        <v>362</v>
      </c>
      <c r="K229" s="39">
        <v>9.8386123236946688</v>
      </c>
      <c r="L229" s="39">
        <v>2.317144079512115</v>
      </c>
      <c r="M229" s="39">
        <v>4.3217810319985324</v>
      </c>
      <c r="N229" s="39">
        <v>0</v>
      </c>
      <c r="O229" t="s">
        <v>339</v>
      </c>
      <c r="P229" s="19">
        <v>2312.0765526166756</v>
      </c>
      <c r="R229" s="39">
        <v>10.111502424519651</v>
      </c>
      <c r="S229" s="39">
        <v>2.3107398855647348</v>
      </c>
      <c r="T229" s="39">
        <v>0</v>
      </c>
      <c r="U229" s="39">
        <v>4.3217810319985324</v>
      </c>
      <c r="V229" s="16">
        <v>5.595315549772284E-2</v>
      </c>
      <c r="W229" s="16">
        <v>0.22300771208226222</v>
      </c>
      <c r="X229" s="16">
        <v>0.12621990891346779</v>
      </c>
      <c r="Y229" s="16">
        <v>0.80937886523451263</v>
      </c>
      <c r="Z229" s="16">
        <v>0.19062113476548728</v>
      </c>
      <c r="AA229" s="39">
        <v>157.52016916070264</v>
      </c>
      <c r="AB229" s="39">
        <f>R229*1000/AA229</f>
        <v>64.19179511040177</v>
      </c>
      <c r="AC229" s="39">
        <f>IF(AND(Table25[[#This Row],[Subsector]]="Residential",$AB229&gt;49),49+($AB229-49)*2,$AB229)</f>
        <v>79.383590220803541</v>
      </c>
      <c r="AD229" s="39">
        <f>Table25[[#This Row],[Space heating demand (MWh)]]/(load_factor*8760)*1000</f>
        <v>4.9036322507494585</v>
      </c>
      <c r="AE229" s="39">
        <f>Table25[[#This Row],[Peak demand / kW]]/Table25[[#This Row],[Floor area / m^2]]*1000</f>
        <v>31.13018654612258</v>
      </c>
      <c r="AF229" s="39">
        <f t="shared" si="3"/>
        <v>38.49753645344191</v>
      </c>
      <c r="AG229" s="46">
        <f>Table25[[#This Row],[Rebound-corrected peak demand (W/m2)]]/DesignDT</f>
        <v>1.6738059327583439</v>
      </c>
      <c r="AI229" s="16">
        <f>IF(Table25[[#This Row],[Subsector]]="Residential",1-MAX(Table25[[#This Row],[No HW storage %]],Table25[[#This Row],[Space constrained %]]),Table25[[#This Row],[ND stock with floor area over threshold / %]])</f>
        <v>0.77699228791773778</v>
      </c>
      <c r="AJ229" s="16">
        <f>IF(Table25[[#This Row],[Subsector]]="Residential",1-MAX(Table25[[#This Row],[No HW storage %]],Table25[[#This Row],[Space constrained %]]),Table25[[#This Row],[ND stock with floor area over threshold / %]])</f>
        <v>0.77699228791773778</v>
      </c>
      <c r="AK229" s="16">
        <f>IF(Table25[[#This Row],[Subsector]]="Residential",1-MAX(Table25[[#This Row],[No HW storage %]],Table25[[#This Row],[Space constrained %]]),Table25[[#This Row],[ND stock with floor area over threshold / %]])</f>
        <v>0.77699228791773778</v>
      </c>
      <c r="AL229" s="16">
        <f>IF(Table25[[#This Row],[Subsector]]="Residential",1-MAX(Table25[[#This Row],[No HW storage %]],Table25[[#This Row],[Space constrained %]]),Table25[[#This Row],[ND stock with floor area over threshold / %]])</f>
        <v>0.77699228791773778</v>
      </c>
      <c r="AM229" s="16">
        <f>IF($G229=Table25[[#Headers],[Electric heating]],1,0)</f>
        <v>1</v>
      </c>
      <c r="AN229" s="16">
        <f>IF($G229=Table25[[#Headers],[Commercial electric heating]],1,0)</f>
        <v>0</v>
      </c>
      <c r="AO22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0.87378009108653221</v>
      </c>
      <c r="AP229" s="16">
        <f>IF(Table25[[#This Row],[Subsector]]="Residential",IF(AND(Table25[[#This Row],[Building structure]]&lt;&gt;"Apartment",OR(Table25[[#This Row],[Heating]]="Oil boiler",Table25[[#This Row],[Heating]]="Solid boiler")),1,1-Table25[[#This Row],[Space constrained %]]),Table25[[#This Row],[ND stock with floor area over threshold / %]])</f>
        <v>0.87378009108653221</v>
      </c>
      <c r="AQ229" s="16">
        <f>IF(Table25[[#This Row],[Subsector]]="Residential",IF(AND(Table25[[#This Row],[Building structure]]&lt;&gt;"Apartment",OR(Table25[[#This Row],[Heating]]="Oil boiler",Table25[[#This Row],[Heating]]="Solid boiler")),1,1-Table25[[#This Row],[Space constrained %]]),Table25[[#This Row],[ND stock with floor area over threshold / %]])</f>
        <v>0.87378009108653221</v>
      </c>
      <c r="AR229" s="16">
        <f>IF(Table25[[#This Row],[Heating]]="Gas boiler",1,percentage_of_non_gas_domestic_properties_within_close_proximity_of_gas_grid)</f>
        <v>0.3495740805177735</v>
      </c>
      <c r="AS229" s="16">
        <f>IF(Table25[[#This Row],[Heating]]="Gas boiler",1,percentage_of_non_gas_domestic_properties_within_close_proximity_of_gas_grid)</f>
        <v>0.3495740805177735</v>
      </c>
      <c r="AT229" s="16">
        <f>Table25[[#This Row],[Biomethane boiler]]*Table25[[#This Row],[ASHP]]</f>
        <v>0.27161636461824434</v>
      </c>
      <c r="AU229" s="16">
        <f>IF(Table25[[#This Row],[Subsector]]="Residential",Table25[[#This Row],[ASHP]]*Table25[[#This Row],[Bioliquid boiler (B100)]],Table25[[#This Row],[ND stock with floor area over threshold / %]])</f>
        <v>0.67892039211029398</v>
      </c>
      <c r="AV229" s="16">
        <f>Table25[[#This Row],[Biomethane boiler]]*Table25[[#This Row],[ASHP]]</f>
        <v>0.27161636461824434</v>
      </c>
      <c r="AW229" s="16">
        <v>1</v>
      </c>
      <c r="AX229" s="16">
        <f>IF(Table25[[#This Row],[Subsector]]="Residential",IF(Table25[[#This Row],[Building structure]]&lt;&gt;"Apartment",0.5*(1-MIN(Table25[[#This Row],[No HW storage %]],Table25[[#This Row],[Space constrained %]])),0),0.5*Table25[[#This Row],[ASHP]])</f>
        <v>0.4368900455432661</v>
      </c>
      <c r="AY229" s="16">
        <f>IF(Table25[[#This Row],[Subsector]]="Residential",IF(Table25[[#This Row],[Building structure]]&lt;&gt;"Apartment",Table25[[#This Row],[Hydrogen boiler]]*0.5,0),0.5*Table25[[#This Row],[Hydrogen boiler]])</f>
        <v>0.17478704025888675</v>
      </c>
      <c r="AZ229" s="16">
        <f>IF(Table25[[#This Row],[Subsector]]="Residential",IF(Table25[[#This Row],[Peak demand / kW]]&gt;fuse_limit_kW,0,1),0)</f>
        <v>1</v>
      </c>
      <c r="BA229" s="16">
        <f>IF(Table25[[#This Row],[Subsector]]="Residential",IF(Table25[[#This Row],[Building structure]]&lt;&gt;"Apartment",IF(Table25[[#This Row],[Peak demand / kW]]&gt;fuse_limit_kW,0,0.5),0),0)</f>
        <v>0.5</v>
      </c>
      <c r="BB229" s="16">
        <f>IF(Table25[[#This Row],[Subsector]]="Residential",IF(Table25[[#This Row],[Peak demand / kW]]&gt;fuse_limit_kW,0,1),IF(OR(Table25[[#This Row],[Subsector]]="Commercial",Table25[[#This Row],[Subsector]]="Public"),1,0))</f>
        <v>1</v>
      </c>
      <c r="BC229" s="16">
        <f>IF(Table25[[#This Row],[Subsector]]="Residential",IF(Table25[[#This Row],[Peak demand / kW]]&gt;fuse_limit_kW,0,1),0)</f>
        <v>1</v>
      </c>
      <c r="BD229" s="16">
        <f>IF($G229=Table25[[#Headers],[Gas boiler]],1,0)</f>
        <v>0</v>
      </c>
      <c r="BE229" s="16">
        <f>IF($G229=Table25[[#Headers],[Oil boiler]],1,0)</f>
        <v>0</v>
      </c>
      <c r="BF229" s="16">
        <f>IF($G229=Table25[[#Headers],[Solid boiler]],1,0)</f>
        <v>0</v>
      </c>
      <c r="BG229" s="16">
        <f>IF(Table25[[#This Row],[Subsector]]="Residential",IF(Table25[[#This Row],[Building structure]]&lt;&gt;"Apartment",Table25[[#This Row],[ASHP]]*0.5,0),0)</f>
        <v>0.38849614395886889</v>
      </c>
      <c r="BH229" s="16">
        <f>IF(Table25[[#This Row],[Subsector]]="Residential",IF(Table25[[#This Row],[Building structure]]="Apartment",1,0),0)</f>
        <v>0</v>
      </c>
      <c r="BI229" s="27">
        <f>Table25[[#This Row],[Bioliquid boiler (B100)]]*0.5</f>
        <v>0.4368900455432661</v>
      </c>
    </row>
    <row r="230" spans="2:61" x14ac:dyDescent="0.25">
      <c r="B230" s="3">
        <v>222</v>
      </c>
      <c r="C230" t="s">
        <v>352</v>
      </c>
      <c r="G230" t="s">
        <v>29</v>
      </c>
      <c r="H230" t="s">
        <v>358</v>
      </c>
      <c r="J230" t="s">
        <v>362</v>
      </c>
      <c r="K230" s="39">
        <v>8.6304415926425904</v>
      </c>
      <c r="L230" s="39">
        <v>2.0457785322192641</v>
      </c>
      <c r="M230" s="39">
        <v>3.9847696245559674</v>
      </c>
      <c r="N230" s="39">
        <v>0</v>
      </c>
      <c r="O230" t="s">
        <v>339</v>
      </c>
      <c r="P230" s="19">
        <v>2324.1107832093453</v>
      </c>
      <c r="R230" s="39">
        <v>9.209532338921818</v>
      </c>
      <c r="S230" s="39">
        <v>2.0798541850720405</v>
      </c>
      <c r="T230" s="39">
        <v>0</v>
      </c>
      <c r="U230" s="39">
        <v>3.9847696245559678</v>
      </c>
      <c r="V230" s="16">
        <v>6.9255663430420708E-2</v>
      </c>
      <c r="W230" s="16">
        <v>0.13904761904761906</v>
      </c>
      <c r="X230" s="16">
        <v>0.32491909385113271</v>
      </c>
      <c r="Y230" s="16">
        <v>0.80837988461335386</v>
      </c>
      <c r="Z230" s="16">
        <v>0.19162011538664633</v>
      </c>
      <c r="AA230" s="39">
        <v>118.90084142394836</v>
      </c>
      <c r="AB230" s="39">
        <f>R230*1000/AA230</f>
        <v>77.45556909967236</v>
      </c>
      <c r="AC230" s="39">
        <f>IF(AND(Table25[[#This Row],[Subsector]]="Residential",$AB230&gt;49),49+($AB230-49)*2,$AB230)</f>
        <v>105.91113819934472</v>
      </c>
      <c r="AD230" s="39">
        <f>Table25[[#This Row],[Space heating demand (MWh)]]/(load_factor*8760)*1000</f>
        <v>4.3014716242014925</v>
      </c>
      <c r="AE230" s="39">
        <f>Table25[[#This Row],[Peak demand / kW]]/Table25[[#This Row],[Floor area / m^2]]*1000</f>
        <v>36.176965382980995</v>
      </c>
      <c r="AF230" s="39">
        <f t="shared" si="3"/>
        <v>49.467631893314923</v>
      </c>
      <c r="AG230" s="46">
        <f>Table25[[#This Row],[Rebound-corrected peak demand (W/m2)]]/DesignDT</f>
        <v>2.1507666040571705</v>
      </c>
      <c r="AI230" s="16">
        <f>IF(Table25[[#This Row],[Subsector]]="Residential",1-MAX(Table25[[#This Row],[No HW storage %]],Table25[[#This Row],[Space constrained %]]),Table25[[#This Row],[ND stock with floor area over threshold / %]])</f>
        <v>0.67508090614886729</v>
      </c>
      <c r="AJ230" s="16">
        <f>IF(Table25[[#This Row],[Subsector]]="Residential",1-MAX(Table25[[#This Row],[No HW storage %]],Table25[[#This Row],[Space constrained %]]),Table25[[#This Row],[ND stock with floor area over threshold / %]])</f>
        <v>0.67508090614886729</v>
      </c>
      <c r="AK230" s="16">
        <f>IF(Table25[[#This Row],[Subsector]]="Residential",1-MAX(Table25[[#This Row],[No HW storage %]],Table25[[#This Row],[Space constrained %]]),Table25[[#This Row],[ND stock with floor area over threshold / %]])</f>
        <v>0.67508090614886729</v>
      </c>
      <c r="AL230" s="16">
        <f>IF(Table25[[#This Row],[Subsector]]="Residential",1-MAX(Table25[[#This Row],[No HW storage %]],Table25[[#This Row],[Space constrained %]]),Table25[[#This Row],[ND stock with floor area over threshold / %]])</f>
        <v>0.67508090614886729</v>
      </c>
      <c r="AM230" s="16">
        <f>IF($G230=Table25[[#Headers],[Electric heating]],1,0)</f>
        <v>1</v>
      </c>
      <c r="AN230" s="16">
        <f>IF($G230=Table25[[#Headers],[Commercial electric heating]],1,0)</f>
        <v>0</v>
      </c>
      <c r="AO23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0.67508090614886729</v>
      </c>
      <c r="AP230" s="16">
        <f>IF(Table25[[#This Row],[Subsector]]="Residential",IF(AND(Table25[[#This Row],[Building structure]]&lt;&gt;"Apartment",OR(Table25[[#This Row],[Heating]]="Oil boiler",Table25[[#This Row],[Heating]]="Solid boiler")),1,1-Table25[[#This Row],[Space constrained %]]),Table25[[#This Row],[ND stock with floor area over threshold / %]])</f>
        <v>0.67508090614886729</v>
      </c>
      <c r="AQ230" s="16">
        <f>IF(Table25[[#This Row],[Subsector]]="Residential",IF(AND(Table25[[#This Row],[Building structure]]&lt;&gt;"Apartment",OR(Table25[[#This Row],[Heating]]="Oil boiler",Table25[[#This Row],[Heating]]="Solid boiler")),1,1-Table25[[#This Row],[Space constrained %]]),Table25[[#This Row],[ND stock with floor area over threshold / %]])</f>
        <v>0.67508090614886729</v>
      </c>
      <c r="AR230" s="16">
        <f>IF(Table25[[#This Row],[Heating]]="Gas boiler",1,percentage_of_non_gas_domestic_properties_within_close_proximity_of_gas_grid)</f>
        <v>0.3495740805177735</v>
      </c>
      <c r="AS230" s="16">
        <f>IF(Table25[[#This Row],[Heating]]="Gas boiler",1,percentage_of_non_gas_domestic_properties_within_close_proximity_of_gas_grid)</f>
        <v>0.3495740805177735</v>
      </c>
      <c r="AT230" s="16">
        <f>Table25[[#This Row],[Biomethane boiler]]*Table25[[#This Row],[ASHP]]</f>
        <v>0.23599078704209564</v>
      </c>
      <c r="AU230" s="16">
        <f>IF(Table25[[#This Row],[Subsector]]="Residential",Table25[[#This Row],[ASHP]]*Table25[[#This Row],[Bioliquid boiler (B100)]],Table25[[#This Row],[ND stock with floor area over threshold / %]])</f>
        <v>0.45573422984677575</v>
      </c>
      <c r="AV230" s="16">
        <f>Table25[[#This Row],[Biomethane boiler]]*Table25[[#This Row],[ASHP]]</f>
        <v>0.23599078704209564</v>
      </c>
      <c r="AW230" s="16">
        <v>1</v>
      </c>
      <c r="AX230" s="16">
        <f>IF(Table25[[#This Row],[Subsector]]="Residential",IF(Table25[[#This Row],[Building structure]]&lt;&gt;"Apartment",0.5*(1-MIN(Table25[[#This Row],[No HW storage %]],Table25[[#This Row],[Space constrained %]])),0),0.5*Table25[[#This Row],[ASHP]])</f>
        <v>0.43047619047619046</v>
      </c>
      <c r="AY230" s="16">
        <f>IF(Table25[[#This Row],[Subsector]]="Residential",IF(Table25[[#This Row],[Building structure]]&lt;&gt;"Apartment",Table25[[#This Row],[Hydrogen boiler]]*0.5,0),0.5*Table25[[#This Row],[Hydrogen boiler]])</f>
        <v>0.17478704025888675</v>
      </c>
      <c r="AZ230" s="16">
        <f>IF(Table25[[#This Row],[Subsector]]="Residential",IF(Table25[[#This Row],[Peak demand / kW]]&gt;fuse_limit_kW,0,1),0)</f>
        <v>1</v>
      </c>
      <c r="BA230" s="16">
        <f>IF(Table25[[#This Row],[Subsector]]="Residential",IF(Table25[[#This Row],[Building structure]]&lt;&gt;"Apartment",IF(Table25[[#This Row],[Peak demand / kW]]&gt;fuse_limit_kW,0,0.5),0),0)</f>
        <v>0.5</v>
      </c>
      <c r="BB230" s="16">
        <f>IF(Table25[[#This Row],[Subsector]]="Residential",IF(Table25[[#This Row],[Peak demand / kW]]&gt;fuse_limit_kW,0,1),IF(OR(Table25[[#This Row],[Subsector]]="Commercial",Table25[[#This Row],[Subsector]]="Public"),1,0))</f>
        <v>1</v>
      </c>
      <c r="BC230" s="16">
        <f>IF(Table25[[#This Row],[Subsector]]="Residential",IF(Table25[[#This Row],[Peak demand / kW]]&gt;fuse_limit_kW,0,1),0)</f>
        <v>1</v>
      </c>
      <c r="BD230" s="16">
        <f>IF($G230=Table25[[#Headers],[Gas boiler]],1,0)</f>
        <v>0</v>
      </c>
      <c r="BE230" s="16">
        <f>IF($G230=Table25[[#Headers],[Oil boiler]],1,0)</f>
        <v>0</v>
      </c>
      <c r="BF230" s="16">
        <f>IF($G230=Table25[[#Headers],[Solid boiler]],1,0)</f>
        <v>0</v>
      </c>
      <c r="BG230" s="16">
        <f>IF(Table25[[#This Row],[Subsector]]="Residential",IF(Table25[[#This Row],[Building structure]]&lt;&gt;"Apartment",Table25[[#This Row],[ASHP]]*0.5,0),0)</f>
        <v>0.33754045307443364</v>
      </c>
      <c r="BH230" s="16">
        <f>IF(Table25[[#This Row],[Subsector]]="Residential",IF(Table25[[#This Row],[Building structure]]="Apartment",1,0),0)</f>
        <v>0</v>
      </c>
      <c r="BI230" s="27">
        <f>Table25[[#This Row],[Bioliquid boiler (B100)]]*0.5</f>
        <v>0.33754045307443364</v>
      </c>
    </row>
    <row r="231" spans="2:61" x14ac:dyDescent="0.25">
      <c r="B231" s="3">
        <v>223</v>
      </c>
      <c r="C231" t="s">
        <v>352</v>
      </c>
      <c r="G231" t="s">
        <v>29</v>
      </c>
      <c r="H231" t="s">
        <v>359</v>
      </c>
      <c r="J231" t="s">
        <v>362</v>
      </c>
      <c r="K231" s="39">
        <v>9.0120645353270312</v>
      </c>
      <c r="L231" s="39">
        <v>2.004200195512853</v>
      </c>
      <c r="M231" s="39">
        <v>3.8713767860007815</v>
      </c>
      <c r="N231" s="39">
        <v>0</v>
      </c>
      <c r="O231" t="s">
        <v>339</v>
      </c>
      <c r="P231" s="19">
        <v>1280.1412792952447</v>
      </c>
      <c r="R231" s="39">
        <v>9.6199864335433887</v>
      </c>
      <c r="S231" s="39">
        <v>2.1008828874329368</v>
      </c>
      <c r="T231" s="39">
        <v>0</v>
      </c>
      <c r="U231" s="39">
        <v>3.8713767860007815</v>
      </c>
      <c r="V231" s="16">
        <v>0.16098707403055229</v>
      </c>
      <c r="W231" s="16">
        <v>0.17371428571428571</v>
      </c>
      <c r="X231" s="16">
        <v>0.47121034077555818</v>
      </c>
      <c r="Y231" s="16">
        <v>0.81806898758504576</v>
      </c>
      <c r="Z231" s="16">
        <v>0.18193101241495419</v>
      </c>
      <c r="AA231" s="39">
        <v>105.68037602820228</v>
      </c>
      <c r="AB231" s="39">
        <f>R231*1000/AA231</f>
        <v>91.029070817993315</v>
      </c>
      <c r="AC231" s="39">
        <f>IF(AND(Table25[[#This Row],[Subsector]]="Residential",$AB231&gt;49),49+($AB231-49)*2,$AB231)</f>
        <v>133.05814163598663</v>
      </c>
      <c r="AD231" s="39">
        <f>Table25[[#This Row],[Space heating demand (MWh)]]/(load_factor*8760)*1000</f>
        <v>4.4916751313430963</v>
      </c>
      <c r="AE231" s="39">
        <f>Table25[[#This Row],[Peak demand / kW]]/Table25[[#This Row],[Floor area / m^2]]*1000</f>
        <v>42.502452206873585</v>
      </c>
      <c r="AF231" s="39">
        <f t="shared" si="3"/>
        <v>62.126277405668958</v>
      </c>
      <c r="AG231" s="46">
        <f>Table25[[#This Row],[Rebound-corrected peak demand (W/m2)]]/DesignDT</f>
        <v>2.7011424958986505</v>
      </c>
      <c r="AI231" s="16">
        <f>IF(Table25[[#This Row],[Subsector]]="Residential",1-MAX(Table25[[#This Row],[No HW storage %]],Table25[[#This Row],[Space constrained %]]),Table25[[#This Row],[ND stock with floor area over threshold / %]])</f>
        <v>0.52878965922444188</v>
      </c>
      <c r="AJ231" s="16">
        <f>IF(Table25[[#This Row],[Subsector]]="Residential",1-MAX(Table25[[#This Row],[No HW storage %]],Table25[[#This Row],[Space constrained %]]),Table25[[#This Row],[ND stock with floor area over threshold / %]])</f>
        <v>0.52878965922444188</v>
      </c>
      <c r="AK231" s="16">
        <f>IF(Table25[[#This Row],[Subsector]]="Residential",1-MAX(Table25[[#This Row],[No HW storage %]],Table25[[#This Row],[Space constrained %]]),Table25[[#This Row],[ND stock with floor area over threshold / %]])</f>
        <v>0.52878965922444188</v>
      </c>
      <c r="AL231" s="16">
        <f>IF(Table25[[#This Row],[Subsector]]="Residential",1-MAX(Table25[[#This Row],[No HW storage %]],Table25[[#This Row],[Space constrained %]]),Table25[[#This Row],[ND stock with floor area over threshold / %]])</f>
        <v>0.52878965922444188</v>
      </c>
      <c r="AM231" s="16">
        <f>IF($G231=Table25[[#Headers],[Electric heating]],1,0)</f>
        <v>1</v>
      </c>
      <c r="AN231" s="16">
        <f>IF($G231=Table25[[#Headers],[Commercial electric heating]],1,0)</f>
        <v>0</v>
      </c>
      <c r="AO23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0.52878965922444188</v>
      </c>
      <c r="AP231" s="16">
        <f>IF(Table25[[#This Row],[Subsector]]="Residential",IF(AND(Table25[[#This Row],[Building structure]]&lt;&gt;"Apartment",OR(Table25[[#This Row],[Heating]]="Oil boiler",Table25[[#This Row],[Heating]]="Solid boiler")),1,1-Table25[[#This Row],[Space constrained %]]),Table25[[#This Row],[ND stock with floor area over threshold / %]])</f>
        <v>0.52878965922444188</v>
      </c>
      <c r="AQ231" s="16">
        <f>IF(Table25[[#This Row],[Subsector]]="Residential",IF(AND(Table25[[#This Row],[Building structure]]&lt;&gt;"Apartment",OR(Table25[[#This Row],[Heating]]="Oil boiler",Table25[[#This Row],[Heating]]="Solid boiler")),1,1-Table25[[#This Row],[Space constrained %]]),Table25[[#This Row],[ND stock with floor area over threshold / %]])</f>
        <v>0.52878965922444188</v>
      </c>
      <c r="AR231" s="16">
        <f>IF(Table25[[#This Row],[Heating]]="Gas boiler",1,percentage_of_non_gas_domestic_properties_within_close_proximity_of_gas_grid)</f>
        <v>0.3495740805177735</v>
      </c>
      <c r="AS231" s="16">
        <f>IF(Table25[[#This Row],[Heating]]="Gas boiler",1,percentage_of_non_gas_domestic_properties_within_close_proximity_of_gas_grid)</f>
        <v>0.3495740805177735</v>
      </c>
      <c r="AT231" s="16">
        <f>Table25[[#This Row],[Biomethane boiler]]*Table25[[#This Row],[ASHP]]</f>
        <v>0.18485115891069107</v>
      </c>
      <c r="AU231" s="16">
        <f>IF(Table25[[#This Row],[Subsector]]="Residential",Table25[[#This Row],[ASHP]]*Table25[[#This Row],[Bioliquid boiler (B100)]],Table25[[#This Row],[ND stock with floor area over threshold / %]])</f>
        <v>0.27961850370270136</v>
      </c>
      <c r="AV231" s="16">
        <f>Table25[[#This Row],[Biomethane boiler]]*Table25[[#This Row],[ASHP]]</f>
        <v>0.18485115891069107</v>
      </c>
      <c r="AW231" s="16">
        <v>1</v>
      </c>
      <c r="AX231" s="16">
        <f>IF(Table25[[#This Row],[Subsector]]="Residential",IF(Table25[[#This Row],[Building structure]]&lt;&gt;"Apartment",0.5*(1-MIN(Table25[[#This Row],[No HW storage %]],Table25[[#This Row],[Space constrained %]])),0),0.5*Table25[[#This Row],[ASHP]])</f>
        <v>0.41314285714285715</v>
      </c>
      <c r="AY231" s="16">
        <f>IF(Table25[[#This Row],[Subsector]]="Residential",IF(Table25[[#This Row],[Building structure]]&lt;&gt;"Apartment",Table25[[#This Row],[Hydrogen boiler]]*0.5,0),0.5*Table25[[#This Row],[Hydrogen boiler]])</f>
        <v>0.17478704025888675</v>
      </c>
      <c r="AZ231" s="16">
        <f>IF(Table25[[#This Row],[Subsector]]="Residential",IF(Table25[[#This Row],[Peak demand / kW]]&gt;fuse_limit_kW,0,1),0)</f>
        <v>1</v>
      </c>
      <c r="BA231" s="16">
        <f>IF(Table25[[#This Row],[Subsector]]="Residential",IF(Table25[[#This Row],[Building structure]]&lt;&gt;"Apartment",IF(Table25[[#This Row],[Peak demand / kW]]&gt;fuse_limit_kW,0,0.5),0),0)</f>
        <v>0.5</v>
      </c>
      <c r="BB231" s="16">
        <f>IF(Table25[[#This Row],[Subsector]]="Residential",IF(Table25[[#This Row],[Peak demand / kW]]&gt;fuse_limit_kW,0,1),IF(OR(Table25[[#This Row],[Subsector]]="Commercial",Table25[[#This Row],[Subsector]]="Public"),1,0))</f>
        <v>1</v>
      </c>
      <c r="BC231" s="16">
        <f>IF(Table25[[#This Row],[Subsector]]="Residential",IF(Table25[[#This Row],[Peak demand / kW]]&gt;fuse_limit_kW,0,1),0)</f>
        <v>1</v>
      </c>
      <c r="BD231" s="16">
        <f>IF($G231=Table25[[#Headers],[Gas boiler]],1,0)</f>
        <v>0</v>
      </c>
      <c r="BE231" s="16">
        <f>IF($G231=Table25[[#Headers],[Oil boiler]],1,0)</f>
        <v>0</v>
      </c>
      <c r="BF231" s="16">
        <f>IF($G231=Table25[[#Headers],[Solid boiler]],1,0)</f>
        <v>0</v>
      </c>
      <c r="BG231" s="16">
        <f>IF(Table25[[#This Row],[Subsector]]="Residential",IF(Table25[[#This Row],[Building structure]]&lt;&gt;"Apartment",Table25[[#This Row],[ASHP]]*0.5,0),0)</f>
        <v>0.26439482961222094</v>
      </c>
      <c r="BH231" s="16">
        <f>IF(Table25[[#This Row],[Subsector]]="Residential",IF(Table25[[#This Row],[Building structure]]="Apartment",1,0),0)</f>
        <v>0</v>
      </c>
      <c r="BI231" s="27">
        <f>Table25[[#This Row],[Bioliquid boiler (B100)]]*0.5</f>
        <v>0.26439482961222094</v>
      </c>
    </row>
    <row r="232" spans="2:61" x14ac:dyDescent="0.25">
      <c r="B232">
        <v>224</v>
      </c>
      <c r="C232" t="s">
        <v>352</v>
      </c>
      <c r="G232" t="s">
        <v>29</v>
      </c>
      <c r="H232" t="s">
        <v>360</v>
      </c>
      <c r="J232" t="s">
        <v>362</v>
      </c>
      <c r="K232" s="39">
        <v>12.840040731549363</v>
      </c>
      <c r="L232" s="39">
        <v>1.9638124300134236</v>
      </c>
      <c r="M232" s="39">
        <v>3.8288035698263756</v>
      </c>
      <c r="N232" s="39">
        <v>0</v>
      </c>
      <c r="O232" t="s">
        <v>339</v>
      </c>
      <c r="P232" s="19">
        <v>6674.4851424594599</v>
      </c>
      <c r="R232" s="39">
        <v>13.955634168214877</v>
      </c>
      <c r="S232" s="39">
        <v>2.1915004943331877</v>
      </c>
      <c r="T232" s="39">
        <v>0</v>
      </c>
      <c r="U232" s="39">
        <v>3.8288035698263756</v>
      </c>
      <c r="V232" s="16">
        <v>0.55780933062880322</v>
      </c>
      <c r="W232" s="16">
        <v>0.29616126956894701</v>
      </c>
      <c r="X232" s="16">
        <v>0.61663286004056794</v>
      </c>
      <c r="Y232" s="16">
        <v>0.86734450763721904</v>
      </c>
      <c r="Z232" s="16">
        <v>0.13265549236278101</v>
      </c>
      <c r="AA232" s="39">
        <v>93.37782285327927</v>
      </c>
      <c r="AB232" s="39">
        <f>R232*1000/AA232</f>
        <v>149.45341133239731</v>
      </c>
      <c r="AC232" s="39">
        <f>IF(AND(Table25[[#This Row],[Subsector]]="Residential",$AB232&gt;49),49+($AB232-49)*2,$AB232)</f>
        <v>249.90682266479462</v>
      </c>
      <c r="AD232" s="39">
        <f>Table25[[#This Row],[Space heating demand (MWh)]]/(load_factor*8760)*1000</f>
        <v>6.3995648736485489</v>
      </c>
      <c r="AE232" s="39">
        <f>Table25[[#This Row],[Peak demand / kW]]/Table25[[#This Row],[Floor area / m^2]]*1000</f>
        <v>68.53409811989215</v>
      </c>
      <c r="AF232" s="39">
        <f t="shared" si="3"/>
        <v>114.59851302589061</v>
      </c>
      <c r="AG232" s="46">
        <f>Table25[[#This Row],[Rebound-corrected peak demand (W/m2)]]/DesignDT</f>
        <v>4.98254404460394</v>
      </c>
      <c r="AI232" s="16">
        <f>IF(Table25[[#This Row],[Subsector]]="Residential",1-MAX(Table25[[#This Row],[No HW storage %]],Table25[[#This Row],[Space constrained %]]),Table25[[#This Row],[ND stock with floor area over threshold / %]])</f>
        <v>0.38336713995943206</v>
      </c>
      <c r="AJ232" s="16">
        <f>IF(Table25[[#This Row],[Subsector]]="Residential",1-MAX(Table25[[#This Row],[No HW storage %]],Table25[[#This Row],[Space constrained %]]),Table25[[#This Row],[ND stock with floor area over threshold / %]])</f>
        <v>0.38336713995943206</v>
      </c>
      <c r="AK232" s="16">
        <f>IF(Table25[[#This Row],[Subsector]]="Residential",1-MAX(Table25[[#This Row],[No HW storage %]],Table25[[#This Row],[Space constrained %]]),Table25[[#This Row],[ND stock with floor area over threshold / %]])</f>
        <v>0.38336713995943206</v>
      </c>
      <c r="AL232" s="16">
        <f>IF(Table25[[#This Row],[Subsector]]="Residential",1-MAX(Table25[[#This Row],[No HW storage %]],Table25[[#This Row],[Space constrained %]]),Table25[[#This Row],[ND stock with floor area over threshold / %]])</f>
        <v>0.38336713995943206</v>
      </c>
      <c r="AM232" s="16">
        <f>IF($G232=Table25[[#Headers],[Electric heating]],1,0)</f>
        <v>1</v>
      </c>
      <c r="AN232" s="16">
        <f>IF($G232=Table25[[#Headers],[Commercial electric heating]],1,0)</f>
        <v>0</v>
      </c>
      <c r="AO23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0.38336713995943206</v>
      </c>
      <c r="AP232" s="16">
        <f>IF(Table25[[#This Row],[Subsector]]="Residential",IF(AND(Table25[[#This Row],[Building structure]]&lt;&gt;"Apartment",OR(Table25[[#This Row],[Heating]]="Oil boiler",Table25[[#This Row],[Heating]]="Solid boiler")),1,1-Table25[[#This Row],[Space constrained %]]),Table25[[#This Row],[ND stock with floor area over threshold / %]])</f>
        <v>0.38336713995943206</v>
      </c>
      <c r="AQ232" s="16">
        <f>IF(Table25[[#This Row],[Subsector]]="Residential",IF(AND(Table25[[#This Row],[Building structure]]&lt;&gt;"Apartment",OR(Table25[[#This Row],[Heating]]="Oil boiler",Table25[[#This Row],[Heating]]="Solid boiler")),1,1-Table25[[#This Row],[Space constrained %]]),Table25[[#This Row],[ND stock with floor area over threshold / %]])</f>
        <v>0.38336713995943206</v>
      </c>
      <c r="AR232" s="16">
        <f>IF(Table25[[#This Row],[Heating]]="Gas boiler",1,percentage_of_non_gas_domestic_properties_within_close_proximity_of_gas_grid)</f>
        <v>0.3495740805177735</v>
      </c>
      <c r="AS232" s="16">
        <f>IF(Table25[[#This Row],[Heating]]="Gas boiler",1,percentage_of_non_gas_domestic_properties_within_close_proximity_of_gas_grid)</f>
        <v>0.3495740805177735</v>
      </c>
      <c r="AT232" s="16">
        <f>Table25[[#This Row],[Biomethane boiler]]*Table25[[#This Row],[ASHP]]</f>
        <v>0.13401521545204703</v>
      </c>
      <c r="AU232" s="16">
        <f>IF(Table25[[#This Row],[Subsector]]="Residential",Table25[[#This Row],[ASHP]]*Table25[[#This Row],[Bioliquid boiler (B100)]],Table25[[#This Row],[ND stock with floor area over threshold / %]])</f>
        <v>0.14697036400067476</v>
      </c>
      <c r="AV232" s="16">
        <f>Table25[[#This Row],[Biomethane boiler]]*Table25[[#This Row],[ASHP]]</f>
        <v>0.13401521545204703</v>
      </c>
      <c r="AW232" s="16">
        <v>1</v>
      </c>
      <c r="AX232" s="16">
        <f>IF(Table25[[#This Row],[Subsector]]="Residential",IF(Table25[[#This Row],[Building structure]]&lt;&gt;"Apartment",0.5*(1-MIN(Table25[[#This Row],[No HW storage %]],Table25[[#This Row],[Space constrained %]])),0),0.5*Table25[[#This Row],[ASHP]])</f>
        <v>0.35191936521552647</v>
      </c>
      <c r="AY232" s="16">
        <f>IF(Table25[[#This Row],[Subsector]]="Residential",IF(Table25[[#This Row],[Building structure]]&lt;&gt;"Apartment",Table25[[#This Row],[Hydrogen boiler]]*0.5,0),0.5*Table25[[#This Row],[Hydrogen boiler]])</f>
        <v>0.17478704025888675</v>
      </c>
      <c r="AZ232" s="16">
        <f>IF(Table25[[#This Row],[Subsector]]="Residential",IF(Table25[[#This Row],[Peak demand / kW]]&gt;fuse_limit_kW,0,1),0)</f>
        <v>1</v>
      </c>
      <c r="BA232" s="16">
        <f>IF(Table25[[#This Row],[Subsector]]="Residential",IF(Table25[[#This Row],[Building structure]]&lt;&gt;"Apartment",IF(Table25[[#This Row],[Peak demand / kW]]&gt;fuse_limit_kW,0,0.5),0),0)</f>
        <v>0.5</v>
      </c>
      <c r="BB232" s="16">
        <f>IF(Table25[[#This Row],[Subsector]]="Residential",IF(Table25[[#This Row],[Peak demand / kW]]&gt;fuse_limit_kW,0,1),IF(OR(Table25[[#This Row],[Subsector]]="Commercial",Table25[[#This Row],[Subsector]]="Public"),1,0))</f>
        <v>1</v>
      </c>
      <c r="BC232" s="16">
        <f>IF(Table25[[#This Row],[Subsector]]="Residential",IF(Table25[[#This Row],[Peak demand / kW]]&gt;fuse_limit_kW,0,1),0)</f>
        <v>1</v>
      </c>
      <c r="BD232" s="16">
        <f>IF($G232=Table25[[#Headers],[Gas boiler]],1,0)</f>
        <v>0</v>
      </c>
      <c r="BE232" s="16">
        <f>IF($G232=Table25[[#Headers],[Oil boiler]],1,0)</f>
        <v>0</v>
      </c>
      <c r="BF232" s="16">
        <f>IF($G232=Table25[[#Headers],[Solid boiler]],1,0)</f>
        <v>0</v>
      </c>
      <c r="BG232" s="16">
        <f>IF(Table25[[#This Row],[Subsector]]="Residential",IF(Table25[[#This Row],[Building structure]]&lt;&gt;"Apartment",Table25[[#This Row],[ASHP]]*0.5,0),0)</f>
        <v>0.19168356997971603</v>
      </c>
      <c r="BH232" s="16">
        <f>IF(Table25[[#This Row],[Subsector]]="Residential",IF(Table25[[#This Row],[Building structure]]="Apartment",1,0),0)</f>
        <v>0</v>
      </c>
      <c r="BI232" s="27">
        <f>Table25[[#This Row],[Bioliquid boiler (B100)]]*0.5</f>
        <v>0.19168356997971603</v>
      </c>
    </row>
    <row r="233" spans="2:61" x14ac:dyDescent="0.25">
      <c r="B233" s="3">
        <v>225</v>
      </c>
      <c r="C233" t="s">
        <v>352</v>
      </c>
      <c r="G233" t="s">
        <v>25</v>
      </c>
      <c r="H233" t="s">
        <v>353</v>
      </c>
      <c r="J233" t="s">
        <v>362</v>
      </c>
      <c r="K233" s="39">
        <v>6.8827560150048894</v>
      </c>
      <c r="L233" s="39">
        <v>2.9748008679192064</v>
      </c>
      <c r="M233" s="39">
        <v>4.2395633080603803</v>
      </c>
      <c r="N233" s="39">
        <v>0</v>
      </c>
      <c r="O233" t="s">
        <v>339</v>
      </c>
      <c r="P233" s="19">
        <v>10724.722849686837</v>
      </c>
      <c r="R233" s="39">
        <v>7.9290721341524035</v>
      </c>
      <c r="S233" s="39">
        <v>3.2768056379465631</v>
      </c>
      <c r="T233" s="39">
        <v>0</v>
      </c>
      <c r="U233" s="39">
        <v>4.2395633080603812</v>
      </c>
      <c r="V233" s="16">
        <v>1.6637257373329974E-2</v>
      </c>
      <c r="W233" s="16">
        <v>5.115927419354839E-2</v>
      </c>
      <c r="X233" s="16">
        <v>2.2939248802621628E-2</v>
      </c>
      <c r="Y233" s="16">
        <v>0.69822128309780784</v>
      </c>
      <c r="Z233" s="16">
        <v>0.30177871690219205</v>
      </c>
      <c r="AA233" s="39">
        <v>185.24449205949014</v>
      </c>
      <c r="AB233" s="39">
        <f>R233*1000/AA233</f>
        <v>42.803281468719888</v>
      </c>
      <c r="AC233" s="39">
        <f>IF(AND(Table25[[#This Row],[Subsector]]="Residential",$AB233&gt;49),49+($AB233-49)*2,$AB233)</f>
        <v>42.803281468719888</v>
      </c>
      <c r="AD233" s="39">
        <f>Table25[[#This Row],[Space heating demand (MWh)]]/(load_factor*8760)*1000</f>
        <v>3.4304130764391743</v>
      </c>
      <c r="AE233" s="39">
        <f>Table25[[#This Row],[Peak demand / kW]]/Table25[[#This Row],[Floor area / m^2]]*1000</f>
        <v>18.518299995324654</v>
      </c>
      <c r="AF233" s="39">
        <f t="shared" si="3"/>
        <v>18.518299995324654</v>
      </c>
      <c r="AG233" s="46">
        <f>Table25[[#This Row],[Rebound-corrected peak demand (W/m2)]]/DesignDT</f>
        <v>0.80514347805759368</v>
      </c>
      <c r="AI233" s="16">
        <f>IF(Table25[[#This Row],[Subsector]]="Residential",1-MAX(Table25[[#This Row],[No HW storage %]],Table25[[#This Row],[Space constrained %]]),Table25[[#This Row],[ND stock with floor area over threshold / %]])</f>
        <v>0.94884072580645162</v>
      </c>
      <c r="AJ233" s="16">
        <f>IF(Table25[[#This Row],[Subsector]]="Residential",1-MAX(Table25[[#This Row],[No HW storage %]],Table25[[#This Row],[Space constrained %]]),Table25[[#This Row],[ND stock with floor area over threshold / %]])</f>
        <v>0.94884072580645162</v>
      </c>
      <c r="AK233" s="16">
        <f>IF(Table25[[#This Row],[Subsector]]="Residential",1-MAX(Table25[[#This Row],[No HW storage %]],Table25[[#This Row],[Space constrained %]]),Table25[[#This Row],[ND stock with floor area over threshold / %]])</f>
        <v>0.94884072580645162</v>
      </c>
      <c r="AL233" s="16">
        <f>IF(Table25[[#This Row],[Subsector]]="Residential",1-MAX(Table25[[#This Row],[No HW storage %]],Table25[[#This Row],[Space constrained %]]),Table25[[#This Row],[ND stock with floor area over threshold / %]])</f>
        <v>0.94884072580645162</v>
      </c>
      <c r="AM233" s="16">
        <f>IF($G233=Table25[[#Headers],[Electric heating]],1,0)</f>
        <v>0</v>
      </c>
      <c r="AN233" s="16">
        <f>IF($G233=Table25[[#Headers],[Commercial electric heating]],1,0)</f>
        <v>0</v>
      </c>
      <c r="AO23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0.97706075119737834</v>
      </c>
      <c r="AP233" s="16">
        <f>IF(Table25[[#This Row],[Subsector]]="Residential",IF(AND(Table25[[#This Row],[Building structure]]&lt;&gt;"Apartment",OR(Table25[[#This Row],[Heating]]="Oil boiler",Table25[[#This Row],[Heating]]="Solid boiler")),1,1-Table25[[#This Row],[Space constrained %]]),Table25[[#This Row],[ND stock with floor area over threshold / %]])</f>
        <v>0.97706075119737834</v>
      </c>
      <c r="AQ233" s="16">
        <f>IF(Table25[[#This Row],[Subsector]]="Residential",IF(AND(Table25[[#This Row],[Building structure]]&lt;&gt;"Apartment",OR(Table25[[#This Row],[Heating]]="Oil boiler",Table25[[#This Row],[Heating]]="Solid boiler")),1,1-Table25[[#This Row],[Space constrained %]]),Table25[[#This Row],[ND stock with floor area over threshold / %]])</f>
        <v>0.97706075119737834</v>
      </c>
      <c r="AR233" s="16">
        <f>IF(Table25[[#This Row],[Heating]]="Gas boiler",1,percentage_of_non_gas_domestic_properties_within_close_proximity_of_gas_grid)</f>
        <v>1</v>
      </c>
      <c r="AS233" s="16">
        <f>IF(Table25[[#This Row],[Heating]]="Gas boiler",1,percentage_of_non_gas_domestic_properties_within_close_proximity_of_gas_grid)</f>
        <v>1</v>
      </c>
      <c r="AT233" s="16">
        <f>Table25[[#This Row],[Biomethane boiler]]*Table25[[#This Row],[ASHP]]</f>
        <v>0.94884072580645162</v>
      </c>
      <c r="AU233" s="16">
        <f>IF(Table25[[#This Row],[Subsector]]="Residential",Table25[[#This Row],[ASHP]]*Table25[[#This Row],[Bioliquid boiler (B100)]],Table25[[#This Row],[ND stock with floor area over threshold / %]])</f>
        <v>0.92707503232311728</v>
      </c>
      <c r="AV233" s="16">
        <f>Table25[[#This Row],[Biomethane boiler]]*Table25[[#This Row],[ASHP]]</f>
        <v>0.94884072580645162</v>
      </c>
      <c r="AW233" s="16">
        <v>1</v>
      </c>
      <c r="AX233" s="16">
        <f>IF(Table25[[#This Row],[Subsector]]="Residential",IF(Table25[[#This Row],[Building structure]]&lt;&gt;"Apartment",0.5*(1-MIN(Table25[[#This Row],[No HW storage %]],Table25[[#This Row],[Space constrained %]])),0),0.5*Table25[[#This Row],[ASHP]])</f>
        <v>0.48853037559868917</v>
      </c>
      <c r="AY233" s="16">
        <f>IF(Table25[[#This Row],[Subsector]]="Residential",IF(Table25[[#This Row],[Building structure]]&lt;&gt;"Apartment",Table25[[#This Row],[Hydrogen boiler]]*0.5,0),0.5*Table25[[#This Row],[Hydrogen boiler]])</f>
        <v>0.5</v>
      </c>
      <c r="AZ233" s="16">
        <f>IF(Table25[[#This Row],[Subsector]]="Residential",IF(Table25[[#This Row],[Peak demand / kW]]&gt;fuse_limit_kW,0,1),0)</f>
        <v>1</v>
      </c>
      <c r="BA233" s="16">
        <f>IF(Table25[[#This Row],[Subsector]]="Residential",IF(Table25[[#This Row],[Building structure]]&lt;&gt;"Apartment",IF(Table25[[#This Row],[Peak demand / kW]]&gt;fuse_limit_kW,0,0.5),0),0)</f>
        <v>0.5</v>
      </c>
      <c r="BB233" s="16">
        <f>IF(Table25[[#This Row],[Subsector]]="Residential",IF(Table25[[#This Row],[Peak demand / kW]]&gt;fuse_limit_kW,0,1),IF(OR(Table25[[#This Row],[Subsector]]="Commercial",Table25[[#This Row],[Subsector]]="Public"),1,0))</f>
        <v>1</v>
      </c>
      <c r="BC233" s="16">
        <f>IF(Table25[[#This Row],[Subsector]]="Residential",IF(Table25[[#This Row],[Peak demand / kW]]&gt;fuse_limit_kW,0,1),0)</f>
        <v>1</v>
      </c>
      <c r="BD233" s="16">
        <f>IF($G233=Table25[[#Headers],[Gas boiler]],1,0)</f>
        <v>1</v>
      </c>
      <c r="BE233" s="16">
        <f>IF($G233=Table25[[#Headers],[Oil boiler]],1,0)</f>
        <v>0</v>
      </c>
      <c r="BF233" s="16">
        <f>IF($G233=Table25[[#Headers],[Solid boiler]],1,0)</f>
        <v>0</v>
      </c>
      <c r="BG233" s="16">
        <f>IF(Table25[[#This Row],[Subsector]]="Residential",IF(Table25[[#This Row],[Building structure]]&lt;&gt;"Apartment",Table25[[#This Row],[ASHP]]*0.5,0),0)</f>
        <v>0.47442036290322581</v>
      </c>
      <c r="BH233" s="16">
        <f>IF(Table25[[#This Row],[Subsector]]="Residential",IF(Table25[[#This Row],[Building structure]]="Apartment",1,0),0)</f>
        <v>0</v>
      </c>
      <c r="BI233" s="27">
        <f>Table25[[#This Row],[Bioliquid boiler (B100)]]*0.5</f>
        <v>0.48853037559868917</v>
      </c>
    </row>
    <row r="234" spans="2:61" x14ac:dyDescent="0.25">
      <c r="B234" s="3">
        <v>226</v>
      </c>
      <c r="C234" t="s">
        <v>352</v>
      </c>
      <c r="G234" t="s">
        <v>25</v>
      </c>
      <c r="H234" t="s">
        <v>355</v>
      </c>
      <c r="J234" t="s">
        <v>362</v>
      </c>
      <c r="K234" s="39">
        <v>9.9738268668061636</v>
      </c>
      <c r="L234" s="39">
        <v>3.0778298755832121</v>
      </c>
      <c r="M234" s="39">
        <v>4.4606929570029905</v>
      </c>
      <c r="N234" s="39">
        <v>0</v>
      </c>
      <c r="O234" t="s">
        <v>339</v>
      </c>
      <c r="P234" s="19">
        <v>24526.011013954878</v>
      </c>
      <c r="R234" s="39">
        <v>12.311572598625718</v>
      </c>
      <c r="S234" s="39">
        <v>3.5980859091353494</v>
      </c>
      <c r="T234" s="39">
        <v>0</v>
      </c>
      <c r="U234" s="39">
        <v>4.4606929570029905</v>
      </c>
      <c r="V234" s="16">
        <v>2.2817460317460316E-2</v>
      </c>
      <c r="W234" s="16">
        <v>5.2631578947368418E-2</v>
      </c>
      <c r="X234" s="16">
        <v>2.1935626102292768E-2</v>
      </c>
      <c r="Y234" s="16">
        <v>0.76418090543348505</v>
      </c>
      <c r="Z234" s="16">
        <v>0.23581909456651493</v>
      </c>
      <c r="AA234" s="39">
        <v>185.92110890652518</v>
      </c>
      <c r="AB234" s="39">
        <f>R234*1000/AA234</f>
        <v>66.21933717497113</v>
      </c>
      <c r="AC234" s="39">
        <f>IF(AND(Table25[[#This Row],[Subsector]]="Residential",$AB234&gt;49),49+($AB234-49)*2,$AB234)</f>
        <v>83.438674349942261</v>
      </c>
      <c r="AD234" s="39">
        <f>Table25[[#This Row],[Space heating demand (MWh)]]/(load_factor*8760)*1000</f>
        <v>4.971024111771877</v>
      </c>
      <c r="AE234" s="39">
        <f>Table25[[#This Row],[Peak demand / kW]]/Table25[[#This Row],[Floor area / m^2]]*1000</f>
        <v>26.737276584721421</v>
      </c>
      <c r="AF234" s="39">
        <f t="shared" si="3"/>
        <v>33.689901003722632</v>
      </c>
      <c r="AG234" s="46">
        <f>Table25[[#This Row],[Rebound-corrected peak demand (W/m2)]]/DesignDT</f>
        <v>1.4647783045096796</v>
      </c>
      <c r="AI234" s="16">
        <f>IF(Table25[[#This Row],[Subsector]]="Residential",1-MAX(Table25[[#This Row],[No HW storage %]],Table25[[#This Row],[Space constrained %]]),Table25[[#This Row],[ND stock with floor area over threshold / %]])</f>
        <v>0.94736842105263164</v>
      </c>
      <c r="AJ234" s="16">
        <f>IF(Table25[[#This Row],[Subsector]]="Residential",1-MAX(Table25[[#This Row],[No HW storage %]],Table25[[#This Row],[Space constrained %]]),Table25[[#This Row],[ND stock with floor area over threshold / %]])</f>
        <v>0.94736842105263164</v>
      </c>
      <c r="AK234" s="16">
        <f>IF(Table25[[#This Row],[Subsector]]="Residential",1-MAX(Table25[[#This Row],[No HW storage %]],Table25[[#This Row],[Space constrained %]]),Table25[[#This Row],[ND stock with floor area over threshold / %]])</f>
        <v>0.94736842105263164</v>
      </c>
      <c r="AL234" s="16">
        <f>IF(Table25[[#This Row],[Subsector]]="Residential",1-MAX(Table25[[#This Row],[No HW storage %]],Table25[[#This Row],[Space constrained %]]),Table25[[#This Row],[ND stock with floor area over threshold / %]])</f>
        <v>0.94736842105263164</v>
      </c>
      <c r="AM234" s="16">
        <f>IF($G234=Table25[[#Headers],[Electric heating]],1,0)</f>
        <v>0</v>
      </c>
      <c r="AN234" s="16">
        <f>IF($G234=Table25[[#Headers],[Commercial electric heating]],1,0)</f>
        <v>0</v>
      </c>
      <c r="AO23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0.97806437389770728</v>
      </c>
      <c r="AP234" s="16">
        <f>IF(Table25[[#This Row],[Subsector]]="Residential",IF(AND(Table25[[#This Row],[Building structure]]&lt;&gt;"Apartment",OR(Table25[[#This Row],[Heating]]="Oil boiler",Table25[[#This Row],[Heating]]="Solid boiler")),1,1-Table25[[#This Row],[Space constrained %]]),Table25[[#This Row],[ND stock with floor area over threshold / %]])</f>
        <v>0.97806437389770728</v>
      </c>
      <c r="AQ234" s="16">
        <f>IF(Table25[[#This Row],[Subsector]]="Residential",IF(AND(Table25[[#This Row],[Building structure]]&lt;&gt;"Apartment",OR(Table25[[#This Row],[Heating]]="Oil boiler",Table25[[#This Row],[Heating]]="Solid boiler")),1,1-Table25[[#This Row],[Space constrained %]]),Table25[[#This Row],[ND stock with floor area over threshold / %]])</f>
        <v>0.97806437389770728</v>
      </c>
      <c r="AR234" s="16">
        <f>IF(Table25[[#This Row],[Heating]]="Gas boiler",1,percentage_of_non_gas_domestic_properties_within_close_proximity_of_gas_grid)</f>
        <v>1</v>
      </c>
      <c r="AS234" s="16">
        <f>IF(Table25[[#This Row],[Heating]]="Gas boiler",1,percentage_of_non_gas_domestic_properties_within_close_proximity_of_gas_grid)</f>
        <v>1</v>
      </c>
      <c r="AT234" s="16">
        <f>Table25[[#This Row],[Biomethane boiler]]*Table25[[#This Row],[ASHP]]</f>
        <v>0.94736842105263164</v>
      </c>
      <c r="AU234" s="16">
        <f>IF(Table25[[#This Row],[Subsector]]="Residential",Table25[[#This Row],[ASHP]]*Table25[[#This Row],[Bioliquid boiler (B100)]],Table25[[#This Row],[ND stock with floor area over threshold / %]])</f>
        <v>0.92658730158730174</v>
      </c>
      <c r="AV234" s="16">
        <f>Table25[[#This Row],[Biomethane boiler]]*Table25[[#This Row],[ASHP]]</f>
        <v>0.94736842105263164</v>
      </c>
      <c r="AW234" s="16">
        <v>1</v>
      </c>
      <c r="AX234" s="16">
        <f>IF(Table25[[#This Row],[Subsector]]="Residential",IF(Table25[[#This Row],[Building structure]]&lt;&gt;"Apartment",0.5*(1-MIN(Table25[[#This Row],[No HW storage %]],Table25[[#This Row],[Space constrained %]])),0),0.5*Table25[[#This Row],[ASHP]])</f>
        <v>0.48903218694885364</v>
      </c>
      <c r="AY234" s="16">
        <f>IF(Table25[[#This Row],[Subsector]]="Residential",IF(Table25[[#This Row],[Building structure]]&lt;&gt;"Apartment",Table25[[#This Row],[Hydrogen boiler]]*0.5,0),0.5*Table25[[#This Row],[Hydrogen boiler]])</f>
        <v>0.5</v>
      </c>
      <c r="AZ234" s="16">
        <f>IF(Table25[[#This Row],[Subsector]]="Residential",IF(Table25[[#This Row],[Peak demand / kW]]&gt;fuse_limit_kW,0,1),0)</f>
        <v>1</v>
      </c>
      <c r="BA234" s="16">
        <f>IF(Table25[[#This Row],[Subsector]]="Residential",IF(Table25[[#This Row],[Building structure]]&lt;&gt;"Apartment",IF(Table25[[#This Row],[Peak demand / kW]]&gt;fuse_limit_kW,0,0.5),0),0)</f>
        <v>0.5</v>
      </c>
      <c r="BB234" s="16">
        <f>IF(Table25[[#This Row],[Subsector]]="Residential",IF(Table25[[#This Row],[Peak demand / kW]]&gt;fuse_limit_kW,0,1),IF(OR(Table25[[#This Row],[Subsector]]="Commercial",Table25[[#This Row],[Subsector]]="Public"),1,0))</f>
        <v>1</v>
      </c>
      <c r="BC234" s="16">
        <f>IF(Table25[[#This Row],[Subsector]]="Residential",IF(Table25[[#This Row],[Peak demand / kW]]&gt;fuse_limit_kW,0,1),0)</f>
        <v>1</v>
      </c>
      <c r="BD234" s="16">
        <f>IF($G234=Table25[[#Headers],[Gas boiler]],1,0)</f>
        <v>1</v>
      </c>
      <c r="BE234" s="16">
        <f>IF($G234=Table25[[#Headers],[Oil boiler]],1,0)</f>
        <v>0</v>
      </c>
      <c r="BF234" s="16">
        <f>IF($G234=Table25[[#Headers],[Solid boiler]],1,0)</f>
        <v>0</v>
      </c>
      <c r="BG234" s="16">
        <f>IF(Table25[[#This Row],[Subsector]]="Residential",IF(Table25[[#This Row],[Building structure]]&lt;&gt;"Apartment",Table25[[#This Row],[ASHP]]*0.5,0),0)</f>
        <v>0.47368421052631582</v>
      </c>
      <c r="BH234" s="16">
        <f>IF(Table25[[#This Row],[Subsector]]="Residential",IF(Table25[[#This Row],[Building structure]]="Apartment",1,0),0)</f>
        <v>0</v>
      </c>
      <c r="BI234" s="27">
        <f>Table25[[#This Row],[Bioliquid boiler (B100)]]*0.5</f>
        <v>0.48903218694885364</v>
      </c>
    </row>
    <row r="235" spans="2:61" x14ac:dyDescent="0.25">
      <c r="B235">
        <v>227</v>
      </c>
      <c r="C235" t="s">
        <v>352</v>
      </c>
      <c r="G235" t="s">
        <v>25</v>
      </c>
      <c r="H235" t="s">
        <v>356</v>
      </c>
      <c r="J235" t="s">
        <v>362</v>
      </c>
      <c r="K235" s="39">
        <v>9.4280593465118745</v>
      </c>
      <c r="L235" s="39">
        <v>2.9110818648417247</v>
      </c>
      <c r="M235" s="39">
        <v>4.3377010862529035</v>
      </c>
      <c r="N235" s="39">
        <v>0</v>
      </c>
      <c r="O235" t="s">
        <v>339</v>
      </c>
      <c r="P235" s="19">
        <v>27429.553323146625</v>
      </c>
      <c r="R235" s="39">
        <v>12.414955952517872</v>
      </c>
      <c r="S235" s="39">
        <v>3.5774507770442407</v>
      </c>
      <c r="T235" s="39">
        <v>0</v>
      </c>
      <c r="U235" s="39">
        <v>4.3377010862529026</v>
      </c>
      <c r="V235" s="16">
        <v>1.9219396806623299E-2</v>
      </c>
      <c r="W235" s="16">
        <v>3.8991729027176056E-2</v>
      </c>
      <c r="X235" s="16">
        <v>7.6483343189434255E-2</v>
      </c>
      <c r="Y235" s="16">
        <v>0.76407743334980605</v>
      </c>
      <c r="Z235" s="16">
        <v>0.23592256665019401</v>
      </c>
      <c r="AA235" s="39">
        <v>156.15035481963335</v>
      </c>
      <c r="AB235" s="39">
        <f>R235*1000/AA235</f>
        <v>79.506421659164204</v>
      </c>
      <c r="AC235" s="39">
        <f>IF(AND(Table25[[#This Row],[Subsector]]="Residential",$AB235&gt;49),49+($AB235-49)*2,$AB235)</f>
        <v>110.01284331832841</v>
      </c>
      <c r="AD235" s="39">
        <f>Table25[[#This Row],[Space heating demand (MWh)]]/(load_factor*8760)*1000</f>
        <v>4.6990098148489921</v>
      </c>
      <c r="AE235" s="39">
        <f>Table25[[#This Row],[Peak demand / kW]]/Table25[[#This Row],[Floor area / m^2]]*1000</f>
        <v>30.092853905306455</v>
      </c>
      <c r="AF235" s="39">
        <f t="shared" si="3"/>
        <v>41.639409152106325</v>
      </c>
      <c r="AG235" s="46">
        <f>Table25[[#This Row],[Rebound-corrected peak demand (W/m2)]]/DesignDT</f>
        <v>1.8104090935698403</v>
      </c>
      <c r="AI235" s="16">
        <f>IF(Table25[[#This Row],[Subsector]]="Residential",1-MAX(Table25[[#This Row],[No HW storage %]],Table25[[#This Row],[Space constrained %]]),Table25[[#This Row],[ND stock with floor area over threshold / %]])</f>
        <v>0.92351665681056572</v>
      </c>
      <c r="AJ235" s="16">
        <f>IF(Table25[[#This Row],[Subsector]]="Residential",1-MAX(Table25[[#This Row],[No HW storage %]],Table25[[#This Row],[Space constrained %]]),Table25[[#This Row],[ND stock with floor area over threshold / %]])</f>
        <v>0.92351665681056572</v>
      </c>
      <c r="AK235" s="16">
        <f>IF(Table25[[#This Row],[Subsector]]="Residential",1-MAX(Table25[[#This Row],[No HW storage %]],Table25[[#This Row],[Space constrained %]]),Table25[[#This Row],[ND stock with floor area over threshold / %]])</f>
        <v>0.92351665681056572</v>
      </c>
      <c r="AL235" s="16">
        <f>IF(Table25[[#This Row],[Subsector]]="Residential",1-MAX(Table25[[#This Row],[No HW storage %]],Table25[[#This Row],[Space constrained %]]),Table25[[#This Row],[ND stock with floor area over threshold / %]])</f>
        <v>0.92351665681056572</v>
      </c>
      <c r="AM235" s="16">
        <f>IF($G235=Table25[[#Headers],[Electric heating]],1,0)</f>
        <v>0</v>
      </c>
      <c r="AN235" s="16">
        <f>IF($G235=Table25[[#Headers],[Commercial electric heating]],1,0)</f>
        <v>0</v>
      </c>
      <c r="AO23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0.92351665681056572</v>
      </c>
      <c r="AP235" s="16">
        <f>IF(Table25[[#This Row],[Subsector]]="Residential",IF(AND(Table25[[#This Row],[Building structure]]&lt;&gt;"Apartment",OR(Table25[[#This Row],[Heating]]="Oil boiler",Table25[[#This Row],[Heating]]="Solid boiler")),1,1-Table25[[#This Row],[Space constrained %]]),Table25[[#This Row],[ND stock with floor area over threshold / %]])</f>
        <v>0.92351665681056572</v>
      </c>
      <c r="AQ235" s="16">
        <f>IF(Table25[[#This Row],[Subsector]]="Residential",IF(AND(Table25[[#This Row],[Building structure]]&lt;&gt;"Apartment",OR(Table25[[#This Row],[Heating]]="Oil boiler",Table25[[#This Row],[Heating]]="Solid boiler")),1,1-Table25[[#This Row],[Space constrained %]]),Table25[[#This Row],[ND stock with floor area over threshold / %]])</f>
        <v>0.92351665681056572</v>
      </c>
      <c r="AR235" s="16">
        <f>IF(Table25[[#This Row],[Heating]]="Gas boiler",1,percentage_of_non_gas_domestic_properties_within_close_proximity_of_gas_grid)</f>
        <v>1</v>
      </c>
      <c r="AS235" s="16">
        <f>IF(Table25[[#This Row],[Heating]]="Gas boiler",1,percentage_of_non_gas_domestic_properties_within_close_proximity_of_gas_grid)</f>
        <v>1</v>
      </c>
      <c r="AT235" s="16">
        <f>Table25[[#This Row],[Biomethane boiler]]*Table25[[#This Row],[ASHP]]</f>
        <v>0.92351665681056572</v>
      </c>
      <c r="AU235" s="16">
        <f>IF(Table25[[#This Row],[Subsector]]="Residential",Table25[[#This Row],[ASHP]]*Table25[[#This Row],[Bioliquid boiler (B100)]],Table25[[#This Row],[ND stock with floor area over threshold / %]])</f>
        <v>0.85288301540656419</v>
      </c>
      <c r="AV235" s="16">
        <f>Table25[[#This Row],[Biomethane boiler]]*Table25[[#This Row],[ASHP]]</f>
        <v>0.92351665681056572</v>
      </c>
      <c r="AW235" s="16">
        <v>1</v>
      </c>
      <c r="AX235" s="16">
        <f>IF(Table25[[#This Row],[Subsector]]="Residential",IF(Table25[[#This Row],[Building structure]]&lt;&gt;"Apartment",0.5*(1-MIN(Table25[[#This Row],[No HW storage %]],Table25[[#This Row],[Space constrained %]])),0),0.5*Table25[[#This Row],[ASHP]])</f>
        <v>0.48050413548641197</v>
      </c>
      <c r="AY235" s="16">
        <f>IF(Table25[[#This Row],[Subsector]]="Residential",IF(Table25[[#This Row],[Building structure]]&lt;&gt;"Apartment",Table25[[#This Row],[Hydrogen boiler]]*0.5,0),0.5*Table25[[#This Row],[Hydrogen boiler]])</f>
        <v>0.5</v>
      </c>
      <c r="AZ235" s="16">
        <f>IF(Table25[[#This Row],[Subsector]]="Residential",IF(Table25[[#This Row],[Peak demand / kW]]&gt;fuse_limit_kW,0,1),0)</f>
        <v>1</v>
      </c>
      <c r="BA235" s="16">
        <f>IF(Table25[[#This Row],[Subsector]]="Residential",IF(Table25[[#This Row],[Building structure]]&lt;&gt;"Apartment",IF(Table25[[#This Row],[Peak demand / kW]]&gt;fuse_limit_kW,0,0.5),0),0)</f>
        <v>0.5</v>
      </c>
      <c r="BB235" s="16">
        <f>IF(Table25[[#This Row],[Subsector]]="Residential",IF(Table25[[#This Row],[Peak demand / kW]]&gt;fuse_limit_kW,0,1),IF(OR(Table25[[#This Row],[Subsector]]="Commercial",Table25[[#This Row],[Subsector]]="Public"),1,0))</f>
        <v>1</v>
      </c>
      <c r="BC235" s="16">
        <f>IF(Table25[[#This Row],[Subsector]]="Residential",IF(Table25[[#This Row],[Peak demand / kW]]&gt;fuse_limit_kW,0,1),0)</f>
        <v>1</v>
      </c>
      <c r="BD235" s="16">
        <f>IF($G235=Table25[[#Headers],[Gas boiler]],1,0)</f>
        <v>1</v>
      </c>
      <c r="BE235" s="16">
        <f>IF($G235=Table25[[#Headers],[Oil boiler]],1,0)</f>
        <v>0</v>
      </c>
      <c r="BF235" s="16">
        <f>IF($G235=Table25[[#Headers],[Solid boiler]],1,0)</f>
        <v>0</v>
      </c>
      <c r="BG235" s="16">
        <f>IF(Table25[[#This Row],[Subsector]]="Residential",IF(Table25[[#This Row],[Building structure]]&lt;&gt;"Apartment",Table25[[#This Row],[ASHP]]*0.5,0),0)</f>
        <v>0.46175832840528286</v>
      </c>
      <c r="BH235" s="16">
        <f>IF(Table25[[#This Row],[Subsector]]="Residential",IF(Table25[[#This Row],[Building structure]]="Apartment",1,0),0)</f>
        <v>0</v>
      </c>
      <c r="BI235" s="27">
        <f>Table25[[#This Row],[Bioliquid boiler (B100)]]*0.5</f>
        <v>0.46175832840528286</v>
      </c>
    </row>
    <row r="236" spans="2:61" x14ac:dyDescent="0.25">
      <c r="B236" s="3">
        <v>228</v>
      </c>
      <c r="C236" t="s">
        <v>352</v>
      </c>
      <c r="G236" t="s">
        <v>25</v>
      </c>
      <c r="H236" t="s">
        <v>357</v>
      </c>
      <c r="J236" t="s">
        <v>362</v>
      </c>
      <c r="K236" s="39">
        <v>10.230826880074716</v>
      </c>
      <c r="L236" s="39">
        <v>2.788920443543081</v>
      </c>
      <c r="M236" s="39">
        <v>4.2619756938831213</v>
      </c>
      <c r="N236" s="39">
        <v>0</v>
      </c>
      <c r="O236" t="s">
        <v>339</v>
      </c>
      <c r="P236" s="19">
        <v>18332.328117904322</v>
      </c>
      <c r="R236" s="39">
        <v>13.998458932198611</v>
      </c>
      <c r="S236" s="39">
        <v>3.5289191000450844</v>
      </c>
      <c r="T236" s="39">
        <v>0</v>
      </c>
      <c r="U236" s="39">
        <v>4.2619756938831213</v>
      </c>
      <c r="V236" s="16">
        <v>5.6186403185370888E-2</v>
      </c>
      <c r="W236" s="16">
        <v>3.2832744405182565E-2</v>
      </c>
      <c r="X236" s="16">
        <v>0.16531485031706239</v>
      </c>
      <c r="Y236" s="16">
        <v>0.78579304388772697</v>
      </c>
      <c r="Z236" s="16">
        <v>0.21420695611227306</v>
      </c>
      <c r="AA236" s="39">
        <v>140.692272526176</v>
      </c>
      <c r="AB236" s="39">
        <f>R236*1000/AA236</f>
        <v>99.496999237070241</v>
      </c>
      <c r="AC236" s="39">
        <f>IF(AND(Table25[[#This Row],[Subsector]]="Residential",$AB236&gt;49),49+($AB236-49)*2,$AB236)</f>
        <v>149.99399847414048</v>
      </c>
      <c r="AD236" s="39">
        <f>Table25[[#This Row],[Space heating demand (MWh)]]/(load_factor*8760)*1000</f>
        <v>5.0991146912199197</v>
      </c>
      <c r="AE236" s="39">
        <f>Table25[[#This Row],[Peak demand / kW]]/Table25[[#This Row],[Floor area / m^2]]*1000</f>
        <v>36.243033108099254</v>
      </c>
      <c r="AF236" s="39">
        <f t="shared" si="3"/>
        <v>54.637200060291356</v>
      </c>
      <c r="AG236" s="46">
        <f>Table25[[#This Row],[Rebound-corrected peak demand (W/m2)]]/DesignDT</f>
        <v>2.3755304374039721</v>
      </c>
      <c r="AI236" s="16">
        <f>IF(Table25[[#This Row],[Subsector]]="Residential",1-MAX(Table25[[#This Row],[No HW storage %]],Table25[[#This Row],[Space constrained %]]),Table25[[#This Row],[ND stock with floor area over threshold / %]])</f>
        <v>0.83468514968293761</v>
      </c>
      <c r="AJ236" s="16">
        <f>IF(Table25[[#This Row],[Subsector]]="Residential",1-MAX(Table25[[#This Row],[No HW storage %]],Table25[[#This Row],[Space constrained %]]),Table25[[#This Row],[ND stock with floor area over threshold / %]])</f>
        <v>0.83468514968293761</v>
      </c>
      <c r="AK236" s="16">
        <f>IF(Table25[[#This Row],[Subsector]]="Residential",1-MAX(Table25[[#This Row],[No HW storage %]],Table25[[#This Row],[Space constrained %]]),Table25[[#This Row],[ND stock with floor area over threshold / %]])</f>
        <v>0.83468514968293761</v>
      </c>
      <c r="AL236" s="16">
        <f>IF(Table25[[#This Row],[Subsector]]="Residential",1-MAX(Table25[[#This Row],[No HW storage %]],Table25[[#This Row],[Space constrained %]]),Table25[[#This Row],[ND stock with floor area over threshold / %]])</f>
        <v>0.83468514968293761</v>
      </c>
      <c r="AM236" s="16">
        <f>IF($G236=Table25[[#Headers],[Electric heating]],1,0)</f>
        <v>0</v>
      </c>
      <c r="AN236" s="16">
        <f>IF($G236=Table25[[#Headers],[Commercial electric heating]],1,0)</f>
        <v>0</v>
      </c>
      <c r="AO23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0.83468514968293761</v>
      </c>
      <c r="AP236" s="16">
        <f>IF(Table25[[#This Row],[Subsector]]="Residential",IF(AND(Table25[[#This Row],[Building structure]]&lt;&gt;"Apartment",OR(Table25[[#This Row],[Heating]]="Oil boiler",Table25[[#This Row],[Heating]]="Solid boiler")),1,1-Table25[[#This Row],[Space constrained %]]),Table25[[#This Row],[ND stock with floor area over threshold / %]])</f>
        <v>0.83468514968293761</v>
      </c>
      <c r="AQ236" s="16">
        <f>IF(Table25[[#This Row],[Subsector]]="Residential",IF(AND(Table25[[#This Row],[Building structure]]&lt;&gt;"Apartment",OR(Table25[[#This Row],[Heating]]="Oil boiler",Table25[[#This Row],[Heating]]="Solid boiler")),1,1-Table25[[#This Row],[Space constrained %]]),Table25[[#This Row],[ND stock with floor area over threshold / %]])</f>
        <v>0.83468514968293761</v>
      </c>
      <c r="AR236" s="16">
        <f>IF(Table25[[#This Row],[Heating]]="Gas boiler",1,percentage_of_non_gas_domestic_properties_within_close_proximity_of_gas_grid)</f>
        <v>1</v>
      </c>
      <c r="AS236" s="16">
        <f>IF(Table25[[#This Row],[Heating]]="Gas boiler",1,percentage_of_non_gas_domestic_properties_within_close_proximity_of_gas_grid)</f>
        <v>1</v>
      </c>
      <c r="AT236" s="16">
        <f>Table25[[#This Row],[Biomethane boiler]]*Table25[[#This Row],[ASHP]]</f>
        <v>0.83468514968293761</v>
      </c>
      <c r="AU236" s="16">
        <f>IF(Table25[[#This Row],[Subsector]]="Residential",Table25[[#This Row],[ASHP]]*Table25[[#This Row],[Bioliquid boiler (B100)]],Table25[[#This Row],[ND stock with floor area over threshold / %]])</f>
        <v>0.69669929910122796</v>
      </c>
      <c r="AV236" s="16">
        <f>Table25[[#This Row],[Biomethane boiler]]*Table25[[#This Row],[ASHP]]</f>
        <v>0.83468514968293761</v>
      </c>
      <c r="AW236" s="16">
        <v>1</v>
      </c>
      <c r="AX236" s="16">
        <f>IF(Table25[[#This Row],[Subsector]]="Residential",IF(Table25[[#This Row],[Building structure]]&lt;&gt;"Apartment",0.5*(1-MIN(Table25[[#This Row],[No HW storage %]],Table25[[#This Row],[Space constrained %]])),0),0.5*Table25[[#This Row],[ASHP]])</f>
        <v>0.48358362779740871</v>
      </c>
      <c r="AY236" s="16">
        <f>IF(Table25[[#This Row],[Subsector]]="Residential",IF(Table25[[#This Row],[Building structure]]&lt;&gt;"Apartment",Table25[[#This Row],[Hydrogen boiler]]*0.5,0),0.5*Table25[[#This Row],[Hydrogen boiler]])</f>
        <v>0.5</v>
      </c>
      <c r="AZ236" s="16">
        <f>IF(Table25[[#This Row],[Subsector]]="Residential",IF(Table25[[#This Row],[Peak demand / kW]]&gt;fuse_limit_kW,0,1),0)</f>
        <v>1</v>
      </c>
      <c r="BA236" s="16">
        <f>IF(Table25[[#This Row],[Subsector]]="Residential",IF(Table25[[#This Row],[Building structure]]&lt;&gt;"Apartment",IF(Table25[[#This Row],[Peak demand / kW]]&gt;fuse_limit_kW,0,0.5),0),0)</f>
        <v>0.5</v>
      </c>
      <c r="BB236" s="16">
        <f>IF(Table25[[#This Row],[Subsector]]="Residential",IF(Table25[[#This Row],[Peak demand / kW]]&gt;fuse_limit_kW,0,1),IF(OR(Table25[[#This Row],[Subsector]]="Commercial",Table25[[#This Row],[Subsector]]="Public"),1,0))</f>
        <v>1</v>
      </c>
      <c r="BC236" s="16">
        <f>IF(Table25[[#This Row],[Subsector]]="Residential",IF(Table25[[#This Row],[Peak demand / kW]]&gt;fuse_limit_kW,0,1),0)</f>
        <v>1</v>
      </c>
      <c r="BD236" s="16">
        <f>IF($G236=Table25[[#Headers],[Gas boiler]],1,0)</f>
        <v>1</v>
      </c>
      <c r="BE236" s="16">
        <f>IF($G236=Table25[[#Headers],[Oil boiler]],1,0)</f>
        <v>0</v>
      </c>
      <c r="BF236" s="16">
        <f>IF($G236=Table25[[#Headers],[Solid boiler]],1,0)</f>
        <v>0</v>
      </c>
      <c r="BG236" s="16">
        <f>IF(Table25[[#This Row],[Subsector]]="Residential",IF(Table25[[#This Row],[Building structure]]&lt;&gt;"Apartment",Table25[[#This Row],[ASHP]]*0.5,0),0)</f>
        <v>0.41734257484146881</v>
      </c>
      <c r="BH236" s="16">
        <f>IF(Table25[[#This Row],[Subsector]]="Residential",IF(Table25[[#This Row],[Building structure]]="Apartment",1,0),0)</f>
        <v>0</v>
      </c>
      <c r="BI236" s="27">
        <f>Table25[[#This Row],[Bioliquid boiler (B100)]]*0.5</f>
        <v>0.41734257484146881</v>
      </c>
    </row>
    <row r="237" spans="2:61" x14ac:dyDescent="0.25">
      <c r="B237" s="3">
        <v>229</v>
      </c>
      <c r="C237" t="s">
        <v>352</v>
      </c>
      <c r="G237" t="s">
        <v>25</v>
      </c>
      <c r="H237" t="s">
        <v>358</v>
      </c>
      <c r="J237" t="s">
        <v>362</v>
      </c>
      <c r="K237" s="39">
        <v>13.294116988799173</v>
      </c>
      <c r="L237" s="39">
        <v>2.6961699898433387</v>
      </c>
      <c r="M237" s="39">
        <v>4.2931000761995932</v>
      </c>
      <c r="N237" s="39">
        <v>0</v>
      </c>
      <c r="O237" t="s">
        <v>339</v>
      </c>
      <c r="P237" s="19">
        <v>6537.0254223702477</v>
      </c>
      <c r="R237" s="39">
        <v>18.435917225387431</v>
      </c>
      <c r="S237" s="39">
        <v>3.4335597527241219</v>
      </c>
      <c r="T237" s="39">
        <v>0</v>
      </c>
      <c r="U237" s="39">
        <v>4.2931000761995932</v>
      </c>
      <c r="V237" s="16">
        <v>0.15550041356492969</v>
      </c>
      <c r="W237" s="16">
        <v>4.2148760330578509E-2</v>
      </c>
      <c r="X237" s="16">
        <v>0.21836228287841192</v>
      </c>
      <c r="Y237" s="16">
        <v>0.8313870167905999</v>
      </c>
      <c r="Z237" s="16">
        <v>0.16861298320940007</v>
      </c>
      <c r="AA237" s="39">
        <v>141.06104218362302</v>
      </c>
      <c r="AB237" s="39">
        <f>R237*1000/AA237</f>
        <v>130.69460525740973</v>
      </c>
      <c r="AC237" s="39">
        <f>IF(AND(Table25[[#This Row],[Subsector]]="Residential",$AB237&gt;49),49+($AB237-49)*2,$AB237)</f>
        <v>212.38921051481947</v>
      </c>
      <c r="AD237" s="39">
        <f>Table25[[#This Row],[Space heating demand (MWh)]]/(load_factor*8760)*1000</f>
        <v>6.6258796125662842</v>
      </c>
      <c r="AE237" s="39">
        <f>Table25[[#This Row],[Peak demand / kW]]/Table25[[#This Row],[Floor area / m^2]]*1000</f>
        <v>46.971718838864071</v>
      </c>
      <c r="AF237" s="39">
        <f t="shared" si="3"/>
        <v>76.332808542950985</v>
      </c>
      <c r="AG237" s="46">
        <f>Table25[[#This Row],[Rebound-corrected peak demand (W/m2)]]/DesignDT</f>
        <v>3.3188177627369995</v>
      </c>
      <c r="AI237" s="16">
        <f>IF(Table25[[#This Row],[Subsector]]="Residential",1-MAX(Table25[[#This Row],[No HW storage %]],Table25[[#This Row],[Space constrained %]]),Table25[[#This Row],[ND stock with floor area over threshold / %]])</f>
        <v>0.78163771712158803</v>
      </c>
      <c r="AJ237" s="16">
        <f>IF(Table25[[#This Row],[Subsector]]="Residential",1-MAX(Table25[[#This Row],[No HW storage %]],Table25[[#This Row],[Space constrained %]]),Table25[[#This Row],[ND stock with floor area over threshold / %]])</f>
        <v>0.78163771712158803</v>
      </c>
      <c r="AK237" s="16">
        <f>IF(Table25[[#This Row],[Subsector]]="Residential",1-MAX(Table25[[#This Row],[No HW storage %]],Table25[[#This Row],[Space constrained %]]),Table25[[#This Row],[ND stock with floor area over threshold / %]])</f>
        <v>0.78163771712158803</v>
      </c>
      <c r="AL237" s="16">
        <f>IF(Table25[[#This Row],[Subsector]]="Residential",1-MAX(Table25[[#This Row],[No HW storage %]],Table25[[#This Row],[Space constrained %]]),Table25[[#This Row],[ND stock with floor area over threshold / %]])</f>
        <v>0.78163771712158803</v>
      </c>
      <c r="AM237" s="16">
        <f>IF($G237=Table25[[#Headers],[Electric heating]],1,0)</f>
        <v>0</v>
      </c>
      <c r="AN237" s="16">
        <f>IF($G237=Table25[[#Headers],[Commercial electric heating]],1,0)</f>
        <v>0</v>
      </c>
      <c r="AO23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0.78163771712158803</v>
      </c>
      <c r="AP237" s="16">
        <f>IF(Table25[[#This Row],[Subsector]]="Residential",IF(AND(Table25[[#This Row],[Building structure]]&lt;&gt;"Apartment",OR(Table25[[#This Row],[Heating]]="Oil boiler",Table25[[#This Row],[Heating]]="Solid boiler")),1,1-Table25[[#This Row],[Space constrained %]]),Table25[[#This Row],[ND stock with floor area over threshold / %]])</f>
        <v>0.78163771712158803</v>
      </c>
      <c r="AQ237" s="16">
        <f>IF(Table25[[#This Row],[Subsector]]="Residential",IF(AND(Table25[[#This Row],[Building structure]]&lt;&gt;"Apartment",OR(Table25[[#This Row],[Heating]]="Oil boiler",Table25[[#This Row],[Heating]]="Solid boiler")),1,1-Table25[[#This Row],[Space constrained %]]),Table25[[#This Row],[ND stock with floor area over threshold / %]])</f>
        <v>0.78163771712158803</v>
      </c>
      <c r="AR237" s="16">
        <f>IF(Table25[[#This Row],[Heating]]="Gas boiler",1,percentage_of_non_gas_domestic_properties_within_close_proximity_of_gas_grid)</f>
        <v>1</v>
      </c>
      <c r="AS237" s="16">
        <f>IF(Table25[[#This Row],[Heating]]="Gas boiler",1,percentage_of_non_gas_domestic_properties_within_close_proximity_of_gas_grid)</f>
        <v>1</v>
      </c>
      <c r="AT237" s="16">
        <f>Table25[[#This Row],[Biomethane boiler]]*Table25[[#This Row],[ASHP]]</f>
        <v>0.78163771712158803</v>
      </c>
      <c r="AU237" s="16">
        <f>IF(Table25[[#This Row],[Subsector]]="Residential",Table25[[#This Row],[ASHP]]*Table25[[#This Row],[Bioliquid boiler (B100)]],Table25[[#This Row],[ND stock with floor area over threshold / %]])</f>
        <v>0.61095752082704768</v>
      </c>
      <c r="AV237" s="16">
        <f>Table25[[#This Row],[Biomethane boiler]]*Table25[[#This Row],[ASHP]]</f>
        <v>0.78163771712158803</v>
      </c>
      <c r="AW237" s="16">
        <v>1</v>
      </c>
      <c r="AX237" s="16">
        <f>IF(Table25[[#This Row],[Subsector]]="Residential",IF(Table25[[#This Row],[Building structure]]&lt;&gt;"Apartment",0.5*(1-MIN(Table25[[#This Row],[No HW storage %]],Table25[[#This Row],[Space constrained %]])),0),0.5*Table25[[#This Row],[ASHP]])</f>
        <v>0.47892561983471077</v>
      </c>
      <c r="AY237" s="16">
        <f>IF(Table25[[#This Row],[Subsector]]="Residential",IF(Table25[[#This Row],[Building structure]]&lt;&gt;"Apartment",Table25[[#This Row],[Hydrogen boiler]]*0.5,0),0.5*Table25[[#This Row],[Hydrogen boiler]])</f>
        <v>0.5</v>
      </c>
      <c r="AZ237" s="16">
        <f>IF(Table25[[#This Row],[Subsector]]="Residential",IF(Table25[[#This Row],[Peak demand / kW]]&gt;fuse_limit_kW,0,1),0)</f>
        <v>1</v>
      </c>
      <c r="BA237" s="16">
        <f>IF(Table25[[#This Row],[Subsector]]="Residential",IF(Table25[[#This Row],[Building structure]]&lt;&gt;"Apartment",IF(Table25[[#This Row],[Peak demand / kW]]&gt;fuse_limit_kW,0,0.5),0),0)</f>
        <v>0.5</v>
      </c>
      <c r="BB237" s="16">
        <f>IF(Table25[[#This Row],[Subsector]]="Residential",IF(Table25[[#This Row],[Peak demand / kW]]&gt;fuse_limit_kW,0,1),IF(OR(Table25[[#This Row],[Subsector]]="Commercial",Table25[[#This Row],[Subsector]]="Public"),1,0))</f>
        <v>1</v>
      </c>
      <c r="BC237" s="16">
        <f>IF(Table25[[#This Row],[Subsector]]="Residential",IF(Table25[[#This Row],[Peak demand / kW]]&gt;fuse_limit_kW,0,1),0)</f>
        <v>1</v>
      </c>
      <c r="BD237" s="16">
        <f>IF($G237=Table25[[#Headers],[Gas boiler]],1,0)</f>
        <v>1</v>
      </c>
      <c r="BE237" s="16">
        <f>IF($G237=Table25[[#Headers],[Oil boiler]],1,0)</f>
        <v>0</v>
      </c>
      <c r="BF237" s="16">
        <f>IF($G237=Table25[[#Headers],[Solid boiler]],1,0)</f>
        <v>0</v>
      </c>
      <c r="BG237" s="16">
        <f>IF(Table25[[#This Row],[Subsector]]="Residential",IF(Table25[[#This Row],[Building structure]]&lt;&gt;"Apartment",Table25[[#This Row],[ASHP]]*0.5,0),0)</f>
        <v>0.39081885856079401</v>
      </c>
      <c r="BH237" s="16">
        <f>IF(Table25[[#This Row],[Subsector]]="Residential",IF(Table25[[#This Row],[Building structure]]="Apartment",1,0),0)</f>
        <v>0</v>
      </c>
      <c r="BI237" s="27">
        <f>Table25[[#This Row],[Bioliquid boiler (B100)]]*0.5</f>
        <v>0.39081885856079401</v>
      </c>
    </row>
    <row r="238" spans="2:61" x14ac:dyDescent="0.25">
      <c r="B238">
        <v>230</v>
      </c>
      <c r="C238" t="s">
        <v>352</v>
      </c>
      <c r="G238" t="s">
        <v>25</v>
      </c>
      <c r="H238" t="s">
        <v>359</v>
      </c>
      <c r="J238" t="s">
        <v>362</v>
      </c>
      <c r="K238" s="39">
        <v>15.59295118299973</v>
      </c>
      <c r="L238" s="39">
        <v>2.6574181500036498</v>
      </c>
      <c r="M238" s="39">
        <v>4.2906391060151119</v>
      </c>
      <c r="N238" s="39">
        <v>0</v>
      </c>
      <c r="O238" t="s">
        <v>339</v>
      </c>
      <c r="P238" s="19">
        <v>2676.4496146180918</v>
      </c>
      <c r="R238" s="39">
        <v>22.562597522250897</v>
      </c>
      <c r="S238" s="39">
        <v>3.4679370469847619</v>
      </c>
      <c r="T238" s="39">
        <v>0</v>
      </c>
      <c r="U238" s="39">
        <v>4.290639106015111</v>
      </c>
      <c r="V238" s="16">
        <v>0.27474747474747474</v>
      </c>
      <c r="W238" s="16">
        <v>4.3259557344064385E-2</v>
      </c>
      <c r="X238" s="16">
        <v>0.22525252525252526</v>
      </c>
      <c r="Y238" s="16">
        <v>0.8543909933264715</v>
      </c>
      <c r="Z238" s="16">
        <v>0.14560900667352852</v>
      </c>
      <c r="AA238" s="39">
        <v>140.35878787878798</v>
      </c>
      <c r="AB238" s="39">
        <f>R238*1000/AA238</f>
        <v>160.74944692266553</v>
      </c>
      <c r="AC238" s="39">
        <f>IF(AND(Table25[[#This Row],[Subsector]]="Residential",$AB238&gt;49),49+($AB238-49)*2,$AB238)</f>
        <v>272.49889384533105</v>
      </c>
      <c r="AD238" s="39">
        <f>Table25[[#This Row],[Space heating demand (MWh)]]/(load_factor*8760)*1000</f>
        <v>7.7716344327515676</v>
      </c>
      <c r="AE238" s="39">
        <f>Table25[[#This Row],[Peak demand / kW]]/Table25[[#This Row],[Floor area / m^2]]*1000</f>
        <v>55.369774491519905</v>
      </c>
      <c r="AF238" s="39">
        <f t="shared" si="3"/>
        <v>93.861612529611634</v>
      </c>
      <c r="AG238" s="46">
        <f>Table25[[#This Row],[Rebound-corrected peak demand (W/m2)]]/DesignDT</f>
        <v>4.080939675200506</v>
      </c>
      <c r="AI238" s="16">
        <f>IF(Table25[[#This Row],[Subsector]]="Residential",1-MAX(Table25[[#This Row],[No HW storage %]],Table25[[#This Row],[Space constrained %]]),Table25[[#This Row],[ND stock with floor area over threshold / %]])</f>
        <v>0.77474747474747474</v>
      </c>
      <c r="AJ238" s="16">
        <f>IF(Table25[[#This Row],[Subsector]]="Residential",1-MAX(Table25[[#This Row],[No HW storage %]],Table25[[#This Row],[Space constrained %]]),Table25[[#This Row],[ND stock with floor area over threshold / %]])</f>
        <v>0.77474747474747474</v>
      </c>
      <c r="AK238" s="16">
        <f>IF(Table25[[#This Row],[Subsector]]="Residential",1-MAX(Table25[[#This Row],[No HW storage %]],Table25[[#This Row],[Space constrained %]]),Table25[[#This Row],[ND stock with floor area over threshold / %]])</f>
        <v>0.77474747474747474</v>
      </c>
      <c r="AL238" s="16">
        <f>IF(Table25[[#This Row],[Subsector]]="Residential",1-MAX(Table25[[#This Row],[No HW storage %]],Table25[[#This Row],[Space constrained %]]),Table25[[#This Row],[ND stock with floor area over threshold / %]])</f>
        <v>0.77474747474747474</v>
      </c>
      <c r="AM238" s="16">
        <f>IF($G238=Table25[[#Headers],[Electric heating]],1,0)</f>
        <v>0</v>
      </c>
      <c r="AN238" s="16">
        <f>IF($G238=Table25[[#Headers],[Commercial electric heating]],1,0)</f>
        <v>0</v>
      </c>
      <c r="AO23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0.77474747474747474</v>
      </c>
      <c r="AP238" s="16">
        <f>IF(Table25[[#This Row],[Subsector]]="Residential",IF(AND(Table25[[#This Row],[Building structure]]&lt;&gt;"Apartment",OR(Table25[[#This Row],[Heating]]="Oil boiler",Table25[[#This Row],[Heating]]="Solid boiler")),1,1-Table25[[#This Row],[Space constrained %]]),Table25[[#This Row],[ND stock with floor area over threshold / %]])</f>
        <v>0.77474747474747474</v>
      </c>
      <c r="AQ238" s="16">
        <f>IF(Table25[[#This Row],[Subsector]]="Residential",IF(AND(Table25[[#This Row],[Building structure]]&lt;&gt;"Apartment",OR(Table25[[#This Row],[Heating]]="Oil boiler",Table25[[#This Row],[Heating]]="Solid boiler")),1,1-Table25[[#This Row],[Space constrained %]]),Table25[[#This Row],[ND stock with floor area over threshold / %]])</f>
        <v>0.77474747474747474</v>
      </c>
      <c r="AR238" s="16">
        <f>IF(Table25[[#This Row],[Heating]]="Gas boiler",1,percentage_of_non_gas_domestic_properties_within_close_proximity_of_gas_grid)</f>
        <v>1</v>
      </c>
      <c r="AS238" s="16">
        <f>IF(Table25[[#This Row],[Heating]]="Gas boiler",1,percentage_of_non_gas_domestic_properties_within_close_proximity_of_gas_grid)</f>
        <v>1</v>
      </c>
      <c r="AT238" s="16">
        <f>Table25[[#This Row],[Biomethane boiler]]*Table25[[#This Row],[ASHP]]</f>
        <v>0.77474747474747474</v>
      </c>
      <c r="AU238" s="16">
        <f>IF(Table25[[#This Row],[Subsector]]="Residential",Table25[[#This Row],[ASHP]]*Table25[[#This Row],[Bioliquid boiler (B100)]],Table25[[#This Row],[ND stock with floor area over threshold / %]])</f>
        <v>0.60023364962758896</v>
      </c>
      <c r="AV238" s="16">
        <f>Table25[[#This Row],[Biomethane boiler]]*Table25[[#This Row],[ASHP]]</f>
        <v>0.77474747474747474</v>
      </c>
      <c r="AW238" s="16">
        <v>1</v>
      </c>
      <c r="AX238" s="16">
        <f>IF(Table25[[#This Row],[Subsector]]="Residential",IF(Table25[[#This Row],[Building structure]]&lt;&gt;"Apartment",0.5*(1-MIN(Table25[[#This Row],[No HW storage %]],Table25[[#This Row],[Space constrained %]])),0),0.5*Table25[[#This Row],[ASHP]])</f>
        <v>0.4783702213279678</v>
      </c>
      <c r="AY238" s="16">
        <f>IF(Table25[[#This Row],[Subsector]]="Residential",IF(Table25[[#This Row],[Building structure]]&lt;&gt;"Apartment",Table25[[#This Row],[Hydrogen boiler]]*0.5,0),0.5*Table25[[#This Row],[Hydrogen boiler]])</f>
        <v>0.5</v>
      </c>
      <c r="AZ238" s="16">
        <f>IF(Table25[[#This Row],[Subsector]]="Residential",IF(Table25[[#This Row],[Peak demand / kW]]&gt;fuse_limit_kW,0,1),0)</f>
        <v>1</v>
      </c>
      <c r="BA238" s="16">
        <f>IF(Table25[[#This Row],[Subsector]]="Residential",IF(Table25[[#This Row],[Building structure]]&lt;&gt;"Apartment",IF(Table25[[#This Row],[Peak demand / kW]]&gt;fuse_limit_kW,0,0.5),0),0)</f>
        <v>0.5</v>
      </c>
      <c r="BB238" s="16">
        <f>IF(Table25[[#This Row],[Subsector]]="Residential",IF(Table25[[#This Row],[Peak demand / kW]]&gt;fuse_limit_kW,0,1),IF(OR(Table25[[#This Row],[Subsector]]="Commercial",Table25[[#This Row],[Subsector]]="Public"),1,0))</f>
        <v>1</v>
      </c>
      <c r="BC238" s="16">
        <f>IF(Table25[[#This Row],[Subsector]]="Residential",IF(Table25[[#This Row],[Peak demand / kW]]&gt;fuse_limit_kW,0,1),0)</f>
        <v>1</v>
      </c>
      <c r="BD238" s="16">
        <f>IF($G238=Table25[[#Headers],[Gas boiler]],1,0)</f>
        <v>1</v>
      </c>
      <c r="BE238" s="16">
        <f>IF($G238=Table25[[#Headers],[Oil boiler]],1,0)</f>
        <v>0</v>
      </c>
      <c r="BF238" s="16">
        <f>IF($G238=Table25[[#Headers],[Solid boiler]],1,0)</f>
        <v>0</v>
      </c>
      <c r="BG238" s="16">
        <f>IF(Table25[[#This Row],[Subsector]]="Residential",IF(Table25[[#This Row],[Building structure]]&lt;&gt;"Apartment",Table25[[#This Row],[ASHP]]*0.5,0),0)</f>
        <v>0.38737373737373737</v>
      </c>
      <c r="BH238" s="16">
        <f>IF(Table25[[#This Row],[Subsector]]="Residential",IF(Table25[[#This Row],[Building structure]]="Apartment",1,0),0)</f>
        <v>0</v>
      </c>
      <c r="BI238" s="27">
        <f>Table25[[#This Row],[Bioliquid boiler (B100)]]*0.5</f>
        <v>0.38737373737373737</v>
      </c>
    </row>
    <row r="239" spans="2:61" x14ac:dyDescent="0.25">
      <c r="B239" s="3">
        <v>231</v>
      </c>
      <c r="C239" t="s">
        <v>352</v>
      </c>
      <c r="G239" t="s">
        <v>25</v>
      </c>
      <c r="H239" t="s">
        <v>360</v>
      </c>
      <c r="J239" t="s">
        <v>362</v>
      </c>
      <c r="K239" s="39">
        <v>15.314892665964289</v>
      </c>
      <c r="L239" s="39">
        <v>2.707392401912331</v>
      </c>
      <c r="M239" s="39">
        <v>4.1639877197599651</v>
      </c>
      <c r="N239" s="39">
        <v>0</v>
      </c>
      <c r="O239" t="s">
        <v>339</v>
      </c>
      <c r="P239" s="19">
        <v>2143.8631761536835</v>
      </c>
      <c r="R239" s="39">
        <v>23.955200936730701</v>
      </c>
      <c r="S239" s="39">
        <v>3.6456523014779805</v>
      </c>
      <c r="T239" s="39">
        <v>0</v>
      </c>
      <c r="U239" s="39">
        <v>4.1639877197599642</v>
      </c>
      <c r="V239" s="16">
        <v>0.41740226986128626</v>
      </c>
      <c r="W239" s="16">
        <v>4.3749999999999997E-2</v>
      </c>
      <c r="X239" s="16">
        <v>0.33291298865069358</v>
      </c>
      <c r="Y239" s="16">
        <v>0.84977529809812746</v>
      </c>
      <c r="Z239" s="16">
        <v>0.15022470190187237</v>
      </c>
      <c r="AA239" s="39">
        <v>120.54791929382097</v>
      </c>
      <c r="AB239" s="39">
        <f>R239*1000/AA239</f>
        <v>198.71932321239652</v>
      </c>
      <c r="AC239" s="39">
        <f>IF(AND(Table25[[#This Row],[Subsector]]="Residential",$AB239&gt;49),49+($AB239-49)*2,$AB239)</f>
        <v>348.43864642479303</v>
      </c>
      <c r="AD239" s="39">
        <f>Table25[[#This Row],[Space heating demand (MWh)]]/(load_factor*8760)*1000</f>
        <v>7.6330481497605396</v>
      </c>
      <c r="AE239" s="39">
        <f>Table25[[#This Row],[Peak demand / kW]]/Table25[[#This Row],[Floor area / m^2]]*1000</f>
        <v>63.319617580092007</v>
      </c>
      <c r="AF239" s="39">
        <f t="shared" si="3"/>
        <v>111.02595100005077</v>
      </c>
      <c r="AG239" s="46">
        <f>Table25[[#This Row],[Rebound-corrected peak demand (W/m2)]]/DesignDT</f>
        <v>4.8272152608717729</v>
      </c>
      <c r="AI239" s="16">
        <f>IF(Table25[[#This Row],[Subsector]]="Residential",1-MAX(Table25[[#This Row],[No HW storage %]],Table25[[#This Row],[Space constrained %]]),Table25[[#This Row],[ND stock with floor area over threshold / %]])</f>
        <v>0.66708701134930637</v>
      </c>
      <c r="AJ239" s="16">
        <f>IF(Table25[[#This Row],[Subsector]]="Residential",1-MAX(Table25[[#This Row],[No HW storage %]],Table25[[#This Row],[Space constrained %]]),Table25[[#This Row],[ND stock with floor area over threshold / %]])</f>
        <v>0.66708701134930637</v>
      </c>
      <c r="AK239" s="16">
        <f>IF(Table25[[#This Row],[Subsector]]="Residential",1-MAX(Table25[[#This Row],[No HW storage %]],Table25[[#This Row],[Space constrained %]]),Table25[[#This Row],[ND stock with floor area over threshold / %]])</f>
        <v>0.66708701134930637</v>
      </c>
      <c r="AL239" s="16">
        <f>IF(Table25[[#This Row],[Subsector]]="Residential",1-MAX(Table25[[#This Row],[No HW storage %]],Table25[[#This Row],[Space constrained %]]),Table25[[#This Row],[ND stock with floor area over threshold / %]])</f>
        <v>0.66708701134930637</v>
      </c>
      <c r="AM239" s="16">
        <f>IF($G239=Table25[[#Headers],[Electric heating]],1,0)</f>
        <v>0</v>
      </c>
      <c r="AN239" s="16">
        <f>IF($G239=Table25[[#Headers],[Commercial electric heating]],1,0)</f>
        <v>0</v>
      </c>
      <c r="AO23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0.66708701134930637</v>
      </c>
      <c r="AP239" s="16">
        <f>IF(Table25[[#This Row],[Subsector]]="Residential",IF(AND(Table25[[#This Row],[Building structure]]&lt;&gt;"Apartment",OR(Table25[[#This Row],[Heating]]="Oil boiler",Table25[[#This Row],[Heating]]="Solid boiler")),1,1-Table25[[#This Row],[Space constrained %]]),Table25[[#This Row],[ND stock with floor area over threshold / %]])</f>
        <v>0.66708701134930637</v>
      </c>
      <c r="AQ239" s="16">
        <f>IF(Table25[[#This Row],[Subsector]]="Residential",IF(AND(Table25[[#This Row],[Building structure]]&lt;&gt;"Apartment",OR(Table25[[#This Row],[Heating]]="Oil boiler",Table25[[#This Row],[Heating]]="Solid boiler")),1,1-Table25[[#This Row],[Space constrained %]]),Table25[[#This Row],[ND stock with floor area over threshold / %]])</f>
        <v>0.66708701134930637</v>
      </c>
      <c r="AR239" s="16">
        <f>IF(Table25[[#This Row],[Heating]]="Gas boiler",1,percentage_of_non_gas_domestic_properties_within_close_proximity_of_gas_grid)</f>
        <v>1</v>
      </c>
      <c r="AS239" s="16">
        <f>IF(Table25[[#This Row],[Heating]]="Gas boiler",1,percentage_of_non_gas_domestic_properties_within_close_proximity_of_gas_grid)</f>
        <v>1</v>
      </c>
      <c r="AT239" s="16">
        <f>Table25[[#This Row],[Biomethane boiler]]*Table25[[#This Row],[ASHP]]</f>
        <v>0.66708701134930637</v>
      </c>
      <c r="AU239" s="16">
        <f>IF(Table25[[#This Row],[Subsector]]="Residential",Table25[[#This Row],[ASHP]]*Table25[[#This Row],[Bioliquid boiler (B100)]],Table25[[#This Row],[ND stock with floor area over threshold / %]])</f>
        <v>0.44500508071094963</v>
      </c>
      <c r="AV239" s="16">
        <f>Table25[[#This Row],[Biomethane boiler]]*Table25[[#This Row],[ASHP]]</f>
        <v>0.66708701134930637</v>
      </c>
      <c r="AW239" s="16">
        <v>1</v>
      </c>
      <c r="AX239" s="16">
        <f>IF(Table25[[#This Row],[Subsector]]="Residential",IF(Table25[[#This Row],[Building structure]]&lt;&gt;"Apartment",0.5*(1-MIN(Table25[[#This Row],[No HW storage %]],Table25[[#This Row],[Space constrained %]])),0),0.5*Table25[[#This Row],[ASHP]])</f>
        <v>0.47812500000000002</v>
      </c>
      <c r="AY239" s="16">
        <f>IF(Table25[[#This Row],[Subsector]]="Residential",IF(Table25[[#This Row],[Building structure]]&lt;&gt;"Apartment",Table25[[#This Row],[Hydrogen boiler]]*0.5,0),0.5*Table25[[#This Row],[Hydrogen boiler]])</f>
        <v>0.5</v>
      </c>
      <c r="AZ239" s="16">
        <f>IF(Table25[[#This Row],[Subsector]]="Residential",IF(Table25[[#This Row],[Peak demand / kW]]&gt;fuse_limit_kW,0,1),0)</f>
        <v>1</v>
      </c>
      <c r="BA239" s="16">
        <f>IF(Table25[[#This Row],[Subsector]]="Residential",IF(Table25[[#This Row],[Building structure]]&lt;&gt;"Apartment",IF(Table25[[#This Row],[Peak demand / kW]]&gt;fuse_limit_kW,0,0.5),0),0)</f>
        <v>0.5</v>
      </c>
      <c r="BB239" s="16">
        <f>IF(Table25[[#This Row],[Subsector]]="Residential",IF(Table25[[#This Row],[Peak demand / kW]]&gt;fuse_limit_kW,0,1),IF(OR(Table25[[#This Row],[Subsector]]="Commercial",Table25[[#This Row],[Subsector]]="Public"),1,0))</f>
        <v>1</v>
      </c>
      <c r="BC239" s="16">
        <f>IF(Table25[[#This Row],[Subsector]]="Residential",IF(Table25[[#This Row],[Peak demand / kW]]&gt;fuse_limit_kW,0,1),0)</f>
        <v>1</v>
      </c>
      <c r="BD239" s="16">
        <f>IF($G239=Table25[[#Headers],[Gas boiler]],1,0)</f>
        <v>1</v>
      </c>
      <c r="BE239" s="16">
        <f>IF($G239=Table25[[#Headers],[Oil boiler]],1,0)</f>
        <v>0</v>
      </c>
      <c r="BF239" s="16">
        <f>IF($G239=Table25[[#Headers],[Solid boiler]],1,0)</f>
        <v>0</v>
      </c>
      <c r="BG239" s="16">
        <f>IF(Table25[[#This Row],[Subsector]]="Residential",IF(Table25[[#This Row],[Building structure]]&lt;&gt;"Apartment",Table25[[#This Row],[ASHP]]*0.5,0),0)</f>
        <v>0.33354350567465318</v>
      </c>
      <c r="BH239" s="16">
        <f>IF(Table25[[#This Row],[Subsector]]="Residential",IF(Table25[[#This Row],[Building structure]]="Apartment",1,0),0)</f>
        <v>0</v>
      </c>
      <c r="BI239" s="27">
        <f>Table25[[#This Row],[Bioliquid boiler (B100)]]*0.5</f>
        <v>0.33354350567465318</v>
      </c>
    </row>
    <row r="240" spans="2:61" x14ac:dyDescent="0.25">
      <c r="B240" s="3">
        <v>232</v>
      </c>
      <c r="C240" t="s">
        <v>352</v>
      </c>
      <c r="G240" t="s">
        <v>20</v>
      </c>
      <c r="H240" t="s">
        <v>353</v>
      </c>
      <c r="J240" t="s">
        <v>362</v>
      </c>
      <c r="K240" s="39">
        <v>11.400291873934009</v>
      </c>
      <c r="L240" s="39">
        <v>3.3249981473602723</v>
      </c>
      <c r="M240" s="39">
        <v>4.6765830800359369</v>
      </c>
      <c r="N240" s="39">
        <v>0</v>
      </c>
      <c r="O240" t="s">
        <v>339</v>
      </c>
      <c r="P240" s="19">
        <v>20013.042825407043</v>
      </c>
      <c r="R240" s="39">
        <v>12.983889264747722</v>
      </c>
      <c r="S240" s="39">
        <v>3.5959260236709616</v>
      </c>
      <c r="T240" s="39">
        <v>0</v>
      </c>
      <c r="U240" s="39">
        <v>4.6765830800359369</v>
      </c>
      <c r="V240" s="16">
        <v>2.8916428344455035E-2</v>
      </c>
      <c r="W240" s="16">
        <v>6.6719618745035743E-3</v>
      </c>
      <c r="X240" s="16">
        <v>8.8973625675246269E-3</v>
      </c>
      <c r="Y240" s="16">
        <v>0.77419812156147805</v>
      </c>
      <c r="Z240" s="16">
        <v>0.22580187843852204</v>
      </c>
      <c r="AA240" s="39">
        <v>237.15103272958407</v>
      </c>
      <c r="AB240" s="39">
        <f>R240*1000/AA240</f>
        <v>54.749452765625719</v>
      </c>
      <c r="AC240" s="39">
        <f>IF(AND(Table25[[#This Row],[Subsector]]="Residential",$AB240&gt;49),49+($AB240-49)*2,$AB240)</f>
        <v>60.498905531251438</v>
      </c>
      <c r="AD240" s="39">
        <f>Table25[[#This Row],[Space heating demand (MWh)]]/(load_factor*8760)*1000</f>
        <v>5.6819841113514613</v>
      </c>
      <c r="AE240" s="39">
        <f>Table25[[#This Row],[Peak demand / kW]]/Table25[[#This Row],[Floor area / m^2]]*1000</f>
        <v>23.95934795624715</v>
      </c>
      <c r="AF240" s="39">
        <f t="shared" si="3"/>
        <v>26.475412179926881</v>
      </c>
      <c r="AG240" s="46">
        <f>Table25[[#This Row],[Rebound-corrected peak demand (W/m2)]]/DesignDT</f>
        <v>1.1511048773881252</v>
      </c>
      <c r="AI240" s="16">
        <f>IF(Table25[[#This Row],[Subsector]]="Residential",1-MAX(Table25[[#This Row],[No HW storage %]],Table25[[#This Row],[Space constrained %]]),Table25[[#This Row],[ND stock with floor area over threshold / %]])</f>
        <v>0.9911026374324754</v>
      </c>
      <c r="AJ240" s="16">
        <f>IF(Table25[[#This Row],[Subsector]]="Residential",1-MAX(Table25[[#This Row],[No HW storage %]],Table25[[#This Row],[Space constrained %]]),Table25[[#This Row],[ND stock with floor area over threshold / %]])</f>
        <v>0.9911026374324754</v>
      </c>
      <c r="AK240" s="16">
        <f>IF(Table25[[#This Row],[Subsector]]="Residential",1-MAX(Table25[[#This Row],[No HW storage %]],Table25[[#This Row],[Space constrained %]]),Table25[[#This Row],[ND stock with floor area over threshold / %]])</f>
        <v>0.9911026374324754</v>
      </c>
      <c r="AL240" s="16">
        <f>IF(Table25[[#This Row],[Subsector]]="Residential",1-MAX(Table25[[#This Row],[No HW storage %]],Table25[[#This Row],[Space constrained %]]),Table25[[#This Row],[ND stock with floor area over threshold / %]])</f>
        <v>0.9911026374324754</v>
      </c>
      <c r="AM240" s="16">
        <f>IF($G240=Table25[[#Headers],[Electric heating]],1,0)</f>
        <v>0</v>
      </c>
      <c r="AN240" s="16">
        <f>IF($G240=Table25[[#Headers],[Commercial electric heating]],1,0)</f>
        <v>0</v>
      </c>
      <c r="AO24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40" s="16">
        <f>IF(Table25[[#This Row],[Subsector]]="Residential",IF(AND(Table25[[#This Row],[Building structure]]&lt;&gt;"Apartment",OR(Table25[[#This Row],[Heating]]="Oil boiler",Table25[[#This Row],[Heating]]="Solid boiler")),1,1-Table25[[#This Row],[Space constrained %]]),Table25[[#This Row],[ND stock with floor area over threshold / %]])</f>
        <v>1</v>
      </c>
      <c r="AQ240" s="16">
        <f>IF(Table25[[#This Row],[Subsector]]="Residential",IF(AND(Table25[[#This Row],[Building structure]]&lt;&gt;"Apartment",OR(Table25[[#This Row],[Heating]]="Oil boiler",Table25[[#This Row],[Heating]]="Solid boiler")),1,1-Table25[[#This Row],[Space constrained %]]),Table25[[#This Row],[ND stock with floor area over threshold / %]])</f>
        <v>1</v>
      </c>
      <c r="AR240" s="16">
        <f>IF(Table25[[#This Row],[Heating]]="Gas boiler",1,percentage_of_non_gas_domestic_properties_within_close_proximity_of_gas_grid)</f>
        <v>0.3495740805177735</v>
      </c>
      <c r="AS240" s="16">
        <f>IF(Table25[[#This Row],[Heating]]="Gas boiler",1,percentage_of_non_gas_domestic_properties_within_close_proximity_of_gas_grid)</f>
        <v>0.3495740805177735</v>
      </c>
      <c r="AT240" s="16">
        <f>Table25[[#This Row],[Biomethane boiler]]*Table25[[#This Row],[ASHP]]</f>
        <v>0.34646379317919784</v>
      </c>
      <c r="AU240" s="16">
        <f>IF(Table25[[#This Row],[Subsector]]="Residential",Table25[[#This Row],[ASHP]]*Table25[[#This Row],[Bioliquid boiler (B100)]],Table25[[#This Row],[ND stock with floor area over threshold / %]])</f>
        <v>0.9911026374324754</v>
      </c>
      <c r="AV240" s="16">
        <f>Table25[[#This Row],[Biomethane boiler]]*Table25[[#This Row],[ASHP]]</f>
        <v>0.34646379317919784</v>
      </c>
      <c r="AW240" s="16">
        <v>1</v>
      </c>
      <c r="AX240" s="16">
        <f>IF(Table25[[#This Row],[Subsector]]="Residential",IF(Table25[[#This Row],[Building structure]]&lt;&gt;"Apartment",0.5*(1-MIN(Table25[[#This Row],[No HW storage %]],Table25[[#This Row],[Space constrained %]])),0),0.5*Table25[[#This Row],[ASHP]])</f>
        <v>0.49666401906274821</v>
      </c>
      <c r="AY240" s="16">
        <f>IF(Table25[[#This Row],[Subsector]]="Residential",IF(Table25[[#This Row],[Building structure]]&lt;&gt;"Apartment",Table25[[#This Row],[Hydrogen boiler]]*0.5,0),0.5*Table25[[#This Row],[Hydrogen boiler]])</f>
        <v>0.17478704025888675</v>
      </c>
      <c r="AZ240" s="16">
        <f>IF(Table25[[#This Row],[Subsector]]="Residential",IF(Table25[[#This Row],[Peak demand / kW]]&gt;fuse_limit_kW,0,1),0)</f>
        <v>1</v>
      </c>
      <c r="BA240" s="16">
        <f>IF(Table25[[#This Row],[Subsector]]="Residential",IF(Table25[[#This Row],[Building structure]]&lt;&gt;"Apartment",IF(Table25[[#This Row],[Peak demand / kW]]&gt;fuse_limit_kW,0,0.5),0),0)</f>
        <v>0.5</v>
      </c>
      <c r="BB240" s="16">
        <f>IF(Table25[[#This Row],[Subsector]]="Residential",IF(Table25[[#This Row],[Peak demand / kW]]&gt;fuse_limit_kW,0,1),IF(OR(Table25[[#This Row],[Subsector]]="Commercial",Table25[[#This Row],[Subsector]]="Public"),1,0))</f>
        <v>1</v>
      </c>
      <c r="BC240" s="16">
        <f>IF(Table25[[#This Row],[Subsector]]="Residential",IF(Table25[[#This Row],[Peak demand / kW]]&gt;fuse_limit_kW,0,1),0)</f>
        <v>1</v>
      </c>
      <c r="BD240" s="16">
        <f>IF($G240=Table25[[#Headers],[Gas boiler]],1,0)</f>
        <v>0</v>
      </c>
      <c r="BE240" s="16">
        <f>IF($G240=Table25[[#Headers],[Oil boiler]],1,0)</f>
        <v>1</v>
      </c>
      <c r="BF240" s="16">
        <f>IF($G240=Table25[[#Headers],[Solid boiler]],1,0)</f>
        <v>0</v>
      </c>
      <c r="BG240" s="16">
        <f>IF(Table25[[#This Row],[Subsector]]="Residential",IF(Table25[[#This Row],[Building structure]]&lt;&gt;"Apartment",Table25[[#This Row],[ASHP]]*0.5,0),0)</f>
        <v>0.4955513187162377</v>
      </c>
      <c r="BH240" s="16">
        <f>IF(Table25[[#This Row],[Subsector]]="Residential",IF(Table25[[#This Row],[Building structure]]="Apartment",1,0),0)</f>
        <v>0</v>
      </c>
      <c r="BI240" s="27">
        <f>Table25[[#This Row],[Bioliquid boiler (B100)]]*0.5</f>
        <v>0.5</v>
      </c>
    </row>
    <row r="241" spans="2:61" x14ac:dyDescent="0.25">
      <c r="B241">
        <v>233</v>
      </c>
      <c r="C241" t="s">
        <v>352</v>
      </c>
      <c r="G241" t="s">
        <v>20</v>
      </c>
      <c r="H241" t="s">
        <v>355</v>
      </c>
      <c r="J241" t="s">
        <v>362</v>
      </c>
      <c r="K241" s="39">
        <v>12.626505738614192</v>
      </c>
      <c r="L241" s="39">
        <v>3.7345267626012792</v>
      </c>
      <c r="M241" s="39">
        <v>4.7509328667152815</v>
      </c>
      <c r="N241" s="39">
        <v>0</v>
      </c>
      <c r="O241" t="s">
        <v>339</v>
      </c>
      <c r="P241" s="19">
        <v>87756.588646077056</v>
      </c>
      <c r="R241" s="39">
        <v>15.541277727169785</v>
      </c>
      <c r="S241" s="39">
        <v>4.3537431516579339</v>
      </c>
      <c r="T241" s="39">
        <v>0</v>
      </c>
      <c r="U241" s="39">
        <v>4.7509328667152824</v>
      </c>
      <c r="V241" s="16">
        <v>2.7682162397188303E-2</v>
      </c>
      <c r="W241" s="16">
        <v>1.3034505231905573E-2</v>
      </c>
      <c r="X241" s="16">
        <v>9.6017971665640061E-3</v>
      </c>
      <c r="Y241" s="16">
        <v>0.77174259862121541</v>
      </c>
      <c r="Z241" s="16">
        <v>0.22825740137878453</v>
      </c>
      <c r="AA241" s="39">
        <v>208.50354722997142</v>
      </c>
      <c r="AB241" s="39">
        <f>R241*1000/AA241</f>
        <v>74.537234179658114</v>
      </c>
      <c r="AC241" s="39">
        <f>IF(AND(Table25[[#This Row],[Subsector]]="Residential",$AB241&gt;49),49+($AB241-49)*2,$AB241)</f>
        <v>100.07446835931623</v>
      </c>
      <c r="AD241" s="39">
        <f>Table25[[#This Row],[Space heating demand (MWh)]]/(load_factor*8760)*1000</f>
        <v>6.2931375601646433</v>
      </c>
      <c r="AE241" s="39">
        <f>Table25[[#This Row],[Peak demand / kW]]/Table25[[#This Row],[Floor area / m^2]]*1000</f>
        <v>30.182400461626457</v>
      </c>
      <c r="AF241" s="39">
        <f t="shared" si="3"/>
        <v>40.523205794367492</v>
      </c>
      <c r="AG241" s="46">
        <f>Table25[[#This Row],[Rebound-corrected peak demand (W/m2)]]/DesignDT</f>
        <v>1.7618785127985865</v>
      </c>
      <c r="AI241" s="16">
        <f>IF(Table25[[#This Row],[Subsector]]="Residential",1-MAX(Table25[[#This Row],[No HW storage %]],Table25[[#This Row],[Space constrained %]]),Table25[[#This Row],[ND stock with floor area over threshold / %]])</f>
        <v>0.98696549476809448</v>
      </c>
      <c r="AJ241" s="16">
        <f>IF(Table25[[#This Row],[Subsector]]="Residential",1-MAX(Table25[[#This Row],[No HW storage %]],Table25[[#This Row],[Space constrained %]]),Table25[[#This Row],[ND stock with floor area over threshold / %]])</f>
        <v>0.98696549476809448</v>
      </c>
      <c r="AK241" s="16">
        <f>IF(Table25[[#This Row],[Subsector]]="Residential",1-MAX(Table25[[#This Row],[No HW storage %]],Table25[[#This Row],[Space constrained %]]),Table25[[#This Row],[ND stock with floor area over threshold / %]])</f>
        <v>0.98696549476809448</v>
      </c>
      <c r="AL241" s="16">
        <f>IF(Table25[[#This Row],[Subsector]]="Residential",1-MAX(Table25[[#This Row],[No HW storage %]],Table25[[#This Row],[Space constrained %]]),Table25[[#This Row],[ND stock with floor area over threshold / %]])</f>
        <v>0.98696549476809448</v>
      </c>
      <c r="AM241" s="16">
        <f>IF($G241=Table25[[#Headers],[Electric heating]],1,0)</f>
        <v>0</v>
      </c>
      <c r="AN241" s="16">
        <f>IF($G241=Table25[[#Headers],[Commercial electric heating]],1,0)</f>
        <v>0</v>
      </c>
      <c r="AO24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41" s="16">
        <f>IF(Table25[[#This Row],[Subsector]]="Residential",IF(AND(Table25[[#This Row],[Building structure]]&lt;&gt;"Apartment",OR(Table25[[#This Row],[Heating]]="Oil boiler",Table25[[#This Row],[Heating]]="Solid boiler")),1,1-Table25[[#This Row],[Space constrained %]]),Table25[[#This Row],[ND stock with floor area over threshold / %]])</f>
        <v>1</v>
      </c>
      <c r="AQ241" s="16">
        <f>IF(Table25[[#This Row],[Subsector]]="Residential",IF(AND(Table25[[#This Row],[Building structure]]&lt;&gt;"Apartment",OR(Table25[[#This Row],[Heating]]="Oil boiler",Table25[[#This Row],[Heating]]="Solid boiler")),1,1-Table25[[#This Row],[Space constrained %]]),Table25[[#This Row],[ND stock with floor area over threshold / %]])</f>
        <v>1</v>
      </c>
      <c r="AR241" s="16">
        <f>IF(Table25[[#This Row],[Heating]]="Gas boiler",1,percentage_of_non_gas_domestic_properties_within_close_proximity_of_gas_grid)</f>
        <v>0.3495740805177735</v>
      </c>
      <c r="AS241" s="16">
        <f>IF(Table25[[#This Row],[Heating]]="Gas boiler",1,percentage_of_non_gas_domestic_properties_within_close_proximity_of_gas_grid)</f>
        <v>0.3495740805177735</v>
      </c>
      <c r="AT241" s="16">
        <f>Table25[[#This Row],[Biomethane boiler]]*Table25[[#This Row],[ASHP]]</f>
        <v>0.345017555336326</v>
      </c>
      <c r="AU241" s="16">
        <f>IF(Table25[[#This Row],[Subsector]]="Residential",Table25[[#This Row],[ASHP]]*Table25[[#This Row],[Bioliquid boiler (B100)]],Table25[[#This Row],[ND stock with floor area over threshold / %]])</f>
        <v>0.98696549476809448</v>
      </c>
      <c r="AV241" s="16">
        <f>Table25[[#This Row],[Biomethane boiler]]*Table25[[#This Row],[ASHP]]</f>
        <v>0.345017555336326</v>
      </c>
      <c r="AW241" s="16">
        <v>1</v>
      </c>
      <c r="AX241" s="16">
        <f>IF(Table25[[#This Row],[Subsector]]="Residential",IF(Table25[[#This Row],[Building structure]]&lt;&gt;"Apartment",0.5*(1-MIN(Table25[[#This Row],[No HW storage %]],Table25[[#This Row],[Space constrained %]])),0),0.5*Table25[[#This Row],[ASHP]])</f>
        <v>0.49519910141671802</v>
      </c>
      <c r="AY241" s="16">
        <f>IF(Table25[[#This Row],[Subsector]]="Residential",IF(Table25[[#This Row],[Building structure]]&lt;&gt;"Apartment",Table25[[#This Row],[Hydrogen boiler]]*0.5,0),0.5*Table25[[#This Row],[Hydrogen boiler]])</f>
        <v>0.17478704025888675</v>
      </c>
      <c r="AZ241" s="16">
        <f>IF(Table25[[#This Row],[Subsector]]="Residential",IF(Table25[[#This Row],[Peak demand / kW]]&gt;fuse_limit_kW,0,1),0)</f>
        <v>1</v>
      </c>
      <c r="BA241" s="16">
        <f>IF(Table25[[#This Row],[Subsector]]="Residential",IF(Table25[[#This Row],[Building structure]]&lt;&gt;"Apartment",IF(Table25[[#This Row],[Peak demand / kW]]&gt;fuse_limit_kW,0,0.5),0),0)</f>
        <v>0.5</v>
      </c>
      <c r="BB241" s="16">
        <f>IF(Table25[[#This Row],[Subsector]]="Residential",IF(Table25[[#This Row],[Peak demand / kW]]&gt;fuse_limit_kW,0,1),IF(OR(Table25[[#This Row],[Subsector]]="Commercial",Table25[[#This Row],[Subsector]]="Public"),1,0))</f>
        <v>1</v>
      </c>
      <c r="BC241" s="16">
        <f>IF(Table25[[#This Row],[Subsector]]="Residential",IF(Table25[[#This Row],[Peak demand / kW]]&gt;fuse_limit_kW,0,1),0)</f>
        <v>1</v>
      </c>
      <c r="BD241" s="16">
        <f>IF($G241=Table25[[#Headers],[Gas boiler]],1,0)</f>
        <v>0</v>
      </c>
      <c r="BE241" s="16">
        <f>IF($G241=Table25[[#Headers],[Oil boiler]],1,0)</f>
        <v>1</v>
      </c>
      <c r="BF241" s="16">
        <f>IF($G241=Table25[[#Headers],[Solid boiler]],1,0)</f>
        <v>0</v>
      </c>
      <c r="BG241" s="16">
        <f>IF(Table25[[#This Row],[Subsector]]="Residential",IF(Table25[[#This Row],[Building structure]]&lt;&gt;"Apartment",Table25[[#This Row],[ASHP]]*0.5,0),0)</f>
        <v>0.49348274738404724</v>
      </c>
      <c r="BH241" s="16">
        <f>IF(Table25[[#This Row],[Subsector]]="Residential",IF(Table25[[#This Row],[Building structure]]="Apartment",1,0),0)</f>
        <v>0</v>
      </c>
      <c r="BI241" s="27">
        <f>Table25[[#This Row],[Bioliquid boiler (B100)]]*0.5</f>
        <v>0.5</v>
      </c>
    </row>
    <row r="242" spans="2:61" x14ac:dyDescent="0.25">
      <c r="B242" s="3">
        <v>234</v>
      </c>
      <c r="C242" t="s">
        <v>352</v>
      </c>
      <c r="G242" t="s">
        <v>20</v>
      </c>
      <c r="H242" t="s">
        <v>356</v>
      </c>
      <c r="J242" t="s">
        <v>362</v>
      </c>
      <c r="K242" s="39">
        <v>11.98229837911642</v>
      </c>
      <c r="L242" s="39">
        <v>3.5800908581488944</v>
      </c>
      <c r="M242" s="39">
        <v>4.5487042079265958</v>
      </c>
      <c r="N242" s="39">
        <v>0</v>
      </c>
      <c r="O242" t="s">
        <v>339</v>
      </c>
      <c r="P242" s="19">
        <v>127086.31961326161</v>
      </c>
      <c r="R242" s="39">
        <v>15.658039947199393</v>
      </c>
      <c r="S242" s="39">
        <v>4.3502574785174337</v>
      </c>
      <c r="T242" s="39">
        <v>0</v>
      </c>
      <c r="U242" s="39">
        <v>4.5487042079265949</v>
      </c>
      <c r="V242" s="16">
        <v>3.9506605284227385E-2</v>
      </c>
      <c r="W242" s="16">
        <v>1.2849036322275829E-2</v>
      </c>
      <c r="X242" s="16">
        <v>4.1408126501200959E-2</v>
      </c>
      <c r="Y242" s="16">
        <v>0.76995236376840537</v>
      </c>
      <c r="Z242" s="16">
        <v>0.23004763623159466</v>
      </c>
      <c r="AA242" s="39">
        <v>168.27889311449047</v>
      </c>
      <c r="AB242" s="39">
        <f>R242*1000/AA242</f>
        <v>93.048151538210234</v>
      </c>
      <c r="AC242" s="39">
        <f>IF(AND(Table25[[#This Row],[Subsector]]="Residential",$AB242&gt;49),49+($AB242-49)*2,$AB242)</f>
        <v>137.09630307642047</v>
      </c>
      <c r="AD242" s="39">
        <f>Table25[[#This Row],[Space heating demand (MWh)]]/(load_factor*8760)*1000</f>
        <v>5.9720601683260002</v>
      </c>
      <c r="AE242" s="39">
        <f>Table25[[#This Row],[Peak demand / kW]]/Table25[[#This Row],[Floor area / m^2]]*1000</f>
        <v>35.489062578173964</v>
      </c>
      <c r="AF242" s="39">
        <f t="shared" si="3"/>
        <v>52.289263125419581</v>
      </c>
      <c r="AG242" s="46">
        <f>Table25[[#This Row],[Rebound-corrected peak demand (W/m2)]]/DesignDT</f>
        <v>2.2734462228443295</v>
      </c>
      <c r="AI242" s="16">
        <f>IF(Table25[[#This Row],[Subsector]]="Residential",1-MAX(Table25[[#This Row],[No HW storage %]],Table25[[#This Row],[Space constrained %]]),Table25[[#This Row],[ND stock with floor area over threshold / %]])</f>
        <v>0.95859187349879904</v>
      </c>
      <c r="AJ242" s="16">
        <f>IF(Table25[[#This Row],[Subsector]]="Residential",1-MAX(Table25[[#This Row],[No HW storage %]],Table25[[#This Row],[Space constrained %]]),Table25[[#This Row],[ND stock with floor area over threshold / %]])</f>
        <v>0.95859187349879904</v>
      </c>
      <c r="AK242" s="16">
        <f>IF(Table25[[#This Row],[Subsector]]="Residential",1-MAX(Table25[[#This Row],[No HW storage %]],Table25[[#This Row],[Space constrained %]]),Table25[[#This Row],[ND stock with floor area over threshold / %]])</f>
        <v>0.95859187349879904</v>
      </c>
      <c r="AL242" s="16">
        <f>IF(Table25[[#This Row],[Subsector]]="Residential",1-MAX(Table25[[#This Row],[No HW storage %]],Table25[[#This Row],[Space constrained %]]),Table25[[#This Row],[ND stock with floor area over threshold / %]])</f>
        <v>0.95859187349879904</v>
      </c>
      <c r="AM242" s="16">
        <f>IF($G242=Table25[[#Headers],[Electric heating]],1,0)</f>
        <v>0</v>
      </c>
      <c r="AN242" s="16">
        <f>IF($G242=Table25[[#Headers],[Commercial electric heating]],1,0)</f>
        <v>0</v>
      </c>
      <c r="AO24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42" s="16">
        <f>IF(Table25[[#This Row],[Subsector]]="Residential",IF(AND(Table25[[#This Row],[Building structure]]&lt;&gt;"Apartment",OR(Table25[[#This Row],[Heating]]="Oil boiler",Table25[[#This Row],[Heating]]="Solid boiler")),1,1-Table25[[#This Row],[Space constrained %]]),Table25[[#This Row],[ND stock with floor area over threshold / %]])</f>
        <v>1</v>
      </c>
      <c r="AQ242" s="16">
        <f>IF(Table25[[#This Row],[Subsector]]="Residential",IF(AND(Table25[[#This Row],[Building structure]]&lt;&gt;"Apartment",OR(Table25[[#This Row],[Heating]]="Oil boiler",Table25[[#This Row],[Heating]]="Solid boiler")),1,1-Table25[[#This Row],[Space constrained %]]),Table25[[#This Row],[ND stock with floor area over threshold / %]])</f>
        <v>1</v>
      </c>
      <c r="AR242" s="16">
        <f>IF(Table25[[#This Row],[Heating]]="Gas boiler",1,percentage_of_non_gas_domestic_properties_within_close_proximity_of_gas_grid)</f>
        <v>0.3495740805177735</v>
      </c>
      <c r="AS242" s="16">
        <f>IF(Table25[[#This Row],[Heating]]="Gas boiler",1,percentage_of_non_gas_domestic_properties_within_close_proximity_of_gas_grid)</f>
        <v>0.3495740805177735</v>
      </c>
      <c r="AT242" s="16">
        <f>Table25[[#This Row],[Biomethane boiler]]*Table25[[#This Row],[ASHP]]</f>
        <v>0.33509887277015254</v>
      </c>
      <c r="AU242" s="16">
        <f>IF(Table25[[#This Row],[Subsector]]="Residential",Table25[[#This Row],[ASHP]]*Table25[[#This Row],[Bioliquid boiler (B100)]],Table25[[#This Row],[ND stock with floor area over threshold / %]])</f>
        <v>0.95859187349879904</v>
      </c>
      <c r="AV242" s="16">
        <f>Table25[[#This Row],[Biomethane boiler]]*Table25[[#This Row],[ASHP]]</f>
        <v>0.33509887277015254</v>
      </c>
      <c r="AW242" s="16">
        <v>1</v>
      </c>
      <c r="AX242" s="16">
        <f>IF(Table25[[#This Row],[Subsector]]="Residential",IF(Table25[[#This Row],[Building structure]]&lt;&gt;"Apartment",0.5*(1-MIN(Table25[[#This Row],[No HW storage %]],Table25[[#This Row],[Space constrained %]])),0),0.5*Table25[[#This Row],[ASHP]])</f>
        <v>0.49357548183886207</v>
      </c>
      <c r="AY242" s="16">
        <f>IF(Table25[[#This Row],[Subsector]]="Residential",IF(Table25[[#This Row],[Building structure]]&lt;&gt;"Apartment",Table25[[#This Row],[Hydrogen boiler]]*0.5,0),0.5*Table25[[#This Row],[Hydrogen boiler]])</f>
        <v>0.17478704025888675</v>
      </c>
      <c r="AZ242" s="16">
        <f>IF(Table25[[#This Row],[Subsector]]="Residential",IF(Table25[[#This Row],[Peak demand / kW]]&gt;fuse_limit_kW,0,1),0)</f>
        <v>1</v>
      </c>
      <c r="BA242" s="16">
        <f>IF(Table25[[#This Row],[Subsector]]="Residential",IF(Table25[[#This Row],[Building structure]]&lt;&gt;"Apartment",IF(Table25[[#This Row],[Peak demand / kW]]&gt;fuse_limit_kW,0,0.5),0),0)</f>
        <v>0.5</v>
      </c>
      <c r="BB242" s="16">
        <f>IF(Table25[[#This Row],[Subsector]]="Residential",IF(Table25[[#This Row],[Peak demand / kW]]&gt;fuse_limit_kW,0,1),IF(OR(Table25[[#This Row],[Subsector]]="Commercial",Table25[[#This Row],[Subsector]]="Public"),1,0))</f>
        <v>1</v>
      </c>
      <c r="BC242" s="16">
        <f>IF(Table25[[#This Row],[Subsector]]="Residential",IF(Table25[[#This Row],[Peak demand / kW]]&gt;fuse_limit_kW,0,1),0)</f>
        <v>1</v>
      </c>
      <c r="BD242" s="16">
        <f>IF($G242=Table25[[#Headers],[Gas boiler]],1,0)</f>
        <v>0</v>
      </c>
      <c r="BE242" s="16">
        <f>IF($G242=Table25[[#Headers],[Oil boiler]],1,0)</f>
        <v>1</v>
      </c>
      <c r="BF242" s="16">
        <f>IF($G242=Table25[[#Headers],[Solid boiler]],1,0)</f>
        <v>0</v>
      </c>
      <c r="BG242" s="16">
        <f>IF(Table25[[#This Row],[Subsector]]="Residential",IF(Table25[[#This Row],[Building structure]]&lt;&gt;"Apartment",Table25[[#This Row],[ASHP]]*0.5,0),0)</f>
        <v>0.47929593674939952</v>
      </c>
      <c r="BH242" s="16">
        <f>IF(Table25[[#This Row],[Subsector]]="Residential",IF(Table25[[#This Row],[Building structure]]="Apartment",1,0),0)</f>
        <v>0</v>
      </c>
      <c r="BI242" s="27">
        <f>Table25[[#This Row],[Bioliquid boiler (B100)]]*0.5</f>
        <v>0.5</v>
      </c>
    </row>
    <row r="243" spans="2:61" x14ac:dyDescent="0.25">
      <c r="B243" s="3">
        <v>235</v>
      </c>
      <c r="C243" t="s">
        <v>352</v>
      </c>
      <c r="G243" t="s">
        <v>20</v>
      </c>
      <c r="H243" t="s">
        <v>357</v>
      </c>
      <c r="J243" t="s">
        <v>362</v>
      </c>
      <c r="K243" s="39">
        <v>11.814030015671866</v>
      </c>
      <c r="L243" s="39">
        <v>3.4114191029485155</v>
      </c>
      <c r="M243" s="39">
        <v>4.3552866047967944</v>
      </c>
      <c r="N243" s="39">
        <v>0</v>
      </c>
      <c r="O243" t="s">
        <v>339</v>
      </c>
      <c r="P243" s="19">
        <v>121884.32754742655</v>
      </c>
      <c r="R243" s="39">
        <v>16.369675153964071</v>
      </c>
      <c r="S243" s="39">
        <v>4.3237246093578729</v>
      </c>
      <c r="T243" s="39">
        <v>0</v>
      </c>
      <c r="U243" s="39">
        <v>4.3552866047967953</v>
      </c>
      <c r="V243" s="16">
        <v>9.2820619847646876E-2</v>
      </c>
      <c r="W243" s="16">
        <v>8.912284359201543E-3</v>
      </c>
      <c r="X243" s="16">
        <v>0.1317176249608682</v>
      </c>
      <c r="Y243" s="16">
        <v>0.77593967334753844</v>
      </c>
      <c r="Z243" s="16">
        <v>0.22406032665246156</v>
      </c>
      <c r="AA243" s="39">
        <v>137.96063602212271</v>
      </c>
      <c r="AB243" s="39">
        <f>R243*1000/AA243</f>
        <v>118.6546802476259</v>
      </c>
      <c r="AC243" s="39">
        <f>IF(AND(Table25[[#This Row],[Subsector]]="Residential",$AB243&gt;49),49+($AB243-49)*2,$AB243)</f>
        <v>188.30936049525181</v>
      </c>
      <c r="AD243" s="39">
        <f>Table25[[#This Row],[Space heating demand (MWh)]]/(load_factor*8760)*1000</f>
        <v>5.888194055238043</v>
      </c>
      <c r="AE243" s="39">
        <f>Table25[[#This Row],[Peak demand / kW]]/Table25[[#This Row],[Floor area / m^2]]*1000</f>
        <v>42.680247243089255</v>
      </c>
      <c r="AF243" s="39">
        <f t="shared" si="3"/>
        <v>67.735128924981282</v>
      </c>
      <c r="AG243" s="46">
        <f>Table25[[#This Row],[Rebound-corrected peak demand (W/m2)]]/DesignDT</f>
        <v>2.9450056054339688</v>
      </c>
      <c r="AI243" s="16">
        <f>IF(Table25[[#This Row],[Subsector]]="Residential",1-MAX(Table25[[#This Row],[No HW storage %]],Table25[[#This Row],[Space constrained %]]),Table25[[#This Row],[ND stock with floor area over threshold / %]])</f>
        <v>0.86828237503913175</v>
      </c>
      <c r="AJ243" s="16">
        <f>IF(Table25[[#This Row],[Subsector]]="Residential",1-MAX(Table25[[#This Row],[No HW storage %]],Table25[[#This Row],[Space constrained %]]),Table25[[#This Row],[ND stock with floor area over threshold / %]])</f>
        <v>0.86828237503913175</v>
      </c>
      <c r="AK243" s="16">
        <f>IF(Table25[[#This Row],[Subsector]]="Residential",1-MAX(Table25[[#This Row],[No HW storage %]],Table25[[#This Row],[Space constrained %]]),Table25[[#This Row],[ND stock with floor area over threshold / %]])</f>
        <v>0.86828237503913175</v>
      </c>
      <c r="AL243" s="16">
        <f>IF(Table25[[#This Row],[Subsector]]="Residential",1-MAX(Table25[[#This Row],[No HW storage %]],Table25[[#This Row],[Space constrained %]]),Table25[[#This Row],[ND stock with floor area over threshold / %]])</f>
        <v>0.86828237503913175</v>
      </c>
      <c r="AM243" s="16">
        <f>IF($G243=Table25[[#Headers],[Electric heating]],1,0)</f>
        <v>0</v>
      </c>
      <c r="AN243" s="16">
        <f>IF($G243=Table25[[#Headers],[Commercial electric heating]],1,0)</f>
        <v>0</v>
      </c>
      <c r="AO24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43" s="16">
        <f>IF(Table25[[#This Row],[Subsector]]="Residential",IF(AND(Table25[[#This Row],[Building structure]]&lt;&gt;"Apartment",OR(Table25[[#This Row],[Heating]]="Oil boiler",Table25[[#This Row],[Heating]]="Solid boiler")),1,1-Table25[[#This Row],[Space constrained %]]),Table25[[#This Row],[ND stock with floor area over threshold / %]])</f>
        <v>1</v>
      </c>
      <c r="AQ243" s="16">
        <f>IF(Table25[[#This Row],[Subsector]]="Residential",IF(AND(Table25[[#This Row],[Building structure]]&lt;&gt;"Apartment",OR(Table25[[#This Row],[Heating]]="Oil boiler",Table25[[#This Row],[Heating]]="Solid boiler")),1,1-Table25[[#This Row],[Space constrained %]]),Table25[[#This Row],[ND stock with floor area over threshold / %]])</f>
        <v>1</v>
      </c>
      <c r="AR243" s="16">
        <f>IF(Table25[[#This Row],[Heating]]="Gas boiler",1,percentage_of_non_gas_domestic_properties_within_close_proximity_of_gas_grid)</f>
        <v>0.3495740805177735</v>
      </c>
      <c r="AS243" s="16">
        <f>IF(Table25[[#This Row],[Heating]]="Gas boiler",1,percentage_of_non_gas_domestic_properties_within_close_proximity_of_gas_grid)</f>
        <v>0.3495740805177735</v>
      </c>
      <c r="AT243" s="16">
        <f>Table25[[#This Row],[Biomethane boiler]]*Table25[[#This Row],[ASHP]]</f>
        <v>0.30352901288409306</v>
      </c>
      <c r="AU243" s="16">
        <f>IF(Table25[[#This Row],[Subsector]]="Residential",Table25[[#This Row],[ASHP]]*Table25[[#This Row],[Bioliquid boiler (B100)]],Table25[[#This Row],[ND stock with floor area over threshold / %]])</f>
        <v>0.86828237503913175</v>
      </c>
      <c r="AV243" s="16">
        <f>Table25[[#This Row],[Biomethane boiler]]*Table25[[#This Row],[ASHP]]</f>
        <v>0.30352901288409306</v>
      </c>
      <c r="AW243" s="16">
        <v>1</v>
      </c>
      <c r="AX243" s="16">
        <f>IF(Table25[[#This Row],[Subsector]]="Residential",IF(Table25[[#This Row],[Building structure]]&lt;&gt;"Apartment",0.5*(1-MIN(Table25[[#This Row],[No HW storage %]],Table25[[#This Row],[Space constrained %]])),0),0.5*Table25[[#This Row],[ASHP]])</f>
        <v>0.49554385782039923</v>
      </c>
      <c r="AY243" s="16">
        <f>IF(Table25[[#This Row],[Subsector]]="Residential",IF(Table25[[#This Row],[Building structure]]&lt;&gt;"Apartment",Table25[[#This Row],[Hydrogen boiler]]*0.5,0),0.5*Table25[[#This Row],[Hydrogen boiler]])</f>
        <v>0.17478704025888675</v>
      </c>
      <c r="AZ243" s="16">
        <f>IF(Table25[[#This Row],[Subsector]]="Residential",IF(Table25[[#This Row],[Peak demand / kW]]&gt;fuse_limit_kW,0,1),0)</f>
        <v>1</v>
      </c>
      <c r="BA243" s="16">
        <f>IF(Table25[[#This Row],[Subsector]]="Residential",IF(Table25[[#This Row],[Building structure]]&lt;&gt;"Apartment",IF(Table25[[#This Row],[Peak demand / kW]]&gt;fuse_limit_kW,0,0.5),0),0)</f>
        <v>0.5</v>
      </c>
      <c r="BB243" s="16">
        <f>IF(Table25[[#This Row],[Subsector]]="Residential",IF(Table25[[#This Row],[Peak demand / kW]]&gt;fuse_limit_kW,0,1),IF(OR(Table25[[#This Row],[Subsector]]="Commercial",Table25[[#This Row],[Subsector]]="Public"),1,0))</f>
        <v>1</v>
      </c>
      <c r="BC243" s="16">
        <f>IF(Table25[[#This Row],[Subsector]]="Residential",IF(Table25[[#This Row],[Peak demand / kW]]&gt;fuse_limit_kW,0,1),0)</f>
        <v>1</v>
      </c>
      <c r="BD243" s="16">
        <f>IF($G243=Table25[[#Headers],[Gas boiler]],1,0)</f>
        <v>0</v>
      </c>
      <c r="BE243" s="16">
        <f>IF($G243=Table25[[#Headers],[Oil boiler]],1,0)</f>
        <v>1</v>
      </c>
      <c r="BF243" s="16">
        <f>IF($G243=Table25[[#Headers],[Solid boiler]],1,0)</f>
        <v>0</v>
      </c>
      <c r="BG243" s="16">
        <f>IF(Table25[[#This Row],[Subsector]]="Residential",IF(Table25[[#This Row],[Building structure]]&lt;&gt;"Apartment",Table25[[#This Row],[ASHP]]*0.5,0),0)</f>
        <v>0.43414118751956587</v>
      </c>
      <c r="BH243" s="16">
        <f>IF(Table25[[#This Row],[Subsector]]="Residential",IF(Table25[[#This Row],[Building structure]]="Apartment",1,0),0)</f>
        <v>0</v>
      </c>
      <c r="BI243" s="27">
        <f>Table25[[#This Row],[Bioliquid boiler (B100)]]*0.5</f>
        <v>0.5</v>
      </c>
    </row>
    <row r="244" spans="2:61" x14ac:dyDescent="0.25">
      <c r="B244">
        <v>236</v>
      </c>
      <c r="C244" t="s">
        <v>352</v>
      </c>
      <c r="G244" t="s">
        <v>20</v>
      </c>
      <c r="H244" t="s">
        <v>358</v>
      </c>
      <c r="J244" t="s">
        <v>362</v>
      </c>
      <c r="K244" s="39">
        <v>13.961686700694647</v>
      </c>
      <c r="L244" s="39">
        <v>3.3276487945434945</v>
      </c>
      <c r="M244" s="39">
        <v>4.2967009981995323</v>
      </c>
      <c r="N244" s="39">
        <v>0</v>
      </c>
      <c r="O244" t="s">
        <v>339</v>
      </c>
      <c r="P244" s="19">
        <v>56306.15861968667</v>
      </c>
      <c r="R244" s="39">
        <v>20.095920789937047</v>
      </c>
      <c r="S244" s="39">
        <v>4.352706056194954</v>
      </c>
      <c r="T244" s="39">
        <v>0</v>
      </c>
      <c r="U244" s="39">
        <v>4.2967009981995314</v>
      </c>
      <c r="V244" s="16">
        <v>0.2409080641517958</v>
      </c>
      <c r="W244" s="16">
        <v>1.1654093007544195E-2</v>
      </c>
      <c r="X244" s="16">
        <v>0.23232437316467133</v>
      </c>
      <c r="Y244" s="16">
        <v>0.80753171251376321</v>
      </c>
      <c r="Z244" s="16">
        <v>0.19246828748623696</v>
      </c>
      <c r="AA244" s="39">
        <v>127.25173367969262</v>
      </c>
      <c r="AB244" s="39">
        <f>R244*1000/AA244</f>
        <v>157.92256976648204</v>
      </c>
      <c r="AC244" s="39">
        <f>IF(AND(Table25[[#This Row],[Subsector]]="Residential",$AB244&gt;49),49+($AB244-49)*2,$AB244)</f>
        <v>266.84513953296408</v>
      </c>
      <c r="AD244" s="39">
        <f>Table25[[#This Row],[Space heating demand (MWh)]]/(load_factor*8760)*1000</f>
        <v>6.9586009619978961</v>
      </c>
      <c r="AE244" s="39">
        <f>Table25[[#This Row],[Peak demand / kW]]/Table25[[#This Row],[Floor area / m^2]]*1000</f>
        <v>54.683741908880407</v>
      </c>
      <c r="AF244" s="39">
        <f t="shared" si="3"/>
        <v>92.400286807876242</v>
      </c>
      <c r="AG244" s="46">
        <f>Table25[[#This Row],[Rebound-corrected peak demand (W/m2)]]/DesignDT</f>
        <v>4.0174037742554889</v>
      </c>
      <c r="AI244" s="16">
        <f>IF(Table25[[#This Row],[Subsector]]="Residential",1-MAX(Table25[[#This Row],[No HW storage %]],Table25[[#This Row],[Space constrained %]]),Table25[[#This Row],[ND stock with floor area over threshold / %]])</f>
        <v>0.76767562683532864</v>
      </c>
      <c r="AJ244" s="16">
        <f>IF(Table25[[#This Row],[Subsector]]="Residential",1-MAX(Table25[[#This Row],[No HW storage %]],Table25[[#This Row],[Space constrained %]]),Table25[[#This Row],[ND stock with floor area over threshold / %]])</f>
        <v>0.76767562683532864</v>
      </c>
      <c r="AK244" s="16">
        <f>IF(Table25[[#This Row],[Subsector]]="Residential",1-MAX(Table25[[#This Row],[No HW storage %]],Table25[[#This Row],[Space constrained %]]),Table25[[#This Row],[ND stock with floor area over threshold / %]])</f>
        <v>0.76767562683532864</v>
      </c>
      <c r="AL244" s="16">
        <f>IF(Table25[[#This Row],[Subsector]]="Residential",1-MAX(Table25[[#This Row],[No HW storage %]],Table25[[#This Row],[Space constrained %]]),Table25[[#This Row],[ND stock with floor area over threshold / %]])</f>
        <v>0.76767562683532864</v>
      </c>
      <c r="AM244" s="16">
        <f>IF($G244=Table25[[#Headers],[Electric heating]],1,0)</f>
        <v>0</v>
      </c>
      <c r="AN244" s="16">
        <f>IF($G244=Table25[[#Headers],[Commercial electric heating]],1,0)</f>
        <v>0</v>
      </c>
      <c r="AO24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44" s="16">
        <f>IF(Table25[[#This Row],[Subsector]]="Residential",IF(AND(Table25[[#This Row],[Building structure]]&lt;&gt;"Apartment",OR(Table25[[#This Row],[Heating]]="Oil boiler",Table25[[#This Row],[Heating]]="Solid boiler")),1,1-Table25[[#This Row],[Space constrained %]]),Table25[[#This Row],[ND stock with floor area over threshold / %]])</f>
        <v>1</v>
      </c>
      <c r="AQ244" s="16">
        <f>IF(Table25[[#This Row],[Subsector]]="Residential",IF(AND(Table25[[#This Row],[Building structure]]&lt;&gt;"Apartment",OR(Table25[[#This Row],[Heating]]="Oil boiler",Table25[[#This Row],[Heating]]="Solid boiler")),1,1-Table25[[#This Row],[Space constrained %]]),Table25[[#This Row],[ND stock with floor area over threshold / %]])</f>
        <v>1</v>
      </c>
      <c r="AR244" s="16">
        <f>IF(Table25[[#This Row],[Heating]]="Gas boiler",1,percentage_of_non_gas_domestic_properties_within_close_proximity_of_gas_grid)</f>
        <v>0.3495740805177735</v>
      </c>
      <c r="AS244" s="16">
        <f>IF(Table25[[#This Row],[Heating]]="Gas boiler",1,percentage_of_non_gas_domestic_properties_within_close_proximity_of_gas_grid)</f>
        <v>0.3495740805177735</v>
      </c>
      <c r="AT244" s="16">
        <f>Table25[[#This Row],[Biomethane boiler]]*Table25[[#This Row],[ASHP]]</f>
        <v>0.26835950138686543</v>
      </c>
      <c r="AU244" s="16">
        <f>IF(Table25[[#This Row],[Subsector]]="Residential",Table25[[#This Row],[ASHP]]*Table25[[#This Row],[Bioliquid boiler (B100)]],Table25[[#This Row],[ND stock with floor area over threshold / %]])</f>
        <v>0.76767562683532864</v>
      </c>
      <c r="AV244" s="16">
        <f>Table25[[#This Row],[Biomethane boiler]]*Table25[[#This Row],[ASHP]]</f>
        <v>0.26835950138686543</v>
      </c>
      <c r="AW244" s="16">
        <v>1</v>
      </c>
      <c r="AX244" s="16">
        <f>IF(Table25[[#This Row],[Subsector]]="Residential",IF(Table25[[#This Row],[Building structure]]&lt;&gt;"Apartment",0.5*(1-MIN(Table25[[#This Row],[No HW storage %]],Table25[[#This Row],[Space constrained %]])),0),0.5*Table25[[#This Row],[ASHP]])</f>
        <v>0.49417295349622792</v>
      </c>
      <c r="AY244" s="16">
        <f>IF(Table25[[#This Row],[Subsector]]="Residential",IF(Table25[[#This Row],[Building structure]]&lt;&gt;"Apartment",Table25[[#This Row],[Hydrogen boiler]]*0.5,0),0.5*Table25[[#This Row],[Hydrogen boiler]])</f>
        <v>0.17478704025888675</v>
      </c>
      <c r="AZ244" s="16">
        <f>IF(Table25[[#This Row],[Subsector]]="Residential",IF(Table25[[#This Row],[Peak demand / kW]]&gt;fuse_limit_kW,0,1),0)</f>
        <v>1</v>
      </c>
      <c r="BA244" s="16">
        <f>IF(Table25[[#This Row],[Subsector]]="Residential",IF(Table25[[#This Row],[Building structure]]&lt;&gt;"Apartment",IF(Table25[[#This Row],[Peak demand / kW]]&gt;fuse_limit_kW,0,0.5),0),0)</f>
        <v>0.5</v>
      </c>
      <c r="BB244" s="16">
        <f>IF(Table25[[#This Row],[Subsector]]="Residential",IF(Table25[[#This Row],[Peak demand / kW]]&gt;fuse_limit_kW,0,1),IF(OR(Table25[[#This Row],[Subsector]]="Commercial",Table25[[#This Row],[Subsector]]="Public"),1,0))</f>
        <v>1</v>
      </c>
      <c r="BC244" s="16">
        <f>IF(Table25[[#This Row],[Subsector]]="Residential",IF(Table25[[#This Row],[Peak demand / kW]]&gt;fuse_limit_kW,0,1),0)</f>
        <v>1</v>
      </c>
      <c r="BD244" s="16">
        <f>IF($G244=Table25[[#Headers],[Gas boiler]],1,0)</f>
        <v>0</v>
      </c>
      <c r="BE244" s="16">
        <f>IF($G244=Table25[[#Headers],[Oil boiler]],1,0)</f>
        <v>1</v>
      </c>
      <c r="BF244" s="16">
        <f>IF($G244=Table25[[#Headers],[Solid boiler]],1,0)</f>
        <v>0</v>
      </c>
      <c r="BG244" s="16">
        <f>IF(Table25[[#This Row],[Subsector]]="Residential",IF(Table25[[#This Row],[Building structure]]&lt;&gt;"Apartment",Table25[[#This Row],[ASHP]]*0.5,0),0)</f>
        <v>0.38383781341766432</v>
      </c>
      <c r="BH244" s="16">
        <f>IF(Table25[[#This Row],[Subsector]]="Residential",IF(Table25[[#This Row],[Building structure]]="Apartment",1,0),0)</f>
        <v>0</v>
      </c>
      <c r="BI244" s="27">
        <f>Table25[[#This Row],[Bioliquid boiler (B100)]]*0.5</f>
        <v>0.5</v>
      </c>
    </row>
    <row r="245" spans="2:61" x14ac:dyDescent="0.25">
      <c r="B245" s="3">
        <v>237</v>
      </c>
      <c r="C245" t="s">
        <v>352</v>
      </c>
      <c r="G245" t="s">
        <v>20</v>
      </c>
      <c r="H245" t="s">
        <v>359</v>
      </c>
      <c r="J245" t="s">
        <v>362</v>
      </c>
      <c r="K245" s="39">
        <v>16.221958023247019</v>
      </c>
      <c r="L245" s="39">
        <v>3.3248906806406415</v>
      </c>
      <c r="M245" s="39">
        <v>4.2827267466434158</v>
      </c>
      <c r="N245" s="39">
        <v>0</v>
      </c>
      <c r="O245" t="s">
        <v>339</v>
      </c>
      <c r="P245" s="19">
        <v>27456.724626213821</v>
      </c>
      <c r="R245" s="39">
        <v>23.9059656005997</v>
      </c>
      <c r="S245" s="39">
        <v>4.3760187740700367</v>
      </c>
      <c r="T245" s="39">
        <v>0</v>
      </c>
      <c r="U245" s="39">
        <v>4.2827267466434167</v>
      </c>
      <c r="V245" s="16">
        <v>0.38170237405906193</v>
      </c>
      <c r="W245" s="16">
        <v>1.3291724456773001E-2</v>
      </c>
      <c r="X245" s="16">
        <v>0.30376375217139551</v>
      </c>
      <c r="Y245" s="16">
        <v>0.82990144697956569</v>
      </c>
      <c r="Z245" s="16">
        <v>0.17009855302043428</v>
      </c>
      <c r="AA245" s="39">
        <v>121.57200926462049</v>
      </c>
      <c r="AB245" s="39">
        <f>R245*1000/AA245</f>
        <v>196.64037589906593</v>
      </c>
      <c r="AC245" s="39">
        <f>IF(AND(Table25[[#This Row],[Subsector]]="Residential",$AB245&gt;49),49+($AB245-49)*2,$AB245)</f>
        <v>344.28075179813186</v>
      </c>
      <c r="AD245" s="39">
        <f>Table25[[#This Row],[Space heating demand (MWh)]]/(load_factor*8760)*1000</f>
        <v>8.0851357809396962</v>
      </c>
      <c r="AE245" s="39">
        <f>Table25[[#This Row],[Peak demand / kW]]/Table25[[#This Row],[Floor area / m^2]]*1000</f>
        <v>66.504912025770125</v>
      </c>
      <c r="AF245" s="39">
        <f t="shared" si="3"/>
        <v>116.43774075296365</v>
      </c>
      <c r="AG245" s="46">
        <f>Table25[[#This Row],[Rebound-corrected peak demand (W/m2)]]/DesignDT</f>
        <v>5.0625104675201582</v>
      </c>
      <c r="AI245" s="16">
        <f>IF(Table25[[#This Row],[Subsector]]="Residential",1-MAX(Table25[[#This Row],[No HW storage %]],Table25[[#This Row],[Space constrained %]]),Table25[[#This Row],[ND stock with floor area over threshold / %]])</f>
        <v>0.69623624782860449</v>
      </c>
      <c r="AJ245" s="16">
        <f>IF(Table25[[#This Row],[Subsector]]="Residential",1-MAX(Table25[[#This Row],[No HW storage %]],Table25[[#This Row],[Space constrained %]]),Table25[[#This Row],[ND stock with floor area over threshold / %]])</f>
        <v>0.69623624782860449</v>
      </c>
      <c r="AK245" s="16">
        <f>IF(Table25[[#This Row],[Subsector]]="Residential",1-MAX(Table25[[#This Row],[No HW storage %]],Table25[[#This Row],[Space constrained %]]),Table25[[#This Row],[ND stock with floor area over threshold / %]])</f>
        <v>0.69623624782860449</v>
      </c>
      <c r="AL245" s="16">
        <f>IF(Table25[[#This Row],[Subsector]]="Residential",1-MAX(Table25[[#This Row],[No HW storage %]],Table25[[#This Row],[Space constrained %]]),Table25[[#This Row],[ND stock with floor area over threshold / %]])</f>
        <v>0.69623624782860449</v>
      </c>
      <c r="AM245" s="16">
        <f>IF($G245=Table25[[#Headers],[Electric heating]],1,0)</f>
        <v>0</v>
      </c>
      <c r="AN245" s="16">
        <f>IF($G245=Table25[[#Headers],[Commercial electric heating]],1,0)</f>
        <v>0</v>
      </c>
      <c r="AO24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45" s="16">
        <f>IF(Table25[[#This Row],[Subsector]]="Residential",IF(AND(Table25[[#This Row],[Building structure]]&lt;&gt;"Apartment",OR(Table25[[#This Row],[Heating]]="Oil boiler",Table25[[#This Row],[Heating]]="Solid boiler")),1,1-Table25[[#This Row],[Space constrained %]]),Table25[[#This Row],[ND stock with floor area over threshold / %]])</f>
        <v>1</v>
      </c>
      <c r="AQ245" s="16">
        <f>IF(Table25[[#This Row],[Subsector]]="Residential",IF(AND(Table25[[#This Row],[Building structure]]&lt;&gt;"Apartment",OR(Table25[[#This Row],[Heating]]="Oil boiler",Table25[[#This Row],[Heating]]="Solid boiler")),1,1-Table25[[#This Row],[Space constrained %]]),Table25[[#This Row],[ND stock with floor area over threshold / %]])</f>
        <v>1</v>
      </c>
      <c r="AR245" s="16">
        <f>IF(Table25[[#This Row],[Heating]]="Gas boiler",1,percentage_of_non_gas_domestic_properties_within_close_proximity_of_gas_grid)</f>
        <v>0.3495740805177735</v>
      </c>
      <c r="AS245" s="16">
        <f>IF(Table25[[#This Row],[Heating]]="Gas boiler",1,percentage_of_non_gas_domestic_properties_within_close_proximity_of_gas_grid)</f>
        <v>0.3495740805177735</v>
      </c>
      <c r="AT245" s="16">
        <f>Table25[[#This Row],[Biomethane boiler]]*Table25[[#This Row],[ASHP]]</f>
        <v>0.24338614615782908</v>
      </c>
      <c r="AU245" s="16">
        <f>IF(Table25[[#This Row],[Subsector]]="Residential",Table25[[#This Row],[ASHP]]*Table25[[#This Row],[Bioliquid boiler (B100)]],Table25[[#This Row],[ND stock with floor area over threshold / %]])</f>
        <v>0.69623624782860449</v>
      </c>
      <c r="AV245" s="16">
        <f>Table25[[#This Row],[Biomethane boiler]]*Table25[[#This Row],[ASHP]]</f>
        <v>0.24338614615782908</v>
      </c>
      <c r="AW245" s="16">
        <v>1</v>
      </c>
      <c r="AX245" s="16">
        <f>IF(Table25[[#This Row],[Subsector]]="Residential",IF(Table25[[#This Row],[Building structure]]&lt;&gt;"Apartment",0.5*(1-MIN(Table25[[#This Row],[No HW storage %]],Table25[[#This Row],[Space constrained %]])),0),0.5*Table25[[#This Row],[ASHP]])</f>
        <v>0.49335413777161352</v>
      </c>
      <c r="AY245" s="16">
        <f>IF(Table25[[#This Row],[Subsector]]="Residential",IF(Table25[[#This Row],[Building structure]]&lt;&gt;"Apartment",Table25[[#This Row],[Hydrogen boiler]]*0.5,0),0.5*Table25[[#This Row],[Hydrogen boiler]])</f>
        <v>0.17478704025888675</v>
      </c>
      <c r="AZ245" s="16">
        <f>IF(Table25[[#This Row],[Subsector]]="Residential",IF(Table25[[#This Row],[Peak demand / kW]]&gt;fuse_limit_kW,0,1),0)</f>
        <v>1</v>
      </c>
      <c r="BA245" s="16">
        <f>IF(Table25[[#This Row],[Subsector]]="Residential",IF(Table25[[#This Row],[Building structure]]&lt;&gt;"Apartment",IF(Table25[[#This Row],[Peak demand / kW]]&gt;fuse_limit_kW,0,0.5),0),0)</f>
        <v>0.5</v>
      </c>
      <c r="BB245" s="16">
        <f>IF(Table25[[#This Row],[Subsector]]="Residential",IF(Table25[[#This Row],[Peak demand / kW]]&gt;fuse_limit_kW,0,1),IF(OR(Table25[[#This Row],[Subsector]]="Commercial",Table25[[#This Row],[Subsector]]="Public"),1,0))</f>
        <v>1</v>
      </c>
      <c r="BC245" s="16">
        <f>IF(Table25[[#This Row],[Subsector]]="Residential",IF(Table25[[#This Row],[Peak demand / kW]]&gt;fuse_limit_kW,0,1),0)</f>
        <v>1</v>
      </c>
      <c r="BD245" s="16">
        <f>IF($G245=Table25[[#Headers],[Gas boiler]],1,0)</f>
        <v>0</v>
      </c>
      <c r="BE245" s="16">
        <f>IF($G245=Table25[[#Headers],[Oil boiler]],1,0)</f>
        <v>1</v>
      </c>
      <c r="BF245" s="16">
        <f>IF($G245=Table25[[#Headers],[Solid boiler]],1,0)</f>
        <v>0</v>
      </c>
      <c r="BG245" s="16">
        <f>IF(Table25[[#This Row],[Subsector]]="Residential",IF(Table25[[#This Row],[Building structure]]&lt;&gt;"Apartment",Table25[[#This Row],[ASHP]]*0.5,0),0)</f>
        <v>0.34811812391430225</v>
      </c>
      <c r="BH245" s="16">
        <f>IF(Table25[[#This Row],[Subsector]]="Residential",IF(Table25[[#This Row],[Building structure]]="Apartment",1,0),0)</f>
        <v>0</v>
      </c>
      <c r="BI245" s="27">
        <f>Table25[[#This Row],[Bioliquid boiler (B100)]]*0.5</f>
        <v>0.5</v>
      </c>
    </row>
    <row r="246" spans="2:61" x14ac:dyDescent="0.25">
      <c r="B246" s="3">
        <v>238</v>
      </c>
      <c r="C246" t="s">
        <v>352</v>
      </c>
      <c r="G246" t="s">
        <v>20</v>
      </c>
      <c r="H246" t="s">
        <v>360</v>
      </c>
      <c r="J246" t="s">
        <v>362</v>
      </c>
      <c r="K246" s="39">
        <v>17.215016075091579</v>
      </c>
      <c r="L246" s="39">
        <v>3.4773542856150494</v>
      </c>
      <c r="M246" s="39">
        <v>4.1854055412287892</v>
      </c>
      <c r="N246" s="39">
        <v>0</v>
      </c>
      <c r="O246" t="s">
        <v>339</v>
      </c>
      <c r="P246" s="19">
        <v>33790.69051566581</v>
      </c>
      <c r="R246" s="39">
        <v>27.154015665142563</v>
      </c>
      <c r="S246" s="39">
        <v>4.7293981686347433</v>
      </c>
      <c r="T246" s="39">
        <v>0</v>
      </c>
      <c r="U246" s="39">
        <v>4.1854055412287883</v>
      </c>
      <c r="V246" s="16">
        <v>0.50258774818857632</v>
      </c>
      <c r="W246" s="16">
        <v>2.8084628346751545E-2</v>
      </c>
      <c r="X246" s="16">
        <v>0.45713748000376397</v>
      </c>
      <c r="Y246" s="16">
        <v>0.83194993009508933</v>
      </c>
      <c r="Z246" s="16">
        <v>0.16805006990491062</v>
      </c>
      <c r="AA246" s="39">
        <v>105.54271196010133</v>
      </c>
      <c r="AB246" s="39">
        <f>R246*1000/AA246</f>
        <v>257.27987428831364</v>
      </c>
      <c r="AC246" s="39">
        <f>IF(AND(Table25[[#This Row],[Subsector]]="Residential",$AB246&gt;49),49+($AB246-49)*2,$AB246)</f>
        <v>465.55974857662727</v>
      </c>
      <c r="AD246" s="39">
        <f>Table25[[#This Row],[Space heating demand (MWh)]]/(load_factor*8760)*1000</f>
        <v>8.5800827642824409</v>
      </c>
      <c r="AE246" s="39">
        <f>Table25[[#This Row],[Peak demand / kW]]/Table25[[#This Row],[Floor area / m^2]]*1000</f>
        <v>81.294886259185759</v>
      </c>
      <c r="AF246" s="39">
        <f t="shared" si="3"/>
        <v>147.10683030332612</v>
      </c>
      <c r="AG246" s="46">
        <f>Table25[[#This Row],[Rebound-corrected peak demand (W/m2)]]/DesignDT</f>
        <v>6.3959491436228744</v>
      </c>
      <c r="AI246" s="16">
        <f>IF(Table25[[#This Row],[Subsector]]="Residential",1-MAX(Table25[[#This Row],[No HW storage %]],Table25[[#This Row],[Space constrained %]]),Table25[[#This Row],[ND stock with floor area over threshold / %]])</f>
        <v>0.54286251999623603</v>
      </c>
      <c r="AJ246" s="16">
        <f>IF(Table25[[#This Row],[Subsector]]="Residential",1-MAX(Table25[[#This Row],[No HW storage %]],Table25[[#This Row],[Space constrained %]]),Table25[[#This Row],[ND stock with floor area over threshold / %]])</f>
        <v>0.54286251999623603</v>
      </c>
      <c r="AK246" s="16">
        <f>IF(Table25[[#This Row],[Subsector]]="Residential",1-MAX(Table25[[#This Row],[No HW storage %]],Table25[[#This Row],[Space constrained %]]),Table25[[#This Row],[ND stock with floor area over threshold / %]])</f>
        <v>0.54286251999623603</v>
      </c>
      <c r="AL246" s="16">
        <f>IF(Table25[[#This Row],[Subsector]]="Residential",1-MAX(Table25[[#This Row],[No HW storage %]],Table25[[#This Row],[Space constrained %]]),Table25[[#This Row],[ND stock with floor area over threshold / %]])</f>
        <v>0.54286251999623603</v>
      </c>
      <c r="AM246" s="16">
        <f>IF($G246=Table25[[#Headers],[Electric heating]],1,0)</f>
        <v>0</v>
      </c>
      <c r="AN246" s="16">
        <f>IF($G246=Table25[[#Headers],[Commercial electric heating]],1,0)</f>
        <v>0</v>
      </c>
      <c r="AO24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46" s="16">
        <f>IF(Table25[[#This Row],[Subsector]]="Residential",IF(AND(Table25[[#This Row],[Building structure]]&lt;&gt;"Apartment",OR(Table25[[#This Row],[Heating]]="Oil boiler",Table25[[#This Row],[Heating]]="Solid boiler")),1,1-Table25[[#This Row],[Space constrained %]]),Table25[[#This Row],[ND stock with floor area over threshold / %]])</f>
        <v>1</v>
      </c>
      <c r="AQ246" s="16">
        <f>IF(Table25[[#This Row],[Subsector]]="Residential",IF(AND(Table25[[#This Row],[Building structure]]&lt;&gt;"Apartment",OR(Table25[[#This Row],[Heating]]="Oil boiler",Table25[[#This Row],[Heating]]="Solid boiler")),1,1-Table25[[#This Row],[Space constrained %]]),Table25[[#This Row],[ND stock with floor area over threshold / %]])</f>
        <v>1</v>
      </c>
      <c r="AR246" s="16">
        <f>IF(Table25[[#This Row],[Heating]]="Gas boiler",1,percentage_of_non_gas_domestic_properties_within_close_proximity_of_gas_grid)</f>
        <v>0.3495740805177735</v>
      </c>
      <c r="AS246" s="16">
        <f>IF(Table25[[#This Row],[Heating]]="Gas boiler",1,percentage_of_non_gas_domestic_properties_within_close_proximity_of_gas_grid)</f>
        <v>0.3495740805177735</v>
      </c>
      <c r="AT246" s="16">
        <f>Table25[[#This Row],[Biomethane boiler]]*Table25[[#This Row],[ASHP]]</f>
        <v>0.18977066627524564</v>
      </c>
      <c r="AU246" s="16">
        <f>IF(Table25[[#This Row],[Subsector]]="Residential",Table25[[#This Row],[ASHP]]*Table25[[#This Row],[Bioliquid boiler (B100)]],Table25[[#This Row],[ND stock with floor area over threshold / %]])</f>
        <v>0.54286251999623603</v>
      </c>
      <c r="AV246" s="16">
        <f>Table25[[#This Row],[Biomethane boiler]]*Table25[[#This Row],[ASHP]]</f>
        <v>0.18977066627524564</v>
      </c>
      <c r="AW246" s="16">
        <v>1</v>
      </c>
      <c r="AX246" s="16">
        <f>IF(Table25[[#This Row],[Subsector]]="Residential",IF(Table25[[#This Row],[Building structure]]&lt;&gt;"Apartment",0.5*(1-MIN(Table25[[#This Row],[No HW storage %]],Table25[[#This Row],[Space constrained %]])),0),0.5*Table25[[#This Row],[ASHP]])</f>
        <v>0.48595768582662424</v>
      </c>
      <c r="AY246" s="16">
        <f>IF(Table25[[#This Row],[Subsector]]="Residential",IF(Table25[[#This Row],[Building structure]]&lt;&gt;"Apartment",Table25[[#This Row],[Hydrogen boiler]]*0.5,0),0.5*Table25[[#This Row],[Hydrogen boiler]])</f>
        <v>0.17478704025888675</v>
      </c>
      <c r="AZ246" s="16">
        <f>IF(Table25[[#This Row],[Subsector]]="Residential",IF(Table25[[#This Row],[Peak demand / kW]]&gt;fuse_limit_kW,0,1),0)</f>
        <v>1</v>
      </c>
      <c r="BA246" s="16">
        <f>IF(Table25[[#This Row],[Subsector]]="Residential",IF(Table25[[#This Row],[Building structure]]&lt;&gt;"Apartment",IF(Table25[[#This Row],[Peak demand / kW]]&gt;fuse_limit_kW,0,0.5),0),0)</f>
        <v>0.5</v>
      </c>
      <c r="BB246" s="16">
        <f>IF(Table25[[#This Row],[Subsector]]="Residential",IF(Table25[[#This Row],[Peak demand / kW]]&gt;fuse_limit_kW,0,1),IF(OR(Table25[[#This Row],[Subsector]]="Commercial",Table25[[#This Row],[Subsector]]="Public"),1,0))</f>
        <v>1</v>
      </c>
      <c r="BC246" s="16">
        <f>IF(Table25[[#This Row],[Subsector]]="Residential",IF(Table25[[#This Row],[Peak demand / kW]]&gt;fuse_limit_kW,0,1),0)</f>
        <v>1</v>
      </c>
      <c r="BD246" s="16">
        <f>IF($G246=Table25[[#Headers],[Gas boiler]],1,0)</f>
        <v>0</v>
      </c>
      <c r="BE246" s="16">
        <f>IF($G246=Table25[[#Headers],[Oil boiler]],1,0)</f>
        <v>1</v>
      </c>
      <c r="BF246" s="16">
        <f>IF($G246=Table25[[#Headers],[Solid boiler]],1,0)</f>
        <v>0</v>
      </c>
      <c r="BG246" s="16">
        <f>IF(Table25[[#This Row],[Subsector]]="Residential",IF(Table25[[#This Row],[Building structure]]&lt;&gt;"Apartment",Table25[[#This Row],[ASHP]]*0.5,0),0)</f>
        <v>0.27143125999811801</v>
      </c>
      <c r="BH246" s="16">
        <f>IF(Table25[[#This Row],[Subsector]]="Residential",IF(Table25[[#This Row],[Building structure]]="Apartment",1,0),0)</f>
        <v>0</v>
      </c>
      <c r="BI246" s="27">
        <f>Table25[[#This Row],[Bioliquid boiler (B100)]]*0.5</f>
        <v>0.5</v>
      </c>
    </row>
    <row r="247" spans="2:61" x14ac:dyDescent="0.25">
      <c r="B247">
        <v>239</v>
      </c>
      <c r="C247" t="s">
        <v>352</v>
      </c>
      <c r="G247" t="s">
        <v>13</v>
      </c>
      <c r="H247" t="s">
        <v>353</v>
      </c>
      <c r="J247" t="s">
        <v>362</v>
      </c>
      <c r="K247" s="39">
        <v>4.1207924756885053</v>
      </c>
      <c r="L247" s="39">
        <v>3.2130107136387043</v>
      </c>
      <c r="M247" s="39">
        <v>5.0564807977724904</v>
      </c>
      <c r="N247" s="39">
        <v>0</v>
      </c>
      <c r="O247" t="s">
        <v>339</v>
      </c>
      <c r="P247" s="19">
        <v>1520.1914944775892</v>
      </c>
      <c r="R247" s="39">
        <v>12.57851672118383</v>
      </c>
      <c r="S247" s="39">
        <v>3.6149910386391433</v>
      </c>
      <c r="T247" s="39">
        <v>0</v>
      </c>
      <c r="U247" s="39">
        <v>5.0564807977724904</v>
      </c>
      <c r="V247" s="16">
        <v>2.9629629629629631E-2</v>
      </c>
      <c r="W247" s="16">
        <v>7.4074074074074077E-3</v>
      </c>
      <c r="X247" s="16">
        <v>7.4074074074074077E-3</v>
      </c>
      <c r="Y247" s="16">
        <v>0.76226321578788481</v>
      </c>
      <c r="Z247" s="16">
        <v>0.23773678421211522</v>
      </c>
      <c r="AA247" s="39">
        <v>255.92370370370364</v>
      </c>
      <c r="AB247" s="39">
        <f>R247*1000/AA247</f>
        <v>49.149479079697286</v>
      </c>
      <c r="AC247" s="39">
        <f>IF(AND(Table25[[#This Row],[Subsector]]="Residential",$AB247&gt;49),49+($AB247-49)*2,$AB247)</f>
        <v>49.298958159394573</v>
      </c>
      <c r="AD247" s="39">
        <f>Table25[[#This Row],[Space heating demand (MWh)]]/(load_factor*8760)*1000</f>
        <v>2.0538313958938095</v>
      </c>
      <c r="AE247" s="39">
        <f>Table25[[#This Row],[Peak demand / kW]]/Table25[[#This Row],[Floor area / m^2]]*1000</f>
        <v>8.0251706511392094</v>
      </c>
      <c r="AF247" s="39">
        <f t="shared" si="3"/>
        <v>8.0495777281989849</v>
      </c>
      <c r="AG247" s="46">
        <f>Table25[[#This Row],[Rebound-corrected peak demand (W/m2)]]/DesignDT</f>
        <v>0.34998164035647761</v>
      </c>
      <c r="AI247" s="16">
        <f>IF(Table25[[#This Row],[Subsector]]="Residential",1-MAX(Table25[[#This Row],[No HW storage %]],Table25[[#This Row],[Space constrained %]]),Table25[[#This Row],[ND stock with floor area over threshold / %]])</f>
        <v>0.99259259259259258</v>
      </c>
      <c r="AJ247" s="16">
        <f>IF(Table25[[#This Row],[Subsector]]="Residential",1-MAX(Table25[[#This Row],[No HW storage %]],Table25[[#This Row],[Space constrained %]]),Table25[[#This Row],[ND stock with floor area over threshold / %]])</f>
        <v>0.99259259259259258</v>
      </c>
      <c r="AK247" s="16">
        <f>IF(Table25[[#This Row],[Subsector]]="Residential",1-MAX(Table25[[#This Row],[No HW storage %]],Table25[[#This Row],[Space constrained %]]),Table25[[#This Row],[ND stock with floor area over threshold / %]])</f>
        <v>0.99259259259259258</v>
      </c>
      <c r="AL247" s="16">
        <f>IF(Table25[[#This Row],[Subsector]]="Residential",1-MAX(Table25[[#This Row],[No HW storage %]],Table25[[#This Row],[Space constrained %]]),Table25[[#This Row],[ND stock with floor area over threshold / %]])</f>
        <v>0.99259259259259258</v>
      </c>
      <c r="AM247" s="16">
        <f>IF($G247=Table25[[#Headers],[Electric heating]],1,0)</f>
        <v>0</v>
      </c>
      <c r="AN247" s="16">
        <f>IF($G247=Table25[[#Headers],[Commercial electric heating]],1,0)</f>
        <v>0</v>
      </c>
      <c r="AO24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47" s="16">
        <f>IF(Table25[[#This Row],[Subsector]]="Residential",IF(AND(Table25[[#This Row],[Building structure]]&lt;&gt;"Apartment",OR(Table25[[#This Row],[Heating]]="Oil boiler",Table25[[#This Row],[Heating]]="Solid boiler")),1,1-Table25[[#This Row],[Space constrained %]]),Table25[[#This Row],[ND stock with floor area over threshold / %]])</f>
        <v>1</v>
      </c>
      <c r="AQ247" s="16">
        <f>IF(Table25[[#This Row],[Subsector]]="Residential",IF(AND(Table25[[#This Row],[Building structure]]&lt;&gt;"Apartment",OR(Table25[[#This Row],[Heating]]="Oil boiler",Table25[[#This Row],[Heating]]="Solid boiler")),1,1-Table25[[#This Row],[Space constrained %]]),Table25[[#This Row],[ND stock with floor area over threshold / %]])</f>
        <v>1</v>
      </c>
      <c r="AR247" s="16">
        <f>IF(Table25[[#This Row],[Heating]]="Gas boiler",1,percentage_of_non_gas_domestic_properties_within_close_proximity_of_gas_grid)</f>
        <v>0.3495740805177735</v>
      </c>
      <c r="AS247" s="16">
        <f>IF(Table25[[#This Row],[Heating]]="Gas boiler",1,percentage_of_non_gas_domestic_properties_within_close_proximity_of_gas_grid)</f>
        <v>0.3495740805177735</v>
      </c>
      <c r="AT247" s="16">
        <f>Table25[[#This Row],[Biomethane boiler]]*Table25[[#This Row],[ASHP]]</f>
        <v>0.34698464288430853</v>
      </c>
      <c r="AU247" s="16">
        <f>IF(Table25[[#This Row],[Subsector]]="Residential",Table25[[#This Row],[ASHP]]*Table25[[#This Row],[Bioliquid boiler (B100)]],Table25[[#This Row],[ND stock with floor area over threshold / %]])</f>
        <v>0.99259259259259258</v>
      </c>
      <c r="AV247" s="16">
        <f>Table25[[#This Row],[Biomethane boiler]]*Table25[[#This Row],[ASHP]]</f>
        <v>0.34698464288430853</v>
      </c>
      <c r="AW247" s="16">
        <v>1</v>
      </c>
      <c r="AX247" s="16">
        <f>IF(Table25[[#This Row],[Subsector]]="Residential",IF(Table25[[#This Row],[Building structure]]&lt;&gt;"Apartment",0.5*(1-MIN(Table25[[#This Row],[No HW storage %]],Table25[[#This Row],[Space constrained %]])),0),0.5*Table25[[#This Row],[ASHP]])</f>
        <v>0.49629629629629629</v>
      </c>
      <c r="AY247" s="16">
        <f>IF(Table25[[#This Row],[Subsector]]="Residential",IF(Table25[[#This Row],[Building structure]]&lt;&gt;"Apartment",Table25[[#This Row],[Hydrogen boiler]]*0.5,0),0.5*Table25[[#This Row],[Hydrogen boiler]])</f>
        <v>0.17478704025888675</v>
      </c>
      <c r="AZ247" s="16">
        <f>IF(Table25[[#This Row],[Subsector]]="Residential",IF(Table25[[#This Row],[Peak demand / kW]]&gt;fuse_limit_kW,0,1),0)</f>
        <v>1</v>
      </c>
      <c r="BA247" s="16">
        <f>IF(Table25[[#This Row],[Subsector]]="Residential",IF(Table25[[#This Row],[Building structure]]&lt;&gt;"Apartment",IF(Table25[[#This Row],[Peak demand / kW]]&gt;fuse_limit_kW,0,0.5),0),0)</f>
        <v>0.5</v>
      </c>
      <c r="BB247" s="16">
        <f>IF(Table25[[#This Row],[Subsector]]="Residential",IF(Table25[[#This Row],[Peak demand / kW]]&gt;fuse_limit_kW,0,1),IF(OR(Table25[[#This Row],[Subsector]]="Commercial",Table25[[#This Row],[Subsector]]="Public"),1,0))</f>
        <v>1</v>
      </c>
      <c r="BC247" s="16">
        <f>IF(Table25[[#This Row],[Subsector]]="Residential",IF(Table25[[#This Row],[Peak demand / kW]]&gt;fuse_limit_kW,0,1),0)</f>
        <v>1</v>
      </c>
      <c r="BD247" s="16">
        <f>IF($G247=Table25[[#Headers],[Gas boiler]],1,0)</f>
        <v>0</v>
      </c>
      <c r="BE247" s="16">
        <f>IF($G247=Table25[[#Headers],[Oil boiler]],1,0)</f>
        <v>0</v>
      </c>
      <c r="BF247" s="16">
        <f>IF($G247=Table25[[#Headers],[Solid boiler]],1,0)</f>
        <v>1</v>
      </c>
      <c r="BG247" s="16">
        <f>IF(Table25[[#This Row],[Subsector]]="Residential",IF(Table25[[#This Row],[Building structure]]&lt;&gt;"Apartment",Table25[[#This Row],[ASHP]]*0.5,0),0)</f>
        <v>0.49629629629629629</v>
      </c>
      <c r="BH247" s="16">
        <f>IF(Table25[[#This Row],[Subsector]]="Residential",IF(Table25[[#This Row],[Building structure]]="Apartment",1,0),0)</f>
        <v>0</v>
      </c>
      <c r="BI247" s="27">
        <f>Table25[[#This Row],[Bioliquid boiler (B100)]]*0.5</f>
        <v>0.5</v>
      </c>
    </row>
    <row r="248" spans="2:61" x14ac:dyDescent="0.25">
      <c r="B248" s="3">
        <v>240</v>
      </c>
      <c r="C248" t="s">
        <v>352</v>
      </c>
      <c r="G248" t="s">
        <v>13</v>
      </c>
      <c r="H248" t="s">
        <v>355</v>
      </c>
      <c r="J248" t="s">
        <v>362</v>
      </c>
      <c r="K248" s="39">
        <v>4.8858274697577748</v>
      </c>
      <c r="L248" s="39">
        <v>2.9511498027416811</v>
      </c>
      <c r="M248" s="39">
        <v>4.8793361247253548</v>
      </c>
      <c r="N248" s="39">
        <v>0</v>
      </c>
      <c r="O248" t="s">
        <v>339</v>
      </c>
      <c r="P248" s="19">
        <v>3738.545008641182</v>
      </c>
      <c r="R248" s="39">
        <v>16.83283822502057</v>
      </c>
      <c r="S248" s="39">
        <v>3.8221164456203374</v>
      </c>
      <c r="T248" s="39">
        <v>0</v>
      </c>
      <c r="U248" s="39">
        <v>4.8793361247253548</v>
      </c>
      <c r="V248" s="16">
        <v>4.5180722891566265E-2</v>
      </c>
      <c r="W248" s="16">
        <v>0</v>
      </c>
      <c r="X248" s="16">
        <v>3.0120481927710845E-3</v>
      </c>
      <c r="Y248" s="16">
        <v>0.80540652873183405</v>
      </c>
      <c r="Z248" s="16">
        <v>0.19459347126816601</v>
      </c>
      <c r="AA248" s="39">
        <v>244.40150602409662</v>
      </c>
      <c r="AB248" s="39">
        <f>R248*1000/AA248</f>
        <v>68.87370908164921</v>
      </c>
      <c r="AC248" s="39">
        <f>IF(AND(Table25[[#This Row],[Subsector]]="Residential",$AB248&gt;49),49+($AB248-49)*2,$AB248)</f>
        <v>88.74741816329842</v>
      </c>
      <c r="AD248" s="39">
        <f>Table25[[#This Row],[Space heating demand (MWh)]]/(load_factor*8760)*1000</f>
        <v>2.4351301142949042</v>
      </c>
      <c r="AE248" s="39">
        <f>Table25[[#This Row],[Peak demand / kW]]/Table25[[#This Row],[Floor area / m^2]]*1000</f>
        <v>9.9636461080350873</v>
      </c>
      <c r="AF248" s="39">
        <f t="shared" si="3"/>
        <v>12.838685172779677</v>
      </c>
      <c r="AG248" s="46">
        <f>Table25[[#This Row],[Rebound-corrected peak demand (W/m2)]]/DesignDT</f>
        <v>0.55820370316433376</v>
      </c>
      <c r="AI248" s="16">
        <f>IF(Table25[[#This Row],[Subsector]]="Residential",1-MAX(Table25[[#This Row],[No HW storage %]],Table25[[#This Row],[Space constrained %]]),Table25[[#This Row],[ND stock with floor area over threshold / %]])</f>
        <v>0.99698795180722888</v>
      </c>
      <c r="AJ248" s="16">
        <f>IF(Table25[[#This Row],[Subsector]]="Residential",1-MAX(Table25[[#This Row],[No HW storage %]],Table25[[#This Row],[Space constrained %]]),Table25[[#This Row],[ND stock with floor area over threshold / %]])</f>
        <v>0.99698795180722888</v>
      </c>
      <c r="AK248" s="16">
        <f>IF(Table25[[#This Row],[Subsector]]="Residential",1-MAX(Table25[[#This Row],[No HW storage %]],Table25[[#This Row],[Space constrained %]]),Table25[[#This Row],[ND stock with floor area over threshold / %]])</f>
        <v>0.99698795180722888</v>
      </c>
      <c r="AL248" s="16">
        <f>IF(Table25[[#This Row],[Subsector]]="Residential",1-MAX(Table25[[#This Row],[No HW storage %]],Table25[[#This Row],[Space constrained %]]),Table25[[#This Row],[ND stock with floor area over threshold / %]])</f>
        <v>0.99698795180722888</v>
      </c>
      <c r="AM248" s="16">
        <f>IF($G248=Table25[[#Headers],[Electric heating]],1,0)</f>
        <v>0</v>
      </c>
      <c r="AN248" s="16">
        <f>IF($G248=Table25[[#Headers],[Commercial electric heating]],1,0)</f>
        <v>0</v>
      </c>
      <c r="AO24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48" s="16">
        <f>IF(Table25[[#This Row],[Subsector]]="Residential",IF(AND(Table25[[#This Row],[Building structure]]&lt;&gt;"Apartment",OR(Table25[[#This Row],[Heating]]="Oil boiler",Table25[[#This Row],[Heating]]="Solid boiler")),1,1-Table25[[#This Row],[Space constrained %]]),Table25[[#This Row],[ND stock with floor area over threshold / %]])</f>
        <v>1</v>
      </c>
      <c r="AQ248" s="16">
        <f>IF(Table25[[#This Row],[Subsector]]="Residential",IF(AND(Table25[[#This Row],[Building structure]]&lt;&gt;"Apartment",OR(Table25[[#This Row],[Heating]]="Oil boiler",Table25[[#This Row],[Heating]]="Solid boiler")),1,1-Table25[[#This Row],[Space constrained %]]),Table25[[#This Row],[ND stock with floor area over threshold / %]])</f>
        <v>1</v>
      </c>
      <c r="AR248" s="16">
        <f>IF(Table25[[#This Row],[Heating]]="Gas boiler",1,percentage_of_non_gas_domestic_properties_within_close_proximity_of_gas_grid)</f>
        <v>0.3495740805177735</v>
      </c>
      <c r="AS248" s="16">
        <f>IF(Table25[[#This Row],[Heating]]="Gas boiler",1,percentage_of_non_gas_domestic_properties_within_close_proximity_of_gas_grid)</f>
        <v>0.3495740805177735</v>
      </c>
      <c r="AT248" s="16">
        <f>Table25[[#This Row],[Biomethane boiler]]*Table25[[#This Row],[ASHP]]</f>
        <v>0.3485211465403103</v>
      </c>
      <c r="AU248" s="16">
        <f>IF(Table25[[#This Row],[Subsector]]="Residential",Table25[[#This Row],[ASHP]]*Table25[[#This Row],[Bioliquid boiler (B100)]],Table25[[#This Row],[ND stock with floor area over threshold / %]])</f>
        <v>0.99698795180722888</v>
      </c>
      <c r="AV248" s="16">
        <f>Table25[[#This Row],[Biomethane boiler]]*Table25[[#This Row],[ASHP]]</f>
        <v>0.3485211465403103</v>
      </c>
      <c r="AW248" s="16">
        <v>1</v>
      </c>
      <c r="AX248" s="16">
        <f>IF(Table25[[#This Row],[Subsector]]="Residential",IF(Table25[[#This Row],[Building structure]]&lt;&gt;"Apartment",0.5*(1-MIN(Table25[[#This Row],[No HW storage %]],Table25[[#This Row],[Space constrained %]])),0),0.5*Table25[[#This Row],[ASHP]])</f>
        <v>0.5</v>
      </c>
      <c r="AY248" s="16">
        <f>IF(Table25[[#This Row],[Subsector]]="Residential",IF(Table25[[#This Row],[Building structure]]&lt;&gt;"Apartment",Table25[[#This Row],[Hydrogen boiler]]*0.5,0),0.5*Table25[[#This Row],[Hydrogen boiler]])</f>
        <v>0.17478704025888675</v>
      </c>
      <c r="AZ248" s="16">
        <f>IF(Table25[[#This Row],[Subsector]]="Residential",IF(Table25[[#This Row],[Peak demand / kW]]&gt;fuse_limit_kW,0,1),0)</f>
        <v>1</v>
      </c>
      <c r="BA248" s="16">
        <f>IF(Table25[[#This Row],[Subsector]]="Residential",IF(Table25[[#This Row],[Building structure]]&lt;&gt;"Apartment",IF(Table25[[#This Row],[Peak demand / kW]]&gt;fuse_limit_kW,0,0.5),0),0)</f>
        <v>0.5</v>
      </c>
      <c r="BB248" s="16">
        <f>IF(Table25[[#This Row],[Subsector]]="Residential",IF(Table25[[#This Row],[Peak demand / kW]]&gt;fuse_limit_kW,0,1),IF(OR(Table25[[#This Row],[Subsector]]="Commercial",Table25[[#This Row],[Subsector]]="Public"),1,0))</f>
        <v>1</v>
      </c>
      <c r="BC248" s="16">
        <f>IF(Table25[[#This Row],[Subsector]]="Residential",IF(Table25[[#This Row],[Peak demand / kW]]&gt;fuse_limit_kW,0,1),0)</f>
        <v>1</v>
      </c>
      <c r="BD248" s="16">
        <f>IF($G248=Table25[[#Headers],[Gas boiler]],1,0)</f>
        <v>0</v>
      </c>
      <c r="BE248" s="16">
        <f>IF($G248=Table25[[#Headers],[Oil boiler]],1,0)</f>
        <v>0</v>
      </c>
      <c r="BF248" s="16">
        <f>IF($G248=Table25[[#Headers],[Solid boiler]],1,0)</f>
        <v>1</v>
      </c>
      <c r="BG248" s="16">
        <f>IF(Table25[[#This Row],[Subsector]]="Residential",IF(Table25[[#This Row],[Building structure]]&lt;&gt;"Apartment",Table25[[#This Row],[ASHP]]*0.5,0),0)</f>
        <v>0.49849397590361444</v>
      </c>
      <c r="BH248" s="16">
        <f>IF(Table25[[#This Row],[Subsector]]="Residential",IF(Table25[[#This Row],[Building structure]]="Apartment",1,0),0)</f>
        <v>0</v>
      </c>
      <c r="BI248" s="27">
        <f>Table25[[#This Row],[Bioliquid boiler (B100)]]*0.5</f>
        <v>0.5</v>
      </c>
    </row>
    <row r="249" spans="2:61" x14ac:dyDescent="0.25">
      <c r="B249" s="3">
        <v>241</v>
      </c>
      <c r="C249" t="s">
        <v>352</v>
      </c>
      <c r="G249" t="s">
        <v>13</v>
      </c>
      <c r="H249" t="s">
        <v>356</v>
      </c>
      <c r="J249" t="s">
        <v>362</v>
      </c>
      <c r="K249" s="39">
        <v>4.453569649128073</v>
      </c>
      <c r="L249" s="39">
        <v>2.8478566656483837</v>
      </c>
      <c r="M249" s="39">
        <v>4.6724297905730543</v>
      </c>
      <c r="N249" s="39">
        <v>0</v>
      </c>
      <c r="O249" t="s">
        <v>339</v>
      </c>
      <c r="P249" s="19">
        <v>5641.5995461723869</v>
      </c>
      <c r="R249" s="39">
        <v>16.760009570560147</v>
      </c>
      <c r="S249" s="39">
        <v>3.9709999339564384</v>
      </c>
      <c r="T249" s="39">
        <v>0</v>
      </c>
      <c r="U249" s="39">
        <v>4.6724297905730552</v>
      </c>
      <c r="V249" s="16">
        <v>7.9840319361277445E-2</v>
      </c>
      <c r="W249" s="16">
        <v>7.9681274900398405E-3</v>
      </c>
      <c r="X249" s="16">
        <v>4.3912175648702596E-2</v>
      </c>
      <c r="Y249" s="16">
        <v>0.79631659881285322</v>
      </c>
      <c r="Z249" s="16">
        <v>0.20368340118714667</v>
      </c>
      <c r="AA249" s="39">
        <v>203.33772455089834</v>
      </c>
      <c r="AB249" s="39">
        <f>R249*1000/AA249</f>
        <v>82.424496524573215</v>
      </c>
      <c r="AC249" s="39">
        <f>IF(AND(Table25[[#This Row],[Subsector]]="Residential",$AB249&gt;49),49+($AB249-49)*2,$AB249)</f>
        <v>115.84899304914643</v>
      </c>
      <c r="AD249" s="39">
        <f>Table25[[#This Row],[Space heating demand (MWh)]]/(load_factor*8760)*1000</f>
        <v>2.2196898346963581</v>
      </c>
      <c r="AE249" s="39">
        <f>Table25[[#This Row],[Peak demand / kW]]/Table25[[#This Row],[Floor area / m^2]]*1000</f>
        <v>10.91627163429154</v>
      </c>
      <c r="AF249" s="39">
        <f t="shared" si="3"/>
        <v>15.343000321592601</v>
      </c>
      <c r="AG249" s="46">
        <f>Table25[[#This Row],[Rebound-corrected peak demand (W/m2)]]/DesignDT</f>
        <v>0.6670869705040261</v>
      </c>
      <c r="AI249" s="16">
        <f>IF(Table25[[#This Row],[Subsector]]="Residential",1-MAX(Table25[[#This Row],[No HW storage %]],Table25[[#This Row],[Space constrained %]]),Table25[[#This Row],[ND stock with floor area over threshold / %]])</f>
        <v>0.95608782435129736</v>
      </c>
      <c r="AJ249" s="16">
        <f>IF(Table25[[#This Row],[Subsector]]="Residential",1-MAX(Table25[[#This Row],[No HW storage %]],Table25[[#This Row],[Space constrained %]]),Table25[[#This Row],[ND stock with floor area over threshold / %]])</f>
        <v>0.95608782435129736</v>
      </c>
      <c r="AK249" s="16">
        <f>IF(Table25[[#This Row],[Subsector]]="Residential",1-MAX(Table25[[#This Row],[No HW storage %]],Table25[[#This Row],[Space constrained %]]),Table25[[#This Row],[ND stock with floor area over threshold / %]])</f>
        <v>0.95608782435129736</v>
      </c>
      <c r="AL249" s="16">
        <f>IF(Table25[[#This Row],[Subsector]]="Residential",1-MAX(Table25[[#This Row],[No HW storage %]],Table25[[#This Row],[Space constrained %]]),Table25[[#This Row],[ND stock with floor area over threshold / %]])</f>
        <v>0.95608782435129736</v>
      </c>
      <c r="AM249" s="16">
        <f>IF($G249=Table25[[#Headers],[Electric heating]],1,0)</f>
        <v>0</v>
      </c>
      <c r="AN249" s="16">
        <f>IF($G249=Table25[[#Headers],[Commercial electric heating]],1,0)</f>
        <v>0</v>
      </c>
      <c r="AO24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49" s="16">
        <f>IF(Table25[[#This Row],[Subsector]]="Residential",IF(AND(Table25[[#This Row],[Building structure]]&lt;&gt;"Apartment",OR(Table25[[#This Row],[Heating]]="Oil boiler",Table25[[#This Row],[Heating]]="Solid boiler")),1,1-Table25[[#This Row],[Space constrained %]]),Table25[[#This Row],[ND stock with floor area over threshold / %]])</f>
        <v>1</v>
      </c>
      <c r="AQ249" s="16">
        <f>IF(Table25[[#This Row],[Subsector]]="Residential",IF(AND(Table25[[#This Row],[Building structure]]&lt;&gt;"Apartment",OR(Table25[[#This Row],[Heating]]="Oil boiler",Table25[[#This Row],[Heating]]="Solid boiler")),1,1-Table25[[#This Row],[Space constrained %]]),Table25[[#This Row],[ND stock with floor area over threshold / %]])</f>
        <v>1</v>
      </c>
      <c r="AR249" s="16">
        <f>IF(Table25[[#This Row],[Heating]]="Gas boiler",1,percentage_of_non_gas_domestic_properties_within_close_proximity_of_gas_grid)</f>
        <v>0.3495740805177735</v>
      </c>
      <c r="AS249" s="16">
        <f>IF(Table25[[#This Row],[Heating]]="Gas boiler",1,percentage_of_non_gas_domestic_properties_within_close_proximity_of_gas_grid)</f>
        <v>0.3495740805177735</v>
      </c>
      <c r="AT249" s="16">
        <f>Table25[[#This Row],[Biomethane boiler]]*Table25[[#This Row],[ASHP]]</f>
        <v>0.33422352209184331</v>
      </c>
      <c r="AU249" s="16">
        <f>IF(Table25[[#This Row],[Subsector]]="Residential",Table25[[#This Row],[ASHP]]*Table25[[#This Row],[Bioliquid boiler (B100)]],Table25[[#This Row],[ND stock with floor area over threshold / %]])</f>
        <v>0.95608782435129736</v>
      </c>
      <c r="AV249" s="16">
        <f>Table25[[#This Row],[Biomethane boiler]]*Table25[[#This Row],[ASHP]]</f>
        <v>0.33422352209184331</v>
      </c>
      <c r="AW249" s="16">
        <v>1</v>
      </c>
      <c r="AX249" s="16">
        <f>IF(Table25[[#This Row],[Subsector]]="Residential",IF(Table25[[#This Row],[Building structure]]&lt;&gt;"Apartment",0.5*(1-MIN(Table25[[#This Row],[No HW storage %]],Table25[[#This Row],[Space constrained %]])),0),0.5*Table25[[#This Row],[ASHP]])</f>
        <v>0.49601593625498008</v>
      </c>
      <c r="AY249" s="16">
        <f>IF(Table25[[#This Row],[Subsector]]="Residential",IF(Table25[[#This Row],[Building structure]]&lt;&gt;"Apartment",Table25[[#This Row],[Hydrogen boiler]]*0.5,0),0.5*Table25[[#This Row],[Hydrogen boiler]])</f>
        <v>0.17478704025888675</v>
      </c>
      <c r="AZ249" s="16">
        <f>IF(Table25[[#This Row],[Subsector]]="Residential",IF(Table25[[#This Row],[Peak demand / kW]]&gt;fuse_limit_kW,0,1),0)</f>
        <v>1</v>
      </c>
      <c r="BA249" s="16">
        <f>IF(Table25[[#This Row],[Subsector]]="Residential",IF(Table25[[#This Row],[Building structure]]&lt;&gt;"Apartment",IF(Table25[[#This Row],[Peak demand / kW]]&gt;fuse_limit_kW,0,0.5),0),0)</f>
        <v>0.5</v>
      </c>
      <c r="BB249" s="16">
        <f>IF(Table25[[#This Row],[Subsector]]="Residential",IF(Table25[[#This Row],[Peak demand / kW]]&gt;fuse_limit_kW,0,1),IF(OR(Table25[[#This Row],[Subsector]]="Commercial",Table25[[#This Row],[Subsector]]="Public"),1,0))</f>
        <v>1</v>
      </c>
      <c r="BC249" s="16">
        <f>IF(Table25[[#This Row],[Subsector]]="Residential",IF(Table25[[#This Row],[Peak demand / kW]]&gt;fuse_limit_kW,0,1),0)</f>
        <v>1</v>
      </c>
      <c r="BD249" s="16">
        <f>IF($G249=Table25[[#Headers],[Gas boiler]],1,0)</f>
        <v>0</v>
      </c>
      <c r="BE249" s="16">
        <f>IF($G249=Table25[[#Headers],[Oil boiler]],1,0)</f>
        <v>0</v>
      </c>
      <c r="BF249" s="16">
        <f>IF($G249=Table25[[#Headers],[Solid boiler]],1,0)</f>
        <v>1</v>
      </c>
      <c r="BG249" s="16">
        <f>IF(Table25[[#This Row],[Subsector]]="Residential",IF(Table25[[#This Row],[Building structure]]&lt;&gt;"Apartment",Table25[[#This Row],[ASHP]]*0.5,0),0)</f>
        <v>0.47804391217564868</v>
      </c>
      <c r="BH249" s="16">
        <f>IF(Table25[[#This Row],[Subsector]]="Residential",IF(Table25[[#This Row],[Building structure]]="Apartment",1,0),0)</f>
        <v>0</v>
      </c>
      <c r="BI249" s="27">
        <f>Table25[[#This Row],[Bioliquid boiler (B100)]]*0.5</f>
        <v>0.5</v>
      </c>
    </row>
    <row r="250" spans="2:61" x14ac:dyDescent="0.25">
      <c r="B250">
        <v>242</v>
      </c>
      <c r="C250" t="s">
        <v>352</v>
      </c>
      <c r="G250" t="s">
        <v>13</v>
      </c>
      <c r="H250" t="s">
        <v>357</v>
      </c>
      <c r="J250" t="s">
        <v>362</v>
      </c>
      <c r="K250" s="39">
        <v>3.41686421406895</v>
      </c>
      <c r="L250" s="39">
        <v>2.411437904536879</v>
      </c>
      <c r="M250" s="39">
        <v>4.2662280559787353</v>
      </c>
      <c r="N250" s="39">
        <v>0</v>
      </c>
      <c r="O250" t="s">
        <v>339</v>
      </c>
      <c r="P250" s="19">
        <v>16170.3332301468</v>
      </c>
      <c r="R250" s="39">
        <v>13.555738347617933</v>
      </c>
      <c r="S250" s="39">
        <v>3.3600981261582796</v>
      </c>
      <c r="T250" s="39">
        <v>0</v>
      </c>
      <c r="U250" s="39">
        <v>4.2662280559787362</v>
      </c>
      <c r="V250" s="16">
        <v>8.3565459610027856E-2</v>
      </c>
      <c r="W250" s="16">
        <v>6.2630480167014616E-3</v>
      </c>
      <c r="X250" s="16">
        <v>0.15181058495821728</v>
      </c>
      <c r="Y250" s="16">
        <v>0.77984970712502322</v>
      </c>
      <c r="Z250" s="16">
        <v>0.22015029287497664</v>
      </c>
      <c r="AA250" s="39">
        <v>140.48467966573824</v>
      </c>
      <c r="AB250" s="39">
        <f>R250*1000/AA250</f>
        <v>96.492645175771017</v>
      </c>
      <c r="AC250" s="39">
        <f>IF(AND(Table25[[#This Row],[Subsector]]="Residential",$AB250&gt;49),49+($AB250-49)*2,$AB250)</f>
        <v>143.98529035154203</v>
      </c>
      <c r="AD250" s="39">
        <f>Table25[[#This Row],[Space heating demand (MWh)]]/(load_factor*8760)*1000</f>
        <v>1.7029886944715213</v>
      </c>
      <c r="AE250" s="39">
        <f>Table25[[#This Row],[Peak demand / kW]]/Table25[[#This Row],[Floor area / m^2]]*1000</f>
        <v>12.122237802182571</v>
      </c>
      <c r="AF250" s="39">
        <f t="shared" si="3"/>
        <v>18.088673250466208</v>
      </c>
      <c r="AG250" s="46">
        <f>Table25[[#This Row],[Rebound-corrected peak demand (W/m2)]]/DesignDT</f>
        <v>0.78646405436809597</v>
      </c>
      <c r="AI250" s="16">
        <f>IF(Table25[[#This Row],[Subsector]]="Residential",1-MAX(Table25[[#This Row],[No HW storage %]],Table25[[#This Row],[Space constrained %]]),Table25[[#This Row],[ND stock with floor area over threshold / %]])</f>
        <v>0.84818941504178269</v>
      </c>
      <c r="AJ250" s="16">
        <f>IF(Table25[[#This Row],[Subsector]]="Residential",1-MAX(Table25[[#This Row],[No HW storage %]],Table25[[#This Row],[Space constrained %]]),Table25[[#This Row],[ND stock with floor area over threshold / %]])</f>
        <v>0.84818941504178269</v>
      </c>
      <c r="AK250" s="16">
        <f>IF(Table25[[#This Row],[Subsector]]="Residential",1-MAX(Table25[[#This Row],[No HW storage %]],Table25[[#This Row],[Space constrained %]]),Table25[[#This Row],[ND stock with floor area over threshold / %]])</f>
        <v>0.84818941504178269</v>
      </c>
      <c r="AL250" s="16">
        <f>IF(Table25[[#This Row],[Subsector]]="Residential",1-MAX(Table25[[#This Row],[No HW storage %]],Table25[[#This Row],[Space constrained %]]),Table25[[#This Row],[ND stock with floor area over threshold / %]])</f>
        <v>0.84818941504178269</v>
      </c>
      <c r="AM250" s="16">
        <f>IF($G250=Table25[[#Headers],[Electric heating]],1,0)</f>
        <v>0</v>
      </c>
      <c r="AN250" s="16">
        <f>IF($G250=Table25[[#Headers],[Commercial electric heating]],1,0)</f>
        <v>0</v>
      </c>
      <c r="AO25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50" s="16">
        <f>IF(Table25[[#This Row],[Subsector]]="Residential",IF(AND(Table25[[#This Row],[Building structure]]&lt;&gt;"Apartment",OR(Table25[[#This Row],[Heating]]="Oil boiler",Table25[[#This Row],[Heating]]="Solid boiler")),1,1-Table25[[#This Row],[Space constrained %]]),Table25[[#This Row],[ND stock with floor area over threshold / %]])</f>
        <v>1</v>
      </c>
      <c r="AQ250" s="16">
        <f>IF(Table25[[#This Row],[Subsector]]="Residential",IF(AND(Table25[[#This Row],[Building structure]]&lt;&gt;"Apartment",OR(Table25[[#This Row],[Heating]]="Oil boiler",Table25[[#This Row],[Heating]]="Solid boiler")),1,1-Table25[[#This Row],[Space constrained %]]),Table25[[#This Row],[ND stock with floor area over threshold / %]])</f>
        <v>1</v>
      </c>
      <c r="AR250" s="16">
        <f>IF(Table25[[#This Row],[Heating]]="Gas boiler",1,percentage_of_non_gas_domestic_properties_within_close_proximity_of_gas_grid)</f>
        <v>0.3495740805177735</v>
      </c>
      <c r="AS250" s="16">
        <f>IF(Table25[[#This Row],[Heating]]="Gas boiler",1,percentage_of_non_gas_domestic_properties_within_close_proximity_of_gas_grid)</f>
        <v>0.3495740805177735</v>
      </c>
      <c r="AT250" s="16">
        <f>Table25[[#This Row],[Biomethane boiler]]*Table25[[#This Row],[ASHP]]</f>
        <v>0.29650503486813934</v>
      </c>
      <c r="AU250" s="16">
        <f>IF(Table25[[#This Row],[Subsector]]="Residential",Table25[[#This Row],[ASHP]]*Table25[[#This Row],[Bioliquid boiler (B100)]],Table25[[#This Row],[ND stock with floor area over threshold / %]])</f>
        <v>0.84818941504178269</v>
      </c>
      <c r="AV250" s="16">
        <f>Table25[[#This Row],[Biomethane boiler]]*Table25[[#This Row],[ASHP]]</f>
        <v>0.29650503486813934</v>
      </c>
      <c r="AW250" s="16">
        <v>1</v>
      </c>
      <c r="AX250" s="16">
        <f>IF(Table25[[#This Row],[Subsector]]="Residential",IF(Table25[[#This Row],[Building structure]]&lt;&gt;"Apartment",0.5*(1-MIN(Table25[[#This Row],[No HW storage %]],Table25[[#This Row],[Space constrained %]])),0),0.5*Table25[[#This Row],[ASHP]])</f>
        <v>0.49686847599164929</v>
      </c>
      <c r="AY250" s="16">
        <f>IF(Table25[[#This Row],[Subsector]]="Residential",IF(Table25[[#This Row],[Building structure]]&lt;&gt;"Apartment",Table25[[#This Row],[Hydrogen boiler]]*0.5,0),0.5*Table25[[#This Row],[Hydrogen boiler]])</f>
        <v>0.17478704025888675</v>
      </c>
      <c r="AZ250" s="16">
        <f>IF(Table25[[#This Row],[Subsector]]="Residential",IF(Table25[[#This Row],[Peak demand / kW]]&gt;fuse_limit_kW,0,1),0)</f>
        <v>1</v>
      </c>
      <c r="BA250" s="16">
        <f>IF(Table25[[#This Row],[Subsector]]="Residential",IF(Table25[[#This Row],[Building structure]]&lt;&gt;"Apartment",IF(Table25[[#This Row],[Peak demand / kW]]&gt;fuse_limit_kW,0,0.5),0),0)</f>
        <v>0.5</v>
      </c>
      <c r="BB250" s="16">
        <f>IF(Table25[[#This Row],[Subsector]]="Residential",IF(Table25[[#This Row],[Peak demand / kW]]&gt;fuse_limit_kW,0,1),IF(OR(Table25[[#This Row],[Subsector]]="Commercial",Table25[[#This Row],[Subsector]]="Public"),1,0))</f>
        <v>1</v>
      </c>
      <c r="BC250" s="16">
        <f>IF(Table25[[#This Row],[Subsector]]="Residential",IF(Table25[[#This Row],[Peak demand / kW]]&gt;fuse_limit_kW,0,1),0)</f>
        <v>1</v>
      </c>
      <c r="BD250" s="16">
        <f>IF($G250=Table25[[#Headers],[Gas boiler]],1,0)</f>
        <v>0</v>
      </c>
      <c r="BE250" s="16">
        <f>IF($G250=Table25[[#Headers],[Oil boiler]],1,0)</f>
        <v>0</v>
      </c>
      <c r="BF250" s="16">
        <f>IF($G250=Table25[[#Headers],[Solid boiler]],1,0)</f>
        <v>1</v>
      </c>
      <c r="BG250" s="16">
        <f>IF(Table25[[#This Row],[Subsector]]="Residential",IF(Table25[[#This Row],[Building structure]]&lt;&gt;"Apartment",Table25[[#This Row],[ASHP]]*0.5,0),0)</f>
        <v>0.42409470752089135</v>
      </c>
      <c r="BH250" s="16">
        <f>IF(Table25[[#This Row],[Subsector]]="Residential",IF(Table25[[#This Row],[Building structure]]="Apartment",1,0),0)</f>
        <v>0</v>
      </c>
      <c r="BI250" s="27">
        <f>Table25[[#This Row],[Bioliquid boiler (B100)]]*0.5</f>
        <v>0.5</v>
      </c>
    </row>
    <row r="251" spans="2:61" x14ac:dyDescent="0.25">
      <c r="B251" s="3">
        <v>243</v>
      </c>
      <c r="C251" t="s">
        <v>352</v>
      </c>
      <c r="G251" t="s">
        <v>13</v>
      </c>
      <c r="H251" t="s">
        <v>358</v>
      </c>
      <c r="J251" t="s">
        <v>362</v>
      </c>
      <c r="K251" s="39">
        <v>2.9124124253895518</v>
      </c>
      <c r="L251" s="39">
        <v>2.1635281845763985</v>
      </c>
      <c r="M251" s="39">
        <v>4.0274174544111236</v>
      </c>
      <c r="N251" s="39">
        <v>0</v>
      </c>
      <c r="O251" t="s">
        <v>339</v>
      </c>
      <c r="P251" s="19">
        <v>25967.122861224598</v>
      </c>
      <c r="R251" s="39">
        <v>12.711594935631751</v>
      </c>
      <c r="S251" s="39">
        <v>3.1668603635585151</v>
      </c>
      <c r="T251" s="39">
        <v>0</v>
      </c>
      <c r="U251" s="39">
        <v>4.0274174544111228</v>
      </c>
      <c r="V251" s="16">
        <v>8.1526452732003471E-2</v>
      </c>
      <c r="W251" s="16">
        <v>9.9610220874837598E-3</v>
      </c>
      <c r="X251" s="16">
        <v>0.39418907198612313</v>
      </c>
      <c r="Y251" s="16">
        <v>0.77092332974426148</v>
      </c>
      <c r="Z251" s="16">
        <v>0.22907667025573847</v>
      </c>
      <c r="AA251" s="39">
        <v>109.84098005203816</v>
      </c>
      <c r="AB251" s="39">
        <f>R251*1000/AA251</f>
        <v>115.72725343136521</v>
      </c>
      <c r="AC251" s="39">
        <f>IF(AND(Table25[[#This Row],[Subsector]]="Residential",$AB251&gt;49),49+($AB251-49)*2,$AB251)</f>
        <v>182.45450686273043</v>
      </c>
      <c r="AD251" s="39">
        <f>Table25[[#This Row],[Space heating demand (MWh)]]/(load_factor*8760)*1000</f>
        <v>1.451566443189277</v>
      </c>
      <c r="AE251" s="39">
        <f>Table25[[#This Row],[Peak demand / kW]]/Table25[[#This Row],[Floor area / m^2]]*1000</f>
        <v>13.215162888218806</v>
      </c>
      <c r="AF251" s="39">
        <f t="shared" si="3"/>
        <v>20.834902379417635</v>
      </c>
      <c r="AG251" s="46">
        <f>Table25[[#This Row],[Rebound-corrected peak demand (W/m2)]]/DesignDT</f>
        <v>0.90586532084424498</v>
      </c>
      <c r="AI251" s="16">
        <f>IF(Table25[[#This Row],[Subsector]]="Residential",1-MAX(Table25[[#This Row],[No HW storage %]],Table25[[#This Row],[Space constrained %]]),Table25[[#This Row],[ND stock with floor area over threshold / %]])</f>
        <v>0.60581092801387681</v>
      </c>
      <c r="AJ251" s="16">
        <f>IF(Table25[[#This Row],[Subsector]]="Residential",1-MAX(Table25[[#This Row],[No HW storage %]],Table25[[#This Row],[Space constrained %]]),Table25[[#This Row],[ND stock with floor area over threshold / %]])</f>
        <v>0.60581092801387681</v>
      </c>
      <c r="AK251" s="16">
        <f>IF(Table25[[#This Row],[Subsector]]="Residential",1-MAX(Table25[[#This Row],[No HW storage %]],Table25[[#This Row],[Space constrained %]]),Table25[[#This Row],[ND stock with floor area over threshold / %]])</f>
        <v>0.60581092801387681</v>
      </c>
      <c r="AL251" s="16">
        <f>IF(Table25[[#This Row],[Subsector]]="Residential",1-MAX(Table25[[#This Row],[No HW storage %]],Table25[[#This Row],[Space constrained %]]),Table25[[#This Row],[ND stock with floor area over threshold / %]])</f>
        <v>0.60581092801387681</v>
      </c>
      <c r="AM251" s="16">
        <f>IF($G251=Table25[[#Headers],[Electric heating]],1,0)</f>
        <v>0</v>
      </c>
      <c r="AN251" s="16">
        <f>IF($G251=Table25[[#Headers],[Commercial electric heating]],1,0)</f>
        <v>0</v>
      </c>
      <c r="AO25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51" s="16">
        <f>IF(Table25[[#This Row],[Subsector]]="Residential",IF(AND(Table25[[#This Row],[Building structure]]&lt;&gt;"Apartment",OR(Table25[[#This Row],[Heating]]="Oil boiler",Table25[[#This Row],[Heating]]="Solid boiler")),1,1-Table25[[#This Row],[Space constrained %]]),Table25[[#This Row],[ND stock with floor area over threshold / %]])</f>
        <v>1</v>
      </c>
      <c r="AQ251" s="16">
        <f>IF(Table25[[#This Row],[Subsector]]="Residential",IF(AND(Table25[[#This Row],[Building structure]]&lt;&gt;"Apartment",OR(Table25[[#This Row],[Heating]]="Oil boiler",Table25[[#This Row],[Heating]]="Solid boiler")),1,1-Table25[[#This Row],[Space constrained %]]),Table25[[#This Row],[ND stock with floor area over threshold / %]])</f>
        <v>1</v>
      </c>
      <c r="AR251" s="16">
        <f>IF(Table25[[#This Row],[Heating]]="Gas boiler",1,percentage_of_non_gas_domestic_properties_within_close_proximity_of_gas_grid)</f>
        <v>0.3495740805177735</v>
      </c>
      <c r="AS251" s="16">
        <f>IF(Table25[[#This Row],[Heating]]="Gas boiler",1,percentage_of_non_gas_domestic_properties_within_close_proximity_of_gas_grid)</f>
        <v>0.3495740805177735</v>
      </c>
      <c r="AT251" s="16">
        <f>Table25[[#This Row],[Biomethane boiler]]*Table25[[#This Row],[ASHP]]</f>
        <v>0.21177579812807007</v>
      </c>
      <c r="AU251" s="16">
        <f>IF(Table25[[#This Row],[Subsector]]="Residential",Table25[[#This Row],[ASHP]]*Table25[[#This Row],[Bioliquid boiler (B100)]],Table25[[#This Row],[ND stock with floor area over threshold / %]])</f>
        <v>0.60581092801387681</v>
      </c>
      <c r="AV251" s="16">
        <f>Table25[[#This Row],[Biomethane boiler]]*Table25[[#This Row],[ASHP]]</f>
        <v>0.21177579812807007</v>
      </c>
      <c r="AW251" s="16">
        <v>1</v>
      </c>
      <c r="AX251" s="16">
        <f>IF(Table25[[#This Row],[Subsector]]="Residential",IF(Table25[[#This Row],[Building structure]]&lt;&gt;"Apartment",0.5*(1-MIN(Table25[[#This Row],[No HW storage %]],Table25[[#This Row],[Space constrained %]])),0),0.5*Table25[[#This Row],[ASHP]])</f>
        <v>0.49501948895625814</v>
      </c>
      <c r="AY251" s="16">
        <f>IF(Table25[[#This Row],[Subsector]]="Residential",IF(Table25[[#This Row],[Building structure]]&lt;&gt;"Apartment",Table25[[#This Row],[Hydrogen boiler]]*0.5,0),0.5*Table25[[#This Row],[Hydrogen boiler]])</f>
        <v>0.17478704025888675</v>
      </c>
      <c r="AZ251" s="16">
        <f>IF(Table25[[#This Row],[Subsector]]="Residential",IF(Table25[[#This Row],[Peak demand / kW]]&gt;fuse_limit_kW,0,1),0)</f>
        <v>1</v>
      </c>
      <c r="BA251" s="16">
        <f>IF(Table25[[#This Row],[Subsector]]="Residential",IF(Table25[[#This Row],[Building structure]]&lt;&gt;"Apartment",IF(Table25[[#This Row],[Peak demand / kW]]&gt;fuse_limit_kW,0,0.5),0),0)</f>
        <v>0.5</v>
      </c>
      <c r="BB251" s="16">
        <f>IF(Table25[[#This Row],[Subsector]]="Residential",IF(Table25[[#This Row],[Peak demand / kW]]&gt;fuse_limit_kW,0,1),IF(OR(Table25[[#This Row],[Subsector]]="Commercial",Table25[[#This Row],[Subsector]]="Public"),1,0))</f>
        <v>1</v>
      </c>
      <c r="BC251" s="16">
        <f>IF(Table25[[#This Row],[Subsector]]="Residential",IF(Table25[[#This Row],[Peak demand / kW]]&gt;fuse_limit_kW,0,1),0)</f>
        <v>1</v>
      </c>
      <c r="BD251" s="16">
        <f>IF($G251=Table25[[#Headers],[Gas boiler]],1,0)</f>
        <v>0</v>
      </c>
      <c r="BE251" s="16">
        <f>IF($G251=Table25[[#Headers],[Oil boiler]],1,0)</f>
        <v>0</v>
      </c>
      <c r="BF251" s="16">
        <f>IF($G251=Table25[[#Headers],[Solid boiler]],1,0)</f>
        <v>1</v>
      </c>
      <c r="BG251" s="16">
        <f>IF(Table25[[#This Row],[Subsector]]="Residential",IF(Table25[[#This Row],[Building structure]]&lt;&gt;"Apartment",Table25[[#This Row],[ASHP]]*0.5,0),0)</f>
        <v>0.30290546400693841</v>
      </c>
      <c r="BH251" s="16">
        <f>IF(Table25[[#This Row],[Subsector]]="Residential",IF(Table25[[#This Row],[Building structure]]="Apartment",1,0),0)</f>
        <v>0</v>
      </c>
      <c r="BI251" s="27">
        <f>Table25[[#This Row],[Bioliquid boiler (B100)]]*0.5</f>
        <v>0.5</v>
      </c>
    </row>
    <row r="252" spans="2:61" x14ac:dyDescent="0.25">
      <c r="B252" s="3">
        <v>244</v>
      </c>
      <c r="C252" t="s">
        <v>352</v>
      </c>
      <c r="G252" t="s">
        <v>13</v>
      </c>
      <c r="H252" t="s">
        <v>359</v>
      </c>
      <c r="J252" t="s">
        <v>362</v>
      </c>
      <c r="K252" s="39">
        <v>2.8277162654064818</v>
      </c>
      <c r="L252" s="39">
        <v>2.0760248955658804</v>
      </c>
      <c r="M252" s="39">
        <v>3.9443435378987259</v>
      </c>
      <c r="N252" s="39">
        <v>0</v>
      </c>
      <c r="O252" t="s">
        <v>339</v>
      </c>
      <c r="P252" s="19">
        <v>22701.526317531996</v>
      </c>
      <c r="R252" s="39">
        <v>13.441554851301646</v>
      </c>
      <c r="S252" s="39">
        <v>3.2367591855238338</v>
      </c>
      <c r="T252" s="39">
        <v>0</v>
      </c>
      <c r="U252" s="39">
        <v>3.9443435378987259</v>
      </c>
      <c r="V252" s="16">
        <v>0.14632936507936509</v>
      </c>
      <c r="W252" s="16">
        <v>1.037037037037037E-2</v>
      </c>
      <c r="X252" s="16">
        <v>0.51190476190476186</v>
      </c>
      <c r="Y252" s="16">
        <v>0.77299581603783929</v>
      </c>
      <c r="Z252" s="16">
        <v>0.22700418396216077</v>
      </c>
      <c r="AA252" s="39">
        <v>98.401537698412739</v>
      </c>
      <c r="AB252" s="39">
        <f>R252*1000/AA252</f>
        <v>136.59903255270436</v>
      </c>
      <c r="AC252" s="39">
        <f>IF(AND(Table25[[#This Row],[Subsector]]="Residential",$AB252&gt;49),49+($AB252-49)*2,$AB252)</f>
        <v>224.19806510540872</v>
      </c>
      <c r="AD252" s="39">
        <f>Table25[[#This Row],[Space heating demand (MWh)]]/(load_factor*8760)*1000</f>
        <v>1.4093532928034862</v>
      </c>
      <c r="AE252" s="39">
        <f>Table25[[#This Row],[Peak demand / kW]]/Table25[[#This Row],[Floor area / m^2]]*1000</f>
        <v>14.322472247567527</v>
      </c>
      <c r="AF252" s="39">
        <f t="shared" si="3"/>
        <v>23.507271650636458</v>
      </c>
      <c r="AG252" s="46">
        <f>Table25[[#This Row],[Rebound-corrected peak demand (W/m2)]]/DesignDT</f>
        <v>1.0220552891581069</v>
      </c>
      <c r="AI252" s="16">
        <f>IF(Table25[[#This Row],[Subsector]]="Residential",1-MAX(Table25[[#This Row],[No HW storage %]],Table25[[#This Row],[Space constrained %]]),Table25[[#This Row],[ND stock with floor area over threshold / %]])</f>
        <v>0.48809523809523814</v>
      </c>
      <c r="AJ252" s="16">
        <f>IF(Table25[[#This Row],[Subsector]]="Residential",1-MAX(Table25[[#This Row],[No HW storage %]],Table25[[#This Row],[Space constrained %]]),Table25[[#This Row],[ND stock with floor area over threshold / %]])</f>
        <v>0.48809523809523814</v>
      </c>
      <c r="AK252" s="16">
        <f>IF(Table25[[#This Row],[Subsector]]="Residential",1-MAX(Table25[[#This Row],[No HW storage %]],Table25[[#This Row],[Space constrained %]]),Table25[[#This Row],[ND stock with floor area over threshold / %]])</f>
        <v>0.48809523809523814</v>
      </c>
      <c r="AL252" s="16">
        <f>IF(Table25[[#This Row],[Subsector]]="Residential",1-MAX(Table25[[#This Row],[No HW storage %]],Table25[[#This Row],[Space constrained %]]),Table25[[#This Row],[ND stock with floor area over threshold / %]])</f>
        <v>0.48809523809523814</v>
      </c>
      <c r="AM252" s="16">
        <f>IF($G252=Table25[[#Headers],[Electric heating]],1,0)</f>
        <v>0</v>
      </c>
      <c r="AN252" s="16">
        <f>IF($G252=Table25[[#Headers],[Commercial electric heating]],1,0)</f>
        <v>0</v>
      </c>
      <c r="AO25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52" s="16">
        <f>IF(Table25[[#This Row],[Subsector]]="Residential",IF(AND(Table25[[#This Row],[Building structure]]&lt;&gt;"Apartment",OR(Table25[[#This Row],[Heating]]="Oil boiler",Table25[[#This Row],[Heating]]="Solid boiler")),1,1-Table25[[#This Row],[Space constrained %]]),Table25[[#This Row],[ND stock with floor area over threshold / %]])</f>
        <v>1</v>
      </c>
      <c r="AQ252" s="16">
        <f>IF(Table25[[#This Row],[Subsector]]="Residential",IF(AND(Table25[[#This Row],[Building structure]]&lt;&gt;"Apartment",OR(Table25[[#This Row],[Heating]]="Oil boiler",Table25[[#This Row],[Heating]]="Solid boiler")),1,1-Table25[[#This Row],[Space constrained %]]),Table25[[#This Row],[ND stock with floor area over threshold / %]])</f>
        <v>1</v>
      </c>
      <c r="AR252" s="16">
        <f>IF(Table25[[#This Row],[Heating]]="Gas boiler",1,percentage_of_non_gas_domestic_properties_within_close_proximity_of_gas_grid)</f>
        <v>0.3495740805177735</v>
      </c>
      <c r="AS252" s="16">
        <f>IF(Table25[[#This Row],[Heating]]="Gas boiler",1,percentage_of_non_gas_domestic_properties_within_close_proximity_of_gas_grid)</f>
        <v>0.3495740805177735</v>
      </c>
      <c r="AT252" s="16">
        <f>Table25[[#This Row],[Biomethane boiler]]*Table25[[#This Row],[ASHP]]</f>
        <v>0.17062544406224661</v>
      </c>
      <c r="AU252" s="16">
        <f>IF(Table25[[#This Row],[Subsector]]="Residential",Table25[[#This Row],[ASHP]]*Table25[[#This Row],[Bioliquid boiler (B100)]],Table25[[#This Row],[ND stock with floor area over threshold / %]])</f>
        <v>0.48809523809523814</v>
      </c>
      <c r="AV252" s="16">
        <f>Table25[[#This Row],[Biomethane boiler]]*Table25[[#This Row],[ASHP]]</f>
        <v>0.17062544406224661</v>
      </c>
      <c r="AW252" s="16">
        <v>1</v>
      </c>
      <c r="AX252" s="16">
        <f>IF(Table25[[#This Row],[Subsector]]="Residential",IF(Table25[[#This Row],[Building structure]]&lt;&gt;"Apartment",0.5*(1-MIN(Table25[[#This Row],[No HW storage %]],Table25[[#This Row],[Space constrained %]])),0),0.5*Table25[[#This Row],[ASHP]])</f>
        <v>0.49481481481481482</v>
      </c>
      <c r="AY252" s="16">
        <f>IF(Table25[[#This Row],[Subsector]]="Residential",IF(Table25[[#This Row],[Building structure]]&lt;&gt;"Apartment",Table25[[#This Row],[Hydrogen boiler]]*0.5,0),0.5*Table25[[#This Row],[Hydrogen boiler]])</f>
        <v>0.17478704025888675</v>
      </c>
      <c r="AZ252" s="16">
        <f>IF(Table25[[#This Row],[Subsector]]="Residential",IF(Table25[[#This Row],[Peak demand / kW]]&gt;fuse_limit_kW,0,1),0)</f>
        <v>1</v>
      </c>
      <c r="BA252" s="16">
        <f>IF(Table25[[#This Row],[Subsector]]="Residential",IF(Table25[[#This Row],[Building structure]]&lt;&gt;"Apartment",IF(Table25[[#This Row],[Peak demand / kW]]&gt;fuse_limit_kW,0,0.5),0),0)</f>
        <v>0.5</v>
      </c>
      <c r="BB252" s="16">
        <f>IF(Table25[[#This Row],[Subsector]]="Residential",IF(Table25[[#This Row],[Peak demand / kW]]&gt;fuse_limit_kW,0,1),IF(OR(Table25[[#This Row],[Subsector]]="Commercial",Table25[[#This Row],[Subsector]]="Public"),1,0))</f>
        <v>1</v>
      </c>
      <c r="BC252" s="16">
        <f>IF(Table25[[#This Row],[Subsector]]="Residential",IF(Table25[[#This Row],[Peak demand / kW]]&gt;fuse_limit_kW,0,1),0)</f>
        <v>1</v>
      </c>
      <c r="BD252" s="16">
        <f>IF($G252=Table25[[#Headers],[Gas boiler]],1,0)</f>
        <v>0</v>
      </c>
      <c r="BE252" s="16">
        <f>IF($G252=Table25[[#Headers],[Oil boiler]],1,0)</f>
        <v>0</v>
      </c>
      <c r="BF252" s="16">
        <f>IF($G252=Table25[[#Headers],[Solid boiler]],1,0)</f>
        <v>1</v>
      </c>
      <c r="BG252" s="16">
        <f>IF(Table25[[#This Row],[Subsector]]="Residential",IF(Table25[[#This Row],[Building structure]]&lt;&gt;"Apartment",Table25[[#This Row],[ASHP]]*0.5,0),0)</f>
        <v>0.24404761904761907</v>
      </c>
      <c r="BH252" s="16">
        <f>IF(Table25[[#This Row],[Subsector]]="Residential",IF(Table25[[#This Row],[Building structure]]="Apartment",1,0),0)</f>
        <v>0</v>
      </c>
      <c r="BI252" s="27">
        <f>Table25[[#This Row],[Bioliquid boiler (B100)]]*0.5</f>
        <v>0.5</v>
      </c>
    </row>
    <row r="253" spans="2:61" x14ac:dyDescent="0.25">
      <c r="B253">
        <v>245</v>
      </c>
      <c r="C253" t="s">
        <v>352</v>
      </c>
      <c r="G253" t="s">
        <v>13</v>
      </c>
      <c r="H253" t="s">
        <v>360</v>
      </c>
      <c r="J253" t="s">
        <v>362</v>
      </c>
      <c r="K253" s="39">
        <v>4.0935850174359736</v>
      </c>
      <c r="L253" s="39">
        <v>1.8780844649688766</v>
      </c>
      <c r="M253" s="39">
        <v>3.8908011173050365</v>
      </c>
      <c r="N253" s="39">
        <v>0</v>
      </c>
      <c r="O253" t="s">
        <v>339</v>
      </c>
      <c r="P253" s="19">
        <v>74219.126963716961</v>
      </c>
      <c r="R253" s="39">
        <v>23.29981234013578</v>
      </c>
      <c r="S253" s="39">
        <v>2.8761525242607311</v>
      </c>
      <c r="T253" s="39">
        <v>0</v>
      </c>
      <c r="U253" s="39">
        <v>3.8908011173050365</v>
      </c>
      <c r="V253" s="16">
        <v>0.51145501441359431</v>
      </c>
      <c r="W253" s="16">
        <v>0.15408852213053265</v>
      </c>
      <c r="X253" s="16">
        <v>0.62251555150963434</v>
      </c>
      <c r="Y253" s="16">
        <v>0.84494078799052263</v>
      </c>
      <c r="Z253" s="16">
        <v>0.15505921200947731</v>
      </c>
      <c r="AA253" s="39">
        <v>90.701942042178644</v>
      </c>
      <c r="AB253" s="39">
        <f>R253*1000/AA253</f>
        <v>256.88327962482646</v>
      </c>
      <c r="AC253" s="39">
        <f>IF(AND(Table25[[#This Row],[Subsector]]="Residential",$AB253&gt;49),49+($AB253-49)*2,$AB253)</f>
        <v>464.76655924965291</v>
      </c>
      <c r="AD253" s="39">
        <f>Table25[[#This Row],[Space heating demand (MWh)]]/(load_factor*8760)*1000</f>
        <v>2.0402710110185236</v>
      </c>
      <c r="AE253" s="39">
        <f>Table25[[#This Row],[Peak demand / kW]]/Table25[[#This Row],[Floor area / m^2]]*1000</f>
        <v>22.494237334739175</v>
      </c>
      <c r="AF253" s="39">
        <f t="shared" si="3"/>
        <v>40.697741418906382</v>
      </c>
      <c r="AG253" s="46">
        <f>Table25[[#This Row],[Rebound-corrected peak demand (W/m2)]]/DesignDT</f>
        <v>1.769467018213321</v>
      </c>
      <c r="AI253" s="16">
        <f>IF(Table25[[#This Row],[Subsector]]="Residential",1-MAX(Table25[[#This Row],[No HW storage %]],Table25[[#This Row],[Space constrained %]]),Table25[[#This Row],[ND stock with floor area over threshold / %]])</f>
        <v>0.37748444849036566</v>
      </c>
      <c r="AJ253" s="16">
        <f>IF(Table25[[#This Row],[Subsector]]="Residential",1-MAX(Table25[[#This Row],[No HW storage %]],Table25[[#This Row],[Space constrained %]]),Table25[[#This Row],[ND stock with floor area over threshold / %]])</f>
        <v>0.37748444849036566</v>
      </c>
      <c r="AK253" s="16">
        <f>IF(Table25[[#This Row],[Subsector]]="Residential",1-MAX(Table25[[#This Row],[No HW storage %]],Table25[[#This Row],[Space constrained %]]),Table25[[#This Row],[ND stock with floor area over threshold / %]])</f>
        <v>0.37748444849036566</v>
      </c>
      <c r="AL253" s="16">
        <f>IF(Table25[[#This Row],[Subsector]]="Residential",1-MAX(Table25[[#This Row],[No HW storage %]],Table25[[#This Row],[Space constrained %]]),Table25[[#This Row],[ND stock with floor area over threshold / %]])</f>
        <v>0.37748444849036566</v>
      </c>
      <c r="AM253" s="16">
        <f>IF($G253=Table25[[#Headers],[Electric heating]],1,0)</f>
        <v>0</v>
      </c>
      <c r="AN253" s="16">
        <f>IF($G253=Table25[[#Headers],[Commercial electric heating]],1,0)</f>
        <v>0</v>
      </c>
      <c r="AO25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1</v>
      </c>
      <c r="AP253" s="16">
        <f>IF(Table25[[#This Row],[Subsector]]="Residential",IF(AND(Table25[[#This Row],[Building structure]]&lt;&gt;"Apartment",OR(Table25[[#This Row],[Heating]]="Oil boiler",Table25[[#This Row],[Heating]]="Solid boiler")),1,1-Table25[[#This Row],[Space constrained %]]),Table25[[#This Row],[ND stock with floor area over threshold / %]])</f>
        <v>1</v>
      </c>
      <c r="AQ253" s="16">
        <f>IF(Table25[[#This Row],[Subsector]]="Residential",IF(AND(Table25[[#This Row],[Building structure]]&lt;&gt;"Apartment",OR(Table25[[#This Row],[Heating]]="Oil boiler",Table25[[#This Row],[Heating]]="Solid boiler")),1,1-Table25[[#This Row],[Space constrained %]]),Table25[[#This Row],[ND stock with floor area over threshold / %]])</f>
        <v>1</v>
      </c>
      <c r="AR253" s="16">
        <f>IF(Table25[[#This Row],[Heating]]="Gas boiler",1,percentage_of_non_gas_domestic_properties_within_close_proximity_of_gas_grid)</f>
        <v>0.3495740805177735</v>
      </c>
      <c r="AS253" s="16">
        <f>IF(Table25[[#This Row],[Heating]]="Gas boiler",1,percentage_of_non_gas_domestic_properties_within_close_proximity_of_gas_grid)</f>
        <v>0.3495740805177735</v>
      </c>
      <c r="AT253" s="16">
        <f>Table25[[#This Row],[Biomethane boiler]]*Table25[[#This Row],[ASHP]]</f>
        <v>0.1319587789907784</v>
      </c>
      <c r="AU253" s="16">
        <f>IF(Table25[[#This Row],[Subsector]]="Residential",Table25[[#This Row],[ASHP]]*Table25[[#This Row],[Bioliquid boiler (B100)]],Table25[[#This Row],[ND stock with floor area over threshold / %]])</f>
        <v>0.37748444849036566</v>
      </c>
      <c r="AV253" s="16">
        <f>Table25[[#This Row],[Biomethane boiler]]*Table25[[#This Row],[ASHP]]</f>
        <v>0.1319587789907784</v>
      </c>
      <c r="AW253" s="16">
        <v>1</v>
      </c>
      <c r="AX253" s="16">
        <f>IF(Table25[[#This Row],[Subsector]]="Residential",IF(Table25[[#This Row],[Building structure]]&lt;&gt;"Apartment",0.5*(1-MIN(Table25[[#This Row],[No HW storage %]],Table25[[#This Row],[Space constrained %]])),0),0.5*Table25[[#This Row],[ASHP]])</f>
        <v>0.4229557389347337</v>
      </c>
      <c r="AY253" s="16">
        <f>IF(Table25[[#This Row],[Subsector]]="Residential",IF(Table25[[#This Row],[Building structure]]&lt;&gt;"Apartment",Table25[[#This Row],[Hydrogen boiler]]*0.5,0),0.5*Table25[[#This Row],[Hydrogen boiler]])</f>
        <v>0.17478704025888675</v>
      </c>
      <c r="AZ253" s="16">
        <f>IF(Table25[[#This Row],[Subsector]]="Residential",IF(Table25[[#This Row],[Peak demand / kW]]&gt;fuse_limit_kW,0,1),0)</f>
        <v>1</v>
      </c>
      <c r="BA253" s="16">
        <f>IF(Table25[[#This Row],[Subsector]]="Residential",IF(Table25[[#This Row],[Building structure]]&lt;&gt;"Apartment",IF(Table25[[#This Row],[Peak demand / kW]]&gt;fuse_limit_kW,0,0.5),0),0)</f>
        <v>0.5</v>
      </c>
      <c r="BB253" s="16">
        <f>IF(Table25[[#This Row],[Subsector]]="Residential",IF(Table25[[#This Row],[Peak demand / kW]]&gt;fuse_limit_kW,0,1),IF(OR(Table25[[#This Row],[Subsector]]="Commercial",Table25[[#This Row],[Subsector]]="Public"),1,0))</f>
        <v>1</v>
      </c>
      <c r="BC253" s="16">
        <f>IF(Table25[[#This Row],[Subsector]]="Residential",IF(Table25[[#This Row],[Peak demand / kW]]&gt;fuse_limit_kW,0,1),0)</f>
        <v>1</v>
      </c>
      <c r="BD253" s="16">
        <f>IF($G253=Table25[[#Headers],[Gas boiler]],1,0)</f>
        <v>0</v>
      </c>
      <c r="BE253" s="16">
        <f>IF($G253=Table25[[#Headers],[Oil boiler]],1,0)</f>
        <v>0</v>
      </c>
      <c r="BF253" s="16">
        <f>IF($G253=Table25[[#Headers],[Solid boiler]],1,0)</f>
        <v>1</v>
      </c>
      <c r="BG253" s="16">
        <f>IF(Table25[[#This Row],[Subsector]]="Residential",IF(Table25[[#This Row],[Building structure]]&lt;&gt;"Apartment",Table25[[#This Row],[ASHP]]*0.5,0),0)</f>
        <v>0.18874222424518283</v>
      </c>
      <c r="BH253" s="16">
        <f>IF(Table25[[#This Row],[Subsector]]="Residential",IF(Table25[[#This Row],[Building structure]]="Apartment",1,0),0)</f>
        <v>0</v>
      </c>
      <c r="BI253" s="27">
        <f>Table25[[#This Row],[Bioliquid boiler (B100)]]*0.5</f>
        <v>0.5</v>
      </c>
    </row>
    <row r="254" spans="2:61" x14ac:dyDescent="0.25">
      <c r="B254" s="3">
        <v>246</v>
      </c>
      <c r="C254" t="s">
        <v>352</v>
      </c>
      <c r="G254" t="s">
        <v>29</v>
      </c>
      <c r="H254" t="s">
        <v>353</v>
      </c>
      <c r="J254" t="s">
        <v>363</v>
      </c>
      <c r="K254" s="39">
        <v>1.8545147772261403</v>
      </c>
      <c r="L254" s="39">
        <v>2.2632178436053887</v>
      </c>
      <c r="M254" s="39">
        <v>3.4713759824252493</v>
      </c>
      <c r="N254" s="39">
        <v>0</v>
      </c>
      <c r="O254" t="s">
        <v>339</v>
      </c>
      <c r="P254" s="19">
        <v>4744.9019717435031</v>
      </c>
      <c r="R254" s="39">
        <v>0.61664008244655522</v>
      </c>
      <c r="S254" s="39">
        <v>1.118173259785505</v>
      </c>
      <c r="T254" s="39">
        <v>0</v>
      </c>
      <c r="U254" s="39">
        <v>3.4713759824252488</v>
      </c>
      <c r="V254" s="16">
        <v>9.3085106382978719E-3</v>
      </c>
      <c r="W254" s="16">
        <v>5.1167252958106814E-3</v>
      </c>
      <c r="X254" s="16">
        <v>2.892287234042553E-2</v>
      </c>
      <c r="Y254" s="16">
        <v>0.45037280173175559</v>
      </c>
      <c r="Z254" s="16">
        <v>0.54962719826824447</v>
      </c>
      <c r="AA254" s="39">
        <v>78.932646276596145</v>
      </c>
      <c r="AB254" s="39">
        <f>R254*1000/AA254</f>
        <v>7.81223120641011</v>
      </c>
      <c r="AC254" s="39">
        <f>IF(AND(Table25[[#This Row],[Subsector]]="Residential",$AB254&gt;49),49+($AB254-49)*2,$AB254)</f>
        <v>7.81223120641011</v>
      </c>
      <c r="AD254" s="39">
        <f>Table25[[#This Row],[Space heating demand (MWh)]]/(load_factor*8760)*1000</f>
        <v>0.92430295776534421</v>
      </c>
      <c r="AE254" s="39">
        <f>Table25[[#This Row],[Peak demand / kW]]/Table25[[#This Row],[Floor area / m^2]]*1000</f>
        <v>11.710021155586213</v>
      </c>
      <c r="AF254" s="39">
        <f t="shared" si="3"/>
        <v>11.710021155586213</v>
      </c>
      <c r="AG254" s="46">
        <f>Table25[[#This Row],[Rebound-corrected peak demand (W/m2)]]/DesignDT</f>
        <v>0.50913135459070491</v>
      </c>
      <c r="AI254" s="16">
        <f>IF(Table25[[#This Row],[Subsector]]="Residential",1-MAX(Table25[[#This Row],[No HW storage %]],Table25[[#This Row],[Space constrained %]]),Table25[[#This Row],[ND stock with floor area over threshold / %]])</f>
        <v>0.97107712765957444</v>
      </c>
      <c r="AJ254" s="16">
        <f>IF(Table25[[#This Row],[Subsector]]="Residential",1-MAX(Table25[[#This Row],[No HW storage %]],Table25[[#This Row],[Space constrained %]]),Table25[[#This Row],[ND stock with floor area over threshold / %]])</f>
        <v>0.97107712765957444</v>
      </c>
      <c r="AK254" s="16">
        <f>IF(Table25[[#This Row],[Subsector]]="Residential",1-MAX(Table25[[#This Row],[No HW storage %]],Table25[[#This Row],[Space constrained %]]),Table25[[#This Row],[ND stock with floor area over threshold / %]])</f>
        <v>0.97107712765957444</v>
      </c>
      <c r="AL254" s="16">
        <f>IF(Table25[[#This Row],[Subsector]]="Residential",1-MAX(Table25[[#This Row],[No HW storage %]],Table25[[#This Row],[Space constrained %]]),Table25[[#This Row],[ND stock with floor area over threshold / %]])</f>
        <v>0.97107712765957444</v>
      </c>
      <c r="AM254" s="16">
        <f>IF($G254=Table25[[#Headers],[Electric heating]],1,0)</f>
        <v>1</v>
      </c>
      <c r="AN254" s="16">
        <f>IF($G254=Table25[[#Headers],[Commercial electric heating]],1,0)</f>
        <v>0</v>
      </c>
      <c r="AO25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54" s="16">
        <f>IF(Table25[[#This Row],[Subsector]]="Residential",IF(AND(Table25[[#This Row],[Building structure]]&lt;&gt;"Apartment",OR(Table25[[#This Row],[Heating]]="Oil boiler",Table25[[#This Row],[Heating]]="Solid boiler")),1,1-Table25[[#This Row],[Space constrained %]]),Table25[[#This Row],[ND stock with floor area over threshold / %]])</f>
        <v>0.97107712765957444</v>
      </c>
      <c r="AQ254" s="16">
        <f>IF(Table25[[#This Row],[Subsector]]="Residential",IF(AND(Table25[[#This Row],[Building structure]]&lt;&gt;"Apartment",OR(Table25[[#This Row],[Heating]]="Oil boiler",Table25[[#This Row],[Heating]]="Solid boiler")),1,1-Table25[[#This Row],[Space constrained %]]),Table25[[#This Row],[ND stock with floor area over threshold / %]])</f>
        <v>0.97107712765957444</v>
      </c>
      <c r="AR254" s="16">
        <f>IF(Table25[[#This Row],[Heating]]="Gas boiler",1,percentage_of_non_gas_domestic_properties_within_close_proximity_of_gas_grid)</f>
        <v>0.3495740805177735</v>
      </c>
      <c r="AS254" s="16">
        <f>IF(Table25[[#This Row],[Heating]]="Gas boiler",1,percentage_of_non_gas_domestic_properties_within_close_proximity_of_gas_grid)</f>
        <v>0.3495740805177735</v>
      </c>
      <c r="AT254" s="16">
        <f>Table25[[#This Row],[Biomethane boiler]]*Table25[[#This Row],[ASHP]]</f>
        <v>0.33946339401343628</v>
      </c>
      <c r="AU254" s="16">
        <f>IF(Table25[[#This Row],[Subsector]]="Residential",Table25[[#This Row],[ASHP]]*Table25[[#This Row],[Bioliquid boiler (B100)]],Table25[[#This Row],[ND stock with floor area over threshold / %]])</f>
        <v>0.94299078786356938</v>
      </c>
      <c r="AV254" s="16">
        <f>Table25[[#This Row],[Biomethane boiler]]*Table25[[#This Row],[ASHP]]</f>
        <v>0.33946339401343628</v>
      </c>
      <c r="AW254" s="16">
        <v>1</v>
      </c>
      <c r="AX254" s="16">
        <f>IF(Table25[[#This Row],[Subsector]]="Residential",IF(Table25[[#This Row],[Building structure]]&lt;&gt;"Apartment",0.5*(1-MIN(Table25[[#This Row],[No HW storage %]],Table25[[#This Row],[Space constrained %]])),0),0.5*Table25[[#This Row],[ASHP]])</f>
        <v>0</v>
      </c>
      <c r="AY254" s="16">
        <f>IF(Table25[[#This Row],[Subsector]]="Residential",IF(Table25[[#This Row],[Building structure]]&lt;&gt;"Apartment",Table25[[#This Row],[Hydrogen boiler]]*0.5,0),0.5*Table25[[#This Row],[Hydrogen boiler]])</f>
        <v>0</v>
      </c>
      <c r="AZ254" s="16">
        <f>IF(Table25[[#This Row],[Subsector]]="Residential",IF(Table25[[#This Row],[Peak demand / kW]]&gt;fuse_limit_kW,0,1),0)</f>
        <v>1</v>
      </c>
      <c r="BA254" s="16">
        <f>IF(Table25[[#This Row],[Subsector]]="Residential",IF(Table25[[#This Row],[Building structure]]&lt;&gt;"Apartment",IF(Table25[[#This Row],[Peak demand / kW]]&gt;fuse_limit_kW,0,0.5),0),0)</f>
        <v>0</v>
      </c>
      <c r="BB254" s="16">
        <f>IF(Table25[[#This Row],[Subsector]]="Residential",IF(Table25[[#This Row],[Peak demand / kW]]&gt;fuse_limit_kW,0,1),IF(OR(Table25[[#This Row],[Subsector]]="Commercial",Table25[[#This Row],[Subsector]]="Public"),1,0))</f>
        <v>1</v>
      </c>
      <c r="BC254" s="16">
        <f>IF(Table25[[#This Row],[Subsector]]="Residential",IF(Table25[[#This Row],[Peak demand / kW]]&gt;fuse_limit_kW,0,1),0)</f>
        <v>1</v>
      </c>
      <c r="BD254" s="16">
        <f>IF($G254=Table25[[#Headers],[Gas boiler]],1,0)</f>
        <v>0</v>
      </c>
      <c r="BE254" s="16">
        <f>IF($G254=Table25[[#Headers],[Oil boiler]],1,0)</f>
        <v>0</v>
      </c>
      <c r="BF254" s="16">
        <f>IF($G254=Table25[[#Headers],[Solid boiler]],1,0)</f>
        <v>0</v>
      </c>
      <c r="BG254" s="16">
        <f>IF(Table25[[#This Row],[Subsector]]="Residential",IF(Table25[[#This Row],[Building structure]]&lt;&gt;"Apartment",Table25[[#This Row],[ASHP]]*0.5,0),0)</f>
        <v>0</v>
      </c>
      <c r="BH254" s="16">
        <f>IF(Table25[[#This Row],[Subsector]]="Residential",IF(Table25[[#This Row],[Building structure]]="Apartment",1,0),0)</f>
        <v>1</v>
      </c>
      <c r="BI254" s="27">
        <f>Table25[[#This Row],[Bioliquid boiler (B100)]]*0.5</f>
        <v>0.48553856382978722</v>
      </c>
    </row>
    <row r="255" spans="2:61" x14ac:dyDescent="0.25">
      <c r="B255" s="3">
        <v>247</v>
      </c>
      <c r="C255" t="s">
        <v>352</v>
      </c>
      <c r="G255" t="s">
        <v>29</v>
      </c>
      <c r="H255" t="s">
        <v>355</v>
      </c>
      <c r="J255" t="s">
        <v>363</v>
      </c>
      <c r="K255" s="39">
        <v>2.2397886719708953</v>
      </c>
      <c r="L255" s="39">
        <v>2.0135188062345706</v>
      </c>
      <c r="M255" s="39">
        <v>3.5608019083971287</v>
      </c>
      <c r="N255" s="39">
        <v>0</v>
      </c>
      <c r="O255" t="s">
        <v>339</v>
      </c>
      <c r="P255" s="19">
        <v>7516.4421194673505</v>
      </c>
      <c r="R255" s="39">
        <v>2.0844561923529246</v>
      </c>
      <c r="S255" s="39">
        <v>1.9856598363374445</v>
      </c>
      <c r="T255" s="39">
        <v>0</v>
      </c>
      <c r="U255" s="39">
        <v>3.5608019083971287</v>
      </c>
      <c r="V255" s="16">
        <v>1.3221406086044071E-2</v>
      </c>
      <c r="W255" s="16">
        <v>1.4507772020725389E-2</v>
      </c>
      <c r="X255" s="16">
        <v>3.3788037775445957E-2</v>
      </c>
      <c r="Y255" s="16">
        <v>0.52659928383919596</v>
      </c>
      <c r="Z255" s="16">
        <v>0.47340071616080404</v>
      </c>
      <c r="AA255" s="39">
        <v>74.192654774396502</v>
      </c>
      <c r="AB255" s="39">
        <f>R255*1000/AA255</f>
        <v>28.095182719789392</v>
      </c>
      <c r="AC255" s="39">
        <f>IF(AND(Table25[[#This Row],[Subsector]]="Residential",$AB255&gt;49),49+($AB255-49)*2,$AB255)</f>
        <v>28.095182719789392</v>
      </c>
      <c r="AD255" s="39">
        <f>Table25[[#This Row],[Space heating demand (MWh)]]/(load_factor*8760)*1000</f>
        <v>1.1163261245987715</v>
      </c>
      <c r="AE255" s="39">
        <f>Table25[[#This Row],[Peak demand / kW]]/Table25[[#This Row],[Floor area / m^2]]*1000</f>
        <v>15.046315945874602</v>
      </c>
      <c r="AF255" s="39">
        <f t="shared" si="3"/>
        <v>15.046315945874602</v>
      </c>
      <c r="AG255" s="46">
        <f>Table25[[#This Row],[Rebound-corrected peak demand (W/m2)]]/DesignDT</f>
        <v>0.65418764982063482</v>
      </c>
      <c r="AI255" s="16">
        <f>IF(Table25[[#This Row],[Subsector]]="Residential",1-MAX(Table25[[#This Row],[No HW storage %]],Table25[[#This Row],[Space constrained %]]),Table25[[#This Row],[ND stock with floor area over threshold / %]])</f>
        <v>0.96621196222455408</v>
      </c>
      <c r="AJ255" s="16">
        <f>IF(Table25[[#This Row],[Subsector]]="Residential",1-MAX(Table25[[#This Row],[No HW storage %]],Table25[[#This Row],[Space constrained %]]),Table25[[#This Row],[ND stock with floor area over threshold / %]])</f>
        <v>0.96621196222455408</v>
      </c>
      <c r="AK255" s="16">
        <f>IF(Table25[[#This Row],[Subsector]]="Residential",1-MAX(Table25[[#This Row],[No HW storage %]],Table25[[#This Row],[Space constrained %]]),Table25[[#This Row],[ND stock with floor area over threshold / %]])</f>
        <v>0.96621196222455408</v>
      </c>
      <c r="AL255" s="16">
        <f>IF(Table25[[#This Row],[Subsector]]="Residential",1-MAX(Table25[[#This Row],[No HW storage %]],Table25[[#This Row],[Space constrained %]]),Table25[[#This Row],[ND stock with floor area over threshold / %]])</f>
        <v>0.96621196222455408</v>
      </c>
      <c r="AM255" s="16">
        <f>IF($G255=Table25[[#Headers],[Electric heating]],1,0)</f>
        <v>1</v>
      </c>
      <c r="AN255" s="16">
        <f>IF($G255=Table25[[#Headers],[Commercial electric heating]],1,0)</f>
        <v>0</v>
      </c>
      <c r="AO25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55" s="16">
        <f>IF(Table25[[#This Row],[Subsector]]="Residential",IF(AND(Table25[[#This Row],[Building structure]]&lt;&gt;"Apartment",OR(Table25[[#This Row],[Heating]]="Oil boiler",Table25[[#This Row],[Heating]]="Solid boiler")),1,1-Table25[[#This Row],[Space constrained %]]),Table25[[#This Row],[ND stock with floor area over threshold / %]])</f>
        <v>0.96621196222455408</v>
      </c>
      <c r="AQ255" s="16">
        <f>IF(Table25[[#This Row],[Subsector]]="Residential",IF(AND(Table25[[#This Row],[Building structure]]&lt;&gt;"Apartment",OR(Table25[[#This Row],[Heating]]="Oil boiler",Table25[[#This Row],[Heating]]="Solid boiler")),1,1-Table25[[#This Row],[Space constrained %]]),Table25[[#This Row],[ND stock with floor area over threshold / %]])</f>
        <v>0.96621196222455408</v>
      </c>
      <c r="AR255" s="16">
        <f>IF(Table25[[#This Row],[Heating]]="Gas boiler",1,percentage_of_non_gas_domestic_properties_within_close_proximity_of_gas_grid)</f>
        <v>0.3495740805177735</v>
      </c>
      <c r="AS255" s="16">
        <f>IF(Table25[[#This Row],[Heating]]="Gas boiler",1,percentage_of_non_gas_domestic_properties_within_close_proximity_of_gas_grid)</f>
        <v>0.3495740805177735</v>
      </c>
      <c r="AT255" s="16">
        <f>Table25[[#This Row],[Biomethane boiler]]*Table25[[#This Row],[ASHP]]</f>
        <v>0.33776265827992219</v>
      </c>
      <c r="AU255" s="16">
        <f>IF(Table25[[#This Row],[Subsector]]="Residential",Table25[[#This Row],[ASHP]]*Table25[[#This Row],[Bioliquid boiler (B100)]],Table25[[#This Row],[ND stock with floor area over threshold / %]])</f>
        <v>0.93356555594582313</v>
      </c>
      <c r="AV255" s="16">
        <f>Table25[[#This Row],[Biomethane boiler]]*Table25[[#This Row],[ASHP]]</f>
        <v>0.33776265827992219</v>
      </c>
      <c r="AW255" s="16">
        <v>1</v>
      </c>
      <c r="AX255" s="16">
        <f>IF(Table25[[#This Row],[Subsector]]="Residential",IF(Table25[[#This Row],[Building structure]]&lt;&gt;"Apartment",0.5*(1-MIN(Table25[[#This Row],[No HW storage %]],Table25[[#This Row],[Space constrained %]])),0),0.5*Table25[[#This Row],[ASHP]])</f>
        <v>0</v>
      </c>
      <c r="AY255" s="16">
        <f>IF(Table25[[#This Row],[Subsector]]="Residential",IF(Table25[[#This Row],[Building structure]]&lt;&gt;"Apartment",Table25[[#This Row],[Hydrogen boiler]]*0.5,0),0.5*Table25[[#This Row],[Hydrogen boiler]])</f>
        <v>0</v>
      </c>
      <c r="AZ255" s="16">
        <f>IF(Table25[[#This Row],[Subsector]]="Residential",IF(Table25[[#This Row],[Peak demand / kW]]&gt;fuse_limit_kW,0,1),0)</f>
        <v>1</v>
      </c>
      <c r="BA255" s="16">
        <f>IF(Table25[[#This Row],[Subsector]]="Residential",IF(Table25[[#This Row],[Building structure]]&lt;&gt;"Apartment",IF(Table25[[#This Row],[Peak demand / kW]]&gt;fuse_limit_kW,0,0.5),0),0)</f>
        <v>0</v>
      </c>
      <c r="BB255" s="16">
        <f>IF(Table25[[#This Row],[Subsector]]="Residential",IF(Table25[[#This Row],[Peak demand / kW]]&gt;fuse_limit_kW,0,1),IF(OR(Table25[[#This Row],[Subsector]]="Commercial",Table25[[#This Row],[Subsector]]="Public"),1,0))</f>
        <v>1</v>
      </c>
      <c r="BC255" s="16">
        <f>IF(Table25[[#This Row],[Subsector]]="Residential",IF(Table25[[#This Row],[Peak demand / kW]]&gt;fuse_limit_kW,0,1),0)</f>
        <v>1</v>
      </c>
      <c r="BD255" s="16">
        <f>IF($G255=Table25[[#Headers],[Gas boiler]],1,0)</f>
        <v>0</v>
      </c>
      <c r="BE255" s="16">
        <f>IF($G255=Table25[[#Headers],[Oil boiler]],1,0)</f>
        <v>0</v>
      </c>
      <c r="BF255" s="16">
        <f>IF($G255=Table25[[#Headers],[Solid boiler]],1,0)</f>
        <v>0</v>
      </c>
      <c r="BG255" s="16">
        <f>IF(Table25[[#This Row],[Subsector]]="Residential",IF(Table25[[#This Row],[Building structure]]&lt;&gt;"Apartment",Table25[[#This Row],[ASHP]]*0.5,0),0)</f>
        <v>0</v>
      </c>
      <c r="BH255" s="16">
        <f>IF(Table25[[#This Row],[Subsector]]="Residential",IF(Table25[[#This Row],[Building structure]]="Apartment",1,0),0)</f>
        <v>1</v>
      </c>
      <c r="BI255" s="27">
        <f>Table25[[#This Row],[Bioliquid boiler (B100)]]*0.5</f>
        <v>0.48310598111227704</v>
      </c>
    </row>
    <row r="256" spans="2:61" x14ac:dyDescent="0.25">
      <c r="B256">
        <v>248</v>
      </c>
      <c r="C256" t="s">
        <v>352</v>
      </c>
      <c r="G256" t="s">
        <v>29</v>
      </c>
      <c r="H256" t="s">
        <v>356</v>
      </c>
      <c r="J256" t="s">
        <v>363</v>
      </c>
      <c r="K256" s="39">
        <v>2.7392003189295391</v>
      </c>
      <c r="L256" s="39">
        <v>1.8291919850954683</v>
      </c>
      <c r="M256" s="39">
        <v>3.5397508955284858</v>
      </c>
      <c r="N256" s="39">
        <v>0</v>
      </c>
      <c r="O256" t="s">
        <v>339</v>
      </c>
      <c r="P256" s="19">
        <v>21145.415868092306</v>
      </c>
      <c r="R256" s="39">
        <v>2.740526704063142</v>
      </c>
      <c r="S256" s="39">
        <v>1.8312021670022425</v>
      </c>
      <c r="T256" s="39">
        <v>0</v>
      </c>
      <c r="U256" s="39">
        <v>3.5397508955284858</v>
      </c>
      <c r="V256" s="16">
        <v>1.3353226408056695E-2</v>
      </c>
      <c r="W256" s="16">
        <v>1.9162474104764723E-2</v>
      </c>
      <c r="X256" s="16">
        <v>6.303618052965311E-2</v>
      </c>
      <c r="Y256" s="16">
        <v>0.5995983130687248</v>
      </c>
      <c r="Z256" s="16">
        <v>0.4004016869312752</v>
      </c>
      <c r="AA256" s="39">
        <v>70.636426706452497</v>
      </c>
      <c r="AB256" s="39">
        <f>R256*1000/AA256</f>
        <v>38.797640705299159</v>
      </c>
      <c r="AC256" s="39">
        <f>IF(AND(Table25[[#This Row],[Subsector]]="Residential",$AB256&gt;49),49+($AB256-49)*2,$AB256)</f>
        <v>38.797640705299159</v>
      </c>
      <c r="AD256" s="39">
        <f>Table25[[#This Row],[Space heating demand (MWh)]]/(load_factor*8760)*1000</f>
        <v>1.3652363344795351</v>
      </c>
      <c r="AE256" s="39">
        <f>Table25[[#This Row],[Peak demand / kW]]/Table25[[#This Row],[Floor area / m^2]]*1000</f>
        <v>19.327652857542176</v>
      </c>
      <c r="AF256" s="39">
        <f t="shared" si="3"/>
        <v>19.327652857542176</v>
      </c>
      <c r="AG256" s="46">
        <f>Table25[[#This Row],[Rebound-corrected peak demand (W/m2)]]/DesignDT</f>
        <v>0.84033273293661637</v>
      </c>
      <c r="AI256" s="16">
        <f>IF(Table25[[#This Row],[Subsector]]="Residential",1-MAX(Table25[[#This Row],[No HW storage %]],Table25[[#This Row],[Space constrained %]]),Table25[[#This Row],[ND stock with floor area over threshold / %]])</f>
        <v>0.9369638194703469</v>
      </c>
      <c r="AJ256" s="16">
        <f>IF(Table25[[#This Row],[Subsector]]="Residential",1-MAX(Table25[[#This Row],[No HW storage %]],Table25[[#This Row],[Space constrained %]]),Table25[[#This Row],[ND stock with floor area over threshold / %]])</f>
        <v>0.9369638194703469</v>
      </c>
      <c r="AK256" s="16">
        <f>IF(Table25[[#This Row],[Subsector]]="Residential",1-MAX(Table25[[#This Row],[No HW storage %]],Table25[[#This Row],[Space constrained %]]),Table25[[#This Row],[ND stock with floor area over threshold / %]])</f>
        <v>0.9369638194703469</v>
      </c>
      <c r="AL256" s="16">
        <f>IF(Table25[[#This Row],[Subsector]]="Residential",1-MAX(Table25[[#This Row],[No HW storage %]],Table25[[#This Row],[Space constrained %]]),Table25[[#This Row],[ND stock with floor area over threshold / %]])</f>
        <v>0.9369638194703469</v>
      </c>
      <c r="AM256" s="16">
        <f>IF($G256=Table25[[#Headers],[Electric heating]],1,0)</f>
        <v>1</v>
      </c>
      <c r="AN256" s="16">
        <f>IF($G256=Table25[[#Headers],[Commercial electric heating]],1,0)</f>
        <v>0</v>
      </c>
      <c r="AO25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56" s="16">
        <f>IF(Table25[[#This Row],[Subsector]]="Residential",IF(AND(Table25[[#This Row],[Building structure]]&lt;&gt;"Apartment",OR(Table25[[#This Row],[Heating]]="Oil boiler",Table25[[#This Row],[Heating]]="Solid boiler")),1,1-Table25[[#This Row],[Space constrained %]]),Table25[[#This Row],[ND stock with floor area over threshold / %]])</f>
        <v>0.9369638194703469</v>
      </c>
      <c r="AQ256" s="16">
        <f>IF(Table25[[#This Row],[Subsector]]="Residential",IF(AND(Table25[[#This Row],[Building structure]]&lt;&gt;"Apartment",OR(Table25[[#This Row],[Heating]]="Oil boiler",Table25[[#This Row],[Heating]]="Solid boiler")),1,1-Table25[[#This Row],[Space constrained %]]),Table25[[#This Row],[ND stock with floor area over threshold / %]])</f>
        <v>0.9369638194703469</v>
      </c>
      <c r="AR256" s="16">
        <f>IF(Table25[[#This Row],[Heating]]="Gas boiler",1,percentage_of_non_gas_domestic_properties_within_close_proximity_of_gas_grid)</f>
        <v>0.3495740805177735</v>
      </c>
      <c r="AS256" s="16">
        <f>IF(Table25[[#This Row],[Heating]]="Gas boiler",1,percentage_of_non_gas_domestic_properties_within_close_proximity_of_gas_grid)</f>
        <v>0.3495740805177735</v>
      </c>
      <c r="AT256" s="16">
        <f>Table25[[#This Row],[Biomethane boiler]]*Table25[[#This Row],[ASHP]]</f>
        <v>0.32753826566976763</v>
      </c>
      <c r="AU256" s="16">
        <f>IF(Table25[[#This Row],[Subsector]]="Residential",Table25[[#This Row],[ASHP]]*Table25[[#This Row],[Bioliquid boiler (B100)]],Table25[[#This Row],[ND stock with floor area over threshold / %]])</f>
        <v>0.8779011989964608</v>
      </c>
      <c r="AV256" s="16">
        <f>Table25[[#This Row],[Biomethane boiler]]*Table25[[#This Row],[ASHP]]</f>
        <v>0.32753826566976763</v>
      </c>
      <c r="AW256" s="16">
        <v>1</v>
      </c>
      <c r="AX256" s="16">
        <f>IF(Table25[[#This Row],[Subsector]]="Residential",IF(Table25[[#This Row],[Building structure]]&lt;&gt;"Apartment",0.5*(1-MIN(Table25[[#This Row],[No HW storage %]],Table25[[#This Row],[Space constrained %]])),0),0.5*Table25[[#This Row],[ASHP]])</f>
        <v>0</v>
      </c>
      <c r="AY256" s="16">
        <f>IF(Table25[[#This Row],[Subsector]]="Residential",IF(Table25[[#This Row],[Building structure]]&lt;&gt;"Apartment",Table25[[#This Row],[Hydrogen boiler]]*0.5,0),0.5*Table25[[#This Row],[Hydrogen boiler]])</f>
        <v>0</v>
      </c>
      <c r="AZ256" s="16">
        <f>IF(Table25[[#This Row],[Subsector]]="Residential",IF(Table25[[#This Row],[Peak demand / kW]]&gt;fuse_limit_kW,0,1),0)</f>
        <v>1</v>
      </c>
      <c r="BA256" s="16">
        <f>IF(Table25[[#This Row],[Subsector]]="Residential",IF(Table25[[#This Row],[Building structure]]&lt;&gt;"Apartment",IF(Table25[[#This Row],[Peak demand / kW]]&gt;fuse_limit_kW,0,0.5),0),0)</f>
        <v>0</v>
      </c>
      <c r="BB256" s="16">
        <f>IF(Table25[[#This Row],[Subsector]]="Residential",IF(Table25[[#This Row],[Peak demand / kW]]&gt;fuse_limit_kW,0,1),IF(OR(Table25[[#This Row],[Subsector]]="Commercial",Table25[[#This Row],[Subsector]]="Public"),1,0))</f>
        <v>1</v>
      </c>
      <c r="BC256" s="16">
        <f>IF(Table25[[#This Row],[Subsector]]="Residential",IF(Table25[[#This Row],[Peak demand / kW]]&gt;fuse_limit_kW,0,1),0)</f>
        <v>1</v>
      </c>
      <c r="BD256" s="16">
        <f>IF($G256=Table25[[#Headers],[Gas boiler]],1,0)</f>
        <v>0</v>
      </c>
      <c r="BE256" s="16">
        <f>IF($G256=Table25[[#Headers],[Oil boiler]],1,0)</f>
        <v>0</v>
      </c>
      <c r="BF256" s="16">
        <f>IF($G256=Table25[[#Headers],[Solid boiler]],1,0)</f>
        <v>0</v>
      </c>
      <c r="BG256" s="16">
        <f>IF(Table25[[#This Row],[Subsector]]="Residential",IF(Table25[[#This Row],[Building structure]]&lt;&gt;"Apartment",Table25[[#This Row],[ASHP]]*0.5,0),0)</f>
        <v>0</v>
      </c>
      <c r="BH256" s="16">
        <f>IF(Table25[[#This Row],[Subsector]]="Residential",IF(Table25[[#This Row],[Building structure]]="Apartment",1,0),0)</f>
        <v>1</v>
      </c>
      <c r="BI256" s="27">
        <f>Table25[[#This Row],[Bioliquid boiler (B100)]]*0.5</f>
        <v>0.46848190973517345</v>
      </c>
    </row>
    <row r="257" spans="2:61" x14ac:dyDescent="0.25">
      <c r="B257" s="3">
        <v>249</v>
      </c>
      <c r="C257" t="s">
        <v>352</v>
      </c>
      <c r="G257" t="s">
        <v>29</v>
      </c>
      <c r="H257" t="s">
        <v>357</v>
      </c>
      <c r="J257" t="s">
        <v>363</v>
      </c>
      <c r="K257" s="39">
        <v>3.2242750849662238</v>
      </c>
      <c r="L257" s="39">
        <v>1.6267711516626593</v>
      </c>
      <c r="M257" s="39">
        <v>3.500836537688496</v>
      </c>
      <c r="N257" s="39">
        <v>0</v>
      </c>
      <c r="O257" t="s">
        <v>339</v>
      </c>
      <c r="P257" s="19">
        <v>33592.896406332991</v>
      </c>
      <c r="R257" s="39">
        <v>3.2668171963131729</v>
      </c>
      <c r="S257" s="39">
        <v>1.6299146254034411</v>
      </c>
      <c r="T257" s="39">
        <v>0</v>
      </c>
      <c r="U257" s="39">
        <v>3.5008365376884956</v>
      </c>
      <c r="V257" s="16">
        <v>2.8878662659654396E-2</v>
      </c>
      <c r="W257" s="16">
        <v>2.6376464078207137E-2</v>
      </c>
      <c r="X257" s="16">
        <v>0.12485912847483095</v>
      </c>
      <c r="Y257" s="16">
        <v>0.66465560781932587</v>
      </c>
      <c r="Z257" s="16">
        <v>0.33534439218067408</v>
      </c>
      <c r="AA257" s="39">
        <v>64.497332832456649</v>
      </c>
      <c r="AB257" s="39">
        <f>R257*1000/AA257</f>
        <v>50.650423092677563</v>
      </c>
      <c r="AC257" s="39">
        <f>IF(AND(Table25[[#This Row],[Subsector]]="Residential",$AB257&gt;49),49+($AB257-49)*2,$AB257)</f>
        <v>52.300846185355127</v>
      </c>
      <c r="AD257" s="39">
        <f>Table25[[#This Row],[Space heating demand (MWh)]]/(load_factor*8760)*1000</f>
        <v>1.6070009440102615</v>
      </c>
      <c r="AE257" s="39">
        <f>Table25[[#This Row],[Peak demand / kW]]/Table25[[#This Row],[Floor area / m^2]]*1000</f>
        <v>24.915773620976445</v>
      </c>
      <c r="AF257" s="39">
        <f t="shared" si="3"/>
        <v>25.72764380181864</v>
      </c>
      <c r="AG257" s="46">
        <f>Table25[[#This Row],[Rebound-corrected peak demand (W/m2)]]/DesignDT</f>
        <v>1.1185932087747235</v>
      </c>
      <c r="AI257" s="16">
        <f>IF(Table25[[#This Row],[Subsector]]="Residential",1-MAX(Table25[[#This Row],[No HW storage %]],Table25[[#This Row],[Space constrained %]]),Table25[[#This Row],[ND stock with floor area over threshold / %]])</f>
        <v>0.87514087152516906</v>
      </c>
      <c r="AJ257" s="16">
        <f>IF(Table25[[#This Row],[Subsector]]="Residential",1-MAX(Table25[[#This Row],[No HW storage %]],Table25[[#This Row],[Space constrained %]]),Table25[[#This Row],[ND stock with floor area over threshold / %]])</f>
        <v>0.87514087152516906</v>
      </c>
      <c r="AK257" s="16">
        <f>IF(Table25[[#This Row],[Subsector]]="Residential",1-MAX(Table25[[#This Row],[No HW storage %]],Table25[[#This Row],[Space constrained %]]),Table25[[#This Row],[ND stock with floor area over threshold / %]])</f>
        <v>0.87514087152516906</v>
      </c>
      <c r="AL257" s="16">
        <f>IF(Table25[[#This Row],[Subsector]]="Residential",1-MAX(Table25[[#This Row],[No HW storage %]],Table25[[#This Row],[Space constrained %]]),Table25[[#This Row],[ND stock with floor area over threshold / %]])</f>
        <v>0.87514087152516906</v>
      </c>
      <c r="AM257" s="16">
        <f>IF($G257=Table25[[#Headers],[Electric heating]],1,0)</f>
        <v>1</v>
      </c>
      <c r="AN257" s="16">
        <f>IF($G257=Table25[[#Headers],[Commercial electric heating]],1,0)</f>
        <v>0</v>
      </c>
      <c r="AO25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57" s="16">
        <f>IF(Table25[[#This Row],[Subsector]]="Residential",IF(AND(Table25[[#This Row],[Building structure]]&lt;&gt;"Apartment",OR(Table25[[#This Row],[Heating]]="Oil boiler",Table25[[#This Row],[Heating]]="Solid boiler")),1,1-Table25[[#This Row],[Space constrained %]]),Table25[[#This Row],[ND stock with floor area over threshold / %]])</f>
        <v>0.87514087152516906</v>
      </c>
      <c r="AQ257" s="16">
        <f>IF(Table25[[#This Row],[Subsector]]="Residential",IF(AND(Table25[[#This Row],[Building structure]]&lt;&gt;"Apartment",OR(Table25[[#This Row],[Heating]]="Oil boiler",Table25[[#This Row],[Heating]]="Solid boiler")),1,1-Table25[[#This Row],[Space constrained %]]),Table25[[#This Row],[ND stock with floor area over threshold / %]])</f>
        <v>0.87514087152516906</v>
      </c>
      <c r="AR257" s="16">
        <f>IF(Table25[[#This Row],[Heating]]="Gas boiler",1,percentage_of_non_gas_domestic_properties_within_close_proximity_of_gas_grid)</f>
        <v>0.3495740805177735</v>
      </c>
      <c r="AS257" s="16">
        <f>IF(Table25[[#This Row],[Heating]]="Gas boiler",1,percentage_of_non_gas_domestic_properties_within_close_proximity_of_gas_grid)</f>
        <v>0.3495740805177735</v>
      </c>
      <c r="AT257" s="16">
        <f>Table25[[#This Row],[Biomethane boiler]]*Table25[[#This Row],[ASHP]]</f>
        <v>0.30592656548693392</v>
      </c>
      <c r="AU257" s="16">
        <f>IF(Table25[[#This Row],[Subsector]]="Residential",Table25[[#This Row],[ASHP]]*Table25[[#This Row],[Bioliquid boiler (B100)]],Table25[[#This Row],[ND stock with floor area over threshold / %]])</f>
        <v>0.76587154501383248</v>
      </c>
      <c r="AV257" s="16">
        <f>Table25[[#This Row],[Biomethane boiler]]*Table25[[#This Row],[ASHP]]</f>
        <v>0.30592656548693392</v>
      </c>
      <c r="AW257" s="16">
        <v>1</v>
      </c>
      <c r="AX257" s="16">
        <f>IF(Table25[[#This Row],[Subsector]]="Residential",IF(Table25[[#This Row],[Building structure]]&lt;&gt;"Apartment",0.5*(1-MIN(Table25[[#This Row],[No HW storage %]],Table25[[#This Row],[Space constrained %]])),0),0.5*Table25[[#This Row],[ASHP]])</f>
        <v>0</v>
      </c>
      <c r="AY257" s="16">
        <f>IF(Table25[[#This Row],[Subsector]]="Residential",IF(Table25[[#This Row],[Building structure]]&lt;&gt;"Apartment",Table25[[#This Row],[Hydrogen boiler]]*0.5,0),0.5*Table25[[#This Row],[Hydrogen boiler]])</f>
        <v>0</v>
      </c>
      <c r="AZ257" s="16">
        <f>IF(Table25[[#This Row],[Subsector]]="Residential",IF(Table25[[#This Row],[Peak demand / kW]]&gt;fuse_limit_kW,0,1),0)</f>
        <v>1</v>
      </c>
      <c r="BA257" s="16">
        <f>IF(Table25[[#This Row],[Subsector]]="Residential",IF(Table25[[#This Row],[Building structure]]&lt;&gt;"Apartment",IF(Table25[[#This Row],[Peak demand / kW]]&gt;fuse_limit_kW,0,0.5),0),0)</f>
        <v>0</v>
      </c>
      <c r="BB257" s="16">
        <f>IF(Table25[[#This Row],[Subsector]]="Residential",IF(Table25[[#This Row],[Peak demand / kW]]&gt;fuse_limit_kW,0,1),IF(OR(Table25[[#This Row],[Subsector]]="Commercial",Table25[[#This Row],[Subsector]]="Public"),1,0))</f>
        <v>1</v>
      </c>
      <c r="BC257" s="16">
        <f>IF(Table25[[#This Row],[Subsector]]="Residential",IF(Table25[[#This Row],[Peak demand / kW]]&gt;fuse_limit_kW,0,1),0)</f>
        <v>1</v>
      </c>
      <c r="BD257" s="16">
        <f>IF($G257=Table25[[#Headers],[Gas boiler]],1,0)</f>
        <v>0</v>
      </c>
      <c r="BE257" s="16">
        <f>IF($G257=Table25[[#Headers],[Oil boiler]],1,0)</f>
        <v>0</v>
      </c>
      <c r="BF257" s="16">
        <f>IF($G257=Table25[[#Headers],[Solid boiler]],1,0)</f>
        <v>0</v>
      </c>
      <c r="BG257" s="16">
        <f>IF(Table25[[#This Row],[Subsector]]="Residential",IF(Table25[[#This Row],[Building structure]]&lt;&gt;"Apartment",Table25[[#This Row],[ASHP]]*0.5,0),0)</f>
        <v>0</v>
      </c>
      <c r="BH257" s="16">
        <f>IF(Table25[[#This Row],[Subsector]]="Residential",IF(Table25[[#This Row],[Building structure]]="Apartment",1,0),0)</f>
        <v>1</v>
      </c>
      <c r="BI257" s="27">
        <f>Table25[[#This Row],[Bioliquid boiler (B100)]]*0.5</f>
        <v>0.43757043576258453</v>
      </c>
    </row>
    <row r="258" spans="2:61" x14ac:dyDescent="0.25">
      <c r="B258" s="3">
        <v>250</v>
      </c>
      <c r="C258" t="s">
        <v>352</v>
      </c>
      <c r="G258" t="s">
        <v>29</v>
      </c>
      <c r="H258" t="s">
        <v>358</v>
      </c>
      <c r="J258" t="s">
        <v>363</v>
      </c>
      <c r="K258" s="39">
        <v>3.580025655152705</v>
      </c>
      <c r="L258" s="39">
        <v>1.4730935878117326</v>
      </c>
      <c r="M258" s="39">
        <v>3.4524344328119443</v>
      </c>
      <c r="N258" s="39">
        <v>0</v>
      </c>
      <c r="O258" t="s">
        <v>339</v>
      </c>
      <c r="P258" s="19">
        <v>17197.114792535795</v>
      </c>
      <c r="R258" s="39">
        <v>3.6671286583426492</v>
      </c>
      <c r="S258" s="39">
        <v>1.4781463936668182</v>
      </c>
      <c r="T258" s="39">
        <v>0</v>
      </c>
      <c r="U258" s="39">
        <v>3.4524344328119447</v>
      </c>
      <c r="V258" s="16">
        <v>8.4296459365254081E-2</v>
      </c>
      <c r="W258" s="16">
        <v>4.8159887304102832E-2</v>
      </c>
      <c r="X258" s="16">
        <v>0.25756741882223444</v>
      </c>
      <c r="Y258" s="16">
        <v>0.70847836415838572</v>
      </c>
      <c r="Z258" s="16">
        <v>0.29152163584161433</v>
      </c>
      <c r="AA258" s="39">
        <v>56.966519904604887</v>
      </c>
      <c r="AB258" s="39">
        <f>R258*1000/AA258</f>
        <v>64.373401508176329</v>
      </c>
      <c r="AC258" s="39">
        <f>IF(AND(Table25[[#This Row],[Subsector]]="Residential",$AB258&gt;49),49+($AB258-49)*2,$AB258)</f>
        <v>79.746803016352658</v>
      </c>
      <c r="AD258" s="39">
        <f>Table25[[#This Row],[Space heating demand (MWh)]]/(load_factor*8760)*1000</f>
        <v>1.7843094822263341</v>
      </c>
      <c r="AE258" s="39">
        <f>Table25[[#This Row],[Peak demand / kW]]/Table25[[#This Row],[Floor area / m^2]]*1000</f>
        <v>31.32207277562868</v>
      </c>
      <c r="AF258" s="39">
        <f t="shared" si="3"/>
        <v>38.802286490712504</v>
      </c>
      <c r="AG258" s="46">
        <f>Table25[[#This Row],[Rebound-corrected peak demand (W/m2)]]/DesignDT</f>
        <v>1.6870559343788045</v>
      </c>
      <c r="AI258" s="16">
        <f>IF(Table25[[#This Row],[Subsector]]="Residential",1-MAX(Table25[[#This Row],[No HW storage %]],Table25[[#This Row],[Space constrained %]]),Table25[[#This Row],[ND stock with floor area over threshold / %]])</f>
        <v>0.74243258117776556</v>
      </c>
      <c r="AJ258" s="16">
        <f>IF(Table25[[#This Row],[Subsector]]="Residential",1-MAX(Table25[[#This Row],[No HW storage %]],Table25[[#This Row],[Space constrained %]]),Table25[[#This Row],[ND stock with floor area over threshold / %]])</f>
        <v>0.74243258117776556</v>
      </c>
      <c r="AK258" s="16">
        <f>IF(Table25[[#This Row],[Subsector]]="Residential",1-MAX(Table25[[#This Row],[No HW storage %]],Table25[[#This Row],[Space constrained %]]),Table25[[#This Row],[ND stock with floor area over threshold / %]])</f>
        <v>0.74243258117776556</v>
      </c>
      <c r="AL258" s="16">
        <f>IF(Table25[[#This Row],[Subsector]]="Residential",1-MAX(Table25[[#This Row],[No HW storage %]],Table25[[#This Row],[Space constrained %]]),Table25[[#This Row],[ND stock with floor area over threshold / %]])</f>
        <v>0.74243258117776556</v>
      </c>
      <c r="AM258" s="16">
        <f>IF($G258=Table25[[#Headers],[Electric heating]],1,0)</f>
        <v>1</v>
      </c>
      <c r="AN258" s="16">
        <f>IF($G258=Table25[[#Headers],[Commercial electric heating]],1,0)</f>
        <v>0</v>
      </c>
      <c r="AO25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58" s="16">
        <f>IF(Table25[[#This Row],[Subsector]]="Residential",IF(AND(Table25[[#This Row],[Building structure]]&lt;&gt;"Apartment",OR(Table25[[#This Row],[Heating]]="Oil boiler",Table25[[#This Row],[Heating]]="Solid boiler")),1,1-Table25[[#This Row],[Space constrained %]]),Table25[[#This Row],[ND stock with floor area over threshold / %]])</f>
        <v>0.74243258117776556</v>
      </c>
      <c r="AQ258" s="16">
        <f>IF(Table25[[#This Row],[Subsector]]="Residential",IF(AND(Table25[[#This Row],[Building structure]]&lt;&gt;"Apartment",OR(Table25[[#This Row],[Heating]]="Oil boiler",Table25[[#This Row],[Heating]]="Solid boiler")),1,1-Table25[[#This Row],[Space constrained %]]),Table25[[#This Row],[ND stock with floor area over threshold / %]])</f>
        <v>0.74243258117776556</v>
      </c>
      <c r="AR258" s="16">
        <f>IF(Table25[[#This Row],[Heating]]="Gas boiler",1,percentage_of_non_gas_domestic_properties_within_close_proximity_of_gas_grid)</f>
        <v>0.3495740805177735</v>
      </c>
      <c r="AS258" s="16">
        <f>IF(Table25[[#This Row],[Heating]]="Gas boiler",1,percentage_of_non_gas_domestic_properties_within_close_proximity_of_gas_grid)</f>
        <v>0.3495740805177735</v>
      </c>
      <c r="AT258" s="16">
        <f>Table25[[#This Row],[Biomethane boiler]]*Table25[[#This Row],[ASHP]]</f>
        <v>0.25953518691165461</v>
      </c>
      <c r="AU258" s="16">
        <f>IF(Table25[[#This Row],[Subsector]]="Residential",Table25[[#This Row],[ASHP]]*Table25[[#This Row],[Bioliquid boiler (B100)]],Table25[[#This Row],[ND stock with floor area over threshold / %]])</f>
        <v>0.5512061375942795</v>
      </c>
      <c r="AV258" s="16">
        <f>Table25[[#This Row],[Biomethane boiler]]*Table25[[#This Row],[ASHP]]</f>
        <v>0.25953518691165461</v>
      </c>
      <c r="AW258" s="16">
        <v>1</v>
      </c>
      <c r="AX258" s="16">
        <f>IF(Table25[[#This Row],[Subsector]]="Residential",IF(Table25[[#This Row],[Building structure]]&lt;&gt;"Apartment",0.5*(1-MIN(Table25[[#This Row],[No HW storage %]],Table25[[#This Row],[Space constrained %]])),0),0.5*Table25[[#This Row],[ASHP]])</f>
        <v>0</v>
      </c>
      <c r="AY258" s="16">
        <f>IF(Table25[[#This Row],[Subsector]]="Residential",IF(Table25[[#This Row],[Building structure]]&lt;&gt;"Apartment",Table25[[#This Row],[Hydrogen boiler]]*0.5,0),0.5*Table25[[#This Row],[Hydrogen boiler]])</f>
        <v>0</v>
      </c>
      <c r="AZ258" s="16">
        <f>IF(Table25[[#This Row],[Subsector]]="Residential",IF(Table25[[#This Row],[Peak demand / kW]]&gt;fuse_limit_kW,0,1),0)</f>
        <v>1</v>
      </c>
      <c r="BA258" s="16">
        <f>IF(Table25[[#This Row],[Subsector]]="Residential",IF(Table25[[#This Row],[Building structure]]&lt;&gt;"Apartment",IF(Table25[[#This Row],[Peak demand / kW]]&gt;fuse_limit_kW,0,0.5),0),0)</f>
        <v>0</v>
      </c>
      <c r="BB258" s="16">
        <f>IF(Table25[[#This Row],[Subsector]]="Residential",IF(Table25[[#This Row],[Peak demand / kW]]&gt;fuse_limit_kW,0,1),IF(OR(Table25[[#This Row],[Subsector]]="Commercial",Table25[[#This Row],[Subsector]]="Public"),1,0))</f>
        <v>1</v>
      </c>
      <c r="BC258" s="16">
        <f>IF(Table25[[#This Row],[Subsector]]="Residential",IF(Table25[[#This Row],[Peak demand / kW]]&gt;fuse_limit_kW,0,1),0)</f>
        <v>1</v>
      </c>
      <c r="BD258" s="16">
        <f>IF($G258=Table25[[#Headers],[Gas boiler]],1,0)</f>
        <v>0</v>
      </c>
      <c r="BE258" s="16">
        <f>IF($G258=Table25[[#Headers],[Oil boiler]],1,0)</f>
        <v>0</v>
      </c>
      <c r="BF258" s="16">
        <f>IF($G258=Table25[[#Headers],[Solid boiler]],1,0)</f>
        <v>0</v>
      </c>
      <c r="BG258" s="16">
        <f>IF(Table25[[#This Row],[Subsector]]="Residential",IF(Table25[[#This Row],[Building structure]]&lt;&gt;"Apartment",Table25[[#This Row],[ASHP]]*0.5,0),0)</f>
        <v>0</v>
      </c>
      <c r="BH258" s="16">
        <f>IF(Table25[[#This Row],[Subsector]]="Residential",IF(Table25[[#This Row],[Building structure]]="Apartment",1,0),0)</f>
        <v>1</v>
      </c>
      <c r="BI258" s="27">
        <f>Table25[[#This Row],[Bioliquid boiler (B100)]]*0.5</f>
        <v>0.37121629058888278</v>
      </c>
    </row>
    <row r="259" spans="2:61" x14ac:dyDescent="0.25">
      <c r="B259">
        <v>251</v>
      </c>
      <c r="C259" t="s">
        <v>352</v>
      </c>
      <c r="G259" t="s">
        <v>29</v>
      </c>
      <c r="H259" t="s">
        <v>359</v>
      </c>
      <c r="J259" t="s">
        <v>363</v>
      </c>
      <c r="K259" s="39">
        <v>3.9324804900801591</v>
      </c>
      <c r="L259" s="39">
        <v>1.3750061963261382</v>
      </c>
      <c r="M259" s="39">
        <v>3.4215801711301168</v>
      </c>
      <c r="N259" s="39">
        <v>0</v>
      </c>
      <c r="O259" t="s">
        <v>339</v>
      </c>
      <c r="P259" s="19">
        <v>6110.954201640403</v>
      </c>
      <c r="R259" s="39">
        <v>4.0440093997272006</v>
      </c>
      <c r="S259" s="39">
        <v>1.3782705090496064</v>
      </c>
      <c r="T259" s="39">
        <v>0</v>
      </c>
      <c r="U259" s="39">
        <v>3.4215801711301173</v>
      </c>
      <c r="V259" s="16">
        <v>0.23515745998967474</v>
      </c>
      <c r="W259" s="16">
        <v>8.4785133565621368E-2</v>
      </c>
      <c r="X259" s="16">
        <v>0.42540010325245226</v>
      </c>
      <c r="Y259" s="16">
        <v>0.74093082515913844</v>
      </c>
      <c r="Z259" s="16">
        <v>0.25906917484086156</v>
      </c>
      <c r="AA259" s="39">
        <v>51.287842023747992</v>
      </c>
      <c r="AB259" s="39">
        <f>R259*1000/AA259</f>
        <v>78.849279676354655</v>
      </c>
      <c r="AC259" s="39">
        <f>IF(AND(Table25[[#This Row],[Subsector]]="Residential",$AB259&gt;49),49+($AB259-49)*2,$AB259)</f>
        <v>108.69855935270931</v>
      </c>
      <c r="AD259" s="39">
        <f>Table25[[#This Row],[Space heating demand (MWh)]]/(load_factor*8760)*1000</f>
        <v>1.9599754032546983</v>
      </c>
      <c r="AE259" s="39">
        <f>Table25[[#This Row],[Peak demand / kW]]/Table25[[#This Row],[Floor area / m^2]]*1000</f>
        <v>38.215205123022415</v>
      </c>
      <c r="AF259" s="39">
        <f t="shared" si="3"/>
        <v>52.681999877374871</v>
      </c>
      <c r="AG259" s="46">
        <f>Table25[[#This Row],[Rebound-corrected peak demand (W/m2)]]/DesignDT</f>
        <v>2.2905217337989074</v>
      </c>
      <c r="AI259" s="16">
        <f>IF(Table25[[#This Row],[Subsector]]="Residential",1-MAX(Table25[[#This Row],[No HW storage %]],Table25[[#This Row],[Space constrained %]]),Table25[[#This Row],[ND stock with floor area over threshold / %]])</f>
        <v>0.57459989674754774</v>
      </c>
      <c r="AJ259" s="16">
        <f>IF(Table25[[#This Row],[Subsector]]="Residential",1-MAX(Table25[[#This Row],[No HW storage %]],Table25[[#This Row],[Space constrained %]]),Table25[[#This Row],[ND stock with floor area over threshold / %]])</f>
        <v>0.57459989674754774</v>
      </c>
      <c r="AK259" s="16">
        <f>IF(Table25[[#This Row],[Subsector]]="Residential",1-MAX(Table25[[#This Row],[No HW storage %]],Table25[[#This Row],[Space constrained %]]),Table25[[#This Row],[ND stock with floor area over threshold / %]])</f>
        <v>0.57459989674754774</v>
      </c>
      <c r="AL259" s="16">
        <f>IF(Table25[[#This Row],[Subsector]]="Residential",1-MAX(Table25[[#This Row],[No HW storage %]],Table25[[#This Row],[Space constrained %]]),Table25[[#This Row],[ND stock with floor area over threshold / %]])</f>
        <v>0.57459989674754774</v>
      </c>
      <c r="AM259" s="16">
        <f>IF($G259=Table25[[#Headers],[Electric heating]],1,0)</f>
        <v>1</v>
      </c>
      <c r="AN259" s="16">
        <f>IF($G259=Table25[[#Headers],[Commercial electric heating]],1,0)</f>
        <v>0</v>
      </c>
      <c r="AO25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59" s="16">
        <f>IF(Table25[[#This Row],[Subsector]]="Residential",IF(AND(Table25[[#This Row],[Building structure]]&lt;&gt;"Apartment",OR(Table25[[#This Row],[Heating]]="Oil boiler",Table25[[#This Row],[Heating]]="Solid boiler")),1,1-Table25[[#This Row],[Space constrained %]]),Table25[[#This Row],[ND stock with floor area over threshold / %]])</f>
        <v>0.57459989674754774</v>
      </c>
      <c r="AQ259" s="16">
        <f>IF(Table25[[#This Row],[Subsector]]="Residential",IF(AND(Table25[[#This Row],[Building structure]]&lt;&gt;"Apartment",OR(Table25[[#This Row],[Heating]]="Oil boiler",Table25[[#This Row],[Heating]]="Solid boiler")),1,1-Table25[[#This Row],[Space constrained %]]),Table25[[#This Row],[ND stock with floor area over threshold / %]])</f>
        <v>0.57459989674754774</v>
      </c>
      <c r="AR259" s="16">
        <f>IF(Table25[[#This Row],[Heating]]="Gas boiler",1,percentage_of_non_gas_domestic_properties_within_close_proximity_of_gas_grid)</f>
        <v>0.3495740805177735</v>
      </c>
      <c r="AS259" s="16">
        <f>IF(Table25[[#This Row],[Heating]]="Gas boiler",1,percentage_of_non_gas_domestic_properties_within_close_proximity_of_gas_grid)</f>
        <v>0.3495740805177735</v>
      </c>
      <c r="AT259" s="16">
        <f>Table25[[#This Row],[Biomethane boiler]]*Table25[[#This Row],[ASHP]]</f>
        <v>0.20086523057113159</v>
      </c>
      <c r="AU259" s="16">
        <f>IF(Table25[[#This Row],[Subsector]]="Residential",Table25[[#This Row],[ASHP]]*Table25[[#This Row],[Bioliquid boiler (B100)]],Table25[[#This Row],[ND stock with floor area over threshold / %]])</f>
        <v>0.33016504134229252</v>
      </c>
      <c r="AV259" s="16">
        <f>Table25[[#This Row],[Biomethane boiler]]*Table25[[#This Row],[ASHP]]</f>
        <v>0.20086523057113159</v>
      </c>
      <c r="AW259" s="16">
        <v>1</v>
      </c>
      <c r="AX259" s="16">
        <f>IF(Table25[[#This Row],[Subsector]]="Residential",IF(Table25[[#This Row],[Building structure]]&lt;&gt;"Apartment",0.5*(1-MIN(Table25[[#This Row],[No HW storage %]],Table25[[#This Row],[Space constrained %]])),0),0.5*Table25[[#This Row],[ASHP]])</f>
        <v>0</v>
      </c>
      <c r="AY259" s="16">
        <f>IF(Table25[[#This Row],[Subsector]]="Residential",IF(Table25[[#This Row],[Building structure]]&lt;&gt;"Apartment",Table25[[#This Row],[Hydrogen boiler]]*0.5,0),0.5*Table25[[#This Row],[Hydrogen boiler]])</f>
        <v>0</v>
      </c>
      <c r="AZ259" s="16">
        <f>IF(Table25[[#This Row],[Subsector]]="Residential",IF(Table25[[#This Row],[Peak demand / kW]]&gt;fuse_limit_kW,0,1),0)</f>
        <v>1</v>
      </c>
      <c r="BA259" s="16">
        <f>IF(Table25[[#This Row],[Subsector]]="Residential",IF(Table25[[#This Row],[Building structure]]&lt;&gt;"Apartment",IF(Table25[[#This Row],[Peak demand / kW]]&gt;fuse_limit_kW,0,0.5),0),0)</f>
        <v>0</v>
      </c>
      <c r="BB259" s="16">
        <f>IF(Table25[[#This Row],[Subsector]]="Residential",IF(Table25[[#This Row],[Peak demand / kW]]&gt;fuse_limit_kW,0,1),IF(OR(Table25[[#This Row],[Subsector]]="Commercial",Table25[[#This Row],[Subsector]]="Public"),1,0))</f>
        <v>1</v>
      </c>
      <c r="BC259" s="16">
        <f>IF(Table25[[#This Row],[Subsector]]="Residential",IF(Table25[[#This Row],[Peak demand / kW]]&gt;fuse_limit_kW,0,1),0)</f>
        <v>1</v>
      </c>
      <c r="BD259" s="16">
        <f>IF($G259=Table25[[#Headers],[Gas boiler]],1,0)</f>
        <v>0</v>
      </c>
      <c r="BE259" s="16">
        <f>IF($G259=Table25[[#Headers],[Oil boiler]],1,0)</f>
        <v>0</v>
      </c>
      <c r="BF259" s="16">
        <f>IF($G259=Table25[[#Headers],[Solid boiler]],1,0)</f>
        <v>0</v>
      </c>
      <c r="BG259" s="16">
        <f>IF(Table25[[#This Row],[Subsector]]="Residential",IF(Table25[[#This Row],[Building structure]]&lt;&gt;"Apartment",Table25[[#This Row],[ASHP]]*0.5,0),0)</f>
        <v>0</v>
      </c>
      <c r="BH259" s="16">
        <f>IF(Table25[[#This Row],[Subsector]]="Residential",IF(Table25[[#This Row],[Building structure]]="Apartment",1,0),0)</f>
        <v>1</v>
      </c>
      <c r="BI259" s="27">
        <f>Table25[[#This Row],[Bioliquid boiler (B100)]]*0.5</f>
        <v>0.28729994837377387</v>
      </c>
    </row>
    <row r="260" spans="2:61" x14ac:dyDescent="0.25">
      <c r="B260" s="3">
        <v>252</v>
      </c>
      <c r="C260" t="s">
        <v>352</v>
      </c>
      <c r="G260" t="s">
        <v>29</v>
      </c>
      <c r="H260" t="s">
        <v>360</v>
      </c>
      <c r="J260" t="s">
        <v>363</v>
      </c>
      <c r="K260" s="39">
        <v>5.0296573857607108</v>
      </c>
      <c r="L260" s="39">
        <v>1.3758281903674929</v>
      </c>
      <c r="M260" s="39">
        <v>3.3762104768703107</v>
      </c>
      <c r="N260" s="39">
        <v>0</v>
      </c>
      <c r="O260" t="s">
        <v>339</v>
      </c>
      <c r="P260" s="19">
        <v>10792.759072695828</v>
      </c>
      <c r="R260" s="39">
        <v>5.2186662286821814</v>
      </c>
      <c r="S260" s="39">
        <v>1.4070712647291752</v>
      </c>
      <c r="T260" s="39">
        <v>0</v>
      </c>
      <c r="U260" s="39">
        <v>3.3762104768703112</v>
      </c>
      <c r="V260" s="16">
        <v>0.60581701256942411</v>
      </c>
      <c r="W260" s="16">
        <v>0.13931998578367491</v>
      </c>
      <c r="X260" s="16">
        <v>0.60070154925460395</v>
      </c>
      <c r="Y260" s="16">
        <v>0.78521094552224213</v>
      </c>
      <c r="Z260" s="16">
        <v>0.21478905447775784</v>
      </c>
      <c r="AA260" s="39">
        <v>44.489695995323025</v>
      </c>
      <c r="AB260" s="39">
        <f>R260*1000/AA260</f>
        <v>117.30055942011366</v>
      </c>
      <c r="AC260" s="39">
        <f>IF(AND(Table25[[#This Row],[Subsector]]="Residential",$AB260&gt;49),49+($AB260-49)*2,$AB260)</f>
        <v>185.60111884022731</v>
      </c>
      <c r="AD260" s="39">
        <f>Table25[[#This Row],[Space heating demand (MWh)]]/(load_factor*8760)*1000</f>
        <v>2.5068159365968974</v>
      </c>
      <c r="AE260" s="39">
        <f>Table25[[#This Row],[Peak demand / kW]]/Table25[[#This Row],[Floor area / m^2]]*1000</f>
        <v>56.345989346846203</v>
      </c>
      <c r="AF260" s="39">
        <f t="shared" si="3"/>
        <v>89.154550640113655</v>
      </c>
      <c r="AG260" s="46">
        <f>Table25[[#This Row],[Rebound-corrected peak demand (W/m2)]]/DesignDT</f>
        <v>3.8762848104397243</v>
      </c>
      <c r="AI260" s="16">
        <f>IF(Table25[[#This Row],[Subsector]]="Residential",1-MAX(Table25[[#This Row],[No HW storage %]],Table25[[#This Row],[Space constrained %]]),Table25[[#This Row],[ND stock with floor area over threshold / %]])</f>
        <v>0.39929845074539605</v>
      </c>
      <c r="AJ260" s="16">
        <f>IF(Table25[[#This Row],[Subsector]]="Residential",1-MAX(Table25[[#This Row],[No HW storage %]],Table25[[#This Row],[Space constrained %]]),Table25[[#This Row],[ND stock with floor area over threshold / %]])</f>
        <v>0.39929845074539605</v>
      </c>
      <c r="AK260" s="16">
        <f>IF(Table25[[#This Row],[Subsector]]="Residential",1-MAX(Table25[[#This Row],[No HW storage %]],Table25[[#This Row],[Space constrained %]]),Table25[[#This Row],[ND stock with floor area over threshold / %]])</f>
        <v>0.39929845074539605</v>
      </c>
      <c r="AL260" s="16">
        <f>IF(Table25[[#This Row],[Subsector]]="Residential",1-MAX(Table25[[#This Row],[No HW storage %]],Table25[[#This Row],[Space constrained %]]),Table25[[#This Row],[ND stock with floor area over threshold / %]])</f>
        <v>0.39929845074539605</v>
      </c>
      <c r="AM260" s="16">
        <f>IF($G260=Table25[[#Headers],[Electric heating]],1,0)</f>
        <v>1</v>
      </c>
      <c r="AN260" s="16">
        <f>IF($G260=Table25[[#Headers],[Commercial electric heating]],1,0)</f>
        <v>0</v>
      </c>
      <c r="AO26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60" s="16">
        <f>IF(Table25[[#This Row],[Subsector]]="Residential",IF(AND(Table25[[#This Row],[Building structure]]&lt;&gt;"Apartment",OR(Table25[[#This Row],[Heating]]="Oil boiler",Table25[[#This Row],[Heating]]="Solid boiler")),1,1-Table25[[#This Row],[Space constrained %]]),Table25[[#This Row],[ND stock with floor area over threshold / %]])</f>
        <v>0.39929845074539605</v>
      </c>
      <c r="AQ260" s="16">
        <f>IF(Table25[[#This Row],[Subsector]]="Residential",IF(AND(Table25[[#This Row],[Building structure]]&lt;&gt;"Apartment",OR(Table25[[#This Row],[Heating]]="Oil boiler",Table25[[#This Row],[Heating]]="Solid boiler")),1,1-Table25[[#This Row],[Space constrained %]]),Table25[[#This Row],[ND stock with floor area over threshold / %]])</f>
        <v>0.39929845074539605</v>
      </c>
      <c r="AR260" s="16">
        <f>IF(Table25[[#This Row],[Heating]]="Gas boiler",1,percentage_of_non_gas_domestic_properties_within_close_proximity_of_gas_grid)</f>
        <v>0.3495740805177735</v>
      </c>
      <c r="AS260" s="16">
        <f>IF(Table25[[#This Row],[Heating]]="Gas boiler",1,percentage_of_non_gas_domestic_properties_within_close_proximity_of_gas_grid)</f>
        <v>0.3495740805177735</v>
      </c>
      <c r="AT260" s="16">
        <f>Table25[[#This Row],[Biomethane boiler]]*Table25[[#This Row],[ASHP]]</f>
        <v>0.13958438877149329</v>
      </c>
      <c r="AU260" s="16">
        <f>IF(Table25[[#This Row],[Subsector]]="Residential",Table25[[#This Row],[ASHP]]*Table25[[#This Row],[Bioliquid boiler (B100)]],Table25[[#This Row],[ND stock with floor area over threshold / %]])</f>
        <v>0.15943925276767348</v>
      </c>
      <c r="AV260" s="16">
        <f>Table25[[#This Row],[Biomethane boiler]]*Table25[[#This Row],[ASHP]]</f>
        <v>0.13958438877149329</v>
      </c>
      <c r="AW260" s="16">
        <v>1</v>
      </c>
      <c r="AX260" s="16">
        <f>IF(Table25[[#This Row],[Subsector]]="Residential",IF(Table25[[#This Row],[Building structure]]&lt;&gt;"Apartment",0.5*(1-MIN(Table25[[#This Row],[No HW storage %]],Table25[[#This Row],[Space constrained %]])),0),0.5*Table25[[#This Row],[ASHP]])</f>
        <v>0</v>
      </c>
      <c r="AY260" s="16">
        <f>IF(Table25[[#This Row],[Subsector]]="Residential",IF(Table25[[#This Row],[Building structure]]&lt;&gt;"Apartment",Table25[[#This Row],[Hydrogen boiler]]*0.5,0),0.5*Table25[[#This Row],[Hydrogen boiler]])</f>
        <v>0</v>
      </c>
      <c r="AZ260" s="16">
        <f>IF(Table25[[#This Row],[Subsector]]="Residential",IF(Table25[[#This Row],[Peak demand / kW]]&gt;fuse_limit_kW,0,1),0)</f>
        <v>1</v>
      </c>
      <c r="BA260" s="16">
        <f>IF(Table25[[#This Row],[Subsector]]="Residential",IF(Table25[[#This Row],[Building structure]]&lt;&gt;"Apartment",IF(Table25[[#This Row],[Peak demand / kW]]&gt;fuse_limit_kW,0,0.5),0),0)</f>
        <v>0</v>
      </c>
      <c r="BB260" s="16">
        <f>IF(Table25[[#This Row],[Subsector]]="Residential",IF(Table25[[#This Row],[Peak demand / kW]]&gt;fuse_limit_kW,0,1),IF(OR(Table25[[#This Row],[Subsector]]="Commercial",Table25[[#This Row],[Subsector]]="Public"),1,0))</f>
        <v>1</v>
      </c>
      <c r="BC260" s="16">
        <f>IF(Table25[[#This Row],[Subsector]]="Residential",IF(Table25[[#This Row],[Peak demand / kW]]&gt;fuse_limit_kW,0,1),0)</f>
        <v>1</v>
      </c>
      <c r="BD260" s="16">
        <f>IF($G260=Table25[[#Headers],[Gas boiler]],1,0)</f>
        <v>0</v>
      </c>
      <c r="BE260" s="16">
        <f>IF($G260=Table25[[#Headers],[Oil boiler]],1,0)</f>
        <v>0</v>
      </c>
      <c r="BF260" s="16">
        <f>IF($G260=Table25[[#Headers],[Solid boiler]],1,0)</f>
        <v>0</v>
      </c>
      <c r="BG260" s="16">
        <f>IF(Table25[[#This Row],[Subsector]]="Residential",IF(Table25[[#This Row],[Building structure]]&lt;&gt;"Apartment",Table25[[#This Row],[ASHP]]*0.5,0),0)</f>
        <v>0</v>
      </c>
      <c r="BH260" s="16">
        <f>IF(Table25[[#This Row],[Subsector]]="Residential",IF(Table25[[#This Row],[Building structure]]="Apartment",1,0),0)</f>
        <v>1</v>
      </c>
      <c r="BI260" s="27">
        <f>Table25[[#This Row],[Bioliquid boiler (B100)]]*0.5</f>
        <v>0.19964922537269802</v>
      </c>
    </row>
    <row r="261" spans="2:61" x14ac:dyDescent="0.25">
      <c r="B261" s="3">
        <v>253</v>
      </c>
      <c r="C261" t="s">
        <v>352</v>
      </c>
      <c r="G261" t="s">
        <v>25</v>
      </c>
      <c r="H261" t="s">
        <v>353</v>
      </c>
      <c r="J261" t="s">
        <v>363</v>
      </c>
      <c r="K261" s="39">
        <v>2.1457100640670372</v>
      </c>
      <c r="L261" s="39">
        <v>2.4281035773113957</v>
      </c>
      <c r="M261" s="39">
        <v>3.6911686911074155</v>
      </c>
      <c r="N261" s="39">
        <v>0</v>
      </c>
      <c r="O261" t="s">
        <v>339</v>
      </c>
      <c r="P261" s="19">
        <v>16943.32510629687</v>
      </c>
      <c r="R261" s="39">
        <v>2.4985803145530947</v>
      </c>
      <c r="S261" s="39">
        <v>2.8014518823786192</v>
      </c>
      <c r="T261" s="39">
        <v>0</v>
      </c>
      <c r="U261" s="39">
        <v>3.6911686911074146</v>
      </c>
      <c r="V261" s="16">
        <v>1.0878243512974051E-2</v>
      </c>
      <c r="W261" s="16">
        <v>0.36597486115171002</v>
      </c>
      <c r="X261" s="16">
        <v>1.0479041916167664E-2</v>
      </c>
      <c r="Y261" s="16">
        <v>0.46912931577605199</v>
      </c>
      <c r="Z261" s="16">
        <v>0.53087068422394801</v>
      </c>
      <c r="AA261" s="39">
        <v>84.170688622754355</v>
      </c>
      <c r="AB261" s="39">
        <f>R261*1000/AA261</f>
        <v>29.68468424621679</v>
      </c>
      <c r="AC261" s="39">
        <f>IF(AND(Table25[[#This Row],[Subsector]]="Residential",$AB261&gt;49),49+($AB261-49)*2,$AB261)</f>
        <v>29.68468424621679</v>
      </c>
      <c r="AD261" s="39">
        <f>Table25[[#This Row],[Space heating demand (MWh)]]/(load_factor*8760)*1000</f>
        <v>1.0694366974473486</v>
      </c>
      <c r="AE261" s="39">
        <f>Table25[[#This Row],[Peak demand / kW]]/Table25[[#This Row],[Floor area / m^2]]*1000</f>
        <v>12.705571439963739</v>
      </c>
      <c r="AF261" s="39">
        <f t="shared" si="3"/>
        <v>12.705571439963739</v>
      </c>
      <c r="AG261" s="46">
        <f>Table25[[#This Row],[Rebound-corrected peak demand (W/m2)]]/DesignDT</f>
        <v>0.55241614956364082</v>
      </c>
      <c r="AI261" s="16">
        <f>IF(Table25[[#This Row],[Subsector]]="Residential",1-MAX(Table25[[#This Row],[No HW storage %]],Table25[[#This Row],[Space constrained %]]),Table25[[#This Row],[ND stock with floor area over threshold / %]])</f>
        <v>0.63402513884829004</v>
      </c>
      <c r="AJ261" s="16">
        <f>IF(Table25[[#This Row],[Subsector]]="Residential",1-MAX(Table25[[#This Row],[No HW storage %]],Table25[[#This Row],[Space constrained %]]),Table25[[#This Row],[ND stock with floor area over threshold / %]])</f>
        <v>0.63402513884829004</v>
      </c>
      <c r="AK261" s="16">
        <f>IF(Table25[[#This Row],[Subsector]]="Residential",1-MAX(Table25[[#This Row],[No HW storage %]],Table25[[#This Row],[Space constrained %]]),Table25[[#This Row],[ND stock with floor area over threshold / %]])</f>
        <v>0.63402513884829004</v>
      </c>
      <c r="AL261" s="16">
        <f>IF(Table25[[#This Row],[Subsector]]="Residential",1-MAX(Table25[[#This Row],[No HW storage %]],Table25[[#This Row],[Space constrained %]]),Table25[[#This Row],[ND stock with floor area over threshold / %]])</f>
        <v>0.63402513884829004</v>
      </c>
      <c r="AM261" s="16">
        <f>IF($G261=Table25[[#Headers],[Electric heating]],1,0)</f>
        <v>0</v>
      </c>
      <c r="AN261" s="16">
        <f>IF($G261=Table25[[#Headers],[Commercial electric heating]],1,0)</f>
        <v>0</v>
      </c>
      <c r="AO26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61" s="16">
        <f>IF(Table25[[#This Row],[Subsector]]="Residential",IF(AND(Table25[[#This Row],[Building structure]]&lt;&gt;"Apartment",OR(Table25[[#This Row],[Heating]]="Oil boiler",Table25[[#This Row],[Heating]]="Solid boiler")),1,1-Table25[[#This Row],[Space constrained %]]),Table25[[#This Row],[ND stock with floor area over threshold / %]])</f>
        <v>0.98952095808383234</v>
      </c>
      <c r="AQ261" s="16">
        <f>IF(Table25[[#This Row],[Subsector]]="Residential",IF(AND(Table25[[#This Row],[Building structure]]&lt;&gt;"Apartment",OR(Table25[[#This Row],[Heating]]="Oil boiler",Table25[[#This Row],[Heating]]="Solid boiler")),1,1-Table25[[#This Row],[Space constrained %]]),Table25[[#This Row],[ND stock with floor area over threshold / %]])</f>
        <v>0.98952095808383234</v>
      </c>
      <c r="AR261" s="16">
        <f>IF(Table25[[#This Row],[Heating]]="Gas boiler",1,percentage_of_non_gas_domestic_properties_within_close_proximity_of_gas_grid)</f>
        <v>1</v>
      </c>
      <c r="AS261" s="16">
        <f>IF(Table25[[#This Row],[Heating]]="Gas boiler",1,percentage_of_non_gas_domestic_properties_within_close_proximity_of_gas_grid)</f>
        <v>1</v>
      </c>
      <c r="AT261" s="16">
        <f>Table25[[#This Row],[Biomethane boiler]]*Table25[[#This Row],[ASHP]]</f>
        <v>0.63402513884829004</v>
      </c>
      <c r="AU261" s="16">
        <f>IF(Table25[[#This Row],[Subsector]]="Residential",Table25[[#This Row],[ASHP]]*Table25[[#This Row],[Bioliquid boiler (B100)]],Table25[[#This Row],[ND stock with floor area over threshold / %]])</f>
        <v>0.62738116284239476</v>
      </c>
      <c r="AV261" s="16">
        <f>Table25[[#This Row],[Biomethane boiler]]*Table25[[#This Row],[ASHP]]</f>
        <v>0.63402513884829004</v>
      </c>
      <c r="AW261" s="16">
        <v>1</v>
      </c>
      <c r="AX261" s="16">
        <f>IF(Table25[[#This Row],[Subsector]]="Residential",IF(Table25[[#This Row],[Building structure]]&lt;&gt;"Apartment",0.5*(1-MIN(Table25[[#This Row],[No HW storage %]],Table25[[#This Row],[Space constrained %]])),0),0.5*Table25[[#This Row],[ASHP]])</f>
        <v>0</v>
      </c>
      <c r="AY261" s="16">
        <f>IF(Table25[[#This Row],[Subsector]]="Residential",IF(Table25[[#This Row],[Building structure]]&lt;&gt;"Apartment",Table25[[#This Row],[Hydrogen boiler]]*0.5,0),0.5*Table25[[#This Row],[Hydrogen boiler]])</f>
        <v>0</v>
      </c>
      <c r="AZ261" s="16">
        <f>IF(Table25[[#This Row],[Subsector]]="Residential",IF(Table25[[#This Row],[Peak demand / kW]]&gt;fuse_limit_kW,0,1),0)</f>
        <v>1</v>
      </c>
      <c r="BA261" s="16">
        <f>IF(Table25[[#This Row],[Subsector]]="Residential",IF(Table25[[#This Row],[Building structure]]&lt;&gt;"Apartment",IF(Table25[[#This Row],[Peak demand / kW]]&gt;fuse_limit_kW,0,0.5),0),0)</f>
        <v>0</v>
      </c>
      <c r="BB261" s="16">
        <f>IF(Table25[[#This Row],[Subsector]]="Residential",IF(Table25[[#This Row],[Peak demand / kW]]&gt;fuse_limit_kW,0,1),IF(OR(Table25[[#This Row],[Subsector]]="Commercial",Table25[[#This Row],[Subsector]]="Public"),1,0))</f>
        <v>1</v>
      </c>
      <c r="BC261" s="16">
        <f>IF(Table25[[#This Row],[Subsector]]="Residential",IF(Table25[[#This Row],[Peak demand / kW]]&gt;fuse_limit_kW,0,1),0)</f>
        <v>1</v>
      </c>
      <c r="BD261" s="16">
        <f>IF($G261=Table25[[#Headers],[Gas boiler]],1,0)</f>
        <v>1</v>
      </c>
      <c r="BE261" s="16">
        <f>IF($G261=Table25[[#Headers],[Oil boiler]],1,0)</f>
        <v>0</v>
      </c>
      <c r="BF261" s="16">
        <f>IF($G261=Table25[[#Headers],[Solid boiler]],1,0)</f>
        <v>0</v>
      </c>
      <c r="BG261" s="16">
        <f>IF(Table25[[#This Row],[Subsector]]="Residential",IF(Table25[[#This Row],[Building structure]]&lt;&gt;"Apartment",Table25[[#This Row],[ASHP]]*0.5,0),0)</f>
        <v>0</v>
      </c>
      <c r="BH261" s="16">
        <f>IF(Table25[[#This Row],[Subsector]]="Residential",IF(Table25[[#This Row],[Building structure]]="Apartment",1,0),0)</f>
        <v>1</v>
      </c>
      <c r="BI261" s="27">
        <f>Table25[[#This Row],[Bioliquid boiler (B100)]]*0.5</f>
        <v>0.49476047904191617</v>
      </c>
    </row>
    <row r="262" spans="2:61" x14ac:dyDescent="0.25">
      <c r="B262">
        <v>254</v>
      </c>
      <c r="C262" t="s">
        <v>352</v>
      </c>
      <c r="G262" t="s">
        <v>25</v>
      </c>
      <c r="H262" t="s">
        <v>355</v>
      </c>
      <c r="J262" t="s">
        <v>363</v>
      </c>
      <c r="K262" s="39">
        <v>3.1000515196661573</v>
      </c>
      <c r="L262" s="39">
        <v>2.2110720636037611</v>
      </c>
      <c r="M262" s="39">
        <v>3.7834436980579458</v>
      </c>
      <c r="N262" s="39">
        <v>0</v>
      </c>
      <c r="O262" t="s">
        <v>339</v>
      </c>
      <c r="P262" s="19">
        <v>30854.775769920056</v>
      </c>
      <c r="R262" s="39">
        <v>3.9198306103444729</v>
      </c>
      <c r="S262" s="39">
        <v>2.7514264554019086</v>
      </c>
      <c r="T262" s="39">
        <v>0</v>
      </c>
      <c r="U262" s="39">
        <v>3.7834436980579458</v>
      </c>
      <c r="V262" s="16">
        <v>2.1921411738915986E-2</v>
      </c>
      <c r="W262" s="16">
        <v>0.18541927750231571</v>
      </c>
      <c r="X262" s="16">
        <v>3.8636488189839426E-2</v>
      </c>
      <c r="Y262" s="16">
        <v>0.58369033803531589</v>
      </c>
      <c r="Z262" s="16">
        <v>0.416309661964684</v>
      </c>
      <c r="AA262" s="39">
        <v>79.087126650956165</v>
      </c>
      <c r="AB262" s="39">
        <f>R262*1000/AA262</f>
        <v>49.56344700249749</v>
      </c>
      <c r="AC262" s="39">
        <f>IF(AND(Table25[[#This Row],[Subsector]]="Residential",$AB262&gt;49),49+($AB262-49)*2,$AB262)</f>
        <v>50.12689400499498</v>
      </c>
      <c r="AD262" s="39">
        <f>Table25[[#This Row],[Space heating demand (MWh)]]/(load_factor*8760)*1000</f>
        <v>1.5450870621469159</v>
      </c>
      <c r="AE262" s="39">
        <f>Table25[[#This Row],[Peak demand / kW]]/Table25[[#This Row],[Floor area / m^2]]*1000</f>
        <v>19.536517857906471</v>
      </c>
      <c r="AF262" s="39">
        <f t="shared" si="3"/>
        <v>19.758612830956295</v>
      </c>
      <c r="AG262" s="46">
        <f>Table25[[#This Row],[Rebound-corrected peak demand (W/m2)]]/DesignDT</f>
        <v>0.85907012308505626</v>
      </c>
      <c r="AI262" s="16">
        <f>IF(Table25[[#This Row],[Subsector]]="Residential",1-MAX(Table25[[#This Row],[No HW storage %]],Table25[[#This Row],[Space constrained %]]),Table25[[#This Row],[ND stock with floor area over threshold / %]])</f>
        <v>0.81458072249768432</v>
      </c>
      <c r="AJ262" s="16">
        <f>IF(Table25[[#This Row],[Subsector]]="Residential",1-MAX(Table25[[#This Row],[No HW storage %]],Table25[[#This Row],[Space constrained %]]),Table25[[#This Row],[ND stock with floor area over threshold / %]])</f>
        <v>0.81458072249768432</v>
      </c>
      <c r="AK262" s="16">
        <f>IF(Table25[[#This Row],[Subsector]]="Residential",1-MAX(Table25[[#This Row],[No HW storage %]],Table25[[#This Row],[Space constrained %]]),Table25[[#This Row],[ND stock with floor area over threshold / %]])</f>
        <v>0.81458072249768432</v>
      </c>
      <c r="AL262" s="16">
        <f>IF(Table25[[#This Row],[Subsector]]="Residential",1-MAX(Table25[[#This Row],[No HW storage %]],Table25[[#This Row],[Space constrained %]]),Table25[[#This Row],[ND stock with floor area over threshold / %]])</f>
        <v>0.81458072249768432</v>
      </c>
      <c r="AM262" s="16">
        <f>IF($G262=Table25[[#Headers],[Electric heating]],1,0)</f>
        <v>0</v>
      </c>
      <c r="AN262" s="16">
        <f>IF($G262=Table25[[#Headers],[Commercial electric heating]],1,0)</f>
        <v>0</v>
      </c>
      <c r="AO26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62" s="16">
        <f>IF(Table25[[#This Row],[Subsector]]="Residential",IF(AND(Table25[[#This Row],[Building structure]]&lt;&gt;"Apartment",OR(Table25[[#This Row],[Heating]]="Oil boiler",Table25[[#This Row],[Heating]]="Solid boiler")),1,1-Table25[[#This Row],[Space constrained %]]),Table25[[#This Row],[ND stock with floor area over threshold / %]])</f>
        <v>0.96136351181016055</v>
      </c>
      <c r="AQ262" s="16">
        <f>IF(Table25[[#This Row],[Subsector]]="Residential",IF(AND(Table25[[#This Row],[Building structure]]&lt;&gt;"Apartment",OR(Table25[[#This Row],[Heating]]="Oil boiler",Table25[[#This Row],[Heating]]="Solid boiler")),1,1-Table25[[#This Row],[Space constrained %]]),Table25[[#This Row],[ND stock with floor area over threshold / %]])</f>
        <v>0.96136351181016055</v>
      </c>
      <c r="AR262" s="16">
        <f>IF(Table25[[#This Row],[Heating]]="Gas boiler",1,percentage_of_non_gas_domestic_properties_within_close_proximity_of_gas_grid)</f>
        <v>1</v>
      </c>
      <c r="AS262" s="16">
        <f>IF(Table25[[#This Row],[Heating]]="Gas boiler",1,percentage_of_non_gas_domestic_properties_within_close_proximity_of_gas_grid)</f>
        <v>1</v>
      </c>
      <c r="AT262" s="16">
        <f>Table25[[#This Row],[Biomethane boiler]]*Table25[[#This Row],[ASHP]]</f>
        <v>0.81458072249768432</v>
      </c>
      <c r="AU262" s="16">
        <f>IF(Table25[[#This Row],[Subsector]]="Residential",Table25[[#This Row],[ASHP]]*Table25[[#This Row],[Bioliquid boiler (B100)]],Table25[[#This Row],[ND stock with floor area over threshold / %]])</f>
        <v>0.78310818403323168</v>
      </c>
      <c r="AV262" s="16">
        <f>Table25[[#This Row],[Biomethane boiler]]*Table25[[#This Row],[ASHP]]</f>
        <v>0.81458072249768432</v>
      </c>
      <c r="AW262" s="16">
        <v>1</v>
      </c>
      <c r="AX262" s="16">
        <f>IF(Table25[[#This Row],[Subsector]]="Residential",IF(Table25[[#This Row],[Building structure]]&lt;&gt;"Apartment",0.5*(1-MIN(Table25[[#This Row],[No HW storage %]],Table25[[#This Row],[Space constrained %]])),0),0.5*Table25[[#This Row],[ASHP]])</f>
        <v>0</v>
      </c>
      <c r="AY262" s="16">
        <f>IF(Table25[[#This Row],[Subsector]]="Residential",IF(Table25[[#This Row],[Building structure]]&lt;&gt;"Apartment",Table25[[#This Row],[Hydrogen boiler]]*0.5,0),0.5*Table25[[#This Row],[Hydrogen boiler]])</f>
        <v>0</v>
      </c>
      <c r="AZ262" s="16">
        <f>IF(Table25[[#This Row],[Subsector]]="Residential",IF(Table25[[#This Row],[Peak demand / kW]]&gt;fuse_limit_kW,0,1),0)</f>
        <v>1</v>
      </c>
      <c r="BA262" s="16">
        <f>IF(Table25[[#This Row],[Subsector]]="Residential",IF(Table25[[#This Row],[Building structure]]&lt;&gt;"Apartment",IF(Table25[[#This Row],[Peak demand / kW]]&gt;fuse_limit_kW,0,0.5),0),0)</f>
        <v>0</v>
      </c>
      <c r="BB262" s="16">
        <f>IF(Table25[[#This Row],[Subsector]]="Residential",IF(Table25[[#This Row],[Peak demand / kW]]&gt;fuse_limit_kW,0,1),IF(OR(Table25[[#This Row],[Subsector]]="Commercial",Table25[[#This Row],[Subsector]]="Public"),1,0))</f>
        <v>1</v>
      </c>
      <c r="BC262" s="16">
        <f>IF(Table25[[#This Row],[Subsector]]="Residential",IF(Table25[[#This Row],[Peak demand / kW]]&gt;fuse_limit_kW,0,1),0)</f>
        <v>1</v>
      </c>
      <c r="BD262" s="16">
        <f>IF($G262=Table25[[#Headers],[Gas boiler]],1,0)</f>
        <v>1</v>
      </c>
      <c r="BE262" s="16">
        <f>IF($G262=Table25[[#Headers],[Oil boiler]],1,0)</f>
        <v>0</v>
      </c>
      <c r="BF262" s="16">
        <f>IF($G262=Table25[[#Headers],[Solid boiler]],1,0)</f>
        <v>0</v>
      </c>
      <c r="BG262" s="16">
        <f>IF(Table25[[#This Row],[Subsector]]="Residential",IF(Table25[[#This Row],[Building structure]]&lt;&gt;"Apartment",Table25[[#This Row],[ASHP]]*0.5,0),0)</f>
        <v>0</v>
      </c>
      <c r="BH262" s="16">
        <f>IF(Table25[[#This Row],[Subsector]]="Residential",IF(Table25[[#This Row],[Building structure]]="Apartment",1,0),0)</f>
        <v>1</v>
      </c>
      <c r="BI262" s="27">
        <f>Table25[[#This Row],[Bioliquid boiler (B100)]]*0.5</f>
        <v>0.48068175590508028</v>
      </c>
    </row>
    <row r="263" spans="2:61" x14ac:dyDescent="0.25">
      <c r="B263" s="3">
        <v>255</v>
      </c>
      <c r="C263" t="s">
        <v>352</v>
      </c>
      <c r="G263" t="s">
        <v>25</v>
      </c>
      <c r="H263" t="s">
        <v>356</v>
      </c>
      <c r="J263" t="s">
        <v>363</v>
      </c>
      <c r="K263" s="39">
        <v>3.4352316772798712</v>
      </c>
      <c r="L263" s="39">
        <v>2.0559515172767324</v>
      </c>
      <c r="M263" s="39">
        <v>3.7370377517630562</v>
      </c>
      <c r="N263" s="39">
        <v>0</v>
      </c>
      <c r="O263" t="s">
        <v>339</v>
      </c>
      <c r="P263" s="19">
        <v>22697.63003012204</v>
      </c>
      <c r="R263" s="39">
        <v>4.558046614948978</v>
      </c>
      <c r="S263" s="39">
        <v>2.6220695708056123</v>
      </c>
      <c r="T263" s="39">
        <v>0</v>
      </c>
      <c r="U263" s="39">
        <v>3.7370377517630562</v>
      </c>
      <c r="V263" s="16">
        <v>3.6504507189152949E-2</v>
      </c>
      <c r="W263" s="16">
        <v>0.14220115538438749</v>
      </c>
      <c r="X263" s="16">
        <v>0.10809804067645087</v>
      </c>
      <c r="Y263" s="16">
        <v>0.62559043389504965</v>
      </c>
      <c r="Z263" s="16">
        <v>0.37440956610495019</v>
      </c>
      <c r="AA263" s="39">
        <v>70.28448930939436</v>
      </c>
      <c r="AB263" s="39">
        <f>R263*1000/AA263</f>
        <v>64.851386980765056</v>
      </c>
      <c r="AC263" s="39">
        <f>IF(AND(Table25[[#This Row],[Subsector]]="Residential",$AB263&gt;49),49+($AB263-49)*2,$AB263)</f>
        <v>80.702773961530113</v>
      </c>
      <c r="AD263" s="39">
        <f>Table25[[#This Row],[Space heating demand (MWh)]]/(load_factor*8760)*1000</f>
        <v>1.7121431648381009</v>
      </c>
      <c r="AE263" s="39">
        <f>Table25[[#This Row],[Peak demand / kW]]/Table25[[#This Row],[Floor area / m^2]]*1000</f>
        <v>24.360185037429765</v>
      </c>
      <c r="AF263" s="39">
        <f t="shared" si="3"/>
        <v>30.314455839160992</v>
      </c>
      <c r="AG263" s="46">
        <f>Table25[[#This Row],[Rebound-corrected peak demand (W/m2)]]/DesignDT</f>
        <v>1.3180198190939563</v>
      </c>
      <c r="AI263" s="16">
        <f>IF(Table25[[#This Row],[Subsector]]="Residential",1-MAX(Table25[[#This Row],[No HW storage %]],Table25[[#This Row],[Space constrained %]]),Table25[[#This Row],[ND stock with floor area over threshold / %]])</f>
        <v>0.85779884461561251</v>
      </c>
      <c r="AJ263" s="16">
        <f>IF(Table25[[#This Row],[Subsector]]="Residential",1-MAX(Table25[[#This Row],[No HW storage %]],Table25[[#This Row],[Space constrained %]]),Table25[[#This Row],[ND stock with floor area over threshold / %]])</f>
        <v>0.85779884461561251</v>
      </c>
      <c r="AK263" s="16">
        <f>IF(Table25[[#This Row],[Subsector]]="Residential",1-MAX(Table25[[#This Row],[No HW storage %]],Table25[[#This Row],[Space constrained %]]),Table25[[#This Row],[ND stock with floor area over threshold / %]])</f>
        <v>0.85779884461561251</v>
      </c>
      <c r="AL263" s="16">
        <f>IF(Table25[[#This Row],[Subsector]]="Residential",1-MAX(Table25[[#This Row],[No HW storage %]],Table25[[#This Row],[Space constrained %]]),Table25[[#This Row],[ND stock with floor area over threshold / %]])</f>
        <v>0.85779884461561251</v>
      </c>
      <c r="AM263" s="16">
        <f>IF($G263=Table25[[#Headers],[Electric heating]],1,0)</f>
        <v>0</v>
      </c>
      <c r="AN263" s="16">
        <f>IF($G263=Table25[[#Headers],[Commercial electric heating]],1,0)</f>
        <v>0</v>
      </c>
      <c r="AO26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63" s="16">
        <f>IF(Table25[[#This Row],[Subsector]]="Residential",IF(AND(Table25[[#This Row],[Building structure]]&lt;&gt;"Apartment",OR(Table25[[#This Row],[Heating]]="Oil boiler",Table25[[#This Row],[Heating]]="Solid boiler")),1,1-Table25[[#This Row],[Space constrained %]]),Table25[[#This Row],[ND stock with floor area over threshold / %]])</f>
        <v>0.8919019593235491</v>
      </c>
      <c r="AQ263" s="16">
        <f>IF(Table25[[#This Row],[Subsector]]="Residential",IF(AND(Table25[[#This Row],[Building structure]]&lt;&gt;"Apartment",OR(Table25[[#This Row],[Heating]]="Oil boiler",Table25[[#This Row],[Heating]]="Solid boiler")),1,1-Table25[[#This Row],[Space constrained %]]),Table25[[#This Row],[ND stock with floor area over threshold / %]])</f>
        <v>0.8919019593235491</v>
      </c>
      <c r="AR263" s="16">
        <f>IF(Table25[[#This Row],[Heating]]="Gas boiler",1,percentage_of_non_gas_domestic_properties_within_close_proximity_of_gas_grid)</f>
        <v>1</v>
      </c>
      <c r="AS263" s="16">
        <f>IF(Table25[[#This Row],[Heating]]="Gas boiler",1,percentage_of_non_gas_domestic_properties_within_close_proximity_of_gas_grid)</f>
        <v>1</v>
      </c>
      <c r="AT263" s="16">
        <f>Table25[[#This Row],[Biomethane boiler]]*Table25[[#This Row],[ASHP]]</f>
        <v>0.85779884461561251</v>
      </c>
      <c r="AU263" s="16">
        <f>IF(Table25[[#This Row],[Subsector]]="Residential",Table25[[#This Row],[ASHP]]*Table25[[#This Row],[Bioliquid boiler (B100)]],Table25[[#This Row],[ND stock with floor area over threshold / %]])</f>
        <v>0.7650724702181414</v>
      </c>
      <c r="AV263" s="16">
        <f>Table25[[#This Row],[Biomethane boiler]]*Table25[[#This Row],[ASHP]]</f>
        <v>0.85779884461561251</v>
      </c>
      <c r="AW263" s="16">
        <v>1</v>
      </c>
      <c r="AX263" s="16">
        <f>IF(Table25[[#This Row],[Subsector]]="Residential",IF(Table25[[#This Row],[Building structure]]&lt;&gt;"Apartment",0.5*(1-MIN(Table25[[#This Row],[No HW storage %]],Table25[[#This Row],[Space constrained %]])),0),0.5*Table25[[#This Row],[ASHP]])</f>
        <v>0</v>
      </c>
      <c r="AY263" s="16">
        <f>IF(Table25[[#This Row],[Subsector]]="Residential",IF(Table25[[#This Row],[Building structure]]&lt;&gt;"Apartment",Table25[[#This Row],[Hydrogen boiler]]*0.5,0),0.5*Table25[[#This Row],[Hydrogen boiler]])</f>
        <v>0</v>
      </c>
      <c r="AZ263" s="16">
        <f>IF(Table25[[#This Row],[Subsector]]="Residential",IF(Table25[[#This Row],[Peak demand / kW]]&gt;fuse_limit_kW,0,1),0)</f>
        <v>1</v>
      </c>
      <c r="BA263" s="16">
        <f>IF(Table25[[#This Row],[Subsector]]="Residential",IF(Table25[[#This Row],[Building structure]]&lt;&gt;"Apartment",IF(Table25[[#This Row],[Peak demand / kW]]&gt;fuse_limit_kW,0,0.5),0),0)</f>
        <v>0</v>
      </c>
      <c r="BB263" s="16">
        <f>IF(Table25[[#This Row],[Subsector]]="Residential",IF(Table25[[#This Row],[Peak demand / kW]]&gt;fuse_limit_kW,0,1),IF(OR(Table25[[#This Row],[Subsector]]="Commercial",Table25[[#This Row],[Subsector]]="Public"),1,0))</f>
        <v>1</v>
      </c>
      <c r="BC263" s="16">
        <f>IF(Table25[[#This Row],[Subsector]]="Residential",IF(Table25[[#This Row],[Peak demand / kW]]&gt;fuse_limit_kW,0,1),0)</f>
        <v>1</v>
      </c>
      <c r="BD263" s="16">
        <f>IF($G263=Table25[[#Headers],[Gas boiler]],1,0)</f>
        <v>1</v>
      </c>
      <c r="BE263" s="16">
        <f>IF($G263=Table25[[#Headers],[Oil boiler]],1,0)</f>
        <v>0</v>
      </c>
      <c r="BF263" s="16">
        <f>IF($G263=Table25[[#Headers],[Solid boiler]],1,0)</f>
        <v>0</v>
      </c>
      <c r="BG263" s="16">
        <f>IF(Table25[[#This Row],[Subsector]]="Residential",IF(Table25[[#This Row],[Building structure]]&lt;&gt;"Apartment",Table25[[#This Row],[ASHP]]*0.5,0),0)</f>
        <v>0</v>
      </c>
      <c r="BH263" s="16">
        <f>IF(Table25[[#This Row],[Subsector]]="Residential",IF(Table25[[#This Row],[Building structure]]="Apartment",1,0),0)</f>
        <v>1</v>
      </c>
      <c r="BI263" s="27">
        <f>Table25[[#This Row],[Bioliquid boiler (B100)]]*0.5</f>
        <v>0.44595097966177455</v>
      </c>
    </row>
    <row r="264" spans="2:61" x14ac:dyDescent="0.25">
      <c r="B264" s="3">
        <v>256</v>
      </c>
      <c r="C264" t="s">
        <v>352</v>
      </c>
      <c r="G264" t="s">
        <v>25</v>
      </c>
      <c r="H264" t="s">
        <v>357</v>
      </c>
      <c r="J264" t="s">
        <v>363</v>
      </c>
      <c r="K264" s="39">
        <v>3.5908817389277088</v>
      </c>
      <c r="L264" s="39">
        <v>1.8622655231601397</v>
      </c>
      <c r="M264" s="39">
        <v>3.6621183605478391</v>
      </c>
      <c r="N264" s="39">
        <v>0</v>
      </c>
      <c r="O264" t="s">
        <v>339</v>
      </c>
      <c r="P264" s="19">
        <v>11552.574563495031</v>
      </c>
      <c r="R264" s="39">
        <v>4.8946696427921292</v>
      </c>
      <c r="S264" s="39">
        <v>2.4125778736795325</v>
      </c>
      <c r="T264" s="39">
        <v>0</v>
      </c>
      <c r="U264" s="39">
        <v>3.6621183605478387</v>
      </c>
      <c r="V264" s="16">
        <v>0.10567915690866511</v>
      </c>
      <c r="W264" s="16">
        <v>0.14076331446814686</v>
      </c>
      <c r="X264" s="16">
        <v>0.30166861826697894</v>
      </c>
      <c r="Y264" s="16">
        <v>0.65849711484829165</v>
      </c>
      <c r="Z264" s="16">
        <v>0.34150288515170846</v>
      </c>
      <c r="AA264" s="39">
        <v>59.448170374707324</v>
      </c>
      <c r="AB264" s="39">
        <f>R264*1000/AA264</f>
        <v>82.335076284780044</v>
      </c>
      <c r="AC264" s="39">
        <f>IF(AND(Table25[[#This Row],[Subsector]]="Residential",$AB264&gt;49),49+($AB264-49)*2,$AB264)</f>
        <v>115.67015256956009</v>
      </c>
      <c r="AD264" s="39">
        <f>Table25[[#This Row],[Space heating demand (MWh)]]/(load_factor*8760)*1000</f>
        <v>1.7897202292671277</v>
      </c>
      <c r="AE264" s="39">
        <f>Table25[[#This Row],[Peak demand / kW]]/Table25[[#This Row],[Floor area / m^2]]*1000</f>
        <v>30.105556116973077</v>
      </c>
      <c r="AF264" s="39">
        <f t="shared" si="3"/>
        <v>42.294419661398287</v>
      </c>
      <c r="AG264" s="46">
        <f>Table25[[#This Row],[Rebound-corrected peak demand (W/m2)]]/DesignDT</f>
        <v>1.838887811365143</v>
      </c>
      <c r="AI264" s="16">
        <f>IF(Table25[[#This Row],[Subsector]]="Residential",1-MAX(Table25[[#This Row],[No HW storage %]],Table25[[#This Row],[Space constrained %]]),Table25[[#This Row],[ND stock with floor area over threshold / %]])</f>
        <v>0.69833138173302101</v>
      </c>
      <c r="AJ264" s="16">
        <f>IF(Table25[[#This Row],[Subsector]]="Residential",1-MAX(Table25[[#This Row],[No HW storage %]],Table25[[#This Row],[Space constrained %]]),Table25[[#This Row],[ND stock with floor area over threshold / %]])</f>
        <v>0.69833138173302101</v>
      </c>
      <c r="AK264" s="16">
        <f>IF(Table25[[#This Row],[Subsector]]="Residential",1-MAX(Table25[[#This Row],[No HW storage %]],Table25[[#This Row],[Space constrained %]]),Table25[[#This Row],[ND stock with floor area over threshold / %]])</f>
        <v>0.69833138173302101</v>
      </c>
      <c r="AL264" s="16">
        <f>IF(Table25[[#This Row],[Subsector]]="Residential",1-MAX(Table25[[#This Row],[No HW storage %]],Table25[[#This Row],[Space constrained %]]),Table25[[#This Row],[ND stock with floor area over threshold / %]])</f>
        <v>0.69833138173302101</v>
      </c>
      <c r="AM264" s="16">
        <f>IF($G264=Table25[[#Headers],[Electric heating]],1,0)</f>
        <v>0</v>
      </c>
      <c r="AN264" s="16">
        <f>IF($G264=Table25[[#Headers],[Commercial electric heating]],1,0)</f>
        <v>0</v>
      </c>
      <c r="AO26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64" s="16">
        <f>IF(Table25[[#This Row],[Subsector]]="Residential",IF(AND(Table25[[#This Row],[Building structure]]&lt;&gt;"Apartment",OR(Table25[[#This Row],[Heating]]="Oil boiler",Table25[[#This Row],[Heating]]="Solid boiler")),1,1-Table25[[#This Row],[Space constrained %]]),Table25[[#This Row],[ND stock with floor area over threshold / %]])</f>
        <v>0.69833138173302101</v>
      </c>
      <c r="AQ264" s="16">
        <f>IF(Table25[[#This Row],[Subsector]]="Residential",IF(AND(Table25[[#This Row],[Building structure]]&lt;&gt;"Apartment",OR(Table25[[#This Row],[Heating]]="Oil boiler",Table25[[#This Row],[Heating]]="Solid boiler")),1,1-Table25[[#This Row],[Space constrained %]]),Table25[[#This Row],[ND stock with floor area over threshold / %]])</f>
        <v>0.69833138173302101</v>
      </c>
      <c r="AR264" s="16">
        <f>IF(Table25[[#This Row],[Heating]]="Gas boiler",1,percentage_of_non_gas_domestic_properties_within_close_proximity_of_gas_grid)</f>
        <v>1</v>
      </c>
      <c r="AS264" s="16">
        <f>IF(Table25[[#This Row],[Heating]]="Gas boiler",1,percentage_of_non_gas_domestic_properties_within_close_proximity_of_gas_grid)</f>
        <v>1</v>
      </c>
      <c r="AT264" s="16">
        <f>Table25[[#This Row],[Biomethane boiler]]*Table25[[#This Row],[ASHP]]</f>
        <v>0.69833138173302101</v>
      </c>
      <c r="AU264" s="16">
        <f>IF(Table25[[#This Row],[Subsector]]="Residential",Table25[[#This Row],[ASHP]]*Table25[[#This Row],[Bioliquid boiler (B100)]],Table25[[#This Row],[ND stock with floor area over threshold / %]])</f>
        <v>0.48766671871315032</v>
      </c>
      <c r="AV264" s="16">
        <f>Table25[[#This Row],[Biomethane boiler]]*Table25[[#This Row],[ASHP]]</f>
        <v>0.69833138173302101</v>
      </c>
      <c r="AW264" s="16">
        <v>1</v>
      </c>
      <c r="AX264" s="16">
        <f>IF(Table25[[#This Row],[Subsector]]="Residential",IF(Table25[[#This Row],[Building structure]]&lt;&gt;"Apartment",0.5*(1-MIN(Table25[[#This Row],[No HW storage %]],Table25[[#This Row],[Space constrained %]])),0),0.5*Table25[[#This Row],[ASHP]])</f>
        <v>0</v>
      </c>
      <c r="AY264" s="16">
        <f>IF(Table25[[#This Row],[Subsector]]="Residential",IF(Table25[[#This Row],[Building structure]]&lt;&gt;"Apartment",Table25[[#This Row],[Hydrogen boiler]]*0.5,0),0.5*Table25[[#This Row],[Hydrogen boiler]])</f>
        <v>0</v>
      </c>
      <c r="AZ264" s="16">
        <f>IF(Table25[[#This Row],[Subsector]]="Residential",IF(Table25[[#This Row],[Peak demand / kW]]&gt;fuse_limit_kW,0,1),0)</f>
        <v>1</v>
      </c>
      <c r="BA264" s="16">
        <f>IF(Table25[[#This Row],[Subsector]]="Residential",IF(Table25[[#This Row],[Building structure]]&lt;&gt;"Apartment",IF(Table25[[#This Row],[Peak demand / kW]]&gt;fuse_limit_kW,0,0.5),0),0)</f>
        <v>0</v>
      </c>
      <c r="BB264" s="16">
        <f>IF(Table25[[#This Row],[Subsector]]="Residential",IF(Table25[[#This Row],[Peak demand / kW]]&gt;fuse_limit_kW,0,1),IF(OR(Table25[[#This Row],[Subsector]]="Commercial",Table25[[#This Row],[Subsector]]="Public"),1,0))</f>
        <v>1</v>
      </c>
      <c r="BC264" s="16">
        <f>IF(Table25[[#This Row],[Subsector]]="Residential",IF(Table25[[#This Row],[Peak demand / kW]]&gt;fuse_limit_kW,0,1),0)</f>
        <v>1</v>
      </c>
      <c r="BD264" s="16">
        <f>IF($G264=Table25[[#Headers],[Gas boiler]],1,0)</f>
        <v>1</v>
      </c>
      <c r="BE264" s="16">
        <f>IF($G264=Table25[[#Headers],[Oil boiler]],1,0)</f>
        <v>0</v>
      </c>
      <c r="BF264" s="16">
        <f>IF($G264=Table25[[#Headers],[Solid boiler]],1,0)</f>
        <v>0</v>
      </c>
      <c r="BG264" s="16">
        <f>IF(Table25[[#This Row],[Subsector]]="Residential",IF(Table25[[#This Row],[Building structure]]&lt;&gt;"Apartment",Table25[[#This Row],[ASHP]]*0.5,0),0)</f>
        <v>0</v>
      </c>
      <c r="BH264" s="16">
        <f>IF(Table25[[#This Row],[Subsector]]="Residential",IF(Table25[[#This Row],[Building structure]]="Apartment",1,0),0)</f>
        <v>1</v>
      </c>
      <c r="BI264" s="27">
        <f>Table25[[#This Row],[Bioliquid boiler (B100)]]*0.5</f>
        <v>0.3491656908665105</v>
      </c>
    </row>
    <row r="265" spans="2:61" x14ac:dyDescent="0.25">
      <c r="B265">
        <v>257</v>
      </c>
      <c r="C265" t="s">
        <v>352</v>
      </c>
      <c r="G265" t="s">
        <v>25</v>
      </c>
      <c r="H265" t="s">
        <v>358</v>
      </c>
      <c r="J265" t="s">
        <v>363</v>
      </c>
      <c r="K265" s="39">
        <v>4.3616035179620676</v>
      </c>
      <c r="L265" s="39">
        <v>1.8425835883312434</v>
      </c>
      <c r="M265" s="39">
        <v>3.641693306520589</v>
      </c>
      <c r="N265" s="39">
        <v>0</v>
      </c>
      <c r="O265" t="s">
        <v>339</v>
      </c>
      <c r="P265" s="19">
        <v>4046.4448083202001</v>
      </c>
      <c r="R265" s="39">
        <v>6.049849276641396</v>
      </c>
      <c r="S265" s="39">
        <v>2.3895142790836732</v>
      </c>
      <c r="T265" s="39">
        <v>0</v>
      </c>
      <c r="U265" s="39">
        <v>3.6416933065205885</v>
      </c>
      <c r="V265" s="16">
        <v>0.26995403259506895</v>
      </c>
      <c r="W265" s="16">
        <v>0.15263157894736842</v>
      </c>
      <c r="X265" s="16">
        <v>0.40743836188884247</v>
      </c>
      <c r="Y265" s="16">
        <v>0.70300966802529352</v>
      </c>
      <c r="Z265" s="16">
        <v>0.29699033197470637</v>
      </c>
      <c r="AA265" s="39">
        <v>55.497994149602953</v>
      </c>
      <c r="AB265" s="39">
        <f>R265*1000/AA265</f>
        <v>109.01023306055249</v>
      </c>
      <c r="AC265" s="39">
        <f>IF(AND(Table25[[#This Row],[Subsector]]="Residential",$AB265&gt;49),49+($AB265-49)*2,$AB265)</f>
        <v>169.02046612110499</v>
      </c>
      <c r="AD265" s="39">
        <f>Table25[[#This Row],[Space heating demand (MWh)]]/(load_factor*8760)*1000</f>
        <v>2.1738532805233475</v>
      </c>
      <c r="AE265" s="39">
        <f>Table25[[#This Row],[Peak demand / kW]]/Table25[[#This Row],[Floor area / m^2]]*1000</f>
        <v>39.169943235487182</v>
      </c>
      <c r="AF265" s="39">
        <f t="shared" ref="AF265:AF292" si="4">AE265*(AC265/AB265)</f>
        <v>60.733032832997708</v>
      </c>
      <c r="AG265" s="46">
        <f>Table25[[#This Row],[Rebound-corrected peak demand (W/m2)]]/DesignDT</f>
        <v>2.6405666449129437</v>
      </c>
      <c r="AI265" s="16">
        <f>IF(Table25[[#This Row],[Subsector]]="Residential",1-MAX(Table25[[#This Row],[No HW storage %]],Table25[[#This Row],[Space constrained %]]),Table25[[#This Row],[ND stock with floor area over threshold / %]])</f>
        <v>0.59256163811115758</v>
      </c>
      <c r="AJ265" s="16">
        <f>IF(Table25[[#This Row],[Subsector]]="Residential",1-MAX(Table25[[#This Row],[No HW storage %]],Table25[[#This Row],[Space constrained %]]),Table25[[#This Row],[ND stock with floor area over threshold / %]])</f>
        <v>0.59256163811115758</v>
      </c>
      <c r="AK265" s="16">
        <f>IF(Table25[[#This Row],[Subsector]]="Residential",1-MAX(Table25[[#This Row],[No HW storage %]],Table25[[#This Row],[Space constrained %]]),Table25[[#This Row],[ND stock with floor area over threshold / %]])</f>
        <v>0.59256163811115758</v>
      </c>
      <c r="AL265" s="16">
        <f>IF(Table25[[#This Row],[Subsector]]="Residential",1-MAX(Table25[[#This Row],[No HW storage %]],Table25[[#This Row],[Space constrained %]]),Table25[[#This Row],[ND stock with floor area over threshold / %]])</f>
        <v>0.59256163811115758</v>
      </c>
      <c r="AM265" s="16">
        <f>IF($G265=Table25[[#Headers],[Electric heating]],1,0)</f>
        <v>0</v>
      </c>
      <c r="AN265" s="16">
        <f>IF($G265=Table25[[#Headers],[Commercial electric heating]],1,0)</f>
        <v>0</v>
      </c>
      <c r="AO26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65" s="16">
        <f>IF(Table25[[#This Row],[Subsector]]="Residential",IF(AND(Table25[[#This Row],[Building structure]]&lt;&gt;"Apartment",OR(Table25[[#This Row],[Heating]]="Oil boiler",Table25[[#This Row],[Heating]]="Solid boiler")),1,1-Table25[[#This Row],[Space constrained %]]),Table25[[#This Row],[ND stock with floor area over threshold / %]])</f>
        <v>0.59256163811115758</v>
      </c>
      <c r="AQ265" s="16">
        <f>IF(Table25[[#This Row],[Subsector]]="Residential",IF(AND(Table25[[#This Row],[Building structure]]&lt;&gt;"Apartment",OR(Table25[[#This Row],[Heating]]="Oil boiler",Table25[[#This Row],[Heating]]="Solid boiler")),1,1-Table25[[#This Row],[Space constrained %]]),Table25[[#This Row],[ND stock with floor area over threshold / %]])</f>
        <v>0.59256163811115758</v>
      </c>
      <c r="AR265" s="16">
        <f>IF(Table25[[#This Row],[Heating]]="Gas boiler",1,percentage_of_non_gas_domestic_properties_within_close_proximity_of_gas_grid)</f>
        <v>1</v>
      </c>
      <c r="AS265" s="16">
        <f>IF(Table25[[#This Row],[Heating]]="Gas boiler",1,percentage_of_non_gas_domestic_properties_within_close_proximity_of_gas_grid)</f>
        <v>1</v>
      </c>
      <c r="AT265" s="16">
        <f>Table25[[#This Row],[Biomethane boiler]]*Table25[[#This Row],[ASHP]]</f>
        <v>0.59256163811115758</v>
      </c>
      <c r="AU265" s="16">
        <f>IF(Table25[[#This Row],[Subsector]]="Residential",Table25[[#This Row],[ASHP]]*Table25[[#This Row],[Bioliquid boiler (B100)]],Table25[[#This Row],[ND stock with floor area over threshold / %]])</f>
        <v>0.3511292949609785</v>
      </c>
      <c r="AV265" s="16">
        <f>Table25[[#This Row],[Biomethane boiler]]*Table25[[#This Row],[ASHP]]</f>
        <v>0.59256163811115758</v>
      </c>
      <c r="AW265" s="16">
        <v>1</v>
      </c>
      <c r="AX265" s="16">
        <f>IF(Table25[[#This Row],[Subsector]]="Residential",IF(Table25[[#This Row],[Building structure]]&lt;&gt;"Apartment",0.5*(1-MIN(Table25[[#This Row],[No HW storage %]],Table25[[#This Row],[Space constrained %]])),0),0.5*Table25[[#This Row],[ASHP]])</f>
        <v>0</v>
      </c>
      <c r="AY265" s="16">
        <f>IF(Table25[[#This Row],[Subsector]]="Residential",IF(Table25[[#This Row],[Building structure]]&lt;&gt;"Apartment",Table25[[#This Row],[Hydrogen boiler]]*0.5,0),0.5*Table25[[#This Row],[Hydrogen boiler]])</f>
        <v>0</v>
      </c>
      <c r="AZ265" s="16">
        <f>IF(Table25[[#This Row],[Subsector]]="Residential",IF(Table25[[#This Row],[Peak demand / kW]]&gt;fuse_limit_kW,0,1),0)</f>
        <v>1</v>
      </c>
      <c r="BA265" s="16">
        <f>IF(Table25[[#This Row],[Subsector]]="Residential",IF(Table25[[#This Row],[Building structure]]&lt;&gt;"Apartment",IF(Table25[[#This Row],[Peak demand / kW]]&gt;fuse_limit_kW,0,0.5),0),0)</f>
        <v>0</v>
      </c>
      <c r="BB265" s="16">
        <f>IF(Table25[[#This Row],[Subsector]]="Residential",IF(Table25[[#This Row],[Peak demand / kW]]&gt;fuse_limit_kW,0,1),IF(OR(Table25[[#This Row],[Subsector]]="Commercial",Table25[[#This Row],[Subsector]]="Public"),1,0))</f>
        <v>1</v>
      </c>
      <c r="BC265" s="16">
        <f>IF(Table25[[#This Row],[Subsector]]="Residential",IF(Table25[[#This Row],[Peak demand / kW]]&gt;fuse_limit_kW,0,1),0)</f>
        <v>1</v>
      </c>
      <c r="BD265" s="16">
        <f>IF($G265=Table25[[#Headers],[Gas boiler]],1,0)</f>
        <v>1</v>
      </c>
      <c r="BE265" s="16">
        <f>IF($G265=Table25[[#Headers],[Oil boiler]],1,0)</f>
        <v>0</v>
      </c>
      <c r="BF265" s="16">
        <f>IF($G265=Table25[[#Headers],[Solid boiler]],1,0)</f>
        <v>0</v>
      </c>
      <c r="BG265" s="16">
        <f>IF(Table25[[#This Row],[Subsector]]="Residential",IF(Table25[[#This Row],[Building structure]]&lt;&gt;"Apartment",Table25[[#This Row],[ASHP]]*0.5,0),0)</f>
        <v>0</v>
      </c>
      <c r="BH265" s="16">
        <f>IF(Table25[[#This Row],[Subsector]]="Residential",IF(Table25[[#This Row],[Building structure]]="Apartment",1,0),0)</f>
        <v>1</v>
      </c>
      <c r="BI265" s="27">
        <f>Table25[[#This Row],[Bioliquid boiler (B100)]]*0.5</f>
        <v>0.29628081905557879</v>
      </c>
    </row>
    <row r="266" spans="2:61" x14ac:dyDescent="0.25">
      <c r="B266" s="3">
        <v>258</v>
      </c>
      <c r="C266" t="s">
        <v>352</v>
      </c>
      <c r="G266" t="s">
        <v>25</v>
      </c>
      <c r="H266" t="s">
        <v>359</v>
      </c>
      <c r="J266" t="s">
        <v>363</v>
      </c>
      <c r="K266" s="39">
        <v>5.5089823583930491</v>
      </c>
      <c r="L266" s="39">
        <v>1.9104383333782051</v>
      </c>
      <c r="M266" s="39">
        <v>3.6656124545993141</v>
      </c>
      <c r="N266" s="39">
        <v>0</v>
      </c>
      <c r="O266" t="s">
        <v>339</v>
      </c>
      <c r="P266" s="19">
        <v>1513.4007954227245</v>
      </c>
      <c r="R266" s="39">
        <v>7.869743530261446</v>
      </c>
      <c r="S266" s="39">
        <v>2.4968671773068629</v>
      </c>
      <c r="T266" s="39">
        <v>0</v>
      </c>
      <c r="U266" s="39">
        <v>3.6656124545993136</v>
      </c>
      <c r="V266" s="16">
        <v>0.37430167597765363</v>
      </c>
      <c r="W266" s="16">
        <v>0.16435432230522945</v>
      </c>
      <c r="X266" s="16">
        <v>0.4122905027932961</v>
      </c>
      <c r="Y266" s="16">
        <v>0.74250842313106225</v>
      </c>
      <c r="Z266" s="16">
        <v>0.2574915768689377</v>
      </c>
      <c r="AA266" s="39">
        <v>57.126815642458112</v>
      </c>
      <c r="AB266" s="39">
        <f>R266*1000/AA266</f>
        <v>137.7591843997769</v>
      </c>
      <c r="AC266" s="39">
        <f>IF(AND(Table25[[#This Row],[Subsector]]="Residential",$AB266&gt;49),49+($AB266-49)*2,$AB266)</f>
        <v>226.5183687995538</v>
      </c>
      <c r="AD266" s="39">
        <f>Table25[[#This Row],[Space heating demand (MWh)]]/(load_factor*8760)*1000</f>
        <v>2.7457148094317287</v>
      </c>
      <c r="AE266" s="39">
        <f>Table25[[#This Row],[Peak demand / kW]]/Table25[[#This Row],[Floor area / m^2]]*1000</f>
        <v>48.06350185202767</v>
      </c>
      <c r="AF266" s="39">
        <f t="shared" si="4"/>
        <v>79.031144716426425</v>
      </c>
      <c r="AG266" s="46">
        <f>Table25[[#This Row],[Rebound-corrected peak demand (W/m2)]]/DesignDT</f>
        <v>3.4361367268011489</v>
      </c>
      <c r="AI266" s="16">
        <f>IF(Table25[[#This Row],[Subsector]]="Residential",1-MAX(Table25[[#This Row],[No HW storage %]],Table25[[#This Row],[Space constrained %]]),Table25[[#This Row],[ND stock with floor area over threshold / %]])</f>
        <v>0.58770949720670385</v>
      </c>
      <c r="AJ266" s="16">
        <f>IF(Table25[[#This Row],[Subsector]]="Residential",1-MAX(Table25[[#This Row],[No HW storage %]],Table25[[#This Row],[Space constrained %]]),Table25[[#This Row],[ND stock with floor area over threshold / %]])</f>
        <v>0.58770949720670385</v>
      </c>
      <c r="AK266" s="16">
        <f>IF(Table25[[#This Row],[Subsector]]="Residential",1-MAX(Table25[[#This Row],[No HW storage %]],Table25[[#This Row],[Space constrained %]]),Table25[[#This Row],[ND stock with floor area over threshold / %]])</f>
        <v>0.58770949720670385</v>
      </c>
      <c r="AL266" s="16">
        <f>IF(Table25[[#This Row],[Subsector]]="Residential",1-MAX(Table25[[#This Row],[No HW storage %]],Table25[[#This Row],[Space constrained %]]),Table25[[#This Row],[ND stock with floor area over threshold / %]])</f>
        <v>0.58770949720670385</v>
      </c>
      <c r="AM266" s="16">
        <f>IF($G266=Table25[[#Headers],[Electric heating]],1,0)</f>
        <v>0</v>
      </c>
      <c r="AN266" s="16">
        <f>IF($G266=Table25[[#Headers],[Commercial electric heating]],1,0)</f>
        <v>0</v>
      </c>
      <c r="AO26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66" s="16">
        <f>IF(Table25[[#This Row],[Subsector]]="Residential",IF(AND(Table25[[#This Row],[Building structure]]&lt;&gt;"Apartment",OR(Table25[[#This Row],[Heating]]="Oil boiler",Table25[[#This Row],[Heating]]="Solid boiler")),1,1-Table25[[#This Row],[Space constrained %]]),Table25[[#This Row],[ND stock with floor area over threshold / %]])</f>
        <v>0.58770949720670385</v>
      </c>
      <c r="AQ266" s="16">
        <f>IF(Table25[[#This Row],[Subsector]]="Residential",IF(AND(Table25[[#This Row],[Building structure]]&lt;&gt;"Apartment",OR(Table25[[#This Row],[Heating]]="Oil boiler",Table25[[#This Row],[Heating]]="Solid boiler")),1,1-Table25[[#This Row],[Space constrained %]]),Table25[[#This Row],[ND stock with floor area over threshold / %]])</f>
        <v>0.58770949720670385</v>
      </c>
      <c r="AR266" s="16">
        <f>IF(Table25[[#This Row],[Heating]]="Gas boiler",1,percentage_of_non_gas_domestic_properties_within_close_proximity_of_gas_grid)</f>
        <v>1</v>
      </c>
      <c r="AS266" s="16">
        <f>IF(Table25[[#This Row],[Heating]]="Gas boiler",1,percentage_of_non_gas_domestic_properties_within_close_proximity_of_gas_grid)</f>
        <v>1</v>
      </c>
      <c r="AT266" s="16">
        <f>Table25[[#This Row],[Biomethane boiler]]*Table25[[#This Row],[ASHP]]</f>
        <v>0.58770949720670385</v>
      </c>
      <c r="AU266" s="16">
        <f>IF(Table25[[#This Row],[Subsector]]="Residential",Table25[[#This Row],[ASHP]]*Table25[[#This Row],[Bioliquid boiler (B100)]],Table25[[#This Row],[ND stock with floor area over threshold / %]])</f>
        <v>0.34540245310695661</v>
      </c>
      <c r="AV266" s="16">
        <f>Table25[[#This Row],[Biomethane boiler]]*Table25[[#This Row],[ASHP]]</f>
        <v>0.58770949720670385</v>
      </c>
      <c r="AW266" s="16">
        <v>1</v>
      </c>
      <c r="AX266" s="16">
        <f>IF(Table25[[#This Row],[Subsector]]="Residential",IF(Table25[[#This Row],[Building structure]]&lt;&gt;"Apartment",0.5*(1-MIN(Table25[[#This Row],[No HW storage %]],Table25[[#This Row],[Space constrained %]])),0),0.5*Table25[[#This Row],[ASHP]])</f>
        <v>0</v>
      </c>
      <c r="AY266" s="16">
        <f>IF(Table25[[#This Row],[Subsector]]="Residential",IF(Table25[[#This Row],[Building structure]]&lt;&gt;"Apartment",Table25[[#This Row],[Hydrogen boiler]]*0.5,0),0.5*Table25[[#This Row],[Hydrogen boiler]])</f>
        <v>0</v>
      </c>
      <c r="AZ266" s="16">
        <f>IF(Table25[[#This Row],[Subsector]]="Residential",IF(Table25[[#This Row],[Peak demand / kW]]&gt;fuse_limit_kW,0,1),0)</f>
        <v>1</v>
      </c>
      <c r="BA266" s="16">
        <f>IF(Table25[[#This Row],[Subsector]]="Residential",IF(Table25[[#This Row],[Building structure]]&lt;&gt;"Apartment",IF(Table25[[#This Row],[Peak demand / kW]]&gt;fuse_limit_kW,0,0.5),0),0)</f>
        <v>0</v>
      </c>
      <c r="BB266" s="16">
        <f>IF(Table25[[#This Row],[Subsector]]="Residential",IF(Table25[[#This Row],[Peak demand / kW]]&gt;fuse_limit_kW,0,1),IF(OR(Table25[[#This Row],[Subsector]]="Commercial",Table25[[#This Row],[Subsector]]="Public"),1,0))</f>
        <v>1</v>
      </c>
      <c r="BC266" s="16">
        <f>IF(Table25[[#This Row],[Subsector]]="Residential",IF(Table25[[#This Row],[Peak demand / kW]]&gt;fuse_limit_kW,0,1),0)</f>
        <v>1</v>
      </c>
      <c r="BD266" s="16">
        <f>IF($G266=Table25[[#Headers],[Gas boiler]],1,0)</f>
        <v>1</v>
      </c>
      <c r="BE266" s="16">
        <f>IF($G266=Table25[[#Headers],[Oil boiler]],1,0)</f>
        <v>0</v>
      </c>
      <c r="BF266" s="16">
        <f>IF($G266=Table25[[#Headers],[Solid boiler]],1,0)</f>
        <v>0</v>
      </c>
      <c r="BG266" s="16">
        <f>IF(Table25[[#This Row],[Subsector]]="Residential",IF(Table25[[#This Row],[Building structure]]&lt;&gt;"Apartment",Table25[[#This Row],[ASHP]]*0.5,0),0)</f>
        <v>0</v>
      </c>
      <c r="BH266" s="16">
        <f>IF(Table25[[#This Row],[Subsector]]="Residential",IF(Table25[[#This Row],[Building structure]]="Apartment",1,0),0)</f>
        <v>1</v>
      </c>
      <c r="BI266" s="27">
        <f>Table25[[#This Row],[Bioliquid boiler (B100)]]*0.5</f>
        <v>0.29385474860335192</v>
      </c>
    </row>
    <row r="267" spans="2:61" x14ac:dyDescent="0.25">
      <c r="B267" s="3">
        <v>259</v>
      </c>
      <c r="C267" t="s">
        <v>352</v>
      </c>
      <c r="G267" t="s">
        <v>25</v>
      </c>
      <c r="H267" t="s">
        <v>360</v>
      </c>
      <c r="J267" t="s">
        <v>363</v>
      </c>
      <c r="K267" s="39">
        <v>5.9208994744453944</v>
      </c>
      <c r="L267" s="39">
        <v>2.1073173080262539</v>
      </c>
      <c r="M267" s="39">
        <v>3.6373658651930811</v>
      </c>
      <c r="N267" s="39">
        <v>0</v>
      </c>
      <c r="O267" t="s">
        <v>339</v>
      </c>
      <c r="P267" s="19">
        <v>1295.2681668087225</v>
      </c>
      <c r="R267" s="39">
        <v>8.9336548429334055</v>
      </c>
      <c r="S267" s="39">
        <v>3.1501080612641337</v>
      </c>
      <c r="T267" s="39">
        <v>0</v>
      </c>
      <c r="U267" s="39">
        <v>3.637365865193082</v>
      </c>
      <c r="V267" s="16">
        <v>0.57702349869451697</v>
      </c>
      <c r="W267" s="16">
        <v>0.12166859791425261</v>
      </c>
      <c r="X267" s="16">
        <v>0.51827676240208875</v>
      </c>
      <c r="Y267" s="16">
        <v>0.73751116030807107</v>
      </c>
      <c r="Z267" s="16">
        <v>0.26248883969192893</v>
      </c>
      <c r="AA267" s="39">
        <v>51.700522193211476</v>
      </c>
      <c r="AB267" s="39">
        <f>R267*1000/AA267</f>
        <v>172.79622069477736</v>
      </c>
      <c r="AC267" s="39">
        <f>IF(AND(Table25[[#This Row],[Subsector]]="Residential",$AB267&gt;49),49+($AB267-49)*2,$AB267)</f>
        <v>296.59244138955472</v>
      </c>
      <c r="AD267" s="39">
        <f>Table25[[#This Row],[Space heating demand (MWh)]]/(load_factor*8760)*1000</f>
        <v>2.9510171415548698</v>
      </c>
      <c r="AE267" s="39">
        <f>Table25[[#This Row],[Peak demand / kW]]/Table25[[#This Row],[Floor area / m^2]]*1000</f>
        <v>57.07905870905018</v>
      </c>
      <c r="AF267" s="39">
        <f t="shared" si="4"/>
        <v>97.97215070252166</v>
      </c>
      <c r="AG267" s="46">
        <f>Table25[[#This Row],[Rebound-corrected peak demand (W/m2)]]/DesignDT</f>
        <v>4.2596587261965935</v>
      </c>
      <c r="AI267" s="16">
        <f>IF(Table25[[#This Row],[Subsector]]="Residential",1-MAX(Table25[[#This Row],[No HW storage %]],Table25[[#This Row],[Space constrained %]]),Table25[[#This Row],[ND stock with floor area over threshold / %]])</f>
        <v>0.48172323759791125</v>
      </c>
      <c r="AJ267" s="16">
        <f>IF(Table25[[#This Row],[Subsector]]="Residential",1-MAX(Table25[[#This Row],[No HW storage %]],Table25[[#This Row],[Space constrained %]]),Table25[[#This Row],[ND stock with floor area over threshold / %]])</f>
        <v>0.48172323759791125</v>
      </c>
      <c r="AK267" s="16">
        <f>IF(Table25[[#This Row],[Subsector]]="Residential",1-MAX(Table25[[#This Row],[No HW storage %]],Table25[[#This Row],[Space constrained %]]),Table25[[#This Row],[ND stock with floor area over threshold / %]])</f>
        <v>0.48172323759791125</v>
      </c>
      <c r="AL267" s="16">
        <f>IF(Table25[[#This Row],[Subsector]]="Residential",1-MAX(Table25[[#This Row],[No HW storage %]],Table25[[#This Row],[Space constrained %]]),Table25[[#This Row],[ND stock with floor area over threshold / %]])</f>
        <v>0.48172323759791125</v>
      </c>
      <c r="AM267" s="16">
        <f>IF($G267=Table25[[#Headers],[Electric heating]],1,0)</f>
        <v>0</v>
      </c>
      <c r="AN267" s="16">
        <f>IF($G267=Table25[[#Headers],[Commercial electric heating]],1,0)</f>
        <v>0</v>
      </c>
      <c r="AO26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67" s="16">
        <f>IF(Table25[[#This Row],[Subsector]]="Residential",IF(AND(Table25[[#This Row],[Building structure]]&lt;&gt;"Apartment",OR(Table25[[#This Row],[Heating]]="Oil boiler",Table25[[#This Row],[Heating]]="Solid boiler")),1,1-Table25[[#This Row],[Space constrained %]]),Table25[[#This Row],[ND stock with floor area over threshold / %]])</f>
        <v>0.48172323759791125</v>
      </c>
      <c r="AQ267" s="16">
        <f>IF(Table25[[#This Row],[Subsector]]="Residential",IF(AND(Table25[[#This Row],[Building structure]]&lt;&gt;"Apartment",OR(Table25[[#This Row],[Heating]]="Oil boiler",Table25[[#This Row],[Heating]]="Solid boiler")),1,1-Table25[[#This Row],[Space constrained %]]),Table25[[#This Row],[ND stock with floor area over threshold / %]])</f>
        <v>0.48172323759791125</v>
      </c>
      <c r="AR267" s="16">
        <f>IF(Table25[[#This Row],[Heating]]="Gas boiler",1,percentage_of_non_gas_domestic_properties_within_close_proximity_of_gas_grid)</f>
        <v>1</v>
      </c>
      <c r="AS267" s="16">
        <f>IF(Table25[[#This Row],[Heating]]="Gas boiler",1,percentage_of_non_gas_domestic_properties_within_close_proximity_of_gas_grid)</f>
        <v>1</v>
      </c>
      <c r="AT267" s="16">
        <f>Table25[[#This Row],[Biomethane boiler]]*Table25[[#This Row],[ASHP]]</f>
        <v>0.48172323759791125</v>
      </c>
      <c r="AU267" s="16">
        <f>IF(Table25[[#This Row],[Subsector]]="Residential",Table25[[#This Row],[ASHP]]*Table25[[#This Row],[Bioliquid boiler (B100)]],Table25[[#This Row],[ND stock with floor area over threshold / %]])</f>
        <v>0.23205727764181366</v>
      </c>
      <c r="AV267" s="16">
        <f>Table25[[#This Row],[Biomethane boiler]]*Table25[[#This Row],[ASHP]]</f>
        <v>0.48172323759791125</v>
      </c>
      <c r="AW267" s="16">
        <v>1</v>
      </c>
      <c r="AX267" s="16">
        <f>IF(Table25[[#This Row],[Subsector]]="Residential",IF(Table25[[#This Row],[Building structure]]&lt;&gt;"Apartment",0.5*(1-MIN(Table25[[#This Row],[No HW storage %]],Table25[[#This Row],[Space constrained %]])),0),0.5*Table25[[#This Row],[ASHP]])</f>
        <v>0</v>
      </c>
      <c r="AY267" s="16">
        <f>IF(Table25[[#This Row],[Subsector]]="Residential",IF(Table25[[#This Row],[Building structure]]&lt;&gt;"Apartment",Table25[[#This Row],[Hydrogen boiler]]*0.5,0),0.5*Table25[[#This Row],[Hydrogen boiler]])</f>
        <v>0</v>
      </c>
      <c r="AZ267" s="16">
        <f>IF(Table25[[#This Row],[Subsector]]="Residential",IF(Table25[[#This Row],[Peak demand / kW]]&gt;fuse_limit_kW,0,1),0)</f>
        <v>1</v>
      </c>
      <c r="BA267" s="16">
        <f>IF(Table25[[#This Row],[Subsector]]="Residential",IF(Table25[[#This Row],[Building structure]]&lt;&gt;"Apartment",IF(Table25[[#This Row],[Peak demand / kW]]&gt;fuse_limit_kW,0,0.5),0),0)</f>
        <v>0</v>
      </c>
      <c r="BB267" s="16">
        <f>IF(Table25[[#This Row],[Subsector]]="Residential",IF(Table25[[#This Row],[Peak demand / kW]]&gt;fuse_limit_kW,0,1),IF(OR(Table25[[#This Row],[Subsector]]="Commercial",Table25[[#This Row],[Subsector]]="Public"),1,0))</f>
        <v>1</v>
      </c>
      <c r="BC267" s="16">
        <f>IF(Table25[[#This Row],[Subsector]]="Residential",IF(Table25[[#This Row],[Peak demand / kW]]&gt;fuse_limit_kW,0,1),0)</f>
        <v>1</v>
      </c>
      <c r="BD267" s="16">
        <f>IF($G267=Table25[[#Headers],[Gas boiler]],1,0)</f>
        <v>1</v>
      </c>
      <c r="BE267" s="16">
        <f>IF($G267=Table25[[#Headers],[Oil boiler]],1,0)</f>
        <v>0</v>
      </c>
      <c r="BF267" s="16">
        <f>IF($G267=Table25[[#Headers],[Solid boiler]],1,0)</f>
        <v>0</v>
      </c>
      <c r="BG267" s="16">
        <f>IF(Table25[[#This Row],[Subsector]]="Residential",IF(Table25[[#This Row],[Building structure]]&lt;&gt;"Apartment",Table25[[#This Row],[ASHP]]*0.5,0),0)</f>
        <v>0</v>
      </c>
      <c r="BH267" s="16">
        <f>IF(Table25[[#This Row],[Subsector]]="Residential",IF(Table25[[#This Row],[Building structure]]="Apartment",1,0),0)</f>
        <v>1</v>
      </c>
      <c r="BI267" s="27">
        <f>Table25[[#This Row],[Bioliquid boiler (B100)]]*0.5</f>
        <v>0.24086161879895562</v>
      </c>
    </row>
    <row r="268" spans="2:61" x14ac:dyDescent="0.25">
      <c r="B268">
        <v>260</v>
      </c>
      <c r="C268" t="s">
        <v>352</v>
      </c>
      <c r="G268" t="s">
        <v>20</v>
      </c>
      <c r="H268" t="s">
        <v>353</v>
      </c>
      <c r="J268" t="s">
        <v>363</v>
      </c>
      <c r="K268" s="39">
        <v>5.0335683382157015</v>
      </c>
      <c r="L268" s="39">
        <v>2.6648019937000549</v>
      </c>
      <c r="M268" s="39">
        <v>4.1348165506521299</v>
      </c>
      <c r="N268" s="39">
        <v>0</v>
      </c>
      <c r="O268" t="s">
        <v>339</v>
      </c>
      <c r="P268" s="19">
        <v>445.80783491293789</v>
      </c>
      <c r="R268" s="39">
        <v>5.8013177703495407</v>
      </c>
      <c r="S268" s="39">
        <v>3.0680154943745506</v>
      </c>
      <c r="T268" s="39">
        <v>0</v>
      </c>
      <c r="U268" s="39">
        <v>4.1348165506521299</v>
      </c>
      <c r="V268" s="16">
        <v>1.7605633802816902E-2</v>
      </c>
      <c r="W268" s="16">
        <v>0.45422535211267606</v>
      </c>
      <c r="X268" s="16">
        <v>7.0422535211267607E-3</v>
      </c>
      <c r="Y268" s="16">
        <v>0.65384855770676942</v>
      </c>
      <c r="Z268" s="16">
        <v>0.34615144229323053</v>
      </c>
      <c r="AA268" s="39">
        <v>124.87464788732392</v>
      </c>
      <c r="AB268" s="39">
        <f>R268*1000/AA268</f>
        <v>46.45713015810982</v>
      </c>
      <c r="AC268" s="39">
        <f>IF(AND(Table25[[#This Row],[Subsector]]="Residential",$AB268&gt;49),49+($AB268-49)*2,$AB268)</f>
        <v>46.45713015810982</v>
      </c>
      <c r="AD268" s="39">
        <f>Table25[[#This Row],[Space heating demand (MWh)]]/(load_factor*8760)*1000</f>
        <v>2.5087651822789594</v>
      </c>
      <c r="AE268" s="39">
        <f>Table25[[#This Row],[Peak demand / kW]]/Table25[[#This Row],[Floor area / m^2]]*1000</f>
        <v>20.09026831885566</v>
      </c>
      <c r="AF268" s="39">
        <f t="shared" si="4"/>
        <v>20.09026831885566</v>
      </c>
      <c r="AG268" s="46">
        <f>Table25[[#This Row],[Rebound-corrected peak demand (W/m2)]]/DesignDT</f>
        <v>0.87348992690676786</v>
      </c>
      <c r="AI268" s="16">
        <f>IF(Table25[[#This Row],[Subsector]]="Residential",1-MAX(Table25[[#This Row],[No HW storage %]],Table25[[#This Row],[Space constrained %]]),Table25[[#This Row],[ND stock with floor area over threshold / %]])</f>
        <v>0.54577464788732399</v>
      </c>
      <c r="AJ268" s="16">
        <f>IF(Table25[[#This Row],[Subsector]]="Residential",1-MAX(Table25[[#This Row],[No HW storage %]],Table25[[#This Row],[Space constrained %]]),Table25[[#This Row],[ND stock with floor area over threshold / %]])</f>
        <v>0.54577464788732399</v>
      </c>
      <c r="AK268" s="16">
        <f>IF(Table25[[#This Row],[Subsector]]="Residential",1-MAX(Table25[[#This Row],[No HW storage %]],Table25[[#This Row],[Space constrained %]]),Table25[[#This Row],[ND stock with floor area over threshold / %]])</f>
        <v>0.54577464788732399</v>
      </c>
      <c r="AL268" s="16">
        <f>IF(Table25[[#This Row],[Subsector]]="Residential",1-MAX(Table25[[#This Row],[No HW storage %]],Table25[[#This Row],[Space constrained %]]),Table25[[#This Row],[ND stock with floor area over threshold / %]])</f>
        <v>0.54577464788732399</v>
      </c>
      <c r="AM268" s="16">
        <f>IF($G268=Table25[[#Headers],[Electric heating]],1,0)</f>
        <v>0</v>
      </c>
      <c r="AN268" s="16">
        <f>IF($G268=Table25[[#Headers],[Commercial electric heating]],1,0)</f>
        <v>0</v>
      </c>
      <c r="AO26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68" s="16">
        <f>IF(Table25[[#This Row],[Subsector]]="Residential",IF(AND(Table25[[#This Row],[Building structure]]&lt;&gt;"Apartment",OR(Table25[[#This Row],[Heating]]="Oil boiler",Table25[[#This Row],[Heating]]="Solid boiler")),1,1-Table25[[#This Row],[Space constrained %]]),Table25[[#This Row],[ND stock with floor area over threshold / %]])</f>
        <v>0.99295774647887325</v>
      </c>
      <c r="AQ268" s="16">
        <f>IF(Table25[[#This Row],[Subsector]]="Residential",IF(AND(Table25[[#This Row],[Building structure]]&lt;&gt;"Apartment",OR(Table25[[#This Row],[Heating]]="Oil boiler",Table25[[#This Row],[Heating]]="Solid boiler")),1,1-Table25[[#This Row],[Space constrained %]]),Table25[[#This Row],[ND stock with floor area over threshold / %]])</f>
        <v>0.99295774647887325</v>
      </c>
      <c r="AR268" s="16">
        <f>IF(Table25[[#This Row],[Heating]]="Gas boiler",1,percentage_of_non_gas_domestic_properties_within_close_proximity_of_gas_grid)</f>
        <v>0.3495740805177735</v>
      </c>
      <c r="AS268" s="16">
        <f>IF(Table25[[#This Row],[Heating]]="Gas boiler",1,percentage_of_non_gas_domestic_properties_within_close_proximity_of_gas_grid)</f>
        <v>0.3495740805177735</v>
      </c>
      <c r="AT268" s="16">
        <f>Table25[[#This Row],[Biomethane boiler]]*Table25[[#This Row],[ASHP]]</f>
        <v>0.19078867070512287</v>
      </c>
      <c r="AU268" s="16">
        <f>IF(Table25[[#This Row],[Subsector]]="Residential",Table25[[#This Row],[ASHP]]*Table25[[#This Row],[Bioliquid boiler (B100)]],Table25[[#This Row],[ND stock with floor area over threshold / %]])</f>
        <v>0.5419311644514978</v>
      </c>
      <c r="AV268" s="16">
        <f>Table25[[#This Row],[Biomethane boiler]]*Table25[[#This Row],[ASHP]]</f>
        <v>0.19078867070512287</v>
      </c>
      <c r="AW268" s="16">
        <v>1</v>
      </c>
      <c r="AX268" s="16">
        <f>IF(Table25[[#This Row],[Subsector]]="Residential",IF(Table25[[#This Row],[Building structure]]&lt;&gt;"Apartment",0.5*(1-MIN(Table25[[#This Row],[No HW storage %]],Table25[[#This Row],[Space constrained %]])),0),0.5*Table25[[#This Row],[ASHP]])</f>
        <v>0</v>
      </c>
      <c r="AY268" s="16">
        <f>IF(Table25[[#This Row],[Subsector]]="Residential",IF(Table25[[#This Row],[Building structure]]&lt;&gt;"Apartment",Table25[[#This Row],[Hydrogen boiler]]*0.5,0),0.5*Table25[[#This Row],[Hydrogen boiler]])</f>
        <v>0</v>
      </c>
      <c r="AZ268" s="16">
        <f>IF(Table25[[#This Row],[Subsector]]="Residential",IF(Table25[[#This Row],[Peak demand / kW]]&gt;fuse_limit_kW,0,1),0)</f>
        <v>1</v>
      </c>
      <c r="BA268" s="16">
        <f>IF(Table25[[#This Row],[Subsector]]="Residential",IF(Table25[[#This Row],[Building structure]]&lt;&gt;"Apartment",IF(Table25[[#This Row],[Peak demand / kW]]&gt;fuse_limit_kW,0,0.5),0),0)</f>
        <v>0</v>
      </c>
      <c r="BB268" s="16">
        <f>IF(Table25[[#This Row],[Subsector]]="Residential",IF(Table25[[#This Row],[Peak demand / kW]]&gt;fuse_limit_kW,0,1),IF(OR(Table25[[#This Row],[Subsector]]="Commercial",Table25[[#This Row],[Subsector]]="Public"),1,0))</f>
        <v>1</v>
      </c>
      <c r="BC268" s="16">
        <f>IF(Table25[[#This Row],[Subsector]]="Residential",IF(Table25[[#This Row],[Peak demand / kW]]&gt;fuse_limit_kW,0,1),0)</f>
        <v>1</v>
      </c>
      <c r="BD268" s="16">
        <f>IF($G268=Table25[[#Headers],[Gas boiler]],1,0)</f>
        <v>0</v>
      </c>
      <c r="BE268" s="16">
        <f>IF($G268=Table25[[#Headers],[Oil boiler]],1,0)</f>
        <v>1</v>
      </c>
      <c r="BF268" s="16">
        <f>IF($G268=Table25[[#Headers],[Solid boiler]],1,0)</f>
        <v>0</v>
      </c>
      <c r="BG268" s="16">
        <f>IF(Table25[[#This Row],[Subsector]]="Residential",IF(Table25[[#This Row],[Building structure]]&lt;&gt;"Apartment",Table25[[#This Row],[ASHP]]*0.5,0),0)</f>
        <v>0</v>
      </c>
      <c r="BH268" s="16">
        <f>IF(Table25[[#This Row],[Subsector]]="Residential",IF(Table25[[#This Row],[Building structure]]="Apartment",1,0),0)</f>
        <v>1</v>
      </c>
      <c r="BI268" s="27">
        <f>Table25[[#This Row],[Bioliquid boiler (B100)]]*0.5</f>
        <v>0.49647887323943662</v>
      </c>
    </row>
    <row r="269" spans="2:61" x14ac:dyDescent="0.25">
      <c r="B269" s="3">
        <v>261</v>
      </c>
      <c r="C269" t="s">
        <v>352</v>
      </c>
      <c r="G269" t="s">
        <v>20</v>
      </c>
      <c r="H269" t="s">
        <v>355</v>
      </c>
      <c r="J269" t="s">
        <v>363</v>
      </c>
      <c r="K269" s="39">
        <v>5.5955084074414119</v>
      </c>
      <c r="L269" s="39">
        <v>2.6370198683922461</v>
      </c>
      <c r="M269" s="39">
        <v>4.066835441231806</v>
      </c>
      <c r="N269" s="39">
        <v>0</v>
      </c>
      <c r="O269" t="s">
        <v>339</v>
      </c>
      <c r="P269" s="19">
        <v>2251.0156171308199</v>
      </c>
      <c r="R269" s="39">
        <v>6.9511687550893893</v>
      </c>
      <c r="S269" s="39">
        <v>3.1647193988400621</v>
      </c>
      <c r="T269" s="39">
        <v>0</v>
      </c>
      <c r="U269" s="39">
        <v>4.066835441231806</v>
      </c>
      <c r="V269" s="16">
        <v>2.7894002789400279E-2</v>
      </c>
      <c r="W269" s="16">
        <v>0.25452016689847012</v>
      </c>
      <c r="X269" s="16">
        <v>1.6039051603905161E-2</v>
      </c>
      <c r="Y269" s="16">
        <v>0.67968286533152389</v>
      </c>
      <c r="Z269" s="16">
        <v>0.320317134668476</v>
      </c>
      <c r="AA269" s="39">
        <v>107.86311018131104</v>
      </c>
      <c r="AB269" s="39">
        <f>R269*1000/AA269</f>
        <v>64.444356772254352</v>
      </c>
      <c r="AC269" s="39">
        <f>IF(AND(Table25[[#This Row],[Subsector]]="Residential",$AB269&gt;49),49+($AB269-49)*2,$AB269)</f>
        <v>79.888713544508704</v>
      </c>
      <c r="AD269" s="39">
        <f>Table25[[#This Row],[Space heating demand (MWh)]]/(load_factor*8760)*1000</f>
        <v>2.7888399891505848</v>
      </c>
      <c r="AE269" s="39">
        <f>Table25[[#This Row],[Peak demand / kW]]/Table25[[#This Row],[Floor area / m^2]]*1000</f>
        <v>25.855364122754498</v>
      </c>
      <c r="AF269" s="39">
        <f t="shared" si="4"/>
        <v>32.051709124684713</v>
      </c>
      <c r="AG269" s="46">
        <f>Table25[[#This Row],[Rebound-corrected peak demand (W/m2)]]/DesignDT</f>
        <v>1.3935525706384657</v>
      </c>
      <c r="AI269" s="16">
        <f>IF(Table25[[#This Row],[Subsector]]="Residential",1-MAX(Table25[[#This Row],[No HW storage %]],Table25[[#This Row],[Space constrained %]]),Table25[[#This Row],[ND stock with floor area over threshold / %]])</f>
        <v>0.74547983310152988</v>
      </c>
      <c r="AJ269" s="16">
        <f>IF(Table25[[#This Row],[Subsector]]="Residential",1-MAX(Table25[[#This Row],[No HW storage %]],Table25[[#This Row],[Space constrained %]]),Table25[[#This Row],[ND stock with floor area over threshold / %]])</f>
        <v>0.74547983310152988</v>
      </c>
      <c r="AK269" s="16">
        <f>IF(Table25[[#This Row],[Subsector]]="Residential",1-MAX(Table25[[#This Row],[No HW storage %]],Table25[[#This Row],[Space constrained %]]),Table25[[#This Row],[ND stock with floor area over threshold / %]])</f>
        <v>0.74547983310152988</v>
      </c>
      <c r="AL269" s="16">
        <f>IF(Table25[[#This Row],[Subsector]]="Residential",1-MAX(Table25[[#This Row],[No HW storage %]],Table25[[#This Row],[Space constrained %]]),Table25[[#This Row],[ND stock with floor area over threshold / %]])</f>
        <v>0.74547983310152988</v>
      </c>
      <c r="AM269" s="16">
        <f>IF($G269=Table25[[#Headers],[Electric heating]],1,0)</f>
        <v>0</v>
      </c>
      <c r="AN269" s="16">
        <f>IF($G269=Table25[[#Headers],[Commercial electric heating]],1,0)</f>
        <v>0</v>
      </c>
      <c r="AO26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69" s="16">
        <f>IF(Table25[[#This Row],[Subsector]]="Residential",IF(AND(Table25[[#This Row],[Building structure]]&lt;&gt;"Apartment",OR(Table25[[#This Row],[Heating]]="Oil boiler",Table25[[#This Row],[Heating]]="Solid boiler")),1,1-Table25[[#This Row],[Space constrained %]]),Table25[[#This Row],[ND stock with floor area over threshold / %]])</f>
        <v>0.98396094839609483</v>
      </c>
      <c r="AQ269" s="16">
        <f>IF(Table25[[#This Row],[Subsector]]="Residential",IF(AND(Table25[[#This Row],[Building structure]]&lt;&gt;"Apartment",OR(Table25[[#This Row],[Heating]]="Oil boiler",Table25[[#This Row],[Heating]]="Solid boiler")),1,1-Table25[[#This Row],[Space constrained %]]),Table25[[#This Row],[ND stock with floor area over threshold / %]])</f>
        <v>0.98396094839609483</v>
      </c>
      <c r="AR269" s="16">
        <f>IF(Table25[[#This Row],[Heating]]="Gas boiler",1,percentage_of_non_gas_domestic_properties_within_close_proximity_of_gas_grid)</f>
        <v>0.3495740805177735</v>
      </c>
      <c r="AS269" s="16">
        <f>IF(Table25[[#This Row],[Heating]]="Gas boiler",1,percentage_of_non_gas_domestic_properties_within_close_proximity_of_gas_grid)</f>
        <v>0.3495740805177735</v>
      </c>
      <c r="AT269" s="16">
        <f>Table25[[#This Row],[Biomethane boiler]]*Table25[[#This Row],[ASHP]]</f>
        <v>0.26060042720101056</v>
      </c>
      <c r="AU269" s="16">
        <f>IF(Table25[[#This Row],[Subsector]]="Residential",Table25[[#This Row],[ASHP]]*Table25[[#This Row],[Bioliquid boiler (B100)]],Table25[[#This Row],[ND stock with floor area over threshold / %]])</f>
        <v>0.73352304358874387</v>
      </c>
      <c r="AV269" s="16">
        <f>Table25[[#This Row],[Biomethane boiler]]*Table25[[#This Row],[ASHP]]</f>
        <v>0.26060042720101056</v>
      </c>
      <c r="AW269" s="16">
        <v>1</v>
      </c>
      <c r="AX269" s="16">
        <f>IF(Table25[[#This Row],[Subsector]]="Residential",IF(Table25[[#This Row],[Building structure]]&lt;&gt;"Apartment",0.5*(1-MIN(Table25[[#This Row],[No HW storage %]],Table25[[#This Row],[Space constrained %]])),0),0.5*Table25[[#This Row],[ASHP]])</f>
        <v>0</v>
      </c>
      <c r="AY269" s="16">
        <f>IF(Table25[[#This Row],[Subsector]]="Residential",IF(Table25[[#This Row],[Building structure]]&lt;&gt;"Apartment",Table25[[#This Row],[Hydrogen boiler]]*0.5,0),0.5*Table25[[#This Row],[Hydrogen boiler]])</f>
        <v>0</v>
      </c>
      <c r="AZ269" s="16">
        <f>IF(Table25[[#This Row],[Subsector]]="Residential",IF(Table25[[#This Row],[Peak demand / kW]]&gt;fuse_limit_kW,0,1),0)</f>
        <v>1</v>
      </c>
      <c r="BA269" s="16">
        <f>IF(Table25[[#This Row],[Subsector]]="Residential",IF(Table25[[#This Row],[Building structure]]&lt;&gt;"Apartment",IF(Table25[[#This Row],[Peak demand / kW]]&gt;fuse_limit_kW,0,0.5),0),0)</f>
        <v>0</v>
      </c>
      <c r="BB269" s="16">
        <f>IF(Table25[[#This Row],[Subsector]]="Residential",IF(Table25[[#This Row],[Peak demand / kW]]&gt;fuse_limit_kW,0,1),IF(OR(Table25[[#This Row],[Subsector]]="Commercial",Table25[[#This Row],[Subsector]]="Public"),1,0))</f>
        <v>1</v>
      </c>
      <c r="BC269" s="16">
        <f>IF(Table25[[#This Row],[Subsector]]="Residential",IF(Table25[[#This Row],[Peak demand / kW]]&gt;fuse_limit_kW,0,1),0)</f>
        <v>1</v>
      </c>
      <c r="BD269" s="16">
        <f>IF($G269=Table25[[#Headers],[Gas boiler]],1,0)</f>
        <v>0</v>
      </c>
      <c r="BE269" s="16">
        <f>IF($G269=Table25[[#Headers],[Oil boiler]],1,0)</f>
        <v>1</v>
      </c>
      <c r="BF269" s="16">
        <f>IF($G269=Table25[[#Headers],[Solid boiler]],1,0)</f>
        <v>0</v>
      </c>
      <c r="BG269" s="16">
        <f>IF(Table25[[#This Row],[Subsector]]="Residential",IF(Table25[[#This Row],[Building structure]]&lt;&gt;"Apartment",Table25[[#This Row],[ASHP]]*0.5,0),0)</f>
        <v>0</v>
      </c>
      <c r="BH269" s="16">
        <f>IF(Table25[[#This Row],[Subsector]]="Residential",IF(Table25[[#This Row],[Building structure]]="Apartment",1,0),0)</f>
        <v>1</v>
      </c>
      <c r="BI269" s="27">
        <f>Table25[[#This Row],[Bioliquid boiler (B100)]]*0.5</f>
        <v>0.49198047419804741</v>
      </c>
    </row>
    <row r="270" spans="2:61" x14ac:dyDescent="0.25">
      <c r="B270" s="3">
        <v>262</v>
      </c>
      <c r="C270" t="s">
        <v>352</v>
      </c>
      <c r="G270" t="s">
        <v>20</v>
      </c>
      <c r="H270" t="s">
        <v>356</v>
      </c>
      <c r="J270" t="s">
        <v>363</v>
      </c>
      <c r="K270" s="39">
        <v>6.5894076651500795</v>
      </c>
      <c r="L270" s="39">
        <v>2.7038819107923309</v>
      </c>
      <c r="M270" s="39">
        <v>4.045199782571971</v>
      </c>
      <c r="N270" s="39">
        <v>0</v>
      </c>
      <c r="O270" t="s">
        <v>339</v>
      </c>
      <c r="P270" s="19">
        <v>2714.0906569171461</v>
      </c>
      <c r="R270" s="39">
        <v>8.6063529484994046</v>
      </c>
      <c r="S270" s="39">
        <v>3.3194836331928852</v>
      </c>
      <c r="T270" s="39">
        <v>0</v>
      </c>
      <c r="U270" s="39">
        <v>4.0451997825719719</v>
      </c>
      <c r="V270" s="16">
        <v>3.5280508964719494E-2</v>
      </c>
      <c r="W270" s="16">
        <v>0.19382504288164665</v>
      </c>
      <c r="X270" s="16">
        <v>3.643724696356275E-2</v>
      </c>
      <c r="Y270" s="16">
        <v>0.70905007439003243</v>
      </c>
      <c r="Z270" s="16">
        <v>0.29094992560996757</v>
      </c>
      <c r="AA270" s="39">
        <v>102.04441873915556</v>
      </c>
      <c r="AB270" s="39">
        <f>R270*1000/AA270</f>
        <v>84.339281411351237</v>
      </c>
      <c r="AC270" s="39">
        <f>IF(AND(Table25[[#This Row],[Subsector]]="Residential",$AB270&gt;49),49+($AB270-49)*2,$AB270)</f>
        <v>119.67856282270247</v>
      </c>
      <c r="AD270" s="39">
        <f>Table25[[#This Row],[Space heating demand (MWh)]]/(load_factor*8760)*1000</f>
        <v>3.2842062352987971</v>
      </c>
      <c r="AE270" s="39">
        <f>Table25[[#This Row],[Peak demand / kW]]/Table25[[#This Row],[Floor area / m^2]]*1000</f>
        <v>32.184084890461634</v>
      </c>
      <c r="AF270" s="39">
        <f t="shared" si="4"/>
        <v>45.669644808426071</v>
      </c>
      <c r="AG270" s="46">
        <f>Table25[[#This Row],[Rebound-corrected peak demand (W/m2)]]/DesignDT</f>
        <v>1.9856367308011336</v>
      </c>
      <c r="AI270" s="16">
        <f>IF(Table25[[#This Row],[Subsector]]="Residential",1-MAX(Table25[[#This Row],[No HW storage %]],Table25[[#This Row],[Space constrained %]]),Table25[[#This Row],[ND stock with floor area over threshold / %]])</f>
        <v>0.80617495711835341</v>
      </c>
      <c r="AJ270" s="16">
        <f>IF(Table25[[#This Row],[Subsector]]="Residential",1-MAX(Table25[[#This Row],[No HW storage %]],Table25[[#This Row],[Space constrained %]]),Table25[[#This Row],[ND stock with floor area over threshold / %]])</f>
        <v>0.80617495711835341</v>
      </c>
      <c r="AK270" s="16">
        <f>IF(Table25[[#This Row],[Subsector]]="Residential",1-MAX(Table25[[#This Row],[No HW storage %]],Table25[[#This Row],[Space constrained %]]),Table25[[#This Row],[ND stock with floor area over threshold / %]])</f>
        <v>0.80617495711835341</v>
      </c>
      <c r="AL270" s="16">
        <f>IF(Table25[[#This Row],[Subsector]]="Residential",1-MAX(Table25[[#This Row],[No HW storage %]],Table25[[#This Row],[Space constrained %]]),Table25[[#This Row],[ND stock with floor area over threshold / %]])</f>
        <v>0.80617495711835341</v>
      </c>
      <c r="AM270" s="16">
        <f>IF($G270=Table25[[#Headers],[Electric heating]],1,0)</f>
        <v>0</v>
      </c>
      <c r="AN270" s="16">
        <f>IF($G270=Table25[[#Headers],[Commercial electric heating]],1,0)</f>
        <v>0</v>
      </c>
      <c r="AO27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70" s="16">
        <f>IF(Table25[[#This Row],[Subsector]]="Residential",IF(AND(Table25[[#This Row],[Building structure]]&lt;&gt;"Apartment",OR(Table25[[#This Row],[Heating]]="Oil boiler",Table25[[#This Row],[Heating]]="Solid boiler")),1,1-Table25[[#This Row],[Space constrained %]]),Table25[[#This Row],[ND stock with floor area over threshold / %]])</f>
        <v>0.96356275303643724</v>
      </c>
      <c r="AQ270" s="16">
        <f>IF(Table25[[#This Row],[Subsector]]="Residential",IF(AND(Table25[[#This Row],[Building structure]]&lt;&gt;"Apartment",OR(Table25[[#This Row],[Heating]]="Oil boiler",Table25[[#This Row],[Heating]]="Solid boiler")),1,1-Table25[[#This Row],[Space constrained %]]),Table25[[#This Row],[ND stock with floor area over threshold / %]])</f>
        <v>0.96356275303643724</v>
      </c>
      <c r="AR270" s="16">
        <f>IF(Table25[[#This Row],[Heating]]="Gas boiler",1,percentage_of_non_gas_domestic_properties_within_close_proximity_of_gas_grid)</f>
        <v>0.3495740805177735</v>
      </c>
      <c r="AS270" s="16">
        <f>IF(Table25[[#This Row],[Heating]]="Gas boiler",1,percentage_of_non_gas_domestic_properties_within_close_proximity_of_gas_grid)</f>
        <v>0.3495740805177735</v>
      </c>
      <c r="AT270" s="16">
        <f>Table25[[#This Row],[Biomethane boiler]]*Table25[[#This Row],[ASHP]]</f>
        <v>0.28181786937110387</v>
      </c>
      <c r="AU270" s="16">
        <f>IF(Table25[[#This Row],[Subsector]]="Residential",Table25[[#This Row],[ASHP]]*Table25[[#This Row],[Bioliquid boiler (B100)]],Table25[[#This Row],[ND stock with floor area over threshold / %]])</f>
        <v>0.77680016110999239</v>
      </c>
      <c r="AV270" s="16">
        <f>Table25[[#This Row],[Biomethane boiler]]*Table25[[#This Row],[ASHP]]</f>
        <v>0.28181786937110387</v>
      </c>
      <c r="AW270" s="16">
        <v>1</v>
      </c>
      <c r="AX270" s="16">
        <f>IF(Table25[[#This Row],[Subsector]]="Residential",IF(Table25[[#This Row],[Building structure]]&lt;&gt;"Apartment",0.5*(1-MIN(Table25[[#This Row],[No HW storage %]],Table25[[#This Row],[Space constrained %]])),0),0.5*Table25[[#This Row],[ASHP]])</f>
        <v>0</v>
      </c>
      <c r="AY270" s="16">
        <f>IF(Table25[[#This Row],[Subsector]]="Residential",IF(Table25[[#This Row],[Building structure]]&lt;&gt;"Apartment",Table25[[#This Row],[Hydrogen boiler]]*0.5,0),0.5*Table25[[#This Row],[Hydrogen boiler]])</f>
        <v>0</v>
      </c>
      <c r="AZ270" s="16">
        <f>IF(Table25[[#This Row],[Subsector]]="Residential",IF(Table25[[#This Row],[Peak demand / kW]]&gt;fuse_limit_kW,0,1),0)</f>
        <v>1</v>
      </c>
      <c r="BA270" s="16">
        <f>IF(Table25[[#This Row],[Subsector]]="Residential",IF(Table25[[#This Row],[Building structure]]&lt;&gt;"Apartment",IF(Table25[[#This Row],[Peak demand / kW]]&gt;fuse_limit_kW,0,0.5),0),0)</f>
        <v>0</v>
      </c>
      <c r="BB270" s="16">
        <f>IF(Table25[[#This Row],[Subsector]]="Residential",IF(Table25[[#This Row],[Peak demand / kW]]&gt;fuse_limit_kW,0,1),IF(OR(Table25[[#This Row],[Subsector]]="Commercial",Table25[[#This Row],[Subsector]]="Public"),1,0))</f>
        <v>1</v>
      </c>
      <c r="BC270" s="16">
        <f>IF(Table25[[#This Row],[Subsector]]="Residential",IF(Table25[[#This Row],[Peak demand / kW]]&gt;fuse_limit_kW,0,1),0)</f>
        <v>1</v>
      </c>
      <c r="BD270" s="16">
        <f>IF($G270=Table25[[#Headers],[Gas boiler]],1,0)</f>
        <v>0</v>
      </c>
      <c r="BE270" s="16">
        <f>IF($G270=Table25[[#Headers],[Oil boiler]],1,0)</f>
        <v>1</v>
      </c>
      <c r="BF270" s="16">
        <f>IF($G270=Table25[[#Headers],[Solid boiler]],1,0)</f>
        <v>0</v>
      </c>
      <c r="BG270" s="16">
        <f>IF(Table25[[#This Row],[Subsector]]="Residential",IF(Table25[[#This Row],[Building structure]]&lt;&gt;"Apartment",Table25[[#This Row],[ASHP]]*0.5,0),0)</f>
        <v>0</v>
      </c>
      <c r="BH270" s="16">
        <f>IF(Table25[[#This Row],[Subsector]]="Residential",IF(Table25[[#This Row],[Building structure]]="Apartment",1,0),0)</f>
        <v>1</v>
      </c>
      <c r="BI270" s="27">
        <f>Table25[[#This Row],[Bioliquid boiler (B100)]]*0.5</f>
        <v>0.48178137651821862</v>
      </c>
    </row>
    <row r="271" spans="2:61" x14ac:dyDescent="0.25">
      <c r="B271">
        <v>263</v>
      </c>
      <c r="C271" t="s">
        <v>352</v>
      </c>
      <c r="G271" t="s">
        <v>20</v>
      </c>
      <c r="H271" t="s">
        <v>357</v>
      </c>
      <c r="J271" t="s">
        <v>363</v>
      </c>
      <c r="K271" s="39">
        <v>7.4534646883593973</v>
      </c>
      <c r="L271" s="39">
        <v>2.7271967649798583</v>
      </c>
      <c r="M271" s="39">
        <v>4.0054434323052766</v>
      </c>
      <c r="N271" s="39">
        <v>0</v>
      </c>
      <c r="O271" t="s">
        <v>339</v>
      </c>
      <c r="P271" s="19">
        <v>2216.4812073840435</v>
      </c>
      <c r="R271" s="39">
        <v>10.152991083912889</v>
      </c>
      <c r="S271" s="39">
        <v>3.4330031843575739</v>
      </c>
      <c r="T271" s="39">
        <v>0</v>
      </c>
      <c r="U271" s="39">
        <v>4.0054434323052766</v>
      </c>
      <c r="V271" s="16">
        <v>0.10835694050991501</v>
      </c>
      <c r="W271" s="16">
        <v>0.12739726027397261</v>
      </c>
      <c r="X271" s="16">
        <v>9.2776203966005666E-2</v>
      </c>
      <c r="Y271" s="16">
        <v>0.73211988459891886</v>
      </c>
      <c r="Z271" s="16">
        <v>0.26788011540108114</v>
      </c>
      <c r="AA271" s="39">
        <v>92.089730878186955</v>
      </c>
      <c r="AB271" s="39">
        <f>R271*1000/AA271</f>
        <v>110.25106694407553</v>
      </c>
      <c r="AC271" s="39">
        <f>IF(AND(Table25[[#This Row],[Subsector]]="Residential",$AB271&gt;49),49+($AB271-49)*2,$AB271)</f>
        <v>171.50213388815106</v>
      </c>
      <c r="AD271" s="39">
        <f>Table25[[#This Row],[Space heating demand (MWh)]]/(load_factor*8760)*1000</f>
        <v>3.7148582160960921</v>
      </c>
      <c r="AE271" s="39">
        <f>Table25[[#This Row],[Peak demand / kW]]/Table25[[#This Row],[Floor area / m^2]]*1000</f>
        <v>40.339549053628744</v>
      </c>
      <c r="AF271" s="39">
        <f t="shared" si="4"/>
        <v>62.750583142132918</v>
      </c>
      <c r="AG271" s="46">
        <f>Table25[[#This Row],[Rebound-corrected peak demand (W/m2)]]/DesignDT</f>
        <v>2.7282862235709966</v>
      </c>
      <c r="AI271" s="16">
        <f>IF(Table25[[#This Row],[Subsector]]="Residential",1-MAX(Table25[[#This Row],[No HW storage %]],Table25[[#This Row],[Space constrained %]]),Table25[[#This Row],[ND stock with floor area over threshold / %]])</f>
        <v>0.87260273972602742</v>
      </c>
      <c r="AJ271" s="16">
        <f>IF(Table25[[#This Row],[Subsector]]="Residential",1-MAX(Table25[[#This Row],[No HW storage %]],Table25[[#This Row],[Space constrained %]]),Table25[[#This Row],[ND stock with floor area over threshold / %]])</f>
        <v>0.87260273972602742</v>
      </c>
      <c r="AK271" s="16">
        <f>IF(Table25[[#This Row],[Subsector]]="Residential",1-MAX(Table25[[#This Row],[No HW storage %]],Table25[[#This Row],[Space constrained %]]),Table25[[#This Row],[ND stock with floor area over threshold / %]])</f>
        <v>0.87260273972602742</v>
      </c>
      <c r="AL271" s="16">
        <f>IF(Table25[[#This Row],[Subsector]]="Residential",1-MAX(Table25[[#This Row],[No HW storage %]],Table25[[#This Row],[Space constrained %]]),Table25[[#This Row],[ND stock with floor area over threshold / %]])</f>
        <v>0.87260273972602742</v>
      </c>
      <c r="AM271" s="16">
        <f>IF($G271=Table25[[#Headers],[Electric heating]],1,0)</f>
        <v>0</v>
      </c>
      <c r="AN271" s="16">
        <f>IF($G271=Table25[[#Headers],[Commercial electric heating]],1,0)</f>
        <v>0</v>
      </c>
      <c r="AO27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71" s="16">
        <f>IF(Table25[[#This Row],[Subsector]]="Residential",IF(AND(Table25[[#This Row],[Building structure]]&lt;&gt;"Apartment",OR(Table25[[#This Row],[Heating]]="Oil boiler",Table25[[#This Row],[Heating]]="Solid boiler")),1,1-Table25[[#This Row],[Space constrained %]]),Table25[[#This Row],[ND stock with floor area over threshold / %]])</f>
        <v>0.90722379603399439</v>
      </c>
      <c r="AQ271" s="16">
        <f>IF(Table25[[#This Row],[Subsector]]="Residential",IF(AND(Table25[[#This Row],[Building structure]]&lt;&gt;"Apartment",OR(Table25[[#This Row],[Heating]]="Oil boiler",Table25[[#This Row],[Heating]]="Solid boiler")),1,1-Table25[[#This Row],[Space constrained %]]),Table25[[#This Row],[ND stock with floor area over threshold / %]])</f>
        <v>0.90722379603399439</v>
      </c>
      <c r="AR271" s="16">
        <f>IF(Table25[[#This Row],[Heating]]="Gas boiler",1,percentage_of_non_gas_domestic_properties_within_close_proximity_of_gas_grid)</f>
        <v>0.3495740805177735</v>
      </c>
      <c r="AS271" s="16">
        <f>IF(Table25[[#This Row],[Heating]]="Gas boiler",1,percentage_of_non_gas_domestic_properties_within_close_proximity_of_gas_grid)</f>
        <v>0.3495740805177735</v>
      </c>
      <c r="AT271" s="16">
        <f>Table25[[#This Row],[Biomethane boiler]]*Table25[[#This Row],[ASHP]]</f>
        <v>0.30503930039701604</v>
      </c>
      <c r="AU271" s="16">
        <f>IF(Table25[[#This Row],[Subsector]]="Residential",Table25[[#This Row],[ASHP]]*Table25[[#This Row],[Bioliquid boiler (B100)]],Table25[[#This Row],[ND stock with floor area over threshold / %]])</f>
        <v>0.79164596996391023</v>
      </c>
      <c r="AV271" s="16">
        <f>Table25[[#This Row],[Biomethane boiler]]*Table25[[#This Row],[ASHP]]</f>
        <v>0.30503930039701604</v>
      </c>
      <c r="AW271" s="16">
        <v>1</v>
      </c>
      <c r="AX271" s="16">
        <f>IF(Table25[[#This Row],[Subsector]]="Residential",IF(Table25[[#This Row],[Building structure]]&lt;&gt;"Apartment",0.5*(1-MIN(Table25[[#This Row],[No HW storage %]],Table25[[#This Row],[Space constrained %]])),0),0.5*Table25[[#This Row],[ASHP]])</f>
        <v>0</v>
      </c>
      <c r="AY271" s="16">
        <f>IF(Table25[[#This Row],[Subsector]]="Residential",IF(Table25[[#This Row],[Building structure]]&lt;&gt;"Apartment",Table25[[#This Row],[Hydrogen boiler]]*0.5,0),0.5*Table25[[#This Row],[Hydrogen boiler]])</f>
        <v>0</v>
      </c>
      <c r="AZ271" s="16">
        <f>IF(Table25[[#This Row],[Subsector]]="Residential",IF(Table25[[#This Row],[Peak demand / kW]]&gt;fuse_limit_kW,0,1),0)</f>
        <v>1</v>
      </c>
      <c r="BA271" s="16">
        <f>IF(Table25[[#This Row],[Subsector]]="Residential",IF(Table25[[#This Row],[Building structure]]&lt;&gt;"Apartment",IF(Table25[[#This Row],[Peak demand / kW]]&gt;fuse_limit_kW,0,0.5),0),0)</f>
        <v>0</v>
      </c>
      <c r="BB271" s="16">
        <f>IF(Table25[[#This Row],[Subsector]]="Residential",IF(Table25[[#This Row],[Peak demand / kW]]&gt;fuse_limit_kW,0,1),IF(OR(Table25[[#This Row],[Subsector]]="Commercial",Table25[[#This Row],[Subsector]]="Public"),1,0))</f>
        <v>1</v>
      </c>
      <c r="BC271" s="16">
        <f>IF(Table25[[#This Row],[Subsector]]="Residential",IF(Table25[[#This Row],[Peak demand / kW]]&gt;fuse_limit_kW,0,1),0)</f>
        <v>1</v>
      </c>
      <c r="BD271" s="16">
        <f>IF($G271=Table25[[#Headers],[Gas boiler]],1,0)</f>
        <v>0</v>
      </c>
      <c r="BE271" s="16">
        <f>IF($G271=Table25[[#Headers],[Oil boiler]],1,0)</f>
        <v>1</v>
      </c>
      <c r="BF271" s="16">
        <f>IF($G271=Table25[[#Headers],[Solid boiler]],1,0)</f>
        <v>0</v>
      </c>
      <c r="BG271" s="16">
        <f>IF(Table25[[#This Row],[Subsector]]="Residential",IF(Table25[[#This Row],[Building structure]]&lt;&gt;"Apartment",Table25[[#This Row],[ASHP]]*0.5,0),0)</f>
        <v>0</v>
      </c>
      <c r="BH271" s="16">
        <f>IF(Table25[[#This Row],[Subsector]]="Residential",IF(Table25[[#This Row],[Building structure]]="Apartment",1,0),0)</f>
        <v>1</v>
      </c>
      <c r="BI271" s="27">
        <f>Table25[[#This Row],[Bioliquid boiler (B100)]]*0.5</f>
        <v>0.45361189801699719</v>
      </c>
    </row>
    <row r="272" spans="2:61" x14ac:dyDescent="0.25">
      <c r="B272" s="3">
        <v>264</v>
      </c>
      <c r="C272" t="s">
        <v>352</v>
      </c>
      <c r="G272" t="s">
        <v>20</v>
      </c>
      <c r="H272" t="s">
        <v>358</v>
      </c>
      <c r="J272" t="s">
        <v>363</v>
      </c>
      <c r="K272" s="39">
        <v>9.2844080585521596</v>
      </c>
      <c r="L272" s="39">
        <v>2.8207246448643599</v>
      </c>
      <c r="M272" s="39">
        <v>3.9976653203474193</v>
      </c>
      <c r="N272" s="39">
        <v>0</v>
      </c>
      <c r="O272" t="s">
        <v>339</v>
      </c>
      <c r="P272" s="19">
        <v>1155.3329806194447</v>
      </c>
      <c r="R272" s="39">
        <v>13.056706139068442</v>
      </c>
      <c r="S272" s="39">
        <v>3.6061631588534375</v>
      </c>
      <c r="T272" s="39">
        <v>0</v>
      </c>
      <c r="U272" s="39">
        <v>3.9976653203474188</v>
      </c>
      <c r="V272" s="16">
        <v>0.31657608695652173</v>
      </c>
      <c r="W272" s="16">
        <v>0.10256410256410256</v>
      </c>
      <c r="X272" s="16">
        <v>0.17119565217391305</v>
      </c>
      <c r="Y272" s="16">
        <v>0.76698110512508078</v>
      </c>
      <c r="Z272" s="16">
        <v>0.23301889487491917</v>
      </c>
      <c r="AA272" s="39">
        <v>88.307065217391141</v>
      </c>
      <c r="AB272" s="39">
        <f>R272*1000/AA272</f>
        <v>147.85573619648571</v>
      </c>
      <c r="AC272" s="39">
        <f>IF(AND(Table25[[#This Row],[Subsector]]="Residential",$AB272&gt;49),49+($AB272-49)*2,$AB272)</f>
        <v>246.71147239297142</v>
      </c>
      <c r="AD272" s="39">
        <f>Table25[[#This Row],[Space heating demand (MWh)]]/(load_factor*8760)*1000</f>
        <v>4.6274130219959497</v>
      </c>
      <c r="AE272" s="39">
        <f>Table25[[#This Row],[Peak demand / kW]]/Table25[[#This Row],[Floor area / m^2]]*1000</f>
        <v>52.401390654353101</v>
      </c>
      <c r="AF272" s="39">
        <f t="shared" si="4"/>
        <v>87.43674460214838</v>
      </c>
      <c r="AG272" s="46">
        <f>Table25[[#This Row],[Rebound-corrected peak demand (W/m2)]]/DesignDT</f>
        <v>3.8015975913977558</v>
      </c>
      <c r="AI272" s="16">
        <f>IF(Table25[[#This Row],[Subsector]]="Residential",1-MAX(Table25[[#This Row],[No HW storage %]],Table25[[#This Row],[Space constrained %]]),Table25[[#This Row],[ND stock with floor area over threshold / %]])</f>
        <v>0.82880434782608692</v>
      </c>
      <c r="AJ272" s="16">
        <f>IF(Table25[[#This Row],[Subsector]]="Residential",1-MAX(Table25[[#This Row],[No HW storage %]],Table25[[#This Row],[Space constrained %]]),Table25[[#This Row],[ND stock with floor area over threshold / %]])</f>
        <v>0.82880434782608692</v>
      </c>
      <c r="AK272" s="16">
        <f>IF(Table25[[#This Row],[Subsector]]="Residential",1-MAX(Table25[[#This Row],[No HW storage %]],Table25[[#This Row],[Space constrained %]]),Table25[[#This Row],[ND stock with floor area over threshold / %]])</f>
        <v>0.82880434782608692</v>
      </c>
      <c r="AL272" s="16">
        <f>IF(Table25[[#This Row],[Subsector]]="Residential",1-MAX(Table25[[#This Row],[No HW storage %]],Table25[[#This Row],[Space constrained %]]),Table25[[#This Row],[ND stock with floor area over threshold / %]])</f>
        <v>0.82880434782608692</v>
      </c>
      <c r="AM272" s="16">
        <f>IF($G272=Table25[[#Headers],[Electric heating]],1,0)</f>
        <v>0</v>
      </c>
      <c r="AN272" s="16">
        <f>IF($G272=Table25[[#Headers],[Commercial electric heating]],1,0)</f>
        <v>0</v>
      </c>
      <c r="AO272"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72" s="16">
        <f>IF(Table25[[#This Row],[Subsector]]="Residential",IF(AND(Table25[[#This Row],[Building structure]]&lt;&gt;"Apartment",OR(Table25[[#This Row],[Heating]]="Oil boiler",Table25[[#This Row],[Heating]]="Solid boiler")),1,1-Table25[[#This Row],[Space constrained %]]),Table25[[#This Row],[ND stock with floor area over threshold / %]])</f>
        <v>0.82880434782608692</v>
      </c>
      <c r="AQ272" s="16">
        <f>IF(Table25[[#This Row],[Subsector]]="Residential",IF(AND(Table25[[#This Row],[Building structure]]&lt;&gt;"Apartment",OR(Table25[[#This Row],[Heating]]="Oil boiler",Table25[[#This Row],[Heating]]="Solid boiler")),1,1-Table25[[#This Row],[Space constrained %]]),Table25[[#This Row],[ND stock with floor area over threshold / %]])</f>
        <v>0.82880434782608692</v>
      </c>
      <c r="AR272" s="16">
        <f>IF(Table25[[#This Row],[Heating]]="Gas boiler",1,percentage_of_non_gas_domestic_properties_within_close_proximity_of_gas_grid)</f>
        <v>0.3495740805177735</v>
      </c>
      <c r="AS272" s="16">
        <f>IF(Table25[[#This Row],[Heating]]="Gas boiler",1,percentage_of_non_gas_domestic_properties_within_close_proximity_of_gas_grid)</f>
        <v>0.3495740805177735</v>
      </c>
      <c r="AT272" s="16">
        <f>Table25[[#This Row],[Biomethane boiler]]*Table25[[#This Row],[ASHP]]</f>
        <v>0.28972851782043724</v>
      </c>
      <c r="AU272" s="16">
        <f>IF(Table25[[#This Row],[Subsector]]="Residential",Table25[[#This Row],[ASHP]]*Table25[[#This Row],[Bioliquid boiler (B100)]],Table25[[#This Row],[ND stock with floor area over threshold / %]])</f>
        <v>0.68691664697542532</v>
      </c>
      <c r="AV272" s="16">
        <f>Table25[[#This Row],[Biomethane boiler]]*Table25[[#This Row],[ASHP]]</f>
        <v>0.28972851782043724</v>
      </c>
      <c r="AW272" s="16">
        <v>1</v>
      </c>
      <c r="AX272" s="16">
        <f>IF(Table25[[#This Row],[Subsector]]="Residential",IF(Table25[[#This Row],[Building structure]]&lt;&gt;"Apartment",0.5*(1-MIN(Table25[[#This Row],[No HW storage %]],Table25[[#This Row],[Space constrained %]])),0),0.5*Table25[[#This Row],[ASHP]])</f>
        <v>0</v>
      </c>
      <c r="AY272" s="16">
        <f>IF(Table25[[#This Row],[Subsector]]="Residential",IF(Table25[[#This Row],[Building structure]]&lt;&gt;"Apartment",Table25[[#This Row],[Hydrogen boiler]]*0.5,0),0.5*Table25[[#This Row],[Hydrogen boiler]])</f>
        <v>0</v>
      </c>
      <c r="AZ272" s="16">
        <f>IF(Table25[[#This Row],[Subsector]]="Residential",IF(Table25[[#This Row],[Peak demand / kW]]&gt;fuse_limit_kW,0,1),0)</f>
        <v>1</v>
      </c>
      <c r="BA272" s="16">
        <f>IF(Table25[[#This Row],[Subsector]]="Residential",IF(Table25[[#This Row],[Building structure]]&lt;&gt;"Apartment",IF(Table25[[#This Row],[Peak demand / kW]]&gt;fuse_limit_kW,0,0.5),0),0)</f>
        <v>0</v>
      </c>
      <c r="BB272" s="16">
        <f>IF(Table25[[#This Row],[Subsector]]="Residential",IF(Table25[[#This Row],[Peak demand / kW]]&gt;fuse_limit_kW,0,1),IF(OR(Table25[[#This Row],[Subsector]]="Commercial",Table25[[#This Row],[Subsector]]="Public"),1,0))</f>
        <v>1</v>
      </c>
      <c r="BC272" s="16">
        <f>IF(Table25[[#This Row],[Subsector]]="Residential",IF(Table25[[#This Row],[Peak demand / kW]]&gt;fuse_limit_kW,0,1),0)</f>
        <v>1</v>
      </c>
      <c r="BD272" s="16">
        <f>IF($G272=Table25[[#Headers],[Gas boiler]],1,0)</f>
        <v>0</v>
      </c>
      <c r="BE272" s="16">
        <f>IF($G272=Table25[[#Headers],[Oil boiler]],1,0)</f>
        <v>1</v>
      </c>
      <c r="BF272" s="16">
        <f>IF($G272=Table25[[#Headers],[Solid boiler]],1,0)</f>
        <v>0</v>
      </c>
      <c r="BG272" s="16">
        <f>IF(Table25[[#This Row],[Subsector]]="Residential",IF(Table25[[#This Row],[Building structure]]&lt;&gt;"Apartment",Table25[[#This Row],[ASHP]]*0.5,0),0)</f>
        <v>0</v>
      </c>
      <c r="BH272" s="16">
        <f>IF(Table25[[#This Row],[Subsector]]="Residential",IF(Table25[[#This Row],[Building structure]]="Apartment",1,0),0)</f>
        <v>1</v>
      </c>
      <c r="BI272" s="27">
        <f>Table25[[#This Row],[Bioliquid boiler (B100)]]*0.5</f>
        <v>0.41440217391304346</v>
      </c>
    </row>
    <row r="273" spans="2:61" x14ac:dyDescent="0.25">
      <c r="B273" s="3">
        <v>265</v>
      </c>
      <c r="C273" t="s">
        <v>352</v>
      </c>
      <c r="G273" t="s">
        <v>20</v>
      </c>
      <c r="H273" t="s">
        <v>359</v>
      </c>
      <c r="J273" t="s">
        <v>363</v>
      </c>
      <c r="K273" s="39">
        <v>10.576789201417965</v>
      </c>
      <c r="L273" s="39">
        <v>2.9738126154768234</v>
      </c>
      <c r="M273" s="39">
        <v>4.0029401735883434</v>
      </c>
      <c r="N273" s="39">
        <v>0</v>
      </c>
      <c r="O273" t="s">
        <v>339</v>
      </c>
      <c r="P273" s="19">
        <v>692.25794083311825</v>
      </c>
      <c r="R273" s="39">
        <v>15.49034827470776</v>
      </c>
      <c r="S273" s="39">
        <v>3.8643811749802399</v>
      </c>
      <c r="T273" s="39">
        <v>0</v>
      </c>
      <c r="U273" s="39">
        <v>4.0029401735883425</v>
      </c>
      <c r="V273" s="16">
        <v>0.49886621315192742</v>
      </c>
      <c r="W273" s="16">
        <v>7.4844074844074848E-2</v>
      </c>
      <c r="X273" s="16">
        <v>0.24263038548752835</v>
      </c>
      <c r="Y273" s="16">
        <v>0.78054018148706161</v>
      </c>
      <c r="Z273" s="16">
        <v>0.21945981851293836</v>
      </c>
      <c r="AA273" s="39">
        <v>84.78321995464853</v>
      </c>
      <c r="AB273" s="39">
        <f>R273*1000/AA273</f>
        <v>182.70535470336839</v>
      </c>
      <c r="AC273" s="39">
        <f>IF(AND(Table25[[#This Row],[Subsector]]="Residential",$AB273&gt;49),49+($AB273-49)*2,$AB273)</f>
        <v>316.41070940673677</v>
      </c>
      <c r="AD273" s="39">
        <f>Table25[[#This Row],[Space heating demand (MWh)]]/(load_factor*8760)*1000</f>
        <v>5.2715446986913221</v>
      </c>
      <c r="AE273" s="39">
        <f>Table25[[#This Row],[Peak demand / kW]]/Table25[[#This Row],[Floor area / m^2]]*1000</f>
        <v>62.176745604980901</v>
      </c>
      <c r="AF273" s="39">
        <f t="shared" si="4"/>
        <v>107.67822441446762</v>
      </c>
      <c r="AG273" s="46">
        <f>Table25[[#This Row],[Rebound-corrected peak demand (W/m2)]]/DesignDT</f>
        <v>4.6816619310638092</v>
      </c>
      <c r="AI273" s="16">
        <f>IF(Table25[[#This Row],[Subsector]]="Residential",1-MAX(Table25[[#This Row],[No HW storage %]],Table25[[#This Row],[Space constrained %]]),Table25[[#This Row],[ND stock with floor area over threshold / %]])</f>
        <v>0.75736961451247165</v>
      </c>
      <c r="AJ273" s="16">
        <f>IF(Table25[[#This Row],[Subsector]]="Residential",1-MAX(Table25[[#This Row],[No HW storage %]],Table25[[#This Row],[Space constrained %]]),Table25[[#This Row],[ND stock with floor area over threshold / %]])</f>
        <v>0.75736961451247165</v>
      </c>
      <c r="AK273" s="16">
        <f>IF(Table25[[#This Row],[Subsector]]="Residential",1-MAX(Table25[[#This Row],[No HW storage %]],Table25[[#This Row],[Space constrained %]]),Table25[[#This Row],[ND stock with floor area over threshold / %]])</f>
        <v>0.75736961451247165</v>
      </c>
      <c r="AL273" s="16">
        <f>IF(Table25[[#This Row],[Subsector]]="Residential",1-MAX(Table25[[#This Row],[No HW storage %]],Table25[[#This Row],[Space constrained %]]),Table25[[#This Row],[ND stock with floor area over threshold / %]])</f>
        <v>0.75736961451247165</v>
      </c>
      <c r="AM273" s="16">
        <f>IF($G273=Table25[[#Headers],[Electric heating]],1,0)</f>
        <v>0</v>
      </c>
      <c r="AN273" s="16">
        <f>IF($G273=Table25[[#Headers],[Commercial electric heating]],1,0)</f>
        <v>0</v>
      </c>
      <c r="AO273"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73" s="16">
        <f>IF(Table25[[#This Row],[Subsector]]="Residential",IF(AND(Table25[[#This Row],[Building structure]]&lt;&gt;"Apartment",OR(Table25[[#This Row],[Heating]]="Oil boiler",Table25[[#This Row],[Heating]]="Solid boiler")),1,1-Table25[[#This Row],[Space constrained %]]),Table25[[#This Row],[ND stock with floor area over threshold / %]])</f>
        <v>0.75736961451247165</v>
      </c>
      <c r="AQ273" s="16">
        <f>IF(Table25[[#This Row],[Subsector]]="Residential",IF(AND(Table25[[#This Row],[Building structure]]&lt;&gt;"Apartment",OR(Table25[[#This Row],[Heating]]="Oil boiler",Table25[[#This Row],[Heating]]="Solid boiler")),1,1-Table25[[#This Row],[Space constrained %]]),Table25[[#This Row],[ND stock with floor area over threshold / %]])</f>
        <v>0.75736961451247165</v>
      </c>
      <c r="AR273" s="16">
        <f>IF(Table25[[#This Row],[Heating]]="Gas boiler",1,percentage_of_non_gas_domestic_properties_within_close_proximity_of_gas_grid)</f>
        <v>0.3495740805177735</v>
      </c>
      <c r="AS273" s="16">
        <f>IF(Table25[[#This Row],[Heating]]="Gas boiler",1,percentage_of_non_gas_domestic_properties_within_close_proximity_of_gas_grid)</f>
        <v>0.3495740805177735</v>
      </c>
      <c r="AT273" s="16">
        <f>Table25[[#This Row],[Biomethane boiler]]*Table25[[#This Row],[ASHP]]</f>
        <v>0.26475678660529783</v>
      </c>
      <c r="AU273" s="16">
        <f>IF(Table25[[#This Row],[Subsector]]="Residential",Table25[[#This Row],[ASHP]]*Table25[[#This Row],[Bioliquid boiler (B100)]],Table25[[#This Row],[ND stock with floor area over threshold / %]])</f>
        <v>0.57360873298676995</v>
      </c>
      <c r="AV273" s="16">
        <f>Table25[[#This Row],[Biomethane boiler]]*Table25[[#This Row],[ASHP]]</f>
        <v>0.26475678660529783</v>
      </c>
      <c r="AW273" s="16">
        <v>1</v>
      </c>
      <c r="AX273" s="16">
        <f>IF(Table25[[#This Row],[Subsector]]="Residential",IF(Table25[[#This Row],[Building structure]]&lt;&gt;"Apartment",0.5*(1-MIN(Table25[[#This Row],[No HW storage %]],Table25[[#This Row],[Space constrained %]])),0),0.5*Table25[[#This Row],[ASHP]])</f>
        <v>0</v>
      </c>
      <c r="AY273" s="16">
        <f>IF(Table25[[#This Row],[Subsector]]="Residential",IF(Table25[[#This Row],[Building structure]]&lt;&gt;"Apartment",Table25[[#This Row],[Hydrogen boiler]]*0.5,0),0.5*Table25[[#This Row],[Hydrogen boiler]])</f>
        <v>0</v>
      </c>
      <c r="AZ273" s="16">
        <f>IF(Table25[[#This Row],[Subsector]]="Residential",IF(Table25[[#This Row],[Peak demand / kW]]&gt;fuse_limit_kW,0,1),0)</f>
        <v>1</v>
      </c>
      <c r="BA273" s="16">
        <f>IF(Table25[[#This Row],[Subsector]]="Residential",IF(Table25[[#This Row],[Building structure]]&lt;&gt;"Apartment",IF(Table25[[#This Row],[Peak demand / kW]]&gt;fuse_limit_kW,0,0.5),0),0)</f>
        <v>0</v>
      </c>
      <c r="BB273" s="16">
        <f>IF(Table25[[#This Row],[Subsector]]="Residential",IF(Table25[[#This Row],[Peak demand / kW]]&gt;fuse_limit_kW,0,1),IF(OR(Table25[[#This Row],[Subsector]]="Commercial",Table25[[#This Row],[Subsector]]="Public"),1,0))</f>
        <v>1</v>
      </c>
      <c r="BC273" s="16">
        <f>IF(Table25[[#This Row],[Subsector]]="Residential",IF(Table25[[#This Row],[Peak demand / kW]]&gt;fuse_limit_kW,0,1),0)</f>
        <v>1</v>
      </c>
      <c r="BD273" s="16">
        <f>IF($G273=Table25[[#Headers],[Gas boiler]],1,0)</f>
        <v>0</v>
      </c>
      <c r="BE273" s="16">
        <f>IF($G273=Table25[[#Headers],[Oil boiler]],1,0)</f>
        <v>1</v>
      </c>
      <c r="BF273" s="16">
        <f>IF($G273=Table25[[#Headers],[Solid boiler]],1,0)</f>
        <v>0</v>
      </c>
      <c r="BG273" s="16">
        <f>IF(Table25[[#This Row],[Subsector]]="Residential",IF(Table25[[#This Row],[Building structure]]&lt;&gt;"Apartment",Table25[[#This Row],[ASHP]]*0.5,0),0)</f>
        <v>0</v>
      </c>
      <c r="BH273" s="16">
        <f>IF(Table25[[#This Row],[Subsector]]="Residential",IF(Table25[[#This Row],[Building structure]]="Apartment",1,0),0)</f>
        <v>1</v>
      </c>
      <c r="BI273" s="27">
        <f>Table25[[#This Row],[Bioliquid boiler (B100)]]*0.5</f>
        <v>0.37868480725623582</v>
      </c>
    </row>
    <row r="274" spans="2:61" x14ac:dyDescent="0.25">
      <c r="B274">
        <v>266</v>
      </c>
      <c r="C274" t="s">
        <v>352</v>
      </c>
      <c r="G274" t="s">
        <v>20</v>
      </c>
      <c r="H274" t="s">
        <v>360</v>
      </c>
      <c r="J274" t="s">
        <v>363</v>
      </c>
      <c r="K274" s="39">
        <v>11.913302220280718</v>
      </c>
      <c r="L274" s="39">
        <v>3.0902678282590914</v>
      </c>
      <c r="M274" s="39">
        <v>3.9540459246768429</v>
      </c>
      <c r="N274" s="39">
        <v>0</v>
      </c>
      <c r="O274" t="s">
        <v>339</v>
      </c>
      <c r="P274" s="19">
        <v>995.2188990662064</v>
      </c>
      <c r="R274" s="39">
        <v>18.594373963480038</v>
      </c>
      <c r="S274" s="39">
        <v>4.1183474122521622</v>
      </c>
      <c r="T274" s="39">
        <v>0</v>
      </c>
      <c r="U274" s="39">
        <v>3.9540459246768429</v>
      </c>
      <c r="V274" s="16">
        <v>0.66403785488958988</v>
      </c>
      <c r="W274" s="16">
        <v>6.8245125348189412E-2</v>
      </c>
      <c r="X274" s="16">
        <v>0.31230283911671924</v>
      </c>
      <c r="Y274" s="16">
        <v>0.7940311660317243</v>
      </c>
      <c r="Z274" s="16">
        <v>0.20596883396827578</v>
      </c>
      <c r="AA274" s="39">
        <v>77.5036277602524</v>
      </c>
      <c r="AB274" s="39">
        <f>R274*1000/AA274</f>
        <v>239.91617554986411</v>
      </c>
      <c r="AC274" s="39">
        <f>IF(AND(Table25[[#This Row],[Subsector]]="Residential",$AB274&gt;49),49+($AB274-49)*2,$AB274)</f>
        <v>430.83235109972821</v>
      </c>
      <c r="AD274" s="39">
        <f>Table25[[#This Row],[Space heating demand (MWh)]]/(load_factor*8760)*1000</f>
        <v>5.9376720068136528</v>
      </c>
      <c r="AE274" s="39">
        <f>Table25[[#This Row],[Peak demand / kW]]/Table25[[#This Row],[Floor area / m^2]]*1000</f>
        <v>76.611536497118365</v>
      </c>
      <c r="AF274" s="39">
        <f t="shared" si="4"/>
        <v>137.57608595905629</v>
      </c>
      <c r="AG274" s="46">
        <f>Table25[[#This Row],[Rebound-corrected peak demand (W/m2)]]/DesignDT</f>
        <v>5.9815689547415776</v>
      </c>
      <c r="AI274" s="16">
        <f>IF(Table25[[#This Row],[Subsector]]="Residential",1-MAX(Table25[[#This Row],[No HW storage %]],Table25[[#This Row],[Space constrained %]]),Table25[[#This Row],[ND stock with floor area over threshold / %]])</f>
        <v>0.6876971608832807</v>
      </c>
      <c r="AJ274" s="16">
        <f>IF(Table25[[#This Row],[Subsector]]="Residential",1-MAX(Table25[[#This Row],[No HW storage %]],Table25[[#This Row],[Space constrained %]]),Table25[[#This Row],[ND stock with floor area over threshold / %]])</f>
        <v>0.6876971608832807</v>
      </c>
      <c r="AK274" s="16">
        <f>IF(Table25[[#This Row],[Subsector]]="Residential",1-MAX(Table25[[#This Row],[No HW storage %]],Table25[[#This Row],[Space constrained %]]),Table25[[#This Row],[ND stock with floor area over threshold / %]])</f>
        <v>0.6876971608832807</v>
      </c>
      <c r="AL274" s="16">
        <f>IF(Table25[[#This Row],[Subsector]]="Residential",1-MAX(Table25[[#This Row],[No HW storage %]],Table25[[#This Row],[Space constrained %]]),Table25[[#This Row],[ND stock with floor area over threshold / %]])</f>
        <v>0.6876971608832807</v>
      </c>
      <c r="AM274" s="16">
        <f>IF($G274=Table25[[#Headers],[Electric heating]],1,0)</f>
        <v>0</v>
      </c>
      <c r="AN274" s="16">
        <f>IF($G274=Table25[[#Headers],[Commercial electric heating]],1,0)</f>
        <v>0</v>
      </c>
      <c r="AO274"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74" s="16">
        <f>IF(Table25[[#This Row],[Subsector]]="Residential",IF(AND(Table25[[#This Row],[Building structure]]&lt;&gt;"Apartment",OR(Table25[[#This Row],[Heating]]="Oil boiler",Table25[[#This Row],[Heating]]="Solid boiler")),1,1-Table25[[#This Row],[Space constrained %]]),Table25[[#This Row],[ND stock with floor area over threshold / %]])</f>
        <v>0.6876971608832807</v>
      </c>
      <c r="AQ274" s="16">
        <f>IF(Table25[[#This Row],[Subsector]]="Residential",IF(AND(Table25[[#This Row],[Building structure]]&lt;&gt;"Apartment",OR(Table25[[#This Row],[Heating]]="Oil boiler",Table25[[#This Row],[Heating]]="Solid boiler")),1,1-Table25[[#This Row],[Space constrained %]]),Table25[[#This Row],[ND stock with floor area over threshold / %]])</f>
        <v>0.6876971608832807</v>
      </c>
      <c r="AR274" s="16">
        <f>IF(Table25[[#This Row],[Heating]]="Gas boiler",1,percentage_of_non_gas_domestic_properties_within_close_proximity_of_gas_grid)</f>
        <v>0.3495740805177735</v>
      </c>
      <c r="AS274" s="16">
        <f>IF(Table25[[#This Row],[Heating]]="Gas boiler",1,percentage_of_non_gas_domestic_properties_within_close_proximity_of_gas_grid)</f>
        <v>0.3495740805177735</v>
      </c>
      <c r="AT274" s="16">
        <f>Table25[[#This Row],[Biomethane boiler]]*Table25[[#This Row],[ASHP]]</f>
        <v>0.2404011026904562</v>
      </c>
      <c r="AU274" s="16">
        <f>IF(Table25[[#This Row],[Subsector]]="Residential",Table25[[#This Row],[ASHP]]*Table25[[#This Row],[Bioliquid boiler (B100)]],Table25[[#This Row],[ND stock with floor area over threshold / %]])</f>
        <v>0.47292738508692483</v>
      </c>
      <c r="AV274" s="16">
        <f>Table25[[#This Row],[Biomethane boiler]]*Table25[[#This Row],[ASHP]]</f>
        <v>0.2404011026904562</v>
      </c>
      <c r="AW274" s="16">
        <v>1</v>
      </c>
      <c r="AX274" s="16">
        <f>IF(Table25[[#This Row],[Subsector]]="Residential",IF(Table25[[#This Row],[Building structure]]&lt;&gt;"Apartment",0.5*(1-MIN(Table25[[#This Row],[No HW storage %]],Table25[[#This Row],[Space constrained %]])),0),0.5*Table25[[#This Row],[ASHP]])</f>
        <v>0</v>
      </c>
      <c r="AY274" s="16">
        <f>IF(Table25[[#This Row],[Subsector]]="Residential",IF(Table25[[#This Row],[Building structure]]&lt;&gt;"Apartment",Table25[[#This Row],[Hydrogen boiler]]*0.5,0),0.5*Table25[[#This Row],[Hydrogen boiler]])</f>
        <v>0</v>
      </c>
      <c r="AZ274" s="16">
        <f>IF(Table25[[#This Row],[Subsector]]="Residential",IF(Table25[[#This Row],[Peak demand / kW]]&gt;fuse_limit_kW,0,1),0)</f>
        <v>1</v>
      </c>
      <c r="BA274" s="16">
        <f>IF(Table25[[#This Row],[Subsector]]="Residential",IF(Table25[[#This Row],[Building structure]]&lt;&gt;"Apartment",IF(Table25[[#This Row],[Peak demand / kW]]&gt;fuse_limit_kW,0,0.5),0),0)</f>
        <v>0</v>
      </c>
      <c r="BB274" s="16">
        <f>IF(Table25[[#This Row],[Subsector]]="Residential",IF(Table25[[#This Row],[Peak demand / kW]]&gt;fuse_limit_kW,0,1),IF(OR(Table25[[#This Row],[Subsector]]="Commercial",Table25[[#This Row],[Subsector]]="Public"),1,0))</f>
        <v>1</v>
      </c>
      <c r="BC274" s="16">
        <f>IF(Table25[[#This Row],[Subsector]]="Residential",IF(Table25[[#This Row],[Peak demand / kW]]&gt;fuse_limit_kW,0,1),0)</f>
        <v>1</v>
      </c>
      <c r="BD274" s="16">
        <f>IF($G274=Table25[[#Headers],[Gas boiler]],1,0)</f>
        <v>0</v>
      </c>
      <c r="BE274" s="16">
        <f>IF($G274=Table25[[#Headers],[Oil boiler]],1,0)</f>
        <v>1</v>
      </c>
      <c r="BF274" s="16">
        <f>IF($G274=Table25[[#Headers],[Solid boiler]],1,0)</f>
        <v>0</v>
      </c>
      <c r="BG274" s="16">
        <f>IF(Table25[[#This Row],[Subsector]]="Residential",IF(Table25[[#This Row],[Building structure]]&lt;&gt;"Apartment",Table25[[#This Row],[ASHP]]*0.5,0),0)</f>
        <v>0</v>
      </c>
      <c r="BH274" s="16">
        <f>IF(Table25[[#This Row],[Subsector]]="Residential",IF(Table25[[#This Row],[Building structure]]="Apartment",1,0),0)</f>
        <v>1</v>
      </c>
      <c r="BI274" s="27">
        <f>Table25[[#This Row],[Bioliquid boiler (B100)]]*0.5</f>
        <v>0.34384858044164035</v>
      </c>
    </row>
    <row r="275" spans="2:61" x14ac:dyDescent="0.25">
      <c r="B275" s="3">
        <v>267</v>
      </c>
      <c r="C275" t="s">
        <v>352</v>
      </c>
      <c r="G275" t="s">
        <v>13</v>
      </c>
      <c r="H275" t="s">
        <v>353</v>
      </c>
      <c r="J275" t="s">
        <v>363</v>
      </c>
      <c r="K275" s="39">
        <v>0.77814066656443481</v>
      </c>
      <c r="L275" s="39">
        <v>2.2309432424581055</v>
      </c>
      <c r="M275" s="39">
        <v>3.5133209609769254</v>
      </c>
      <c r="N275" s="39">
        <v>0</v>
      </c>
      <c r="O275" t="s">
        <v>339</v>
      </c>
      <c r="P275" s="19">
        <v>231.02376426547997</v>
      </c>
      <c r="R275" s="39">
        <v>2.5805609265648917</v>
      </c>
      <c r="S275" s="39">
        <v>2.9821242608315486</v>
      </c>
      <c r="T275" s="39">
        <v>0</v>
      </c>
      <c r="U275" s="39">
        <v>3.5133209609769254</v>
      </c>
      <c r="V275" s="16">
        <v>0</v>
      </c>
      <c r="W275" s="16">
        <v>0</v>
      </c>
      <c r="X275" s="16">
        <v>0</v>
      </c>
      <c r="Y275" s="16">
        <v>0.46580802095171631</v>
      </c>
      <c r="Z275" s="16">
        <v>0.53419197904828375</v>
      </c>
      <c r="AA275" s="39">
        <v>77.301351351351371</v>
      </c>
      <c r="AB275" s="39">
        <f>R275*1000/AA275</f>
        <v>33.383128256525346</v>
      </c>
      <c r="AC275" s="39">
        <f>IF(AND(Table25[[#This Row],[Subsector]]="Residential",$AB275&gt;49),49+($AB275-49)*2,$AB275)</f>
        <v>33.383128256525346</v>
      </c>
      <c r="AD275" s="39">
        <f>Table25[[#This Row],[Space heating demand (MWh)]]/(load_factor*8760)*1000</f>
        <v>0.38783067597810761</v>
      </c>
      <c r="AE275" s="39">
        <f>Table25[[#This Row],[Peak demand / kW]]/Table25[[#This Row],[Floor area / m^2]]*1000</f>
        <v>5.017126728035235</v>
      </c>
      <c r="AF275" s="39">
        <f t="shared" si="4"/>
        <v>5.017126728035235</v>
      </c>
      <c r="AG275" s="46">
        <f>Table25[[#This Row],[Rebound-corrected peak demand (W/m2)]]/DesignDT</f>
        <v>0.21813594469718414</v>
      </c>
      <c r="AI275" s="16">
        <f>IF(Table25[[#This Row],[Subsector]]="Residential",1-MAX(Table25[[#This Row],[No HW storage %]],Table25[[#This Row],[Space constrained %]]),Table25[[#This Row],[ND stock with floor area over threshold / %]])</f>
        <v>1</v>
      </c>
      <c r="AJ275" s="16">
        <f>IF(Table25[[#This Row],[Subsector]]="Residential",1-MAX(Table25[[#This Row],[No HW storage %]],Table25[[#This Row],[Space constrained %]]),Table25[[#This Row],[ND stock with floor area over threshold / %]])</f>
        <v>1</v>
      </c>
      <c r="AK275" s="16">
        <f>IF(Table25[[#This Row],[Subsector]]="Residential",1-MAX(Table25[[#This Row],[No HW storage %]],Table25[[#This Row],[Space constrained %]]),Table25[[#This Row],[ND stock with floor area over threshold / %]])</f>
        <v>1</v>
      </c>
      <c r="AL275" s="16">
        <f>IF(Table25[[#This Row],[Subsector]]="Residential",1-MAX(Table25[[#This Row],[No HW storage %]],Table25[[#This Row],[Space constrained %]]),Table25[[#This Row],[ND stock with floor area over threshold / %]])</f>
        <v>1</v>
      </c>
      <c r="AM275" s="16">
        <f>IF($G275=Table25[[#Headers],[Electric heating]],1,0)</f>
        <v>0</v>
      </c>
      <c r="AN275" s="16">
        <f>IF($G275=Table25[[#Headers],[Commercial electric heating]],1,0)</f>
        <v>0</v>
      </c>
      <c r="AO275"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75" s="16">
        <f>IF(Table25[[#This Row],[Subsector]]="Residential",IF(AND(Table25[[#This Row],[Building structure]]&lt;&gt;"Apartment",OR(Table25[[#This Row],[Heating]]="Oil boiler",Table25[[#This Row],[Heating]]="Solid boiler")),1,1-Table25[[#This Row],[Space constrained %]]),Table25[[#This Row],[ND stock with floor area over threshold / %]])</f>
        <v>1</v>
      </c>
      <c r="AQ275" s="16">
        <f>IF(Table25[[#This Row],[Subsector]]="Residential",IF(AND(Table25[[#This Row],[Building structure]]&lt;&gt;"Apartment",OR(Table25[[#This Row],[Heating]]="Oil boiler",Table25[[#This Row],[Heating]]="Solid boiler")),1,1-Table25[[#This Row],[Space constrained %]]),Table25[[#This Row],[ND stock with floor area over threshold / %]])</f>
        <v>1</v>
      </c>
      <c r="AR275" s="16">
        <f>IF(Table25[[#This Row],[Heating]]="Gas boiler",1,percentage_of_non_gas_domestic_properties_within_close_proximity_of_gas_grid)</f>
        <v>0.3495740805177735</v>
      </c>
      <c r="AS275" s="16">
        <f>IF(Table25[[#This Row],[Heating]]="Gas boiler",1,percentage_of_non_gas_domestic_properties_within_close_proximity_of_gas_grid)</f>
        <v>0.3495740805177735</v>
      </c>
      <c r="AT275" s="16">
        <f>Table25[[#This Row],[Biomethane boiler]]*Table25[[#This Row],[ASHP]]</f>
        <v>0.3495740805177735</v>
      </c>
      <c r="AU275" s="16">
        <f>IF(Table25[[#This Row],[Subsector]]="Residential",Table25[[#This Row],[ASHP]]*Table25[[#This Row],[Bioliquid boiler (B100)]],Table25[[#This Row],[ND stock with floor area over threshold / %]])</f>
        <v>1</v>
      </c>
      <c r="AV275" s="16">
        <f>Table25[[#This Row],[Biomethane boiler]]*Table25[[#This Row],[ASHP]]</f>
        <v>0.3495740805177735</v>
      </c>
      <c r="AW275" s="16">
        <v>1</v>
      </c>
      <c r="AX275" s="16">
        <f>IF(Table25[[#This Row],[Subsector]]="Residential",IF(Table25[[#This Row],[Building structure]]&lt;&gt;"Apartment",0.5*(1-MIN(Table25[[#This Row],[No HW storage %]],Table25[[#This Row],[Space constrained %]])),0),0.5*Table25[[#This Row],[ASHP]])</f>
        <v>0</v>
      </c>
      <c r="AY275" s="16">
        <f>IF(Table25[[#This Row],[Subsector]]="Residential",IF(Table25[[#This Row],[Building structure]]&lt;&gt;"Apartment",Table25[[#This Row],[Hydrogen boiler]]*0.5,0),0.5*Table25[[#This Row],[Hydrogen boiler]])</f>
        <v>0</v>
      </c>
      <c r="AZ275" s="16">
        <f>IF(Table25[[#This Row],[Subsector]]="Residential",IF(Table25[[#This Row],[Peak demand / kW]]&gt;fuse_limit_kW,0,1),0)</f>
        <v>1</v>
      </c>
      <c r="BA275" s="16">
        <f>IF(Table25[[#This Row],[Subsector]]="Residential",IF(Table25[[#This Row],[Building structure]]&lt;&gt;"Apartment",IF(Table25[[#This Row],[Peak demand / kW]]&gt;fuse_limit_kW,0,0.5),0),0)</f>
        <v>0</v>
      </c>
      <c r="BB275" s="16">
        <f>IF(Table25[[#This Row],[Subsector]]="Residential",IF(Table25[[#This Row],[Peak demand / kW]]&gt;fuse_limit_kW,0,1),IF(OR(Table25[[#This Row],[Subsector]]="Commercial",Table25[[#This Row],[Subsector]]="Public"),1,0))</f>
        <v>1</v>
      </c>
      <c r="BC275" s="16">
        <f>IF(Table25[[#This Row],[Subsector]]="Residential",IF(Table25[[#This Row],[Peak demand / kW]]&gt;fuse_limit_kW,0,1),0)</f>
        <v>1</v>
      </c>
      <c r="BD275" s="16">
        <f>IF($G275=Table25[[#Headers],[Gas boiler]],1,0)</f>
        <v>0</v>
      </c>
      <c r="BE275" s="16">
        <f>IF($G275=Table25[[#Headers],[Oil boiler]],1,0)</f>
        <v>0</v>
      </c>
      <c r="BF275" s="16">
        <f>IF($G275=Table25[[#Headers],[Solid boiler]],1,0)</f>
        <v>1</v>
      </c>
      <c r="BG275" s="16">
        <f>IF(Table25[[#This Row],[Subsector]]="Residential",IF(Table25[[#This Row],[Building structure]]&lt;&gt;"Apartment",Table25[[#This Row],[ASHP]]*0.5,0),0)</f>
        <v>0</v>
      </c>
      <c r="BH275" s="16">
        <f>IF(Table25[[#This Row],[Subsector]]="Residential",IF(Table25[[#This Row],[Building structure]]="Apartment",1,0),0)</f>
        <v>1</v>
      </c>
      <c r="BI275" s="27">
        <f>Table25[[#This Row],[Bioliquid boiler (B100)]]*0.5</f>
        <v>0.5</v>
      </c>
    </row>
    <row r="276" spans="2:61" x14ac:dyDescent="0.25">
      <c r="B276" s="3">
        <v>268</v>
      </c>
      <c r="C276" t="s">
        <v>352</v>
      </c>
      <c r="G276" t="s">
        <v>13</v>
      </c>
      <c r="H276" t="s">
        <v>355</v>
      </c>
      <c r="J276" t="s">
        <v>363</v>
      </c>
      <c r="K276" s="39">
        <v>0.79592678844373477</v>
      </c>
      <c r="L276" s="39">
        <v>1.8199100671836184</v>
      </c>
      <c r="M276" s="39">
        <v>3.4430949179765293</v>
      </c>
      <c r="N276" s="39">
        <v>0</v>
      </c>
      <c r="O276" t="s">
        <v>339</v>
      </c>
      <c r="P276" s="19">
        <v>246.63347806720159</v>
      </c>
      <c r="R276" s="39">
        <v>2.6664238088822763</v>
      </c>
      <c r="S276" s="39">
        <v>2.4246779572857111</v>
      </c>
      <c r="T276" s="39">
        <v>0</v>
      </c>
      <c r="U276" s="39">
        <v>3.4430949179765298</v>
      </c>
      <c r="V276" s="16">
        <v>0</v>
      </c>
      <c r="W276" s="16">
        <v>0</v>
      </c>
      <c r="X276" s="16">
        <v>1.2658227848101266E-2</v>
      </c>
      <c r="Y276" s="16">
        <v>0.52229909153830745</v>
      </c>
      <c r="Z276" s="16">
        <v>0.47770090846169266</v>
      </c>
      <c r="AA276" s="39">
        <v>63.492405063291066</v>
      </c>
      <c r="AB276" s="39">
        <f>R276*1000/AA276</f>
        <v>41.995949062321827</v>
      </c>
      <c r="AC276" s="39">
        <f>IF(AND(Table25[[#This Row],[Subsector]]="Residential",$AB276&gt;49),49+($AB276-49)*2,$AB276)</f>
        <v>41.995949062321827</v>
      </c>
      <c r="AD276" s="39">
        <f>Table25[[#This Row],[Space heating demand (MWh)]]/(load_factor*8760)*1000</f>
        <v>0.39669540181480401</v>
      </c>
      <c r="AE276" s="39">
        <f>Table25[[#This Row],[Peak demand / kW]]/Table25[[#This Row],[Floor area / m^2]]*1000</f>
        <v>6.2479189663608823</v>
      </c>
      <c r="AF276" s="39">
        <f t="shared" si="4"/>
        <v>6.2479189663608823</v>
      </c>
      <c r="AG276" s="46">
        <f>Table25[[#This Row],[Rebound-corrected peak demand (W/m2)]]/DesignDT</f>
        <v>0.2716486507113427</v>
      </c>
      <c r="AI276" s="16">
        <f>IF(Table25[[#This Row],[Subsector]]="Residential",1-MAX(Table25[[#This Row],[No HW storage %]],Table25[[#This Row],[Space constrained %]]),Table25[[#This Row],[ND stock with floor area over threshold / %]])</f>
        <v>0.98734177215189878</v>
      </c>
      <c r="AJ276" s="16">
        <f>IF(Table25[[#This Row],[Subsector]]="Residential",1-MAX(Table25[[#This Row],[No HW storage %]],Table25[[#This Row],[Space constrained %]]),Table25[[#This Row],[ND stock with floor area over threshold / %]])</f>
        <v>0.98734177215189878</v>
      </c>
      <c r="AK276" s="16">
        <f>IF(Table25[[#This Row],[Subsector]]="Residential",1-MAX(Table25[[#This Row],[No HW storage %]],Table25[[#This Row],[Space constrained %]]),Table25[[#This Row],[ND stock with floor area over threshold / %]])</f>
        <v>0.98734177215189878</v>
      </c>
      <c r="AL276" s="16">
        <f>IF(Table25[[#This Row],[Subsector]]="Residential",1-MAX(Table25[[#This Row],[No HW storage %]],Table25[[#This Row],[Space constrained %]]),Table25[[#This Row],[ND stock with floor area over threshold / %]])</f>
        <v>0.98734177215189878</v>
      </c>
      <c r="AM276" s="16">
        <f>IF($G276=Table25[[#Headers],[Electric heating]],1,0)</f>
        <v>0</v>
      </c>
      <c r="AN276" s="16">
        <f>IF($G276=Table25[[#Headers],[Commercial electric heating]],1,0)</f>
        <v>0</v>
      </c>
      <c r="AO276"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76" s="16">
        <f>IF(Table25[[#This Row],[Subsector]]="Residential",IF(AND(Table25[[#This Row],[Building structure]]&lt;&gt;"Apartment",OR(Table25[[#This Row],[Heating]]="Oil boiler",Table25[[#This Row],[Heating]]="Solid boiler")),1,1-Table25[[#This Row],[Space constrained %]]),Table25[[#This Row],[ND stock with floor area over threshold / %]])</f>
        <v>0.98734177215189878</v>
      </c>
      <c r="AQ276" s="16">
        <f>IF(Table25[[#This Row],[Subsector]]="Residential",IF(AND(Table25[[#This Row],[Building structure]]&lt;&gt;"Apartment",OR(Table25[[#This Row],[Heating]]="Oil boiler",Table25[[#This Row],[Heating]]="Solid boiler")),1,1-Table25[[#This Row],[Space constrained %]]),Table25[[#This Row],[ND stock with floor area over threshold / %]])</f>
        <v>0.98734177215189878</v>
      </c>
      <c r="AR276" s="16">
        <f>IF(Table25[[#This Row],[Heating]]="Gas boiler",1,percentage_of_non_gas_domestic_properties_within_close_proximity_of_gas_grid)</f>
        <v>0.3495740805177735</v>
      </c>
      <c r="AS276" s="16">
        <f>IF(Table25[[#This Row],[Heating]]="Gas boiler",1,percentage_of_non_gas_domestic_properties_within_close_proximity_of_gas_grid)</f>
        <v>0.3495740805177735</v>
      </c>
      <c r="AT276" s="16">
        <f>Table25[[#This Row],[Biomethane boiler]]*Table25[[#This Row],[ASHP]]</f>
        <v>0.34514909215678902</v>
      </c>
      <c r="AU276" s="16">
        <f>IF(Table25[[#This Row],[Subsector]]="Residential",Table25[[#This Row],[ASHP]]*Table25[[#This Row],[Bioliquid boiler (B100)]],Table25[[#This Row],[ND stock with floor area over threshold / %]])</f>
        <v>0.97484377503605202</v>
      </c>
      <c r="AV276" s="16">
        <f>Table25[[#This Row],[Biomethane boiler]]*Table25[[#This Row],[ASHP]]</f>
        <v>0.34514909215678902</v>
      </c>
      <c r="AW276" s="16">
        <v>1</v>
      </c>
      <c r="AX276" s="16">
        <f>IF(Table25[[#This Row],[Subsector]]="Residential",IF(Table25[[#This Row],[Building structure]]&lt;&gt;"Apartment",0.5*(1-MIN(Table25[[#This Row],[No HW storage %]],Table25[[#This Row],[Space constrained %]])),0),0.5*Table25[[#This Row],[ASHP]])</f>
        <v>0</v>
      </c>
      <c r="AY276" s="16">
        <f>IF(Table25[[#This Row],[Subsector]]="Residential",IF(Table25[[#This Row],[Building structure]]&lt;&gt;"Apartment",Table25[[#This Row],[Hydrogen boiler]]*0.5,0),0.5*Table25[[#This Row],[Hydrogen boiler]])</f>
        <v>0</v>
      </c>
      <c r="AZ276" s="16">
        <f>IF(Table25[[#This Row],[Subsector]]="Residential",IF(Table25[[#This Row],[Peak demand / kW]]&gt;fuse_limit_kW,0,1),0)</f>
        <v>1</v>
      </c>
      <c r="BA276" s="16">
        <f>IF(Table25[[#This Row],[Subsector]]="Residential",IF(Table25[[#This Row],[Building structure]]&lt;&gt;"Apartment",IF(Table25[[#This Row],[Peak demand / kW]]&gt;fuse_limit_kW,0,0.5),0),0)</f>
        <v>0</v>
      </c>
      <c r="BB276" s="16">
        <f>IF(Table25[[#This Row],[Subsector]]="Residential",IF(Table25[[#This Row],[Peak demand / kW]]&gt;fuse_limit_kW,0,1),IF(OR(Table25[[#This Row],[Subsector]]="Commercial",Table25[[#This Row],[Subsector]]="Public"),1,0))</f>
        <v>1</v>
      </c>
      <c r="BC276" s="16">
        <f>IF(Table25[[#This Row],[Subsector]]="Residential",IF(Table25[[#This Row],[Peak demand / kW]]&gt;fuse_limit_kW,0,1),0)</f>
        <v>1</v>
      </c>
      <c r="BD276" s="16">
        <f>IF($G276=Table25[[#Headers],[Gas boiler]],1,0)</f>
        <v>0</v>
      </c>
      <c r="BE276" s="16">
        <f>IF($G276=Table25[[#Headers],[Oil boiler]],1,0)</f>
        <v>0</v>
      </c>
      <c r="BF276" s="16">
        <f>IF($G276=Table25[[#Headers],[Solid boiler]],1,0)</f>
        <v>1</v>
      </c>
      <c r="BG276" s="16">
        <f>IF(Table25[[#This Row],[Subsector]]="Residential",IF(Table25[[#This Row],[Building structure]]&lt;&gt;"Apartment",Table25[[#This Row],[ASHP]]*0.5,0),0)</f>
        <v>0</v>
      </c>
      <c r="BH276" s="16">
        <f>IF(Table25[[#This Row],[Subsector]]="Residential",IF(Table25[[#This Row],[Building structure]]="Apartment",1,0),0)</f>
        <v>1</v>
      </c>
      <c r="BI276" s="27">
        <f>Table25[[#This Row],[Bioliquid boiler (B100)]]*0.5</f>
        <v>0.49367088607594939</v>
      </c>
    </row>
    <row r="277" spans="2:61" x14ac:dyDescent="0.25">
      <c r="B277">
        <v>269</v>
      </c>
      <c r="C277" t="s">
        <v>352</v>
      </c>
      <c r="G277" t="s">
        <v>13</v>
      </c>
      <c r="H277" t="s">
        <v>356</v>
      </c>
      <c r="J277" t="s">
        <v>363</v>
      </c>
      <c r="K277" s="39">
        <v>1.7217843945599391</v>
      </c>
      <c r="L277" s="39">
        <v>2.0025472404157885</v>
      </c>
      <c r="M277" s="39">
        <v>3.7861261948633511</v>
      </c>
      <c r="N277" s="39">
        <v>0</v>
      </c>
      <c r="O277" t="s">
        <v>339</v>
      </c>
      <c r="P277" s="19">
        <v>90.536340049985398</v>
      </c>
      <c r="R277" s="39">
        <v>6.24554199627869</v>
      </c>
      <c r="S277" s="39">
        <v>2.6346163525681439</v>
      </c>
      <c r="T277" s="39">
        <v>0</v>
      </c>
      <c r="U277" s="39">
        <v>3.7861261948633502</v>
      </c>
      <c r="V277" s="16">
        <v>3.4482758620689655E-2</v>
      </c>
      <c r="W277" s="16">
        <v>6.8965517241379309E-2</v>
      </c>
      <c r="X277" s="16">
        <v>0</v>
      </c>
      <c r="Y277" s="16">
        <v>0.68248856376918665</v>
      </c>
      <c r="Z277" s="16">
        <v>0.31751143623081346</v>
      </c>
      <c r="AA277" s="39">
        <v>90.41724137931034</v>
      </c>
      <c r="AB277" s="39">
        <f>R277*1000/AA277</f>
        <v>69.074679795614969</v>
      </c>
      <c r="AC277" s="39">
        <f>IF(AND(Table25[[#This Row],[Subsector]]="Residential",$AB277&gt;49),49+($AB277-49)*2,$AB277)</f>
        <v>89.149359591229938</v>
      </c>
      <c r="AD277" s="39">
        <f>Table25[[#This Row],[Space heating demand (MWh)]]/(load_factor*8760)*1000</f>
        <v>0.85814921944507228</v>
      </c>
      <c r="AE277" s="39">
        <f>Table25[[#This Row],[Peak demand / kW]]/Table25[[#This Row],[Floor area / m^2]]*1000</f>
        <v>9.4909909476782346</v>
      </c>
      <c r="AF277" s="39">
        <f t="shared" si="4"/>
        <v>12.24928971622086</v>
      </c>
      <c r="AG277" s="46">
        <f>Table25[[#This Row],[Rebound-corrected peak demand (W/m2)]]/DesignDT</f>
        <v>0.53257781374873303</v>
      </c>
      <c r="AI277" s="16">
        <f>IF(Table25[[#This Row],[Subsector]]="Residential",1-MAX(Table25[[#This Row],[No HW storage %]],Table25[[#This Row],[Space constrained %]]),Table25[[#This Row],[ND stock with floor area over threshold / %]])</f>
        <v>0.93103448275862066</v>
      </c>
      <c r="AJ277" s="16">
        <f>IF(Table25[[#This Row],[Subsector]]="Residential",1-MAX(Table25[[#This Row],[No HW storage %]],Table25[[#This Row],[Space constrained %]]),Table25[[#This Row],[ND stock with floor area over threshold / %]])</f>
        <v>0.93103448275862066</v>
      </c>
      <c r="AK277" s="16">
        <f>IF(Table25[[#This Row],[Subsector]]="Residential",1-MAX(Table25[[#This Row],[No HW storage %]],Table25[[#This Row],[Space constrained %]]),Table25[[#This Row],[ND stock with floor area over threshold / %]])</f>
        <v>0.93103448275862066</v>
      </c>
      <c r="AL277" s="16">
        <f>IF(Table25[[#This Row],[Subsector]]="Residential",1-MAX(Table25[[#This Row],[No HW storage %]],Table25[[#This Row],[Space constrained %]]),Table25[[#This Row],[ND stock with floor area over threshold / %]])</f>
        <v>0.93103448275862066</v>
      </c>
      <c r="AM277" s="16">
        <f>IF($G277=Table25[[#Headers],[Electric heating]],1,0)</f>
        <v>0</v>
      </c>
      <c r="AN277" s="16">
        <f>IF($G277=Table25[[#Headers],[Commercial electric heating]],1,0)</f>
        <v>0</v>
      </c>
      <c r="AO277"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77" s="16">
        <f>IF(Table25[[#This Row],[Subsector]]="Residential",IF(AND(Table25[[#This Row],[Building structure]]&lt;&gt;"Apartment",OR(Table25[[#This Row],[Heating]]="Oil boiler",Table25[[#This Row],[Heating]]="Solid boiler")),1,1-Table25[[#This Row],[Space constrained %]]),Table25[[#This Row],[ND stock with floor area over threshold / %]])</f>
        <v>1</v>
      </c>
      <c r="AQ277" s="16">
        <f>IF(Table25[[#This Row],[Subsector]]="Residential",IF(AND(Table25[[#This Row],[Building structure]]&lt;&gt;"Apartment",OR(Table25[[#This Row],[Heating]]="Oil boiler",Table25[[#This Row],[Heating]]="Solid boiler")),1,1-Table25[[#This Row],[Space constrained %]]),Table25[[#This Row],[ND stock with floor area over threshold / %]])</f>
        <v>1</v>
      </c>
      <c r="AR277" s="16">
        <f>IF(Table25[[#This Row],[Heating]]="Gas boiler",1,percentage_of_non_gas_domestic_properties_within_close_proximity_of_gas_grid)</f>
        <v>0.3495740805177735</v>
      </c>
      <c r="AS277" s="16">
        <f>IF(Table25[[#This Row],[Heating]]="Gas boiler",1,percentage_of_non_gas_domestic_properties_within_close_proximity_of_gas_grid)</f>
        <v>0.3495740805177735</v>
      </c>
      <c r="AT277" s="16">
        <f>Table25[[#This Row],[Biomethane boiler]]*Table25[[#This Row],[ASHP]]</f>
        <v>0.32546552324068567</v>
      </c>
      <c r="AU277" s="16">
        <f>IF(Table25[[#This Row],[Subsector]]="Residential",Table25[[#This Row],[ASHP]]*Table25[[#This Row],[Bioliquid boiler (B100)]],Table25[[#This Row],[ND stock with floor area over threshold / %]])</f>
        <v>0.93103448275862066</v>
      </c>
      <c r="AV277" s="16">
        <f>Table25[[#This Row],[Biomethane boiler]]*Table25[[#This Row],[ASHP]]</f>
        <v>0.32546552324068567</v>
      </c>
      <c r="AW277" s="16">
        <v>1</v>
      </c>
      <c r="AX277" s="16">
        <f>IF(Table25[[#This Row],[Subsector]]="Residential",IF(Table25[[#This Row],[Building structure]]&lt;&gt;"Apartment",0.5*(1-MIN(Table25[[#This Row],[No HW storage %]],Table25[[#This Row],[Space constrained %]])),0),0.5*Table25[[#This Row],[ASHP]])</f>
        <v>0</v>
      </c>
      <c r="AY277" s="16">
        <f>IF(Table25[[#This Row],[Subsector]]="Residential",IF(Table25[[#This Row],[Building structure]]&lt;&gt;"Apartment",Table25[[#This Row],[Hydrogen boiler]]*0.5,0),0.5*Table25[[#This Row],[Hydrogen boiler]])</f>
        <v>0</v>
      </c>
      <c r="AZ277" s="16">
        <f>IF(Table25[[#This Row],[Subsector]]="Residential",IF(Table25[[#This Row],[Peak demand / kW]]&gt;fuse_limit_kW,0,1),0)</f>
        <v>1</v>
      </c>
      <c r="BA277" s="16">
        <f>IF(Table25[[#This Row],[Subsector]]="Residential",IF(Table25[[#This Row],[Building structure]]&lt;&gt;"Apartment",IF(Table25[[#This Row],[Peak demand / kW]]&gt;fuse_limit_kW,0,0.5),0),0)</f>
        <v>0</v>
      </c>
      <c r="BB277" s="16">
        <f>IF(Table25[[#This Row],[Subsector]]="Residential",IF(Table25[[#This Row],[Peak demand / kW]]&gt;fuse_limit_kW,0,1),IF(OR(Table25[[#This Row],[Subsector]]="Commercial",Table25[[#This Row],[Subsector]]="Public"),1,0))</f>
        <v>1</v>
      </c>
      <c r="BC277" s="16">
        <f>IF(Table25[[#This Row],[Subsector]]="Residential",IF(Table25[[#This Row],[Peak demand / kW]]&gt;fuse_limit_kW,0,1),0)</f>
        <v>1</v>
      </c>
      <c r="BD277" s="16">
        <f>IF($G277=Table25[[#Headers],[Gas boiler]],1,0)</f>
        <v>0</v>
      </c>
      <c r="BE277" s="16">
        <f>IF($G277=Table25[[#Headers],[Oil boiler]],1,0)</f>
        <v>0</v>
      </c>
      <c r="BF277" s="16">
        <f>IF($G277=Table25[[#Headers],[Solid boiler]],1,0)</f>
        <v>1</v>
      </c>
      <c r="BG277" s="16">
        <f>IF(Table25[[#This Row],[Subsector]]="Residential",IF(Table25[[#This Row],[Building structure]]&lt;&gt;"Apartment",Table25[[#This Row],[ASHP]]*0.5,0),0)</f>
        <v>0</v>
      </c>
      <c r="BH277" s="16">
        <f>IF(Table25[[#This Row],[Subsector]]="Residential",IF(Table25[[#This Row],[Building structure]]="Apartment",1,0),0)</f>
        <v>1</v>
      </c>
      <c r="BI277" s="27">
        <f>Table25[[#This Row],[Bioliquid boiler (B100)]]*0.5</f>
        <v>0.5</v>
      </c>
    </row>
    <row r="278" spans="2:61" x14ac:dyDescent="0.25">
      <c r="B278" s="3">
        <v>270</v>
      </c>
      <c r="C278" t="s">
        <v>352</v>
      </c>
      <c r="G278" t="s">
        <v>13</v>
      </c>
      <c r="H278" t="s">
        <v>357</v>
      </c>
      <c r="J278" t="s">
        <v>363</v>
      </c>
      <c r="K278" s="39">
        <v>1.2973038236711243</v>
      </c>
      <c r="L278" s="39">
        <v>1.7738881209466868</v>
      </c>
      <c r="M278" s="39">
        <v>3.6868816485714095</v>
      </c>
      <c r="N278" s="39">
        <v>0</v>
      </c>
      <c r="O278" t="s">
        <v>339</v>
      </c>
      <c r="P278" s="19">
        <v>924.09505706191987</v>
      </c>
      <c r="R278" s="39">
        <v>5.3731759696163426</v>
      </c>
      <c r="S278" s="39">
        <v>2.5331617697924087</v>
      </c>
      <c r="T278" s="39">
        <v>0</v>
      </c>
      <c r="U278" s="39">
        <v>3.68688164857141</v>
      </c>
      <c r="V278" s="16">
        <v>2.7027027027027029E-2</v>
      </c>
      <c r="W278" s="16">
        <v>1.3333333333333334E-2</v>
      </c>
      <c r="X278" s="16">
        <v>0.12837837837837837</v>
      </c>
      <c r="Y278" s="16">
        <v>0.64643493992134804</v>
      </c>
      <c r="Z278" s="16">
        <v>0.3535650600786519</v>
      </c>
      <c r="AA278" s="39">
        <v>66.513175675675683</v>
      </c>
      <c r="AB278" s="39">
        <f>R278*1000/AA278</f>
        <v>80.783632942387825</v>
      </c>
      <c r="AC278" s="39">
        <f>IF(AND(Table25[[#This Row],[Subsector]]="Residential",$AB278&gt;49),49+($AB278-49)*2,$AB278)</f>
        <v>112.56726588477565</v>
      </c>
      <c r="AD278" s="39">
        <f>Table25[[#This Row],[Space heating demand (MWh)]]/(load_factor*8760)*1000</f>
        <v>0.64658517476633293</v>
      </c>
      <c r="AE278" s="39">
        <f>Table25[[#This Row],[Peak demand / kW]]/Table25[[#This Row],[Floor area / m^2]]*1000</f>
        <v>9.7211592770602522</v>
      </c>
      <c r="AF278" s="39">
        <f t="shared" si="4"/>
        <v>13.545866671154808</v>
      </c>
      <c r="AG278" s="46">
        <f>Table25[[#This Row],[Rebound-corrected peak demand (W/m2)]]/DesignDT</f>
        <v>0.58895072483281774</v>
      </c>
      <c r="AI278" s="16">
        <f>IF(Table25[[#This Row],[Subsector]]="Residential",1-MAX(Table25[[#This Row],[No HW storage %]],Table25[[#This Row],[Space constrained %]]),Table25[[#This Row],[ND stock with floor area over threshold / %]])</f>
        <v>0.8716216216216216</v>
      </c>
      <c r="AJ278" s="16">
        <f>IF(Table25[[#This Row],[Subsector]]="Residential",1-MAX(Table25[[#This Row],[No HW storage %]],Table25[[#This Row],[Space constrained %]]),Table25[[#This Row],[ND stock with floor area over threshold / %]])</f>
        <v>0.8716216216216216</v>
      </c>
      <c r="AK278" s="16">
        <f>IF(Table25[[#This Row],[Subsector]]="Residential",1-MAX(Table25[[#This Row],[No HW storage %]],Table25[[#This Row],[Space constrained %]]),Table25[[#This Row],[ND stock with floor area over threshold / %]])</f>
        <v>0.8716216216216216</v>
      </c>
      <c r="AL278" s="16">
        <f>IF(Table25[[#This Row],[Subsector]]="Residential",1-MAX(Table25[[#This Row],[No HW storage %]],Table25[[#This Row],[Space constrained %]]),Table25[[#This Row],[ND stock with floor area over threshold / %]])</f>
        <v>0.8716216216216216</v>
      </c>
      <c r="AM278" s="16">
        <f>IF($G278=Table25[[#Headers],[Electric heating]],1,0)</f>
        <v>0</v>
      </c>
      <c r="AN278" s="16">
        <f>IF($G278=Table25[[#Headers],[Commercial electric heating]],1,0)</f>
        <v>0</v>
      </c>
      <c r="AO278"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78" s="16">
        <f>IF(Table25[[#This Row],[Subsector]]="Residential",IF(AND(Table25[[#This Row],[Building structure]]&lt;&gt;"Apartment",OR(Table25[[#This Row],[Heating]]="Oil boiler",Table25[[#This Row],[Heating]]="Solid boiler")),1,1-Table25[[#This Row],[Space constrained %]]),Table25[[#This Row],[ND stock with floor area over threshold / %]])</f>
        <v>0.8716216216216216</v>
      </c>
      <c r="AQ278" s="16">
        <f>IF(Table25[[#This Row],[Subsector]]="Residential",IF(AND(Table25[[#This Row],[Building structure]]&lt;&gt;"Apartment",OR(Table25[[#This Row],[Heating]]="Oil boiler",Table25[[#This Row],[Heating]]="Solid boiler")),1,1-Table25[[#This Row],[Space constrained %]]),Table25[[#This Row],[ND stock with floor area over threshold / %]])</f>
        <v>0.8716216216216216</v>
      </c>
      <c r="AR278" s="16">
        <f>IF(Table25[[#This Row],[Heating]]="Gas boiler",1,percentage_of_non_gas_domestic_properties_within_close_proximity_of_gas_grid)</f>
        <v>0.3495740805177735</v>
      </c>
      <c r="AS278" s="16">
        <f>IF(Table25[[#This Row],[Heating]]="Gas boiler",1,percentage_of_non_gas_domestic_properties_within_close_proximity_of_gas_grid)</f>
        <v>0.3495740805177735</v>
      </c>
      <c r="AT278" s="16">
        <f>Table25[[#This Row],[Biomethane boiler]]*Table25[[#This Row],[ASHP]]</f>
        <v>0.30469632693778903</v>
      </c>
      <c r="AU278" s="16">
        <f>IF(Table25[[#This Row],[Subsector]]="Residential",Table25[[#This Row],[ASHP]]*Table25[[#This Row],[Bioliquid boiler (B100)]],Table25[[#This Row],[ND stock with floor area over threshold / %]])</f>
        <v>0.75972425127830534</v>
      </c>
      <c r="AV278" s="16">
        <f>Table25[[#This Row],[Biomethane boiler]]*Table25[[#This Row],[ASHP]]</f>
        <v>0.30469632693778903</v>
      </c>
      <c r="AW278" s="16">
        <v>1</v>
      </c>
      <c r="AX278" s="16">
        <f>IF(Table25[[#This Row],[Subsector]]="Residential",IF(Table25[[#This Row],[Building structure]]&lt;&gt;"Apartment",0.5*(1-MIN(Table25[[#This Row],[No HW storage %]],Table25[[#This Row],[Space constrained %]])),0),0.5*Table25[[#This Row],[ASHP]])</f>
        <v>0</v>
      </c>
      <c r="AY278" s="16">
        <f>IF(Table25[[#This Row],[Subsector]]="Residential",IF(Table25[[#This Row],[Building structure]]&lt;&gt;"Apartment",Table25[[#This Row],[Hydrogen boiler]]*0.5,0),0.5*Table25[[#This Row],[Hydrogen boiler]])</f>
        <v>0</v>
      </c>
      <c r="AZ278" s="16">
        <f>IF(Table25[[#This Row],[Subsector]]="Residential",IF(Table25[[#This Row],[Peak demand / kW]]&gt;fuse_limit_kW,0,1),0)</f>
        <v>1</v>
      </c>
      <c r="BA278" s="16">
        <f>IF(Table25[[#This Row],[Subsector]]="Residential",IF(Table25[[#This Row],[Building structure]]&lt;&gt;"Apartment",IF(Table25[[#This Row],[Peak demand / kW]]&gt;fuse_limit_kW,0,0.5),0),0)</f>
        <v>0</v>
      </c>
      <c r="BB278" s="16">
        <f>IF(Table25[[#This Row],[Subsector]]="Residential",IF(Table25[[#This Row],[Peak demand / kW]]&gt;fuse_limit_kW,0,1),IF(OR(Table25[[#This Row],[Subsector]]="Commercial",Table25[[#This Row],[Subsector]]="Public"),1,0))</f>
        <v>1</v>
      </c>
      <c r="BC278" s="16">
        <f>IF(Table25[[#This Row],[Subsector]]="Residential",IF(Table25[[#This Row],[Peak demand / kW]]&gt;fuse_limit_kW,0,1),0)</f>
        <v>1</v>
      </c>
      <c r="BD278" s="16">
        <f>IF($G278=Table25[[#Headers],[Gas boiler]],1,0)</f>
        <v>0</v>
      </c>
      <c r="BE278" s="16">
        <f>IF($G278=Table25[[#Headers],[Oil boiler]],1,0)</f>
        <v>0</v>
      </c>
      <c r="BF278" s="16">
        <f>IF($G278=Table25[[#Headers],[Solid boiler]],1,0)</f>
        <v>1</v>
      </c>
      <c r="BG278" s="16">
        <f>IF(Table25[[#This Row],[Subsector]]="Residential",IF(Table25[[#This Row],[Building structure]]&lt;&gt;"Apartment",Table25[[#This Row],[ASHP]]*0.5,0),0)</f>
        <v>0</v>
      </c>
      <c r="BH278" s="16">
        <f>IF(Table25[[#This Row],[Subsector]]="Residential",IF(Table25[[#This Row],[Building structure]]="Apartment",1,0),0)</f>
        <v>1</v>
      </c>
      <c r="BI278" s="27">
        <f>Table25[[#This Row],[Bioliquid boiler (B100)]]*0.5</f>
        <v>0.4358108108108108</v>
      </c>
    </row>
    <row r="279" spans="2:61" x14ac:dyDescent="0.25">
      <c r="B279" s="3">
        <v>271</v>
      </c>
      <c r="C279" t="s">
        <v>352</v>
      </c>
      <c r="G279" t="s">
        <v>13</v>
      </c>
      <c r="H279" t="s">
        <v>358</v>
      </c>
      <c r="J279" t="s">
        <v>363</v>
      </c>
      <c r="K279" s="39">
        <v>1.3403256168101294</v>
      </c>
      <c r="L279" s="39">
        <v>1.9427841483195316</v>
      </c>
      <c r="M279" s="39">
        <v>3.6820976714563374</v>
      </c>
      <c r="N279" s="39">
        <v>0</v>
      </c>
      <c r="O279" t="s">
        <v>339</v>
      </c>
      <c r="P279" s="19">
        <v>1070.826366798103</v>
      </c>
      <c r="R279" s="39">
        <v>5.9631121180722158</v>
      </c>
      <c r="S279" s="39">
        <v>2.8681974243327848</v>
      </c>
      <c r="T279" s="39">
        <v>0</v>
      </c>
      <c r="U279" s="39">
        <v>3.6820976714563378</v>
      </c>
      <c r="V279" s="16">
        <v>2.9154518950437316E-2</v>
      </c>
      <c r="W279" s="16">
        <v>8.7463556851311956E-3</v>
      </c>
      <c r="X279" s="16">
        <v>0.12536443148688048</v>
      </c>
      <c r="Y279" s="16">
        <v>0.63299365035619237</v>
      </c>
      <c r="Z279" s="16">
        <v>0.36700634964380774</v>
      </c>
      <c r="AA279" s="39">
        <v>64.316618075801713</v>
      </c>
      <c r="AB279" s="39">
        <f>R279*1000/AA279</f>
        <v>92.714951383859514</v>
      </c>
      <c r="AC279" s="39">
        <f>IF(AND(Table25[[#This Row],[Subsector]]="Residential",$AB279&gt;49),49+($AB279-49)*2,$AB279)</f>
        <v>136.42990276771903</v>
      </c>
      <c r="AD279" s="39">
        <f>Table25[[#This Row],[Space heating demand (MWh)]]/(load_factor*8760)*1000</f>
        <v>0.66802753323932884</v>
      </c>
      <c r="AE279" s="39">
        <f>Table25[[#This Row],[Peak demand / kW]]/Table25[[#This Row],[Floor area / m^2]]*1000</f>
        <v>10.38654632698521</v>
      </c>
      <c r="AF279" s="39">
        <f t="shared" si="4"/>
        <v>15.283786318521319</v>
      </c>
      <c r="AG279" s="46">
        <f>Table25[[#This Row],[Rebound-corrected peak demand (W/m2)]]/DesignDT</f>
        <v>0.66451244863136172</v>
      </c>
      <c r="AI279" s="16">
        <f>IF(Table25[[#This Row],[Subsector]]="Residential",1-MAX(Table25[[#This Row],[No HW storage %]],Table25[[#This Row],[Space constrained %]]),Table25[[#This Row],[ND stock with floor area over threshold / %]])</f>
        <v>0.87463556851311952</v>
      </c>
      <c r="AJ279" s="16">
        <f>IF(Table25[[#This Row],[Subsector]]="Residential",1-MAX(Table25[[#This Row],[No HW storage %]],Table25[[#This Row],[Space constrained %]]),Table25[[#This Row],[ND stock with floor area over threshold / %]])</f>
        <v>0.87463556851311952</v>
      </c>
      <c r="AK279" s="16">
        <f>IF(Table25[[#This Row],[Subsector]]="Residential",1-MAX(Table25[[#This Row],[No HW storage %]],Table25[[#This Row],[Space constrained %]]),Table25[[#This Row],[ND stock with floor area over threshold / %]])</f>
        <v>0.87463556851311952</v>
      </c>
      <c r="AL279" s="16">
        <f>IF(Table25[[#This Row],[Subsector]]="Residential",1-MAX(Table25[[#This Row],[No HW storage %]],Table25[[#This Row],[Space constrained %]]),Table25[[#This Row],[ND stock with floor area over threshold / %]])</f>
        <v>0.87463556851311952</v>
      </c>
      <c r="AM279" s="16">
        <f>IF($G279=Table25[[#Headers],[Electric heating]],1,0)</f>
        <v>0</v>
      </c>
      <c r="AN279" s="16">
        <f>IF($G279=Table25[[#Headers],[Commercial electric heating]],1,0)</f>
        <v>0</v>
      </c>
      <c r="AO279"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79" s="16">
        <f>IF(Table25[[#This Row],[Subsector]]="Residential",IF(AND(Table25[[#This Row],[Building structure]]&lt;&gt;"Apartment",OR(Table25[[#This Row],[Heating]]="Oil boiler",Table25[[#This Row],[Heating]]="Solid boiler")),1,1-Table25[[#This Row],[Space constrained %]]),Table25[[#This Row],[ND stock with floor area over threshold / %]])</f>
        <v>0.87463556851311952</v>
      </c>
      <c r="AQ279" s="16">
        <f>IF(Table25[[#This Row],[Subsector]]="Residential",IF(AND(Table25[[#This Row],[Building structure]]&lt;&gt;"Apartment",OR(Table25[[#This Row],[Heating]]="Oil boiler",Table25[[#This Row],[Heating]]="Solid boiler")),1,1-Table25[[#This Row],[Space constrained %]]),Table25[[#This Row],[ND stock with floor area over threshold / %]])</f>
        <v>0.87463556851311952</v>
      </c>
      <c r="AR279" s="16">
        <f>IF(Table25[[#This Row],[Heating]]="Gas boiler",1,percentage_of_non_gas_domestic_properties_within_close_proximity_of_gas_grid)</f>
        <v>0.3495740805177735</v>
      </c>
      <c r="AS279" s="16">
        <f>IF(Table25[[#This Row],[Heating]]="Gas boiler",1,percentage_of_non_gas_domestic_properties_within_close_proximity_of_gas_grid)</f>
        <v>0.3495740805177735</v>
      </c>
      <c r="AT279" s="16">
        <f>Table25[[#This Row],[Biomethane boiler]]*Table25[[#This Row],[ASHP]]</f>
        <v>0.30574992465111384</v>
      </c>
      <c r="AU279" s="16">
        <f>IF(Table25[[#This Row],[Subsector]]="Residential",Table25[[#This Row],[ASHP]]*Table25[[#This Row],[Bioliquid boiler (B100)]],Table25[[#This Row],[ND stock with floor area over threshold / %]])</f>
        <v>0.76498737770826775</v>
      </c>
      <c r="AV279" s="16">
        <f>Table25[[#This Row],[Biomethane boiler]]*Table25[[#This Row],[ASHP]]</f>
        <v>0.30574992465111384</v>
      </c>
      <c r="AW279" s="16">
        <v>1</v>
      </c>
      <c r="AX279" s="16">
        <f>IF(Table25[[#This Row],[Subsector]]="Residential",IF(Table25[[#This Row],[Building structure]]&lt;&gt;"Apartment",0.5*(1-MIN(Table25[[#This Row],[No HW storage %]],Table25[[#This Row],[Space constrained %]])),0),0.5*Table25[[#This Row],[ASHP]])</f>
        <v>0</v>
      </c>
      <c r="AY279" s="16">
        <f>IF(Table25[[#This Row],[Subsector]]="Residential",IF(Table25[[#This Row],[Building structure]]&lt;&gt;"Apartment",Table25[[#This Row],[Hydrogen boiler]]*0.5,0),0.5*Table25[[#This Row],[Hydrogen boiler]])</f>
        <v>0</v>
      </c>
      <c r="AZ279" s="16">
        <f>IF(Table25[[#This Row],[Subsector]]="Residential",IF(Table25[[#This Row],[Peak demand / kW]]&gt;fuse_limit_kW,0,1),0)</f>
        <v>1</v>
      </c>
      <c r="BA279" s="16">
        <f>IF(Table25[[#This Row],[Subsector]]="Residential",IF(Table25[[#This Row],[Building structure]]&lt;&gt;"Apartment",IF(Table25[[#This Row],[Peak demand / kW]]&gt;fuse_limit_kW,0,0.5),0),0)</f>
        <v>0</v>
      </c>
      <c r="BB279" s="16">
        <f>IF(Table25[[#This Row],[Subsector]]="Residential",IF(Table25[[#This Row],[Peak demand / kW]]&gt;fuse_limit_kW,0,1),IF(OR(Table25[[#This Row],[Subsector]]="Commercial",Table25[[#This Row],[Subsector]]="Public"),1,0))</f>
        <v>1</v>
      </c>
      <c r="BC279" s="16">
        <f>IF(Table25[[#This Row],[Subsector]]="Residential",IF(Table25[[#This Row],[Peak demand / kW]]&gt;fuse_limit_kW,0,1),0)</f>
        <v>1</v>
      </c>
      <c r="BD279" s="16">
        <f>IF($G279=Table25[[#Headers],[Gas boiler]],1,0)</f>
        <v>0</v>
      </c>
      <c r="BE279" s="16">
        <f>IF($G279=Table25[[#Headers],[Oil boiler]],1,0)</f>
        <v>0</v>
      </c>
      <c r="BF279" s="16">
        <f>IF($G279=Table25[[#Headers],[Solid boiler]],1,0)</f>
        <v>1</v>
      </c>
      <c r="BG279" s="16">
        <f>IF(Table25[[#This Row],[Subsector]]="Residential",IF(Table25[[#This Row],[Building structure]]&lt;&gt;"Apartment",Table25[[#This Row],[ASHP]]*0.5,0),0)</f>
        <v>0</v>
      </c>
      <c r="BH279" s="16">
        <f>IF(Table25[[#This Row],[Subsector]]="Residential",IF(Table25[[#This Row],[Building structure]]="Apartment",1,0),0)</f>
        <v>1</v>
      </c>
      <c r="BI279" s="27">
        <f>Table25[[#This Row],[Bioliquid boiler (B100)]]*0.5</f>
        <v>0.43731778425655976</v>
      </c>
    </row>
    <row r="280" spans="2:61" x14ac:dyDescent="0.25">
      <c r="B280">
        <v>272</v>
      </c>
      <c r="C280" t="s">
        <v>352</v>
      </c>
      <c r="G280" t="s">
        <v>13</v>
      </c>
      <c r="H280" t="s">
        <v>359</v>
      </c>
      <c r="J280" t="s">
        <v>363</v>
      </c>
      <c r="K280" s="39">
        <v>1.6702750233890307</v>
      </c>
      <c r="L280" s="39">
        <v>1.8062500811197115</v>
      </c>
      <c r="M280" s="39">
        <v>3.6649856097544742</v>
      </c>
      <c r="N280" s="39">
        <v>0</v>
      </c>
      <c r="O280" t="s">
        <v>339</v>
      </c>
      <c r="P280" s="19">
        <v>421.46227264648371</v>
      </c>
      <c r="R280" s="39">
        <v>7.654365199019848</v>
      </c>
      <c r="S280" s="39">
        <v>2.6677019713971926</v>
      </c>
      <c r="T280" s="39">
        <v>0</v>
      </c>
      <c r="U280" s="39">
        <v>3.6649856097544746</v>
      </c>
      <c r="V280" s="16">
        <v>0.17777777777777778</v>
      </c>
      <c r="W280" s="16">
        <v>2.1582733812949641E-2</v>
      </c>
      <c r="X280" s="16">
        <v>0.27407407407407408</v>
      </c>
      <c r="Y280" s="16">
        <v>0.69804932950741683</v>
      </c>
      <c r="Z280" s="16">
        <v>0.30195067049258312</v>
      </c>
      <c r="AA280" s="39">
        <v>63.59185185185185</v>
      </c>
      <c r="AB280" s="39">
        <f>R280*1000/AA280</f>
        <v>120.36707496507583</v>
      </c>
      <c r="AC280" s="39">
        <f>IF(AND(Table25[[#This Row],[Subsector]]="Residential",$AB280&gt;49),49+($AB280-49)*2,$AB280)</f>
        <v>191.73414993015166</v>
      </c>
      <c r="AD280" s="39">
        <f>Table25[[#This Row],[Space heating demand (MWh)]]/(load_factor*8760)*1000</f>
        <v>0.83247659353204717</v>
      </c>
      <c r="AE280" s="39">
        <f>Table25[[#This Row],[Peak demand / kW]]/Table25[[#This Row],[Floor area / m^2]]*1000</f>
        <v>13.090931767035885</v>
      </c>
      <c r="AF280" s="39">
        <f t="shared" si="4"/>
        <v>20.852701412529189</v>
      </c>
      <c r="AG280" s="46">
        <f>Table25[[#This Row],[Rebound-corrected peak demand (W/m2)]]/DesignDT</f>
        <v>0.90663919184909514</v>
      </c>
      <c r="AI280" s="16">
        <f>IF(Table25[[#This Row],[Subsector]]="Residential",1-MAX(Table25[[#This Row],[No HW storage %]],Table25[[#This Row],[Space constrained %]]),Table25[[#This Row],[ND stock with floor area over threshold / %]])</f>
        <v>0.72592592592592586</v>
      </c>
      <c r="AJ280" s="16">
        <f>IF(Table25[[#This Row],[Subsector]]="Residential",1-MAX(Table25[[#This Row],[No HW storage %]],Table25[[#This Row],[Space constrained %]]),Table25[[#This Row],[ND stock with floor area over threshold / %]])</f>
        <v>0.72592592592592586</v>
      </c>
      <c r="AK280" s="16">
        <f>IF(Table25[[#This Row],[Subsector]]="Residential",1-MAX(Table25[[#This Row],[No HW storage %]],Table25[[#This Row],[Space constrained %]]),Table25[[#This Row],[ND stock with floor area over threshold / %]])</f>
        <v>0.72592592592592586</v>
      </c>
      <c r="AL280" s="16">
        <f>IF(Table25[[#This Row],[Subsector]]="Residential",1-MAX(Table25[[#This Row],[No HW storage %]],Table25[[#This Row],[Space constrained %]]),Table25[[#This Row],[ND stock with floor area over threshold / %]])</f>
        <v>0.72592592592592586</v>
      </c>
      <c r="AM280" s="16">
        <f>IF($G280=Table25[[#Headers],[Electric heating]],1,0)</f>
        <v>0</v>
      </c>
      <c r="AN280" s="16">
        <f>IF($G280=Table25[[#Headers],[Commercial electric heating]],1,0)</f>
        <v>0</v>
      </c>
      <c r="AO280"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80" s="16">
        <f>IF(Table25[[#This Row],[Subsector]]="Residential",IF(AND(Table25[[#This Row],[Building structure]]&lt;&gt;"Apartment",OR(Table25[[#This Row],[Heating]]="Oil boiler",Table25[[#This Row],[Heating]]="Solid boiler")),1,1-Table25[[#This Row],[Space constrained %]]),Table25[[#This Row],[ND stock with floor area over threshold / %]])</f>
        <v>0.72592592592592586</v>
      </c>
      <c r="AQ280" s="16">
        <f>IF(Table25[[#This Row],[Subsector]]="Residential",IF(AND(Table25[[#This Row],[Building structure]]&lt;&gt;"Apartment",OR(Table25[[#This Row],[Heating]]="Oil boiler",Table25[[#This Row],[Heating]]="Solid boiler")),1,1-Table25[[#This Row],[Space constrained %]]),Table25[[#This Row],[ND stock with floor area over threshold / %]])</f>
        <v>0.72592592592592586</v>
      </c>
      <c r="AR280" s="16">
        <f>IF(Table25[[#This Row],[Heating]]="Gas boiler",1,percentage_of_non_gas_domestic_properties_within_close_proximity_of_gas_grid)</f>
        <v>0.3495740805177735</v>
      </c>
      <c r="AS280" s="16">
        <f>IF(Table25[[#This Row],[Heating]]="Gas boiler",1,percentage_of_non_gas_domestic_properties_within_close_proximity_of_gas_grid)</f>
        <v>0.3495740805177735</v>
      </c>
      <c r="AT280" s="16">
        <f>Table25[[#This Row],[Biomethane boiler]]*Table25[[#This Row],[ASHP]]</f>
        <v>0.25376488807956887</v>
      </c>
      <c r="AU280" s="16">
        <f>IF(Table25[[#This Row],[Subsector]]="Residential",Table25[[#This Row],[ASHP]]*Table25[[#This Row],[Bioliquid boiler (B100)]],Table25[[#This Row],[ND stock with floor area over threshold / %]])</f>
        <v>0.52696844993141279</v>
      </c>
      <c r="AV280" s="16">
        <f>Table25[[#This Row],[Biomethane boiler]]*Table25[[#This Row],[ASHP]]</f>
        <v>0.25376488807956887</v>
      </c>
      <c r="AW280" s="16">
        <v>1</v>
      </c>
      <c r="AX280" s="16">
        <f>IF(Table25[[#This Row],[Subsector]]="Residential",IF(Table25[[#This Row],[Building structure]]&lt;&gt;"Apartment",0.5*(1-MIN(Table25[[#This Row],[No HW storage %]],Table25[[#This Row],[Space constrained %]])),0),0.5*Table25[[#This Row],[ASHP]])</f>
        <v>0</v>
      </c>
      <c r="AY280" s="16">
        <f>IF(Table25[[#This Row],[Subsector]]="Residential",IF(Table25[[#This Row],[Building structure]]&lt;&gt;"Apartment",Table25[[#This Row],[Hydrogen boiler]]*0.5,0),0.5*Table25[[#This Row],[Hydrogen boiler]])</f>
        <v>0</v>
      </c>
      <c r="AZ280" s="16">
        <f>IF(Table25[[#This Row],[Subsector]]="Residential",IF(Table25[[#This Row],[Peak demand / kW]]&gt;fuse_limit_kW,0,1),0)</f>
        <v>1</v>
      </c>
      <c r="BA280" s="16">
        <f>IF(Table25[[#This Row],[Subsector]]="Residential",IF(Table25[[#This Row],[Building structure]]&lt;&gt;"Apartment",IF(Table25[[#This Row],[Peak demand / kW]]&gt;fuse_limit_kW,0,0.5),0),0)</f>
        <v>0</v>
      </c>
      <c r="BB280" s="16">
        <f>IF(Table25[[#This Row],[Subsector]]="Residential",IF(Table25[[#This Row],[Peak demand / kW]]&gt;fuse_limit_kW,0,1),IF(OR(Table25[[#This Row],[Subsector]]="Commercial",Table25[[#This Row],[Subsector]]="Public"),1,0))</f>
        <v>1</v>
      </c>
      <c r="BC280" s="16">
        <f>IF(Table25[[#This Row],[Subsector]]="Residential",IF(Table25[[#This Row],[Peak demand / kW]]&gt;fuse_limit_kW,0,1),0)</f>
        <v>1</v>
      </c>
      <c r="BD280" s="16">
        <f>IF($G280=Table25[[#Headers],[Gas boiler]],1,0)</f>
        <v>0</v>
      </c>
      <c r="BE280" s="16">
        <f>IF($G280=Table25[[#Headers],[Oil boiler]],1,0)</f>
        <v>0</v>
      </c>
      <c r="BF280" s="16">
        <f>IF($G280=Table25[[#Headers],[Solid boiler]],1,0)</f>
        <v>1</v>
      </c>
      <c r="BG280" s="16">
        <f>IF(Table25[[#This Row],[Subsector]]="Residential",IF(Table25[[#This Row],[Building structure]]&lt;&gt;"Apartment",Table25[[#This Row],[ASHP]]*0.5,0),0)</f>
        <v>0</v>
      </c>
      <c r="BH280" s="16">
        <f>IF(Table25[[#This Row],[Subsector]]="Residential",IF(Table25[[#This Row],[Building structure]]="Apartment",1,0),0)</f>
        <v>1</v>
      </c>
      <c r="BI280" s="27">
        <f>Table25[[#This Row],[Bioliquid boiler (B100)]]*0.5</f>
        <v>0.36296296296296293</v>
      </c>
    </row>
    <row r="281" spans="2:61" x14ac:dyDescent="0.25">
      <c r="B281" s="3">
        <v>273</v>
      </c>
      <c r="C281" t="s">
        <v>352</v>
      </c>
      <c r="G281" t="s">
        <v>13</v>
      </c>
      <c r="H281" t="s">
        <v>360</v>
      </c>
      <c r="J281" t="s">
        <v>363</v>
      </c>
      <c r="K281" s="39">
        <v>2.5330850776792992</v>
      </c>
      <c r="L281" s="39">
        <v>1.7579136420641217</v>
      </c>
      <c r="M281" s="39">
        <v>3.6396658841111158</v>
      </c>
      <c r="N281" s="39">
        <v>0</v>
      </c>
      <c r="O281" t="s">
        <v>339</v>
      </c>
      <c r="P281" s="19">
        <v>1333.0695586670263</v>
      </c>
      <c r="R281" s="39">
        <v>15.093283038071849</v>
      </c>
      <c r="S281" s="39">
        <v>2.5649750313433923</v>
      </c>
      <c r="T281" s="39">
        <v>0</v>
      </c>
      <c r="U281" s="39">
        <v>3.6396658841111154</v>
      </c>
      <c r="V281" s="16">
        <v>0.4566744730679157</v>
      </c>
      <c r="W281" s="16">
        <v>0.14347826086956522</v>
      </c>
      <c r="X281" s="16">
        <v>0.40281030444964872</v>
      </c>
      <c r="Y281" s="16">
        <v>0.78272218132419324</v>
      </c>
      <c r="Z281" s="16">
        <v>0.2172778186758067</v>
      </c>
      <c r="AA281" s="39">
        <v>64.005386416861782</v>
      </c>
      <c r="AB281" s="39">
        <f>R281*1000/AA281</f>
        <v>235.8127008213113</v>
      </c>
      <c r="AC281" s="39">
        <f>IF(AND(Table25[[#This Row],[Subsector]]="Residential",$AB281&gt;49),49+($AB281-49)*2,$AB281)</f>
        <v>422.62540164262259</v>
      </c>
      <c r="AD281" s="39">
        <f>Table25[[#This Row],[Space heating demand (MWh)]]/(load_factor*8760)*1000</f>
        <v>1.2625070764182589</v>
      </c>
      <c r="AE281" s="39">
        <f>Table25[[#This Row],[Peak demand / kW]]/Table25[[#This Row],[Floor area / m^2]]*1000</f>
        <v>19.72501295743541</v>
      </c>
      <c r="AF281" s="39">
        <f t="shared" si="4"/>
        <v>35.351325414227617</v>
      </c>
      <c r="AG281" s="46">
        <f>Table25[[#This Row],[Rebound-corrected peak demand (W/m2)]]/DesignDT</f>
        <v>1.5370141484446791</v>
      </c>
      <c r="AI281" s="16">
        <f>IF(Table25[[#This Row],[Subsector]]="Residential",1-MAX(Table25[[#This Row],[No HW storage %]],Table25[[#This Row],[Space constrained %]]),Table25[[#This Row],[ND stock with floor area over threshold / %]])</f>
        <v>0.59718969555035128</v>
      </c>
      <c r="AJ281" s="16">
        <f>IF(Table25[[#This Row],[Subsector]]="Residential",1-MAX(Table25[[#This Row],[No HW storage %]],Table25[[#This Row],[Space constrained %]]),Table25[[#This Row],[ND stock with floor area over threshold / %]])</f>
        <v>0.59718969555035128</v>
      </c>
      <c r="AK281" s="16">
        <f>IF(Table25[[#This Row],[Subsector]]="Residential",1-MAX(Table25[[#This Row],[No HW storage %]],Table25[[#This Row],[Space constrained %]]),Table25[[#This Row],[ND stock with floor area over threshold / %]])</f>
        <v>0.59718969555035128</v>
      </c>
      <c r="AL281" s="16">
        <f>IF(Table25[[#This Row],[Subsector]]="Residential",1-MAX(Table25[[#This Row],[No HW storage %]],Table25[[#This Row],[Space constrained %]]),Table25[[#This Row],[ND stock with floor area over threshold / %]])</f>
        <v>0.59718969555035128</v>
      </c>
      <c r="AM281" s="16">
        <f>IF($G281=Table25[[#Headers],[Electric heating]],1,0)</f>
        <v>0</v>
      </c>
      <c r="AN281" s="16">
        <f>IF($G281=Table25[[#Headers],[Commercial electric heating]],1,0)</f>
        <v>0</v>
      </c>
      <c r="AO281" s="16">
        <f>IF(Table25[[#This Row],[Subsector]]="Residential",IF(AND(Table25[[#This Row],[Building structure]]&lt;&gt;"Apartment",OR(Table25[[#This Row],[Heating]]="Oil boiler",Table25[[#This Row],[Heating]]="Solid boiler")),1,IF(Table25[[#This Row],[Building structure]]&lt;&gt;"Apartment",1-Table25[[#This Row],[Space constrained %]],0)),IF(OR(Table25[[#This Row],[Heating]]="Oil boiler",Table25[[#This Row],[Heating]]="Solid boiler"),Table25[[#This Row],[ND stock with floor area over threshold / %]],0))</f>
        <v>0</v>
      </c>
      <c r="AP281" s="16">
        <f>IF(Table25[[#This Row],[Subsector]]="Residential",IF(AND(Table25[[#This Row],[Building structure]]&lt;&gt;"Apartment",OR(Table25[[#This Row],[Heating]]="Oil boiler",Table25[[#This Row],[Heating]]="Solid boiler")),1,1-Table25[[#This Row],[Space constrained %]]),Table25[[#This Row],[ND stock with floor area over threshold / %]])</f>
        <v>0.59718969555035128</v>
      </c>
      <c r="AQ281" s="16">
        <f>IF(Table25[[#This Row],[Subsector]]="Residential",IF(AND(Table25[[#This Row],[Building structure]]&lt;&gt;"Apartment",OR(Table25[[#This Row],[Heating]]="Oil boiler",Table25[[#This Row],[Heating]]="Solid boiler")),1,1-Table25[[#This Row],[Space constrained %]]),Table25[[#This Row],[ND stock with floor area over threshold / %]])</f>
        <v>0.59718969555035128</v>
      </c>
      <c r="AR281" s="16">
        <f>IF(Table25[[#This Row],[Heating]]="Gas boiler",1,percentage_of_non_gas_domestic_properties_within_close_proximity_of_gas_grid)</f>
        <v>0.3495740805177735</v>
      </c>
      <c r="AS281" s="16">
        <f>IF(Table25[[#This Row],[Heating]]="Gas boiler",1,percentage_of_non_gas_domestic_properties_within_close_proximity_of_gas_grid)</f>
        <v>0.3495740805177735</v>
      </c>
      <c r="AT281" s="16">
        <f>Table25[[#This Row],[Biomethane boiler]]*Table25[[#This Row],[ASHP]]</f>
        <v>0.20876203871670315</v>
      </c>
      <c r="AU281" s="16">
        <f>IF(Table25[[#This Row],[Subsector]]="Residential",Table25[[#This Row],[ASHP]]*Table25[[#This Row],[Bioliquid boiler (B100)]],Table25[[#This Row],[ND stock with floor area over threshold / %]])</f>
        <v>0.35663553247152124</v>
      </c>
      <c r="AV281" s="16">
        <f>Table25[[#This Row],[Biomethane boiler]]*Table25[[#This Row],[ASHP]]</f>
        <v>0.20876203871670315</v>
      </c>
      <c r="AW281" s="16">
        <v>1</v>
      </c>
      <c r="AX281" s="16">
        <f>IF(Table25[[#This Row],[Subsector]]="Residential",IF(Table25[[#This Row],[Building structure]]&lt;&gt;"Apartment",0.5*(1-MIN(Table25[[#This Row],[No HW storage %]],Table25[[#This Row],[Space constrained %]])),0),0.5*Table25[[#This Row],[ASHP]])</f>
        <v>0</v>
      </c>
      <c r="AY281" s="16">
        <f>IF(Table25[[#This Row],[Subsector]]="Residential",IF(Table25[[#This Row],[Building structure]]&lt;&gt;"Apartment",Table25[[#This Row],[Hydrogen boiler]]*0.5,0),0.5*Table25[[#This Row],[Hydrogen boiler]])</f>
        <v>0</v>
      </c>
      <c r="AZ281" s="16">
        <f>IF(Table25[[#This Row],[Subsector]]="Residential",IF(Table25[[#This Row],[Peak demand / kW]]&gt;fuse_limit_kW,0,1),0)</f>
        <v>1</v>
      </c>
      <c r="BA281" s="16">
        <f>IF(Table25[[#This Row],[Subsector]]="Residential",IF(Table25[[#This Row],[Building structure]]&lt;&gt;"Apartment",IF(Table25[[#This Row],[Peak demand / kW]]&gt;fuse_limit_kW,0,0.5),0),0)</f>
        <v>0</v>
      </c>
      <c r="BB281" s="16">
        <f>IF(Table25[[#This Row],[Subsector]]="Residential",IF(Table25[[#This Row],[Peak demand / kW]]&gt;fuse_limit_kW,0,1),IF(OR(Table25[[#This Row],[Subsector]]="Commercial",Table25[[#This Row],[Subsector]]="Public"),1,0))</f>
        <v>1</v>
      </c>
      <c r="BC281" s="16">
        <f>IF(Table25[[#This Row],[Subsector]]="Residential",IF(Table25[[#This Row],[Peak demand / kW]]&gt;fuse_limit_kW,0,1),0)</f>
        <v>1</v>
      </c>
      <c r="BD281" s="16">
        <f>IF($G281=Table25[[#Headers],[Gas boiler]],1,0)</f>
        <v>0</v>
      </c>
      <c r="BE281" s="16">
        <f>IF($G281=Table25[[#Headers],[Oil boiler]],1,0)</f>
        <v>0</v>
      </c>
      <c r="BF281" s="16">
        <f>IF($G281=Table25[[#Headers],[Solid boiler]],1,0)</f>
        <v>1</v>
      </c>
      <c r="BG281" s="16">
        <f>IF(Table25[[#This Row],[Subsector]]="Residential",IF(Table25[[#This Row],[Building structure]]&lt;&gt;"Apartment",Table25[[#This Row],[ASHP]]*0.5,0),0)</f>
        <v>0</v>
      </c>
      <c r="BH281" s="16">
        <f>IF(Table25[[#This Row],[Subsector]]="Residential",IF(Table25[[#This Row],[Building structure]]="Apartment",1,0),0)</f>
        <v>1</v>
      </c>
      <c r="BI281" s="27">
        <f>Table25[[#This Row],[Bioliquid boiler (B100)]]*0.5</f>
        <v>0.29859484777517564</v>
      </c>
    </row>
    <row r="282" spans="2:61" x14ac:dyDescent="0.25">
      <c r="B282">
        <v>274</v>
      </c>
      <c r="C282" t="s">
        <v>364</v>
      </c>
      <c r="D282" t="s">
        <v>365</v>
      </c>
      <c r="E282" t="s">
        <v>342</v>
      </c>
      <c r="F282" t="s">
        <v>336</v>
      </c>
      <c r="G282" t="s">
        <v>29</v>
      </c>
      <c r="K282" s="39">
        <v>0</v>
      </c>
      <c r="L282" s="39">
        <v>2.2385793839407135</v>
      </c>
      <c r="M282" s="39">
        <v>4.4361674871988921</v>
      </c>
      <c r="N282" s="39">
        <v>2.9650359693701005</v>
      </c>
      <c r="P282" s="19">
        <v>2583.36</v>
      </c>
      <c r="R282" s="39">
        <v>0</v>
      </c>
      <c r="S282" s="39">
        <v>2.2385793839407135</v>
      </c>
      <c r="T282" s="39">
        <v>2.9650359693701005</v>
      </c>
      <c r="U282" s="39">
        <v>4.4361674871988921</v>
      </c>
      <c r="AA282" s="39">
        <v>479.31896551724139</v>
      </c>
      <c r="AB282" s="39">
        <f>R282*1000/AA282</f>
        <v>0</v>
      </c>
      <c r="AC282" s="39">
        <f>IF(AND(Table25[[#This Row],[Subsector]]="Residential",$AB282&gt;49),49+($AB282-49)*2,$AB282)</f>
        <v>0</v>
      </c>
      <c r="AF282" t="e">
        <f t="shared" si="4"/>
        <v>#DIV/0!</v>
      </c>
      <c r="AG282" s="46" t="e">
        <f>Table25[[#This Row],[Rebound-corrected peak demand (W/m2)]]/DesignDT</f>
        <v>#DIV/0!</v>
      </c>
      <c r="AI282" s="27">
        <v>0</v>
      </c>
      <c r="AJ282" s="27">
        <v>0</v>
      </c>
      <c r="AK282" s="27">
        <v>0</v>
      </c>
      <c r="AL282" s="16">
        <v>0</v>
      </c>
      <c r="AM282" s="16">
        <f>IF(Table25[[#This Row],[Heating]]="Electric heating",1,0)</f>
        <v>1</v>
      </c>
      <c r="AN282" s="16">
        <f>IF($G282=Table25[[#Headers],[Commercial electric heating]],1,0)</f>
        <v>0</v>
      </c>
      <c r="AO282" s="16">
        <f>IF(Table25[[#This Row],[Heating]]="Oil boiler",1,0)</f>
        <v>0</v>
      </c>
      <c r="AP282" s="16">
        <f>IF(Table25[[#This Row],[Heating]]="Oil boiler",1,0)</f>
        <v>0</v>
      </c>
      <c r="AQ282" s="16">
        <f>IF(Table25[[#This Row],[Heating]]="Oil boiler",1,0)</f>
        <v>0</v>
      </c>
      <c r="AR282" s="16">
        <v>0</v>
      </c>
      <c r="AS282" s="16">
        <v>0</v>
      </c>
      <c r="AT282" s="16">
        <v>0</v>
      </c>
      <c r="AU282" s="16">
        <v>0</v>
      </c>
      <c r="AV282" s="16">
        <v>0</v>
      </c>
      <c r="AW282" s="16">
        <v>0</v>
      </c>
      <c r="AX282" s="16">
        <v>0</v>
      </c>
      <c r="AY282" s="16">
        <v>0</v>
      </c>
      <c r="AZ282" s="16">
        <v>0</v>
      </c>
      <c r="BA282" s="16">
        <v>0</v>
      </c>
      <c r="BB282" s="16">
        <f>IF(Table25[[#This Row],[Subsector]]="Residential",IF(Table25[[#This Row],[Peak demand / kW]]&gt;fuse_limit_kW,0,1),IF(OR(Table25[[#This Row],[Subsector]]="Commercial",Table25[[#This Row],[Subsector]]="Public"),1,0))</f>
        <v>0</v>
      </c>
      <c r="BC282" s="16">
        <v>0</v>
      </c>
      <c r="BD282" s="16">
        <f>IF($G282=Table25[[#Headers],[Gas boiler]],1,0)</f>
        <v>0</v>
      </c>
      <c r="BE282" s="16">
        <f>IF($G282=Table25[[#Headers],[Oil boiler]],1,0)</f>
        <v>0</v>
      </c>
      <c r="BF282" s="16">
        <f>IF($G282=Table25[[#Headers],[Solid boiler]],1,0)</f>
        <v>0</v>
      </c>
      <c r="BG282" s="16">
        <v>0</v>
      </c>
      <c r="BH282" s="16">
        <v>0</v>
      </c>
      <c r="BI282" s="27">
        <f>Table25[[#This Row],[Bioliquid boiler (B100)]]*0.5</f>
        <v>0</v>
      </c>
    </row>
    <row r="283" spans="2:61" x14ac:dyDescent="0.25">
      <c r="B283">
        <v>275</v>
      </c>
      <c r="C283" t="s">
        <v>364</v>
      </c>
      <c r="D283" t="s">
        <v>365</v>
      </c>
      <c r="E283" t="s">
        <v>366</v>
      </c>
      <c r="F283" t="s">
        <v>336</v>
      </c>
      <c r="G283" t="s">
        <v>29</v>
      </c>
      <c r="K283" s="39">
        <v>0</v>
      </c>
      <c r="L283" s="39">
        <v>3.572201144586244</v>
      </c>
      <c r="M283" s="39">
        <v>7.0789906710620611</v>
      </c>
      <c r="N283" s="39">
        <v>4.7314403766544153</v>
      </c>
      <c r="P283" s="19">
        <v>10979.279999999999</v>
      </c>
      <c r="R283" s="39">
        <v>0</v>
      </c>
      <c r="S283" s="39">
        <v>3.572201144586244</v>
      </c>
      <c r="T283" s="39">
        <v>4.7314403766544153</v>
      </c>
      <c r="U283" s="39">
        <v>7.0789906710620611</v>
      </c>
      <c r="AA283" s="39">
        <v>764.87068965517244</v>
      </c>
      <c r="AB283" s="39">
        <f>R283*1000/AA283</f>
        <v>0</v>
      </c>
      <c r="AC283" s="39">
        <f>IF(AND(Table25[[#This Row],[Subsector]]="Residential",$AB283&gt;49),49+($AB283-49)*2,$AB283)</f>
        <v>0</v>
      </c>
      <c r="AF283" t="e">
        <f t="shared" si="4"/>
        <v>#DIV/0!</v>
      </c>
      <c r="AG283" s="46" t="e">
        <f>Table25[[#This Row],[Rebound-corrected peak demand (W/m2)]]/DesignDT</f>
        <v>#DIV/0!</v>
      </c>
      <c r="AI283" s="27">
        <v>0</v>
      </c>
      <c r="AJ283" s="27">
        <v>0</v>
      </c>
      <c r="AK283" s="27">
        <v>0</v>
      </c>
      <c r="AL283" s="16">
        <v>0</v>
      </c>
      <c r="AM283" s="16">
        <f>IF(Table25[[#This Row],[Heating]]="Electric heating",1,0)</f>
        <v>1</v>
      </c>
      <c r="AN283" s="16">
        <f>IF($G283=Table25[[#Headers],[Commercial electric heating]],1,0)</f>
        <v>0</v>
      </c>
      <c r="AO283" s="16">
        <f>IF(Table25[[#This Row],[Heating]]="Oil boiler",1,0)</f>
        <v>0</v>
      </c>
      <c r="AP283" s="16">
        <f>IF(Table25[[#This Row],[Heating]]="Oil boiler",1,0)</f>
        <v>0</v>
      </c>
      <c r="AQ283" s="16">
        <f>IF(Table25[[#This Row],[Heating]]="Oil boiler",1,0)</f>
        <v>0</v>
      </c>
      <c r="AR283" s="16">
        <v>0</v>
      </c>
      <c r="AS283" s="16">
        <v>0</v>
      </c>
      <c r="AT283" s="16">
        <v>0</v>
      </c>
      <c r="AU283" s="16">
        <v>0</v>
      </c>
      <c r="AV283" s="16">
        <v>0</v>
      </c>
      <c r="AW283" s="16">
        <v>0</v>
      </c>
      <c r="AX283" s="16">
        <v>0</v>
      </c>
      <c r="AY283" s="16">
        <v>0</v>
      </c>
      <c r="AZ283" s="16">
        <v>0</v>
      </c>
      <c r="BA283" s="16">
        <v>0</v>
      </c>
      <c r="BB283" s="16">
        <f>IF(Table25[[#This Row],[Subsector]]="Residential",IF(Table25[[#This Row],[Peak demand / kW]]&gt;fuse_limit_kW,0,1),IF(OR(Table25[[#This Row],[Subsector]]="Commercial",Table25[[#This Row],[Subsector]]="Public"),1,0))</f>
        <v>0</v>
      </c>
      <c r="BC283" s="16">
        <v>0</v>
      </c>
      <c r="BD283" s="16">
        <f>IF($G283=Table25[[#Headers],[Gas boiler]],1,0)</f>
        <v>0</v>
      </c>
      <c r="BE283" s="16">
        <f>IF($G283=Table25[[#Headers],[Oil boiler]],1,0)</f>
        <v>0</v>
      </c>
      <c r="BF283" s="16">
        <f>IF($G283=Table25[[#Headers],[Solid boiler]],1,0)</f>
        <v>0</v>
      </c>
      <c r="BG283" s="16">
        <v>0</v>
      </c>
      <c r="BH283" s="16">
        <v>0</v>
      </c>
      <c r="BI283" s="27">
        <f>Table25[[#This Row],[Bioliquid boiler (B100)]]*0.5</f>
        <v>0</v>
      </c>
    </row>
    <row r="284" spans="2:61" x14ac:dyDescent="0.25">
      <c r="B284">
        <v>276</v>
      </c>
      <c r="C284" t="s">
        <v>364</v>
      </c>
      <c r="D284" t="s">
        <v>365</v>
      </c>
      <c r="E284" t="s">
        <v>335</v>
      </c>
      <c r="F284" t="s">
        <v>336</v>
      </c>
      <c r="G284" t="s">
        <v>29</v>
      </c>
      <c r="K284" s="39">
        <v>0</v>
      </c>
      <c r="L284" s="39">
        <v>5.6202631341490266</v>
      </c>
      <c r="M284" s="39">
        <v>11.137611989137644</v>
      </c>
      <c r="N284" s="39">
        <v>7.4441328592696152</v>
      </c>
      <c r="P284" s="19">
        <v>1291.68</v>
      </c>
      <c r="R284" s="39">
        <v>0</v>
      </c>
      <c r="S284" s="39">
        <v>5.6202631341490266</v>
      </c>
      <c r="T284" s="39">
        <v>7.4441328592696152</v>
      </c>
      <c r="U284" s="39">
        <v>11.137611989137644</v>
      </c>
      <c r="AA284" s="39">
        <v>1203.3965517241379</v>
      </c>
      <c r="AB284" s="39">
        <f>R284*1000/AA284</f>
        <v>0</v>
      </c>
      <c r="AC284" s="39">
        <f>IF(AND(Table25[[#This Row],[Subsector]]="Residential",$AB284&gt;49),49+($AB284-49)*2,$AB284)</f>
        <v>0</v>
      </c>
      <c r="AF284" t="e">
        <f t="shared" si="4"/>
        <v>#DIV/0!</v>
      </c>
      <c r="AG284" s="46" t="e">
        <f>Table25[[#This Row],[Rebound-corrected peak demand (W/m2)]]/DesignDT</f>
        <v>#DIV/0!</v>
      </c>
      <c r="AI284" s="27">
        <v>0</v>
      </c>
      <c r="AJ284" s="27">
        <v>0</v>
      </c>
      <c r="AK284" s="27">
        <v>0</v>
      </c>
      <c r="AL284" s="16">
        <v>0</v>
      </c>
      <c r="AM284" s="16">
        <f>IF(Table25[[#This Row],[Heating]]="Electric heating",1,0)</f>
        <v>1</v>
      </c>
      <c r="AN284" s="16">
        <f>IF($G284=Table25[[#Headers],[Commercial electric heating]],1,0)</f>
        <v>0</v>
      </c>
      <c r="AO284" s="16">
        <f>IF(Table25[[#This Row],[Heating]]="Oil boiler",1,0)</f>
        <v>0</v>
      </c>
      <c r="AP284" s="16">
        <f>IF(Table25[[#This Row],[Heating]]="Oil boiler",1,0)</f>
        <v>0</v>
      </c>
      <c r="AQ284" s="16">
        <f>IF(Table25[[#This Row],[Heating]]="Oil boiler",1,0)</f>
        <v>0</v>
      </c>
      <c r="AR284" s="16">
        <v>0</v>
      </c>
      <c r="AS284" s="16">
        <v>0</v>
      </c>
      <c r="AT284" s="16">
        <v>0</v>
      </c>
      <c r="AU284" s="16">
        <v>0</v>
      </c>
      <c r="AV284" s="16">
        <v>0</v>
      </c>
      <c r="AW284" s="16">
        <v>0</v>
      </c>
      <c r="AX284" s="16">
        <v>0</v>
      </c>
      <c r="AY284" s="16">
        <v>0</v>
      </c>
      <c r="AZ284" s="16">
        <v>0</v>
      </c>
      <c r="BA284" s="16">
        <v>0</v>
      </c>
      <c r="BB284" s="16">
        <f>IF(Table25[[#This Row],[Subsector]]="Residential",IF(Table25[[#This Row],[Peak demand / kW]]&gt;fuse_limit_kW,0,1),IF(OR(Table25[[#This Row],[Subsector]]="Commercial",Table25[[#This Row],[Subsector]]="Public"),1,0))</f>
        <v>0</v>
      </c>
      <c r="BC284" s="16">
        <v>0</v>
      </c>
      <c r="BD284" s="16">
        <f>IF($G284=Table25[[#Headers],[Gas boiler]],1,0)</f>
        <v>0</v>
      </c>
      <c r="BE284" s="16">
        <f>IF($G284=Table25[[#Headers],[Oil boiler]],1,0)</f>
        <v>0</v>
      </c>
      <c r="BF284" s="16">
        <f>IF($G284=Table25[[#Headers],[Solid boiler]],1,0)</f>
        <v>0</v>
      </c>
      <c r="BG284" s="16">
        <v>0</v>
      </c>
      <c r="BH284" s="16">
        <v>0</v>
      </c>
      <c r="BI284" s="27">
        <f>Table25[[#This Row],[Bioliquid boiler (B100)]]*0.5</f>
        <v>0</v>
      </c>
    </row>
    <row r="285" spans="2:61" x14ac:dyDescent="0.25">
      <c r="B285">
        <v>277</v>
      </c>
      <c r="C285" t="s">
        <v>364</v>
      </c>
      <c r="D285" t="s">
        <v>365</v>
      </c>
      <c r="E285" t="s">
        <v>367</v>
      </c>
      <c r="F285" t="s">
        <v>336</v>
      </c>
      <c r="G285" t="s">
        <v>29</v>
      </c>
      <c r="K285" s="39">
        <v>0</v>
      </c>
      <c r="L285" s="39">
        <v>13.812511092400147</v>
      </c>
      <c r="M285" s="39">
        <v>27.372097261439968</v>
      </c>
      <c r="N285" s="39">
        <v>18.294902789730408</v>
      </c>
      <c r="P285" s="19">
        <v>1291.68</v>
      </c>
      <c r="R285" s="39">
        <v>0</v>
      </c>
      <c r="S285" s="39">
        <v>13.812511092400147</v>
      </c>
      <c r="T285" s="39">
        <v>18.294902789730408</v>
      </c>
      <c r="U285" s="39">
        <v>27.372097261439968</v>
      </c>
      <c r="AA285" s="39">
        <v>2957.5</v>
      </c>
      <c r="AB285" s="39">
        <f>R285*1000/AA285</f>
        <v>0</v>
      </c>
      <c r="AC285" s="39">
        <f>IF(AND(Table25[[#This Row],[Subsector]]="Residential",$AB285&gt;49),49+($AB285-49)*2,$AB285)</f>
        <v>0</v>
      </c>
      <c r="AF285" t="e">
        <f t="shared" si="4"/>
        <v>#DIV/0!</v>
      </c>
      <c r="AG285" s="46" t="e">
        <f>Table25[[#This Row],[Rebound-corrected peak demand (W/m2)]]/DesignDT</f>
        <v>#DIV/0!</v>
      </c>
      <c r="AI285" s="27">
        <v>0</v>
      </c>
      <c r="AJ285" s="27">
        <v>0</v>
      </c>
      <c r="AK285" s="27">
        <v>0</v>
      </c>
      <c r="AL285" s="16">
        <v>0</v>
      </c>
      <c r="AM285" s="16">
        <f>IF(Table25[[#This Row],[Heating]]="Electric heating",1,0)</f>
        <v>1</v>
      </c>
      <c r="AN285" s="16">
        <f>IF($G285=Table25[[#Headers],[Commercial electric heating]],1,0)</f>
        <v>0</v>
      </c>
      <c r="AO285" s="16">
        <f>IF(Table25[[#This Row],[Heating]]="Oil boiler",1,0)</f>
        <v>0</v>
      </c>
      <c r="AP285" s="16">
        <f>IF(Table25[[#This Row],[Heating]]="Oil boiler",1,0)</f>
        <v>0</v>
      </c>
      <c r="AQ285" s="16">
        <f>IF(Table25[[#This Row],[Heating]]="Oil boiler",1,0)</f>
        <v>0</v>
      </c>
      <c r="AR285" s="16">
        <v>0</v>
      </c>
      <c r="AS285" s="16">
        <v>0</v>
      </c>
      <c r="AT285" s="16">
        <v>0</v>
      </c>
      <c r="AU285" s="16">
        <v>0</v>
      </c>
      <c r="AV285" s="16">
        <v>0</v>
      </c>
      <c r="AW285" s="16">
        <v>0</v>
      </c>
      <c r="AX285" s="16">
        <v>0</v>
      </c>
      <c r="AY285" s="16">
        <v>0</v>
      </c>
      <c r="AZ285" s="16">
        <v>0</v>
      </c>
      <c r="BA285" s="16">
        <v>0</v>
      </c>
      <c r="BB285" s="16">
        <f>IF(Table25[[#This Row],[Subsector]]="Residential",IF(Table25[[#This Row],[Peak demand / kW]]&gt;fuse_limit_kW,0,1),IF(OR(Table25[[#This Row],[Subsector]]="Commercial",Table25[[#This Row],[Subsector]]="Public"),1,0))</f>
        <v>0</v>
      </c>
      <c r="BC285" s="16">
        <v>0</v>
      </c>
      <c r="BD285" s="16">
        <f>IF($G285=Table25[[#Headers],[Gas boiler]],1,0)</f>
        <v>0</v>
      </c>
      <c r="BE285" s="16">
        <f>IF($G285=Table25[[#Headers],[Oil boiler]],1,0)</f>
        <v>0</v>
      </c>
      <c r="BF285" s="16">
        <f>IF($G285=Table25[[#Headers],[Solid boiler]],1,0)</f>
        <v>0</v>
      </c>
      <c r="BG285" s="16">
        <v>0</v>
      </c>
      <c r="BH285" s="16">
        <v>0</v>
      </c>
      <c r="BI285" s="27">
        <f>Table25[[#This Row],[Bioliquid boiler (B100)]]*0.5</f>
        <v>0</v>
      </c>
    </row>
    <row r="286" spans="2:61" x14ac:dyDescent="0.25">
      <c r="B286">
        <v>278</v>
      </c>
      <c r="C286" t="s">
        <v>364</v>
      </c>
      <c r="D286" t="s">
        <v>368</v>
      </c>
      <c r="E286" t="s">
        <v>342</v>
      </c>
      <c r="F286" t="s">
        <v>340</v>
      </c>
      <c r="G286" t="s">
        <v>20</v>
      </c>
      <c r="K286" s="39">
        <v>40.460598518518516</v>
      </c>
      <c r="L286" s="39">
        <v>0</v>
      </c>
      <c r="M286" s="39">
        <v>7.3214814814814808</v>
      </c>
      <c r="N286" s="39">
        <v>0</v>
      </c>
      <c r="P286" s="19">
        <v>200</v>
      </c>
      <c r="R286" s="39">
        <v>53.23762962962963</v>
      </c>
      <c r="S286" s="39">
        <v>0</v>
      </c>
      <c r="T286" s="39">
        <v>0</v>
      </c>
      <c r="U286" s="39">
        <v>7.3214814814814808</v>
      </c>
      <c r="AA286" s="39">
        <v>298.26609945723925</v>
      </c>
      <c r="AB286" s="39">
        <f>R286*1000/AA286</f>
        <v>178.49038065843621</v>
      </c>
      <c r="AC286" s="39">
        <f>IF(AND(Table25[[#This Row],[Subsector]]="Residential",$AB286&gt;49),49+($AB286-49)*2,$AB286)</f>
        <v>178.49038065843621</v>
      </c>
      <c r="AF286">
        <f t="shared" si="4"/>
        <v>0</v>
      </c>
      <c r="AG286" s="46">
        <f>Table25[[#This Row],[Rebound-corrected peak demand (W/m2)]]/DesignDT</f>
        <v>0</v>
      </c>
      <c r="AI286" s="27">
        <v>0</v>
      </c>
      <c r="AJ286" s="27">
        <v>0</v>
      </c>
      <c r="AK286" s="27">
        <v>0</v>
      </c>
      <c r="AL286" s="16">
        <v>0</v>
      </c>
      <c r="AM286" s="16">
        <f>IF(Table25[[#This Row],[Heating]]="Electric heating",1,0)</f>
        <v>0</v>
      </c>
      <c r="AN286" s="16">
        <f>IF($G286=Table25[[#Headers],[Commercial electric heating]],1,0)</f>
        <v>0</v>
      </c>
      <c r="AO286" s="16">
        <f>IF(Table25[[#This Row],[Heating]]="Oil boiler",1,0)</f>
        <v>1</v>
      </c>
      <c r="AP286" s="16">
        <f>IF(Table25[[#This Row],[Heating]]="Oil boiler",1,0)</f>
        <v>1</v>
      </c>
      <c r="AQ286" s="16">
        <f>IF(Table25[[#This Row],[Heating]]="Oil boiler",1,0)</f>
        <v>1</v>
      </c>
      <c r="AR286" s="16">
        <v>0</v>
      </c>
      <c r="AS286" s="16">
        <v>0</v>
      </c>
      <c r="AT286" s="16">
        <v>0</v>
      </c>
      <c r="AU286" s="16">
        <v>0</v>
      </c>
      <c r="AV286" s="16">
        <v>0</v>
      </c>
      <c r="AW286" s="16">
        <v>0</v>
      </c>
      <c r="AX286" s="16">
        <v>0</v>
      </c>
      <c r="AY286" s="16">
        <v>0</v>
      </c>
      <c r="AZ286" s="16">
        <v>0</v>
      </c>
      <c r="BA286" s="16">
        <v>0</v>
      </c>
      <c r="BB286" s="16">
        <f>IF(Table25[[#This Row],[Subsector]]="Residential",IF(Table25[[#This Row],[Peak demand / kW]]&gt;fuse_limit_kW,0,1),IF(OR(Table25[[#This Row],[Subsector]]="Commercial",Table25[[#This Row],[Subsector]]="Public"),1,0))</f>
        <v>0</v>
      </c>
      <c r="BC286" s="16">
        <v>0</v>
      </c>
      <c r="BD286" s="16">
        <f>IF($G286=Table25[[#Headers],[Gas boiler]],1,0)</f>
        <v>0</v>
      </c>
      <c r="BE286" s="16">
        <f>IF($G286=Table25[[#Headers],[Oil boiler]],1,0)</f>
        <v>1</v>
      </c>
      <c r="BF286" s="16">
        <f>IF($G286=Table25[[#Headers],[Solid boiler]],1,0)</f>
        <v>0</v>
      </c>
      <c r="BG286" s="16">
        <v>0</v>
      </c>
      <c r="BH286" s="16">
        <v>0</v>
      </c>
      <c r="BI286" s="27">
        <f>Table25[[#This Row],[Bioliquid boiler (B100)]]*0.5</f>
        <v>0.5</v>
      </c>
    </row>
    <row r="287" spans="2:61" x14ac:dyDescent="0.25">
      <c r="B287">
        <v>279</v>
      </c>
      <c r="C287" t="s">
        <v>364</v>
      </c>
      <c r="D287" t="s">
        <v>368</v>
      </c>
      <c r="E287" t="s">
        <v>366</v>
      </c>
      <c r="F287" t="s">
        <v>340</v>
      </c>
      <c r="G287" t="s">
        <v>20</v>
      </c>
      <c r="K287" s="39">
        <v>79.567257037037038</v>
      </c>
      <c r="L287" s="39">
        <v>0</v>
      </c>
      <c r="M287" s="39">
        <v>14.397962962962962</v>
      </c>
      <c r="N287" s="39">
        <v>0</v>
      </c>
      <c r="P287" s="19">
        <v>100</v>
      </c>
      <c r="R287" s="39">
        <v>104.69375925925925</v>
      </c>
      <c r="S287" s="39">
        <v>0</v>
      </c>
      <c r="T287" s="39">
        <v>0</v>
      </c>
      <c r="U287" s="39">
        <v>14.397962962962962</v>
      </c>
      <c r="AA287" s="39">
        <v>586.55126888660698</v>
      </c>
      <c r="AB287" s="39">
        <f>R287*1000/AA287</f>
        <v>178.49038065843621</v>
      </c>
      <c r="AC287" s="39">
        <f>IF(AND(Table25[[#This Row],[Subsector]]="Residential",$AB287&gt;49),49+($AB287-49)*2,$AB287)</f>
        <v>178.49038065843621</v>
      </c>
      <c r="AF287">
        <f t="shared" si="4"/>
        <v>0</v>
      </c>
      <c r="AG287" s="46">
        <f>Table25[[#This Row],[Rebound-corrected peak demand (W/m2)]]/DesignDT</f>
        <v>0</v>
      </c>
      <c r="AI287" s="27">
        <v>0</v>
      </c>
      <c r="AJ287" s="27">
        <v>0</v>
      </c>
      <c r="AK287" s="27">
        <v>0</v>
      </c>
      <c r="AL287" s="16">
        <v>0</v>
      </c>
      <c r="AM287" s="16">
        <f>IF(Table25[[#This Row],[Heating]]="Electric heating",1,0)</f>
        <v>0</v>
      </c>
      <c r="AN287" s="16">
        <f>IF($G287=Table25[[#Headers],[Commercial electric heating]],1,0)</f>
        <v>0</v>
      </c>
      <c r="AO287" s="16">
        <f>IF(Table25[[#This Row],[Heating]]="Oil boiler",1,0)</f>
        <v>1</v>
      </c>
      <c r="AP287" s="16">
        <f>IF(Table25[[#This Row],[Heating]]="Oil boiler",1,0)</f>
        <v>1</v>
      </c>
      <c r="AQ287" s="16">
        <f>IF(Table25[[#This Row],[Heating]]="Oil boiler",1,0)</f>
        <v>1</v>
      </c>
      <c r="AR287" s="16">
        <v>0</v>
      </c>
      <c r="AS287" s="16">
        <v>0</v>
      </c>
      <c r="AT287" s="16">
        <v>0</v>
      </c>
      <c r="AU287" s="16">
        <v>0</v>
      </c>
      <c r="AV287" s="16">
        <v>0</v>
      </c>
      <c r="AW287" s="16">
        <v>0</v>
      </c>
      <c r="AX287" s="16">
        <v>0</v>
      </c>
      <c r="AY287" s="16">
        <v>0</v>
      </c>
      <c r="AZ287" s="16">
        <v>0</v>
      </c>
      <c r="BA287" s="16">
        <v>0</v>
      </c>
      <c r="BB287" s="16">
        <f>IF(Table25[[#This Row],[Subsector]]="Residential",IF(Table25[[#This Row],[Peak demand / kW]]&gt;fuse_limit_kW,0,1),IF(OR(Table25[[#This Row],[Subsector]]="Commercial",Table25[[#This Row],[Subsector]]="Public"),1,0))</f>
        <v>0</v>
      </c>
      <c r="BC287" s="16">
        <v>0</v>
      </c>
      <c r="BD287" s="16">
        <f>IF($G287=Table25[[#Headers],[Gas boiler]],1,0)</f>
        <v>0</v>
      </c>
      <c r="BE287" s="16">
        <f>IF($G287=Table25[[#Headers],[Oil boiler]],1,0)</f>
        <v>1</v>
      </c>
      <c r="BF287" s="16">
        <f>IF($G287=Table25[[#Headers],[Solid boiler]],1,0)</f>
        <v>0</v>
      </c>
      <c r="BG287" s="16">
        <v>0</v>
      </c>
      <c r="BH287" s="16">
        <v>0</v>
      </c>
      <c r="BI287" s="27">
        <f>Table25[[#This Row],[Bioliquid boiler (B100)]]*0.5</f>
        <v>0.5</v>
      </c>
    </row>
    <row r="288" spans="2:61" x14ac:dyDescent="0.25">
      <c r="B288">
        <v>280</v>
      </c>
      <c r="C288" t="s">
        <v>364</v>
      </c>
      <c r="D288" t="s">
        <v>368</v>
      </c>
      <c r="E288" t="s">
        <v>335</v>
      </c>
      <c r="F288" t="s">
        <v>340</v>
      </c>
      <c r="G288" t="s">
        <v>20</v>
      </c>
      <c r="K288" s="39">
        <v>195.3398725925926</v>
      </c>
      <c r="L288" s="39">
        <v>0</v>
      </c>
      <c r="M288" s="39">
        <v>35.34740740740741</v>
      </c>
      <c r="N288" s="39">
        <v>0</v>
      </c>
      <c r="P288" s="19">
        <v>200</v>
      </c>
      <c r="R288" s="39">
        <v>257.02614814814814</v>
      </c>
      <c r="S288" s="39">
        <v>0</v>
      </c>
      <c r="T288" s="39">
        <v>0</v>
      </c>
      <c r="U288" s="39">
        <v>35.34740740740741</v>
      </c>
      <c r="AA288" s="39">
        <v>1440</v>
      </c>
      <c r="AB288" s="39">
        <f>R288*1000/AA288</f>
        <v>178.49038065843621</v>
      </c>
      <c r="AC288" s="39">
        <f>IF(AND(Table25[[#This Row],[Subsector]]="Residential",$AB288&gt;49),49+($AB288-49)*2,$AB288)</f>
        <v>178.49038065843621</v>
      </c>
      <c r="AF288">
        <f t="shared" si="4"/>
        <v>0</v>
      </c>
      <c r="AG288" s="46">
        <f>Table25[[#This Row],[Rebound-corrected peak demand (W/m2)]]/DesignDT</f>
        <v>0</v>
      </c>
      <c r="AI288" s="27">
        <v>0</v>
      </c>
      <c r="AJ288" s="27">
        <v>0</v>
      </c>
      <c r="AK288" s="27">
        <v>0</v>
      </c>
      <c r="AL288" s="16">
        <v>0</v>
      </c>
      <c r="AM288" s="16">
        <f>IF(Table25[[#This Row],[Heating]]="Electric heating",1,0)</f>
        <v>0</v>
      </c>
      <c r="AN288" s="16">
        <f>IF($G288=Table25[[#Headers],[Commercial electric heating]],1,0)</f>
        <v>0</v>
      </c>
      <c r="AO288" s="16">
        <f>IF(Table25[[#This Row],[Heating]]="Oil boiler",1,0)</f>
        <v>1</v>
      </c>
      <c r="AP288" s="16">
        <f>IF(Table25[[#This Row],[Heating]]="Oil boiler",1,0)</f>
        <v>1</v>
      </c>
      <c r="AQ288" s="16">
        <f>IF(Table25[[#This Row],[Heating]]="Oil boiler",1,0)</f>
        <v>1</v>
      </c>
      <c r="AR288" s="16">
        <v>0</v>
      </c>
      <c r="AS288" s="16">
        <v>0</v>
      </c>
      <c r="AT288" s="16">
        <v>0</v>
      </c>
      <c r="AU288" s="16">
        <v>0</v>
      </c>
      <c r="AV288" s="16">
        <v>0</v>
      </c>
      <c r="AW288" s="16">
        <v>0</v>
      </c>
      <c r="AX288" s="16">
        <v>0</v>
      </c>
      <c r="AY288" s="16">
        <v>0</v>
      </c>
      <c r="AZ288" s="16">
        <v>0</v>
      </c>
      <c r="BA288" s="16">
        <v>0</v>
      </c>
      <c r="BB288" s="16">
        <f>IF(Table25[[#This Row],[Subsector]]="Residential",IF(Table25[[#This Row],[Peak demand / kW]]&gt;fuse_limit_kW,0,1),IF(OR(Table25[[#This Row],[Subsector]]="Commercial",Table25[[#This Row],[Subsector]]="Public"),1,0))</f>
        <v>0</v>
      </c>
      <c r="BC288" s="16">
        <v>0</v>
      </c>
      <c r="BD288" s="16">
        <f>IF($G288=Table25[[#Headers],[Gas boiler]],1,0)</f>
        <v>0</v>
      </c>
      <c r="BE288" s="16">
        <f>IF($G288=Table25[[#Headers],[Oil boiler]],1,0)</f>
        <v>1</v>
      </c>
      <c r="BF288" s="16">
        <f>IF($G288=Table25[[#Headers],[Solid boiler]],1,0)</f>
        <v>0</v>
      </c>
      <c r="BG288" s="16">
        <v>0</v>
      </c>
      <c r="BH288" s="16">
        <v>0</v>
      </c>
      <c r="BI288" s="27">
        <f>Table25[[#This Row],[Bioliquid boiler (B100)]]*0.5</f>
        <v>0.5</v>
      </c>
    </row>
    <row r="289" spans="2:61" x14ac:dyDescent="0.25">
      <c r="B289">
        <v>281</v>
      </c>
      <c r="C289" t="s">
        <v>364</v>
      </c>
      <c r="D289" t="s">
        <v>369</v>
      </c>
      <c r="E289" t="s">
        <v>342</v>
      </c>
      <c r="F289" t="s">
        <v>340</v>
      </c>
      <c r="G289" t="s">
        <v>20</v>
      </c>
      <c r="K289" s="39">
        <v>1.5293199338506547</v>
      </c>
      <c r="L289" s="39">
        <v>0</v>
      </c>
      <c r="M289" s="39">
        <v>0.14000000000000001</v>
      </c>
      <c r="N289" s="39">
        <v>0</v>
      </c>
      <c r="P289" s="19">
        <v>300</v>
      </c>
      <c r="R289" s="39">
        <v>2.0122630708561244</v>
      </c>
      <c r="S289" s="39">
        <v>0</v>
      </c>
      <c r="T289" s="39">
        <v>0</v>
      </c>
      <c r="U289" s="39">
        <v>0.14000000000000001</v>
      </c>
      <c r="AA289" s="39">
        <v>50</v>
      </c>
      <c r="AB289" s="39">
        <f>R289*1000/AA289</f>
        <v>40.245261417122485</v>
      </c>
      <c r="AC289" s="39">
        <f>IF(AND(Table25[[#This Row],[Subsector]]="Residential",$AB289&gt;49),49+($AB289-49)*2,$AB289)</f>
        <v>40.245261417122485</v>
      </c>
      <c r="AF289">
        <f t="shared" si="4"/>
        <v>0</v>
      </c>
      <c r="AG289" s="46">
        <f>Table25[[#This Row],[Rebound-corrected peak demand (W/m2)]]/DesignDT</f>
        <v>0</v>
      </c>
      <c r="AI289" s="27">
        <v>0</v>
      </c>
      <c r="AJ289" s="27">
        <v>0</v>
      </c>
      <c r="AK289" s="27">
        <v>0</v>
      </c>
      <c r="AL289" s="16">
        <v>0</v>
      </c>
      <c r="AM289" s="16">
        <f>IF(Table25[[#This Row],[Heating]]="Electric heating",1,0)</f>
        <v>0</v>
      </c>
      <c r="AN289" s="16">
        <f>IF($G289=Table25[[#Headers],[Commercial electric heating]],1,0)</f>
        <v>0</v>
      </c>
      <c r="AO289" s="16">
        <f>IF(Table25[[#This Row],[Heating]]="Oil boiler",1,0)</f>
        <v>1</v>
      </c>
      <c r="AP289" s="16">
        <f>IF(Table25[[#This Row],[Heating]]="Oil boiler",1,0)</f>
        <v>1</v>
      </c>
      <c r="AQ289" s="16">
        <f>IF(Table25[[#This Row],[Heating]]="Oil boiler",1,0)</f>
        <v>1</v>
      </c>
      <c r="AR289" s="16">
        <v>0</v>
      </c>
      <c r="AS289" s="16">
        <v>0</v>
      </c>
      <c r="AT289" s="16">
        <v>0</v>
      </c>
      <c r="AU289" s="16">
        <v>0</v>
      </c>
      <c r="AV289" s="16">
        <v>0</v>
      </c>
      <c r="AW289" s="16">
        <v>0</v>
      </c>
      <c r="AX289" s="16">
        <v>0</v>
      </c>
      <c r="AY289" s="16">
        <v>0</v>
      </c>
      <c r="AZ289" s="16">
        <v>0</v>
      </c>
      <c r="BA289" s="16">
        <v>0</v>
      </c>
      <c r="BB289" s="16">
        <f>IF(Table25[[#This Row],[Subsector]]="Residential",IF(Table25[[#This Row],[Peak demand / kW]]&gt;fuse_limit_kW,0,1),IF(OR(Table25[[#This Row],[Subsector]]="Commercial",Table25[[#This Row],[Subsector]]="Public"),1,0))</f>
        <v>0</v>
      </c>
      <c r="BC289" s="16">
        <v>0</v>
      </c>
      <c r="BD289" s="16">
        <f>IF($G289=Table25[[#Headers],[Gas boiler]],1,0)</f>
        <v>0</v>
      </c>
      <c r="BE289" s="16">
        <f>IF($G289=Table25[[#Headers],[Oil boiler]],1,0)</f>
        <v>1</v>
      </c>
      <c r="BF289" s="16">
        <f>IF($G289=Table25[[#Headers],[Solid boiler]],1,0)</f>
        <v>0</v>
      </c>
      <c r="BG289" s="16">
        <v>0</v>
      </c>
      <c r="BH289" s="16">
        <v>0</v>
      </c>
      <c r="BI289" s="27">
        <f>Table25[[#This Row],[Bioliquid boiler (B100)]]*0.5</f>
        <v>0.5</v>
      </c>
    </row>
    <row r="290" spans="2:61" x14ac:dyDescent="0.25">
      <c r="B290">
        <v>282</v>
      </c>
      <c r="C290" t="s">
        <v>364</v>
      </c>
      <c r="D290" t="s">
        <v>369</v>
      </c>
      <c r="E290" t="s">
        <v>366</v>
      </c>
      <c r="F290" t="s">
        <v>340</v>
      </c>
      <c r="G290" t="s">
        <v>20</v>
      </c>
      <c r="K290" s="39">
        <v>65.192724037290773</v>
      </c>
      <c r="L290" s="39">
        <v>0</v>
      </c>
      <c r="M290" s="39">
        <v>5.9680000000000009</v>
      </c>
      <c r="N290" s="39">
        <v>0</v>
      </c>
      <c r="P290" s="19">
        <v>700</v>
      </c>
      <c r="R290" s="39">
        <v>85.779900049066811</v>
      </c>
      <c r="S290" s="39">
        <v>0</v>
      </c>
      <c r="T290" s="39">
        <v>0</v>
      </c>
      <c r="U290" s="39">
        <v>5.9680000000000009</v>
      </c>
      <c r="AA290" s="39">
        <v>2131.4285714285716</v>
      </c>
      <c r="AB290" s="39">
        <f>R290*1000/AA290</f>
        <v>40.245261417122499</v>
      </c>
      <c r="AC290" s="39">
        <f>IF(AND(Table25[[#This Row],[Subsector]]="Residential",$AB290&gt;49),49+($AB290-49)*2,$AB290)</f>
        <v>40.245261417122499</v>
      </c>
      <c r="AF290">
        <f t="shared" si="4"/>
        <v>0</v>
      </c>
      <c r="AG290" s="46">
        <f>Table25[[#This Row],[Rebound-corrected peak demand (W/m2)]]/DesignDT</f>
        <v>0</v>
      </c>
      <c r="AI290" s="27">
        <v>0</v>
      </c>
      <c r="AJ290" s="27">
        <v>0</v>
      </c>
      <c r="AK290" s="27">
        <v>0</v>
      </c>
      <c r="AL290" s="16">
        <v>0</v>
      </c>
      <c r="AM290" s="16">
        <f>IF(Table25[[#This Row],[Heating]]="Electric heating",1,0)</f>
        <v>0</v>
      </c>
      <c r="AN290" s="16">
        <f>IF($G290=Table25[[#Headers],[Commercial electric heating]],1,0)</f>
        <v>0</v>
      </c>
      <c r="AO290" s="16">
        <f>IF(Table25[[#This Row],[Heating]]="Oil boiler",1,0)</f>
        <v>1</v>
      </c>
      <c r="AP290" s="16">
        <f>IF(Table25[[#This Row],[Heating]]="Oil boiler",1,0)</f>
        <v>1</v>
      </c>
      <c r="AQ290" s="16">
        <f>IF(Table25[[#This Row],[Heating]]="Oil boiler",1,0)</f>
        <v>1</v>
      </c>
      <c r="AR290" s="16">
        <v>0</v>
      </c>
      <c r="AS290" s="16">
        <v>0</v>
      </c>
      <c r="AT290" s="16">
        <v>0</v>
      </c>
      <c r="AU290" s="16">
        <v>0</v>
      </c>
      <c r="AV290" s="16">
        <v>0</v>
      </c>
      <c r="AW290" s="16">
        <v>0</v>
      </c>
      <c r="AX290" s="16">
        <v>0</v>
      </c>
      <c r="AY290" s="16">
        <v>0</v>
      </c>
      <c r="AZ290" s="16">
        <v>0</v>
      </c>
      <c r="BA290" s="16">
        <v>0</v>
      </c>
      <c r="BB290" s="16">
        <f>IF(Table25[[#This Row],[Subsector]]="Residential",IF(Table25[[#This Row],[Peak demand / kW]]&gt;fuse_limit_kW,0,1),IF(OR(Table25[[#This Row],[Subsector]]="Commercial",Table25[[#This Row],[Subsector]]="Public"),1,0))</f>
        <v>0</v>
      </c>
      <c r="BC290" s="16">
        <v>0</v>
      </c>
      <c r="BD290" s="16">
        <f>IF($G290=Table25[[#Headers],[Gas boiler]],1,0)</f>
        <v>0</v>
      </c>
      <c r="BE290" s="16">
        <f>IF($G290=Table25[[#Headers],[Oil boiler]],1,0)</f>
        <v>1</v>
      </c>
      <c r="BF290" s="16">
        <f>IF($G290=Table25[[#Headers],[Solid boiler]],1,0)</f>
        <v>0</v>
      </c>
      <c r="BG290" s="16">
        <v>0</v>
      </c>
      <c r="BH290" s="16">
        <v>0</v>
      </c>
      <c r="BI290" s="27">
        <f>Table25[[#This Row],[Bioliquid boiler (B100)]]*0.5</f>
        <v>0.5</v>
      </c>
    </row>
    <row r="291" spans="2:61" x14ac:dyDescent="0.25">
      <c r="B291">
        <v>283</v>
      </c>
      <c r="C291" t="s">
        <v>364</v>
      </c>
      <c r="D291" t="s">
        <v>369</v>
      </c>
      <c r="E291" t="s">
        <v>335</v>
      </c>
      <c r="F291" t="s">
        <v>340</v>
      </c>
      <c r="G291" t="s">
        <v>20</v>
      </c>
      <c r="K291" s="39">
        <v>137.05765247169569</v>
      </c>
      <c r="L291" s="39">
        <v>0</v>
      </c>
      <c r="M291" s="39">
        <v>12.546800000000001</v>
      </c>
      <c r="N291" s="39">
        <v>0</v>
      </c>
      <c r="P291" s="19">
        <v>1000</v>
      </c>
      <c r="R291" s="39">
        <v>180.33901641012591</v>
      </c>
      <c r="S291" s="39">
        <v>0</v>
      </c>
      <c r="T291" s="39">
        <v>0</v>
      </c>
      <c r="U291" s="39">
        <v>12.546800000000001</v>
      </c>
      <c r="AA291" s="39">
        <v>4481</v>
      </c>
      <c r="AB291" s="39">
        <f>R291*1000/AA291</f>
        <v>40.245261417122499</v>
      </c>
      <c r="AC291" s="39">
        <f>IF(AND(Table25[[#This Row],[Subsector]]="Residential",$AB291&gt;49),49+($AB291-49)*2,$AB291)</f>
        <v>40.245261417122499</v>
      </c>
      <c r="AF291">
        <f t="shared" si="4"/>
        <v>0</v>
      </c>
      <c r="AG291" s="46">
        <f>Table25[[#This Row],[Rebound-corrected peak demand (W/m2)]]/DesignDT</f>
        <v>0</v>
      </c>
      <c r="AI291" s="27">
        <v>0</v>
      </c>
      <c r="AJ291" s="27">
        <v>0</v>
      </c>
      <c r="AK291" s="27">
        <v>0</v>
      </c>
      <c r="AL291" s="16">
        <v>0</v>
      </c>
      <c r="AM291" s="16">
        <f>IF(Table25[[#This Row],[Heating]]="Electric heating",1,0)</f>
        <v>0</v>
      </c>
      <c r="AN291" s="16">
        <f>IF($G291=Table25[[#Headers],[Commercial electric heating]],1,0)</f>
        <v>0</v>
      </c>
      <c r="AO291" s="16">
        <f>IF(Table25[[#This Row],[Heating]]="Oil boiler",1,0)</f>
        <v>1</v>
      </c>
      <c r="AP291" s="16">
        <f>IF(Table25[[#This Row],[Heating]]="Oil boiler",1,0)</f>
        <v>1</v>
      </c>
      <c r="AQ291" s="16">
        <f>IF(Table25[[#This Row],[Heating]]="Oil boiler",1,0)</f>
        <v>1</v>
      </c>
      <c r="AR291" s="16">
        <v>0</v>
      </c>
      <c r="AS291" s="16">
        <v>0</v>
      </c>
      <c r="AT291" s="16">
        <v>0</v>
      </c>
      <c r="AU291" s="16">
        <v>0</v>
      </c>
      <c r="AV291" s="16">
        <v>0</v>
      </c>
      <c r="AW291" s="16">
        <v>0</v>
      </c>
      <c r="AX291" s="16">
        <v>0</v>
      </c>
      <c r="AY291" s="16">
        <v>0</v>
      </c>
      <c r="AZ291" s="16">
        <v>0</v>
      </c>
      <c r="BA291" s="16">
        <v>0</v>
      </c>
      <c r="BB291" s="16">
        <f>IF(Table25[[#This Row],[Subsector]]="Residential",IF(Table25[[#This Row],[Peak demand / kW]]&gt;fuse_limit_kW,0,1),IF(OR(Table25[[#This Row],[Subsector]]="Commercial",Table25[[#This Row],[Subsector]]="Public"),1,0))</f>
        <v>0</v>
      </c>
      <c r="BC291" s="16">
        <v>0</v>
      </c>
      <c r="BD291" s="16">
        <f>IF($G291=Table25[[#Headers],[Gas boiler]],1,0)</f>
        <v>0</v>
      </c>
      <c r="BE291" s="16">
        <f>IF($G291=Table25[[#Headers],[Oil boiler]],1,0)</f>
        <v>1</v>
      </c>
      <c r="BF291" s="16">
        <f>IF($G291=Table25[[#Headers],[Solid boiler]],1,0)</f>
        <v>0</v>
      </c>
      <c r="BG291" s="16">
        <v>0</v>
      </c>
      <c r="BH291" s="16">
        <v>0</v>
      </c>
      <c r="BI291" s="27">
        <f>Table25[[#This Row],[Bioliquid boiler (B100)]]*0.5</f>
        <v>0.5</v>
      </c>
    </row>
    <row r="292" spans="2:61" x14ac:dyDescent="0.25">
      <c r="B292">
        <v>284</v>
      </c>
      <c r="C292" t="s">
        <v>364</v>
      </c>
      <c r="D292" t="s">
        <v>369</v>
      </c>
      <c r="E292" t="s">
        <v>370</v>
      </c>
      <c r="F292" t="s">
        <v>340</v>
      </c>
      <c r="G292" t="s">
        <v>20</v>
      </c>
      <c r="K292" s="39">
        <v>279.47626645696243</v>
      </c>
      <c r="L292" s="39">
        <v>0</v>
      </c>
      <c r="M292" s="39">
        <v>25.584363636363637</v>
      </c>
      <c r="N292" s="39">
        <v>0</v>
      </c>
      <c r="P292" s="19">
        <v>1100</v>
      </c>
      <c r="R292" s="39">
        <v>367.73192954863475</v>
      </c>
      <c r="S292" s="39">
        <v>0</v>
      </c>
      <c r="T292" s="39">
        <v>0</v>
      </c>
      <c r="U292" s="39">
        <v>25.584363636363637</v>
      </c>
      <c r="AA292" s="39">
        <v>9137.2727272727279</v>
      </c>
      <c r="AB292" s="39">
        <f>R292*1000/AA292</f>
        <v>40.245261417122492</v>
      </c>
      <c r="AC292" s="39">
        <f>IF(AND(Table25[[#This Row],[Subsector]]="Residential",$AB292&gt;49),49+($AB292-49)*2,$AB292)</f>
        <v>40.245261417122492</v>
      </c>
      <c r="AF292">
        <f t="shared" si="4"/>
        <v>0</v>
      </c>
      <c r="AG292" s="46">
        <f>Table25[[#This Row],[Rebound-corrected peak demand (W/m2)]]/DesignDT</f>
        <v>0</v>
      </c>
      <c r="AI292" s="27">
        <v>0</v>
      </c>
      <c r="AJ292" s="27">
        <v>0</v>
      </c>
      <c r="AK292" s="27">
        <v>0</v>
      </c>
      <c r="AL292" s="16">
        <v>0</v>
      </c>
      <c r="AM292" s="16">
        <f>IF(Table25[[#This Row],[Heating]]="Electric heating",1,0)</f>
        <v>0</v>
      </c>
      <c r="AN292" s="16">
        <f>IF($G292=Table25[[#Headers],[Commercial electric heating]],1,0)</f>
        <v>0</v>
      </c>
      <c r="AO292" s="16">
        <f>IF(Table25[[#This Row],[Heating]]="Oil boiler",1,0)</f>
        <v>1</v>
      </c>
      <c r="AP292" s="16">
        <f>IF(Table25[[#This Row],[Heating]]="Oil boiler",1,0)</f>
        <v>1</v>
      </c>
      <c r="AQ292" s="16">
        <f>IF(Table25[[#This Row],[Heating]]="Oil boiler",1,0)</f>
        <v>1</v>
      </c>
      <c r="AR292" s="16">
        <v>0</v>
      </c>
      <c r="AS292" s="16">
        <v>0</v>
      </c>
      <c r="AT292" s="16">
        <v>0</v>
      </c>
      <c r="AU292" s="16">
        <v>0</v>
      </c>
      <c r="AV292" s="16">
        <v>0</v>
      </c>
      <c r="AW292" s="16">
        <v>0</v>
      </c>
      <c r="AX292" s="16">
        <v>0</v>
      </c>
      <c r="AY292" s="16">
        <v>0</v>
      </c>
      <c r="AZ292" s="16">
        <v>0</v>
      </c>
      <c r="BA292" s="16">
        <v>0</v>
      </c>
      <c r="BB292" s="16">
        <f>IF(Table25[[#This Row],[Subsector]]="Residential",IF(Table25[[#This Row],[Peak demand / kW]]&gt;fuse_limit_kW,0,1),IF(OR(Table25[[#This Row],[Subsector]]="Commercial",Table25[[#This Row],[Subsector]]="Public"),1,0))</f>
        <v>0</v>
      </c>
      <c r="BC292" s="16">
        <v>0</v>
      </c>
      <c r="BD292" s="16">
        <f>IF($G292=Table25[[#Headers],[Gas boiler]],1,0)</f>
        <v>0</v>
      </c>
      <c r="BE292" s="16">
        <f>IF($G292=Table25[[#Headers],[Oil boiler]],1,0)</f>
        <v>1</v>
      </c>
      <c r="BF292" s="16">
        <f>IF($G292=Table25[[#Headers],[Solid boiler]],1,0)</f>
        <v>0</v>
      </c>
      <c r="BG292" s="16">
        <v>0</v>
      </c>
      <c r="BH292" s="16">
        <v>0</v>
      </c>
      <c r="BI292" s="27">
        <f>Table25[[#This Row],[Bioliquid boiler (B100)]]*0.5</f>
        <v>0.5</v>
      </c>
    </row>
    <row r="295" spans="2:61" x14ac:dyDescent="0.25">
      <c r="B295" t="s">
        <v>371</v>
      </c>
    </row>
    <row r="296" spans="2:61" x14ac:dyDescent="0.25">
      <c r="B296">
        <v>0.22904027122427101</v>
      </c>
    </row>
    <row r="298" spans="2:61" x14ac:dyDescent="0.25">
      <c r="B298" t="s">
        <v>372</v>
      </c>
    </row>
    <row r="299" spans="2:61" x14ac:dyDescent="0.25">
      <c r="B299" s="22">
        <v>1777145</v>
      </c>
      <c r="AD299" cm="1">
        <f t="array" ref="AD299">SUMPRODUCT(Table25[Stock],--(Table25[Subsector]="Residential"),--(Table25[Heating]&lt;&gt;"Gas boiler"))</f>
        <v>1148709.1360012416</v>
      </c>
    </row>
    <row r="301" spans="2:61" x14ac:dyDescent="0.25">
      <c r="B301" t="s">
        <v>373</v>
      </c>
    </row>
    <row r="302" spans="2:61" x14ac:dyDescent="0.25">
      <c r="B302" s="16" cm="1">
        <f t="array" ref="B302">Number_of_domestic_properties_within_20m_of_gas_grid/SUMPRODUCT(Table25[Stock],--(Table25[Heating]&lt;&gt;"Gas boiler"),--(Table25[Subsector]="Residential"))</f>
        <v>0.3495740805177735</v>
      </c>
    </row>
    <row r="304" spans="2:61" x14ac:dyDescent="0.25">
      <c r="B304" t="s">
        <v>374</v>
      </c>
    </row>
    <row r="305" spans="2:2" x14ac:dyDescent="0.25">
      <c r="B305">
        <v>12</v>
      </c>
    </row>
    <row r="307" spans="2:2" x14ac:dyDescent="0.25">
      <c r="B307" t="s">
        <v>375</v>
      </c>
    </row>
    <row r="308" spans="2:2" x14ac:dyDescent="0.25">
      <c r="B308">
        <v>100</v>
      </c>
    </row>
    <row r="310" spans="2:2" x14ac:dyDescent="0.25">
      <c r="B310" t="s">
        <v>376</v>
      </c>
    </row>
    <row r="311" spans="2:2" x14ac:dyDescent="0.25">
      <c r="B311">
        <v>401558.94000000006</v>
      </c>
    </row>
    <row r="312" spans="2:2" x14ac:dyDescent="0.25">
      <c r="B312" t="s">
        <v>377</v>
      </c>
    </row>
    <row r="313" spans="2:2" x14ac:dyDescent="0.25">
      <c r="B313">
        <f>23</f>
        <v>23</v>
      </c>
    </row>
  </sheetData>
  <phoneticPr fontId="18" type="noConversion"/>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7E8A-B9AD-4BA2-A3F1-5F0E92F178C6}">
  <dimension ref="A2:DB2729"/>
  <sheetViews>
    <sheetView showGridLines="0" topLeftCell="A7" zoomScaleNormal="100" workbookViewId="0">
      <selection activeCell="BE11" sqref="BE11"/>
    </sheetView>
  </sheetViews>
  <sheetFormatPr defaultColWidth="10.85546875" defaultRowHeight="15" x14ac:dyDescent="0.25"/>
  <cols>
    <col min="1" max="1" width="13.5703125" bestFit="1" customWidth="1"/>
    <col min="3" max="3" width="15.85546875" customWidth="1"/>
    <col min="4" max="4" width="39.85546875" bestFit="1" customWidth="1"/>
    <col min="5" max="5" width="7.140625" bestFit="1" customWidth="1"/>
    <col min="6" max="6" width="13.42578125" customWidth="1"/>
    <col min="7" max="7" width="15.140625" customWidth="1"/>
    <col min="8" max="8" width="16.5703125" customWidth="1"/>
    <col min="9" max="9" width="17.85546875" customWidth="1"/>
    <col min="10" max="10" width="20.85546875" bestFit="1" customWidth="1"/>
    <col min="11" max="11" width="25.140625" customWidth="1"/>
    <col min="12" max="12" width="21.42578125" customWidth="1"/>
    <col min="13" max="13" width="31.5703125" customWidth="1"/>
    <col min="14" max="14" width="28.85546875" bestFit="1" customWidth="1"/>
    <col min="15" max="15" width="31.140625" bestFit="1" customWidth="1"/>
    <col min="16" max="16" width="23.140625" bestFit="1" customWidth="1"/>
    <col min="19" max="19" width="54.42578125" bestFit="1" customWidth="1"/>
    <col min="21" max="22" width="14.5703125" bestFit="1" customWidth="1"/>
    <col min="23" max="23" width="15.42578125" customWidth="1"/>
    <col min="26" max="26" width="25.42578125" customWidth="1"/>
    <col min="33" max="33" width="58.5703125" bestFit="1" customWidth="1"/>
    <col min="34" max="34" width="21.42578125" customWidth="1"/>
    <col min="35" max="35" width="13" bestFit="1" customWidth="1"/>
    <col min="37" max="37" width="13.42578125" bestFit="1" customWidth="1"/>
    <col min="38" max="38" width="17.42578125" bestFit="1" customWidth="1"/>
    <col min="40" max="40" width="5.140625" bestFit="1" customWidth="1"/>
    <col min="41" max="41" width="41.85546875" bestFit="1" customWidth="1"/>
    <col min="42" max="42" width="21.140625" bestFit="1" customWidth="1"/>
    <col min="45" max="45" width="20.42578125" bestFit="1" customWidth="1"/>
    <col min="46" max="46" width="54.42578125" bestFit="1" customWidth="1"/>
    <col min="47" max="47" width="29.42578125" customWidth="1"/>
    <col min="50" max="50" width="38.85546875" bestFit="1" customWidth="1"/>
    <col min="51" max="51" width="8.85546875" customWidth="1"/>
    <col min="53" max="53" width="21.140625" bestFit="1" customWidth="1"/>
    <col min="54" max="54" width="25.140625" customWidth="1"/>
    <col min="55" max="55" width="19.140625" customWidth="1"/>
    <col min="56" max="56" width="27.85546875" customWidth="1"/>
    <col min="57" max="57" width="48.85546875" customWidth="1"/>
    <col min="58" max="58" width="25.5703125" customWidth="1"/>
    <col min="60" max="60" width="41.85546875" bestFit="1" customWidth="1"/>
    <col min="61" max="61" width="24" hidden="1" customWidth="1"/>
    <col min="62" max="62" width="28.42578125" hidden="1" customWidth="1"/>
    <col min="63" max="64" width="26" hidden="1" customWidth="1"/>
    <col min="65" max="65" width="25.140625" hidden="1" customWidth="1"/>
    <col min="66" max="66" width="27.85546875" customWidth="1"/>
    <col min="67" max="68" width="37" customWidth="1"/>
    <col min="69" max="69" width="35.5703125" hidden="1" customWidth="1"/>
    <col min="70" max="70" width="33.85546875" hidden="1" customWidth="1"/>
    <col min="71" max="71" width="27.140625" hidden="1" customWidth="1"/>
    <col min="72" max="72" width="29.85546875" hidden="1" customWidth="1"/>
    <col min="73" max="73" width="32" hidden="1" customWidth="1"/>
    <col min="74" max="74" width="28.42578125" bestFit="1" customWidth="1"/>
    <col min="75" max="75" width="39.42578125" bestFit="1" customWidth="1"/>
    <col min="76" max="76" width="43.5703125" bestFit="1" customWidth="1"/>
    <col min="77" max="77" width="37.42578125" bestFit="1" customWidth="1"/>
    <col min="78" max="78" width="23.5703125" customWidth="1"/>
    <col min="79" max="79" width="18.85546875" bestFit="1" customWidth="1"/>
    <col min="80" max="80" width="30" bestFit="1" customWidth="1"/>
    <col min="82" max="82" width="26.85546875" customWidth="1"/>
    <col min="83" max="83" width="64.42578125" bestFit="1" customWidth="1"/>
    <col min="84" max="84" width="36.85546875" customWidth="1"/>
    <col min="85" max="85" width="41" customWidth="1"/>
    <col min="86" max="86" width="46.42578125" customWidth="1"/>
    <col min="87" max="87" width="29.85546875" customWidth="1"/>
    <col min="88" max="88" width="15.140625" customWidth="1"/>
    <col min="89" max="89" width="18.5703125" customWidth="1"/>
    <col min="90" max="90" width="46.42578125" customWidth="1"/>
    <col min="91" max="92" width="46.42578125" hidden="1" customWidth="1"/>
    <col min="93" max="93" width="19.85546875" customWidth="1"/>
    <col min="94" max="94" width="17.140625" customWidth="1"/>
    <col min="95" max="95" width="34.5703125" bestFit="1" customWidth="1"/>
    <col min="97" max="97" width="21.140625" customWidth="1"/>
    <col min="98" max="98" width="36.42578125" customWidth="1"/>
    <col min="99" max="99" width="18" customWidth="1"/>
    <col min="100" max="100" width="15.42578125" customWidth="1"/>
    <col min="101" max="101" width="25.140625" customWidth="1"/>
    <col min="102" max="102" width="13.42578125" customWidth="1"/>
    <col min="104" max="104" width="42.5703125" customWidth="1"/>
  </cols>
  <sheetData>
    <row r="2" spans="1:106" ht="18" thickBot="1" x14ac:dyDescent="0.35">
      <c r="C2" s="6" t="s">
        <v>378</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70"/>
      <c r="BC2" s="70"/>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row>
    <row r="3" spans="1:106" ht="15.75" thickTop="1" x14ac:dyDescent="0.25">
      <c r="C3" s="7" t="s">
        <v>379</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row>
    <row r="5" spans="1:106" ht="18" thickBot="1" x14ac:dyDescent="0.35">
      <c r="C5" s="8" t="s">
        <v>380</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row>
    <row r="6" spans="1:106" ht="15.75" thickTop="1" x14ac:dyDescent="0.25">
      <c r="G6" s="47"/>
      <c r="H6" s="18"/>
    </row>
    <row r="7" spans="1:106" ht="90" x14ac:dyDescent="0.25">
      <c r="C7" s="28" t="s">
        <v>381</v>
      </c>
      <c r="J7" s="18"/>
      <c r="K7" s="19"/>
      <c r="N7" s="46"/>
      <c r="R7" s="28" t="s">
        <v>382</v>
      </c>
      <c r="AB7" s="76"/>
      <c r="AG7" s="28" t="s">
        <v>383</v>
      </c>
      <c r="AK7" s="28" t="s">
        <v>384</v>
      </c>
      <c r="AN7" s="28" t="s">
        <v>385</v>
      </c>
      <c r="AR7" s="28" t="s">
        <v>386</v>
      </c>
      <c r="AS7" s="28"/>
      <c r="AW7" s="28" t="s">
        <v>387</v>
      </c>
      <c r="BB7" s="39"/>
      <c r="BE7" s="29" t="s">
        <v>388</v>
      </c>
      <c r="BH7" s="28" t="s">
        <v>389</v>
      </c>
      <c r="CD7" s="28" t="s">
        <v>390</v>
      </c>
      <c r="CI7" s="28" t="s">
        <v>391</v>
      </c>
      <c r="CQ7" s="28" t="s">
        <v>392</v>
      </c>
      <c r="CV7" s="28" t="s">
        <v>393</v>
      </c>
      <c r="CZ7" s="28" t="s">
        <v>394</v>
      </c>
    </row>
    <row r="8" spans="1:106" x14ac:dyDescent="0.25">
      <c r="H8" s="4"/>
      <c r="I8" s="4"/>
    </row>
    <row r="9" spans="1:106" ht="15.75" thickBot="1" x14ac:dyDescent="0.3">
      <c r="C9" t="s">
        <v>395</v>
      </c>
      <c r="D9" t="s">
        <v>4</v>
      </c>
      <c r="E9" t="s">
        <v>396</v>
      </c>
      <c r="F9" t="s">
        <v>397</v>
      </c>
      <c r="G9" t="s">
        <v>398</v>
      </c>
      <c r="H9" t="s">
        <v>399</v>
      </c>
      <c r="I9" t="s">
        <v>400</v>
      </c>
      <c r="J9" t="s">
        <v>401</v>
      </c>
      <c r="K9" t="s">
        <v>402</v>
      </c>
      <c r="L9" t="s">
        <v>403</v>
      </c>
      <c r="M9" t="s">
        <v>404</v>
      </c>
      <c r="N9" s="15" t="s">
        <v>405</v>
      </c>
      <c r="O9" s="15" t="s">
        <v>406</v>
      </c>
      <c r="P9" s="15" t="s">
        <v>407</v>
      </c>
      <c r="R9" t="s">
        <v>395</v>
      </c>
      <c r="S9" t="s">
        <v>4</v>
      </c>
      <c r="T9" t="s">
        <v>396</v>
      </c>
      <c r="U9" t="s">
        <v>408</v>
      </c>
      <c r="V9" t="s">
        <v>398</v>
      </c>
      <c r="W9" t="s">
        <v>399</v>
      </c>
      <c r="X9" t="s">
        <v>400</v>
      </c>
      <c r="Y9" t="s">
        <v>401</v>
      </c>
      <c r="Z9" t="s">
        <v>402</v>
      </c>
      <c r="AA9" t="s">
        <v>403</v>
      </c>
      <c r="AB9" t="s">
        <v>404</v>
      </c>
      <c r="AC9" s="15" t="s">
        <v>405</v>
      </c>
      <c r="AD9" s="15" t="s">
        <v>406</v>
      </c>
      <c r="AE9" s="15" t="s">
        <v>407</v>
      </c>
      <c r="AG9" t="s">
        <v>4</v>
      </c>
      <c r="AH9" t="s">
        <v>409</v>
      </c>
      <c r="AI9" t="s">
        <v>410</v>
      </c>
      <c r="AK9" t="s">
        <v>410</v>
      </c>
      <c r="AL9" t="s">
        <v>409</v>
      </c>
      <c r="AN9" t="s">
        <v>395</v>
      </c>
      <c r="AO9" t="s">
        <v>4</v>
      </c>
      <c r="AP9" t="s">
        <v>411</v>
      </c>
      <c r="AR9" t="s">
        <v>395</v>
      </c>
      <c r="AS9" t="s">
        <v>412</v>
      </c>
      <c r="AT9" t="s">
        <v>4</v>
      </c>
      <c r="AU9" t="s">
        <v>411</v>
      </c>
      <c r="AW9" t="s">
        <v>395</v>
      </c>
      <c r="AX9" t="s">
        <v>4</v>
      </c>
      <c r="AY9" t="s">
        <v>413</v>
      </c>
      <c r="AZ9" t="s">
        <v>396</v>
      </c>
      <c r="BA9" t="s">
        <v>414</v>
      </c>
      <c r="BB9" t="s">
        <v>415</v>
      </c>
      <c r="BC9" t="s">
        <v>416</v>
      </c>
      <c r="BD9" t="s">
        <v>417</v>
      </c>
      <c r="BE9" t="s">
        <v>418</v>
      </c>
      <c r="BF9" t="s">
        <v>419</v>
      </c>
      <c r="BH9" s="42" t="s">
        <v>4</v>
      </c>
      <c r="BI9" s="42" t="s">
        <v>420</v>
      </c>
      <c r="BJ9" s="42" t="s">
        <v>421</v>
      </c>
      <c r="BK9" s="42" t="s">
        <v>422</v>
      </c>
      <c r="BL9" s="42" t="s">
        <v>423</v>
      </c>
      <c r="BM9" s="42" t="s">
        <v>424</v>
      </c>
      <c r="BN9" s="42" t="s">
        <v>425</v>
      </c>
      <c r="BO9" s="42" t="s">
        <v>426</v>
      </c>
      <c r="BP9" s="42" t="s">
        <v>427</v>
      </c>
      <c r="BQ9" s="42" t="s">
        <v>428</v>
      </c>
      <c r="BR9" s="42" t="s">
        <v>429</v>
      </c>
      <c r="BS9" s="42" t="s">
        <v>430</v>
      </c>
      <c r="BT9" s="42" t="s">
        <v>431</v>
      </c>
      <c r="BU9" s="42" t="s">
        <v>432</v>
      </c>
      <c r="BV9" s="42" t="s">
        <v>433</v>
      </c>
      <c r="BW9" s="42" t="s">
        <v>434</v>
      </c>
      <c r="BX9" s="49" t="s">
        <v>435</v>
      </c>
      <c r="BY9" s="42" t="s">
        <v>436</v>
      </c>
      <c r="BZ9" s="42" t="s">
        <v>437</v>
      </c>
      <c r="CA9" s="42" t="s">
        <v>371</v>
      </c>
      <c r="CB9" s="42" t="s">
        <v>438</v>
      </c>
      <c r="CD9" s="51" t="s">
        <v>439</v>
      </c>
      <c r="CE9" s="52" t="s">
        <v>440</v>
      </c>
      <c r="CF9" s="52" t="s">
        <v>402</v>
      </c>
      <c r="CG9" s="52" t="s">
        <v>441</v>
      </c>
      <c r="CI9" t="s">
        <v>439</v>
      </c>
      <c r="CJ9" t="s">
        <v>298</v>
      </c>
      <c r="CK9" t="s">
        <v>299</v>
      </c>
      <c r="CL9" t="s">
        <v>442</v>
      </c>
      <c r="CM9" t="s">
        <v>443</v>
      </c>
      <c r="CN9" t="s">
        <v>444</v>
      </c>
      <c r="CO9" t="s">
        <v>401</v>
      </c>
      <c r="CQ9" s="51" t="s">
        <v>398</v>
      </c>
      <c r="CR9" s="52" t="s">
        <v>440</v>
      </c>
      <c r="CS9" s="52" t="s">
        <v>402</v>
      </c>
      <c r="CT9" s="52" t="s">
        <v>441</v>
      </c>
      <c r="CV9" s="52" t="s">
        <v>299</v>
      </c>
      <c r="CW9" s="52" t="s">
        <v>442</v>
      </c>
      <c r="CX9" t="s">
        <v>445</v>
      </c>
      <c r="CZ9" s="51" t="s">
        <v>446</v>
      </c>
      <c r="DA9" s="52" t="s">
        <v>447</v>
      </c>
      <c r="DB9" s="52" t="s">
        <v>409</v>
      </c>
    </row>
    <row r="10" spans="1:106" ht="15.75" thickTop="1" x14ac:dyDescent="0.25">
      <c r="A10" s="47"/>
      <c r="C10">
        <v>1</v>
      </c>
      <c r="D10" t="s">
        <v>33</v>
      </c>
      <c r="E10">
        <v>2020</v>
      </c>
      <c r="F10">
        <v>0</v>
      </c>
      <c r="G10">
        <v>3</v>
      </c>
      <c r="H10" t="s">
        <v>448</v>
      </c>
      <c r="J10" s="19">
        <v>5024.6167500000001</v>
      </c>
      <c r="K10" s="19">
        <v>420.79747500000002</v>
      </c>
      <c r="L10" s="19">
        <v>117.9594</v>
      </c>
      <c r="M10" s="71">
        <v>0</v>
      </c>
      <c r="N10" s="26">
        <v>2.1</v>
      </c>
      <c r="O10" s="26"/>
      <c r="P10" s="26"/>
      <c r="R10">
        <v>1</v>
      </c>
      <c r="S10" t="s">
        <v>449</v>
      </c>
      <c r="T10">
        <v>2020</v>
      </c>
      <c r="U10">
        <v>0</v>
      </c>
      <c r="V10">
        <v>100</v>
      </c>
      <c r="W10" t="s">
        <v>450</v>
      </c>
      <c r="Y10" s="19"/>
      <c r="Z10" s="19">
        <v>572.94367780000005</v>
      </c>
      <c r="AA10" s="19"/>
      <c r="AB10" s="19">
        <v>11.458873560000001</v>
      </c>
      <c r="AC10" s="16">
        <v>0.92</v>
      </c>
      <c r="AD10" s="19"/>
      <c r="AE10" s="19"/>
      <c r="AG10" t="s">
        <v>449</v>
      </c>
      <c r="AH10" t="s">
        <v>451</v>
      </c>
      <c r="AI10" t="s">
        <v>450</v>
      </c>
      <c r="AK10" t="s">
        <v>450</v>
      </c>
      <c r="AL10" t="s">
        <v>451</v>
      </c>
      <c r="AN10">
        <v>1</v>
      </c>
      <c r="AO10" t="s">
        <v>33</v>
      </c>
      <c r="AP10">
        <v>15</v>
      </c>
      <c r="AR10">
        <v>1</v>
      </c>
      <c r="AT10" t="s">
        <v>452</v>
      </c>
      <c r="AU10">
        <v>25</v>
      </c>
      <c r="AW10">
        <v>1</v>
      </c>
      <c r="AX10" t="s">
        <v>33</v>
      </c>
      <c r="AZ10">
        <v>2020</v>
      </c>
      <c r="BA10">
        <v>35</v>
      </c>
      <c r="BB10" s="26">
        <v>3.6</v>
      </c>
      <c r="BC10" s="26">
        <f>IF(HeatSectorTechnologyLifetimes754[[#This Row],[Solar]]=1,2.1,_xlfn.XLOOKUP(HeatSectorTechnologyLifetimes754[[#This Row],[Technology]],Table510[Technology],Table510[Primary thermal efficiency (%)]))</f>
        <v>2.1</v>
      </c>
      <c r="BD10"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3.33</v>
      </c>
      <c r="BE10" s="48">
        <f>HeatSectorTechnologyLifetimes754[[#This Row],[Thermal efficiency (%)]]/HeatSectorTechnologyLifetimes754[[#This Row],[Base efficiency (%)]]</f>
        <v>1.7142857142857142</v>
      </c>
      <c r="BF10" s="48">
        <f>1</f>
        <v>1</v>
      </c>
      <c r="BH10" t="s">
        <v>33</v>
      </c>
      <c r="BI10" s="42">
        <v>1</v>
      </c>
      <c r="BJ10" s="42"/>
      <c r="BK10" s="42"/>
      <c r="BL10" s="42">
        <v>1</v>
      </c>
      <c r="BM10" s="42"/>
      <c r="BN10" s="42">
        <v>1</v>
      </c>
      <c r="BO10" s="42"/>
      <c r="BP10" s="42">
        <v>1</v>
      </c>
      <c r="BQ10" s="42"/>
      <c r="BR10" s="42">
        <v>1</v>
      </c>
      <c r="BS10" s="42"/>
      <c r="BT10" s="42"/>
      <c r="BU10" s="42">
        <v>1</v>
      </c>
      <c r="BV10" s="42">
        <v>1</v>
      </c>
      <c r="BW10" s="42">
        <v>1</v>
      </c>
      <c r="BX10" s="49"/>
      <c r="BY10" s="42"/>
      <c r="BZ10">
        <v>0.20499999999999999</v>
      </c>
      <c r="CA10" s="39">
        <f>HeatingSystemLoadFactorSizing3[[#This Row],[Uncalibrated load factor]]*load_factor/0.205</f>
        <v>0.22904027122427101</v>
      </c>
      <c r="CB10" s="42">
        <v>3</v>
      </c>
      <c r="CD10" s="54" t="s">
        <v>201</v>
      </c>
      <c r="CE10" s="46"/>
      <c r="CF10" s="46">
        <v>156.68481078762747</v>
      </c>
      <c r="CG10" s="46">
        <v>2.7331485791526</v>
      </c>
      <c r="CI10" t="s">
        <v>220</v>
      </c>
      <c r="CJ10">
        <v>1</v>
      </c>
      <c r="CK10" t="s">
        <v>333</v>
      </c>
      <c r="CL10" t="s">
        <v>331</v>
      </c>
      <c r="CM10">
        <f>IF(Table11[[#This Row],[CF heating system]]="Commercial electric heating",1,0)</f>
        <v>1</v>
      </c>
      <c r="CN10">
        <f>IF(AND(Table11[[#This Row],[CF heating system]]&lt;&gt;"Gas boiler",Table11[[#This Row],[Subsector]]&lt;&gt;"Industry"),1,0)</f>
        <v>1</v>
      </c>
      <c r="CO10" s="19">
        <v>1224.963</v>
      </c>
      <c r="CQ10" s="53">
        <v>100</v>
      </c>
      <c r="CR10" s="19">
        <v>589.04064205875011</v>
      </c>
      <c r="CS10" s="54"/>
      <c r="CT10" s="54"/>
      <c r="CV10" s="62" t="s">
        <v>453</v>
      </c>
      <c r="CW10" t="s">
        <v>449</v>
      </c>
      <c r="CX10" s="26">
        <v>0.5</v>
      </c>
      <c r="CZ10" s="53" t="str">
        <f>_xlfn.CONCAT("Industrial ",Table131116[[#This Row],[Fuel]]," ",Table131116[[#This Row],[General technology]])</f>
        <v>Industrial Bio waste Cement/Lime Kiln</v>
      </c>
      <c r="DA10" s="19" t="s">
        <v>267</v>
      </c>
      <c r="DB10" t="s">
        <v>454</v>
      </c>
    </row>
    <row r="11" spans="1:106" x14ac:dyDescent="0.25">
      <c r="A11" s="47"/>
      <c r="C11">
        <v>2</v>
      </c>
      <c r="D11" t="s">
        <v>33</v>
      </c>
      <c r="E11">
        <v>2020</v>
      </c>
      <c r="F11">
        <v>3</v>
      </c>
      <c r="G11">
        <v>5</v>
      </c>
      <c r="H11" t="s">
        <v>448</v>
      </c>
      <c r="J11" s="19">
        <v>5024.6167500000001</v>
      </c>
      <c r="K11" s="19">
        <v>420.79747500000002</v>
      </c>
      <c r="L11" s="19">
        <v>117.9594</v>
      </c>
      <c r="M11" s="71">
        <v>0</v>
      </c>
      <c r="N11" s="26">
        <v>2.1</v>
      </c>
      <c r="O11" s="26"/>
      <c r="P11" s="26"/>
      <c r="R11">
        <v>2</v>
      </c>
      <c r="S11" t="s">
        <v>449</v>
      </c>
      <c r="T11">
        <v>2020</v>
      </c>
      <c r="U11">
        <v>100</v>
      </c>
      <c r="V11">
        <v>300</v>
      </c>
      <c r="W11" t="s">
        <v>450</v>
      </c>
      <c r="Y11" s="19"/>
      <c r="Z11" s="19">
        <v>572.94367780000005</v>
      </c>
      <c r="AA11" s="19"/>
      <c r="AB11" s="19">
        <v>11.458873560000001</v>
      </c>
      <c r="AC11" s="16">
        <v>0.92</v>
      </c>
      <c r="AD11" s="19"/>
      <c r="AE11" s="19"/>
      <c r="AG11" t="s">
        <v>449</v>
      </c>
      <c r="AH11" t="s">
        <v>455</v>
      </c>
      <c r="AI11" t="s">
        <v>450</v>
      </c>
      <c r="AK11" t="s">
        <v>450</v>
      </c>
      <c r="AL11" t="s">
        <v>455</v>
      </c>
      <c r="AN11">
        <v>2</v>
      </c>
      <c r="AO11" t="s">
        <v>41</v>
      </c>
      <c r="AP11">
        <v>15</v>
      </c>
      <c r="AR11">
        <v>2</v>
      </c>
      <c r="AT11" t="s">
        <v>456</v>
      </c>
      <c r="AU11">
        <v>25</v>
      </c>
      <c r="AW11">
        <v>2</v>
      </c>
      <c r="AX11" t="s">
        <v>33</v>
      </c>
      <c r="AZ11">
        <v>2020</v>
      </c>
      <c r="BA11">
        <v>40</v>
      </c>
      <c r="BB11" s="26">
        <v>3.4</v>
      </c>
      <c r="BC11" s="26">
        <f>IF(HeatSectorTechnologyLifetimes754[[#This Row],[Solar]]=1,2.1,_xlfn.XLOOKUP(HeatSectorTechnologyLifetimes754[[#This Row],[Technology]],Table510[Technology],Table510[Primary thermal efficiency (%)]))</f>
        <v>2.1</v>
      </c>
      <c r="BD11"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3.1659999999999999</v>
      </c>
      <c r="BE11" s="48">
        <f>HeatSectorTechnologyLifetimes754[[#This Row],[Thermal efficiency (%)]]/HeatSectorTechnologyLifetimes754[[#This Row],[Base efficiency (%)]]</f>
        <v>1.6190476190476188</v>
      </c>
      <c r="BF11" s="48">
        <f>1</f>
        <v>1</v>
      </c>
      <c r="BH11" t="s">
        <v>41</v>
      </c>
      <c r="BI11" s="42">
        <v>1</v>
      </c>
      <c r="BJ11" s="42"/>
      <c r="BK11" s="42"/>
      <c r="BL11" s="42">
        <v>1</v>
      </c>
      <c r="BM11" s="42"/>
      <c r="BN11" s="42">
        <v>1</v>
      </c>
      <c r="BO11" s="42"/>
      <c r="BP11" s="42">
        <v>1</v>
      </c>
      <c r="BQ11" s="42"/>
      <c r="BR11" s="42">
        <v>1</v>
      </c>
      <c r="BS11" s="42"/>
      <c r="BT11" s="42"/>
      <c r="BU11" s="42">
        <v>1</v>
      </c>
      <c r="BV11" s="42">
        <v>1</v>
      </c>
      <c r="BW11" s="42">
        <v>1</v>
      </c>
      <c r="BX11" s="49"/>
      <c r="BY11" s="42"/>
      <c r="BZ11">
        <v>0.20499999999999999</v>
      </c>
      <c r="CA11" s="39">
        <f>HeatingSystemLoadFactorSizing3[[#This Row],[Uncalibrated load factor]]*load_factor/0.205</f>
        <v>0.22904027122427101</v>
      </c>
      <c r="CB11" s="42">
        <v>3</v>
      </c>
      <c r="CD11" s="54" t="s">
        <v>205</v>
      </c>
      <c r="CE11" s="73"/>
      <c r="CF11" s="46">
        <v>206.16422472056252</v>
      </c>
      <c r="CG11" s="46">
        <v>15.707750454900003</v>
      </c>
      <c r="CI11" t="s">
        <v>220</v>
      </c>
      <c r="CJ11">
        <v>2</v>
      </c>
      <c r="CK11" t="s">
        <v>333</v>
      </c>
      <c r="CL11" t="s">
        <v>331</v>
      </c>
      <c r="CM11">
        <f>IF(Table11[[#This Row],[CF heating system]]="Commercial electric heating",1,0)</f>
        <v>1</v>
      </c>
      <c r="CN11">
        <f>IF(AND(Table11[[#This Row],[CF heating system]]&lt;&gt;"Gas boiler",Table11[[#This Row],[Subsector]]&lt;&gt;"Industry"),1,0)</f>
        <v>1</v>
      </c>
      <c r="CO11" s="19">
        <v>1224.963</v>
      </c>
      <c r="CQ11" s="54">
        <v>1000</v>
      </c>
      <c r="CR11" s="19">
        <v>2356.1625682350004</v>
      </c>
      <c r="CS11" s="19"/>
      <c r="CT11" s="19"/>
      <c r="CV11" s="62" t="s">
        <v>453</v>
      </c>
      <c r="CW11" t="s">
        <v>457</v>
      </c>
      <c r="CX11" s="26">
        <v>0.8</v>
      </c>
      <c r="CZ11" s="53" t="str">
        <f>_xlfn.CONCAT("Industrial ",Table131116[[#This Row],[Fuel]]," ",Table131116[[#This Row],[General technology]])</f>
        <v>Industrial Bio waste Other Kiln</v>
      </c>
      <c r="DA11" s="19" t="s">
        <v>458</v>
      </c>
      <c r="DB11" t="s">
        <v>454</v>
      </c>
    </row>
    <row r="12" spans="1:106" x14ac:dyDescent="0.25">
      <c r="A12" s="47"/>
      <c r="C12">
        <v>3</v>
      </c>
      <c r="D12" t="s">
        <v>33</v>
      </c>
      <c r="E12">
        <v>2020</v>
      </c>
      <c r="F12">
        <v>5</v>
      </c>
      <c r="G12">
        <v>10</v>
      </c>
      <c r="H12" t="s">
        <v>448</v>
      </c>
      <c r="J12" s="19">
        <v>5024.6167500000001</v>
      </c>
      <c r="K12" s="19">
        <v>420.79747500000002</v>
      </c>
      <c r="L12" s="19">
        <v>117.9594</v>
      </c>
      <c r="M12" s="71">
        <v>0</v>
      </c>
      <c r="N12" s="26">
        <v>2.1</v>
      </c>
      <c r="O12" s="26"/>
      <c r="P12" s="26"/>
      <c r="R12">
        <v>3</v>
      </c>
      <c r="S12" t="s">
        <v>449</v>
      </c>
      <c r="T12">
        <v>2020</v>
      </c>
      <c r="U12">
        <v>300</v>
      </c>
      <c r="V12">
        <v>1000</v>
      </c>
      <c r="W12" t="s">
        <v>450</v>
      </c>
      <c r="Y12" s="19"/>
      <c r="Z12" s="19">
        <v>572.94367780000005</v>
      </c>
      <c r="AA12" s="19"/>
      <c r="AB12" s="19">
        <v>11.458873560000001</v>
      </c>
      <c r="AC12" s="16">
        <v>0.92</v>
      </c>
      <c r="AD12" s="19"/>
      <c r="AE12" s="19"/>
      <c r="AG12" t="s">
        <v>449</v>
      </c>
      <c r="AH12" t="s">
        <v>459</v>
      </c>
      <c r="AI12" t="s">
        <v>450</v>
      </c>
      <c r="AK12" t="s">
        <v>450</v>
      </c>
      <c r="AL12" t="s">
        <v>459</v>
      </c>
      <c r="AN12">
        <v>3</v>
      </c>
      <c r="AO12" t="s">
        <v>48</v>
      </c>
      <c r="AP12">
        <v>15</v>
      </c>
      <c r="AR12">
        <v>3</v>
      </c>
      <c r="AT12" t="s">
        <v>460</v>
      </c>
      <c r="AU12">
        <v>25</v>
      </c>
      <c r="AW12">
        <v>3</v>
      </c>
      <c r="AX12" t="s">
        <v>33</v>
      </c>
      <c r="AZ12">
        <v>2020</v>
      </c>
      <c r="BA12">
        <v>45</v>
      </c>
      <c r="BB12" s="26">
        <v>3</v>
      </c>
      <c r="BC12" s="26">
        <f>IF(HeatSectorTechnologyLifetimes754[[#This Row],[Solar]]=1,2.1,_xlfn.XLOOKUP(HeatSectorTechnologyLifetimes754[[#This Row],[Technology]],Table510[Technology],Table510[Primary thermal efficiency (%)]))</f>
        <v>2.1</v>
      </c>
      <c r="BD12"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2.8380000000000001</v>
      </c>
      <c r="BE12" s="48">
        <f>HeatSectorTechnologyLifetimes754[[#This Row],[Thermal efficiency (%)]]/HeatSectorTechnologyLifetimes754[[#This Row],[Base efficiency (%)]]</f>
        <v>1.4285714285714286</v>
      </c>
      <c r="BF12" s="48">
        <f>1</f>
        <v>1</v>
      </c>
      <c r="BH12" t="s">
        <v>48</v>
      </c>
      <c r="BI12" s="42">
        <v>1</v>
      </c>
      <c r="BJ12" s="42"/>
      <c r="BK12" s="42"/>
      <c r="BL12" s="42">
        <v>1</v>
      </c>
      <c r="BM12" s="42">
        <v>1</v>
      </c>
      <c r="BN12" s="42">
        <v>1</v>
      </c>
      <c r="BO12" s="42"/>
      <c r="BP12" s="42">
        <v>1</v>
      </c>
      <c r="BQ12" s="42"/>
      <c r="BR12" s="42">
        <v>1</v>
      </c>
      <c r="BS12" s="42"/>
      <c r="BT12" s="42"/>
      <c r="BU12" s="42">
        <v>1</v>
      </c>
      <c r="BV12" s="42">
        <v>1</v>
      </c>
      <c r="BW12" s="42">
        <v>1</v>
      </c>
      <c r="BX12" s="49"/>
      <c r="BY12" s="42"/>
      <c r="BZ12">
        <v>0.20499999999999999</v>
      </c>
      <c r="CA12" s="39">
        <f>HeatingSystemLoadFactorSizing3[[#This Row],[Uncalibrated load factor]]*load_factor/0.205</f>
        <v>0.22904027122427101</v>
      </c>
      <c r="CB12" s="42">
        <v>3</v>
      </c>
      <c r="CD12" s="54" t="s">
        <v>207</v>
      </c>
      <c r="CE12" s="46">
        <v>235.9188</v>
      </c>
      <c r="CF12" s="73"/>
      <c r="CG12" s="46">
        <v>6.2831001819600001</v>
      </c>
      <c r="CI12" t="s">
        <v>220</v>
      </c>
      <c r="CJ12">
        <v>3</v>
      </c>
      <c r="CK12" t="s">
        <v>333</v>
      </c>
      <c r="CL12" t="s">
        <v>25</v>
      </c>
      <c r="CM12">
        <f>IF(Table11[[#This Row],[CF heating system]]="Commercial electric heating",1,0)</f>
        <v>0</v>
      </c>
      <c r="CN12">
        <f>IF(AND(Table11[[#This Row],[CF heating system]]&lt;&gt;"Gas boiler",Table11[[#This Row],[Subsector]]&lt;&gt;"Industry"),1,0)</f>
        <v>0</v>
      </c>
      <c r="CO12" s="19">
        <v>0</v>
      </c>
      <c r="CQ12" s="54">
        <v>1000000</v>
      </c>
      <c r="CR12" s="19">
        <v>5890.4064205875002</v>
      </c>
      <c r="CS12" s="19"/>
      <c r="CT12" s="19"/>
      <c r="CV12" s="62" t="s">
        <v>453</v>
      </c>
      <c r="CW12" t="s">
        <v>461</v>
      </c>
      <c r="CX12" s="26">
        <v>0.6</v>
      </c>
      <c r="CZ12" s="53" t="str">
        <f>_xlfn.CONCAT("Industrial ",Table131116[[#This Row],[Fuel]]," ",Table131116[[#This Row],[General technology]])</f>
        <v>Industrial Bio waste Boiler</v>
      </c>
      <c r="DA12" s="19" t="s">
        <v>462</v>
      </c>
      <c r="DB12" t="s">
        <v>454</v>
      </c>
    </row>
    <row r="13" spans="1:106" x14ac:dyDescent="0.25">
      <c r="A13" s="47"/>
      <c r="C13">
        <v>4</v>
      </c>
      <c r="D13" t="s">
        <v>33</v>
      </c>
      <c r="E13">
        <v>2020</v>
      </c>
      <c r="F13">
        <v>10</v>
      </c>
      <c r="G13">
        <v>15</v>
      </c>
      <c r="H13" t="s">
        <v>448</v>
      </c>
      <c r="J13" s="19">
        <v>5024.6167500000001</v>
      </c>
      <c r="K13" s="19">
        <v>420.79747500000002</v>
      </c>
      <c r="L13" s="19">
        <v>117.9594</v>
      </c>
      <c r="M13" s="71">
        <v>0</v>
      </c>
      <c r="N13" s="26">
        <v>2.1</v>
      </c>
      <c r="O13" s="26"/>
      <c r="P13" s="26"/>
      <c r="R13">
        <v>4</v>
      </c>
      <c r="S13" t="s">
        <v>449</v>
      </c>
      <c r="T13">
        <v>2020</v>
      </c>
      <c r="U13">
        <v>1000</v>
      </c>
      <c r="V13">
        <v>3000</v>
      </c>
      <c r="W13" t="s">
        <v>450</v>
      </c>
      <c r="Y13" s="19"/>
      <c r="Z13" s="19">
        <v>572.94367780000005</v>
      </c>
      <c r="AA13" s="19"/>
      <c r="AB13" s="19">
        <v>11.458873560000001</v>
      </c>
      <c r="AC13" s="16">
        <v>0.92</v>
      </c>
      <c r="AD13" s="19"/>
      <c r="AE13" s="19"/>
      <c r="AG13" t="s">
        <v>449</v>
      </c>
      <c r="AH13" t="s">
        <v>463</v>
      </c>
      <c r="AI13" t="s">
        <v>450</v>
      </c>
      <c r="AK13" t="s">
        <v>450</v>
      </c>
      <c r="AL13" t="s">
        <v>463</v>
      </c>
      <c r="AN13">
        <v>4</v>
      </c>
      <c r="AO13" t="s">
        <v>53</v>
      </c>
      <c r="AP13">
        <v>15</v>
      </c>
      <c r="AR13">
        <v>4</v>
      </c>
      <c r="AT13" t="s">
        <v>464</v>
      </c>
      <c r="AU13">
        <v>15</v>
      </c>
      <c r="AW13">
        <v>4</v>
      </c>
      <c r="AX13" t="s">
        <v>33</v>
      </c>
      <c r="AZ13">
        <v>2020</v>
      </c>
      <c r="BA13">
        <v>50</v>
      </c>
      <c r="BB13" s="26">
        <v>2.7</v>
      </c>
      <c r="BC13" s="26">
        <f>IF(HeatSectorTechnologyLifetimes754[[#This Row],[Solar]]=1,2.1,_xlfn.XLOOKUP(HeatSectorTechnologyLifetimes754[[#This Row],[Technology]],Table510[Technology],Table510[Primary thermal efficiency (%)]))</f>
        <v>2.1</v>
      </c>
      <c r="BD13"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2.5920000000000001</v>
      </c>
      <c r="BE13" s="48">
        <f>HeatSectorTechnologyLifetimes754[[#This Row],[Thermal efficiency (%)]]/HeatSectorTechnologyLifetimes754[[#This Row],[Base efficiency (%)]]</f>
        <v>1.2857142857142858</v>
      </c>
      <c r="BF13" s="48">
        <f>1</f>
        <v>1</v>
      </c>
      <c r="BH13" t="s">
        <v>53</v>
      </c>
      <c r="BI13" s="42"/>
      <c r="BJ13" s="42"/>
      <c r="BK13" s="42"/>
      <c r="BL13" s="42"/>
      <c r="BM13" s="42"/>
      <c r="BN13" s="42">
        <v>1</v>
      </c>
      <c r="BO13" s="42"/>
      <c r="BP13" s="42"/>
      <c r="BQ13" s="42"/>
      <c r="BR13" s="42"/>
      <c r="BS13" s="42"/>
      <c r="BT13" s="42"/>
      <c r="BU13" s="42">
        <v>1</v>
      </c>
      <c r="BV13" s="42"/>
      <c r="BW13" s="42">
        <v>1</v>
      </c>
      <c r="BX13" s="49"/>
      <c r="BY13" s="42"/>
      <c r="BZ13">
        <v>0.09</v>
      </c>
      <c r="CA13" s="39">
        <f>HeatingSystemLoadFactorSizing3[[#This Row],[Uncalibrated load factor]]*load_factor/0.205</f>
        <v>0.10055426541553361</v>
      </c>
      <c r="CB13" s="42">
        <v>3</v>
      </c>
      <c r="CD13" s="54" t="s">
        <v>209</v>
      </c>
      <c r="CE13" s="46">
        <v>1472.601605146875</v>
      </c>
      <c r="CF13" s="73"/>
      <c r="CG13" s="46">
        <v>5.8904064205875004</v>
      </c>
      <c r="CI13" t="s">
        <v>220</v>
      </c>
      <c r="CJ13">
        <v>4</v>
      </c>
      <c r="CK13" t="s">
        <v>333</v>
      </c>
      <c r="CL13" t="s">
        <v>25</v>
      </c>
      <c r="CM13">
        <f>IF(Table11[[#This Row],[CF heating system]]="Commercial electric heating",1,0)</f>
        <v>0</v>
      </c>
      <c r="CN13">
        <f>IF(AND(Table11[[#This Row],[CF heating system]]&lt;&gt;"Gas boiler",Table11[[#This Row],[Subsector]]&lt;&gt;"Industry"),1,0)</f>
        <v>0</v>
      </c>
      <c r="CO13" s="19">
        <v>0</v>
      </c>
      <c r="CV13" s="62" t="s">
        <v>453</v>
      </c>
      <c r="CW13" t="s">
        <v>465</v>
      </c>
      <c r="CX13" s="26">
        <v>0.3</v>
      </c>
      <c r="CZ13" s="53" t="str">
        <f>_xlfn.CONCAT("Industrial ",Table131116[[#This Row],[Fuel]]," ",Table131116[[#This Row],[General technology]])</f>
        <v>Industrial Bio waste Furnace</v>
      </c>
      <c r="DA13" s="54" t="s">
        <v>282</v>
      </c>
      <c r="DB13" t="s">
        <v>454</v>
      </c>
    </row>
    <row r="14" spans="1:106" x14ac:dyDescent="0.25">
      <c r="A14" s="47"/>
      <c r="C14">
        <v>5</v>
      </c>
      <c r="D14" t="s">
        <v>33</v>
      </c>
      <c r="E14">
        <v>2020</v>
      </c>
      <c r="F14">
        <v>15</v>
      </c>
      <c r="G14">
        <v>50</v>
      </c>
      <c r="H14" t="s">
        <v>448</v>
      </c>
      <c r="J14" s="19">
        <v>5051.7505000000001</v>
      </c>
      <c r="K14" s="19">
        <v>326.49603070000001</v>
      </c>
      <c r="L14" s="19">
        <v>0</v>
      </c>
      <c r="M14" s="71">
        <v>10.48373866</v>
      </c>
      <c r="N14" s="26">
        <v>2.1</v>
      </c>
      <c r="O14" s="26"/>
      <c r="P14" s="26"/>
      <c r="R14">
        <v>5</v>
      </c>
      <c r="S14" t="s">
        <v>449</v>
      </c>
      <c r="T14">
        <v>2020</v>
      </c>
      <c r="U14">
        <v>3000</v>
      </c>
      <c r="V14">
        <v>10000</v>
      </c>
      <c r="W14" t="s">
        <v>450</v>
      </c>
      <c r="Y14" s="19"/>
      <c r="Z14" s="19">
        <v>353.96509150000003</v>
      </c>
      <c r="AA14" s="19"/>
      <c r="AB14" s="19">
        <v>7.0793018290000003</v>
      </c>
      <c r="AC14" s="16">
        <v>0.92</v>
      </c>
      <c r="AD14" s="19"/>
      <c r="AE14" s="19"/>
      <c r="AG14" t="s">
        <v>449</v>
      </c>
      <c r="AH14" t="s">
        <v>466</v>
      </c>
      <c r="AI14" t="s">
        <v>450</v>
      </c>
      <c r="AK14" t="s">
        <v>450</v>
      </c>
      <c r="AL14" t="s">
        <v>466</v>
      </c>
      <c r="AN14">
        <v>5</v>
      </c>
      <c r="AO14" t="s">
        <v>59</v>
      </c>
      <c r="AP14">
        <v>15</v>
      </c>
      <c r="AR14">
        <v>5</v>
      </c>
      <c r="AT14" t="s">
        <v>273</v>
      </c>
      <c r="AU14">
        <v>25</v>
      </c>
      <c r="AW14">
        <v>5</v>
      </c>
      <c r="AX14" t="s">
        <v>33</v>
      </c>
      <c r="AZ14">
        <v>2020</v>
      </c>
      <c r="BA14">
        <v>55</v>
      </c>
      <c r="BB14" s="26">
        <v>2.4</v>
      </c>
      <c r="BC14" s="26">
        <f>IF(HeatSectorTechnologyLifetimes754[[#This Row],[Solar]]=1,2.1,_xlfn.XLOOKUP(HeatSectorTechnologyLifetimes754[[#This Row],[Technology]],Table510[Technology],Table510[Primary thermal efficiency (%)]))</f>
        <v>2.1</v>
      </c>
      <c r="BD14"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2.3459999999999996</v>
      </c>
      <c r="BE14" s="48">
        <f>HeatSectorTechnologyLifetimes754[[#This Row],[Thermal efficiency (%)]]/HeatSectorTechnologyLifetimes754[[#This Row],[Base efficiency (%)]]</f>
        <v>1.1428571428571428</v>
      </c>
      <c r="BF14" s="48">
        <f>1</f>
        <v>1</v>
      </c>
      <c r="BH14" t="s">
        <v>59</v>
      </c>
      <c r="BI14" s="42"/>
      <c r="BJ14" s="42"/>
      <c r="BK14" s="42"/>
      <c r="BL14" s="42"/>
      <c r="BM14" s="42">
        <v>1</v>
      </c>
      <c r="BN14" s="42">
        <v>1</v>
      </c>
      <c r="BO14" s="42"/>
      <c r="BP14" s="42"/>
      <c r="BQ14" s="42"/>
      <c r="BR14" s="42"/>
      <c r="BS14" s="42"/>
      <c r="BT14" s="42"/>
      <c r="BU14" s="42">
        <v>1</v>
      </c>
      <c r="BV14" s="42"/>
      <c r="BW14" s="42">
        <v>1</v>
      </c>
      <c r="BX14" s="49"/>
      <c r="BY14" s="42"/>
      <c r="BZ14">
        <v>0.09</v>
      </c>
      <c r="CA14" s="39">
        <f>HeatingSystemLoadFactorSizing3[[#This Row],[Uncalibrated load factor]]*load_factor/0.205</f>
        <v>0.10055426541553361</v>
      </c>
      <c r="CB14" s="42">
        <v>3</v>
      </c>
      <c r="CD14" s="55" t="s">
        <v>214</v>
      </c>
      <c r="CE14" s="73"/>
      <c r="CF14" s="46">
        <v>11.780812841175001</v>
      </c>
      <c r="CG14" s="73"/>
      <c r="CI14" t="s">
        <v>220</v>
      </c>
      <c r="CJ14">
        <v>5</v>
      </c>
      <c r="CK14" t="s">
        <v>333</v>
      </c>
      <c r="CL14" t="s">
        <v>25</v>
      </c>
      <c r="CM14">
        <f>IF(Table11[[#This Row],[CF heating system]]="Commercial electric heating",1,0)</f>
        <v>0</v>
      </c>
      <c r="CN14">
        <f>IF(AND(Table11[[#This Row],[CF heating system]]&lt;&gt;"Gas boiler",Table11[[#This Row],[Subsector]]&lt;&gt;"Industry"),1,0)</f>
        <v>0</v>
      </c>
      <c r="CO14" s="19">
        <v>0</v>
      </c>
      <c r="CV14" s="62" t="s">
        <v>453</v>
      </c>
      <c r="CW14" t="s">
        <v>467</v>
      </c>
      <c r="CX14" s="26">
        <v>0.8</v>
      </c>
      <c r="CZ14" s="53" t="str">
        <f>_xlfn.CONCAT("Industrial ",Table131116[[#This Row],[Fuel]]," ",Table131116[[#This Row],[General technology]])</f>
        <v>Industrial Bio waste Dryer</v>
      </c>
      <c r="DA14" s="54" t="s">
        <v>286</v>
      </c>
      <c r="DB14" t="s">
        <v>454</v>
      </c>
    </row>
    <row r="15" spans="1:106" x14ac:dyDescent="0.25">
      <c r="A15" s="47"/>
      <c r="C15">
        <v>6</v>
      </c>
      <c r="D15" t="s">
        <v>33</v>
      </c>
      <c r="E15">
        <v>2020</v>
      </c>
      <c r="F15">
        <v>50</v>
      </c>
      <c r="G15">
        <v>100</v>
      </c>
      <c r="H15" t="s">
        <v>448</v>
      </c>
      <c r="J15" s="19">
        <v>5051.7505000000001</v>
      </c>
      <c r="K15" s="19">
        <v>292.01965030000002</v>
      </c>
      <c r="L15" s="19">
        <v>0</v>
      </c>
      <c r="M15" s="71">
        <v>7.0274601780000001</v>
      </c>
      <c r="N15" s="26">
        <v>2.1</v>
      </c>
      <c r="O15" s="26"/>
      <c r="P15" s="26"/>
      <c r="R15">
        <v>6</v>
      </c>
      <c r="S15" t="s">
        <v>449</v>
      </c>
      <c r="T15">
        <v>2020</v>
      </c>
      <c r="U15">
        <v>10000</v>
      </c>
      <c r="V15">
        <v>30000</v>
      </c>
      <c r="W15" t="s">
        <v>450</v>
      </c>
      <c r="Y15" s="19"/>
      <c r="Z15" s="19">
        <v>228.0929864</v>
      </c>
      <c r="AA15" s="19"/>
      <c r="AB15" s="19">
        <v>4.561859729</v>
      </c>
      <c r="AC15" s="16">
        <v>0.92</v>
      </c>
      <c r="AD15" s="19"/>
      <c r="AE15" s="19"/>
      <c r="AG15" t="s">
        <v>449</v>
      </c>
      <c r="AH15" t="s">
        <v>468</v>
      </c>
      <c r="AI15" t="s">
        <v>450</v>
      </c>
      <c r="AK15" t="s">
        <v>450</v>
      </c>
      <c r="AL15" t="s">
        <v>468</v>
      </c>
      <c r="AN15">
        <v>6</v>
      </c>
      <c r="AO15" t="s">
        <v>66</v>
      </c>
      <c r="AP15">
        <v>15</v>
      </c>
      <c r="AR15">
        <v>6</v>
      </c>
      <c r="AT15" t="s">
        <v>469</v>
      </c>
      <c r="AU15">
        <v>15</v>
      </c>
      <c r="AW15">
        <v>6</v>
      </c>
      <c r="AX15" t="s">
        <v>33</v>
      </c>
      <c r="AZ15">
        <v>2020</v>
      </c>
      <c r="BA15">
        <v>60</v>
      </c>
      <c r="BB15" s="26">
        <v>2.1</v>
      </c>
      <c r="BC15" s="26">
        <f>IF(HeatSectorTechnologyLifetimes754[[#This Row],[Solar]]=1,2.1,_xlfn.XLOOKUP(HeatSectorTechnologyLifetimes754[[#This Row],[Technology]],Table510[Technology],Table510[Primary thermal efficiency (%)]))</f>
        <v>2.1</v>
      </c>
      <c r="BD15"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2.1</v>
      </c>
      <c r="BE15" s="48">
        <f>HeatSectorTechnologyLifetimes754[[#This Row],[Thermal efficiency (%)]]/HeatSectorTechnologyLifetimes754[[#This Row],[Base efficiency (%)]]</f>
        <v>1</v>
      </c>
      <c r="BF15" s="48">
        <f>1</f>
        <v>1</v>
      </c>
      <c r="BH15" t="s">
        <v>66</v>
      </c>
      <c r="BI15" s="42"/>
      <c r="BJ15" s="42"/>
      <c r="BK15" s="42"/>
      <c r="BL15" s="42"/>
      <c r="BM15" s="42"/>
      <c r="BN15" s="42">
        <v>1</v>
      </c>
      <c r="BO15" s="42"/>
      <c r="BP15" s="42"/>
      <c r="BQ15" s="42"/>
      <c r="BR15" s="42"/>
      <c r="BS15" s="42"/>
      <c r="BT15" s="42"/>
      <c r="BU15" s="42">
        <v>1</v>
      </c>
      <c r="BV15" s="42"/>
      <c r="BW15" s="42">
        <v>1</v>
      </c>
      <c r="BX15" s="49"/>
      <c r="BY15" s="42"/>
      <c r="BZ15">
        <v>0.09</v>
      </c>
      <c r="CA15" s="39">
        <f>HeatingSystemLoadFactorSizing3[[#This Row],[Uncalibrated load factor]]*load_factor/0.205</f>
        <v>0.10055426541553361</v>
      </c>
      <c r="CB15" s="42">
        <v>3</v>
      </c>
      <c r="CD15" s="59" t="s">
        <v>470</v>
      </c>
      <c r="CE15" s="75">
        <v>289.47000000000003</v>
      </c>
      <c r="CF15" s="73"/>
      <c r="CG15" s="73"/>
      <c r="CI15" t="s">
        <v>220</v>
      </c>
      <c r="CJ15">
        <v>6</v>
      </c>
      <c r="CK15" t="s">
        <v>333</v>
      </c>
      <c r="CL15" t="s">
        <v>20</v>
      </c>
      <c r="CM15">
        <f>IF(Table11[[#This Row],[CF heating system]]="Commercial electric heating",1,0)</f>
        <v>0</v>
      </c>
      <c r="CN15">
        <f>IF(AND(Table11[[#This Row],[CF heating system]]&lt;&gt;"Gas boiler",Table11[[#This Row],[Subsector]]&lt;&gt;"Industry"),1,0)</f>
        <v>1</v>
      </c>
      <c r="CO15" s="19">
        <v>0</v>
      </c>
      <c r="CV15" s="62" t="s">
        <v>453</v>
      </c>
      <c r="CW15" t="s">
        <v>471</v>
      </c>
      <c r="CX15" s="26">
        <v>0.4</v>
      </c>
      <c r="CZ15" s="53" t="str">
        <f>_xlfn.CONCAT("Industrial ",Table131116[[#This Row],[Fuel]]," ",Table131116[[#This Row],[General technology]])</f>
        <v>Industrial Bio waste Oven</v>
      </c>
      <c r="DA15" s="54" t="s">
        <v>281</v>
      </c>
      <c r="DB15" t="s">
        <v>454</v>
      </c>
    </row>
    <row r="16" spans="1:106" x14ac:dyDescent="0.25">
      <c r="A16" s="47"/>
      <c r="C16">
        <v>7</v>
      </c>
      <c r="D16" t="s">
        <v>33</v>
      </c>
      <c r="E16">
        <v>2020</v>
      </c>
      <c r="F16">
        <v>100</v>
      </c>
      <c r="G16">
        <v>200</v>
      </c>
      <c r="H16" t="s">
        <v>448</v>
      </c>
      <c r="J16" s="19">
        <v>5051.7505000000001</v>
      </c>
      <c r="K16" s="19">
        <v>261.18380660000003</v>
      </c>
      <c r="L16" s="19">
        <v>0</v>
      </c>
      <c r="M16" s="72">
        <v>5.2053795940000001</v>
      </c>
      <c r="N16" s="26">
        <v>2.1</v>
      </c>
      <c r="O16" s="26"/>
      <c r="P16" s="26"/>
      <c r="R16">
        <v>7</v>
      </c>
      <c r="S16" t="s">
        <v>449</v>
      </c>
      <c r="T16">
        <v>2020</v>
      </c>
      <c r="U16">
        <v>30000</v>
      </c>
      <c r="V16" s="69">
        <v>100000000</v>
      </c>
      <c r="W16" t="s">
        <v>450</v>
      </c>
      <c r="Y16" s="19"/>
      <c r="Z16" s="19">
        <v>140.91604100000001</v>
      </c>
      <c r="AA16" s="19"/>
      <c r="AB16" s="19">
        <v>2.8183208209999999</v>
      </c>
      <c r="AC16" s="16">
        <v>0.92</v>
      </c>
      <c r="AD16" s="19"/>
      <c r="AE16" s="19"/>
      <c r="AG16" t="s">
        <v>449</v>
      </c>
      <c r="AH16" t="s">
        <v>472</v>
      </c>
      <c r="AI16" t="s">
        <v>450</v>
      </c>
      <c r="AK16" t="s">
        <v>450</v>
      </c>
      <c r="AL16" t="s">
        <v>472</v>
      </c>
      <c r="AN16">
        <v>7</v>
      </c>
      <c r="AO16" t="s">
        <v>68</v>
      </c>
      <c r="AP16">
        <v>15</v>
      </c>
      <c r="AR16">
        <v>7</v>
      </c>
      <c r="AT16" t="s">
        <v>473</v>
      </c>
      <c r="AU16">
        <v>25</v>
      </c>
      <c r="AW16">
        <v>7</v>
      </c>
      <c r="AX16" t="s">
        <v>33</v>
      </c>
      <c r="AZ16">
        <v>2020</v>
      </c>
      <c r="BA16">
        <v>65</v>
      </c>
      <c r="BB16" s="26">
        <v>1.8375000000000001</v>
      </c>
      <c r="BC16" s="26">
        <f>IF(HeatSectorTechnologyLifetimes754[[#This Row],[Solar]]=1,2.1,_xlfn.XLOOKUP(HeatSectorTechnologyLifetimes754[[#This Row],[Technology]],Table510[Technology],Table510[Primary thermal efficiency (%)]))</f>
        <v>2.1</v>
      </c>
      <c r="BD16"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1.8847499999999999</v>
      </c>
      <c r="BE16" s="48">
        <f>HeatSectorTechnologyLifetimes754[[#This Row],[Thermal efficiency (%)]]/HeatSectorTechnologyLifetimes754[[#This Row],[Base efficiency (%)]]</f>
        <v>0.875</v>
      </c>
      <c r="BF16" s="48">
        <f>1</f>
        <v>1</v>
      </c>
      <c r="BH16" t="s">
        <v>68</v>
      </c>
      <c r="BI16" s="42"/>
      <c r="BJ16" s="42"/>
      <c r="BK16" s="42"/>
      <c r="BL16" s="42"/>
      <c r="BM16" s="42"/>
      <c r="BN16" s="42">
        <v>1</v>
      </c>
      <c r="BO16" s="42"/>
      <c r="BP16" s="42"/>
      <c r="BQ16" s="42"/>
      <c r="BR16" s="42"/>
      <c r="BS16" s="42"/>
      <c r="BT16" s="42"/>
      <c r="BU16" s="42">
        <v>1</v>
      </c>
      <c r="BV16" s="42"/>
      <c r="BW16" s="42"/>
      <c r="BX16" s="49">
        <v>1</v>
      </c>
      <c r="BY16" s="42"/>
      <c r="BZ16">
        <v>0.05</v>
      </c>
      <c r="CA16" s="39">
        <f>HeatingSystemLoadFactorSizing3[[#This Row],[Uncalibrated load factor]]*load_factor/0.205</f>
        <v>5.5863480786407571E-2</v>
      </c>
      <c r="CB16" s="42">
        <v>3</v>
      </c>
      <c r="CD16" s="56" t="s">
        <v>217</v>
      </c>
      <c r="CE16" s="46">
        <f>0.5*340.2675</f>
        <v>170.13374999999999</v>
      </c>
      <c r="CF16" s="73"/>
      <c r="CG16" s="73"/>
      <c r="CI16" t="s">
        <v>220</v>
      </c>
      <c r="CJ16">
        <v>7</v>
      </c>
      <c r="CK16" t="s">
        <v>333</v>
      </c>
      <c r="CL16" t="s">
        <v>20</v>
      </c>
      <c r="CM16">
        <f>IF(Table11[[#This Row],[CF heating system]]="Commercial electric heating",1,0)</f>
        <v>0</v>
      </c>
      <c r="CN16">
        <f>IF(AND(Table11[[#This Row],[CF heating system]]&lt;&gt;"Gas boiler",Table11[[#This Row],[Subsector]]&lt;&gt;"Industry"),1,0)</f>
        <v>1</v>
      </c>
      <c r="CO16" s="19">
        <v>0</v>
      </c>
      <c r="CV16" s="62" t="s">
        <v>453</v>
      </c>
      <c r="CW16" t="s">
        <v>474</v>
      </c>
      <c r="CX16" s="26">
        <v>0.35</v>
      </c>
      <c r="CZ16" s="53" t="str">
        <f>_xlfn.CONCAT("Industrial ",Table131116[[#This Row],[Fuel]]," ",Table131116[[#This Row],[General technology]])</f>
        <v>Industrial Bio waste CHP</v>
      </c>
      <c r="DA16" s="54" t="s">
        <v>475</v>
      </c>
      <c r="DB16" t="s">
        <v>454</v>
      </c>
    </row>
    <row r="17" spans="1:106" x14ac:dyDescent="0.25">
      <c r="A17" s="47"/>
      <c r="C17">
        <v>8</v>
      </c>
      <c r="D17" t="s">
        <v>33</v>
      </c>
      <c r="E17">
        <v>2020</v>
      </c>
      <c r="F17">
        <v>200</v>
      </c>
      <c r="G17">
        <v>300</v>
      </c>
      <c r="H17" t="s">
        <v>448</v>
      </c>
      <c r="J17" s="19">
        <v>5051.7505000000001</v>
      </c>
      <c r="K17" s="19">
        <v>244.67835640000001</v>
      </c>
      <c r="L17" s="19">
        <v>0</v>
      </c>
      <c r="M17" s="72">
        <v>4.3672181879999998</v>
      </c>
      <c r="N17" s="26">
        <v>2.1</v>
      </c>
      <c r="O17" s="26"/>
      <c r="P17" s="26"/>
      <c r="R17">
        <v>8</v>
      </c>
      <c r="S17" t="s">
        <v>449</v>
      </c>
      <c r="T17">
        <v>2020</v>
      </c>
      <c r="U17" s="69">
        <v>100000000</v>
      </c>
      <c r="V17">
        <v>1000000000</v>
      </c>
      <c r="W17" t="s">
        <v>450</v>
      </c>
      <c r="Y17" s="19"/>
      <c r="Z17" s="19">
        <v>90.805453459999995</v>
      </c>
      <c r="AA17" s="19"/>
      <c r="AB17" s="19">
        <v>1.8161090689999999</v>
      </c>
      <c r="AC17" s="16">
        <v>0.92</v>
      </c>
      <c r="AD17" s="19"/>
      <c r="AE17" s="19"/>
      <c r="AG17" t="s">
        <v>449</v>
      </c>
      <c r="AH17" t="s">
        <v>476</v>
      </c>
      <c r="AI17" t="s">
        <v>450</v>
      </c>
      <c r="AK17" t="s">
        <v>450</v>
      </c>
      <c r="AL17" t="s">
        <v>476</v>
      </c>
      <c r="AN17">
        <v>8</v>
      </c>
      <c r="AO17" t="s">
        <v>72</v>
      </c>
      <c r="AP17">
        <v>15</v>
      </c>
      <c r="AR17">
        <v>8</v>
      </c>
      <c r="AT17" t="s">
        <v>477</v>
      </c>
      <c r="AU17">
        <v>20</v>
      </c>
      <c r="AW17">
        <v>8</v>
      </c>
      <c r="AX17" t="s">
        <v>33</v>
      </c>
      <c r="AZ17">
        <v>2020</v>
      </c>
      <c r="BA17">
        <v>70</v>
      </c>
      <c r="BB17" s="26">
        <v>1.5750000000000002</v>
      </c>
      <c r="BC17" s="26">
        <f>IF(HeatSectorTechnologyLifetimes754[[#This Row],[Solar]]=1,2.1,_xlfn.XLOOKUP(HeatSectorTechnologyLifetimes754[[#This Row],[Technology]],Table510[Technology],Table510[Primary thermal efficiency (%)]))</f>
        <v>2.1</v>
      </c>
      <c r="BD17"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1.6695000000000002</v>
      </c>
      <c r="BE17" s="48">
        <f>HeatSectorTechnologyLifetimes754[[#This Row],[Thermal efficiency (%)]]/HeatSectorTechnologyLifetimes754[[#This Row],[Base efficiency (%)]]</f>
        <v>0.75</v>
      </c>
      <c r="BF17" s="48">
        <f>1</f>
        <v>1</v>
      </c>
      <c r="BH17" s="49" t="s">
        <v>331</v>
      </c>
      <c r="BI17" s="42"/>
      <c r="BJ17" s="42">
        <v>1</v>
      </c>
      <c r="BK17" s="42"/>
      <c r="BL17" s="42"/>
      <c r="BM17" s="42"/>
      <c r="BN17" s="42"/>
      <c r="BO17" s="42"/>
      <c r="BP17" s="42"/>
      <c r="BQ17" s="42">
        <v>1</v>
      </c>
      <c r="BR17" s="42">
        <v>1</v>
      </c>
      <c r="BS17" s="42"/>
      <c r="BT17" s="42">
        <v>1</v>
      </c>
      <c r="BU17" s="42">
        <v>1</v>
      </c>
      <c r="BV17" s="42"/>
      <c r="BW17" s="42">
        <v>1</v>
      </c>
      <c r="BX17" s="49"/>
      <c r="BY17" s="42"/>
      <c r="BZ17">
        <v>0.11</v>
      </c>
      <c r="CA17" s="39">
        <f>HeatingSystemLoadFactorSizing3[[#This Row],[Uncalibrated load factor]]*load_factor/0.205</f>
        <v>0.12289965773009665</v>
      </c>
      <c r="CB17" s="42">
        <v>1.5</v>
      </c>
      <c r="CD17" s="59" t="s">
        <v>225</v>
      </c>
      <c r="CE17" s="73">
        <f>0.7*2041.605</f>
        <v>1429.1234999999999</v>
      </c>
      <c r="CF17" s="73"/>
      <c r="CG17" s="46">
        <f>CG13/2</f>
        <v>2.9452032102937502</v>
      </c>
      <c r="CI17" t="s">
        <v>220</v>
      </c>
      <c r="CJ17">
        <v>8</v>
      </c>
      <c r="CK17" t="s">
        <v>333</v>
      </c>
      <c r="CL17" t="s">
        <v>20</v>
      </c>
      <c r="CM17">
        <f>IF(Table11[[#This Row],[CF heating system]]="Commercial electric heating",1,0)</f>
        <v>0</v>
      </c>
      <c r="CN17">
        <f>IF(AND(Table11[[#This Row],[CF heating system]]&lt;&gt;"Gas boiler",Table11[[#This Row],[Subsector]]&lt;&gt;"Industry"),1,0)</f>
        <v>1</v>
      </c>
      <c r="CO17" s="19">
        <v>0</v>
      </c>
      <c r="CV17" s="62" t="s">
        <v>453</v>
      </c>
      <c r="CW17" t="s">
        <v>478</v>
      </c>
      <c r="CX17" s="26">
        <v>0.5</v>
      </c>
      <c r="CZ17" s="53" t="str">
        <f>_xlfn.CONCAT("Industrial ",Table131116[[#This Row],[Fuel]]," ",Table131116[[#This Row],[General technology]])</f>
        <v>Industrial Non-bio waste Cement/Lime Kiln</v>
      </c>
      <c r="DA17" s="54" t="s">
        <v>267</v>
      </c>
      <c r="DB17" t="s">
        <v>479</v>
      </c>
    </row>
    <row r="18" spans="1:106" ht="15" customHeight="1" x14ac:dyDescent="0.25">
      <c r="A18" s="47"/>
      <c r="C18">
        <v>9</v>
      </c>
      <c r="D18" t="s">
        <v>33</v>
      </c>
      <c r="E18">
        <v>2020</v>
      </c>
      <c r="F18">
        <v>300</v>
      </c>
      <c r="G18">
        <v>500</v>
      </c>
      <c r="H18" t="s">
        <v>448</v>
      </c>
      <c r="J18" s="19">
        <v>5051.7505000000001</v>
      </c>
      <c r="K18" s="19">
        <v>225.36055619999999</v>
      </c>
      <c r="L18" s="19">
        <v>0</v>
      </c>
      <c r="M18" s="72">
        <v>3.5006152579999998</v>
      </c>
      <c r="N18" s="26">
        <v>2.1</v>
      </c>
      <c r="O18" s="26"/>
      <c r="P18" s="26"/>
      <c r="R18">
        <v>9</v>
      </c>
      <c r="S18" t="s">
        <v>457</v>
      </c>
      <c r="T18">
        <v>2020</v>
      </c>
      <c r="U18">
        <v>0</v>
      </c>
      <c r="V18">
        <v>100</v>
      </c>
      <c r="W18" t="s">
        <v>450</v>
      </c>
      <c r="Y18" s="19"/>
      <c r="Z18" s="19">
        <v>612.34806979999996</v>
      </c>
      <c r="AA18" s="19"/>
      <c r="AB18" s="19">
        <v>12.246961389999999</v>
      </c>
      <c r="AC18" s="16">
        <v>0.9</v>
      </c>
      <c r="AD18" s="19"/>
      <c r="AE18" s="19"/>
      <c r="AG18" t="s">
        <v>457</v>
      </c>
      <c r="AH18" t="s">
        <v>451</v>
      </c>
      <c r="AI18" t="s">
        <v>450</v>
      </c>
      <c r="AK18" t="s">
        <v>454</v>
      </c>
      <c r="AL18" t="s">
        <v>480</v>
      </c>
      <c r="AN18">
        <v>9</v>
      </c>
      <c r="AO18" t="s">
        <v>285</v>
      </c>
      <c r="AP18">
        <v>15</v>
      </c>
      <c r="AR18">
        <v>9</v>
      </c>
      <c r="AT18" t="s">
        <v>481</v>
      </c>
      <c r="AU18">
        <v>20</v>
      </c>
      <c r="AW18">
        <v>9</v>
      </c>
      <c r="AX18" t="s">
        <v>41</v>
      </c>
      <c r="AY18">
        <v>1</v>
      </c>
      <c r="AZ18">
        <v>2020</v>
      </c>
      <c r="BA18">
        <v>35</v>
      </c>
      <c r="BB18" s="26">
        <v>3.6</v>
      </c>
      <c r="BC18" s="26">
        <f>IF(HeatSectorTechnologyLifetimes754[[#This Row],[Solar]]=1,2.1,_xlfn.XLOOKUP(HeatSectorTechnologyLifetimes754[[#This Row],[Technology]],Table510[Technology],Table510[Primary thermal efficiency (%)]))</f>
        <v>2.1</v>
      </c>
      <c r="BD18"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3.8158691701998797</v>
      </c>
      <c r="BE18" s="48">
        <f>HeatSectorTechnologyLifetimes754[[#This Row],[Thermal efficiency (%)]]/HeatSectorTechnologyLifetimes754[[#This Row],[Base efficiency (%)]]</f>
        <v>1.7142857142857142</v>
      </c>
      <c r="BF18" s="48">
        <f>1</f>
        <v>1</v>
      </c>
      <c r="BH18" t="s">
        <v>72</v>
      </c>
      <c r="BI18" s="42">
        <v>1</v>
      </c>
      <c r="BJ18" s="42"/>
      <c r="BK18" s="42"/>
      <c r="BL18" s="42">
        <v>1</v>
      </c>
      <c r="BM18" s="42">
        <v>1</v>
      </c>
      <c r="BN18" s="42">
        <v>1</v>
      </c>
      <c r="BO18" s="42">
        <v>1</v>
      </c>
      <c r="BP18" s="42">
        <v>1</v>
      </c>
      <c r="BQ18" s="42"/>
      <c r="BR18" s="42">
        <v>1</v>
      </c>
      <c r="BS18" s="42"/>
      <c r="BT18" s="42"/>
      <c r="BU18" s="42">
        <v>1</v>
      </c>
      <c r="BV18" s="42">
        <v>1</v>
      </c>
      <c r="BW18" s="42">
        <v>1</v>
      </c>
      <c r="BX18" s="49"/>
      <c r="BY18" s="42"/>
      <c r="BZ18">
        <v>0.20499999999999999</v>
      </c>
      <c r="CA18" s="39">
        <f>HeatingSystemLoadFactorSizing3[[#This Row],[Uncalibrated load factor]]*load_factor/0.205</f>
        <v>0.22904027122427101</v>
      </c>
      <c r="CB18" s="42">
        <v>3</v>
      </c>
      <c r="CE18" s="19"/>
      <c r="CI18" t="s">
        <v>220</v>
      </c>
      <c r="CJ18">
        <v>9</v>
      </c>
      <c r="CK18" t="s">
        <v>333</v>
      </c>
      <c r="CL18" t="s">
        <v>20</v>
      </c>
      <c r="CM18">
        <f>IF(Table11[[#This Row],[CF heating system]]="Commercial electric heating",1,0)</f>
        <v>0</v>
      </c>
      <c r="CN18">
        <f>IF(AND(Table11[[#This Row],[CF heating system]]&lt;&gt;"Gas boiler",Table11[[#This Row],[Subsector]]&lt;&gt;"Industry"),1,0)</f>
        <v>1</v>
      </c>
      <c r="CO18" s="19">
        <v>0</v>
      </c>
      <c r="CV18" s="62" t="s">
        <v>453</v>
      </c>
      <c r="CW18" t="s">
        <v>482</v>
      </c>
      <c r="CX18" s="26">
        <v>0.8</v>
      </c>
      <c r="CZ18" s="53" t="str">
        <f>_xlfn.CONCAT("Industrial ",Table131116[[#This Row],[Fuel]]," ",Table131116[[#This Row],[General technology]])</f>
        <v>Industrial Non-bio waste Other Kiln</v>
      </c>
      <c r="DA18" s="54" t="s">
        <v>458</v>
      </c>
      <c r="DB18" t="s">
        <v>479</v>
      </c>
    </row>
    <row r="19" spans="1:106" ht="15.6" customHeight="1" x14ac:dyDescent="0.25">
      <c r="A19" s="47"/>
      <c r="C19">
        <v>10</v>
      </c>
      <c r="D19" t="s">
        <v>33</v>
      </c>
      <c r="E19">
        <v>2020</v>
      </c>
      <c r="F19">
        <v>500</v>
      </c>
      <c r="G19">
        <v>1000</v>
      </c>
      <c r="H19" t="s">
        <v>448</v>
      </c>
      <c r="J19" s="19">
        <v>5051.7505000000001</v>
      </c>
      <c r="K19" s="19">
        <v>201.56358610000001</v>
      </c>
      <c r="L19" s="19">
        <v>0</v>
      </c>
      <c r="M19" s="72">
        <v>2.592975381</v>
      </c>
      <c r="N19" s="26">
        <v>2.1</v>
      </c>
      <c r="O19" s="26"/>
      <c r="P19" s="26"/>
      <c r="R19">
        <v>10</v>
      </c>
      <c r="S19" t="s">
        <v>457</v>
      </c>
      <c r="T19">
        <v>2020</v>
      </c>
      <c r="U19">
        <v>100</v>
      </c>
      <c r="V19">
        <v>300</v>
      </c>
      <c r="W19" t="s">
        <v>450</v>
      </c>
      <c r="Y19" s="19"/>
      <c r="Z19" s="19">
        <v>612.34806979999996</v>
      </c>
      <c r="AA19" s="19"/>
      <c r="AB19" s="19">
        <v>12.246961389999999</v>
      </c>
      <c r="AC19" s="16">
        <v>0.9</v>
      </c>
      <c r="AD19" s="19"/>
      <c r="AE19" s="19"/>
      <c r="AG19" t="s">
        <v>457</v>
      </c>
      <c r="AH19" t="s">
        <v>455</v>
      </c>
      <c r="AI19" t="s">
        <v>450</v>
      </c>
      <c r="AK19" t="s">
        <v>454</v>
      </c>
      <c r="AL19" t="s">
        <v>483</v>
      </c>
      <c r="AN19">
        <v>10</v>
      </c>
      <c r="AO19" t="s">
        <v>29</v>
      </c>
      <c r="AP19">
        <v>15</v>
      </c>
      <c r="AR19">
        <v>10</v>
      </c>
      <c r="AT19" t="s">
        <v>484</v>
      </c>
      <c r="AU19">
        <v>25</v>
      </c>
      <c r="AW19">
        <v>10</v>
      </c>
      <c r="AX19" t="s">
        <v>41</v>
      </c>
      <c r="AY19">
        <v>1</v>
      </c>
      <c r="AZ19">
        <v>2020</v>
      </c>
      <c r="BA19">
        <v>40</v>
      </c>
      <c r="BB19" s="26">
        <v>3.4</v>
      </c>
      <c r="BC19" s="26">
        <f>IF(HeatSectorTechnologyLifetimes754[[#This Row],[Solar]]=1,2.1,_xlfn.XLOOKUP(HeatSectorTechnologyLifetimes754[[#This Row],[Technology]],Table510[Technology],Table510[Primary thermal efficiency (%)]))</f>
        <v>2.1</v>
      </c>
      <c r="BD19"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3.6302623550945698</v>
      </c>
      <c r="BE19" s="48">
        <f>HeatSectorTechnologyLifetimes754[[#This Row],[Thermal efficiency (%)]]/HeatSectorTechnologyLifetimes754[[#This Row],[Base efficiency (%)]]</f>
        <v>1.6190476190476188</v>
      </c>
      <c r="BF19" s="48">
        <f>1</f>
        <v>1</v>
      </c>
      <c r="BH19" t="s">
        <v>285</v>
      </c>
      <c r="BI19" s="42"/>
      <c r="BJ19" s="42"/>
      <c r="BK19" s="42"/>
      <c r="BL19" s="42"/>
      <c r="BM19" s="42"/>
      <c r="BN19" s="42">
        <v>1</v>
      </c>
      <c r="BO19" s="42"/>
      <c r="BP19" s="42"/>
      <c r="BQ19" s="42"/>
      <c r="BR19" s="42">
        <v>1</v>
      </c>
      <c r="BS19" s="42"/>
      <c r="BT19" s="42"/>
      <c r="BU19" s="42">
        <v>1</v>
      </c>
      <c r="BV19" s="42"/>
      <c r="BW19" s="42">
        <v>1</v>
      </c>
      <c r="BX19" s="49"/>
      <c r="BY19" s="42"/>
      <c r="BZ19">
        <v>7.0000000000000007E-2</v>
      </c>
      <c r="CA19" s="39">
        <f>HeatingSystemLoadFactorSizing3[[#This Row],[Uncalibrated load factor]]*load_factor/0.205</f>
        <v>7.8208873100970591E-2</v>
      </c>
      <c r="CB19" s="42">
        <v>3</v>
      </c>
      <c r="CI19" t="s">
        <v>220</v>
      </c>
      <c r="CJ19">
        <v>10</v>
      </c>
      <c r="CK19" t="s">
        <v>333</v>
      </c>
      <c r="CL19" t="s">
        <v>20</v>
      </c>
      <c r="CM19">
        <f>IF(Table11[[#This Row],[CF heating system]]="Commercial electric heating",1,0)</f>
        <v>0</v>
      </c>
      <c r="CN19">
        <f>IF(AND(Table11[[#This Row],[CF heating system]]&lt;&gt;"Gas boiler",Table11[[#This Row],[Subsector]]&lt;&gt;"Industry"),1,0)</f>
        <v>1</v>
      </c>
      <c r="CO19" s="19">
        <v>0</v>
      </c>
      <c r="CV19" s="62" t="s">
        <v>453</v>
      </c>
      <c r="CW19" t="s">
        <v>485</v>
      </c>
      <c r="CX19" s="26">
        <v>0.6</v>
      </c>
      <c r="CZ19" s="53" t="str">
        <f>_xlfn.CONCAT("Industrial ",Table131116[[#This Row],[Fuel]]," ",Table131116[[#This Row],[General technology]])</f>
        <v>Industrial Non-bio waste Boiler</v>
      </c>
      <c r="DA19" s="54" t="s">
        <v>462</v>
      </c>
      <c r="DB19" t="s">
        <v>479</v>
      </c>
    </row>
    <row r="20" spans="1:106" x14ac:dyDescent="0.25">
      <c r="A20" s="47"/>
      <c r="C20">
        <v>11</v>
      </c>
      <c r="D20" t="s">
        <v>33</v>
      </c>
      <c r="E20">
        <v>2020</v>
      </c>
      <c r="F20">
        <v>1000</v>
      </c>
      <c r="G20" s="22">
        <v>100000000</v>
      </c>
      <c r="H20" t="s">
        <v>448</v>
      </c>
      <c r="J20" s="19">
        <v>5051.7505000000001</v>
      </c>
      <c r="K20" s="19">
        <v>180.27945940000001</v>
      </c>
      <c r="L20" s="19">
        <v>0</v>
      </c>
      <c r="M20" s="72">
        <v>2.592975381</v>
      </c>
      <c r="N20" s="26">
        <v>2.1</v>
      </c>
      <c r="O20" s="26"/>
      <c r="P20" s="26"/>
      <c r="R20">
        <v>11</v>
      </c>
      <c r="S20" t="s">
        <v>457</v>
      </c>
      <c r="T20">
        <v>2020</v>
      </c>
      <c r="U20">
        <v>300</v>
      </c>
      <c r="V20">
        <v>1000</v>
      </c>
      <c r="W20" t="s">
        <v>450</v>
      </c>
      <c r="Y20" s="19"/>
      <c r="Z20" s="19">
        <v>612.34806979999996</v>
      </c>
      <c r="AA20" s="19"/>
      <c r="AB20" s="19">
        <v>12.246961389999999</v>
      </c>
      <c r="AC20" s="16">
        <v>0.9</v>
      </c>
      <c r="AD20" s="19"/>
      <c r="AE20" s="19"/>
      <c r="AG20" t="s">
        <v>457</v>
      </c>
      <c r="AH20" t="s">
        <v>459</v>
      </c>
      <c r="AI20" t="s">
        <v>450</v>
      </c>
      <c r="AK20" t="s">
        <v>454</v>
      </c>
      <c r="AL20" t="s">
        <v>486</v>
      </c>
      <c r="AN20">
        <v>11</v>
      </c>
      <c r="AO20" t="s">
        <v>331</v>
      </c>
      <c r="AP20">
        <v>15</v>
      </c>
      <c r="AR20">
        <v>11</v>
      </c>
      <c r="AT20" t="s">
        <v>487</v>
      </c>
      <c r="AU20">
        <v>25</v>
      </c>
      <c r="AW20">
        <v>11</v>
      </c>
      <c r="AX20" t="s">
        <v>41</v>
      </c>
      <c r="AY20">
        <v>1</v>
      </c>
      <c r="AZ20">
        <v>2020</v>
      </c>
      <c r="BA20">
        <v>45</v>
      </c>
      <c r="BB20" s="26">
        <v>3</v>
      </c>
      <c r="BC20" s="26">
        <f>IF(HeatSectorTechnologyLifetimes754[[#This Row],[Solar]]=1,2.1,_xlfn.XLOOKUP(HeatSectorTechnologyLifetimes754[[#This Row],[Technology]],Table510[Technology],Table510[Primary thermal efficiency (%)]))</f>
        <v>2.1</v>
      </c>
      <c r="BD20"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3.2507739938080502</v>
      </c>
      <c r="BE20" s="48">
        <f>HeatSectorTechnologyLifetimes754[[#This Row],[Thermal efficiency (%)]]/HeatSectorTechnologyLifetimes754[[#This Row],[Base efficiency (%)]]</f>
        <v>1.4285714285714286</v>
      </c>
      <c r="BF20" s="48">
        <f>1</f>
        <v>1</v>
      </c>
      <c r="BH20" s="49" t="s">
        <v>29</v>
      </c>
      <c r="BI20" s="42"/>
      <c r="BJ20" s="42"/>
      <c r="BK20" s="42">
        <v>1</v>
      </c>
      <c r="BL20" s="42"/>
      <c r="BM20" s="42"/>
      <c r="BN20" s="42"/>
      <c r="BO20" s="42"/>
      <c r="BP20" s="42"/>
      <c r="BQ20" s="42">
        <v>1</v>
      </c>
      <c r="BR20" s="42">
        <v>1</v>
      </c>
      <c r="BS20" s="42">
        <v>1</v>
      </c>
      <c r="BT20" s="42"/>
      <c r="BU20" s="42">
        <v>1</v>
      </c>
      <c r="BV20" s="42"/>
      <c r="BW20" s="42">
        <v>1</v>
      </c>
      <c r="BX20" s="49"/>
      <c r="BY20" s="42"/>
      <c r="BZ20">
        <v>0.16</v>
      </c>
      <c r="CA20" s="39">
        <f>HeatingSystemLoadFactorSizing3[[#This Row],[Uncalibrated load factor]]*load_factor/0.205</f>
        <v>0.17876313851650422</v>
      </c>
      <c r="CB20" s="42">
        <v>1</v>
      </c>
      <c r="CE20" s="19"/>
      <c r="CF20" s="19"/>
      <c r="CI20" t="s">
        <v>220</v>
      </c>
      <c r="CJ20">
        <v>11</v>
      </c>
      <c r="CK20" t="s">
        <v>333</v>
      </c>
      <c r="CL20" t="s">
        <v>20</v>
      </c>
      <c r="CM20">
        <f>IF(Table11[[#This Row],[CF heating system]]="Commercial electric heating",1,0)</f>
        <v>0</v>
      </c>
      <c r="CN20">
        <f>IF(AND(Table11[[#This Row],[CF heating system]]&lt;&gt;"Gas boiler",Table11[[#This Row],[Subsector]]&lt;&gt;"Industry"),1,0)</f>
        <v>1</v>
      </c>
      <c r="CO20" s="19">
        <v>0</v>
      </c>
      <c r="CV20" s="62" t="s">
        <v>453</v>
      </c>
      <c r="CW20" t="s">
        <v>488</v>
      </c>
      <c r="CX20" s="26">
        <v>0.3</v>
      </c>
      <c r="CZ20" s="53" t="str">
        <f>_xlfn.CONCAT("Industrial ",Table131116[[#This Row],[Fuel]]," ",Table131116[[#This Row],[General technology]])</f>
        <v>Industrial Non-bio waste Furnace</v>
      </c>
      <c r="DA20" s="54" t="s">
        <v>282</v>
      </c>
      <c r="DB20" t="s">
        <v>479</v>
      </c>
    </row>
    <row r="21" spans="1:106" x14ac:dyDescent="0.25">
      <c r="A21" s="47"/>
      <c r="C21">
        <v>12</v>
      </c>
      <c r="D21" t="s">
        <v>41</v>
      </c>
      <c r="E21">
        <v>2020</v>
      </c>
      <c r="F21">
        <v>0</v>
      </c>
      <c r="G21">
        <v>3</v>
      </c>
      <c r="H21" t="s">
        <v>448</v>
      </c>
      <c r="J21" s="19">
        <v>5024.6167500000001</v>
      </c>
      <c r="K21" s="19">
        <v>1057.0977</v>
      </c>
      <c r="L21" s="19">
        <v>179.20755</v>
      </c>
      <c r="M21" s="71">
        <v>0</v>
      </c>
      <c r="N21" s="26">
        <v>2.3542600899999999</v>
      </c>
      <c r="O21" s="26"/>
      <c r="P21" s="26"/>
      <c r="R21">
        <v>12</v>
      </c>
      <c r="S21" t="s">
        <v>457</v>
      </c>
      <c r="T21">
        <v>2020</v>
      </c>
      <c r="U21">
        <v>1000</v>
      </c>
      <c r="V21">
        <v>3000</v>
      </c>
      <c r="W21" t="s">
        <v>450</v>
      </c>
      <c r="Y21" s="19"/>
      <c r="Z21" s="19">
        <v>612.34806979999996</v>
      </c>
      <c r="AA21" s="19"/>
      <c r="AB21" s="19">
        <v>12.246961389999999</v>
      </c>
      <c r="AC21" s="16">
        <v>0.9</v>
      </c>
      <c r="AD21" s="19"/>
      <c r="AE21" s="19"/>
      <c r="AG21" t="s">
        <v>457</v>
      </c>
      <c r="AH21" t="s">
        <v>463</v>
      </c>
      <c r="AI21" t="s">
        <v>450</v>
      </c>
      <c r="AK21" t="s">
        <v>454</v>
      </c>
      <c r="AL21" t="s">
        <v>472</v>
      </c>
      <c r="AN21">
        <v>12</v>
      </c>
      <c r="AO21" t="s">
        <v>78</v>
      </c>
      <c r="AP21">
        <v>15</v>
      </c>
      <c r="AR21">
        <v>12</v>
      </c>
      <c r="AT21" t="s">
        <v>489</v>
      </c>
      <c r="AU21">
        <v>15</v>
      </c>
      <c r="AW21">
        <v>12</v>
      </c>
      <c r="AX21" t="s">
        <v>41</v>
      </c>
      <c r="AY21">
        <v>1</v>
      </c>
      <c r="AZ21">
        <v>2020</v>
      </c>
      <c r="BA21">
        <v>50</v>
      </c>
      <c r="BB21" s="26">
        <v>2.7</v>
      </c>
      <c r="BC21" s="26">
        <f>IF(HeatSectorTechnologyLifetimes754[[#This Row],[Solar]]=1,2.1,_xlfn.XLOOKUP(HeatSectorTechnologyLifetimes754[[#This Row],[Technology]],Table510[Technology],Table510[Primary thermal efficiency (%)]))</f>
        <v>2.1</v>
      </c>
      <c r="BD21"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2.9586725109580465</v>
      </c>
      <c r="BE21" s="48">
        <f>HeatSectorTechnologyLifetimes754[[#This Row],[Thermal efficiency (%)]]/HeatSectorTechnologyLifetimes754[[#This Row],[Base efficiency (%)]]</f>
        <v>1.2857142857142858</v>
      </c>
      <c r="BF21" s="48">
        <f>1</f>
        <v>1</v>
      </c>
      <c r="BH21" t="s">
        <v>78</v>
      </c>
      <c r="BI21" s="42"/>
      <c r="BJ21" s="42">
        <v>1</v>
      </c>
      <c r="BK21" s="42"/>
      <c r="BL21" s="42"/>
      <c r="BM21" s="42"/>
      <c r="BN21" s="42"/>
      <c r="BO21" s="42"/>
      <c r="BP21" s="42"/>
      <c r="BQ21" s="42">
        <v>1</v>
      </c>
      <c r="BR21" s="42">
        <v>1</v>
      </c>
      <c r="BS21" s="42"/>
      <c r="BT21" s="42">
        <v>1</v>
      </c>
      <c r="BU21" s="42">
        <v>1</v>
      </c>
      <c r="BV21" s="42"/>
      <c r="BW21" s="42">
        <v>1</v>
      </c>
      <c r="BX21" s="49"/>
      <c r="BY21" s="42"/>
      <c r="BZ21">
        <v>0.11</v>
      </c>
      <c r="CA21" s="39">
        <f>HeatingSystemLoadFactorSizing3[[#This Row],[Uncalibrated load factor]]*load_factor/0.205</f>
        <v>0.12289965773009665</v>
      </c>
      <c r="CB21" s="42">
        <v>1.5</v>
      </c>
      <c r="CE21" s="19"/>
      <c r="CF21" s="19"/>
      <c r="CG21" s="44"/>
      <c r="CI21" t="s">
        <v>220</v>
      </c>
      <c r="CJ21">
        <v>12</v>
      </c>
      <c r="CK21" t="s">
        <v>333</v>
      </c>
      <c r="CL21" t="s">
        <v>331</v>
      </c>
      <c r="CM21">
        <f>IF(Table11[[#This Row],[CF heating system]]="Commercial electric heating",1,0)</f>
        <v>1</v>
      </c>
      <c r="CN21">
        <f>IF(AND(Table11[[#This Row],[CF heating system]]&lt;&gt;"Gas boiler",Table11[[#This Row],[Subsector]]&lt;&gt;"Industry"),1,0)</f>
        <v>1</v>
      </c>
      <c r="CO21" s="19">
        <v>1224.963</v>
      </c>
      <c r="CV21" s="62" t="s">
        <v>453</v>
      </c>
      <c r="CW21" t="s">
        <v>490</v>
      </c>
      <c r="CX21" s="26">
        <v>0.8</v>
      </c>
      <c r="CZ21" s="53" t="str">
        <f>_xlfn.CONCAT("Industrial ",Table131116[[#This Row],[Fuel]]," ",Table131116[[#This Row],[General technology]])</f>
        <v>Industrial Non-bio waste Dryer</v>
      </c>
      <c r="DA21" s="54" t="s">
        <v>286</v>
      </c>
      <c r="DB21" t="s">
        <v>479</v>
      </c>
    </row>
    <row r="22" spans="1:106" x14ac:dyDescent="0.25">
      <c r="A22" s="47"/>
      <c r="C22">
        <v>13</v>
      </c>
      <c r="D22" t="s">
        <v>41</v>
      </c>
      <c r="E22">
        <v>2020</v>
      </c>
      <c r="F22">
        <v>3</v>
      </c>
      <c r="G22">
        <v>5</v>
      </c>
      <c r="H22" t="s">
        <v>448</v>
      </c>
      <c r="J22" s="19">
        <v>5024.6167500000001</v>
      </c>
      <c r="K22" s="19">
        <v>1057.0977</v>
      </c>
      <c r="L22" s="19">
        <v>179.20755</v>
      </c>
      <c r="M22" s="71">
        <v>0</v>
      </c>
      <c r="N22" s="26">
        <v>2.3542600899999999</v>
      </c>
      <c r="O22" s="26"/>
      <c r="P22" s="26"/>
      <c r="R22">
        <v>13</v>
      </c>
      <c r="S22" t="s">
        <v>457</v>
      </c>
      <c r="T22">
        <v>2020</v>
      </c>
      <c r="U22">
        <v>3000</v>
      </c>
      <c r="V22">
        <v>10000</v>
      </c>
      <c r="W22" t="s">
        <v>450</v>
      </c>
      <c r="Y22" s="19"/>
      <c r="Z22" s="19">
        <v>378.3091584</v>
      </c>
      <c r="AA22" s="19"/>
      <c r="AB22" s="19">
        <v>7.5661831660000001</v>
      </c>
      <c r="AC22" s="16">
        <v>0.9</v>
      </c>
      <c r="AD22" s="19"/>
      <c r="AE22" s="19"/>
      <c r="AG22" t="s">
        <v>457</v>
      </c>
      <c r="AH22" t="s">
        <v>466</v>
      </c>
      <c r="AI22" t="s">
        <v>450</v>
      </c>
      <c r="AK22" t="s">
        <v>454</v>
      </c>
      <c r="AL22" t="s">
        <v>491</v>
      </c>
      <c r="AN22">
        <v>13</v>
      </c>
      <c r="AO22" t="s">
        <v>81</v>
      </c>
      <c r="AP22">
        <v>15</v>
      </c>
      <c r="AR22">
        <v>13</v>
      </c>
      <c r="AT22" t="s">
        <v>492</v>
      </c>
      <c r="AU22">
        <v>25</v>
      </c>
      <c r="AW22">
        <v>13</v>
      </c>
      <c r="AX22" t="s">
        <v>41</v>
      </c>
      <c r="AY22">
        <v>1</v>
      </c>
      <c r="AZ22">
        <v>2020</v>
      </c>
      <c r="BA22">
        <v>55</v>
      </c>
      <c r="BB22" s="26">
        <v>2.4</v>
      </c>
      <c r="BC22" s="26">
        <f>IF(HeatSectorTechnologyLifetimes754[[#This Row],[Solar]]=1,2.1,_xlfn.XLOOKUP(HeatSectorTechnologyLifetimes754[[#This Row],[Technology]],Table510[Technology],Table510[Primary thermal efficiency (%)]))</f>
        <v>2.1</v>
      </c>
      <c r="BD22"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2.6599113362887907</v>
      </c>
      <c r="BE22" s="48">
        <f>HeatSectorTechnologyLifetimes754[[#This Row],[Thermal efficiency (%)]]/HeatSectorTechnologyLifetimes754[[#This Row],[Base efficiency (%)]]</f>
        <v>1.1428571428571428</v>
      </c>
      <c r="BF22" s="48">
        <f>1</f>
        <v>1</v>
      </c>
      <c r="BH22" s="49" t="s">
        <v>81</v>
      </c>
      <c r="BI22" s="42"/>
      <c r="BJ22" s="42">
        <v>1</v>
      </c>
      <c r="BK22" s="42"/>
      <c r="BL22" s="42"/>
      <c r="BM22" s="42"/>
      <c r="BN22" s="42">
        <v>1</v>
      </c>
      <c r="BO22" s="42"/>
      <c r="BP22" s="42"/>
      <c r="BQ22" s="42"/>
      <c r="BR22" s="42">
        <v>1</v>
      </c>
      <c r="BS22" s="42"/>
      <c r="BT22" s="42">
        <v>1</v>
      </c>
      <c r="BU22" s="42">
        <v>1</v>
      </c>
      <c r="BV22" s="42">
        <v>1</v>
      </c>
      <c r="BW22" s="42">
        <v>1</v>
      </c>
      <c r="BX22" s="49"/>
      <c r="BY22" s="42"/>
      <c r="BZ22">
        <f>0.82*0.11+0.18*0.205</f>
        <v>0.12709999999999999</v>
      </c>
      <c r="CA22" s="39">
        <f>HeatingSystemLoadFactorSizing3[[#This Row],[Uncalibrated load factor]]*load_factor/0.205</f>
        <v>0.14200496815904803</v>
      </c>
      <c r="CB22" s="42">
        <v>1.5</v>
      </c>
      <c r="CE22">
        <v>100</v>
      </c>
      <c r="CF22" s="19">
        <f>CE17+CE22*CG17</f>
        <v>1723.643821029375</v>
      </c>
      <c r="CI22" t="s">
        <v>220</v>
      </c>
      <c r="CJ22">
        <v>13</v>
      </c>
      <c r="CK22" t="s">
        <v>333</v>
      </c>
      <c r="CL22" t="s">
        <v>331</v>
      </c>
      <c r="CM22">
        <f>IF(Table11[[#This Row],[CF heating system]]="Commercial electric heating",1,0)</f>
        <v>1</v>
      </c>
      <c r="CN22">
        <f>IF(AND(Table11[[#This Row],[CF heating system]]&lt;&gt;"Gas boiler",Table11[[#This Row],[Subsector]]&lt;&gt;"Industry"),1,0)</f>
        <v>1</v>
      </c>
      <c r="CO22" s="19">
        <v>1224.963</v>
      </c>
      <c r="CV22" s="62" t="s">
        <v>453</v>
      </c>
      <c r="CW22" t="s">
        <v>493</v>
      </c>
      <c r="CX22" s="26">
        <v>0.4</v>
      </c>
      <c r="CZ22" s="53" t="str">
        <f>_xlfn.CONCAT("Industrial ",Table131116[[#This Row],[Fuel]]," ",Table131116[[#This Row],[General technology]])</f>
        <v>Industrial Non-bio waste Oven</v>
      </c>
      <c r="DA22" s="54" t="s">
        <v>281</v>
      </c>
      <c r="DB22" t="s">
        <v>479</v>
      </c>
    </row>
    <row r="23" spans="1:106" x14ac:dyDescent="0.25">
      <c r="A23" s="47"/>
      <c r="C23">
        <v>14</v>
      </c>
      <c r="D23" t="s">
        <v>41</v>
      </c>
      <c r="E23">
        <v>2020</v>
      </c>
      <c r="F23">
        <v>5</v>
      </c>
      <c r="G23">
        <v>10</v>
      </c>
      <c r="H23" t="s">
        <v>448</v>
      </c>
      <c r="J23" s="19">
        <v>5024.6167500000001</v>
      </c>
      <c r="K23" s="19">
        <v>1057.0977</v>
      </c>
      <c r="L23" s="19">
        <v>179.20755</v>
      </c>
      <c r="M23" s="71">
        <v>0</v>
      </c>
      <c r="N23" s="26">
        <v>2.3542600899999999</v>
      </c>
      <c r="O23" s="26"/>
      <c r="P23" s="26"/>
      <c r="R23">
        <v>14</v>
      </c>
      <c r="S23" t="s">
        <v>457</v>
      </c>
      <c r="T23">
        <v>2020</v>
      </c>
      <c r="U23">
        <v>10000</v>
      </c>
      <c r="V23">
        <v>30000</v>
      </c>
      <c r="W23" t="s">
        <v>450</v>
      </c>
      <c r="Y23" s="19"/>
      <c r="Z23" s="19">
        <v>243.78015740000001</v>
      </c>
      <c r="AA23" s="19"/>
      <c r="AB23" s="19">
        <v>4.8756031479999997</v>
      </c>
      <c r="AC23" s="16">
        <v>0.9</v>
      </c>
      <c r="AD23" s="19"/>
      <c r="AE23" s="19"/>
      <c r="AG23" t="s">
        <v>457</v>
      </c>
      <c r="AH23" t="s">
        <v>468</v>
      </c>
      <c r="AI23" t="s">
        <v>450</v>
      </c>
      <c r="AK23" t="s">
        <v>494</v>
      </c>
      <c r="AL23" t="s">
        <v>451</v>
      </c>
      <c r="AN23">
        <v>14</v>
      </c>
      <c r="AO23" t="s">
        <v>87</v>
      </c>
      <c r="AP23">
        <v>15</v>
      </c>
      <c r="AR23">
        <v>14</v>
      </c>
      <c r="AT23" t="s">
        <v>495</v>
      </c>
      <c r="AU23">
        <v>15</v>
      </c>
      <c r="AW23">
        <v>14</v>
      </c>
      <c r="AX23" t="s">
        <v>41</v>
      </c>
      <c r="AY23">
        <v>1</v>
      </c>
      <c r="AZ23">
        <v>2020</v>
      </c>
      <c r="BA23">
        <v>60</v>
      </c>
      <c r="BB23" s="26">
        <v>2.1</v>
      </c>
      <c r="BC23" s="26">
        <f>IF(HeatSectorTechnologyLifetimes754[[#This Row],[Solar]]=1,2.1,_xlfn.XLOOKUP(HeatSectorTechnologyLifetimes754[[#This Row],[Technology]],Table510[Technology],Table510[Primary thermal efficiency (%)]))</f>
        <v>2.1</v>
      </c>
      <c r="BD23"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2.354260089686099</v>
      </c>
      <c r="BE23" s="48">
        <f>HeatSectorTechnologyLifetimes754[[#This Row],[Thermal efficiency (%)]]/HeatSectorTechnologyLifetimes754[[#This Row],[Base efficiency (%)]]</f>
        <v>1</v>
      </c>
      <c r="BF23" s="48">
        <f>1</f>
        <v>1</v>
      </c>
      <c r="BH23" s="49" t="s">
        <v>87</v>
      </c>
      <c r="BI23" s="42"/>
      <c r="BJ23" s="42"/>
      <c r="BK23" s="42">
        <v>1</v>
      </c>
      <c r="BL23" s="42"/>
      <c r="BM23" s="42"/>
      <c r="BN23" s="42"/>
      <c r="BO23" s="42"/>
      <c r="BP23" s="42"/>
      <c r="BQ23" s="42">
        <v>1</v>
      </c>
      <c r="BR23" s="42">
        <v>1</v>
      </c>
      <c r="BS23" s="42">
        <v>1</v>
      </c>
      <c r="BT23" s="42"/>
      <c r="BU23" s="42">
        <v>1</v>
      </c>
      <c r="BV23" s="42"/>
      <c r="BW23" s="42">
        <v>1</v>
      </c>
      <c r="BX23" s="49"/>
      <c r="BY23" s="42"/>
      <c r="BZ23">
        <v>0.16</v>
      </c>
      <c r="CA23" s="39">
        <f>HeatingSystemLoadFactorSizing3[[#This Row],[Uncalibrated load factor]]*load_factor/0.205</f>
        <v>0.17876313851650422</v>
      </c>
      <c r="CB23" s="42">
        <v>1</v>
      </c>
      <c r="CD23" s="42"/>
      <c r="CE23" s="42"/>
      <c r="CF23" s="42"/>
      <c r="CG23" s="42"/>
      <c r="CI23" t="s">
        <v>220</v>
      </c>
      <c r="CJ23">
        <v>14</v>
      </c>
      <c r="CK23" t="s">
        <v>333</v>
      </c>
      <c r="CL23" t="s">
        <v>331</v>
      </c>
      <c r="CM23">
        <f>IF(Table11[[#This Row],[CF heating system]]="Commercial electric heating",1,0)</f>
        <v>1</v>
      </c>
      <c r="CN23">
        <f>IF(AND(Table11[[#This Row],[CF heating system]]&lt;&gt;"Gas boiler",Table11[[#This Row],[Subsector]]&lt;&gt;"Industry"),1,0)</f>
        <v>1</v>
      </c>
      <c r="CO23" s="19">
        <v>1224.963</v>
      </c>
      <c r="CV23" s="62" t="s">
        <v>453</v>
      </c>
      <c r="CW23" t="s">
        <v>496</v>
      </c>
      <c r="CX23" s="26">
        <v>0.35</v>
      </c>
      <c r="CZ23" s="53" t="str">
        <f>_xlfn.CONCAT("Industrial ",Table131116[[#This Row],[Fuel]]," ",Table131116[[#This Row],[General technology]])</f>
        <v>Industrial Non-bio waste CHP</v>
      </c>
      <c r="DA23" s="54" t="s">
        <v>475</v>
      </c>
      <c r="DB23" t="s">
        <v>479</v>
      </c>
    </row>
    <row r="24" spans="1:106" x14ac:dyDescent="0.25">
      <c r="A24" s="47"/>
      <c r="C24">
        <v>15</v>
      </c>
      <c r="D24" t="s">
        <v>41</v>
      </c>
      <c r="E24">
        <v>2020</v>
      </c>
      <c r="F24">
        <v>10</v>
      </c>
      <c r="G24">
        <v>15</v>
      </c>
      <c r="H24" t="s">
        <v>448</v>
      </c>
      <c r="J24" s="19">
        <v>5024.6167500000001</v>
      </c>
      <c r="K24" s="19">
        <v>1057.0977</v>
      </c>
      <c r="L24" s="19">
        <v>179.20755</v>
      </c>
      <c r="M24" s="71">
        <v>0</v>
      </c>
      <c r="N24" s="26">
        <v>2.3542600899999999</v>
      </c>
      <c r="O24" s="26"/>
      <c r="P24" s="26"/>
      <c r="R24">
        <v>15</v>
      </c>
      <c r="S24" t="s">
        <v>457</v>
      </c>
      <c r="T24">
        <v>2020</v>
      </c>
      <c r="U24">
        <v>30000</v>
      </c>
      <c r="V24">
        <v>100000000</v>
      </c>
      <c r="W24" t="s">
        <v>450</v>
      </c>
      <c r="Y24" s="19"/>
      <c r="Z24" s="19">
        <v>150.60758860000001</v>
      </c>
      <c r="AA24" s="19"/>
      <c r="AB24" s="19">
        <v>3.0121517720000002</v>
      </c>
      <c r="AC24" s="16">
        <v>0.9</v>
      </c>
      <c r="AD24" s="19"/>
      <c r="AE24" s="19"/>
      <c r="AG24" t="s">
        <v>457</v>
      </c>
      <c r="AH24" t="s">
        <v>472</v>
      </c>
      <c r="AI24" t="s">
        <v>450</v>
      </c>
      <c r="AK24" t="s">
        <v>494</v>
      </c>
      <c r="AL24" t="s">
        <v>476</v>
      </c>
      <c r="AN24">
        <v>15</v>
      </c>
      <c r="AO24" t="s">
        <v>25</v>
      </c>
      <c r="AP24">
        <v>15</v>
      </c>
      <c r="AR24">
        <v>15</v>
      </c>
      <c r="AT24" t="s">
        <v>497</v>
      </c>
      <c r="AU24">
        <v>25</v>
      </c>
      <c r="AW24">
        <v>15</v>
      </c>
      <c r="AX24" t="s">
        <v>41</v>
      </c>
      <c r="AY24">
        <v>1</v>
      </c>
      <c r="AZ24">
        <v>2020</v>
      </c>
      <c r="BA24">
        <v>65</v>
      </c>
      <c r="BB24" s="26">
        <v>1.8375000000000001</v>
      </c>
      <c r="BC24" s="26">
        <f>IF(HeatSectorTechnologyLifetimes754[[#This Row],[Solar]]=1,2.1,_xlfn.XLOOKUP(HeatSectorTechnologyLifetimes754[[#This Row],[Technology]],Table510[Technology],Table510[Primary thermal efficiency (%)]))</f>
        <v>2.1</v>
      </c>
      <c r="BD24"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2.0809739524348814</v>
      </c>
      <c r="BE24" s="48">
        <f>HeatSectorTechnologyLifetimes754[[#This Row],[Thermal efficiency (%)]]/HeatSectorTechnologyLifetimes754[[#This Row],[Base efficiency (%)]]</f>
        <v>0.875</v>
      </c>
      <c r="BF24" s="48">
        <f>1</f>
        <v>1</v>
      </c>
      <c r="BH24" s="49" t="s">
        <v>25</v>
      </c>
      <c r="BI24" s="42"/>
      <c r="BJ24" s="42"/>
      <c r="BK24" s="42"/>
      <c r="BL24" s="42"/>
      <c r="BM24" s="42"/>
      <c r="BN24" s="49">
        <v>1</v>
      </c>
      <c r="BO24" s="49"/>
      <c r="BP24" s="49"/>
      <c r="BQ24" s="49"/>
      <c r="BR24" s="49"/>
      <c r="BS24" s="49"/>
      <c r="BT24" s="49"/>
      <c r="BU24" s="42"/>
      <c r="BV24" s="49"/>
      <c r="BW24" s="49"/>
      <c r="BX24" s="49">
        <v>1</v>
      </c>
      <c r="BY24" s="49"/>
      <c r="BZ24" s="49">
        <v>0.05</v>
      </c>
      <c r="CA24" s="50">
        <f>HeatingSystemLoadFactorSizing3[[#This Row],[Uncalibrated load factor]]*load_factor/0.205</f>
        <v>5.5863480786407571E-2</v>
      </c>
      <c r="CB24" s="49">
        <v>3</v>
      </c>
      <c r="CD24" s="42"/>
      <c r="CE24" s="42"/>
      <c r="CF24" s="74"/>
      <c r="CG24" s="43"/>
      <c r="CI24" t="s">
        <v>220</v>
      </c>
      <c r="CJ24">
        <v>15</v>
      </c>
      <c r="CK24" t="s">
        <v>333</v>
      </c>
      <c r="CL24" t="s">
        <v>331</v>
      </c>
      <c r="CM24">
        <f>IF(Table11[[#This Row],[CF heating system]]="Commercial electric heating",1,0)</f>
        <v>1</v>
      </c>
      <c r="CN24">
        <f>IF(AND(Table11[[#This Row],[CF heating system]]&lt;&gt;"Gas boiler",Table11[[#This Row],[Subsector]]&lt;&gt;"Industry"),1,0)</f>
        <v>1</v>
      </c>
      <c r="CO24" s="19">
        <v>1224.963</v>
      </c>
      <c r="CV24" s="62" t="s">
        <v>453</v>
      </c>
      <c r="CW24" t="s">
        <v>498</v>
      </c>
      <c r="CX24" s="26">
        <v>0.5</v>
      </c>
      <c r="CZ24" s="53" t="str">
        <f>_xlfn.CONCAT("Industrial ",Table131116[[#This Row],[Fuel]]," ",Table131116[[#This Row],[General technology]])</f>
        <v>Industrial Bio fuel Cement/Lime Kiln</v>
      </c>
      <c r="DA24" s="54" t="s">
        <v>267</v>
      </c>
      <c r="DB24" t="s">
        <v>450</v>
      </c>
    </row>
    <row r="25" spans="1:106" x14ac:dyDescent="0.25">
      <c r="A25" s="47"/>
      <c r="C25">
        <v>16</v>
      </c>
      <c r="D25" t="s">
        <v>41</v>
      </c>
      <c r="E25">
        <v>2020</v>
      </c>
      <c r="F25">
        <v>15</v>
      </c>
      <c r="G25">
        <v>50</v>
      </c>
      <c r="H25" t="s">
        <v>448</v>
      </c>
      <c r="J25" s="19">
        <v>5051.7505000000001</v>
      </c>
      <c r="K25" s="19">
        <v>820.20027119999997</v>
      </c>
      <c r="L25" s="19">
        <v>0</v>
      </c>
      <c r="M25" s="71">
        <v>10.48373866</v>
      </c>
      <c r="N25" s="26">
        <v>2.3542600899999999</v>
      </c>
      <c r="O25" s="26"/>
      <c r="P25" s="26"/>
      <c r="R25">
        <v>16</v>
      </c>
      <c r="S25" t="s">
        <v>457</v>
      </c>
      <c r="T25">
        <v>2020</v>
      </c>
      <c r="U25">
        <v>100000000</v>
      </c>
      <c r="V25">
        <v>1000000000</v>
      </c>
      <c r="W25" t="s">
        <v>450</v>
      </c>
      <c r="Y25" s="19"/>
      <c r="Z25" s="19">
        <v>97.050628720000006</v>
      </c>
      <c r="AA25" s="19"/>
      <c r="AB25" s="19">
        <v>1.9410125739999999</v>
      </c>
      <c r="AC25" s="16">
        <v>0.9</v>
      </c>
      <c r="AD25" s="19"/>
      <c r="AE25" s="19"/>
      <c r="AG25" t="s">
        <v>457</v>
      </c>
      <c r="AH25" t="s">
        <v>476</v>
      </c>
      <c r="AI25" t="s">
        <v>450</v>
      </c>
      <c r="AK25" t="s">
        <v>494</v>
      </c>
      <c r="AL25" t="s">
        <v>472</v>
      </c>
      <c r="AN25">
        <v>16</v>
      </c>
      <c r="AO25" t="s">
        <v>89</v>
      </c>
      <c r="AP25">
        <v>20</v>
      </c>
      <c r="AR25">
        <v>16</v>
      </c>
      <c r="AT25" t="s">
        <v>499</v>
      </c>
      <c r="AU25">
        <v>8</v>
      </c>
      <c r="AW25">
        <v>16</v>
      </c>
      <c r="AX25" t="s">
        <v>41</v>
      </c>
      <c r="AY25">
        <v>1</v>
      </c>
      <c r="AZ25">
        <v>2020</v>
      </c>
      <c r="BA25">
        <v>70</v>
      </c>
      <c r="BB25" s="26">
        <v>1.5750000000000002</v>
      </c>
      <c r="BC25" s="26">
        <f>IF(HeatSectorTechnologyLifetimes754[[#This Row],[Solar]]=1,2.1,_xlfn.XLOOKUP(HeatSectorTechnologyLifetimes754[[#This Row],[Technology]],Table510[Technology],Table510[Primary thermal efficiency (%)]))</f>
        <v>2.1</v>
      </c>
      <c r="BD25"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1.8020594965675061</v>
      </c>
      <c r="BE25" s="48">
        <f>HeatSectorTechnologyLifetimes754[[#This Row],[Thermal efficiency (%)]]/HeatSectorTechnologyLifetimes754[[#This Row],[Base efficiency (%)]]</f>
        <v>0.75</v>
      </c>
      <c r="BF25" s="48">
        <f>1</f>
        <v>1</v>
      </c>
      <c r="BH25" s="49" t="s">
        <v>89</v>
      </c>
      <c r="BI25" s="42">
        <v>1</v>
      </c>
      <c r="BJ25" s="42"/>
      <c r="BK25" s="42"/>
      <c r="BL25" s="42">
        <v>1</v>
      </c>
      <c r="BM25" s="42"/>
      <c r="BN25" s="42">
        <v>1</v>
      </c>
      <c r="BO25" s="42"/>
      <c r="BP25" s="42">
        <v>1</v>
      </c>
      <c r="BQ25" s="42"/>
      <c r="BR25" s="42">
        <v>1</v>
      </c>
      <c r="BS25" s="42"/>
      <c r="BT25" s="42"/>
      <c r="BU25" s="42">
        <v>1</v>
      </c>
      <c r="BV25" s="42">
        <v>1</v>
      </c>
      <c r="BW25" s="42">
        <v>1</v>
      </c>
      <c r="BX25" s="49"/>
      <c r="BY25" s="42"/>
      <c r="BZ25">
        <v>0.20499999999999999</v>
      </c>
      <c r="CA25" s="39">
        <f>HeatingSystemLoadFactorSizing3[[#This Row],[Uncalibrated load factor]]*load_factor/0.205</f>
        <v>0.22904027122427101</v>
      </c>
      <c r="CB25" s="42">
        <v>3</v>
      </c>
      <c r="CD25" s="42"/>
      <c r="CE25" s="42"/>
      <c r="CF25" s="42"/>
      <c r="CG25" s="43"/>
      <c r="CI25" t="s">
        <v>220</v>
      </c>
      <c r="CJ25">
        <v>16</v>
      </c>
      <c r="CK25" t="s">
        <v>333</v>
      </c>
      <c r="CL25" t="s">
        <v>331</v>
      </c>
      <c r="CM25">
        <f>IF(Table11[[#This Row],[CF heating system]]="Commercial electric heating",1,0)</f>
        <v>1</v>
      </c>
      <c r="CN25">
        <f>IF(AND(Table11[[#This Row],[CF heating system]]&lt;&gt;"Gas boiler",Table11[[#This Row],[Subsector]]&lt;&gt;"Industry"),1,0)</f>
        <v>1</v>
      </c>
      <c r="CO25" s="19">
        <v>1224.963</v>
      </c>
      <c r="CV25" s="62" t="s">
        <v>453</v>
      </c>
      <c r="CW25" t="s">
        <v>500</v>
      </c>
      <c r="CX25" s="26">
        <v>0.8</v>
      </c>
      <c r="CZ25" s="53" t="str">
        <f>_xlfn.CONCAT("Industrial ",Table131116[[#This Row],[Fuel]]," ",Table131116[[#This Row],[General technology]])</f>
        <v>Industrial Bio fuel Other Kiln</v>
      </c>
      <c r="DA25" s="54" t="s">
        <v>458</v>
      </c>
      <c r="DB25" t="s">
        <v>450</v>
      </c>
    </row>
    <row r="26" spans="1:106" x14ac:dyDescent="0.25">
      <c r="A26" s="47"/>
      <c r="C26">
        <v>17</v>
      </c>
      <c r="D26" t="s">
        <v>41</v>
      </c>
      <c r="E26">
        <v>2020</v>
      </c>
      <c r="F26">
        <v>50</v>
      </c>
      <c r="G26">
        <v>100</v>
      </c>
      <c r="H26" t="s">
        <v>448</v>
      </c>
      <c r="J26" s="19">
        <v>5051.7505000000001</v>
      </c>
      <c r="K26" s="19">
        <v>733.59114299999999</v>
      </c>
      <c r="L26" s="19">
        <v>0</v>
      </c>
      <c r="M26" s="71">
        <v>7.0274601780000001</v>
      </c>
      <c r="N26" s="26">
        <v>2.3542600899999999</v>
      </c>
      <c r="O26" s="26"/>
      <c r="P26" s="26"/>
      <c r="R26">
        <v>17</v>
      </c>
      <c r="S26" t="s">
        <v>461</v>
      </c>
      <c r="T26">
        <v>2020</v>
      </c>
      <c r="U26">
        <v>0</v>
      </c>
      <c r="V26">
        <v>100</v>
      </c>
      <c r="W26" t="s">
        <v>450</v>
      </c>
      <c r="Y26" s="19"/>
      <c r="Z26" s="19">
        <v>922.09946190000005</v>
      </c>
      <c r="AA26" s="19"/>
      <c r="AB26" s="19">
        <v>18.441989240000002</v>
      </c>
      <c r="AC26" s="16">
        <v>0.5</v>
      </c>
      <c r="AD26" s="19"/>
      <c r="AE26" s="19"/>
      <c r="AG26" t="s">
        <v>461</v>
      </c>
      <c r="AH26" t="s">
        <v>451</v>
      </c>
      <c r="AI26" t="s">
        <v>450</v>
      </c>
      <c r="AK26" t="s">
        <v>494</v>
      </c>
      <c r="AL26" t="s">
        <v>463</v>
      </c>
      <c r="AN26">
        <v>17</v>
      </c>
      <c r="AO26" t="s">
        <v>94</v>
      </c>
      <c r="AP26">
        <v>15</v>
      </c>
      <c r="AR26">
        <v>17</v>
      </c>
      <c r="AT26" t="s">
        <v>501</v>
      </c>
      <c r="AU26">
        <v>25</v>
      </c>
      <c r="AW26">
        <v>17</v>
      </c>
      <c r="AX26" t="s">
        <v>48</v>
      </c>
      <c r="AY26">
        <v>1</v>
      </c>
      <c r="AZ26">
        <v>2020</v>
      </c>
      <c r="BA26">
        <v>35</v>
      </c>
      <c r="BB26" s="26">
        <v>3.6</v>
      </c>
      <c r="BC26" s="26">
        <f>IF(HeatSectorTechnologyLifetimes754[[#This Row],[Solar]]=1,2.1,_xlfn.XLOOKUP(HeatSectorTechnologyLifetimes754[[#This Row],[Technology]],Table510[Technology],Table510[Primary thermal efficiency (%)]))</f>
        <v>2.1</v>
      </c>
      <c r="BD26"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3.8158691701998797</v>
      </c>
      <c r="BE26" s="48">
        <f>HeatSectorTechnologyLifetimes754[[#This Row],[Thermal efficiency (%)]]/HeatSectorTechnologyLifetimes754[[#This Row],[Base efficiency (%)]]</f>
        <v>1.7142857142857142</v>
      </c>
      <c r="BF26" s="48">
        <f>1</f>
        <v>1</v>
      </c>
      <c r="BH26" s="49" t="s">
        <v>94</v>
      </c>
      <c r="BI26" s="42"/>
      <c r="BJ26" s="42"/>
      <c r="BK26" s="42"/>
      <c r="BL26" s="42"/>
      <c r="BM26" s="42"/>
      <c r="BN26" s="42">
        <v>1</v>
      </c>
      <c r="BO26" s="42"/>
      <c r="BP26" s="42"/>
      <c r="BQ26" s="42"/>
      <c r="BR26" s="42">
        <v>1</v>
      </c>
      <c r="BS26" s="42"/>
      <c r="BT26" s="42"/>
      <c r="BU26" s="42">
        <v>1</v>
      </c>
      <c r="BV26" s="42">
        <v>1</v>
      </c>
      <c r="BW26" s="42">
        <v>1</v>
      </c>
      <c r="BX26" s="49"/>
      <c r="BY26" s="42"/>
      <c r="BZ26">
        <v>0.20499999999999999</v>
      </c>
      <c r="CA26" s="39">
        <f>HeatingSystemLoadFactorSizing3[[#This Row],[Uncalibrated load factor]]*load_factor/0.205</f>
        <v>0.22904027122427101</v>
      </c>
      <c r="CB26" s="42">
        <v>3</v>
      </c>
      <c r="CD26" s="42"/>
      <c r="CE26" s="42"/>
      <c r="CF26" s="42"/>
      <c r="CG26" s="43"/>
      <c r="CI26" t="s">
        <v>220</v>
      </c>
      <c r="CJ26">
        <v>17</v>
      </c>
      <c r="CK26" t="s">
        <v>333</v>
      </c>
      <c r="CL26" t="s">
        <v>25</v>
      </c>
      <c r="CM26">
        <f>IF(Table11[[#This Row],[CF heating system]]="Commercial electric heating",1,0)</f>
        <v>0</v>
      </c>
      <c r="CN26">
        <f>IF(AND(Table11[[#This Row],[CF heating system]]&lt;&gt;"Gas boiler",Table11[[#This Row],[Subsector]]&lt;&gt;"Industry"),1,0)</f>
        <v>0</v>
      </c>
      <c r="CO26" s="19">
        <v>0</v>
      </c>
      <c r="CV26" s="62" t="s">
        <v>453</v>
      </c>
      <c r="CW26" t="s">
        <v>502</v>
      </c>
      <c r="CX26" s="26">
        <v>0.6</v>
      </c>
      <c r="CZ26" s="53" t="str">
        <f>_xlfn.CONCAT("Industrial ",Table131116[[#This Row],[Fuel]]," ",Table131116[[#This Row],[General technology]])</f>
        <v>Industrial Bio fuel Boiler</v>
      </c>
      <c r="DA26" s="54" t="s">
        <v>462</v>
      </c>
      <c r="DB26" t="s">
        <v>450</v>
      </c>
    </row>
    <row r="27" spans="1:106" x14ac:dyDescent="0.25">
      <c r="A27" s="47"/>
      <c r="C27">
        <v>18</v>
      </c>
      <c r="D27" t="s">
        <v>41</v>
      </c>
      <c r="E27">
        <v>2020</v>
      </c>
      <c r="F27">
        <v>100</v>
      </c>
      <c r="G27">
        <v>200</v>
      </c>
      <c r="H27" t="s">
        <v>448</v>
      </c>
      <c r="J27" s="19">
        <v>5051.7505000000001</v>
      </c>
      <c r="K27" s="19">
        <v>656.12751419999995</v>
      </c>
      <c r="L27" s="19">
        <v>0</v>
      </c>
      <c r="M27" s="71">
        <v>5.2053795940000001</v>
      </c>
      <c r="N27" s="26">
        <v>2.3542600899999999</v>
      </c>
      <c r="O27" s="26"/>
      <c r="P27" s="26"/>
      <c r="R27">
        <v>18</v>
      </c>
      <c r="S27" t="s">
        <v>461</v>
      </c>
      <c r="T27">
        <v>2020</v>
      </c>
      <c r="U27">
        <v>100</v>
      </c>
      <c r="V27">
        <v>300</v>
      </c>
      <c r="W27" t="s">
        <v>450</v>
      </c>
      <c r="Y27" s="19"/>
      <c r="Z27" s="19">
        <v>922.09946190000005</v>
      </c>
      <c r="AA27" s="19"/>
      <c r="AB27" s="19">
        <v>18.441989240000002</v>
      </c>
      <c r="AC27" s="16">
        <v>0.5</v>
      </c>
      <c r="AD27" s="19"/>
      <c r="AE27" s="19"/>
      <c r="AG27" t="s">
        <v>461</v>
      </c>
      <c r="AH27" t="s">
        <v>455</v>
      </c>
      <c r="AI27" t="s">
        <v>450</v>
      </c>
      <c r="AK27" t="s">
        <v>494</v>
      </c>
      <c r="AL27" t="s">
        <v>466</v>
      </c>
      <c r="AN27">
        <v>18</v>
      </c>
      <c r="AO27" t="s">
        <v>100</v>
      </c>
      <c r="AP27">
        <v>20</v>
      </c>
      <c r="AR27">
        <v>18</v>
      </c>
      <c r="AT27" t="s">
        <v>503</v>
      </c>
      <c r="AU27">
        <v>15</v>
      </c>
      <c r="AW27">
        <v>18</v>
      </c>
      <c r="AX27" t="s">
        <v>48</v>
      </c>
      <c r="AY27">
        <v>1</v>
      </c>
      <c r="AZ27">
        <v>2020</v>
      </c>
      <c r="BA27">
        <v>40</v>
      </c>
      <c r="BB27" s="26">
        <v>3.4</v>
      </c>
      <c r="BC27" s="26">
        <f>IF(HeatSectorTechnologyLifetimes754[[#This Row],[Solar]]=1,2.1,_xlfn.XLOOKUP(HeatSectorTechnologyLifetimes754[[#This Row],[Technology]],Table510[Technology],Table510[Primary thermal efficiency (%)]))</f>
        <v>2.1</v>
      </c>
      <c r="BD27"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3.6302623550945698</v>
      </c>
      <c r="BE27" s="48">
        <f>HeatSectorTechnologyLifetimes754[[#This Row],[Thermal efficiency (%)]]/HeatSectorTechnologyLifetimes754[[#This Row],[Base efficiency (%)]]</f>
        <v>1.6190476190476188</v>
      </c>
      <c r="BF27" s="48">
        <f>1</f>
        <v>1</v>
      </c>
      <c r="BH27" s="49" t="s">
        <v>100</v>
      </c>
      <c r="BI27" s="42"/>
      <c r="BJ27" s="42"/>
      <c r="BK27" s="42"/>
      <c r="BL27" s="42"/>
      <c r="BM27" s="42"/>
      <c r="BN27" s="42">
        <v>1</v>
      </c>
      <c r="BO27" s="42"/>
      <c r="BP27" s="42"/>
      <c r="BQ27" s="42"/>
      <c r="BR27" s="42">
        <v>1</v>
      </c>
      <c r="BS27" s="42"/>
      <c r="BT27" s="42"/>
      <c r="BU27" s="42">
        <v>1</v>
      </c>
      <c r="BV27" s="42">
        <v>1</v>
      </c>
      <c r="BW27" s="42">
        <v>1</v>
      </c>
      <c r="BX27" s="49"/>
      <c r="BY27" s="42"/>
      <c r="BZ27">
        <v>0.20499999999999999</v>
      </c>
      <c r="CA27" s="39">
        <f>HeatingSystemLoadFactorSizing3[[#This Row],[Uncalibrated load factor]]*load_factor/0.205</f>
        <v>0.22904027122427101</v>
      </c>
      <c r="CB27" s="42">
        <v>3</v>
      </c>
      <c r="CD27" s="42"/>
      <c r="CE27" s="42"/>
      <c r="CF27" s="42"/>
      <c r="CG27" s="43"/>
      <c r="CI27" t="s">
        <v>220</v>
      </c>
      <c r="CJ27">
        <v>18</v>
      </c>
      <c r="CK27" t="s">
        <v>333</v>
      </c>
      <c r="CL27" t="s">
        <v>25</v>
      </c>
      <c r="CM27">
        <f>IF(Table11[[#This Row],[CF heating system]]="Commercial electric heating",1,0)</f>
        <v>0</v>
      </c>
      <c r="CN27">
        <f>IF(AND(Table11[[#This Row],[CF heating system]]&lt;&gt;"Gas boiler",Table11[[#This Row],[Subsector]]&lt;&gt;"Industry"),1,0)</f>
        <v>0</v>
      </c>
      <c r="CO27" s="19">
        <v>0</v>
      </c>
      <c r="CV27" s="62" t="s">
        <v>453</v>
      </c>
      <c r="CW27" t="s">
        <v>504</v>
      </c>
      <c r="CX27" s="26">
        <v>0.3</v>
      </c>
      <c r="CZ27" s="53" t="str">
        <f>_xlfn.CONCAT("Industrial ",Table131116[[#This Row],[Fuel]]," ",Table131116[[#This Row],[General technology]])</f>
        <v>Industrial Bio fuel Furnace</v>
      </c>
      <c r="DA27" s="54" t="s">
        <v>282</v>
      </c>
      <c r="DB27" t="s">
        <v>450</v>
      </c>
    </row>
    <row r="28" spans="1:106" x14ac:dyDescent="0.25">
      <c r="A28" s="47"/>
      <c r="C28">
        <v>19</v>
      </c>
      <c r="D28" t="s">
        <v>41</v>
      </c>
      <c r="E28">
        <v>2020</v>
      </c>
      <c r="F28">
        <v>200</v>
      </c>
      <c r="G28">
        <v>300</v>
      </c>
      <c r="H28" t="s">
        <v>448</v>
      </c>
      <c r="J28" s="19">
        <v>5051.7505000000001</v>
      </c>
      <c r="K28" s="19">
        <v>614.66368780000005</v>
      </c>
      <c r="L28" s="19">
        <v>0</v>
      </c>
      <c r="M28" s="71">
        <v>4.3672181879999998</v>
      </c>
      <c r="N28" s="26">
        <v>2.3542600899999999</v>
      </c>
      <c r="O28" s="26"/>
      <c r="P28" s="26"/>
      <c r="R28">
        <v>19</v>
      </c>
      <c r="S28" t="s">
        <v>461</v>
      </c>
      <c r="T28">
        <v>2020</v>
      </c>
      <c r="U28">
        <v>300</v>
      </c>
      <c r="V28">
        <v>1000</v>
      </c>
      <c r="W28" t="s">
        <v>450</v>
      </c>
      <c r="Y28" s="19"/>
      <c r="Z28" s="19">
        <v>922.09946190000005</v>
      </c>
      <c r="AA28" s="19"/>
      <c r="AB28" s="19">
        <v>18.441989240000002</v>
      </c>
      <c r="AC28" s="16">
        <v>0.5</v>
      </c>
      <c r="AD28" s="19"/>
      <c r="AE28" s="19"/>
      <c r="AG28" t="s">
        <v>461</v>
      </c>
      <c r="AH28" t="s">
        <v>459</v>
      </c>
      <c r="AI28" t="s">
        <v>450</v>
      </c>
      <c r="AK28" t="s">
        <v>494</v>
      </c>
      <c r="AL28" t="s">
        <v>468</v>
      </c>
      <c r="AN28">
        <v>19</v>
      </c>
      <c r="AO28" t="s">
        <v>103</v>
      </c>
      <c r="AP28">
        <v>15</v>
      </c>
      <c r="AR28">
        <v>19</v>
      </c>
      <c r="AT28" t="s">
        <v>505</v>
      </c>
      <c r="AU28">
        <v>25</v>
      </c>
      <c r="AW28">
        <v>19</v>
      </c>
      <c r="AX28" t="s">
        <v>48</v>
      </c>
      <c r="AY28">
        <v>1</v>
      </c>
      <c r="AZ28">
        <v>2020</v>
      </c>
      <c r="BA28">
        <v>45</v>
      </c>
      <c r="BB28" s="26">
        <v>3</v>
      </c>
      <c r="BC28" s="26">
        <f>IF(HeatSectorTechnologyLifetimes754[[#This Row],[Solar]]=1,2.1,_xlfn.XLOOKUP(HeatSectorTechnologyLifetimes754[[#This Row],[Technology]],Table510[Technology],Table510[Primary thermal efficiency (%)]))</f>
        <v>2.1</v>
      </c>
      <c r="BD28"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3.2507739938080502</v>
      </c>
      <c r="BE28" s="48">
        <f>HeatSectorTechnologyLifetimes754[[#This Row],[Thermal efficiency (%)]]/HeatSectorTechnologyLifetimes754[[#This Row],[Base efficiency (%)]]</f>
        <v>1.4285714285714286</v>
      </c>
      <c r="BF28" s="48">
        <f>1</f>
        <v>1</v>
      </c>
      <c r="BH28" s="49" t="s">
        <v>103</v>
      </c>
      <c r="BI28" s="42"/>
      <c r="BJ28" s="42"/>
      <c r="BK28" s="42"/>
      <c r="BL28" s="42"/>
      <c r="BM28" s="42"/>
      <c r="BN28" s="42">
        <v>1</v>
      </c>
      <c r="BO28" s="42"/>
      <c r="BP28" s="42"/>
      <c r="BQ28" s="42"/>
      <c r="BR28" s="42"/>
      <c r="BS28" s="42"/>
      <c r="BT28" s="42"/>
      <c r="BU28" s="42">
        <v>1</v>
      </c>
      <c r="BV28" s="42">
        <v>1</v>
      </c>
      <c r="BW28" s="42">
        <v>1</v>
      </c>
      <c r="BX28" s="49"/>
      <c r="BY28" s="42"/>
      <c r="BZ28">
        <v>0.3125</v>
      </c>
      <c r="CA28" s="39">
        <f>HeatingSystemLoadFactorSizing3[[#This Row],[Uncalibrated load factor]]*load_factor/0.205</f>
        <v>0.34914675491504726</v>
      </c>
      <c r="CB28" s="42">
        <v>3</v>
      </c>
      <c r="CD28" s="42"/>
      <c r="CE28" s="42"/>
      <c r="CF28" s="42"/>
      <c r="CG28" s="43"/>
      <c r="CI28" t="s">
        <v>220</v>
      </c>
      <c r="CJ28">
        <v>19</v>
      </c>
      <c r="CK28" t="s">
        <v>333</v>
      </c>
      <c r="CL28" t="s">
        <v>25</v>
      </c>
      <c r="CM28">
        <f>IF(Table11[[#This Row],[CF heating system]]="Commercial electric heating",1,0)</f>
        <v>0</v>
      </c>
      <c r="CN28">
        <f>IF(AND(Table11[[#This Row],[CF heating system]]&lt;&gt;"Gas boiler",Table11[[#This Row],[Subsector]]&lt;&gt;"Industry"),1,0)</f>
        <v>0</v>
      </c>
      <c r="CO28" s="19">
        <v>0</v>
      </c>
      <c r="CV28" s="62" t="s">
        <v>453</v>
      </c>
      <c r="CW28" t="s">
        <v>506</v>
      </c>
      <c r="CX28" s="26">
        <v>0.8</v>
      </c>
      <c r="CZ28" s="53" t="str">
        <f>_xlfn.CONCAT("Industrial ",Table131116[[#This Row],[Fuel]]," ",Table131116[[#This Row],[General technology]])</f>
        <v>Industrial Bio fuel Dryer</v>
      </c>
      <c r="DA28" s="54" t="s">
        <v>286</v>
      </c>
      <c r="DB28" t="s">
        <v>450</v>
      </c>
    </row>
    <row r="29" spans="1:106" x14ac:dyDescent="0.25">
      <c r="A29" s="47"/>
      <c r="B29" s="47"/>
      <c r="C29">
        <v>20</v>
      </c>
      <c r="D29" t="s">
        <v>41</v>
      </c>
      <c r="E29">
        <v>2020</v>
      </c>
      <c r="F29">
        <v>300</v>
      </c>
      <c r="G29">
        <v>500</v>
      </c>
      <c r="H29" t="s">
        <v>448</v>
      </c>
      <c r="J29" s="19">
        <v>5051.7505000000001</v>
      </c>
      <c r="K29" s="19">
        <v>566.13487429999998</v>
      </c>
      <c r="L29" s="19">
        <v>0</v>
      </c>
      <c r="M29" s="71">
        <v>3.5006152579999998</v>
      </c>
      <c r="N29" s="26">
        <v>2.3542600899999999</v>
      </c>
      <c r="O29" s="26"/>
      <c r="P29" s="26"/>
      <c r="R29">
        <v>20</v>
      </c>
      <c r="S29" t="s">
        <v>461</v>
      </c>
      <c r="T29">
        <v>2020</v>
      </c>
      <c r="U29">
        <v>1000</v>
      </c>
      <c r="V29">
        <v>3000</v>
      </c>
      <c r="W29" t="s">
        <v>450</v>
      </c>
      <c r="Y29" s="19"/>
      <c r="Z29" s="19">
        <v>922.09946190000005</v>
      </c>
      <c r="AA29" s="19"/>
      <c r="AB29" s="19">
        <v>18.441989240000002</v>
      </c>
      <c r="AC29" s="16">
        <v>0.5</v>
      </c>
      <c r="AD29" s="19"/>
      <c r="AE29" s="19"/>
      <c r="AG29" t="s">
        <v>461</v>
      </c>
      <c r="AH29" t="s">
        <v>463</v>
      </c>
      <c r="AI29" t="s">
        <v>450</v>
      </c>
      <c r="AK29" t="s">
        <v>507</v>
      </c>
      <c r="AL29" t="s">
        <v>508</v>
      </c>
      <c r="AN29">
        <v>20</v>
      </c>
      <c r="AO29" t="s">
        <v>110</v>
      </c>
      <c r="AP29">
        <v>15</v>
      </c>
      <c r="AR29">
        <v>20</v>
      </c>
      <c r="AT29" t="s">
        <v>509</v>
      </c>
      <c r="AU29">
        <v>25</v>
      </c>
      <c r="AW29">
        <v>20</v>
      </c>
      <c r="AX29" t="s">
        <v>48</v>
      </c>
      <c r="AY29">
        <v>1</v>
      </c>
      <c r="AZ29">
        <v>2020</v>
      </c>
      <c r="BA29">
        <v>50</v>
      </c>
      <c r="BB29" s="26">
        <v>2.7</v>
      </c>
      <c r="BC29" s="26">
        <f>IF(HeatSectorTechnologyLifetimes754[[#This Row],[Solar]]=1,2.1,_xlfn.XLOOKUP(HeatSectorTechnologyLifetimes754[[#This Row],[Technology]],Table510[Technology],Table510[Primary thermal efficiency (%)]))</f>
        <v>2.1</v>
      </c>
      <c r="BD29"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2.9586725109580465</v>
      </c>
      <c r="BE29" s="48">
        <f>HeatSectorTechnologyLifetimes754[[#This Row],[Thermal efficiency (%)]]/HeatSectorTechnologyLifetimes754[[#This Row],[Base efficiency (%)]]</f>
        <v>1.2857142857142858</v>
      </c>
      <c r="BF29" s="48">
        <f>1</f>
        <v>1</v>
      </c>
      <c r="BH29" s="49" t="s">
        <v>110</v>
      </c>
      <c r="BI29" s="42"/>
      <c r="BJ29" s="42"/>
      <c r="BK29" s="42"/>
      <c r="BL29" s="42"/>
      <c r="BM29" s="42"/>
      <c r="BN29" s="42">
        <v>1</v>
      </c>
      <c r="BO29" s="42"/>
      <c r="BP29" s="42"/>
      <c r="BQ29" s="42"/>
      <c r="BR29" s="42"/>
      <c r="BS29" s="42"/>
      <c r="BT29" s="42"/>
      <c r="BU29" s="42">
        <v>1</v>
      </c>
      <c r="BV29" s="42">
        <v>1</v>
      </c>
      <c r="BW29" s="42"/>
      <c r="BX29" s="49">
        <v>1</v>
      </c>
      <c r="BY29" s="42"/>
      <c r="BZ29">
        <v>0.3125</v>
      </c>
      <c r="CA29" s="39">
        <f>HeatingSystemLoadFactorSizing3[[#This Row],[Uncalibrated load factor]]*load_factor/0.205</f>
        <v>0.34914675491504726</v>
      </c>
      <c r="CB29" s="42">
        <v>3</v>
      </c>
      <c r="CD29" s="42"/>
      <c r="CE29" s="42"/>
      <c r="CF29" s="42"/>
      <c r="CG29" s="43"/>
      <c r="CI29" t="s">
        <v>220</v>
      </c>
      <c r="CJ29">
        <v>20</v>
      </c>
      <c r="CK29" t="s">
        <v>333</v>
      </c>
      <c r="CL29" t="s">
        <v>25</v>
      </c>
      <c r="CM29">
        <f>IF(Table11[[#This Row],[CF heating system]]="Commercial electric heating",1,0)</f>
        <v>0</v>
      </c>
      <c r="CN29">
        <f>IF(AND(Table11[[#This Row],[CF heating system]]&lt;&gt;"Gas boiler",Table11[[#This Row],[Subsector]]&lt;&gt;"Industry"),1,0)</f>
        <v>0</v>
      </c>
      <c r="CO29" s="19">
        <v>0</v>
      </c>
      <c r="CV29" s="62" t="s">
        <v>453</v>
      </c>
      <c r="CW29" t="s">
        <v>510</v>
      </c>
      <c r="CX29" s="26">
        <v>0.4</v>
      </c>
      <c r="CZ29" s="53" t="str">
        <f>_xlfn.CONCAT("Industrial ",Table131116[[#This Row],[Fuel]]," ",Table131116[[#This Row],[General technology]])</f>
        <v>Industrial Bio fuel Oven</v>
      </c>
      <c r="DA29" s="54" t="s">
        <v>281</v>
      </c>
      <c r="DB29" t="s">
        <v>450</v>
      </c>
    </row>
    <row r="30" spans="1:106" x14ac:dyDescent="0.25">
      <c r="A30" s="67"/>
      <c r="B30" s="67"/>
      <c r="C30">
        <v>21</v>
      </c>
      <c r="D30" t="s">
        <v>41</v>
      </c>
      <c r="E30">
        <v>2020</v>
      </c>
      <c r="F30">
        <v>500</v>
      </c>
      <c r="G30">
        <v>1000</v>
      </c>
      <c r="H30" t="s">
        <v>448</v>
      </c>
      <c r="J30" s="19">
        <v>5051.7505000000001</v>
      </c>
      <c r="K30" s="19">
        <v>506.35380659999998</v>
      </c>
      <c r="L30" s="19">
        <v>0</v>
      </c>
      <c r="M30" s="71">
        <v>2.592975381</v>
      </c>
      <c r="N30" s="26">
        <v>2.3542600899999999</v>
      </c>
      <c r="O30" s="26"/>
      <c r="P30" s="26"/>
      <c r="R30">
        <v>21</v>
      </c>
      <c r="S30" t="s">
        <v>461</v>
      </c>
      <c r="T30">
        <v>2020</v>
      </c>
      <c r="U30">
        <v>3000</v>
      </c>
      <c r="V30">
        <v>10000</v>
      </c>
      <c r="W30" t="s">
        <v>450</v>
      </c>
      <c r="Y30" s="19"/>
      <c r="Z30" s="19">
        <v>569.67383180000002</v>
      </c>
      <c r="AA30" s="19"/>
      <c r="AB30" s="19">
        <v>11.393476639999999</v>
      </c>
      <c r="AC30" s="16">
        <v>0.5</v>
      </c>
      <c r="AD30" s="19"/>
      <c r="AE30" s="19"/>
      <c r="AG30" t="s">
        <v>461</v>
      </c>
      <c r="AH30" t="s">
        <v>466</v>
      </c>
      <c r="AI30" t="s">
        <v>450</v>
      </c>
      <c r="AK30" t="s">
        <v>507</v>
      </c>
      <c r="AL30" t="s">
        <v>511</v>
      </c>
      <c r="AN30">
        <v>21</v>
      </c>
      <c r="AO30" t="s">
        <v>113</v>
      </c>
      <c r="AP30">
        <v>15</v>
      </c>
      <c r="AR30">
        <v>21</v>
      </c>
      <c r="AT30" t="s">
        <v>512</v>
      </c>
      <c r="AU30">
        <v>25</v>
      </c>
      <c r="AW30">
        <v>21</v>
      </c>
      <c r="AX30" t="s">
        <v>48</v>
      </c>
      <c r="AY30">
        <v>1</v>
      </c>
      <c r="AZ30">
        <v>2020</v>
      </c>
      <c r="BA30">
        <v>55</v>
      </c>
      <c r="BB30" s="26">
        <v>2.4</v>
      </c>
      <c r="BC30" s="26">
        <f>IF(HeatSectorTechnologyLifetimes754[[#This Row],[Solar]]=1,2.1,_xlfn.XLOOKUP(HeatSectorTechnologyLifetimes754[[#This Row],[Technology]],Table510[Technology],Table510[Primary thermal efficiency (%)]))</f>
        <v>2.1</v>
      </c>
      <c r="BD30"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2.6599113362887907</v>
      </c>
      <c r="BE30" s="48">
        <f>HeatSectorTechnologyLifetimes754[[#This Row],[Thermal efficiency (%)]]/HeatSectorTechnologyLifetimes754[[#This Row],[Base efficiency (%)]]</f>
        <v>1.1428571428571428</v>
      </c>
      <c r="BF30" s="48">
        <f>1</f>
        <v>1</v>
      </c>
      <c r="BH30" s="49" t="s">
        <v>113</v>
      </c>
      <c r="BI30" s="42"/>
      <c r="BJ30" s="42"/>
      <c r="BK30" s="42"/>
      <c r="BL30" s="42"/>
      <c r="BM30" s="42"/>
      <c r="BN30" s="42">
        <v>1</v>
      </c>
      <c r="BO30" s="42"/>
      <c r="BP30" s="42"/>
      <c r="BQ30" s="42"/>
      <c r="BR30" s="42"/>
      <c r="BS30" s="42"/>
      <c r="BT30" s="42"/>
      <c r="BU30" s="42">
        <v>1</v>
      </c>
      <c r="BV30" s="42">
        <v>1</v>
      </c>
      <c r="BW30" s="42"/>
      <c r="BX30" s="49">
        <v>1</v>
      </c>
      <c r="BY30" s="42">
        <v>1</v>
      </c>
      <c r="BZ30">
        <v>0.3125</v>
      </c>
      <c r="CA30" s="39">
        <f>HeatingSystemLoadFactorSizing3[[#This Row],[Uncalibrated load factor]]*load_factor/0.205</f>
        <v>0.34914675491504726</v>
      </c>
      <c r="CB30" s="42">
        <v>3</v>
      </c>
      <c r="CD30" s="42"/>
      <c r="CE30" s="42"/>
      <c r="CF30" s="42"/>
      <c r="CG30" s="43"/>
      <c r="CI30" t="s">
        <v>220</v>
      </c>
      <c r="CJ30">
        <v>21</v>
      </c>
      <c r="CK30" t="s">
        <v>333</v>
      </c>
      <c r="CL30" t="s">
        <v>20</v>
      </c>
      <c r="CM30">
        <f>IF(Table11[[#This Row],[CF heating system]]="Commercial electric heating",1,0)</f>
        <v>0</v>
      </c>
      <c r="CN30">
        <f>IF(AND(Table11[[#This Row],[CF heating system]]&lt;&gt;"Gas boiler",Table11[[#This Row],[Subsector]]&lt;&gt;"Industry"),1,0)</f>
        <v>1</v>
      </c>
      <c r="CO30" s="19">
        <v>0</v>
      </c>
      <c r="CV30" s="62" t="s">
        <v>453</v>
      </c>
      <c r="CW30" t="s">
        <v>513</v>
      </c>
      <c r="CX30" s="26">
        <v>0.35</v>
      </c>
      <c r="CZ30" s="53" t="str">
        <f>_xlfn.CONCAT("Industrial ",Table131116[[#This Row],[Fuel]]," ",Table131116[[#This Row],[General technology]])</f>
        <v>Industrial Bio fuel CHP</v>
      </c>
      <c r="DA30" s="54" t="s">
        <v>475</v>
      </c>
      <c r="DB30" t="s">
        <v>450</v>
      </c>
    </row>
    <row r="31" spans="1:106" x14ac:dyDescent="0.25">
      <c r="A31" s="47"/>
      <c r="B31" s="47"/>
      <c r="C31">
        <v>22</v>
      </c>
      <c r="D31" t="s">
        <v>41</v>
      </c>
      <c r="E31">
        <v>2020</v>
      </c>
      <c r="F31">
        <v>1000</v>
      </c>
      <c r="G31">
        <v>100000000</v>
      </c>
      <c r="H31" t="s">
        <v>448</v>
      </c>
      <c r="J31" s="19">
        <v>5051.7505000000001</v>
      </c>
      <c r="K31" s="19">
        <v>452.88532670000001</v>
      </c>
      <c r="L31" s="19">
        <v>0</v>
      </c>
      <c r="M31" s="71">
        <v>2.592975381</v>
      </c>
      <c r="N31" s="26">
        <v>2.3542600899999999</v>
      </c>
      <c r="O31" s="26"/>
      <c r="P31" s="26"/>
      <c r="R31">
        <v>22</v>
      </c>
      <c r="S31" t="s">
        <v>461</v>
      </c>
      <c r="T31">
        <v>2020</v>
      </c>
      <c r="U31">
        <v>10000</v>
      </c>
      <c r="V31">
        <v>30000</v>
      </c>
      <c r="W31" t="s">
        <v>450</v>
      </c>
      <c r="Y31" s="19"/>
      <c r="Z31" s="19">
        <v>367.09440769999998</v>
      </c>
      <c r="AA31" s="19"/>
      <c r="AB31" s="19">
        <v>7.3418881550000004</v>
      </c>
      <c r="AC31" s="16">
        <v>0.5</v>
      </c>
      <c r="AD31" s="19"/>
      <c r="AE31" s="19"/>
      <c r="AG31" t="s">
        <v>461</v>
      </c>
      <c r="AH31" t="s">
        <v>468</v>
      </c>
      <c r="AI31" t="s">
        <v>450</v>
      </c>
      <c r="AK31" t="s">
        <v>507</v>
      </c>
      <c r="AL31" t="s">
        <v>514</v>
      </c>
      <c r="AN31">
        <v>22</v>
      </c>
      <c r="AO31" t="s">
        <v>116</v>
      </c>
      <c r="AP31">
        <v>15</v>
      </c>
      <c r="AR31">
        <v>22</v>
      </c>
      <c r="AT31" t="s">
        <v>515</v>
      </c>
      <c r="AU31">
        <v>25</v>
      </c>
      <c r="AW31">
        <v>22</v>
      </c>
      <c r="AX31" t="s">
        <v>48</v>
      </c>
      <c r="AY31">
        <v>1</v>
      </c>
      <c r="AZ31">
        <v>2020</v>
      </c>
      <c r="BA31">
        <v>60</v>
      </c>
      <c r="BB31" s="26">
        <v>2.1</v>
      </c>
      <c r="BC31" s="26">
        <f>IF(HeatSectorTechnologyLifetimes754[[#This Row],[Solar]]=1,2.1,_xlfn.XLOOKUP(HeatSectorTechnologyLifetimes754[[#This Row],[Technology]],Table510[Technology],Table510[Primary thermal efficiency (%)]))</f>
        <v>2.1</v>
      </c>
      <c r="BD31"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2.354260089686099</v>
      </c>
      <c r="BE31" s="48">
        <f>HeatSectorTechnologyLifetimes754[[#This Row],[Thermal efficiency (%)]]/HeatSectorTechnologyLifetimes754[[#This Row],[Base efficiency (%)]]</f>
        <v>1</v>
      </c>
      <c r="BF31" s="48">
        <f>1</f>
        <v>1</v>
      </c>
      <c r="BH31" s="49" t="s">
        <v>116</v>
      </c>
      <c r="BI31" s="42"/>
      <c r="BJ31" s="42"/>
      <c r="BK31" s="42"/>
      <c r="BL31" s="42"/>
      <c r="BM31" s="42"/>
      <c r="BN31" s="42">
        <v>1</v>
      </c>
      <c r="BO31" s="42"/>
      <c r="BP31" s="42"/>
      <c r="BQ31" s="42"/>
      <c r="BR31" s="42"/>
      <c r="BS31" s="42"/>
      <c r="BT31" s="42"/>
      <c r="BU31" s="42">
        <v>1</v>
      </c>
      <c r="BV31" s="42"/>
      <c r="BW31" s="42"/>
      <c r="BX31" s="49">
        <v>1</v>
      </c>
      <c r="BY31" s="42">
        <v>1</v>
      </c>
      <c r="BZ31">
        <v>0.05</v>
      </c>
      <c r="CA31" s="39">
        <f>HeatingSystemLoadFactorSizing3[[#This Row],[Uncalibrated load factor]]*load_factor/0.205</f>
        <v>5.5863480786407571E-2</v>
      </c>
      <c r="CB31" s="42">
        <v>3</v>
      </c>
      <c r="CI31" t="s">
        <v>220</v>
      </c>
      <c r="CJ31">
        <v>22</v>
      </c>
      <c r="CK31" t="s">
        <v>333</v>
      </c>
      <c r="CL31" t="s">
        <v>20</v>
      </c>
      <c r="CM31">
        <f>IF(Table11[[#This Row],[CF heating system]]="Commercial electric heating",1,0)</f>
        <v>0</v>
      </c>
      <c r="CN31">
        <f>IF(AND(Table11[[#This Row],[CF heating system]]&lt;&gt;"Gas boiler",Table11[[#This Row],[Subsector]]&lt;&gt;"Industry"),1,0)</f>
        <v>1</v>
      </c>
      <c r="CO31" s="19">
        <v>0</v>
      </c>
      <c r="CV31" s="62" t="s">
        <v>453</v>
      </c>
      <c r="CW31" t="s">
        <v>516</v>
      </c>
      <c r="CX31" s="26">
        <v>0.5</v>
      </c>
      <c r="CZ31" s="53" t="str">
        <f>_xlfn.CONCAT("Industrial ",Table131116[[#This Row],[Fuel]]," ",Table131116[[#This Row],[General technology]])</f>
        <v>Industrial Solid Fuels Cement/Lime Kiln</v>
      </c>
      <c r="DA31" s="54" t="s">
        <v>267</v>
      </c>
      <c r="DB31" t="s">
        <v>517</v>
      </c>
    </row>
    <row r="32" spans="1:106" x14ac:dyDescent="0.25">
      <c r="A32" s="47"/>
      <c r="B32" s="47"/>
      <c r="C32">
        <v>23</v>
      </c>
      <c r="D32" t="s">
        <v>48</v>
      </c>
      <c r="E32">
        <v>2020</v>
      </c>
      <c r="F32">
        <v>0</v>
      </c>
      <c r="G32">
        <v>3</v>
      </c>
      <c r="H32" t="s">
        <v>448</v>
      </c>
      <c r="J32" s="19">
        <v>7283.9929499999998</v>
      </c>
      <c r="K32" s="19">
        <v>505.86435</v>
      </c>
      <c r="L32" s="19">
        <v>179.20755</v>
      </c>
      <c r="M32" s="71">
        <v>0</v>
      </c>
      <c r="N32" s="26">
        <v>2.3542600899999999</v>
      </c>
      <c r="O32" s="26"/>
      <c r="P32" s="26"/>
      <c r="R32">
        <v>23</v>
      </c>
      <c r="S32" t="s">
        <v>461</v>
      </c>
      <c r="T32">
        <v>2020</v>
      </c>
      <c r="U32">
        <v>30000</v>
      </c>
      <c r="V32">
        <v>100000000</v>
      </c>
      <c r="W32" t="s">
        <v>450</v>
      </c>
      <c r="Y32" s="19"/>
      <c r="Z32" s="19">
        <v>226.79123730000001</v>
      </c>
      <c r="AA32" s="19"/>
      <c r="AB32" s="19">
        <v>4.5358247470000004</v>
      </c>
      <c r="AC32" s="16">
        <v>0.5</v>
      </c>
      <c r="AD32" s="19"/>
      <c r="AE32" s="19"/>
      <c r="AG32" t="s">
        <v>461</v>
      </c>
      <c r="AH32" t="s">
        <v>472</v>
      </c>
      <c r="AI32" t="s">
        <v>450</v>
      </c>
      <c r="AK32" t="s">
        <v>507</v>
      </c>
      <c r="AL32" t="s">
        <v>518</v>
      </c>
      <c r="AN32">
        <v>23</v>
      </c>
      <c r="AO32" t="s">
        <v>121</v>
      </c>
      <c r="AP32">
        <v>15</v>
      </c>
      <c r="AR32">
        <v>23</v>
      </c>
      <c r="AT32" t="s">
        <v>519</v>
      </c>
      <c r="AU32">
        <v>25</v>
      </c>
      <c r="AW32">
        <v>23</v>
      </c>
      <c r="AX32" t="s">
        <v>48</v>
      </c>
      <c r="AY32">
        <v>1</v>
      </c>
      <c r="AZ32">
        <v>2020</v>
      </c>
      <c r="BA32">
        <v>65</v>
      </c>
      <c r="BB32" s="26">
        <v>1.8375000000000001</v>
      </c>
      <c r="BC32" s="26">
        <f>IF(HeatSectorTechnologyLifetimes754[[#This Row],[Solar]]=1,2.1,_xlfn.XLOOKUP(HeatSectorTechnologyLifetimes754[[#This Row],[Technology]],Table510[Technology],Table510[Primary thermal efficiency (%)]))</f>
        <v>2.1</v>
      </c>
      <c r="BD32"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2.0809739524348814</v>
      </c>
      <c r="BE32" s="48">
        <f>HeatSectorTechnologyLifetimes754[[#This Row],[Thermal efficiency (%)]]/HeatSectorTechnologyLifetimes754[[#This Row],[Base efficiency (%)]]</f>
        <v>0.875</v>
      </c>
      <c r="BF32" s="48">
        <f>1</f>
        <v>1</v>
      </c>
      <c r="BH32" s="49" t="s">
        <v>121</v>
      </c>
      <c r="BI32" s="42"/>
      <c r="BJ32" s="42"/>
      <c r="BK32" s="42"/>
      <c r="BL32" s="42"/>
      <c r="BM32" s="42">
        <v>1</v>
      </c>
      <c r="BN32" s="42">
        <v>1</v>
      </c>
      <c r="BO32" s="42"/>
      <c r="BP32" s="42"/>
      <c r="BQ32" s="42"/>
      <c r="BR32" s="42"/>
      <c r="BS32" s="42"/>
      <c r="BT32" s="42"/>
      <c r="BU32" s="42">
        <v>1</v>
      </c>
      <c r="BV32" s="42"/>
      <c r="BW32" s="42"/>
      <c r="BX32" s="49">
        <v>1</v>
      </c>
      <c r="BY32" s="42">
        <v>1</v>
      </c>
      <c r="BZ32">
        <v>0.05</v>
      </c>
      <c r="CA32" s="39">
        <f>HeatingSystemLoadFactorSizing3[[#This Row],[Uncalibrated load factor]]*load_factor/0.205</f>
        <v>5.5863480786407571E-2</v>
      </c>
      <c r="CB32" s="42">
        <v>3</v>
      </c>
      <c r="CI32" t="s">
        <v>220</v>
      </c>
      <c r="CJ32">
        <v>23</v>
      </c>
      <c r="CK32" t="s">
        <v>333</v>
      </c>
      <c r="CL32" t="s">
        <v>331</v>
      </c>
      <c r="CM32">
        <f>IF(Table11[[#This Row],[CF heating system]]="Commercial electric heating",1,0)</f>
        <v>1</v>
      </c>
      <c r="CN32">
        <f>IF(AND(Table11[[#This Row],[CF heating system]]&lt;&gt;"Gas boiler",Table11[[#This Row],[Subsector]]&lt;&gt;"Industry"),1,0)</f>
        <v>1</v>
      </c>
      <c r="CO32" s="19">
        <v>1224.963</v>
      </c>
      <c r="CV32" s="62" t="s">
        <v>453</v>
      </c>
      <c r="CW32" t="s">
        <v>520</v>
      </c>
      <c r="CX32" s="26">
        <v>0.8</v>
      </c>
      <c r="CZ32" s="53" t="str">
        <f>_xlfn.CONCAT("Industrial ",Table131116[[#This Row],[Fuel]]," ",Table131116[[#This Row],[General technology]])</f>
        <v>Industrial Solid Fuels Other Kiln</v>
      </c>
      <c r="DA32" s="54" t="s">
        <v>458</v>
      </c>
      <c r="DB32" t="s">
        <v>517</v>
      </c>
    </row>
    <row r="33" spans="1:106" x14ac:dyDescent="0.25">
      <c r="A33" s="47"/>
      <c r="B33" s="47"/>
      <c r="C33">
        <v>24</v>
      </c>
      <c r="D33" t="s">
        <v>48</v>
      </c>
      <c r="E33">
        <v>2020</v>
      </c>
      <c r="F33">
        <v>3</v>
      </c>
      <c r="G33">
        <v>5</v>
      </c>
      <c r="H33" t="s">
        <v>448</v>
      </c>
      <c r="J33" s="19">
        <v>7283.9929499999998</v>
      </c>
      <c r="K33" s="19">
        <v>505.86435</v>
      </c>
      <c r="L33" s="19">
        <v>179.20755</v>
      </c>
      <c r="M33" s="71">
        <v>0</v>
      </c>
      <c r="N33" s="26">
        <v>2.3542600899999999</v>
      </c>
      <c r="O33" s="26"/>
      <c r="P33" s="26"/>
      <c r="R33">
        <v>24</v>
      </c>
      <c r="S33" t="s">
        <v>461</v>
      </c>
      <c r="T33">
        <v>2020</v>
      </c>
      <c r="U33">
        <v>100000000</v>
      </c>
      <c r="V33">
        <v>1000000000</v>
      </c>
      <c r="W33" t="s">
        <v>450</v>
      </c>
      <c r="Y33" s="19"/>
      <c r="Z33" s="19">
        <v>146.14291600000001</v>
      </c>
      <c r="AA33" s="19"/>
      <c r="AB33" s="19">
        <v>2.92285832</v>
      </c>
      <c r="AC33" s="16">
        <v>0.5</v>
      </c>
      <c r="AD33" s="19"/>
      <c r="AE33" s="19"/>
      <c r="AG33" t="s">
        <v>461</v>
      </c>
      <c r="AH33" t="s">
        <v>476</v>
      </c>
      <c r="AI33" t="s">
        <v>450</v>
      </c>
      <c r="AK33" t="s">
        <v>507</v>
      </c>
      <c r="AL33" t="s">
        <v>521</v>
      </c>
      <c r="AN33">
        <v>24</v>
      </c>
      <c r="AO33" t="s">
        <v>20</v>
      </c>
      <c r="AP33">
        <v>15</v>
      </c>
      <c r="AR33">
        <v>24</v>
      </c>
      <c r="AT33" t="s">
        <v>522</v>
      </c>
      <c r="AU33">
        <v>25</v>
      </c>
      <c r="AW33">
        <v>24</v>
      </c>
      <c r="AX33" t="s">
        <v>48</v>
      </c>
      <c r="AY33">
        <v>1</v>
      </c>
      <c r="AZ33">
        <v>2020</v>
      </c>
      <c r="BA33">
        <v>70</v>
      </c>
      <c r="BB33" s="26">
        <v>1.5750000000000002</v>
      </c>
      <c r="BC33" s="26">
        <f>IF(HeatSectorTechnologyLifetimes754[[#This Row],[Solar]]=1,2.1,_xlfn.XLOOKUP(HeatSectorTechnologyLifetimes754[[#This Row],[Technology]],Table510[Technology],Table510[Primary thermal efficiency (%)]))</f>
        <v>2.1</v>
      </c>
      <c r="BD33"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1.8020594965675061</v>
      </c>
      <c r="BE33" s="48">
        <f>HeatSectorTechnologyLifetimes754[[#This Row],[Thermal efficiency (%)]]/HeatSectorTechnologyLifetimes754[[#This Row],[Base efficiency (%)]]</f>
        <v>0.75</v>
      </c>
      <c r="BF33" s="48">
        <f>1</f>
        <v>1</v>
      </c>
      <c r="BH33" s="49" t="s">
        <v>449</v>
      </c>
      <c r="BI33" s="49"/>
      <c r="BJ33" s="49"/>
      <c r="BK33" s="49"/>
      <c r="BL33" s="49"/>
      <c r="BM33" s="49"/>
      <c r="BN33" s="49"/>
      <c r="BO33" s="49"/>
      <c r="BP33" s="49"/>
      <c r="BQ33" s="49"/>
      <c r="BR33" s="49"/>
      <c r="BS33" s="49"/>
      <c r="BT33" s="49"/>
      <c r="BU33" s="49"/>
      <c r="BV33" s="49"/>
      <c r="BW33" s="49"/>
      <c r="BX33" s="49"/>
      <c r="BY33" s="49"/>
      <c r="BZ33" s="49"/>
      <c r="CA33" s="50">
        <v>0.5</v>
      </c>
      <c r="CB33" s="49"/>
      <c r="CI33" t="s">
        <v>220</v>
      </c>
      <c r="CJ33">
        <v>24</v>
      </c>
      <c r="CK33" t="s">
        <v>333</v>
      </c>
      <c r="CL33" t="s">
        <v>331</v>
      </c>
      <c r="CM33">
        <f>IF(Table11[[#This Row],[CF heating system]]="Commercial electric heating",1,0)</f>
        <v>1</v>
      </c>
      <c r="CN33">
        <f>IF(AND(Table11[[#This Row],[CF heating system]]&lt;&gt;"Gas boiler",Table11[[#This Row],[Subsector]]&lt;&gt;"Industry"),1,0)</f>
        <v>1</v>
      </c>
      <c r="CO33" s="19">
        <v>1224.963</v>
      </c>
      <c r="CV33" s="62" t="s">
        <v>453</v>
      </c>
      <c r="CW33" t="s">
        <v>523</v>
      </c>
      <c r="CX33" s="26">
        <v>0.6</v>
      </c>
      <c r="CZ33" s="53" t="str">
        <f>_xlfn.CONCAT("Industrial ",Table131116[[#This Row],[Fuel]]," ",Table131116[[#This Row],[General technology]])</f>
        <v>Industrial Solid Fuels Boiler</v>
      </c>
      <c r="DA33" s="54" t="s">
        <v>462</v>
      </c>
      <c r="DB33" t="s">
        <v>517</v>
      </c>
    </row>
    <row r="34" spans="1:106" x14ac:dyDescent="0.25">
      <c r="A34" s="47"/>
      <c r="C34">
        <v>25</v>
      </c>
      <c r="D34" t="s">
        <v>48</v>
      </c>
      <c r="E34">
        <v>2020</v>
      </c>
      <c r="F34">
        <v>5</v>
      </c>
      <c r="G34">
        <v>10</v>
      </c>
      <c r="H34" t="s">
        <v>448</v>
      </c>
      <c r="J34" s="19">
        <v>7283.9929499999998</v>
      </c>
      <c r="K34" s="19">
        <v>505.86435</v>
      </c>
      <c r="L34" s="19">
        <v>179.20755</v>
      </c>
      <c r="M34" s="71">
        <v>0</v>
      </c>
      <c r="N34" s="26">
        <v>2.3542600899999999</v>
      </c>
      <c r="O34" s="26"/>
      <c r="P34" s="26"/>
      <c r="R34">
        <v>25</v>
      </c>
      <c r="S34" t="s">
        <v>465</v>
      </c>
      <c r="T34">
        <v>2020</v>
      </c>
      <c r="U34">
        <v>0</v>
      </c>
      <c r="V34">
        <v>100</v>
      </c>
      <c r="W34" t="s">
        <v>450</v>
      </c>
      <c r="Y34" s="19"/>
      <c r="Z34" s="19">
        <v>577.5643364</v>
      </c>
      <c r="AA34" s="19"/>
      <c r="AB34" s="19">
        <v>11.551286729999999</v>
      </c>
      <c r="AC34" s="16">
        <v>0.92</v>
      </c>
      <c r="AD34" s="19"/>
      <c r="AE34" s="19"/>
      <c r="AG34" t="s">
        <v>465</v>
      </c>
      <c r="AH34" t="s">
        <v>451</v>
      </c>
      <c r="AI34" t="s">
        <v>450</v>
      </c>
      <c r="AK34" t="s">
        <v>507</v>
      </c>
      <c r="AL34" t="s">
        <v>524</v>
      </c>
      <c r="AN34">
        <v>25</v>
      </c>
      <c r="AO34" t="s">
        <v>525</v>
      </c>
      <c r="AP34">
        <v>25</v>
      </c>
      <c r="AR34">
        <v>25</v>
      </c>
      <c r="AS34">
        <v>1</v>
      </c>
      <c r="AT34" t="s">
        <v>482</v>
      </c>
      <c r="AU34">
        <v>25</v>
      </c>
      <c r="AW34">
        <v>25</v>
      </c>
      <c r="AX34" t="s">
        <v>72</v>
      </c>
      <c r="AZ34">
        <v>2020</v>
      </c>
      <c r="BA34">
        <v>35</v>
      </c>
      <c r="BB34" s="26">
        <v>6</v>
      </c>
      <c r="BC34" s="26">
        <f>IF(HeatSectorTechnologyLifetimes754[[#This Row],[Solar]]=1,2.1,_xlfn.XLOOKUP(HeatSectorTechnologyLifetimes754[[#This Row],[Technology]],Table510[Technology],Table510[Primary thermal efficiency (%)]))</f>
        <v>3.3</v>
      </c>
      <c r="BD34"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5.5140000000000002</v>
      </c>
      <c r="BE34" s="48">
        <f>HeatSectorTechnologyLifetimes754[[#This Row],[Thermal efficiency (%)]]/HeatSectorTechnologyLifetimes754[[#This Row],[Base efficiency (%)]]</f>
        <v>1.8181818181818183</v>
      </c>
      <c r="BF34" s="48">
        <f>1</f>
        <v>1</v>
      </c>
      <c r="BH34" s="49" t="s">
        <v>457</v>
      </c>
      <c r="BI34" s="49"/>
      <c r="BJ34" s="49"/>
      <c r="BK34" s="49"/>
      <c r="BL34" s="49"/>
      <c r="BM34" s="49"/>
      <c r="BN34" s="49"/>
      <c r="BO34" s="49"/>
      <c r="BP34" s="49"/>
      <c r="BQ34" s="49"/>
      <c r="BR34" s="49"/>
      <c r="BS34" s="49"/>
      <c r="BT34" s="49"/>
      <c r="BU34" s="49"/>
      <c r="BV34" s="49"/>
      <c r="BW34" s="49"/>
      <c r="BX34" s="49"/>
      <c r="BY34" s="49"/>
      <c r="BZ34" s="49"/>
      <c r="CA34" s="50">
        <v>0.8</v>
      </c>
      <c r="CB34" s="49"/>
      <c r="CI34" t="s">
        <v>220</v>
      </c>
      <c r="CJ34">
        <v>25</v>
      </c>
      <c r="CK34" t="s">
        <v>333</v>
      </c>
      <c r="CL34" t="s">
        <v>331</v>
      </c>
      <c r="CM34">
        <f>IF(Table11[[#This Row],[CF heating system]]="Commercial electric heating",1,0)</f>
        <v>1</v>
      </c>
      <c r="CN34">
        <f>IF(AND(Table11[[#This Row],[CF heating system]]&lt;&gt;"Gas boiler",Table11[[#This Row],[Subsector]]&lt;&gt;"Industry"),1,0)</f>
        <v>1</v>
      </c>
      <c r="CO34" s="19">
        <v>1224.963</v>
      </c>
      <c r="CV34" s="62" t="s">
        <v>453</v>
      </c>
      <c r="CW34" t="s">
        <v>526</v>
      </c>
      <c r="CX34" s="26">
        <v>0.3</v>
      </c>
      <c r="CZ34" s="53" t="str">
        <f>_xlfn.CONCAT("Industrial ",Table131116[[#This Row],[Fuel]]," ",Table131116[[#This Row],[General technology]])</f>
        <v>Industrial Solid Fuels Furnace</v>
      </c>
      <c r="DA34" s="54" t="s">
        <v>282</v>
      </c>
      <c r="DB34" t="s">
        <v>517</v>
      </c>
    </row>
    <row r="35" spans="1:106" x14ac:dyDescent="0.25">
      <c r="A35" s="47"/>
      <c r="C35">
        <v>26</v>
      </c>
      <c r="D35" t="s">
        <v>48</v>
      </c>
      <c r="E35">
        <v>2020</v>
      </c>
      <c r="F35">
        <v>10</v>
      </c>
      <c r="G35">
        <v>15</v>
      </c>
      <c r="H35" t="s">
        <v>448</v>
      </c>
      <c r="J35" s="19">
        <v>7283.9929499999998</v>
      </c>
      <c r="K35" s="19">
        <v>505.86435</v>
      </c>
      <c r="L35" s="19">
        <v>179.20755</v>
      </c>
      <c r="M35" s="71">
        <v>0</v>
      </c>
      <c r="N35" s="26">
        <v>2.3542600899999999</v>
      </c>
      <c r="O35" s="26"/>
      <c r="P35" s="26"/>
      <c r="R35">
        <v>26</v>
      </c>
      <c r="S35" t="s">
        <v>465</v>
      </c>
      <c r="T35">
        <v>2020</v>
      </c>
      <c r="U35">
        <v>100</v>
      </c>
      <c r="V35">
        <v>300</v>
      </c>
      <c r="W35" t="s">
        <v>450</v>
      </c>
      <c r="Y35" s="19"/>
      <c r="Z35" s="19">
        <v>577.5643364</v>
      </c>
      <c r="AA35" s="19"/>
      <c r="AB35" s="19">
        <v>11.551286729999999</v>
      </c>
      <c r="AC35" s="16">
        <v>0.92</v>
      </c>
      <c r="AD35" s="19"/>
      <c r="AE35" s="19"/>
      <c r="AG35" t="s">
        <v>465</v>
      </c>
      <c r="AH35" t="s">
        <v>455</v>
      </c>
      <c r="AI35" t="s">
        <v>450</v>
      </c>
      <c r="AK35" t="s">
        <v>507</v>
      </c>
      <c r="AL35" t="s">
        <v>527</v>
      </c>
      <c r="AN35">
        <v>26</v>
      </c>
      <c r="AO35" t="s">
        <v>126</v>
      </c>
      <c r="AP35">
        <v>15</v>
      </c>
      <c r="AR35">
        <v>26</v>
      </c>
      <c r="AS35">
        <v>1</v>
      </c>
      <c r="AT35" t="s">
        <v>493</v>
      </c>
      <c r="AU35">
        <v>25</v>
      </c>
      <c r="AW35">
        <v>26</v>
      </c>
      <c r="AX35" t="s">
        <v>72</v>
      </c>
      <c r="AZ35">
        <v>2020</v>
      </c>
      <c r="BA35">
        <v>40</v>
      </c>
      <c r="BB35" s="26">
        <v>5.4</v>
      </c>
      <c r="BC35" s="26">
        <f>IF(HeatSectorTechnologyLifetimes754[[#This Row],[Solar]]=1,2.1,_xlfn.XLOOKUP(HeatSectorTechnologyLifetimes754[[#This Row],[Technology]],Table510[Technology],Table510[Primary thermal efficiency (%)]))</f>
        <v>3.3</v>
      </c>
      <c r="BD35"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5.0220000000000002</v>
      </c>
      <c r="BE35" s="48">
        <f>HeatSectorTechnologyLifetimes754[[#This Row],[Thermal efficiency (%)]]/HeatSectorTechnologyLifetimes754[[#This Row],[Base efficiency (%)]]</f>
        <v>1.6363636363636365</v>
      </c>
      <c r="BF35" s="48">
        <f>1</f>
        <v>1</v>
      </c>
      <c r="BH35" s="49" t="s">
        <v>461</v>
      </c>
      <c r="BI35" s="49"/>
      <c r="BJ35" s="49"/>
      <c r="BK35" s="49"/>
      <c r="BL35" s="49"/>
      <c r="BM35" s="49"/>
      <c r="BN35" s="49"/>
      <c r="BO35" s="49"/>
      <c r="BP35" s="49"/>
      <c r="BQ35" s="49"/>
      <c r="BR35" s="49"/>
      <c r="BS35" s="49"/>
      <c r="BT35" s="49"/>
      <c r="BU35" s="49"/>
      <c r="BV35" s="49"/>
      <c r="BW35" s="49"/>
      <c r="BX35" s="49"/>
      <c r="BY35" s="49"/>
      <c r="BZ35" s="49"/>
      <c r="CA35" s="50">
        <v>0.6</v>
      </c>
      <c r="CB35" s="49"/>
      <c r="CI35" t="s">
        <v>220</v>
      </c>
      <c r="CJ35">
        <v>26</v>
      </c>
      <c r="CK35" t="s">
        <v>333</v>
      </c>
      <c r="CL35" t="s">
        <v>331</v>
      </c>
      <c r="CM35">
        <f>IF(Table11[[#This Row],[CF heating system]]="Commercial electric heating",1,0)</f>
        <v>1</v>
      </c>
      <c r="CN35">
        <f>IF(AND(Table11[[#This Row],[CF heating system]]&lt;&gt;"Gas boiler",Table11[[#This Row],[Subsector]]&lt;&gt;"Industry"),1,0)</f>
        <v>1</v>
      </c>
      <c r="CO35" s="19">
        <v>1224.963</v>
      </c>
      <c r="CV35" s="62" t="s">
        <v>453</v>
      </c>
      <c r="CW35" t="s">
        <v>528</v>
      </c>
      <c r="CX35" s="26">
        <v>0.8</v>
      </c>
      <c r="CZ35" s="53" t="str">
        <f>_xlfn.CONCAT("Industrial ",Table131116[[#This Row],[Fuel]]," ",Table131116[[#This Row],[General technology]])</f>
        <v>Industrial Solid Fuels Dryer</v>
      </c>
      <c r="DA35" s="54" t="s">
        <v>286</v>
      </c>
      <c r="DB35" t="s">
        <v>517</v>
      </c>
    </row>
    <row r="36" spans="1:106" x14ac:dyDescent="0.25">
      <c r="A36" s="47"/>
      <c r="C36">
        <v>27</v>
      </c>
      <c r="D36" t="s">
        <v>48</v>
      </c>
      <c r="E36">
        <v>2020</v>
      </c>
      <c r="F36">
        <v>15</v>
      </c>
      <c r="G36">
        <v>50</v>
      </c>
      <c r="H36" t="s">
        <v>448</v>
      </c>
      <c r="J36" s="19">
        <v>7323.3276999999998</v>
      </c>
      <c r="K36" s="19">
        <v>392.4992714</v>
      </c>
      <c r="L36" s="19">
        <v>0</v>
      </c>
      <c r="M36" s="71">
        <v>10.48373866</v>
      </c>
      <c r="N36" s="26">
        <v>2.3542600899999999</v>
      </c>
      <c r="O36" s="26"/>
      <c r="P36" s="26"/>
      <c r="R36">
        <v>27</v>
      </c>
      <c r="S36" t="s">
        <v>465</v>
      </c>
      <c r="T36">
        <v>2020</v>
      </c>
      <c r="U36">
        <v>300</v>
      </c>
      <c r="V36">
        <v>1000</v>
      </c>
      <c r="W36" t="s">
        <v>450</v>
      </c>
      <c r="Y36" s="19"/>
      <c r="Z36" s="19">
        <v>577.5643364</v>
      </c>
      <c r="AA36" s="19"/>
      <c r="AB36" s="19">
        <v>11.551286729999999</v>
      </c>
      <c r="AC36" s="16">
        <v>0.92</v>
      </c>
      <c r="AD36" s="19"/>
      <c r="AE36" s="19"/>
      <c r="AG36" t="s">
        <v>465</v>
      </c>
      <c r="AH36" t="s">
        <v>459</v>
      </c>
      <c r="AI36" t="s">
        <v>450</v>
      </c>
      <c r="AK36" t="s">
        <v>507</v>
      </c>
      <c r="AL36" t="s">
        <v>529</v>
      </c>
      <c r="AN36">
        <v>27</v>
      </c>
      <c r="AO36" t="s">
        <v>13</v>
      </c>
      <c r="AP36">
        <v>15</v>
      </c>
      <c r="AR36">
        <v>27</v>
      </c>
      <c r="AS36">
        <v>1</v>
      </c>
      <c r="AT36" t="s">
        <v>478</v>
      </c>
      <c r="AU36">
        <v>25</v>
      </c>
      <c r="AW36">
        <v>27</v>
      </c>
      <c r="AX36" t="s">
        <v>72</v>
      </c>
      <c r="AZ36">
        <v>2020</v>
      </c>
      <c r="BA36">
        <v>45</v>
      </c>
      <c r="BB36" s="26">
        <v>4.7142857142857144</v>
      </c>
      <c r="BC36" s="26">
        <f>IF(HeatSectorTechnologyLifetimes754[[#This Row],[Solar]]=1,2.1,_xlfn.XLOOKUP(HeatSectorTechnologyLifetimes754[[#This Row],[Technology]],Table510[Technology],Table510[Primary thermal efficiency (%)]))</f>
        <v>3.3</v>
      </c>
      <c r="BD36"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4.459714285714286</v>
      </c>
      <c r="BE36" s="48">
        <f>HeatSectorTechnologyLifetimes754[[#This Row],[Thermal efficiency (%)]]/HeatSectorTechnologyLifetimes754[[#This Row],[Base efficiency (%)]]</f>
        <v>1.4285714285714286</v>
      </c>
      <c r="BF36" s="48">
        <f>1</f>
        <v>1</v>
      </c>
      <c r="BH36" s="49" t="s">
        <v>465</v>
      </c>
      <c r="BI36" s="49"/>
      <c r="BJ36" s="49"/>
      <c r="BK36" s="49"/>
      <c r="BL36" s="49"/>
      <c r="BM36" s="49"/>
      <c r="BN36" s="49"/>
      <c r="BO36" s="49"/>
      <c r="BP36" s="49"/>
      <c r="BQ36" s="49"/>
      <c r="BR36" s="49"/>
      <c r="BS36" s="49"/>
      <c r="BT36" s="49"/>
      <c r="BU36" s="49"/>
      <c r="BV36" s="49"/>
      <c r="BW36" s="49"/>
      <c r="BX36" s="49"/>
      <c r="BY36" s="49"/>
      <c r="BZ36" s="49"/>
      <c r="CA36" s="50">
        <v>0.3</v>
      </c>
      <c r="CB36" s="49"/>
      <c r="CI36" t="s">
        <v>220</v>
      </c>
      <c r="CJ36">
        <v>27</v>
      </c>
      <c r="CK36" t="s">
        <v>333</v>
      </c>
      <c r="CL36" t="s">
        <v>331</v>
      </c>
      <c r="CM36">
        <f>IF(Table11[[#This Row],[CF heating system]]="Commercial electric heating",1,0)</f>
        <v>1</v>
      </c>
      <c r="CN36">
        <f>IF(AND(Table11[[#This Row],[CF heating system]]&lt;&gt;"Gas boiler",Table11[[#This Row],[Subsector]]&lt;&gt;"Industry"),1,0)</f>
        <v>1</v>
      </c>
      <c r="CO36" s="19">
        <v>1224.963</v>
      </c>
      <c r="CV36" s="62" t="s">
        <v>453</v>
      </c>
      <c r="CW36" t="s">
        <v>530</v>
      </c>
      <c r="CX36" s="26">
        <v>0.4</v>
      </c>
      <c r="CZ36" s="53" t="str">
        <f>_xlfn.CONCAT("Industrial ",Table131116[[#This Row],[Fuel]]," ",Table131116[[#This Row],[General technology]])</f>
        <v>Industrial Solid Fuels Oven</v>
      </c>
      <c r="DA36" s="54" t="s">
        <v>281</v>
      </c>
      <c r="DB36" t="s">
        <v>517</v>
      </c>
    </row>
    <row r="37" spans="1:106" x14ac:dyDescent="0.25">
      <c r="A37" s="47"/>
      <c r="C37">
        <v>28</v>
      </c>
      <c r="D37" t="s">
        <v>48</v>
      </c>
      <c r="E37">
        <v>2020</v>
      </c>
      <c r="F37">
        <v>50</v>
      </c>
      <c r="G37">
        <v>100</v>
      </c>
      <c r="H37" t="s">
        <v>448</v>
      </c>
      <c r="J37" s="19">
        <v>7323.3276999999998</v>
      </c>
      <c r="K37" s="19">
        <v>351.0532723</v>
      </c>
      <c r="L37" s="19">
        <v>0</v>
      </c>
      <c r="M37" s="71">
        <v>7.0274601780000001</v>
      </c>
      <c r="N37" s="26">
        <v>2.3542600899999999</v>
      </c>
      <c r="O37" s="26"/>
      <c r="P37" s="26"/>
      <c r="R37">
        <v>28</v>
      </c>
      <c r="S37" t="s">
        <v>465</v>
      </c>
      <c r="T37">
        <v>2020</v>
      </c>
      <c r="U37">
        <v>1000</v>
      </c>
      <c r="V37">
        <v>3000</v>
      </c>
      <c r="W37" t="s">
        <v>450</v>
      </c>
      <c r="Y37" s="19"/>
      <c r="Z37" s="19">
        <v>577.5643364</v>
      </c>
      <c r="AA37" s="19"/>
      <c r="AB37" s="19">
        <v>11.551286729999999</v>
      </c>
      <c r="AC37" s="16">
        <v>0.92</v>
      </c>
      <c r="AD37" s="19"/>
      <c r="AE37" s="19"/>
      <c r="AG37" t="s">
        <v>465</v>
      </c>
      <c r="AH37" t="s">
        <v>463</v>
      </c>
      <c r="AI37" t="s">
        <v>450</v>
      </c>
      <c r="AK37" t="s">
        <v>507</v>
      </c>
      <c r="AL37" t="s">
        <v>531</v>
      </c>
      <c r="AR37">
        <v>28</v>
      </c>
      <c r="AS37">
        <v>1</v>
      </c>
      <c r="AT37" t="s">
        <v>490</v>
      </c>
      <c r="AU37">
        <v>25</v>
      </c>
      <c r="AW37">
        <v>28</v>
      </c>
      <c r="AX37" t="s">
        <v>72</v>
      </c>
      <c r="AZ37">
        <v>2020</v>
      </c>
      <c r="BA37">
        <v>50</v>
      </c>
      <c r="BB37" s="26">
        <v>4.2</v>
      </c>
      <c r="BC37" s="26">
        <f>IF(HeatSectorTechnologyLifetimes754[[#This Row],[Solar]]=1,2.1,_xlfn.XLOOKUP(HeatSectorTechnologyLifetimes754[[#This Row],[Technology]],Table510[Technology],Table510[Primary thermal efficiency (%)]))</f>
        <v>3.3</v>
      </c>
      <c r="BD37"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4.0380000000000003</v>
      </c>
      <c r="BE37" s="48">
        <f>HeatSectorTechnologyLifetimes754[[#This Row],[Thermal efficiency (%)]]/HeatSectorTechnologyLifetimes754[[#This Row],[Base efficiency (%)]]</f>
        <v>1.2727272727272729</v>
      </c>
      <c r="BF37" s="48">
        <f>1</f>
        <v>1</v>
      </c>
      <c r="BH37" s="49" t="s">
        <v>467</v>
      </c>
      <c r="BI37" s="49"/>
      <c r="BJ37" s="49"/>
      <c r="BK37" s="49"/>
      <c r="BL37" s="49"/>
      <c r="BM37" s="49"/>
      <c r="BN37" s="49"/>
      <c r="BO37" s="49"/>
      <c r="BP37" s="49"/>
      <c r="BQ37" s="49"/>
      <c r="BR37" s="49"/>
      <c r="BS37" s="49"/>
      <c r="BT37" s="49"/>
      <c r="BU37" s="49"/>
      <c r="BV37" s="49"/>
      <c r="BW37" s="49"/>
      <c r="BX37" s="49"/>
      <c r="BY37" s="49"/>
      <c r="BZ37" s="49"/>
      <c r="CA37" s="50">
        <v>0.8</v>
      </c>
      <c r="CB37" s="49"/>
      <c r="CI37" t="s">
        <v>220</v>
      </c>
      <c r="CJ37">
        <v>28</v>
      </c>
      <c r="CK37" t="s">
        <v>333</v>
      </c>
      <c r="CL37" t="s">
        <v>331</v>
      </c>
      <c r="CM37">
        <f>IF(Table11[[#This Row],[CF heating system]]="Commercial electric heating",1,0)</f>
        <v>1</v>
      </c>
      <c r="CN37">
        <f>IF(AND(Table11[[#This Row],[CF heating system]]&lt;&gt;"Gas boiler",Table11[[#This Row],[Subsector]]&lt;&gt;"Industry"),1,0)</f>
        <v>1</v>
      </c>
      <c r="CO37" s="19">
        <v>1224.963</v>
      </c>
      <c r="CV37" s="62" t="s">
        <v>453</v>
      </c>
      <c r="CW37" t="s">
        <v>532</v>
      </c>
      <c r="CX37" s="26">
        <v>0.35</v>
      </c>
      <c r="CZ37" s="53" t="str">
        <f>_xlfn.CONCAT("Industrial ",Table131116[[#This Row],[Fuel]]," ",Table131116[[#This Row],[General technology]])</f>
        <v>Industrial Solid Fuels CHP</v>
      </c>
      <c r="DA37" s="54" t="s">
        <v>475</v>
      </c>
      <c r="DB37" t="s">
        <v>517</v>
      </c>
    </row>
    <row r="38" spans="1:106" x14ac:dyDescent="0.25">
      <c r="A38" s="47"/>
      <c r="C38">
        <v>29</v>
      </c>
      <c r="D38" t="s">
        <v>48</v>
      </c>
      <c r="E38">
        <v>2020</v>
      </c>
      <c r="F38">
        <v>100</v>
      </c>
      <c r="G38">
        <v>200</v>
      </c>
      <c r="H38" t="s">
        <v>448</v>
      </c>
      <c r="J38" s="19">
        <v>7323.3276999999998</v>
      </c>
      <c r="K38" s="19">
        <v>313.9837675</v>
      </c>
      <c r="L38" s="19">
        <v>0</v>
      </c>
      <c r="M38" s="71">
        <v>5.2053795940000001</v>
      </c>
      <c r="N38" s="26">
        <v>2.3542600899999999</v>
      </c>
      <c r="O38" s="26"/>
      <c r="P38" s="26"/>
      <c r="R38">
        <v>29</v>
      </c>
      <c r="S38" t="s">
        <v>465</v>
      </c>
      <c r="T38">
        <v>2020</v>
      </c>
      <c r="U38">
        <v>3000</v>
      </c>
      <c r="V38">
        <v>10000</v>
      </c>
      <c r="W38" t="s">
        <v>450</v>
      </c>
      <c r="Y38" s="19"/>
      <c r="Z38" s="19">
        <v>356.81973829999998</v>
      </c>
      <c r="AA38" s="19"/>
      <c r="AB38" s="19">
        <v>7.1363947659999996</v>
      </c>
      <c r="AC38" s="16">
        <v>0.92</v>
      </c>
      <c r="AD38" s="19"/>
      <c r="AE38" s="19"/>
      <c r="AG38" t="s">
        <v>465</v>
      </c>
      <c r="AH38" t="s">
        <v>466</v>
      </c>
      <c r="AI38" t="s">
        <v>450</v>
      </c>
      <c r="AK38" t="s">
        <v>507</v>
      </c>
      <c r="AL38" t="s">
        <v>533</v>
      </c>
      <c r="AR38">
        <v>29</v>
      </c>
      <c r="AS38">
        <v>1</v>
      </c>
      <c r="AT38" t="s">
        <v>488</v>
      </c>
      <c r="AU38">
        <v>25</v>
      </c>
      <c r="AW38">
        <v>29</v>
      </c>
      <c r="AX38" t="s">
        <v>72</v>
      </c>
      <c r="AZ38">
        <v>2020</v>
      </c>
      <c r="BA38">
        <v>55</v>
      </c>
      <c r="BB38" s="26">
        <v>3.7333333333333334</v>
      </c>
      <c r="BC38" s="26">
        <f>IF(HeatSectorTechnologyLifetimes754[[#This Row],[Solar]]=1,2.1,_xlfn.XLOOKUP(HeatSectorTechnologyLifetimes754[[#This Row],[Technology]],Table510[Technology],Table510[Primary thermal efficiency (%)]))</f>
        <v>3.3</v>
      </c>
      <c r="BD38"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3.6553333333333331</v>
      </c>
      <c r="BE38" s="48">
        <f>HeatSectorTechnologyLifetimes754[[#This Row],[Thermal efficiency (%)]]/HeatSectorTechnologyLifetimes754[[#This Row],[Base efficiency (%)]]</f>
        <v>1.1313131313131315</v>
      </c>
      <c r="BF38" s="48">
        <f>1</f>
        <v>1</v>
      </c>
      <c r="BH38" s="49" t="s">
        <v>471</v>
      </c>
      <c r="BI38" s="49"/>
      <c r="BJ38" s="49"/>
      <c r="BK38" s="49"/>
      <c r="BL38" s="49"/>
      <c r="BM38" s="49"/>
      <c r="BN38" s="49"/>
      <c r="BO38" s="49"/>
      <c r="BP38" s="49"/>
      <c r="BQ38" s="49"/>
      <c r="BR38" s="49"/>
      <c r="BS38" s="49"/>
      <c r="BT38" s="49"/>
      <c r="BU38" s="49"/>
      <c r="BV38" s="49"/>
      <c r="BW38" s="49"/>
      <c r="BX38" s="49"/>
      <c r="BY38" s="49"/>
      <c r="BZ38" s="49"/>
      <c r="CA38" s="50">
        <v>0.4</v>
      </c>
      <c r="CB38" s="49"/>
      <c r="CI38" t="s">
        <v>220</v>
      </c>
      <c r="CJ38">
        <v>29</v>
      </c>
      <c r="CK38" t="s">
        <v>333</v>
      </c>
      <c r="CL38" t="s">
        <v>331</v>
      </c>
      <c r="CM38">
        <f>IF(Table11[[#This Row],[CF heating system]]="Commercial electric heating",1,0)</f>
        <v>1</v>
      </c>
      <c r="CN38">
        <f>IF(AND(Table11[[#This Row],[CF heating system]]&lt;&gt;"Gas boiler",Table11[[#This Row],[Subsector]]&lt;&gt;"Industry"),1,0)</f>
        <v>1</v>
      </c>
      <c r="CO38" s="19">
        <v>1224.963</v>
      </c>
      <c r="CV38" s="62" t="s">
        <v>453</v>
      </c>
      <c r="CW38" t="s">
        <v>534</v>
      </c>
      <c r="CX38" s="26">
        <v>0.5</v>
      </c>
      <c r="CZ38" s="53" t="str">
        <f>_xlfn.CONCAT("Industrial ",Table131116[[#This Row],[Fuel]]," ",Table131116[[#This Row],[General technology]])</f>
        <v>Industrial Oil Cement/Lime Kiln</v>
      </c>
      <c r="DA38" s="54" t="s">
        <v>267</v>
      </c>
      <c r="DB38" t="s">
        <v>535</v>
      </c>
    </row>
    <row r="39" spans="1:106" x14ac:dyDescent="0.25">
      <c r="A39" s="47"/>
      <c r="C39">
        <v>30</v>
      </c>
      <c r="D39" t="s">
        <v>48</v>
      </c>
      <c r="E39">
        <v>2020</v>
      </c>
      <c r="F39">
        <v>200</v>
      </c>
      <c r="G39">
        <v>300</v>
      </c>
      <c r="H39" t="s">
        <v>448</v>
      </c>
      <c r="J39" s="19">
        <v>7323.3276999999998</v>
      </c>
      <c r="K39" s="19">
        <v>294.14163600000001</v>
      </c>
      <c r="L39" s="19">
        <v>0</v>
      </c>
      <c r="M39" s="71">
        <v>4.3672181879999998</v>
      </c>
      <c r="N39" s="26">
        <v>2.3542600899999999</v>
      </c>
      <c r="O39" s="26"/>
      <c r="P39" s="26"/>
      <c r="R39">
        <v>30</v>
      </c>
      <c r="S39" t="s">
        <v>465</v>
      </c>
      <c r="T39">
        <v>2020</v>
      </c>
      <c r="U39">
        <v>10000</v>
      </c>
      <c r="V39">
        <v>30000</v>
      </c>
      <c r="W39" t="s">
        <v>450</v>
      </c>
      <c r="Y39" s="19"/>
      <c r="Z39" s="19">
        <v>229.93250380000001</v>
      </c>
      <c r="AA39" s="19"/>
      <c r="AB39" s="19">
        <v>4.5986500760000002</v>
      </c>
      <c r="AC39" s="16">
        <v>0.92</v>
      </c>
      <c r="AD39" s="19"/>
      <c r="AE39" s="19"/>
      <c r="AG39" t="s">
        <v>465</v>
      </c>
      <c r="AH39" t="s">
        <v>468</v>
      </c>
      <c r="AI39" t="s">
        <v>450</v>
      </c>
      <c r="AK39" t="s">
        <v>507</v>
      </c>
      <c r="AL39" t="s">
        <v>536</v>
      </c>
      <c r="AR39">
        <v>30</v>
      </c>
      <c r="AS39">
        <v>1</v>
      </c>
      <c r="AT39" t="s">
        <v>496</v>
      </c>
      <c r="AU39">
        <v>25</v>
      </c>
      <c r="AW39">
        <v>30</v>
      </c>
      <c r="AX39" t="s">
        <v>72</v>
      </c>
      <c r="AZ39">
        <v>2020</v>
      </c>
      <c r="BA39">
        <v>60</v>
      </c>
      <c r="BB39" s="26">
        <v>3.3</v>
      </c>
      <c r="BC39" s="26">
        <f>IF(HeatSectorTechnologyLifetimes754[[#This Row],[Solar]]=1,2.1,_xlfn.XLOOKUP(HeatSectorTechnologyLifetimes754[[#This Row],[Technology]],Table510[Technology],Table510[Primary thermal efficiency (%)]))</f>
        <v>3.3</v>
      </c>
      <c r="BD39"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3.2999999999999994</v>
      </c>
      <c r="BE39" s="48">
        <f>HeatSectorTechnologyLifetimes754[[#This Row],[Thermal efficiency (%)]]/HeatSectorTechnologyLifetimes754[[#This Row],[Base efficiency (%)]]</f>
        <v>1</v>
      </c>
      <c r="BF39" s="48">
        <f>1</f>
        <v>1</v>
      </c>
      <c r="BH39" s="49" t="s">
        <v>474</v>
      </c>
      <c r="BI39" s="49"/>
      <c r="BJ39" s="49"/>
      <c r="BK39" s="49"/>
      <c r="BL39" s="49"/>
      <c r="BM39" s="49"/>
      <c r="BN39" s="49"/>
      <c r="BO39" s="49"/>
      <c r="BP39" s="49"/>
      <c r="BQ39" s="49"/>
      <c r="BR39" s="49"/>
      <c r="BS39" s="49"/>
      <c r="BT39" s="49"/>
      <c r="BU39" s="49"/>
      <c r="BV39" s="49"/>
      <c r="BW39" s="49"/>
      <c r="BX39" s="49"/>
      <c r="BY39" s="49"/>
      <c r="BZ39" s="49"/>
      <c r="CA39" s="50">
        <v>0.35</v>
      </c>
      <c r="CB39" s="49"/>
      <c r="CI39" t="s">
        <v>220</v>
      </c>
      <c r="CJ39">
        <v>30</v>
      </c>
      <c r="CK39" t="s">
        <v>333</v>
      </c>
      <c r="CL39" t="s">
        <v>331</v>
      </c>
      <c r="CM39">
        <f>IF(Table11[[#This Row],[CF heating system]]="Commercial electric heating",1,0)</f>
        <v>1</v>
      </c>
      <c r="CN39">
        <f>IF(AND(Table11[[#This Row],[CF heating system]]&lt;&gt;"Gas boiler",Table11[[#This Row],[Subsector]]&lt;&gt;"Industry"),1,0)</f>
        <v>1</v>
      </c>
      <c r="CO39" s="19">
        <v>1224.963</v>
      </c>
      <c r="CV39" s="62" t="s">
        <v>453</v>
      </c>
      <c r="CW39" t="s">
        <v>537</v>
      </c>
      <c r="CX39" s="26">
        <v>0.8</v>
      </c>
      <c r="CZ39" s="53" t="str">
        <f>_xlfn.CONCAT("Industrial ",Table131116[[#This Row],[Fuel]]," ",Table131116[[#This Row],[General technology]])</f>
        <v>Industrial Oil Other Kiln</v>
      </c>
      <c r="DA39" s="54" t="s">
        <v>458</v>
      </c>
      <c r="DB39" t="s">
        <v>535</v>
      </c>
    </row>
    <row r="40" spans="1:106" x14ac:dyDescent="0.25">
      <c r="A40" s="47"/>
      <c r="C40">
        <v>31</v>
      </c>
      <c r="D40" t="s">
        <v>48</v>
      </c>
      <c r="E40">
        <v>2020</v>
      </c>
      <c r="F40">
        <v>300</v>
      </c>
      <c r="G40">
        <v>500</v>
      </c>
      <c r="H40" t="s">
        <v>448</v>
      </c>
      <c r="J40" s="19">
        <v>7323.3276999999998</v>
      </c>
      <c r="K40" s="19">
        <v>270.9186201</v>
      </c>
      <c r="L40" s="19">
        <v>0</v>
      </c>
      <c r="M40" s="71">
        <v>3.5006152579999998</v>
      </c>
      <c r="N40" s="26">
        <v>2.3542600899999999</v>
      </c>
      <c r="O40" s="26"/>
      <c r="P40" s="26"/>
      <c r="R40">
        <v>31</v>
      </c>
      <c r="S40" t="s">
        <v>465</v>
      </c>
      <c r="T40">
        <v>2020</v>
      </c>
      <c r="U40">
        <v>30000</v>
      </c>
      <c r="V40">
        <v>100000000</v>
      </c>
      <c r="W40" t="s">
        <v>450</v>
      </c>
      <c r="Y40" s="19"/>
      <c r="Z40" s="19">
        <v>142.0524964</v>
      </c>
      <c r="AA40" s="19"/>
      <c r="AB40" s="19">
        <v>2.8410499279999999</v>
      </c>
      <c r="AC40" s="16">
        <v>0.92</v>
      </c>
      <c r="AD40" s="19"/>
      <c r="AE40" s="19"/>
      <c r="AG40" t="s">
        <v>465</v>
      </c>
      <c r="AH40" t="s">
        <v>472</v>
      </c>
      <c r="AI40" t="s">
        <v>450</v>
      </c>
      <c r="AK40" t="s">
        <v>507</v>
      </c>
      <c r="AL40" t="s">
        <v>538</v>
      </c>
      <c r="AR40">
        <v>31</v>
      </c>
      <c r="AS40">
        <v>1</v>
      </c>
      <c r="AT40" t="s">
        <v>485</v>
      </c>
      <c r="AU40">
        <v>25</v>
      </c>
      <c r="AW40">
        <v>31</v>
      </c>
      <c r="AX40" t="s">
        <v>72</v>
      </c>
      <c r="AZ40">
        <v>2020</v>
      </c>
      <c r="BA40">
        <v>65</v>
      </c>
      <c r="BB40" s="26">
        <v>2.9284090909090912</v>
      </c>
      <c r="BC40" s="26">
        <f>IF(HeatSectorTechnologyLifetimes754[[#This Row],[Solar]]=1,2.1,_xlfn.XLOOKUP(HeatSectorTechnologyLifetimes754[[#This Row],[Technology]],Table510[Technology],Table510[Primary thermal efficiency (%)]))</f>
        <v>3.3</v>
      </c>
      <c r="BD40"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2.9952954545454546</v>
      </c>
      <c r="BE40" s="48">
        <f>HeatSectorTechnologyLifetimes754[[#This Row],[Thermal efficiency (%)]]/HeatSectorTechnologyLifetimes754[[#This Row],[Base efficiency (%)]]</f>
        <v>0.88739669421487621</v>
      </c>
      <c r="BF40" s="48">
        <f>1</f>
        <v>1</v>
      </c>
      <c r="BH40" s="49" t="s">
        <v>478</v>
      </c>
      <c r="BI40" s="49"/>
      <c r="BJ40" s="49"/>
      <c r="BK40" s="49"/>
      <c r="BL40" s="49"/>
      <c r="BM40" s="49"/>
      <c r="BN40" s="49"/>
      <c r="BO40" s="49"/>
      <c r="BP40" s="49"/>
      <c r="BQ40" s="49"/>
      <c r="BR40" s="49"/>
      <c r="BS40" s="49"/>
      <c r="BT40" s="49"/>
      <c r="BU40" s="49"/>
      <c r="BV40" s="49"/>
      <c r="BW40" s="49"/>
      <c r="BX40" s="49"/>
      <c r="BY40" s="49"/>
      <c r="BZ40" s="49"/>
      <c r="CA40" s="50">
        <v>0.5</v>
      </c>
      <c r="CB40" s="49"/>
      <c r="CI40" t="s">
        <v>220</v>
      </c>
      <c r="CJ40">
        <v>31</v>
      </c>
      <c r="CK40" t="s">
        <v>333</v>
      </c>
      <c r="CL40" t="s">
        <v>331</v>
      </c>
      <c r="CM40">
        <f>IF(Table11[[#This Row],[CF heating system]]="Commercial electric heating",1,0)</f>
        <v>1</v>
      </c>
      <c r="CN40">
        <f>IF(AND(Table11[[#This Row],[CF heating system]]&lt;&gt;"Gas boiler",Table11[[#This Row],[Subsector]]&lt;&gt;"Industry"),1,0)</f>
        <v>1</v>
      </c>
      <c r="CO40" s="19">
        <v>1224.963</v>
      </c>
      <c r="CV40" s="62" t="s">
        <v>453</v>
      </c>
      <c r="CW40" t="s">
        <v>539</v>
      </c>
      <c r="CX40" s="26">
        <v>0.6</v>
      </c>
      <c r="CZ40" s="53" t="str">
        <f>_xlfn.CONCAT("Industrial ",Table131116[[#This Row],[Fuel]]," ",Table131116[[#This Row],[General technology]])</f>
        <v>Industrial Oil Boiler</v>
      </c>
      <c r="DA40" s="54" t="s">
        <v>462</v>
      </c>
      <c r="DB40" t="s">
        <v>535</v>
      </c>
    </row>
    <row r="41" spans="1:106" x14ac:dyDescent="0.25">
      <c r="A41" s="47"/>
      <c r="C41">
        <v>32</v>
      </c>
      <c r="D41" t="s">
        <v>48</v>
      </c>
      <c r="E41">
        <v>2020</v>
      </c>
      <c r="F41">
        <v>500</v>
      </c>
      <c r="G41">
        <v>100</v>
      </c>
      <c r="H41" t="s">
        <v>448</v>
      </c>
      <c r="J41" s="19">
        <v>7323.3276999999998</v>
      </c>
      <c r="K41" s="19">
        <v>242.31094179999999</v>
      </c>
      <c r="L41" s="19">
        <v>0</v>
      </c>
      <c r="M41" s="71">
        <v>2.592975381</v>
      </c>
      <c r="N41" s="26">
        <v>2.3542600899999999</v>
      </c>
      <c r="O41" s="26"/>
      <c r="P41" s="26"/>
      <c r="R41">
        <v>32</v>
      </c>
      <c r="S41" t="s">
        <v>465</v>
      </c>
      <c r="T41">
        <v>2020</v>
      </c>
      <c r="U41">
        <v>100000000</v>
      </c>
      <c r="V41">
        <v>1000000000</v>
      </c>
      <c r="W41" t="s">
        <v>450</v>
      </c>
      <c r="Y41" s="19"/>
      <c r="Z41" s="19">
        <v>91.537778500000002</v>
      </c>
      <c r="AA41" s="19"/>
      <c r="AB41" s="19">
        <v>1.83075557</v>
      </c>
      <c r="AC41" s="16">
        <v>0.92</v>
      </c>
      <c r="AD41" s="19"/>
      <c r="AE41" s="19"/>
      <c r="AG41" t="s">
        <v>465</v>
      </c>
      <c r="AH41" t="s">
        <v>476</v>
      </c>
      <c r="AI41" t="s">
        <v>450</v>
      </c>
      <c r="AK41" t="s">
        <v>507</v>
      </c>
      <c r="AL41" t="s">
        <v>540</v>
      </c>
      <c r="AR41">
        <v>32</v>
      </c>
      <c r="AS41">
        <v>1</v>
      </c>
      <c r="AT41" t="s">
        <v>520</v>
      </c>
      <c r="AU41">
        <v>25</v>
      </c>
      <c r="AW41">
        <v>32</v>
      </c>
      <c r="AX41" t="s">
        <v>72</v>
      </c>
      <c r="AZ41">
        <v>2020</v>
      </c>
      <c r="BA41">
        <v>70</v>
      </c>
      <c r="BB41" s="26">
        <v>2.5750000000000002</v>
      </c>
      <c r="BC41" s="26">
        <f>IF(HeatSectorTechnologyLifetimes754[[#This Row],[Solar]]=1,2.1,_xlfn.XLOOKUP(HeatSectorTechnologyLifetimes754[[#This Row],[Technology]],Table510[Technology],Table510[Primary thermal efficiency (%)]))</f>
        <v>3.3</v>
      </c>
      <c r="BD41"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2.7054999999999998</v>
      </c>
      <c r="BE41" s="48">
        <f>HeatSectorTechnologyLifetimes754[[#This Row],[Thermal efficiency (%)]]/HeatSectorTechnologyLifetimes754[[#This Row],[Base efficiency (%)]]</f>
        <v>0.78030303030303039</v>
      </c>
      <c r="BF41" s="48">
        <f>1</f>
        <v>1</v>
      </c>
      <c r="BH41" s="49" t="s">
        <v>482</v>
      </c>
      <c r="BI41" s="49"/>
      <c r="BJ41" s="49"/>
      <c r="BK41" s="49"/>
      <c r="BL41" s="49"/>
      <c r="BM41" s="49"/>
      <c r="BN41" s="49"/>
      <c r="BO41" s="49"/>
      <c r="BP41" s="49"/>
      <c r="BQ41" s="49"/>
      <c r="BR41" s="49"/>
      <c r="BS41" s="49"/>
      <c r="BT41" s="49"/>
      <c r="BU41" s="49"/>
      <c r="BV41" s="49"/>
      <c r="BW41" s="49"/>
      <c r="BX41" s="49"/>
      <c r="BY41" s="49"/>
      <c r="BZ41" s="49"/>
      <c r="CA41" s="50">
        <v>0.8</v>
      </c>
      <c r="CB41" s="49"/>
      <c r="CI41" t="s">
        <v>220</v>
      </c>
      <c r="CJ41">
        <v>32</v>
      </c>
      <c r="CK41" t="s">
        <v>333</v>
      </c>
      <c r="CL41" t="s">
        <v>331</v>
      </c>
      <c r="CM41">
        <f>IF(Table11[[#This Row],[CF heating system]]="Commercial electric heating",1,0)</f>
        <v>1</v>
      </c>
      <c r="CN41">
        <f>IF(AND(Table11[[#This Row],[CF heating system]]&lt;&gt;"Gas boiler",Table11[[#This Row],[Subsector]]&lt;&gt;"Industry"),1,0)</f>
        <v>1</v>
      </c>
      <c r="CO41" s="19">
        <v>1224.963</v>
      </c>
      <c r="CV41" s="62" t="s">
        <v>453</v>
      </c>
      <c r="CW41" t="s">
        <v>541</v>
      </c>
      <c r="CX41" s="26">
        <v>0.3</v>
      </c>
      <c r="CZ41" s="53" t="str">
        <f>_xlfn.CONCAT("Industrial ",Table131116[[#This Row],[Fuel]]," ",Table131116[[#This Row],[General technology]])</f>
        <v>Industrial Oil Furnace</v>
      </c>
      <c r="DA41" s="54" t="s">
        <v>282</v>
      </c>
      <c r="DB41" t="s">
        <v>535</v>
      </c>
    </row>
    <row r="42" spans="1:106" x14ac:dyDescent="0.25">
      <c r="A42" s="47"/>
      <c r="C42">
        <v>33</v>
      </c>
      <c r="D42" t="s">
        <v>48</v>
      </c>
      <c r="E42">
        <v>2020</v>
      </c>
      <c r="F42">
        <v>1000</v>
      </c>
      <c r="G42">
        <v>100000000</v>
      </c>
      <c r="H42" t="s">
        <v>448</v>
      </c>
      <c r="J42" s="19">
        <v>7323.3276999999998</v>
      </c>
      <c r="K42" s="19">
        <v>216.7240941</v>
      </c>
      <c r="L42" s="19">
        <v>0</v>
      </c>
      <c r="M42" s="71">
        <v>2.592975381</v>
      </c>
      <c r="N42" s="26">
        <v>2.3542600899999999</v>
      </c>
      <c r="O42" s="26"/>
      <c r="P42" s="26"/>
      <c r="R42">
        <v>33</v>
      </c>
      <c r="S42" t="s">
        <v>467</v>
      </c>
      <c r="T42">
        <v>2020</v>
      </c>
      <c r="U42">
        <v>0</v>
      </c>
      <c r="V42">
        <v>100</v>
      </c>
      <c r="W42" t="s">
        <v>450</v>
      </c>
      <c r="Y42" s="19"/>
      <c r="Z42" s="19">
        <v>577.5643364</v>
      </c>
      <c r="AA42" s="19"/>
      <c r="AB42" s="19">
        <v>11.551286729999999</v>
      </c>
      <c r="AC42" s="16">
        <v>0.85</v>
      </c>
      <c r="AD42" s="19"/>
      <c r="AE42" s="19"/>
      <c r="AG42" t="s">
        <v>467</v>
      </c>
      <c r="AH42" t="s">
        <v>451</v>
      </c>
      <c r="AI42" t="s">
        <v>450</v>
      </c>
      <c r="AK42" t="s">
        <v>507</v>
      </c>
      <c r="AL42" t="s">
        <v>542</v>
      </c>
      <c r="AR42">
        <v>33</v>
      </c>
      <c r="AS42">
        <v>1</v>
      </c>
      <c r="AT42" t="s">
        <v>530</v>
      </c>
      <c r="AU42">
        <v>25</v>
      </c>
      <c r="AW42">
        <v>41</v>
      </c>
      <c r="AX42" t="s">
        <v>89</v>
      </c>
      <c r="AZ42">
        <v>2020</v>
      </c>
      <c r="BA42">
        <v>35</v>
      </c>
      <c r="BB42" s="26">
        <v>3.7610907563025222</v>
      </c>
      <c r="BC42" s="26">
        <f>IF(HeatSectorTechnologyLifetimes754[[#This Row],[Solar]]=1,2.1,_xlfn.XLOOKUP(HeatSectorTechnologyLifetimes754[[#This Row],[Technology]],Table510[Technology],Table510[Primary thermal efficiency (%)]))</f>
        <v>2.4500000000000002</v>
      </c>
      <c r="BD42"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3.5250944201680681</v>
      </c>
      <c r="BE42" s="48">
        <f>HeatSectorTechnologyLifetimes754[[#This Row],[Thermal efficiency (%)]]/HeatSectorTechnologyLifetimes754[[#This Row],[Base efficiency (%)]]</f>
        <v>1.5351390842051109</v>
      </c>
      <c r="BF42" s="48">
        <f>1</f>
        <v>1</v>
      </c>
      <c r="BH42" s="49" t="s">
        <v>485</v>
      </c>
      <c r="BI42" s="49"/>
      <c r="BJ42" s="49"/>
      <c r="BK42" s="49"/>
      <c r="BL42" s="49"/>
      <c r="BM42" s="49"/>
      <c r="BN42" s="49"/>
      <c r="BO42" s="49"/>
      <c r="BP42" s="49"/>
      <c r="BQ42" s="49"/>
      <c r="BR42" s="49"/>
      <c r="BS42" s="49"/>
      <c r="BT42" s="49"/>
      <c r="BU42" s="49"/>
      <c r="BV42" s="49"/>
      <c r="BW42" s="49"/>
      <c r="BX42" s="49"/>
      <c r="BY42" s="49"/>
      <c r="BZ42" s="49"/>
      <c r="CA42" s="50">
        <v>0.6</v>
      </c>
      <c r="CB42" s="49"/>
      <c r="CI42" t="s">
        <v>220</v>
      </c>
      <c r="CJ42">
        <v>33</v>
      </c>
      <c r="CK42" t="s">
        <v>333</v>
      </c>
      <c r="CL42" t="s">
        <v>331</v>
      </c>
      <c r="CM42">
        <f>IF(Table11[[#This Row],[CF heating system]]="Commercial electric heating",1,0)</f>
        <v>1</v>
      </c>
      <c r="CN42">
        <f>IF(AND(Table11[[#This Row],[CF heating system]]&lt;&gt;"Gas boiler",Table11[[#This Row],[Subsector]]&lt;&gt;"Industry"),1,0)</f>
        <v>1</v>
      </c>
      <c r="CO42" s="19">
        <v>1224.963</v>
      </c>
      <c r="CV42" s="62" t="s">
        <v>453</v>
      </c>
      <c r="CW42" t="s">
        <v>543</v>
      </c>
      <c r="CX42" s="26">
        <v>0.8</v>
      </c>
      <c r="CZ42" s="53" t="str">
        <f>_xlfn.CONCAT("Industrial ",Table131116[[#This Row],[Fuel]]," ",Table131116[[#This Row],[General technology]])</f>
        <v>Industrial Oil Dryer</v>
      </c>
      <c r="DA42" s="54" t="s">
        <v>286</v>
      </c>
      <c r="DB42" t="s">
        <v>535</v>
      </c>
    </row>
    <row r="43" spans="1:106" x14ac:dyDescent="0.25">
      <c r="A43" s="47"/>
      <c r="C43">
        <v>34</v>
      </c>
      <c r="D43" t="s">
        <v>53</v>
      </c>
      <c r="E43">
        <v>2020</v>
      </c>
      <c r="F43">
        <v>0</v>
      </c>
      <c r="G43">
        <v>3</v>
      </c>
      <c r="H43" t="s">
        <v>544</v>
      </c>
      <c r="J43" s="19">
        <v>2986.4144249999999</v>
      </c>
      <c r="K43" s="19">
        <v>23.478457500000001</v>
      </c>
      <c r="L43" s="19">
        <v>191.68402499999999</v>
      </c>
      <c r="M43" s="71">
        <v>0</v>
      </c>
      <c r="N43" s="26">
        <v>0.84</v>
      </c>
      <c r="O43" s="26"/>
      <c r="P43" s="26"/>
      <c r="R43">
        <v>34</v>
      </c>
      <c r="S43" t="s">
        <v>467</v>
      </c>
      <c r="T43">
        <v>2020</v>
      </c>
      <c r="U43">
        <v>100</v>
      </c>
      <c r="V43">
        <v>300</v>
      </c>
      <c r="W43" t="s">
        <v>450</v>
      </c>
      <c r="Y43" s="19"/>
      <c r="Z43" s="19">
        <v>577.5643364</v>
      </c>
      <c r="AA43" s="19"/>
      <c r="AB43" s="19">
        <v>11.551286729999999</v>
      </c>
      <c r="AC43" s="16">
        <v>0.85</v>
      </c>
      <c r="AD43" s="19"/>
      <c r="AE43" s="19"/>
      <c r="AG43" t="s">
        <v>467</v>
      </c>
      <c r="AH43" t="s">
        <v>455</v>
      </c>
      <c r="AI43" t="s">
        <v>450</v>
      </c>
      <c r="AK43" t="s">
        <v>507</v>
      </c>
      <c r="AL43" t="s">
        <v>545</v>
      </c>
      <c r="AR43">
        <v>34</v>
      </c>
      <c r="AS43">
        <v>1</v>
      </c>
      <c r="AT43" t="s">
        <v>516</v>
      </c>
      <c r="AU43">
        <v>25</v>
      </c>
      <c r="AW43">
        <v>42</v>
      </c>
      <c r="AX43" t="s">
        <v>89</v>
      </c>
      <c r="AZ43">
        <v>2020</v>
      </c>
      <c r="BA43">
        <v>40</v>
      </c>
      <c r="BB43" s="26">
        <v>3.5861563025210077</v>
      </c>
      <c r="BC43" s="26">
        <f>IF(HeatSectorTechnologyLifetimes754[[#This Row],[Solar]]=1,2.1,_xlfn.XLOOKUP(HeatSectorTechnologyLifetimes754[[#This Row],[Technology]],Table510[Technology],Table510[Primary thermal efficiency (%)]))</f>
        <v>2.4500000000000002</v>
      </c>
      <c r="BD43"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3.3816481680672261</v>
      </c>
      <c r="BE43" s="48">
        <f>HeatSectorTechnologyLifetimes754[[#This Row],[Thermal efficiency (%)]]/HeatSectorTechnologyLifetimes754[[#This Row],[Base efficiency (%)]]</f>
        <v>1.4637372663351051</v>
      </c>
      <c r="BF43" s="48">
        <f>1</f>
        <v>1</v>
      </c>
      <c r="BH43" s="49" t="s">
        <v>488</v>
      </c>
      <c r="BI43" s="49"/>
      <c r="BJ43" s="49"/>
      <c r="BK43" s="49"/>
      <c r="BL43" s="49"/>
      <c r="BM43" s="49"/>
      <c r="BN43" s="49"/>
      <c r="BO43" s="49"/>
      <c r="BP43" s="49"/>
      <c r="BQ43" s="49"/>
      <c r="BR43" s="49"/>
      <c r="BS43" s="49"/>
      <c r="BT43" s="49"/>
      <c r="BU43" s="49"/>
      <c r="BV43" s="49"/>
      <c r="BW43" s="49"/>
      <c r="BX43" s="49"/>
      <c r="BY43" s="49"/>
      <c r="BZ43" s="49"/>
      <c r="CA43" s="50">
        <v>0.3</v>
      </c>
      <c r="CB43" s="49"/>
      <c r="CI43" t="s">
        <v>220</v>
      </c>
      <c r="CJ43">
        <v>34</v>
      </c>
      <c r="CK43" t="s">
        <v>333</v>
      </c>
      <c r="CL43" t="s">
        <v>25</v>
      </c>
      <c r="CM43">
        <f>IF(Table11[[#This Row],[CF heating system]]="Commercial electric heating",1,0)</f>
        <v>0</v>
      </c>
      <c r="CN43">
        <f>IF(AND(Table11[[#This Row],[CF heating system]]&lt;&gt;"Gas boiler",Table11[[#This Row],[Subsector]]&lt;&gt;"Industry"),1,0)</f>
        <v>0</v>
      </c>
      <c r="CO43" s="19">
        <v>0</v>
      </c>
      <c r="CV43" s="62" t="s">
        <v>453</v>
      </c>
      <c r="CW43" t="s">
        <v>546</v>
      </c>
      <c r="CX43" s="26">
        <v>0.4</v>
      </c>
      <c r="CZ43" s="53" t="str">
        <f>_xlfn.CONCAT("Industrial ",Table131116[[#This Row],[Fuel]]," ",Table131116[[#This Row],[General technology]])</f>
        <v>Industrial Oil Oven</v>
      </c>
      <c r="DA43" s="54" t="s">
        <v>281</v>
      </c>
      <c r="DB43" t="s">
        <v>535</v>
      </c>
    </row>
    <row r="44" spans="1:106" x14ac:dyDescent="0.25">
      <c r="A44" s="47"/>
      <c r="C44">
        <v>35</v>
      </c>
      <c r="D44" t="s">
        <v>53</v>
      </c>
      <c r="E44">
        <v>2020</v>
      </c>
      <c r="F44">
        <v>3</v>
      </c>
      <c r="G44">
        <v>5</v>
      </c>
      <c r="H44" t="s">
        <v>544</v>
      </c>
      <c r="J44" s="19">
        <v>2986.4144249999999</v>
      </c>
      <c r="K44" s="19">
        <v>23.478457500000001</v>
      </c>
      <c r="L44" s="19">
        <v>191.68402499999999</v>
      </c>
      <c r="M44" s="71">
        <v>0</v>
      </c>
      <c r="N44" s="26">
        <v>0.84</v>
      </c>
      <c r="O44" s="26"/>
      <c r="P44" s="26"/>
      <c r="R44">
        <v>35</v>
      </c>
      <c r="S44" t="s">
        <v>467</v>
      </c>
      <c r="T44">
        <v>2020</v>
      </c>
      <c r="U44">
        <v>300</v>
      </c>
      <c r="V44">
        <v>1000</v>
      </c>
      <c r="W44" t="s">
        <v>450</v>
      </c>
      <c r="Y44" s="19"/>
      <c r="Z44" s="19">
        <v>577.5643364</v>
      </c>
      <c r="AA44" s="19"/>
      <c r="AB44" s="19">
        <v>11.551286729999999</v>
      </c>
      <c r="AC44" s="16">
        <v>0.85</v>
      </c>
      <c r="AD44" s="19"/>
      <c r="AE44" s="19"/>
      <c r="AG44" t="s">
        <v>467</v>
      </c>
      <c r="AH44" t="s">
        <v>459</v>
      </c>
      <c r="AI44" t="s">
        <v>450</v>
      </c>
      <c r="AK44" t="s">
        <v>507</v>
      </c>
      <c r="AL44" t="s">
        <v>547</v>
      </c>
      <c r="AR44">
        <v>35</v>
      </c>
      <c r="AS44">
        <v>1</v>
      </c>
      <c r="AT44" t="s">
        <v>528</v>
      </c>
      <c r="AU44">
        <v>25</v>
      </c>
      <c r="AW44">
        <v>43</v>
      </c>
      <c r="AX44" t="s">
        <v>89</v>
      </c>
      <c r="AZ44">
        <v>2020</v>
      </c>
      <c r="BA44">
        <v>45</v>
      </c>
      <c r="BB44" s="26">
        <v>3.2362873949579836</v>
      </c>
      <c r="BC44" s="26">
        <f>IF(HeatSectorTechnologyLifetimes754[[#This Row],[Solar]]=1,2.1,_xlfn.XLOOKUP(HeatSectorTechnologyLifetimes754[[#This Row],[Technology]],Table510[Technology],Table510[Primary thermal efficiency (%)]))</f>
        <v>2.4500000000000002</v>
      </c>
      <c r="BD44"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3.0947556638655462</v>
      </c>
      <c r="BE44" s="48">
        <f>HeatSectorTechnologyLifetimes754[[#This Row],[Thermal efficiency (%)]]/HeatSectorTechnologyLifetimes754[[#This Row],[Base efficiency (%)]]</f>
        <v>1.3209336305950952</v>
      </c>
      <c r="BF44" s="48">
        <f>1</f>
        <v>1</v>
      </c>
      <c r="BH44" s="49" t="s">
        <v>490</v>
      </c>
      <c r="BI44" s="49"/>
      <c r="BJ44" s="49"/>
      <c r="BK44" s="49"/>
      <c r="BL44" s="49"/>
      <c r="BM44" s="49"/>
      <c r="BN44" s="49"/>
      <c r="BO44" s="49"/>
      <c r="BP44" s="49"/>
      <c r="BQ44" s="49"/>
      <c r="BR44" s="49"/>
      <c r="BS44" s="49"/>
      <c r="BT44" s="49"/>
      <c r="BU44" s="49"/>
      <c r="BV44" s="49"/>
      <c r="BW44" s="49"/>
      <c r="BX44" s="49"/>
      <c r="BY44" s="49"/>
      <c r="BZ44" s="49"/>
      <c r="CA44" s="50">
        <v>0.8</v>
      </c>
      <c r="CB44" s="49"/>
      <c r="CI44" t="s">
        <v>220</v>
      </c>
      <c r="CJ44">
        <v>35</v>
      </c>
      <c r="CK44" t="s">
        <v>333</v>
      </c>
      <c r="CL44" t="s">
        <v>25</v>
      </c>
      <c r="CM44">
        <f>IF(Table11[[#This Row],[CF heating system]]="Commercial electric heating",1,0)</f>
        <v>0</v>
      </c>
      <c r="CN44">
        <f>IF(AND(Table11[[#This Row],[CF heating system]]&lt;&gt;"Gas boiler",Table11[[#This Row],[Subsector]]&lt;&gt;"Industry"),1,0)</f>
        <v>0</v>
      </c>
      <c r="CO44" s="19">
        <v>0</v>
      </c>
      <c r="CV44" s="62" t="s">
        <v>453</v>
      </c>
      <c r="CW44" t="s">
        <v>548</v>
      </c>
      <c r="CX44" s="26">
        <v>0.35</v>
      </c>
      <c r="CZ44" s="53" t="str">
        <f>_xlfn.CONCAT("Industrial ",Table131116[[#This Row],[Fuel]]," ",Table131116[[#This Row],[General technology]])</f>
        <v>Industrial Oil CHP</v>
      </c>
      <c r="DA44" s="54" t="s">
        <v>475</v>
      </c>
      <c r="DB44" t="s">
        <v>535</v>
      </c>
    </row>
    <row r="45" spans="1:106" x14ac:dyDescent="0.25">
      <c r="A45" s="47"/>
      <c r="C45">
        <v>36</v>
      </c>
      <c r="D45" t="s">
        <v>53</v>
      </c>
      <c r="E45">
        <v>2020</v>
      </c>
      <c r="F45">
        <v>5</v>
      </c>
      <c r="G45">
        <v>10</v>
      </c>
      <c r="H45" t="s">
        <v>544</v>
      </c>
      <c r="J45" s="19">
        <v>2986.4144249999999</v>
      </c>
      <c r="K45" s="19">
        <v>23.478457500000001</v>
      </c>
      <c r="L45" s="19">
        <v>191.68402499999999</v>
      </c>
      <c r="M45" s="71">
        <v>0</v>
      </c>
      <c r="N45" s="26">
        <v>0.84</v>
      </c>
      <c r="O45" s="26"/>
      <c r="P45" s="26"/>
      <c r="R45">
        <v>36</v>
      </c>
      <c r="S45" t="s">
        <v>467</v>
      </c>
      <c r="T45">
        <v>2020</v>
      </c>
      <c r="U45">
        <v>1000</v>
      </c>
      <c r="V45">
        <v>3000</v>
      </c>
      <c r="W45" t="s">
        <v>450</v>
      </c>
      <c r="Y45" s="19"/>
      <c r="Z45" s="19">
        <v>577.5643364</v>
      </c>
      <c r="AA45" s="19"/>
      <c r="AB45" s="19">
        <v>11.551286729999999</v>
      </c>
      <c r="AC45" s="16">
        <v>0.85</v>
      </c>
      <c r="AD45" s="19"/>
      <c r="AE45" s="19"/>
      <c r="AG45" t="s">
        <v>467</v>
      </c>
      <c r="AH45" t="s">
        <v>463</v>
      </c>
      <c r="AI45" t="s">
        <v>450</v>
      </c>
      <c r="AK45" t="s">
        <v>507</v>
      </c>
      <c r="AL45" t="s">
        <v>549</v>
      </c>
      <c r="AR45">
        <v>36</v>
      </c>
      <c r="AS45">
        <v>1</v>
      </c>
      <c r="AT45" t="s">
        <v>526</v>
      </c>
      <c r="AU45">
        <v>25</v>
      </c>
      <c r="AW45">
        <v>44</v>
      </c>
      <c r="AX45" t="s">
        <v>89</v>
      </c>
      <c r="AZ45">
        <v>2020</v>
      </c>
      <c r="BA45">
        <v>50</v>
      </c>
      <c r="BB45" s="26">
        <v>2.9738857142857142</v>
      </c>
      <c r="BC45" s="26">
        <f>IF(HeatSectorTechnologyLifetimes754[[#This Row],[Solar]]=1,2.1,_xlfn.XLOOKUP(HeatSectorTechnologyLifetimes754[[#This Row],[Technology]],Table510[Technology],Table510[Primary thermal efficiency (%)]))</f>
        <v>2.4500000000000002</v>
      </c>
      <c r="BD45"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2.8795862857142853</v>
      </c>
      <c r="BE45" s="48">
        <f>HeatSectorTechnologyLifetimes754[[#This Row],[Thermal efficiency (%)]]/HeatSectorTechnologyLifetimes754[[#This Row],[Base efficiency (%)]]</f>
        <v>1.2138309037900874</v>
      </c>
      <c r="BF45" s="48">
        <f>1</f>
        <v>1</v>
      </c>
      <c r="BH45" s="49" t="s">
        <v>493</v>
      </c>
      <c r="BI45" s="49"/>
      <c r="BJ45" s="49"/>
      <c r="BK45" s="49"/>
      <c r="BL45" s="49"/>
      <c r="BM45" s="49"/>
      <c r="BN45" s="49"/>
      <c r="BO45" s="49"/>
      <c r="BP45" s="49"/>
      <c r="BQ45" s="49"/>
      <c r="BR45" s="49"/>
      <c r="BS45" s="49"/>
      <c r="BT45" s="49"/>
      <c r="BU45" s="49"/>
      <c r="BV45" s="49"/>
      <c r="BW45" s="49"/>
      <c r="BX45" s="49"/>
      <c r="BY45" s="49"/>
      <c r="BZ45" s="49"/>
      <c r="CA45" s="50">
        <v>0.4</v>
      </c>
      <c r="CB45" s="49"/>
      <c r="CI45" t="s">
        <v>220</v>
      </c>
      <c r="CJ45">
        <v>36</v>
      </c>
      <c r="CK45" t="s">
        <v>333</v>
      </c>
      <c r="CL45" t="s">
        <v>20</v>
      </c>
      <c r="CM45">
        <f>IF(Table11[[#This Row],[CF heating system]]="Commercial electric heating",1,0)</f>
        <v>0</v>
      </c>
      <c r="CN45">
        <f>IF(AND(Table11[[#This Row],[CF heating system]]&lt;&gt;"Gas boiler",Table11[[#This Row],[Subsector]]&lt;&gt;"Industry"),1,0)</f>
        <v>1</v>
      </c>
      <c r="CO45" s="19">
        <v>0</v>
      </c>
      <c r="CV45" s="62" t="s">
        <v>453</v>
      </c>
      <c r="CW45" t="s">
        <v>550</v>
      </c>
      <c r="CX45" s="26">
        <v>0.5</v>
      </c>
      <c r="CZ45" s="53" t="str">
        <f>_xlfn.CONCAT("Industrial ",Table131116[[#This Row],[Fuel]]," ",Table131116[[#This Row],[General technology]])</f>
        <v>Industrial Gas Cement/Lime Kiln</v>
      </c>
      <c r="DA45" s="54" t="s">
        <v>267</v>
      </c>
      <c r="DB45" t="s">
        <v>551</v>
      </c>
    </row>
    <row r="46" spans="1:106" x14ac:dyDescent="0.25">
      <c r="A46" s="47"/>
      <c r="C46">
        <v>37</v>
      </c>
      <c r="D46" t="s">
        <v>53</v>
      </c>
      <c r="E46">
        <v>2020</v>
      </c>
      <c r="F46">
        <v>10</v>
      </c>
      <c r="G46">
        <v>15</v>
      </c>
      <c r="H46" t="s">
        <v>544</v>
      </c>
      <c r="J46" s="19">
        <v>2986.4144249999999</v>
      </c>
      <c r="K46" s="19">
        <v>23.478457500000001</v>
      </c>
      <c r="L46" s="19">
        <v>191.68402499999999</v>
      </c>
      <c r="M46" s="71">
        <v>0</v>
      </c>
      <c r="N46" s="26">
        <v>0.84</v>
      </c>
      <c r="O46" s="26"/>
      <c r="P46" s="26"/>
      <c r="R46">
        <v>37</v>
      </c>
      <c r="S46" t="s">
        <v>467</v>
      </c>
      <c r="T46">
        <v>2020</v>
      </c>
      <c r="U46">
        <v>3000</v>
      </c>
      <c r="V46">
        <v>10000</v>
      </c>
      <c r="W46" t="s">
        <v>450</v>
      </c>
      <c r="Y46" s="19"/>
      <c r="Z46" s="19">
        <v>356.81973829999998</v>
      </c>
      <c r="AA46" s="19"/>
      <c r="AB46" s="19">
        <v>7.1363947659999996</v>
      </c>
      <c r="AC46" s="16">
        <v>0.85</v>
      </c>
      <c r="AD46" s="19"/>
      <c r="AE46" s="19"/>
      <c r="AG46" t="s">
        <v>467</v>
      </c>
      <c r="AH46" t="s">
        <v>466</v>
      </c>
      <c r="AI46" t="s">
        <v>450</v>
      </c>
      <c r="AK46" t="s">
        <v>448</v>
      </c>
      <c r="AL46" t="s">
        <v>448</v>
      </c>
      <c r="AR46">
        <v>37</v>
      </c>
      <c r="AS46">
        <v>1</v>
      </c>
      <c r="AT46" t="s">
        <v>532</v>
      </c>
      <c r="AU46">
        <v>25</v>
      </c>
      <c r="AW46">
        <v>45</v>
      </c>
      <c r="AX46" t="s">
        <v>89</v>
      </c>
      <c r="AZ46">
        <v>2020</v>
      </c>
      <c r="BA46">
        <v>55</v>
      </c>
      <c r="BB46" s="26">
        <v>2.7114840336134458</v>
      </c>
      <c r="BC46" s="26">
        <f>IF(HeatSectorTechnologyLifetimes754[[#This Row],[Solar]]=1,2.1,_xlfn.XLOOKUP(HeatSectorTechnologyLifetimes754[[#This Row],[Technology]],Table510[Technology],Table510[Primary thermal efficiency (%)]))</f>
        <v>2.4500000000000002</v>
      </c>
      <c r="BD46"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2.6644169075630253</v>
      </c>
      <c r="BE46" s="48">
        <f>HeatSectorTechnologyLifetimes754[[#This Row],[Thermal efficiency (%)]]/HeatSectorTechnologyLifetimes754[[#This Row],[Base efficiency (%)]]</f>
        <v>1.1067281769850799</v>
      </c>
      <c r="BF46" s="48">
        <f>1</f>
        <v>1</v>
      </c>
      <c r="BH46" s="49" t="s">
        <v>496</v>
      </c>
      <c r="BI46" s="49"/>
      <c r="BJ46" s="49"/>
      <c r="BK46" s="49"/>
      <c r="BL46" s="49"/>
      <c r="BM46" s="49"/>
      <c r="BN46" s="49"/>
      <c r="BO46" s="49"/>
      <c r="BP46" s="49"/>
      <c r="BQ46" s="49"/>
      <c r="BR46" s="49"/>
      <c r="BS46" s="49"/>
      <c r="BT46" s="49"/>
      <c r="BU46" s="49"/>
      <c r="BV46" s="49"/>
      <c r="BW46" s="49"/>
      <c r="BX46" s="49"/>
      <c r="BY46" s="49"/>
      <c r="BZ46" s="49"/>
      <c r="CA46" s="50">
        <v>0.35</v>
      </c>
      <c r="CB46" s="49"/>
      <c r="CI46" t="s">
        <v>220</v>
      </c>
      <c r="CJ46">
        <v>37</v>
      </c>
      <c r="CK46" t="s">
        <v>333</v>
      </c>
      <c r="CL46" t="s">
        <v>20</v>
      </c>
      <c r="CM46">
        <f>IF(Table11[[#This Row],[CF heating system]]="Commercial electric heating",1,0)</f>
        <v>0</v>
      </c>
      <c r="CN46">
        <f>IF(AND(Table11[[#This Row],[CF heating system]]&lt;&gt;"Gas boiler",Table11[[#This Row],[Subsector]]&lt;&gt;"Industry"),1,0)</f>
        <v>1</v>
      </c>
      <c r="CO46" s="19">
        <v>0</v>
      </c>
      <c r="CV46" s="62" t="s">
        <v>453</v>
      </c>
      <c r="CW46" t="s">
        <v>552</v>
      </c>
      <c r="CX46" s="26">
        <v>0.8</v>
      </c>
      <c r="CZ46" s="53" t="str">
        <f>_xlfn.CONCAT("Industrial ",Table131116[[#This Row],[Fuel]]," ",Table131116[[#This Row],[General technology]])</f>
        <v>Industrial Gas Other Kiln</v>
      </c>
      <c r="DA46" s="54" t="s">
        <v>458</v>
      </c>
      <c r="DB46" t="s">
        <v>551</v>
      </c>
    </row>
    <row r="47" spans="1:106" x14ac:dyDescent="0.25">
      <c r="A47" s="47"/>
      <c r="C47">
        <v>38</v>
      </c>
      <c r="D47" t="s">
        <v>53</v>
      </c>
      <c r="E47">
        <v>2020</v>
      </c>
      <c r="F47">
        <v>15</v>
      </c>
      <c r="G47">
        <v>50</v>
      </c>
      <c r="H47" t="s">
        <v>544</v>
      </c>
      <c r="J47" s="19">
        <v>0</v>
      </c>
      <c r="K47" s="19">
        <v>189.84863870000001</v>
      </c>
      <c r="L47" s="19">
        <v>0</v>
      </c>
      <c r="M47" s="71">
        <v>9.3289333859999992</v>
      </c>
      <c r="N47" s="26">
        <v>0.84</v>
      </c>
      <c r="O47" s="26"/>
      <c r="P47" s="26"/>
      <c r="R47">
        <v>38</v>
      </c>
      <c r="S47" t="s">
        <v>467</v>
      </c>
      <c r="T47">
        <v>2020</v>
      </c>
      <c r="U47">
        <v>10000</v>
      </c>
      <c r="V47">
        <v>30000</v>
      </c>
      <c r="W47" t="s">
        <v>450</v>
      </c>
      <c r="Y47" s="19"/>
      <c r="Z47" s="19">
        <v>229.93250380000001</v>
      </c>
      <c r="AA47" s="19"/>
      <c r="AB47" s="19">
        <v>4.5986500760000002</v>
      </c>
      <c r="AC47" s="16">
        <v>0.85</v>
      </c>
      <c r="AD47" s="19"/>
      <c r="AE47" s="19"/>
      <c r="AG47" t="s">
        <v>467</v>
      </c>
      <c r="AH47" t="s">
        <v>468</v>
      </c>
      <c r="AI47" t="s">
        <v>450</v>
      </c>
      <c r="AK47" t="s">
        <v>551</v>
      </c>
      <c r="AL47" t="s">
        <v>551</v>
      </c>
      <c r="AR47">
        <v>38</v>
      </c>
      <c r="AS47">
        <v>1</v>
      </c>
      <c r="AT47" t="s">
        <v>523</v>
      </c>
      <c r="AU47">
        <v>25</v>
      </c>
      <c r="AW47">
        <v>46</v>
      </c>
      <c r="AX47" t="s">
        <v>89</v>
      </c>
      <c r="AZ47">
        <v>2020</v>
      </c>
      <c r="BA47">
        <v>60</v>
      </c>
      <c r="BB47" s="26">
        <v>2.4490823529411765</v>
      </c>
      <c r="BC47" s="26">
        <f>IF(HeatSectorTechnologyLifetimes754[[#This Row],[Solar]]=1,2.1,_xlfn.XLOOKUP(HeatSectorTechnologyLifetimes754[[#This Row],[Technology]],Table510[Technology],Table510[Primary thermal efficiency (%)]))</f>
        <v>2.4500000000000002</v>
      </c>
      <c r="BD47"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2.4492475294117644</v>
      </c>
      <c r="BE47" s="48">
        <f>HeatSectorTechnologyLifetimes754[[#This Row],[Thermal efficiency (%)]]/HeatSectorTechnologyLifetimes754[[#This Row],[Base efficiency (%)]]</f>
        <v>0.99962545018007198</v>
      </c>
      <c r="BF47" s="48">
        <f>1</f>
        <v>1</v>
      </c>
      <c r="BH47" s="49" t="s">
        <v>473</v>
      </c>
      <c r="BI47" s="49"/>
      <c r="BJ47" s="49"/>
      <c r="BK47" s="49"/>
      <c r="BL47" s="49"/>
      <c r="BM47" s="49"/>
      <c r="BN47" s="49"/>
      <c r="BO47" s="49"/>
      <c r="BP47" s="49"/>
      <c r="BQ47" s="49"/>
      <c r="BR47" s="49"/>
      <c r="BS47" s="49"/>
      <c r="BT47" s="49"/>
      <c r="BU47" s="49"/>
      <c r="BV47" s="49"/>
      <c r="BW47" s="49"/>
      <c r="BX47" s="49"/>
      <c r="BY47" s="49"/>
      <c r="BZ47" s="49"/>
      <c r="CA47" s="50">
        <v>0.5</v>
      </c>
      <c r="CB47" s="49"/>
      <c r="CI47" t="s">
        <v>220</v>
      </c>
      <c r="CJ47">
        <v>38</v>
      </c>
      <c r="CK47" t="s">
        <v>333</v>
      </c>
      <c r="CL47" t="s">
        <v>20</v>
      </c>
      <c r="CM47">
        <f>IF(Table11[[#This Row],[CF heating system]]="Commercial electric heating",1,0)</f>
        <v>0</v>
      </c>
      <c r="CN47">
        <f>IF(AND(Table11[[#This Row],[CF heating system]]&lt;&gt;"Gas boiler",Table11[[#This Row],[Subsector]]&lt;&gt;"Industry"),1,0)</f>
        <v>1</v>
      </c>
      <c r="CO47" s="19">
        <v>0</v>
      </c>
      <c r="CV47" s="62" t="s">
        <v>453</v>
      </c>
      <c r="CW47" t="s">
        <v>553</v>
      </c>
      <c r="CX47" s="26">
        <v>0.6</v>
      </c>
      <c r="CZ47" s="53" t="str">
        <f>_xlfn.CONCAT("Industrial ",Table131116[[#This Row],[Fuel]]," ",Table131116[[#This Row],[General technology]])</f>
        <v>Industrial Gas Boiler</v>
      </c>
      <c r="DA47" s="54" t="s">
        <v>462</v>
      </c>
      <c r="DB47" t="s">
        <v>551</v>
      </c>
    </row>
    <row r="48" spans="1:106" x14ac:dyDescent="0.25">
      <c r="A48" s="47"/>
      <c r="C48">
        <v>39</v>
      </c>
      <c r="D48" t="s">
        <v>53</v>
      </c>
      <c r="E48">
        <v>2020</v>
      </c>
      <c r="F48">
        <v>50</v>
      </c>
      <c r="G48">
        <v>100</v>
      </c>
      <c r="H48" t="s">
        <v>544</v>
      </c>
      <c r="J48" s="19">
        <v>0</v>
      </c>
      <c r="K48" s="19">
        <v>127.0018625</v>
      </c>
      <c r="L48" s="19">
        <v>0</v>
      </c>
      <c r="M48" s="71">
        <v>6.9101265950000004</v>
      </c>
      <c r="N48" s="26">
        <v>0.84</v>
      </c>
      <c r="O48" s="26"/>
      <c r="P48" s="26"/>
      <c r="R48">
        <v>39</v>
      </c>
      <c r="S48" t="s">
        <v>467</v>
      </c>
      <c r="T48">
        <v>2020</v>
      </c>
      <c r="U48">
        <v>30000</v>
      </c>
      <c r="V48">
        <v>100000000</v>
      </c>
      <c r="W48" t="s">
        <v>450</v>
      </c>
      <c r="Y48" s="19"/>
      <c r="Z48" s="19">
        <v>142.0524964</v>
      </c>
      <c r="AA48" s="19"/>
      <c r="AB48" s="19">
        <v>2.8410499279999999</v>
      </c>
      <c r="AC48" s="16">
        <v>0.85</v>
      </c>
      <c r="AD48" s="19"/>
      <c r="AE48" s="19"/>
      <c r="AG48" t="s">
        <v>467</v>
      </c>
      <c r="AH48" t="s">
        <v>472</v>
      </c>
      <c r="AI48" t="s">
        <v>450</v>
      </c>
      <c r="AK48" t="s">
        <v>554</v>
      </c>
      <c r="AL48" t="s">
        <v>554</v>
      </c>
      <c r="AR48">
        <v>39</v>
      </c>
      <c r="AS48">
        <v>1</v>
      </c>
      <c r="AT48" t="s">
        <v>457</v>
      </c>
      <c r="AU48">
        <v>25</v>
      </c>
      <c r="AW48">
        <v>47</v>
      </c>
      <c r="AX48" t="s">
        <v>89</v>
      </c>
      <c r="AZ48">
        <v>2020</v>
      </c>
      <c r="BA48">
        <v>65</v>
      </c>
      <c r="BB48" s="26">
        <v>2.1429470588235295</v>
      </c>
      <c r="BC48" s="26">
        <f>IF(HeatSectorTechnologyLifetimes754[[#This Row],[Solar]]=1,2.1,_xlfn.XLOOKUP(HeatSectorTechnologyLifetimes754[[#This Row],[Technology]],Table510[Technology],Table510[Primary thermal efficiency (%)]))</f>
        <v>2.4500000000000002</v>
      </c>
      <c r="BD48"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2.1982165882352942</v>
      </c>
      <c r="BE48" s="48">
        <f>HeatSectorTechnologyLifetimes754[[#This Row],[Thermal efficiency (%)]]/HeatSectorTechnologyLifetimes754[[#This Row],[Base efficiency (%)]]</f>
        <v>0.874672268907563</v>
      </c>
      <c r="BF48" s="48">
        <f>1</f>
        <v>1</v>
      </c>
      <c r="BH48" s="49" t="s">
        <v>487</v>
      </c>
      <c r="BI48" s="49"/>
      <c r="BJ48" s="49"/>
      <c r="BK48" s="49"/>
      <c r="BL48" s="49"/>
      <c r="BM48" s="49"/>
      <c r="BN48" s="49"/>
      <c r="BO48" s="49"/>
      <c r="BP48" s="49"/>
      <c r="BQ48" s="49"/>
      <c r="BR48" s="49"/>
      <c r="BS48" s="49"/>
      <c r="BT48" s="49"/>
      <c r="BU48" s="49"/>
      <c r="BV48" s="49"/>
      <c r="BW48" s="49"/>
      <c r="BX48" s="49"/>
      <c r="BY48" s="49"/>
      <c r="BZ48" s="49"/>
      <c r="CA48" s="50">
        <v>0.6</v>
      </c>
      <c r="CB48" s="49"/>
      <c r="CI48" t="s">
        <v>220</v>
      </c>
      <c r="CJ48">
        <v>39</v>
      </c>
      <c r="CK48" t="s">
        <v>333</v>
      </c>
      <c r="CL48" t="s">
        <v>20</v>
      </c>
      <c r="CM48">
        <f>IF(Table11[[#This Row],[CF heating system]]="Commercial electric heating",1,0)</f>
        <v>0</v>
      </c>
      <c r="CN48">
        <f>IF(AND(Table11[[#This Row],[CF heating system]]&lt;&gt;"Gas boiler",Table11[[#This Row],[Subsector]]&lt;&gt;"Industry"),1,0)</f>
        <v>1</v>
      </c>
      <c r="CO48" s="19">
        <v>0</v>
      </c>
      <c r="CV48" s="62" t="s">
        <v>453</v>
      </c>
      <c r="CW48" t="s">
        <v>555</v>
      </c>
      <c r="CX48" s="26">
        <v>0.3</v>
      </c>
      <c r="CZ48" s="53" t="str">
        <f>_xlfn.CONCAT("Industrial ",Table131116[[#This Row],[Fuel]]," ",Table131116[[#This Row],[General technology]])</f>
        <v>Industrial Gas Furnace</v>
      </c>
      <c r="DA48" s="54" t="s">
        <v>282</v>
      </c>
      <c r="DB48" t="s">
        <v>551</v>
      </c>
    </row>
    <row r="49" spans="1:106" x14ac:dyDescent="0.25">
      <c r="A49" s="47"/>
      <c r="C49">
        <v>40</v>
      </c>
      <c r="D49" t="s">
        <v>53</v>
      </c>
      <c r="E49">
        <v>2020</v>
      </c>
      <c r="F49">
        <v>100</v>
      </c>
      <c r="G49">
        <v>200</v>
      </c>
      <c r="H49" t="s">
        <v>544</v>
      </c>
      <c r="J49" s="19">
        <v>0</v>
      </c>
      <c r="K49" s="19">
        <v>84.95964567</v>
      </c>
      <c r="L49" s="19">
        <v>0</v>
      </c>
      <c r="M49" s="71">
        <v>5.1184682739999996</v>
      </c>
      <c r="N49" s="26">
        <v>0.84</v>
      </c>
      <c r="O49" s="26"/>
      <c r="P49" s="26"/>
      <c r="R49">
        <v>40</v>
      </c>
      <c r="S49" t="s">
        <v>467</v>
      </c>
      <c r="T49">
        <v>2020</v>
      </c>
      <c r="U49">
        <v>100000000</v>
      </c>
      <c r="V49">
        <v>1000000000</v>
      </c>
      <c r="W49" t="s">
        <v>450</v>
      </c>
      <c r="Y49" s="19"/>
      <c r="Z49" s="19">
        <v>91.537778500000002</v>
      </c>
      <c r="AA49" s="19"/>
      <c r="AB49" s="19">
        <v>1.83075557</v>
      </c>
      <c r="AC49" s="16">
        <v>0.85</v>
      </c>
      <c r="AD49" s="19"/>
      <c r="AE49" s="19"/>
      <c r="AG49" t="s">
        <v>467</v>
      </c>
      <c r="AH49" t="s">
        <v>476</v>
      </c>
      <c r="AI49" t="s">
        <v>450</v>
      </c>
      <c r="AK49" t="s">
        <v>556</v>
      </c>
      <c r="AL49" t="s">
        <v>556</v>
      </c>
      <c r="AR49">
        <v>40</v>
      </c>
      <c r="AS49">
        <v>1</v>
      </c>
      <c r="AT49" t="s">
        <v>471</v>
      </c>
      <c r="AU49">
        <v>25</v>
      </c>
      <c r="AW49">
        <v>48</v>
      </c>
      <c r="AX49" t="s">
        <v>89</v>
      </c>
      <c r="AZ49">
        <v>2020</v>
      </c>
      <c r="BA49">
        <v>70</v>
      </c>
      <c r="BB49" s="26">
        <v>1.8368117647058824</v>
      </c>
      <c r="BC49" s="26">
        <f>IF(HeatSectorTechnologyLifetimes754[[#This Row],[Solar]]=1,2.1,_xlfn.XLOOKUP(HeatSectorTechnologyLifetimes754[[#This Row],[Technology]],Table510[Technology],Table510[Primary thermal efficiency (%)]))</f>
        <v>2.4500000000000002</v>
      </c>
      <c r="BD49" s="26">
        <f>IF(HeatSectorTechnologyLifetimes754[[#This Row],[Solar]]=1,1/(0.82/HeatSectorTechnologyLifetimes754[[#This Row],[Thermal efficiency (%)]]+0.18*0.4/HeatSectorTechnologyLifetimes754[[#This Row],[Base efficiency (%)]]),0.82*HeatSectorTechnologyLifetimes754[[#This Row],[Thermal efficiency (%)]]+0.18*HeatSectorTechnologyLifetimes754[[#This Row],[Base efficiency (%)]])</f>
        <v>1.9471856470588236</v>
      </c>
      <c r="BE49" s="48">
        <f>HeatSectorTechnologyLifetimes754[[#This Row],[Thermal efficiency (%)]]/HeatSectorTechnologyLifetimes754[[#This Row],[Base efficiency (%)]]</f>
        <v>0.74971908763505402</v>
      </c>
      <c r="BF49" s="48">
        <f>1</f>
        <v>1</v>
      </c>
      <c r="BH49" s="49" t="s">
        <v>509</v>
      </c>
      <c r="BI49" s="49"/>
      <c r="BJ49" s="49"/>
      <c r="BK49" s="49"/>
      <c r="BL49" s="49"/>
      <c r="BM49" s="49"/>
      <c r="BN49" s="49"/>
      <c r="BO49" s="49"/>
      <c r="BP49" s="49"/>
      <c r="BQ49" s="49"/>
      <c r="BR49" s="49"/>
      <c r="BS49" s="49"/>
      <c r="BT49" s="49"/>
      <c r="BU49" s="49"/>
      <c r="BV49" s="49"/>
      <c r="BW49" s="49"/>
      <c r="BX49" s="49"/>
      <c r="BY49" s="49"/>
      <c r="BZ49" s="49"/>
      <c r="CA49" s="50">
        <v>0.5</v>
      </c>
      <c r="CB49" s="49"/>
      <c r="CI49" t="s">
        <v>220</v>
      </c>
      <c r="CJ49">
        <v>40</v>
      </c>
      <c r="CK49" t="s">
        <v>333</v>
      </c>
      <c r="CL49" t="s">
        <v>331</v>
      </c>
      <c r="CM49">
        <f>IF(Table11[[#This Row],[CF heating system]]="Commercial electric heating",1,0)</f>
        <v>1</v>
      </c>
      <c r="CN49">
        <f>IF(AND(Table11[[#This Row],[CF heating system]]&lt;&gt;"Gas boiler",Table11[[#This Row],[Subsector]]&lt;&gt;"Industry"),1,0)</f>
        <v>1</v>
      </c>
      <c r="CO49" s="19">
        <v>1224.963</v>
      </c>
      <c r="CV49" s="62" t="s">
        <v>453</v>
      </c>
      <c r="CW49" t="s">
        <v>557</v>
      </c>
      <c r="CX49" s="26">
        <v>0.8</v>
      </c>
      <c r="CZ49" s="53" t="str">
        <f>_xlfn.CONCAT("Industrial ",Table131116[[#This Row],[Fuel]]," ",Table131116[[#This Row],[General technology]])</f>
        <v>Industrial Gas Dryer</v>
      </c>
      <c r="DA49" s="54" t="s">
        <v>286</v>
      </c>
      <c r="DB49" t="s">
        <v>551</v>
      </c>
    </row>
    <row r="50" spans="1:106" x14ac:dyDescent="0.25">
      <c r="A50" s="47"/>
      <c r="C50">
        <v>41</v>
      </c>
      <c r="D50" t="s">
        <v>53</v>
      </c>
      <c r="E50">
        <v>2020</v>
      </c>
      <c r="F50">
        <v>200</v>
      </c>
      <c r="G50">
        <v>300</v>
      </c>
      <c r="H50" t="s">
        <v>544</v>
      </c>
      <c r="J50" s="19">
        <v>0</v>
      </c>
      <c r="K50" s="19">
        <v>67.155217840000006</v>
      </c>
      <c r="L50" s="19">
        <v>0</v>
      </c>
      <c r="M50" s="71">
        <v>4.2943011819999999</v>
      </c>
      <c r="N50" s="26">
        <v>0.84</v>
      </c>
      <c r="O50" s="26"/>
      <c r="P50" s="26"/>
      <c r="R50">
        <v>41</v>
      </c>
      <c r="S50" t="s">
        <v>471</v>
      </c>
      <c r="T50">
        <v>2020</v>
      </c>
      <c r="U50">
        <v>0</v>
      </c>
      <c r="V50">
        <v>100</v>
      </c>
      <c r="W50" t="s">
        <v>450</v>
      </c>
      <c r="Y50" s="19"/>
      <c r="Z50" s="19">
        <v>1102.740898</v>
      </c>
      <c r="AA50" s="19"/>
      <c r="AB50" s="19">
        <v>22.054817960000001</v>
      </c>
      <c r="AC50" s="16">
        <v>0.85</v>
      </c>
      <c r="AD50" s="19"/>
      <c r="AE50" s="19"/>
      <c r="AG50" t="s">
        <v>471</v>
      </c>
      <c r="AH50" t="s">
        <v>451</v>
      </c>
      <c r="AI50" t="s">
        <v>450</v>
      </c>
      <c r="AK50" t="s">
        <v>479</v>
      </c>
      <c r="AL50" t="s">
        <v>479</v>
      </c>
      <c r="AR50">
        <v>41</v>
      </c>
      <c r="AS50">
        <v>1</v>
      </c>
      <c r="AT50" t="s">
        <v>449</v>
      </c>
      <c r="AU50">
        <v>25</v>
      </c>
      <c r="BH50" s="49" t="s">
        <v>512</v>
      </c>
      <c r="BI50" s="49"/>
      <c r="BJ50" s="49"/>
      <c r="BK50" s="49"/>
      <c r="BL50" s="49"/>
      <c r="BM50" s="49"/>
      <c r="BN50" s="49"/>
      <c r="BO50" s="49"/>
      <c r="BP50" s="49"/>
      <c r="BQ50" s="49"/>
      <c r="BR50" s="49"/>
      <c r="BS50" s="49"/>
      <c r="BT50" s="49"/>
      <c r="BU50" s="49"/>
      <c r="BV50" s="49"/>
      <c r="BW50" s="49"/>
      <c r="BX50" s="49"/>
      <c r="BY50" s="49"/>
      <c r="BZ50" s="49"/>
      <c r="CA50" s="50">
        <v>0.6</v>
      </c>
      <c r="CB50" s="49"/>
      <c r="CI50" t="s">
        <v>220</v>
      </c>
      <c r="CJ50">
        <v>41</v>
      </c>
      <c r="CK50" t="s">
        <v>333</v>
      </c>
      <c r="CL50" t="s">
        <v>331</v>
      </c>
      <c r="CM50">
        <f>IF(Table11[[#This Row],[CF heating system]]="Commercial electric heating",1,0)</f>
        <v>1</v>
      </c>
      <c r="CN50">
        <f>IF(AND(Table11[[#This Row],[CF heating system]]&lt;&gt;"Gas boiler",Table11[[#This Row],[Subsector]]&lt;&gt;"Industry"),1,0)</f>
        <v>1</v>
      </c>
      <c r="CO50" s="19">
        <v>1224.963</v>
      </c>
      <c r="CV50" s="62" t="s">
        <v>453</v>
      </c>
      <c r="CW50" t="s">
        <v>558</v>
      </c>
      <c r="CX50" s="26">
        <v>0.4</v>
      </c>
      <c r="CZ50" s="53" t="str">
        <f>_xlfn.CONCAT("Industrial ",Table131116[[#This Row],[Fuel]]," ",Table131116[[#This Row],[General technology]])</f>
        <v>Industrial Gas Oven</v>
      </c>
      <c r="DA50" s="54" t="s">
        <v>281</v>
      </c>
      <c r="DB50" t="s">
        <v>551</v>
      </c>
    </row>
    <row r="51" spans="1:106" x14ac:dyDescent="0.25">
      <c r="A51" s="47"/>
      <c r="C51">
        <v>42</v>
      </c>
      <c r="D51" t="s">
        <v>53</v>
      </c>
      <c r="E51">
        <v>2020</v>
      </c>
      <c r="F51">
        <v>300</v>
      </c>
      <c r="G51">
        <v>500</v>
      </c>
      <c r="H51" t="s">
        <v>544</v>
      </c>
      <c r="J51" s="19">
        <v>0</v>
      </c>
      <c r="K51" s="19">
        <v>49.935279770000001</v>
      </c>
      <c r="L51" s="19">
        <v>0</v>
      </c>
      <c r="M51" s="71">
        <v>3.4421674379999998</v>
      </c>
      <c r="N51" s="26">
        <v>0.84</v>
      </c>
      <c r="O51" s="26"/>
      <c r="P51" s="26"/>
      <c r="R51">
        <v>42</v>
      </c>
      <c r="S51" t="s">
        <v>471</v>
      </c>
      <c r="T51">
        <v>2020</v>
      </c>
      <c r="U51">
        <v>100</v>
      </c>
      <c r="V51">
        <v>300</v>
      </c>
      <c r="W51" t="s">
        <v>450</v>
      </c>
      <c r="Y51" s="19"/>
      <c r="Z51" s="19">
        <v>1102.740898</v>
      </c>
      <c r="AA51" s="19"/>
      <c r="AB51" s="19">
        <v>22.054817960000001</v>
      </c>
      <c r="AC51" s="16">
        <v>0.85</v>
      </c>
      <c r="AD51" s="19"/>
      <c r="AE51" s="19"/>
      <c r="AG51" t="s">
        <v>471</v>
      </c>
      <c r="AH51" t="s">
        <v>455</v>
      </c>
      <c r="AI51" t="s">
        <v>450</v>
      </c>
      <c r="AK51" t="s">
        <v>535</v>
      </c>
      <c r="AL51" t="s">
        <v>535</v>
      </c>
      <c r="AR51">
        <v>42</v>
      </c>
      <c r="AS51">
        <v>1</v>
      </c>
      <c r="AT51" t="s">
        <v>467</v>
      </c>
      <c r="AU51">
        <v>25</v>
      </c>
      <c r="BH51" s="49" t="s">
        <v>522</v>
      </c>
      <c r="BI51" s="49"/>
      <c r="BJ51" s="49"/>
      <c r="BK51" s="49"/>
      <c r="BL51" s="49"/>
      <c r="BM51" s="49"/>
      <c r="BN51" s="49"/>
      <c r="BO51" s="49"/>
      <c r="BP51" s="49"/>
      <c r="BQ51" s="49"/>
      <c r="BR51" s="49"/>
      <c r="BS51" s="49"/>
      <c r="BT51" s="49"/>
      <c r="BU51" s="49"/>
      <c r="BV51" s="49"/>
      <c r="BW51" s="49"/>
      <c r="BX51" s="49"/>
      <c r="BY51" s="49"/>
      <c r="BZ51" s="49"/>
      <c r="CA51" s="50">
        <v>0.3</v>
      </c>
      <c r="CB51" s="49"/>
      <c r="CI51" t="s">
        <v>220</v>
      </c>
      <c r="CJ51">
        <v>42</v>
      </c>
      <c r="CK51" t="s">
        <v>333</v>
      </c>
      <c r="CL51" t="s">
        <v>331</v>
      </c>
      <c r="CM51">
        <f>IF(Table11[[#This Row],[CF heating system]]="Commercial electric heating",1,0)</f>
        <v>1</v>
      </c>
      <c r="CN51">
        <f>IF(AND(Table11[[#This Row],[CF heating system]]&lt;&gt;"Gas boiler",Table11[[#This Row],[Subsector]]&lt;&gt;"Industry"),1,0)</f>
        <v>1</v>
      </c>
      <c r="CO51" s="19">
        <v>1224.963</v>
      </c>
      <c r="CV51" s="62" t="s">
        <v>453</v>
      </c>
      <c r="CW51" t="s">
        <v>559</v>
      </c>
      <c r="CX51" s="26">
        <v>0.35</v>
      </c>
      <c r="CZ51" s="53" t="str">
        <f>_xlfn.CONCAT("Industrial ",Table131116[[#This Row],[Fuel]]," ",Table131116[[#This Row],[General technology]])</f>
        <v>Industrial Gas CHP</v>
      </c>
      <c r="DA51" s="54" t="s">
        <v>475</v>
      </c>
      <c r="DB51" t="s">
        <v>551</v>
      </c>
    </row>
    <row r="52" spans="1:106" x14ac:dyDescent="0.25">
      <c r="A52" s="47"/>
      <c r="C52">
        <v>43</v>
      </c>
      <c r="D52" t="s">
        <v>53</v>
      </c>
      <c r="E52">
        <v>2020</v>
      </c>
      <c r="F52">
        <v>500</v>
      </c>
      <c r="G52">
        <v>1000</v>
      </c>
      <c r="H52" t="s">
        <v>544</v>
      </c>
      <c r="J52" s="19">
        <v>0</v>
      </c>
      <c r="K52" s="19">
        <v>33.404893379999997</v>
      </c>
      <c r="L52" s="19">
        <v>0</v>
      </c>
      <c r="M52" s="71">
        <v>2.549681917</v>
      </c>
      <c r="N52" s="26">
        <v>0.84</v>
      </c>
      <c r="O52" s="26"/>
      <c r="P52" s="26"/>
      <c r="R52">
        <v>43</v>
      </c>
      <c r="S52" t="s">
        <v>471</v>
      </c>
      <c r="T52">
        <v>2020</v>
      </c>
      <c r="U52">
        <v>300</v>
      </c>
      <c r="V52">
        <v>1000</v>
      </c>
      <c r="W52" t="s">
        <v>450</v>
      </c>
      <c r="Y52" s="19"/>
      <c r="Z52" s="19">
        <v>1102.740898</v>
      </c>
      <c r="AA52" s="19"/>
      <c r="AB52" s="19">
        <v>22.054817960000001</v>
      </c>
      <c r="AC52" s="16">
        <v>0.85</v>
      </c>
      <c r="AD52" s="19"/>
      <c r="AE52" s="19"/>
      <c r="AG52" t="s">
        <v>471</v>
      </c>
      <c r="AH52" t="s">
        <v>459</v>
      </c>
      <c r="AI52" t="s">
        <v>450</v>
      </c>
      <c r="AK52" t="s">
        <v>517</v>
      </c>
      <c r="AL52" t="s">
        <v>517</v>
      </c>
      <c r="AR52">
        <v>43</v>
      </c>
      <c r="AS52">
        <v>1</v>
      </c>
      <c r="AT52" t="s">
        <v>465</v>
      </c>
      <c r="AU52">
        <v>25</v>
      </c>
      <c r="BH52" s="49" t="s">
        <v>519</v>
      </c>
      <c r="BI52" s="49"/>
      <c r="BJ52" s="49"/>
      <c r="BK52" s="49"/>
      <c r="BL52" s="49"/>
      <c r="BM52" s="49"/>
      <c r="BN52" s="49"/>
      <c r="BO52" s="49"/>
      <c r="BP52" s="49"/>
      <c r="BQ52" s="49"/>
      <c r="BR52" s="49"/>
      <c r="BS52" s="49"/>
      <c r="BT52" s="49"/>
      <c r="BU52" s="49"/>
      <c r="BV52" s="49"/>
      <c r="BW52" s="49"/>
      <c r="BX52" s="49"/>
      <c r="BY52" s="49"/>
      <c r="BZ52" s="49"/>
      <c r="CA52" s="50">
        <v>0.8</v>
      </c>
      <c r="CB52" s="49"/>
      <c r="CI52" t="s">
        <v>220</v>
      </c>
      <c r="CJ52">
        <v>43</v>
      </c>
      <c r="CK52" t="s">
        <v>333</v>
      </c>
      <c r="CL52" t="s">
        <v>331</v>
      </c>
      <c r="CM52">
        <f>IF(Table11[[#This Row],[CF heating system]]="Commercial electric heating",1,0)</f>
        <v>1</v>
      </c>
      <c r="CN52">
        <f>IF(AND(Table11[[#This Row],[CF heating system]]&lt;&gt;"Gas boiler",Table11[[#This Row],[Subsector]]&lt;&gt;"Industry"),1,0)</f>
        <v>1</v>
      </c>
      <c r="CO52" s="19">
        <v>1224.963</v>
      </c>
    </row>
    <row r="53" spans="1:106" x14ac:dyDescent="0.25">
      <c r="A53" s="47"/>
      <c r="C53">
        <v>44</v>
      </c>
      <c r="D53" t="s">
        <v>53</v>
      </c>
      <c r="E53">
        <v>2020</v>
      </c>
      <c r="F53">
        <v>1000</v>
      </c>
      <c r="G53">
        <v>100000000</v>
      </c>
      <c r="H53" t="s">
        <v>544</v>
      </c>
      <c r="J53" s="19">
        <v>0</v>
      </c>
      <c r="K53" s="19">
        <v>22.346663660000001</v>
      </c>
      <c r="L53" s="19">
        <v>0</v>
      </c>
      <c r="M53" s="71">
        <v>1.8886001320000001</v>
      </c>
      <c r="N53" s="26">
        <v>0.84</v>
      </c>
      <c r="O53" s="26"/>
      <c r="P53" s="26"/>
      <c r="R53">
        <v>44</v>
      </c>
      <c r="S53" t="s">
        <v>471</v>
      </c>
      <c r="T53">
        <v>2020</v>
      </c>
      <c r="U53">
        <v>1000</v>
      </c>
      <c r="V53">
        <v>3000</v>
      </c>
      <c r="W53" t="s">
        <v>450</v>
      </c>
      <c r="Y53" s="19"/>
      <c r="Z53" s="19">
        <v>1102.740898</v>
      </c>
      <c r="AA53" s="19"/>
      <c r="AB53" s="19">
        <v>22.054817960000001</v>
      </c>
      <c r="AC53" s="16">
        <v>0.85</v>
      </c>
      <c r="AD53" s="19"/>
      <c r="AE53" s="19"/>
      <c r="AG53" t="s">
        <v>471</v>
      </c>
      <c r="AH53" t="s">
        <v>463</v>
      </c>
      <c r="AI53" t="s">
        <v>450</v>
      </c>
      <c r="AK53" t="s">
        <v>560</v>
      </c>
      <c r="AL53" t="s">
        <v>560</v>
      </c>
      <c r="AR53">
        <v>44</v>
      </c>
      <c r="AS53">
        <v>1</v>
      </c>
      <c r="AT53" t="s">
        <v>474</v>
      </c>
      <c r="AU53">
        <v>25</v>
      </c>
      <c r="BH53" s="49" t="s">
        <v>505</v>
      </c>
      <c r="BI53" s="49"/>
      <c r="BJ53" s="49"/>
      <c r="BK53" s="49"/>
      <c r="BL53" s="49"/>
      <c r="BM53" s="49"/>
      <c r="BN53" s="49"/>
      <c r="BO53" s="49"/>
      <c r="BP53" s="49"/>
      <c r="BQ53" s="49"/>
      <c r="BR53" s="49"/>
      <c r="BS53" s="49"/>
      <c r="BT53" s="49"/>
      <c r="BU53" s="49"/>
      <c r="BV53" s="49"/>
      <c r="BW53" s="49"/>
      <c r="BX53" s="49"/>
      <c r="BY53" s="49"/>
      <c r="BZ53" s="49"/>
      <c r="CA53" s="50">
        <v>0.4</v>
      </c>
      <c r="CB53" s="49"/>
      <c r="CI53" t="s">
        <v>220</v>
      </c>
      <c r="CJ53">
        <v>44</v>
      </c>
      <c r="CK53" t="s">
        <v>333</v>
      </c>
      <c r="CL53" t="s">
        <v>331</v>
      </c>
      <c r="CM53">
        <f>IF(Table11[[#This Row],[CF heating system]]="Commercial electric heating",1,0)</f>
        <v>1</v>
      </c>
      <c r="CN53">
        <f>IF(AND(Table11[[#This Row],[CF heating system]]&lt;&gt;"Gas boiler",Table11[[#This Row],[Subsector]]&lt;&gt;"Industry"),1,0)</f>
        <v>1</v>
      </c>
      <c r="CO53" s="19">
        <v>1224.963</v>
      </c>
    </row>
    <row r="54" spans="1:106" x14ac:dyDescent="0.25">
      <c r="A54" s="47"/>
      <c r="C54">
        <v>45</v>
      </c>
      <c r="D54" t="s">
        <v>59</v>
      </c>
      <c r="E54">
        <v>2020</v>
      </c>
      <c r="F54">
        <v>0</v>
      </c>
      <c r="G54">
        <v>3</v>
      </c>
      <c r="H54" t="s">
        <v>544</v>
      </c>
      <c r="J54" s="19">
        <v>5245.7906249999996</v>
      </c>
      <c r="K54" s="19">
        <v>71.456175000000002</v>
      </c>
      <c r="L54" s="19">
        <v>252.932175</v>
      </c>
      <c r="M54" s="71">
        <v>0</v>
      </c>
      <c r="N54" s="26">
        <v>0.94170403599999997</v>
      </c>
      <c r="O54" s="26"/>
      <c r="P54" s="26"/>
      <c r="R54">
        <v>45</v>
      </c>
      <c r="S54" t="s">
        <v>471</v>
      </c>
      <c r="T54">
        <v>2020</v>
      </c>
      <c r="U54">
        <v>3000</v>
      </c>
      <c r="V54">
        <v>10000</v>
      </c>
      <c r="W54" t="s">
        <v>450</v>
      </c>
      <c r="Y54" s="19"/>
      <c r="Z54" s="19">
        <v>681.27426479999997</v>
      </c>
      <c r="AA54" s="19"/>
      <c r="AB54" s="19">
        <v>13.625485299999999</v>
      </c>
      <c r="AC54" s="16">
        <v>0.85</v>
      </c>
      <c r="AD54" s="19"/>
      <c r="AE54" s="19"/>
      <c r="AG54" t="s">
        <v>471</v>
      </c>
      <c r="AH54" t="s">
        <v>466</v>
      </c>
      <c r="AI54" t="s">
        <v>450</v>
      </c>
      <c r="AR54">
        <v>45</v>
      </c>
      <c r="AS54">
        <v>1</v>
      </c>
      <c r="AT54" t="s">
        <v>461</v>
      </c>
      <c r="AU54">
        <v>25</v>
      </c>
      <c r="BH54" s="49" t="s">
        <v>515</v>
      </c>
      <c r="BI54" s="49"/>
      <c r="BJ54" s="49"/>
      <c r="BK54" s="49"/>
      <c r="BL54" s="49"/>
      <c r="BM54" s="49"/>
      <c r="BN54" s="49"/>
      <c r="BO54" s="49"/>
      <c r="BP54" s="49"/>
      <c r="BQ54" s="49"/>
      <c r="BR54" s="49"/>
      <c r="BS54" s="49"/>
      <c r="BT54" s="49"/>
      <c r="BU54" s="49"/>
      <c r="BV54" s="49"/>
      <c r="BW54" s="49"/>
      <c r="BX54" s="49"/>
      <c r="BY54" s="49"/>
      <c r="BZ54" s="49"/>
      <c r="CA54" s="50">
        <v>0.35</v>
      </c>
      <c r="CB54" s="49"/>
      <c r="CI54" t="s">
        <v>220</v>
      </c>
      <c r="CJ54">
        <v>45</v>
      </c>
      <c r="CK54" t="s">
        <v>333</v>
      </c>
      <c r="CL54" t="s">
        <v>331</v>
      </c>
      <c r="CM54">
        <f>IF(Table11[[#This Row],[CF heating system]]="Commercial electric heating",1,0)</f>
        <v>1</v>
      </c>
      <c r="CN54">
        <f>IF(AND(Table11[[#This Row],[CF heating system]]&lt;&gt;"Gas boiler",Table11[[#This Row],[Subsector]]&lt;&gt;"Industry"),1,0)</f>
        <v>1</v>
      </c>
      <c r="CO54" s="19">
        <v>1224.963</v>
      </c>
    </row>
    <row r="55" spans="1:106" x14ac:dyDescent="0.25">
      <c r="A55" s="47"/>
      <c r="C55">
        <v>46</v>
      </c>
      <c r="D55" t="s">
        <v>59</v>
      </c>
      <c r="E55">
        <v>2020</v>
      </c>
      <c r="F55">
        <v>3</v>
      </c>
      <c r="G55">
        <v>5</v>
      </c>
      <c r="H55" t="s">
        <v>544</v>
      </c>
      <c r="J55" s="19">
        <v>5245.7906249999996</v>
      </c>
      <c r="K55" s="19">
        <v>71.456175000000002</v>
      </c>
      <c r="L55" s="19">
        <v>252.932175</v>
      </c>
      <c r="M55" s="71">
        <v>0</v>
      </c>
      <c r="N55" s="26">
        <v>0.94170403599999997</v>
      </c>
      <c r="O55" s="26"/>
      <c r="P55" s="26"/>
      <c r="R55">
        <v>46</v>
      </c>
      <c r="S55" t="s">
        <v>471</v>
      </c>
      <c r="T55">
        <v>2020</v>
      </c>
      <c r="U55">
        <v>10000</v>
      </c>
      <c r="V55">
        <v>30000</v>
      </c>
      <c r="W55" t="s">
        <v>450</v>
      </c>
      <c r="Y55" s="19"/>
      <c r="Z55" s="19">
        <v>439.00905879999999</v>
      </c>
      <c r="AA55" s="19"/>
      <c r="AB55" s="19">
        <v>8.7801811759999993</v>
      </c>
      <c r="AC55" s="16">
        <v>0.85</v>
      </c>
      <c r="AD55" s="19"/>
      <c r="AE55" s="19"/>
      <c r="AG55" t="s">
        <v>471</v>
      </c>
      <c r="AH55" t="s">
        <v>468</v>
      </c>
      <c r="AI55" t="s">
        <v>450</v>
      </c>
      <c r="AR55">
        <v>46</v>
      </c>
      <c r="AS55">
        <v>1</v>
      </c>
      <c r="AT55" t="s">
        <v>552</v>
      </c>
      <c r="AU55">
        <v>25</v>
      </c>
      <c r="BH55" s="49" t="s">
        <v>469</v>
      </c>
      <c r="BI55" s="49"/>
      <c r="BJ55" s="49"/>
      <c r="BK55" s="49"/>
      <c r="BL55" s="49"/>
      <c r="BM55" s="49"/>
      <c r="BN55" s="49"/>
      <c r="BO55" s="49"/>
      <c r="BP55" s="49"/>
      <c r="BQ55" s="49"/>
      <c r="BR55" s="49"/>
      <c r="BS55" s="49"/>
      <c r="BT55" s="49"/>
      <c r="BU55" s="49"/>
      <c r="BV55" s="49"/>
      <c r="BW55" s="49"/>
      <c r="BX55" s="49"/>
      <c r="BY55" s="49"/>
      <c r="BZ55" s="49"/>
      <c r="CA55" s="50">
        <v>0.5</v>
      </c>
      <c r="CB55" s="49"/>
      <c r="CI55" t="s">
        <v>220</v>
      </c>
      <c r="CJ55">
        <v>46</v>
      </c>
      <c r="CK55" t="s">
        <v>333</v>
      </c>
      <c r="CL55" t="s">
        <v>331</v>
      </c>
      <c r="CM55">
        <f>IF(Table11[[#This Row],[CF heating system]]="Commercial electric heating",1,0)</f>
        <v>1</v>
      </c>
      <c r="CN55">
        <f>IF(AND(Table11[[#This Row],[CF heating system]]&lt;&gt;"Gas boiler",Table11[[#This Row],[Subsector]]&lt;&gt;"Industry"),1,0)</f>
        <v>1</v>
      </c>
      <c r="CO55" s="19">
        <v>1224.963</v>
      </c>
    </row>
    <row r="56" spans="1:106" x14ac:dyDescent="0.25">
      <c r="A56" s="47"/>
      <c r="C56">
        <v>47</v>
      </c>
      <c r="D56" t="s">
        <v>59</v>
      </c>
      <c r="E56">
        <v>2020</v>
      </c>
      <c r="F56">
        <v>5</v>
      </c>
      <c r="G56">
        <v>10</v>
      </c>
      <c r="H56" t="s">
        <v>544</v>
      </c>
      <c r="J56" s="19">
        <v>5245.7906249999996</v>
      </c>
      <c r="K56" s="19">
        <v>71.456175000000002</v>
      </c>
      <c r="L56" s="19">
        <v>252.932175</v>
      </c>
      <c r="M56" s="71">
        <v>0</v>
      </c>
      <c r="N56" s="26">
        <v>0.94170403599999997</v>
      </c>
      <c r="O56" s="26"/>
      <c r="P56" s="26"/>
      <c r="R56">
        <v>47</v>
      </c>
      <c r="S56" t="s">
        <v>471</v>
      </c>
      <c r="T56">
        <v>2020</v>
      </c>
      <c r="U56">
        <v>30000</v>
      </c>
      <c r="V56">
        <v>100000000</v>
      </c>
      <c r="W56" t="s">
        <v>450</v>
      </c>
      <c r="Y56" s="19"/>
      <c r="Z56" s="19">
        <v>271.22016989999997</v>
      </c>
      <c r="AA56" s="19"/>
      <c r="AB56" s="19">
        <v>5.424403399</v>
      </c>
      <c r="AC56" s="16">
        <v>0.85</v>
      </c>
      <c r="AD56" s="19"/>
      <c r="AE56" s="19"/>
      <c r="AG56" t="s">
        <v>471</v>
      </c>
      <c r="AH56" t="s">
        <v>472</v>
      </c>
      <c r="AI56" t="s">
        <v>450</v>
      </c>
      <c r="AR56">
        <v>47</v>
      </c>
      <c r="AS56">
        <v>1</v>
      </c>
      <c r="AT56" t="s">
        <v>558</v>
      </c>
      <c r="AU56">
        <v>25</v>
      </c>
      <c r="BH56" s="49" t="s">
        <v>489</v>
      </c>
      <c r="BI56" s="49"/>
      <c r="BJ56" s="49"/>
      <c r="BK56" s="49"/>
      <c r="BL56" s="49"/>
      <c r="BM56" s="49"/>
      <c r="BN56" s="49"/>
      <c r="BO56" s="49"/>
      <c r="BP56" s="49"/>
      <c r="BQ56" s="49"/>
      <c r="BR56" s="49"/>
      <c r="BS56" s="49"/>
      <c r="BT56" s="49"/>
      <c r="BU56" s="49"/>
      <c r="BV56" s="49"/>
      <c r="BW56" s="49"/>
      <c r="BX56" s="49"/>
      <c r="BY56" s="49"/>
      <c r="BZ56" s="49"/>
      <c r="CA56" s="50">
        <v>0.6</v>
      </c>
      <c r="CB56" s="49"/>
      <c r="CI56" t="s">
        <v>220</v>
      </c>
      <c r="CJ56">
        <v>47</v>
      </c>
      <c r="CK56" t="s">
        <v>333</v>
      </c>
      <c r="CL56" t="s">
        <v>331</v>
      </c>
      <c r="CM56">
        <f>IF(Table11[[#This Row],[CF heating system]]="Commercial electric heating",1,0)</f>
        <v>1</v>
      </c>
      <c r="CN56">
        <f>IF(AND(Table11[[#This Row],[CF heating system]]&lt;&gt;"Gas boiler",Table11[[#This Row],[Subsector]]&lt;&gt;"Industry"),1,0)</f>
        <v>1</v>
      </c>
      <c r="CO56" s="19">
        <v>1224.963</v>
      </c>
    </row>
    <row r="57" spans="1:106" x14ac:dyDescent="0.25">
      <c r="A57" s="47"/>
      <c r="C57">
        <v>48</v>
      </c>
      <c r="D57" t="s">
        <v>59</v>
      </c>
      <c r="E57">
        <v>2020</v>
      </c>
      <c r="F57">
        <v>10</v>
      </c>
      <c r="G57">
        <v>15</v>
      </c>
      <c r="H57" t="s">
        <v>544</v>
      </c>
      <c r="J57" s="19">
        <v>5245.7906249999996</v>
      </c>
      <c r="K57" s="19">
        <v>71.456175000000002</v>
      </c>
      <c r="L57" s="19">
        <v>252.932175</v>
      </c>
      <c r="M57" s="71">
        <v>0</v>
      </c>
      <c r="N57" s="26">
        <v>0.94170403599999997</v>
      </c>
      <c r="O57" s="26"/>
      <c r="P57" s="26"/>
      <c r="R57">
        <v>48</v>
      </c>
      <c r="S57" t="s">
        <v>471</v>
      </c>
      <c r="T57">
        <v>2020</v>
      </c>
      <c r="U57">
        <v>100000000</v>
      </c>
      <c r="V57">
        <v>1000000000</v>
      </c>
      <c r="W57" t="s">
        <v>450</v>
      </c>
      <c r="Y57" s="19"/>
      <c r="Z57" s="19">
        <v>174.77265420000001</v>
      </c>
      <c r="AA57" s="19"/>
      <c r="AB57" s="19">
        <v>3.4954530849999998</v>
      </c>
      <c r="AC57" s="16">
        <v>0.85</v>
      </c>
      <c r="AD57" s="19"/>
      <c r="AE57" s="19"/>
      <c r="AG57" t="s">
        <v>471</v>
      </c>
      <c r="AH57" t="s">
        <v>476</v>
      </c>
      <c r="AI57" t="s">
        <v>450</v>
      </c>
      <c r="AR57">
        <v>48</v>
      </c>
      <c r="AS57">
        <v>1</v>
      </c>
      <c r="AT57" t="s">
        <v>550</v>
      </c>
      <c r="AU57">
        <v>25</v>
      </c>
      <c r="BH57" s="49" t="s">
        <v>503</v>
      </c>
      <c r="BI57" s="49"/>
      <c r="BJ57" s="49"/>
      <c r="BK57" s="49"/>
      <c r="BL57" s="49"/>
      <c r="BM57" s="49"/>
      <c r="BN57" s="49"/>
      <c r="BO57" s="49"/>
      <c r="BP57" s="49"/>
      <c r="BQ57" s="49"/>
      <c r="BR57" s="49"/>
      <c r="BS57" s="49"/>
      <c r="BT57" s="49"/>
      <c r="BU57" s="49"/>
      <c r="BV57" s="49"/>
      <c r="BW57" s="49"/>
      <c r="BX57" s="49"/>
      <c r="BY57" s="49"/>
      <c r="BZ57" s="49"/>
      <c r="CA57" s="50">
        <v>0.3</v>
      </c>
      <c r="CB57" s="49"/>
      <c r="CI57" t="s">
        <v>220</v>
      </c>
      <c r="CJ57">
        <v>48</v>
      </c>
      <c r="CK57" t="s">
        <v>333</v>
      </c>
      <c r="CL57" t="s">
        <v>331</v>
      </c>
      <c r="CM57">
        <f>IF(Table11[[#This Row],[CF heating system]]="Commercial electric heating",1,0)</f>
        <v>1</v>
      </c>
      <c r="CN57">
        <f>IF(AND(Table11[[#This Row],[CF heating system]]&lt;&gt;"Gas boiler",Table11[[#This Row],[Subsector]]&lt;&gt;"Industry"),1,0)</f>
        <v>1</v>
      </c>
      <c r="CO57" s="19">
        <v>1224.963</v>
      </c>
    </row>
    <row r="58" spans="1:106" x14ac:dyDescent="0.25">
      <c r="A58" s="47"/>
      <c r="C58">
        <v>49</v>
      </c>
      <c r="D58" t="s">
        <v>59</v>
      </c>
      <c r="E58">
        <v>2020</v>
      </c>
      <c r="F58">
        <v>15</v>
      </c>
      <c r="G58">
        <v>50</v>
      </c>
      <c r="H58" t="s">
        <v>544</v>
      </c>
      <c r="J58" s="19">
        <v>2271.5772000000002</v>
      </c>
      <c r="K58" s="19">
        <v>255.8518794</v>
      </c>
      <c r="L58" s="19">
        <v>0</v>
      </c>
      <c r="M58" s="71">
        <v>9.3289333859999992</v>
      </c>
      <c r="N58" s="26">
        <v>0.94170403599999997</v>
      </c>
      <c r="O58" s="26"/>
      <c r="P58" s="26"/>
      <c r="R58">
        <v>49</v>
      </c>
      <c r="S58" t="s">
        <v>474</v>
      </c>
      <c r="T58">
        <v>2020</v>
      </c>
      <c r="U58">
        <v>0</v>
      </c>
      <c r="V58">
        <v>100</v>
      </c>
      <c r="W58" t="s">
        <v>450</v>
      </c>
      <c r="Y58" s="19"/>
      <c r="Z58" s="19">
        <v>577.5643364</v>
      </c>
      <c r="AA58" s="19"/>
      <c r="AB58" s="19">
        <v>11.551286729999999</v>
      </c>
      <c r="AC58" s="16">
        <v>0.92</v>
      </c>
      <c r="AD58" s="19"/>
      <c r="AE58" s="19"/>
      <c r="AG58" t="s">
        <v>474</v>
      </c>
      <c r="AH58" t="s">
        <v>451</v>
      </c>
      <c r="AI58" t="s">
        <v>450</v>
      </c>
      <c r="AR58">
        <v>49</v>
      </c>
      <c r="AS58">
        <v>1</v>
      </c>
      <c r="AT58" t="s">
        <v>557</v>
      </c>
      <c r="AU58">
        <v>25</v>
      </c>
      <c r="BH58" s="49" t="s">
        <v>499</v>
      </c>
      <c r="BI58" s="49"/>
      <c r="BJ58" s="49"/>
      <c r="BK58" s="49"/>
      <c r="BL58" s="49"/>
      <c r="BM58" s="49"/>
      <c r="BN58" s="49"/>
      <c r="BO58" s="49"/>
      <c r="BP58" s="49"/>
      <c r="BQ58" s="49"/>
      <c r="BR58" s="49"/>
      <c r="BS58" s="49"/>
      <c r="BT58" s="49"/>
      <c r="BU58" s="49"/>
      <c r="BV58" s="49"/>
      <c r="BW58" s="49"/>
      <c r="BX58" s="49"/>
      <c r="BY58" s="49"/>
      <c r="BZ58" s="49"/>
      <c r="CA58" s="50">
        <v>0.8</v>
      </c>
      <c r="CB58" s="49"/>
      <c r="CI58" t="s">
        <v>220</v>
      </c>
      <c r="CJ58">
        <v>49</v>
      </c>
      <c r="CK58" t="s">
        <v>333</v>
      </c>
      <c r="CL58" t="s">
        <v>331</v>
      </c>
      <c r="CM58">
        <f>IF(Table11[[#This Row],[CF heating system]]="Commercial electric heating",1,0)</f>
        <v>1</v>
      </c>
      <c r="CN58">
        <f>IF(AND(Table11[[#This Row],[CF heating system]]&lt;&gt;"Gas boiler",Table11[[#This Row],[Subsector]]&lt;&gt;"Industry"),1,0)</f>
        <v>1</v>
      </c>
      <c r="CO58" s="19">
        <v>1224.963</v>
      </c>
    </row>
    <row r="59" spans="1:106" x14ac:dyDescent="0.25">
      <c r="A59" s="47"/>
      <c r="C59">
        <v>50</v>
      </c>
      <c r="D59" t="s">
        <v>59</v>
      </c>
      <c r="E59">
        <v>2020</v>
      </c>
      <c r="F59">
        <v>50</v>
      </c>
      <c r="G59">
        <v>100</v>
      </c>
      <c r="H59" t="s">
        <v>544</v>
      </c>
      <c r="J59" s="19">
        <v>2271.5772000000002</v>
      </c>
      <c r="K59" s="19">
        <v>186.0354845</v>
      </c>
      <c r="L59" s="19">
        <v>0</v>
      </c>
      <c r="M59" s="71">
        <v>6.9101265950000004</v>
      </c>
      <c r="N59" s="26">
        <v>0.94170403599999997</v>
      </c>
      <c r="O59" s="26"/>
      <c r="P59" s="26"/>
      <c r="R59">
        <v>50</v>
      </c>
      <c r="S59" t="s">
        <v>474</v>
      </c>
      <c r="T59">
        <v>2020</v>
      </c>
      <c r="U59">
        <v>100</v>
      </c>
      <c r="V59">
        <v>300</v>
      </c>
      <c r="W59" t="s">
        <v>450</v>
      </c>
      <c r="Y59" s="19"/>
      <c r="Z59" s="19">
        <v>577.5643364</v>
      </c>
      <c r="AA59" s="19"/>
      <c r="AB59" s="19">
        <v>11.551286729999999</v>
      </c>
      <c r="AC59" s="16">
        <v>0.92</v>
      </c>
      <c r="AD59" s="19"/>
      <c r="AE59" s="19"/>
      <c r="AG59" t="s">
        <v>474</v>
      </c>
      <c r="AH59" t="s">
        <v>455</v>
      </c>
      <c r="AI59" t="s">
        <v>450</v>
      </c>
      <c r="AR59">
        <v>50</v>
      </c>
      <c r="AS59">
        <v>1</v>
      </c>
      <c r="AT59" t="s">
        <v>555</v>
      </c>
      <c r="AU59">
        <v>25</v>
      </c>
      <c r="BH59" s="49" t="s">
        <v>464</v>
      </c>
      <c r="BI59" s="49"/>
      <c r="BJ59" s="49"/>
      <c r="BK59" s="49"/>
      <c r="BL59" s="49"/>
      <c r="BM59" s="49"/>
      <c r="BN59" s="49"/>
      <c r="BO59" s="49"/>
      <c r="BP59" s="49"/>
      <c r="BQ59" s="49"/>
      <c r="BR59" s="49"/>
      <c r="BS59" s="49"/>
      <c r="BT59" s="49"/>
      <c r="BU59" s="49"/>
      <c r="BV59" s="49"/>
      <c r="BW59" s="49"/>
      <c r="BX59" s="49"/>
      <c r="BY59" s="49"/>
      <c r="BZ59" s="49"/>
      <c r="CA59" s="50">
        <v>0.4</v>
      </c>
      <c r="CB59" s="49"/>
      <c r="CI59" t="s">
        <v>220</v>
      </c>
      <c r="CJ59">
        <v>50</v>
      </c>
      <c r="CK59" t="s">
        <v>333</v>
      </c>
      <c r="CL59" t="s">
        <v>331</v>
      </c>
      <c r="CM59">
        <f>IF(Table11[[#This Row],[CF heating system]]="Commercial electric heating",1,0)</f>
        <v>1</v>
      </c>
      <c r="CN59">
        <f>IF(AND(Table11[[#This Row],[CF heating system]]&lt;&gt;"Gas boiler",Table11[[#This Row],[Subsector]]&lt;&gt;"Industry"),1,0)</f>
        <v>1</v>
      </c>
      <c r="CO59" s="19">
        <v>1224.963</v>
      </c>
    </row>
    <row r="60" spans="1:106" x14ac:dyDescent="0.25">
      <c r="A60" s="47"/>
      <c r="C60">
        <v>51</v>
      </c>
      <c r="D60" t="s">
        <v>59</v>
      </c>
      <c r="E60">
        <v>2020</v>
      </c>
      <c r="F60">
        <v>100</v>
      </c>
      <c r="G60">
        <v>200</v>
      </c>
      <c r="H60" t="s">
        <v>544</v>
      </c>
      <c r="J60" s="19">
        <v>2271.5772000000002</v>
      </c>
      <c r="K60" s="19">
        <v>137.75960660000001</v>
      </c>
      <c r="L60" s="19">
        <v>0</v>
      </c>
      <c r="M60" s="71">
        <v>5.1184682739999996</v>
      </c>
      <c r="N60" s="26">
        <v>0.94170403599999997</v>
      </c>
      <c r="O60" s="26"/>
      <c r="P60" s="26"/>
      <c r="R60">
        <v>51</v>
      </c>
      <c r="S60" t="s">
        <v>474</v>
      </c>
      <c r="T60">
        <v>2020</v>
      </c>
      <c r="U60">
        <v>300</v>
      </c>
      <c r="V60">
        <v>1000</v>
      </c>
      <c r="W60" t="s">
        <v>450</v>
      </c>
      <c r="Y60" s="19"/>
      <c r="Z60" s="19">
        <v>577.5643364</v>
      </c>
      <c r="AA60" s="19"/>
      <c r="AB60" s="19">
        <v>11.551286729999999</v>
      </c>
      <c r="AC60" s="16">
        <v>0.92</v>
      </c>
      <c r="AD60" s="19"/>
      <c r="AE60" s="19"/>
      <c r="AG60" t="s">
        <v>474</v>
      </c>
      <c r="AH60" t="s">
        <v>459</v>
      </c>
      <c r="AI60" t="s">
        <v>450</v>
      </c>
      <c r="AR60">
        <v>51</v>
      </c>
      <c r="AS60">
        <v>1</v>
      </c>
      <c r="AT60" t="s">
        <v>559</v>
      </c>
      <c r="AU60">
        <v>25</v>
      </c>
      <c r="BH60" s="49" t="s">
        <v>495</v>
      </c>
      <c r="BI60" s="49"/>
      <c r="BJ60" s="49"/>
      <c r="BK60" s="49"/>
      <c r="BL60" s="49"/>
      <c r="BM60" s="49"/>
      <c r="BN60" s="49"/>
      <c r="BO60" s="49"/>
      <c r="BP60" s="49"/>
      <c r="BQ60" s="49"/>
      <c r="BR60" s="49"/>
      <c r="BS60" s="49"/>
      <c r="BT60" s="49"/>
      <c r="BU60" s="49"/>
      <c r="BV60" s="49"/>
      <c r="BW60" s="49"/>
      <c r="BX60" s="49"/>
      <c r="BY60" s="49"/>
      <c r="BZ60" s="49"/>
      <c r="CA60" s="50">
        <v>0.35</v>
      </c>
      <c r="CB60" s="49"/>
      <c r="CI60" t="s">
        <v>220</v>
      </c>
      <c r="CJ60">
        <v>51</v>
      </c>
      <c r="CK60" t="s">
        <v>333</v>
      </c>
      <c r="CL60" t="s">
        <v>331</v>
      </c>
      <c r="CM60">
        <f>IF(Table11[[#This Row],[CF heating system]]="Commercial electric heating",1,0)</f>
        <v>1</v>
      </c>
      <c r="CN60">
        <f>IF(AND(Table11[[#This Row],[CF heating system]]&lt;&gt;"Gas boiler",Table11[[#This Row],[Subsector]]&lt;&gt;"Industry"),1,0)</f>
        <v>1</v>
      </c>
      <c r="CO60" s="19">
        <v>1224.963</v>
      </c>
    </row>
    <row r="61" spans="1:106" x14ac:dyDescent="0.25">
      <c r="A61" s="47"/>
      <c r="C61">
        <v>52</v>
      </c>
      <c r="D61" t="s">
        <v>59</v>
      </c>
      <c r="E61">
        <v>2020</v>
      </c>
      <c r="F61">
        <v>200</v>
      </c>
      <c r="G61">
        <v>300</v>
      </c>
      <c r="H61" t="s">
        <v>544</v>
      </c>
      <c r="J61" s="19">
        <v>2271.5772000000002</v>
      </c>
      <c r="K61" s="19">
        <v>116.6184974</v>
      </c>
      <c r="L61" s="19">
        <v>0</v>
      </c>
      <c r="M61" s="71">
        <v>4.2943011819999999</v>
      </c>
      <c r="N61" s="26">
        <v>0.94170403599999997</v>
      </c>
      <c r="O61" s="26"/>
      <c r="P61" s="26"/>
      <c r="R61">
        <v>52</v>
      </c>
      <c r="S61" t="s">
        <v>474</v>
      </c>
      <c r="T61">
        <v>2020</v>
      </c>
      <c r="U61">
        <v>1000</v>
      </c>
      <c r="V61">
        <v>3000</v>
      </c>
      <c r="W61" t="s">
        <v>450</v>
      </c>
      <c r="Y61" s="19"/>
      <c r="Z61" s="19">
        <v>577.5643364</v>
      </c>
      <c r="AA61" s="19"/>
      <c r="AB61" s="19">
        <v>11.551286729999999</v>
      </c>
      <c r="AC61" s="16">
        <v>0.92</v>
      </c>
      <c r="AD61" s="19"/>
      <c r="AE61" s="19"/>
      <c r="AG61" t="s">
        <v>474</v>
      </c>
      <c r="AH61" t="s">
        <v>463</v>
      </c>
      <c r="AI61" t="s">
        <v>450</v>
      </c>
      <c r="AR61">
        <v>52</v>
      </c>
      <c r="AS61">
        <v>1</v>
      </c>
      <c r="AT61" t="s">
        <v>553</v>
      </c>
      <c r="AU61">
        <v>25</v>
      </c>
      <c r="BH61" s="49" t="s">
        <v>498</v>
      </c>
      <c r="BI61" s="49"/>
      <c r="BJ61" s="49"/>
      <c r="BK61" s="49"/>
      <c r="BL61" s="49"/>
      <c r="BM61" s="49"/>
      <c r="BN61" s="49"/>
      <c r="BO61" s="49"/>
      <c r="BP61" s="49"/>
      <c r="BQ61" s="49"/>
      <c r="BR61" s="49"/>
      <c r="BS61" s="49"/>
      <c r="BT61" s="49"/>
      <c r="BU61" s="49"/>
      <c r="BV61" s="49"/>
      <c r="BW61" s="49"/>
      <c r="BX61" s="49"/>
      <c r="BY61" s="49"/>
      <c r="BZ61" s="49"/>
      <c r="CA61" s="50">
        <v>0.5</v>
      </c>
      <c r="CB61" s="49"/>
      <c r="CI61" t="s">
        <v>220</v>
      </c>
      <c r="CJ61">
        <v>52</v>
      </c>
      <c r="CK61" t="s">
        <v>333</v>
      </c>
      <c r="CL61" t="s">
        <v>25</v>
      </c>
      <c r="CM61">
        <f>IF(Table11[[#This Row],[CF heating system]]="Commercial electric heating",1,0)</f>
        <v>0</v>
      </c>
      <c r="CN61">
        <f>IF(AND(Table11[[#This Row],[CF heating system]]&lt;&gt;"Gas boiler",Table11[[#This Row],[Subsector]]&lt;&gt;"Industry"),1,0)</f>
        <v>0</v>
      </c>
      <c r="CO61" s="19">
        <v>0</v>
      </c>
    </row>
    <row r="62" spans="1:106" x14ac:dyDescent="0.25">
      <c r="A62" s="47"/>
      <c r="C62">
        <v>53</v>
      </c>
      <c r="D62" t="s">
        <v>59</v>
      </c>
      <c r="E62">
        <v>2020</v>
      </c>
      <c r="F62">
        <v>300</v>
      </c>
      <c r="G62">
        <v>500</v>
      </c>
      <c r="H62" t="s">
        <v>544</v>
      </c>
      <c r="J62" s="19">
        <v>2271.5772000000002</v>
      </c>
      <c r="K62" s="19">
        <v>95.493343690000003</v>
      </c>
      <c r="L62" s="19">
        <v>0</v>
      </c>
      <c r="M62" s="71">
        <v>3.4421674379999998</v>
      </c>
      <c r="N62" s="26">
        <v>0.94170403599999997</v>
      </c>
      <c r="O62" s="26"/>
      <c r="P62" s="26"/>
      <c r="R62">
        <v>53</v>
      </c>
      <c r="S62" t="s">
        <v>474</v>
      </c>
      <c r="T62">
        <v>2020</v>
      </c>
      <c r="U62">
        <v>3000</v>
      </c>
      <c r="V62">
        <v>10000</v>
      </c>
      <c r="W62" t="s">
        <v>450</v>
      </c>
      <c r="Y62" s="19"/>
      <c r="Z62" s="19">
        <v>356.81973829999998</v>
      </c>
      <c r="AA62" s="19"/>
      <c r="AB62" s="19">
        <v>7.1363947659999996</v>
      </c>
      <c r="AC62" s="16">
        <v>0.92</v>
      </c>
      <c r="AD62" s="19"/>
      <c r="AE62" s="19"/>
      <c r="AG62" t="s">
        <v>474</v>
      </c>
      <c r="AH62" t="s">
        <v>466</v>
      </c>
      <c r="AI62" t="s">
        <v>450</v>
      </c>
      <c r="AR62">
        <v>53</v>
      </c>
      <c r="AS62">
        <v>1</v>
      </c>
      <c r="AT62" t="s">
        <v>537</v>
      </c>
      <c r="AU62">
        <v>25</v>
      </c>
      <c r="BH62" s="49" t="s">
        <v>500</v>
      </c>
      <c r="BI62" s="49"/>
      <c r="BJ62" s="49"/>
      <c r="BK62" s="49"/>
      <c r="BL62" s="49"/>
      <c r="BM62" s="49"/>
      <c r="BN62" s="49"/>
      <c r="BO62" s="49"/>
      <c r="BP62" s="49"/>
      <c r="BQ62" s="49"/>
      <c r="BR62" s="49"/>
      <c r="BS62" s="49"/>
      <c r="BT62" s="49"/>
      <c r="BU62" s="49"/>
      <c r="BV62" s="49"/>
      <c r="BW62" s="49"/>
      <c r="BX62" s="49"/>
      <c r="BY62" s="49"/>
      <c r="BZ62" s="49"/>
      <c r="CA62" s="50">
        <v>0.8</v>
      </c>
      <c r="CB62" s="49"/>
      <c r="CI62" t="s">
        <v>220</v>
      </c>
      <c r="CJ62">
        <v>53</v>
      </c>
      <c r="CK62" t="s">
        <v>333</v>
      </c>
      <c r="CL62" t="s">
        <v>25</v>
      </c>
      <c r="CM62">
        <f>IF(Table11[[#This Row],[CF heating system]]="Commercial electric heating",1,0)</f>
        <v>0</v>
      </c>
      <c r="CN62">
        <f>IF(AND(Table11[[#This Row],[CF heating system]]&lt;&gt;"Gas boiler",Table11[[#This Row],[Subsector]]&lt;&gt;"Industry"),1,0)</f>
        <v>0</v>
      </c>
      <c r="CO62" s="19">
        <v>0</v>
      </c>
    </row>
    <row r="63" spans="1:106" x14ac:dyDescent="0.25">
      <c r="A63" s="47"/>
      <c r="C63">
        <v>54</v>
      </c>
      <c r="D63" t="s">
        <v>59</v>
      </c>
      <c r="E63">
        <v>2020</v>
      </c>
      <c r="F63">
        <v>500</v>
      </c>
      <c r="G63">
        <v>1000</v>
      </c>
      <c r="H63" t="s">
        <v>544</v>
      </c>
      <c r="J63" s="19">
        <v>2271.5772000000002</v>
      </c>
      <c r="K63" s="19">
        <v>74.152249069999996</v>
      </c>
      <c r="L63" s="19">
        <v>0</v>
      </c>
      <c r="M63" s="71">
        <v>2.549681917</v>
      </c>
      <c r="N63" s="26">
        <v>0.94170403599999997</v>
      </c>
      <c r="O63" s="26"/>
      <c r="P63" s="26"/>
      <c r="R63">
        <v>54</v>
      </c>
      <c r="S63" t="s">
        <v>474</v>
      </c>
      <c r="T63">
        <v>2020</v>
      </c>
      <c r="U63">
        <v>10000</v>
      </c>
      <c r="V63">
        <v>30000</v>
      </c>
      <c r="W63" t="s">
        <v>450</v>
      </c>
      <c r="Y63" s="19"/>
      <c r="Z63" s="19">
        <v>229.93250380000001</v>
      </c>
      <c r="AA63" s="19"/>
      <c r="AB63" s="19">
        <v>4.5986500760000002</v>
      </c>
      <c r="AC63" s="16">
        <v>0.92</v>
      </c>
      <c r="AD63" s="19"/>
      <c r="AE63" s="19"/>
      <c r="AG63" t="s">
        <v>474</v>
      </c>
      <c r="AH63" t="s">
        <v>468</v>
      </c>
      <c r="AI63" t="s">
        <v>450</v>
      </c>
      <c r="AR63">
        <v>54</v>
      </c>
      <c r="AS63">
        <v>1</v>
      </c>
      <c r="AT63" t="s">
        <v>546</v>
      </c>
      <c r="AU63">
        <v>25</v>
      </c>
      <c r="BH63" s="49" t="s">
        <v>502</v>
      </c>
      <c r="BI63" s="49"/>
      <c r="BJ63" s="49"/>
      <c r="BK63" s="49"/>
      <c r="BL63" s="49"/>
      <c r="BM63" s="49"/>
      <c r="BN63" s="49"/>
      <c r="BO63" s="49"/>
      <c r="BP63" s="49"/>
      <c r="BQ63" s="49"/>
      <c r="BR63" s="49"/>
      <c r="BS63" s="49"/>
      <c r="BT63" s="49"/>
      <c r="BU63" s="49"/>
      <c r="BV63" s="49"/>
      <c r="BW63" s="49"/>
      <c r="BX63" s="49"/>
      <c r="BY63" s="49"/>
      <c r="BZ63" s="49"/>
      <c r="CA63" s="50">
        <v>0.6</v>
      </c>
      <c r="CB63" s="49"/>
      <c r="CE63" s="42"/>
      <c r="CF63" s="42"/>
      <c r="CI63" t="s">
        <v>220</v>
      </c>
      <c r="CJ63">
        <v>54</v>
      </c>
      <c r="CK63" t="s">
        <v>333</v>
      </c>
      <c r="CL63" t="s">
        <v>25</v>
      </c>
      <c r="CM63">
        <f>IF(Table11[[#This Row],[CF heating system]]="Commercial electric heating",1,0)</f>
        <v>0</v>
      </c>
      <c r="CN63">
        <f>IF(AND(Table11[[#This Row],[CF heating system]]&lt;&gt;"Gas boiler",Table11[[#This Row],[Subsector]]&lt;&gt;"Industry"),1,0)</f>
        <v>0</v>
      </c>
      <c r="CO63" s="19">
        <v>0</v>
      </c>
    </row>
    <row r="64" spans="1:106" x14ac:dyDescent="0.25">
      <c r="A64" s="47"/>
      <c r="C64">
        <v>55</v>
      </c>
      <c r="D64" t="s">
        <v>59</v>
      </c>
      <c r="E64">
        <v>2020</v>
      </c>
      <c r="F64">
        <v>1000</v>
      </c>
      <c r="G64">
        <v>100000000</v>
      </c>
      <c r="H64" t="s">
        <v>544</v>
      </c>
      <c r="J64" s="19">
        <v>2271.5772000000002</v>
      </c>
      <c r="K64" s="19">
        <v>58.791298320000003</v>
      </c>
      <c r="L64" s="19">
        <v>0</v>
      </c>
      <c r="M64" s="71">
        <v>1.8886001320000001</v>
      </c>
      <c r="N64" s="26">
        <v>0.94170403599999997</v>
      </c>
      <c r="O64" s="26"/>
      <c r="P64" s="26"/>
      <c r="R64">
        <v>55</v>
      </c>
      <c r="S64" t="s">
        <v>474</v>
      </c>
      <c r="T64">
        <v>2020</v>
      </c>
      <c r="U64">
        <v>30000</v>
      </c>
      <c r="V64">
        <v>100000000</v>
      </c>
      <c r="W64" t="s">
        <v>450</v>
      </c>
      <c r="Y64" s="19"/>
      <c r="Z64" s="19">
        <v>142.0524964</v>
      </c>
      <c r="AA64" s="19"/>
      <c r="AB64" s="19">
        <v>2.8410499279999999</v>
      </c>
      <c r="AC64" s="16">
        <v>0.92</v>
      </c>
      <c r="AD64" s="19"/>
      <c r="AE64" s="19"/>
      <c r="AG64" t="s">
        <v>474</v>
      </c>
      <c r="AH64" t="s">
        <v>472</v>
      </c>
      <c r="AI64" t="s">
        <v>450</v>
      </c>
      <c r="AR64">
        <v>55</v>
      </c>
      <c r="AS64">
        <v>1</v>
      </c>
      <c r="AT64" t="s">
        <v>534</v>
      </c>
      <c r="AU64">
        <v>25</v>
      </c>
      <c r="BH64" s="49" t="s">
        <v>504</v>
      </c>
      <c r="BI64" s="49"/>
      <c r="BJ64" s="49"/>
      <c r="BK64" s="49"/>
      <c r="BL64" s="49"/>
      <c r="BM64" s="49"/>
      <c r="BN64" s="49"/>
      <c r="BO64" s="49"/>
      <c r="BP64" s="49"/>
      <c r="BQ64" s="49"/>
      <c r="BR64" s="49"/>
      <c r="BS64" s="49"/>
      <c r="BT64" s="49"/>
      <c r="BU64" s="49"/>
      <c r="BV64" s="49"/>
      <c r="BW64" s="49"/>
      <c r="BX64" s="49"/>
      <c r="BY64" s="49"/>
      <c r="BZ64" s="49"/>
      <c r="CA64" s="50">
        <v>0.3</v>
      </c>
      <c r="CB64" s="49"/>
      <c r="CE64" s="42"/>
      <c r="CF64" s="42"/>
      <c r="CI64" t="s">
        <v>220</v>
      </c>
      <c r="CJ64">
        <v>55</v>
      </c>
      <c r="CK64" t="s">
        <v>333</v>
      </c>
      <c r="CL64" t="s">
        <v>25</v>
      </c>
      <c r="CM64">
        <f>IF(Table11[[#This Row],[CF heating system]]="Commercial electric heating",1,0)</f>
        <v>0</v>
      </c>
      <c r="CN64">
        <f>IF(AND(Table11[[#This Row],[CF heating system]]&lt;&gt;"Gas boiler",Table11[[#This Row],[Subsector]]&lt;&gt;"Industry"),1,0)</f>
        <v>0</v>
      </c>
      <c r="CO64" s="19">
        <v>0</v>
      </c>
    </row>
    <row r="65" spans="1:93" x14ac:dyDescent="0.25">
      <c r="A65" s="47"/>
      <c r="C65">
        <v>56</v>
      </c>
      <c r="D65" t="s">
        <v>66</v>
      </c>
      <c r="E65">
        <v>2020</v>
      </c>
      <c r="F65">
        <v>0</v>
      </c>
      <c r="G65">
        <v>3</v>
      </c>
      <c r="H65" t="s">
        <v>561</v>
      </c>
      <c r="J65" s="19">
        <v>2986.4144249999999</v>
      </c>
      <c r="K65" s="19">
        <v>23.478457500000001</v>
      </c>
      <c r="L65" s="19">
        <v>191.68402499999999</v>
      </c>
      <c r="M65" s="71">
        <v>0</v>
      </c>
      <c r="N65" s="26">
        <v>0.84</v>
      </c>
      <c r="O65" s="26"/>
      <c r="P65" s="26"/>
      <c r="R65">
        <v>56</v>
      </c>
      <c r="S65" t="s">
        <v>474</v>
      </c>
      <c r="T65">
        <v>2020</v>
      </c>
      <c r="U65">
        <v>100000000</v>
      </c>
      <c r="V65">
        <v>1000000000</v>
      </c>
      <c r="W65" t="s">
        <v>450</v>
      </c>
      <c r="Y65" s="19"/>
      <c r="Z65" s="19">
        <v>91.537778500000002</v>
      </c>
      <c r="AA65" s="19"/>
      <c r="AB65" s="19">
        <v>1.83075557</v>
      </c>
      <c r="AC65" s="16">
        <v>0.92</v>
      </c>
      <c r="AD65" s="19"/>
      <c r="AE65" s="19"/>
      <c r="AG65" t="s">
        <v>474</v>
      </c>
      <c r="AH65" t="s">
        <v>476</v>
      </c>
      <c r="AI65" t="s">
        <v>450</v>
      </c>
      <c r="AR65">
        <v>56</v>
      </c>
      <c r="AS65">
        <v>1</v>
      </c>
      <c r="AT65" t="s">
        <v>543</v>
      </c>
      <c r="AU65">
        <v>25</v>
      </c>
      <c r="BH65" s="49" t="s">
        <v>506</v>
      </c>
      <c r="BI65" s="49"/>
      <c r="BJ65" s="49"/>
      <c r="BK65" s="49"/>
      <c r="BL65" s="49"/>
      <c r="BM65" s="49"/>
      <c r="BN65" s="49"/>
      <c r="BO65" s="49"/>
      <c r="BP65" s="49"/>
      <c r="BQ65" s="49"/>
      <c r="BR65" s="49"/>
      <c r="BS65" s="49"/>
      <c r="BT65" s="49"/>
      <c r="BU65" s="49"/>
      <c r="BV65" s="49"/>
      <c r="BW65" s="49"/>
      <c r="BX65" s="49"/>
      <c r="BY65" s="49"/>
      <c r="BZ65" s="49"/>
      <c r="CA65" s="50">
        <v>0.8</v>
      </c>
      <c r="CB65" s="49"/>
      <c r="CE65" s="42"/>
      <c r="CF65" s="42"/>
      <c r="CI65" t="s">
        <v>220</v>
      </c>
      <c r="CJ65">
        <v>56</v>
      </c>
      <c r="CK65" t="s">
        <v>333</v>
      </c>
      <c r="CL65" t="s">
        <v>25</v>
      </c>
      <c r="CM65">
        <f>IF(Table11[[#This Row],[CF heating system]]="Commercial electric heating",1,0)</f>
        <v>0</v>
      </c>
      <c r="CN65">
        <f>IF(AND(Table11[[#This Row],[CF heating system]]&lt;&gt;"Gas boiler",Table11[[#This Row],[Subsector]]&lt;&gt;"Industry"),1,0)</f>
        <v>0</v>
      </c>
      <c r="CO65" s="19">
        <v>0</v>
      </c>
    </row>
    <row r="66" spans="1:93" x14ac:dyDescent="0.25">
      <c r="A66" s="47"/>
      <c r="C66">
        <v>57</v>
      </c>
      <c r="D66" t="s">
        <v>66</v>
      </c>
      <c r="E66">
        <v>2020</v>
      </c>
      <c r="F66">
        <v>3</v>
      </c>
      <c r="G66">
        <v>5</v>
      </c>
      <c r="H66" t="s">
        <v>561</v>
      </c>
      <c r="J66" s="19">
        <v>2986.4144249999999</v>
      </c>
      <c r="K66" s="19">
        <v>23.478457500000001</v>
      </c>
      <c r="L66" s="19">
        <v>191.68402499999999</v>
      </c>
      <c r="M66" s="71">
        <v>0</v>
      </c>
      <c r="N66" s="26">
        <v>0.84</v>
      </c>
      <c r="O66" s="26"/>
      <c r="P66" s="26"/>
      <c r="R66">
        <v>57</v>
      </c>
      <c r="S66" t="s">
        <v>478</v>
      </c>
      <c r="T66">
        <v>2020</v>
      </c>
      <c r="U66">
        <v>0</v>
      </c>
      <c r="V66">
        <v>100</v>
      </c>
      <c r="W66" t="s">
        <v>454</v>
      </c>
      <c r="Y66" s="19"/>
      <c r="Z66" s="19">
        <v>572.94367780000005</v>
      </c>
      <c r="AA66" s="19"/>
      <c r="AB66" s="19">
        <v>11.458873560000001</v>
      </c>
      <c r="AC66" s="26">
        <v>0.92</v>
      </c>
      <c r="AD66" s="19"/>
      <c r="AE66" s="19"/>
      <c r="AG66" t="s">
        <v>478</v>
      </c>
      <c r="AH66" t="s">
        <v>480</v>
      </c>
      <c r="AI66" t="s">
        <v>454</v>
      </c>
      <c r="AR66">
        <v>57</v>
      </c>
      <c r="AS66">
        <v>1</v>
      </c>
      <c r="AT66" t="s">
        <v>541</v>
      </c>
      <c r="AU66">
        <v>25</v>
      </c>
      <c r="BH66" s="49" t="s">
        <v>510</v>
      </c>
      <c r="BI66" s="49"/>
      <c r="BJ66" s="49"/>
      <c r="BK66" s="49"/>
      <c r="BL66" s="49"/>
      <c r="BM66" s="49"/>
      <c r="BN66" s="49"/>
      <c r="BO66" s="49"/>
      <c r="BP66" s="49"/>
      <c r="BQ66" s="49"/>
      <c r="BR66" s="49"/>
      <c r="BS66" s="49"/>
      <c r="BT66" s="49"/>
      <c r="BU66" s="49"/>
      <c r="BV66" s="49"/>
      <c r="BW66" s="49"/>
      <c r="BX66" s="49"/>
      <c r="BY66" s="49"/>
      <c r="BZ66" s="49"/>
      <c r="CA66" s="50">
        <v>0.4</v>
      </c>
      <c r="CB66" s="49"/>
      <c r="CE66" s="42"/>
      <c r="CF66" s="42"/>
      <c r="CI66" t="s">
        <v>220</v>
      </c>
      <c r="CJ66">
        <v>57</v>
      </c>
      <c r="CK66" t="s">
        <v>333</v>
      </c>
      <c r="CL66" t="s">
        <v>25</v>
      </c>
      <c r="CM66">
        <f>IF(Table11[[#This Row],[CF heating system]]="Commercial electric heating",1,0)</f>
        <v>0</v>
      </c>
      <c r="CN66">
        <f>IF(AND(Table11[[#This Row],[CF heating system]]&lt;&gt;"Gas boiler",Table11[[#This Row],[Subsector]]&lt;&gt;"Industry"),1,0)</f>
        <v>0</v>
      </c>
      <c r="CO66" s="19">
        <v>0</v>
      </c>
    </row>
    <row r="67" spans="1:93" x14ac:dyDescent="0.25">
      <c r="A67" s="47"/>
      <c r="C67">
        <v>58</v>
      </c>
      <c r="D67" t="s">
        <v>66</v>
      </c>
      <c r="E67">
        <v>2020</v>
      </c>
      <c r="F67">
        <v>5</v>
      </c>
      <c r="G67">
        <v>10</v>
      </c>
      <c r="H67" t="s">
        <v>561</v>
      </c>
      <c r="J67" s="19">
        <v>2986.4144249999999</v>
      </c>
      <c r="K67" s="19">
        <v>23.478457500000001</v>
      </c>
      <c r="L67" s="19">
        <v>191.68402499999999</v>
      </c>
      <c r="M67" s="71">
        <v>0</v>
      </c>
      <c r="N67" s="26">
        <v>0.84</v>
      </c>
      <c r="O67" s="26"/>
      <c r="P67" s="26"/>
      <c r="R67">
        <v>58</v>
      </c>
      <c r="S67" t="s">
        <v>478</v>
      </c>
      <c r="T67">
        <v>2020</v>
      </c>
      <c r="U67">
        <v>100</v>
      </c>
      <c r="V67">
        <v>300</v>
      </c>
      <c r="W67" t="s">
        <v>454</v>
      </c>
      <c r="Y67" s="19"/>
      <c r="Z67" s="19">
        <v>572.94367780000005</v>
      </c>
      <c r="AA67" s="19"/>
      <c r="AB67" s="19">
        <v>11.458873560000001</v>
      </c>
      <c r="AC67" s="26">
        <v>0.92</v>
      </c>
      <c r="AD67" s="19"/>
      <c r="AE67" s="19"/>
      <c r="AG67" t="s">
        <v>478</v>
      </c>
      <c r="AH67" t="s">
        <v>483</v>
      </c>
      <c r="AI67" t="s">
        <v>454</v>
      </c>
      <c r="AR67">
        <v>58</v>
      </c>
      <c r="AS67">
        <v>1</v>
      </c>
      <c r="AT67" t="s">
        <v>548</v>
      </c>
      <c r="AU67">
        <v>25</v>
      </c>
      <c r="BH67" s="49" t="s">
        <v>513</v>
      </c>
      <c r="BI67" s="49"/>
      <c r="BJ67" s="49"/>
      <c r="BK67" s="49"/>
      <c r="BL67" s="49"/>
      <c r="BM67" s="49"/>
      <c r="BN67" s="49"/>
      <c r="BO67" s="49"/>
      <c r="BP67" s="49"/>
      <c r="BQ67" s="49"/>
      <c r="BR67" s="49"/>
      <c r="BS67" s="49"/>
      <c r="BT67" s="49"/>
      <c r="BU67" s="49"/>
      <c r="BV67" s="49"/>
      <c r="BW67" s="49"/>
      <c r="BX67" s="49"/>
      <c r="BY67" s="49"/>
      <c r="BZ67" s="49"/>
      <c r="CA67" s="50">
        <v>0.35</v>
      </c>
      <c r="CB67" s="49"/>
      <c r="CE67" s="42"/>
      <c r="CF67" s="42"/>
      <c r="CI67" t="s">
        <v>220</v>
      </c>
      <c r="CJ67">
        <v>58</v>
      </c>
      <c r="CK67" t="s">
        <v>333</v>
      </c>
      <c r="CL67" t="s">
        <v>25</v>
      </c>
      <c r="CM67">
        <f>IF(Table11[[#This Row],[CF heating system]]="Commercial electric heating",1,0)</f>
        <v>0</v>
      </c>
      <c r="CN67">
        <f>IF(AND(Table11[[#This Row],[CF heating system]]&lt;&gt;"Gas boiler",Table11[[#This Row],[Subsector]]&lt;&gt;"Industry"),1,0)</f>
        <v>0</v>
      </c>
      <c r="CO67" s="19">
        <v>0</v>
      </c>
    </row>
    <row r="68" spans="1:93" x14ac:dyDescent="0.25">
      <c r="A68" s="47"/>
      <c r="C68">
        <v>59</v>
      </c>
      <c r="D68" t="s">
        <v>66</v>
      </c>
      <c r="E68">
        <v>2020</v>
      </c>
      <c r="F68">
        <v>10</v>
      </c>
      <c r="G68">
        <v>15</v>
      </c>
      <c r="H68" t="s">
        <v>561</v>
      </c>
      <c r="J68" s="19">
        <v>2986.4144249999999</v>
      </c>
      <c r="K68" s="19">
        <v>23.478457500000001</v>
      </c>
      <c r="L68" s="19">
        <v>191.68402499999999</v>
      </c>
      <c r="M68" s="71">
        <v>0</v>
      </c>
      <c r="N68" s="26">
        <v>0.84</v>
      </c>
      <c r="O68" s="26"/>
      <c r="P68" s="26"/>
      <c r="R68">
        <v>59</v>
      </c>
      <c r="S68" t="s">
        <v>478</v>
      </c>
      <c r="T68">
        <v>2020</v>
      </c>
      <c r="U68">
        <v>300</v>
      </c>
      <c r="V68">
        <v>1000</v>
      </c>
      <c r="W68" t="s">
        <v>454</v>
      </c>
      <c r="Y68" s="19"/>
      <c r="Z68" s="19">
        <v>572.94367780000005</v>
      </c>
      <c r="AA68" s="19"/>
      <c r="AB68" s="19">
        <v>11.458873560000001</v>
      </c>
      <c r="AC68" s="26">
        <v>0.92</v>
      </c>
      <c r="AD68" s="19"/>
      <c r="AE68" s="19"/>
      <c r="AG68" t="s">
        <v>478</v>
      </c>
      <c r="AH68" t="s">
        <v>486</v>
      </c>
      <c r="AI68" t="s">
        <v>454</v>
      </c>
      <c r="AR68">
        <v>59</v>
      </c>
      <c r="AS68">
        <v>1</v>
      </c>
      <c r="AT68" t="s">
        <v>539</v>
      </c>
      <c r="AU68">
        <v>25</v>
      </c>
      <c r="BH68" s="49" t="s">
        <v>481</v>
      </c>
      <c r="BI68" s="49"/>
      <c r="BJ68" s="49"/>
      <c r="BK68" s="49"/>
      <c r="BL68" s="49"/>
      <c r="BM68" s="49"/>
      <c r="BN68" s="49"/>
      <c r="BO68" s="49"/>
      <c r="BP68" s="49"/>
      <c r="BQ68" s="49"/>
      <c r="BR68" s="49"/>
      <c r="BS68" s="49"/>
      <c r="BT68" s="49"/>
      <c r="BU68" s="49"/>
      <c r="BV68" s="49"/>
      <c r="BW68" s="49"/>
      <c r="BX68" s="49"/>
      <c r="BY68" s="49"/>
      <c r="BZ68" s="49"/>
      <c r="CA68" s="50">
        <v>0.5</v>
      </c>
      <c r="CB68" s="49"/>
      <c r="CE68" s="42"/>
      <c r="CF68" s="42"/>
      <c r="CI68" t="s">
        <v>220</v>
      </c>
      <c r="CJ68">
        <v>59</v>
      </c>
      <c r="CK68" t="s">
        <v>333</v>
      </c>
      <c r="CL68" t="s">
        <v>20</v>
      </c>
      <c r="CM68">
        <f>IF(Table11[[#This Row],[CF heating system]]="Commercial electric heating",1,0)</f>
        <v>0</v>
      </c>
      <c r="CN68">
        <f>IF(AND(Table11[[#This Row],[CF heating system]]&lt;&gt;"Gas boiler",Table11[[#This Row],[Subsector]]&lt;&gt;"Industry"),1,0)</f>
        <v>1</v>
      </c>
      <c r="CO68" s="19">
        <v>0</v>
      </c>
    </row>
    <row r="69" spans="1:93" x14ac:dyDescent="0.25">
      <c r="A69" s="47"/>
      <c r="C69">
        <v>60</v>
      </c>
      <c r="D69" t="s">
        <v>66</v>
      </c>
      <c r="E69">
        <v>2020</v>
      </c>
      <c r="F69">
        <v>15</v>
      </c>
      <c r="G69">
        <v>50</v>
      </c>
      <c r="H69" t="s">
        <v>561</v>
      </c>
      <c r="J69" s="19">
        <v>0</v>
      </c>
      <c r="K69" s="19">
        <v>136.0779655</v>
      </c>
      <c r="L69" s="19">
        <v>0</v>
      </c>
      <c r="M69" s="71">
        <v>9.3289333859999992</v>
      </c>
      <c r="N69" s="26">
        <v>0.84</v>
      </c>
      <c r="O69" s="26"/>
      <c r="P69" s="26"/>
      <c r="R69">
        <v>60</v>
      </c>
      <c r="S69" t="s">
        <v>478</v>
      </c>
      <c r="T69">
        <v>2020</v>
      </c>
      <c r="U69">
        <v>1000</v>
      </c>
      <c r="V69">
        <v>3000</v>
      </c>
      <c r="W69" t="s">
        <v>454</v>
      </c>
      <c r="Y69" s="19"/>
      <c r="Z69" s="19">
        <v>572.94367780000005</v>
      </c>
      <c r="AA69" s="19"/>
      <c r="AB69" s="19">
        <v>11.458873560000001</v>
      </c>
      <c r="AC69" s="26">
        <v>0.92</v>
      </c>
      <c r="AD69" s="19"/>
      <c r="AE69" s="19"/>
      <c r="AG69" t="s">
        <v>478</v>
      </c>
      <c r="AH69" t="s">
        <v>472</v>
      </c>
      <c r="AI69" t="s">
        <v>454</v>
      </c>
      <c r="AR69">
        <v>60</v>
      </c>
      <c r="AS69">
        <v>1</v>
      </c>
      <c r="AT69" t="s">
        <v>500</v>
      </c>
      <c r="AU69">
        <v>25</v>
      </c>
      <c r="BH69" s="49" t="s">
        <v>477</v>
      </c>
      <c r="BI69" s="49"/>
      <c r="BJ69" s="49"/>
      <c r="BK69" s="49"/>
      <c r="BL69" s="49"/>
      <c r="BM69" s="49"/>
      <c r="BN69" s="49"/>
      <c r="BO69" s="49"/>
      <c r="BP69" s="49"/>
      <c r="BQ69" s="49"/>
      <c r="BR69" s="49"/>
      <c r="BS69" s="49"/>
      <c r="BT69" s="49"/>
      <c r="BU69" s="49"/>
      <c r="BV69" s="49"/>
      <c r="BW69" s="49"/>
      <c r="BX69" s="49"/>
      <c r="BY69" s="49"/>
      <c r="BZ69" s="49"/>
      <c r="CA69" s="50">
        <v>0.5</v>
      </c>
      <c r="CB69" s="49"/>
      <c r="CE69" s="42"/>
      <c r="CF69" s="42"/>
      <c r="CI69" t="s">
        <v>220</v>
      </c>
      <c r="CJ69">
        <v>60</v>
      </c>
      <c r="CK69" t="s">
        <v>333</v>
      </c>
      <c r="CL69" t="s">
        <v>20</v>
      </c>
      <c r="CM69">
        <f>IF(Table11[[#This Row],[CF heating system]]="Commercial electric heating",1,0)</f>
        <v>0</v>
      </c>
      <c r="CN69">
        <f>IF(AND(Table11[[#This Row],[CF heating system]]&lt;&gt;"Gas boiler",Table11[[#This Row],[Subsector]]&lt;&gt;"Industry"),1,0)</f>
        <v>1</v>
      </c>
      <c r="CO69" s="19">
        <v>0</v>
      </c>
    </row>
    <row r="70" spans="1:93" x14ac:dyDescent="0.25">
      <c r="A70" s="47"/>
      <c r="C70">
        <v>61</v>
      </c>
      <c r="D70" t="s">
        <v>66</v>
      </c>
      <c r="E70">
        <v>2020</v>
      </c>
      <c r="F70">
        <v>50</v>
      </c>
      <c r="G70">
        <v>100</v>
      </c>
      <c r="H70" t="s">
        <v>561</v>
      </c>
      <c r="J70" s="19">
        <v>0</v>
      </c>
      <c r="K70" s="19">
        <v>105.0032132</v>
      </c>
      <c r="L70" s="19">
        <v>0</v>
      </c>
      <c r="M70" s="71">
        <v>6.9101265950000004</v>
      </c>
      <c r="N70" s="26">
        <v>0.84</v>
      </c>
      <c r="O70" s="26"/>
      <c r="P70" s="26"/>
      <c r="R70">
        <v>61</v>
      </c>
      <c r="S70" t="s">
        <v>478</v>
      </c>
      <c r="T70">
        <v>2020</v>
      </c>
      <c r="U70">
        <v>3000</v>
      </c>
      <c r="V70">
        <v>10000</v>
      </c>
      <c r="W70" t="s">
        <v>454</v>
      </c>
      <c r="Y70" s="19"/>
      <c r="Z70" s="19">
        <v>353.96509150000003</v>
      </c>
      <c r="AA70" s="19"/>
      <c r="AB70" s="19">
        <v>7.0793018290000003</v>
      </c>
      <c r="AC70" s="26">
        <v>0.92</v>
      </c>
      <c r="AD70" s="19"/>
      <c r="AE70" s="19"/>
      <c r="AG70" t="s">
        <v>478</v>
      </c>
      <c r="AH70" t="s">
        <v>491</v>
      </c>
      <c r="AI70" t="s">
        <v>454</v>
      </c>
      <c r="AR70">
        <v>61</v>
      </c>
      <c r="AS70">
        <v>1</v>
      </c>
      <c r="AT70" t="s">
        <v>510</v>
      </c>
      <c r="AU70">
        <v>25</v>
      </c>
      <c r="BH70" s="49" t="s">
        <v>273</v>
      </c>
      <c r="BI70" s="49"/>
      <c r="BJ70" s="49"/>
      <c r="BK70" s="49"/>
      <c r="BL70" s="49"/>
      <c r="BM70" s="49"/>
      <c r="BN70" s="49"/>
      <c r="BO70" s="49"/>
      <c r="BP70" s="49"/>
      <c r="BQ70" s="49"/>
      <c r="BR70" s="49"/>
      <c r="BS70" s="49"/>
      <c r="BT70" s="49"/>
      <c r="BU70" s="49"/>
      <c r="BV70" s="49"/>
      <c r="BW70" s="49"/>
      <c r="BX70" s="49"/>
      <c r="BY70" s="49"/>
      <c r="BZ70" s="49"/>
      <c r="CA70" s="50">
        <v>0.5</v>
      </c>
      <c r="CB70" s="49"/>
      <c r="CD70" s="42"/>
      <c r="CE70" s="42"/>
      <c r="CF70" s="42"/>
      <c r="CI70" t="s">
        <v>220</v>
      </c>
      <c r="CJ70">
        <v>61</v>
      </c>
      <c r="CK70" t="s">
        <v>333</v>
      </c>
      <c r="CL70" t="s">
        <v>20</v>
      </c>
      <c r="CM70">
        <f>IF(Table11[[#This Row],[CF heating system]]="Commercial electric heating",1,0)</f>
        <v>0</v>
      </c>
      <c r="CN70">
        <f>IF(AND(Table11[[#This Row],[CF heating system]]&lt;&gt;"Gas boiler",Table11[[#This Row],[Subsector]]&lt;&gt;"Industry"),1,0)</f>
        <v>1</v>
      </c>
      <c r="CO70" s="19">
        <v>0</v>
      </c>
    </row>
    <row r="71" spans="1:93" x14ac:dyDescent="0.25">
      <c r="A71" s="47"/>
      <c r="C71">
        <v>62</v>
      </c>
      <c r="D71" t="s">
        <v>66</v>
      </c>
      <c r="E71">
        <v>2020</v>
      </c>
      <c r="F71">
        <v>100</v>
      </c>
      <c r="G71">
        <v>200</v>
      </c>
      <c r="H71" t="s">
        <v>561</v>
      </c>
      <c r="J71" s="19">
        <v>0</v>
      </c>
      <c r="K71" s="19">
        <v>81.02468863</v>
      </c>
      <c r="L71" s="19">
        <v>0</v>
      </c>
      <c r="M71" s="71">
        <v>5.1184682739999996</v>
      </c>
      <c r="N71" s="26">
        <v>0.84</v>
      </c>
      <c r="O71" s="26"/>
      <c r="P71" s="26"/>
      <c r="R71">
        <v>62</v>
      </c>
      <c r="S71" t="s">
        <v>478</v>
      </c>
      <c r="T71">
        <v>2020</v>
      </c>
      <c r="U71">
        <v>10000</v>
      </c>
      <c r="V71">
        <v>30000</v>
      </c>
      <c r="W71" t="s">
        <v>454</v>
      </c>
      <c r="Y71" s="19"/>
      <c r="Z71" s="19">
        <v>228.0929864</v>
      </c>
      <c r="AA71" s="19"/>
      <c r="AB71" s="19">
        <v>4.561859729</v>
      </c>
      <c r="AC71" s="26">
        <v>0.92</v>
      </c>
      <c r="AD71" s="19"/>
      <c r="AE71" s="19"/>
      <c r="AG71" t="s">
        <v>482</v>
      </c>
      <c r="AH71" t="s">
        <v>480</v>
      </c>
      <c r="AI71" t="s">
        <v>454</v>
      </c>
      <c r="AR71">
        <v>62</v>
      </c>
      <c r="AS71">
        <v>1</v>
      </c>
      <c r="AT71" t="s">
        <v>498</v>
      </c>
      <c r="AU71">
        <v>25</v>
      </c>
      <c r="BH71" s="49" t="s">
        <v>484</v>
      </c>
      <c r="BI71" s="49"/>
      <c r="BJ71" s="49"/>
      <c r="BK71" s="49"/>
      <c r="BL71" s="49"/>
      <c r="BM71" s="49"/>
      <c r="BN71" s="49"/>
      <c r="BO71" s="49"/>
      <c r="BP71" s="49"/>
      <c r="BQ71" s="49"/>
      <c r="BR71" s="49"/>
      <c r="BS71" s="49"/>
      <c r="BT71" s="49"/>
      <c r="BU71" s="49"/>
      <c r="BV71" s="49"/>
      <c r="BW71" s="49"/>
      <c r="BX71" s="49"/>
      <c r="BY71" s="49"/>
      <c r="BZ71" s="49"/>
      <c r="CA71" s="50">
        <v>0.6</v>
      </c>
      <c r="CB71" s="49"/>
      <c r="CE71" s="42"/>
      <c r="CF71" s="42"/>
      <c r="CI71" t="s">
        <v>220</v>
      </c>
      <c r="CJ71">
        <v>62</v>
      </c>
      <c r="CK71" t="s">
        <v>333</v>
      </c>
      <c r="CL71" t="s">
        <v>20</v>
      </c>
      <c r="CM71">
        <f>IF(Table11[[#This Row],[CF heating system]]="Commercial electric heating",1,0)</f>
        <v>0</v>
      </c>
      <c r="CN71">
        <f>IF(AND(Table11[[#This Row],[CF heating system]]&lt;&gt;"Gas boiler",Table11[[#This Row],[Subsector]]&lt;&gt;"Industry"),1,0)</f>
        <v>1</v>
      </c>
      <c r="CO71" s="19">
        <v>0</v>
      </c>
    </row>
    <row r="72" spans="1:93" x14ac:dyDescent="0.25">
      <c r="A72" s="47"/>
      <c r="C72">
        <v>63</v>
      </c>
      <c r="D72" t="s">
        <v>66</v>
      </c>
      <c r="E72">
        <v>2020</v>
      </c>
      <c r="F72">
        <v>200</v>
      </c>
      <c r="G72">
        <v>300</v>
      </c>
      <c r="H72" t="s">
        <v>561</v>
      </c>
      <c r="J72" s="19">
        <v>0</v>
      </c>
      <c r="K72" s="19">
        <v>69.624043180000001</v>
      </c>
      <c r="L72" s="19">
        <v>0</v>
      </c>
      <c r="M72" s="71">
        <v>4.2943011819999999</v>
      </c>
      <c r="N72" s="26">
        <v>0.84</v>
      </c>
      <c r="O72" s="26"/>
      <c r="P72" s="26"/>
      <c r="R72">
        <v>63</v>
      </c>
      <c r="S72" t="s">
        <v>478</v>
      </c>
      <c r="T72">
        <v>2020</v>
      </c>
      <c r="U72">
        <v>30000</v>
      </c>
      <c r="V72">
        <v>100000000</v>
      </c>
      <c r="W72" t="s">
        <v>454</v>
      </c>
      <c r="Y72" s="19"/>
      <c r="Z72" s="19">
        <v>140.91604100000001</v>
      </c>
      <c r="AA72" s="19"/>
      <c r="AB72" s="19">
        <v>2.8183208209999999</v>
      </c>
      <c r="AC72" s="26">
        <v>0.92</v>
      </c>
      <c r="AD72" s="19"/>
      <c r="AE72" s="19"/>
      <c r="AG72" t="s">
        <v>482</v>
      </c>
      <c r="AH72" t="s">
        <v>483</v>
      </c>
      <c r="AI72" t="s">
        <v>454</v>
      </c>
      <c r="AR72">
        <v>63</v>
      </c>
      <c r="AS72">
        <v>1</v>
      </c>
      <c r="AT72" t="s">
        <v>506</v>
      </c>
      <c r="AU72">
        <v>25</v>
      </c>
      <c r="BH72" s="49" t="s">
        <v>501</v>
      </c>
      <c r="BI72" s="49"/>
      <c r="BJ72" s="49"/>
      <c r="BK72" s="49"/>
      <c r="BL72" s="49"/>
      <c r="BM72" s="49"/>
      <c r="BN72" s="49"/>
      <c r="BO72" s="49"/>
      <c r="BP72" s="49"/>
      <c r="BQ72" s="49"/>
      <c r="BR72" s="49"/>
      <c r="BS72" s="49"/>
      <c r="BT72" s="49"/>
      <c r="BU72" s="49"/>
      <c r="BV72" s="49"/>
      <c r="BW72" s="49"/>
      <c r="BX72" s="49"/>
      <c r="BY72" s="49"/>
      <c r="BZ72" s="49"/>
      <c r="CA72" s="50">
        <v>0.3</v>
      </c>
      <c r="CB72" s="49"/>
      <c r="CE72" s="42"/>
      <c r="CF72" s="42"/>
      <c r="CI72" t="s">
        <v>220</v>
      </c>
      <c r="CJ72">
        <v>63</v>
      </c>
      <c r="CK72" t="s">
        <v>333</v>
      </c>
      <c r="CL72" t="s">
        <v>20</v>
      </c>
      <c r="CM72">
        <f>IF(Table11[[#This Row],[CF heating system]]="Commercial electric heating",1,0)</f>
        <v>0</v>
      </c>
      <c r="CN72">
        <f>IF(AND(Table11[[#This Row],[CF heating system]]&lt;&gt;"Gas boiler",Table11[[#This Row],[Subsector]]&lt;&gt;"Industry"),1,0)</f>
        <v>1</v>
      </c>
      <c r="CO72" s="19">
        <v>0</v>
      </c>
    </row>
    <row r="73" spans="1:93" x14ac:dyDescent="0.25">
      <c r="A73" s="47"/>
      <c r="C73">
        <v>64</v>
      </c>
      <c r="D73" t="s">
        <v>66</v>
      </c>
      <c r="E73">
        <v>2020</v>
      </c>
      <c r="F73">
        <v>300</v>
      </c>
      <c r="G73">
        <v>500</v>
      </c>
      <c r="H73" t="s">
        <v>561</v>
      </c>
      <c r="J73" s="19">
        <v>0</v>
      </c>
      <c r="K73" s="19">
        <v>57.515885109999999</v>
      </c>
      <c r="L73" s="19">
        <v>0</v>
      </c>
      <c r="M73" s="71">
        <v>3.4421674379999998</v>
      </c>
      <c r="N73" s="26">
        <v>0.84</v>
      </c>
      <c r="O73" s="26"/>
      <c r="P73" s="26"/>
      <c r="R73">
        <v>64</v>
      </c>
      <c r="S73" t="s">
        <v>478</v>
      </c>
      <c r="T73">
        <v>2020</v>
      </c>
      <c r="U73">
        <v>100000000</v>
      </c>
      <c r="V73">
        <v>1000000000</v>
      </c>
      <c r="W73" t="s">
        <v>454</v>
      </c>
      <c r="Y73" s="19"/>
      <c r="Z73" s="19">
        <v>90.805453459999995</v>
      </c>
      <c r="AA73" s="19"/>
      <c r="AB73" s="19">
        <v>1.8161090689999999</v>
      </c>
      <c r="AC73" s="26">
        <v>0.92</v>
      </c>
      <c r="AD73" s="19"/>
      <c r="AE73" s="19"/>
      <c r="AG73" t="s">
        <v>482</v>
      </c>
      <c r="AH73" t="s">
        <v>486</v>
      </c>
      <c r="AI73" t="s">
        <v>454</v>
      </c>
      <c r="AR73">
        <v>64</v>
      </c>
      <c r="AS73">
        <v>1</v>
      </c>
      <c r="AT73" t="s">
        <v>504</v>
      </c>
      <c r="AU73">
        <v>25</v>
      </c>
      <c r="BH73" s="49" t="s">
        <v>497</v>
      </c>
      <c r="BI73" s="49"/>
      <c r="BJ73" s="49"/>
      <c r="BK73" s="49"/>
      <c r="BL73" s="49"/>
      <c r="BM73" s="49"/>
      <c r="BN73" s="49"/>
      <c r="BO73" s="49"/>
      <c r="BP73" s="49"/>
      <c r="BQ73" s="49"/>
      <c r="BR73" s="49"/>
      <c r="BS73" s="49"/>
      <c r="BT73" s="49"/>
      <c r="BU73" s="49"/>
      <c r="BV73" s="49"/>
      <c r="BW73" s="49"/>
      <c r="BX73" s="49"/>
      <c r="BY73" s="49"/>
      <c r="BZ73" s="49"/>
      <c r="CA73" s="50">
        <v>0.8</v>
      </c>
      <c r="CB73" s="49"/>
      <c r="CE73" s="42"/>
      <c r="CF73" s="42"/>
      <c r="CI73" t="s">
        <v>220</v>
      </c>
      <c r="CJ73">
        <v>64</v>
      </c>
      <c r="CK73" t="s">
        <v>333</v>
      </c>
      <c r="CL73" t="s">
        <v>20</v>
      </c>
      <c r="CM73">
        <f>IF(Table11[[#This Row],[CF heating system]]="Commercial electric heating",1,0)</f>
        <v>0</v>
      </c>
      <c r="CN73">
        <f>IF(AND(Table11[[#This Row],[CF heating system]]&lt;&gt;"Gas boiler",Table11[[#This Row],[Subsector]]&lt;&gt;"Industry"),1,0)</f>
        <v>1</v>
      </c>
      <c r="CO73" s="19">
        <v>0</v>
      </c>
    </row>
    <row r="74" spans="1:93" x14ac:dyDescent="0.25">
      <c r="A74" s="47"/>
      <c r="C74">
        <v>65</v>
      </c>
      <c r="D74" t="s">
        <v>66</v>
      </c>
      <c r="E74">
        <v>2020</v>
      </c>
      <c r="F74">
        <v>500</v>
      </c>
      <c r="G74">
        <v>1000</v>
      </c>
      <c r="H74" t="s">
        <v>561</v>
      </c>
      <c r="J74" s="19">
        <v>0</v>
      </c>
      <c r="K74" s="19">
        <v>44.381562619999997</v>
      </c>
      <c r="L74" s="19">
        <v>0</v>
      </c>
      <c r="M74" s="71">
        <v>2.549681917</v>
      </c>
      <c r="N74" s="26">
        <v>0.84</v>
      </c>
      <c r="O74" s="26"/>
      <c r="P74" s="26"/>
      <c r="R74">
        <v>65</v>
      </c>
      <c r="S74" t="s">
        <v>482</v>
      </c>
      <c r="T74">
        <v>2020</v>
      </c>
      <c r="U74">
        <v>0</v>
      </c>
      <c r="V74">
        <v>100</v>
      </c>
      <c r="W74" t="s">
        <v>454</v>
      </c>
      <c r="Y74" s="19"/>
      <c r="Z74" s="19">
        <v>612.34806979999996</v>
      </c>
      <c r="AA74" s="19"/>
      <c r="AB74" s="19">
        <v>12.246961389999999</v>
      </c>
      <c r="AC74" s="26">
        <v>0.9</v>
      </c>
      <c r="AD74" s="19"/>
      <c r="AE74" s="19"/>
      <c r="AG74" t="s">
        <v>482</v>
      </c>
      <c r="AH74" t="s">
        <v>472</v>
      </c>
      <c r="AI74" t="s">
        <v>454</v>
      </c>
      <c r="AR74">
        <v>65</v>
      </c>
      <c r="AS74">
        <v>1</v>
      </c>
      <c r="AT74" t="s">
        <v>513</v>
      </c>
      <c r="AU74">
        <v>25</v>
      </c>
      <c r="BH74" s="49" t="s">
        <v>460</v>
      </c>
      <c r="BI74" s="49"/>
      <c r="BJ74" s="49"/>
      <c r="BK74" s="49"/>
      <c r="BL74" s="49"/>
      <c r="BM74" s="49"/>
      <c r="BN74" s="49"/>
      <c r="BO74" s="49"/>
      <c r="BP74" s="49"/>
      <c r="BQ74" s="49"/>
      <c r="BR74" s="49"/>
      <c r="BS74" s="49"/>
      <c r="BT74" s="49"/>
      <c r="BU74" s="49"/>
      <c r="BV74" s="49"/>
      <c r="BW74" s="49"/>
      <c r="BX74" s="49"/>
      <c r="BY74" s="49"/>
      <c r="BZ74" s="49"/>
      <c r="CA74" s="50">
        <v>0.4</v>
      </c>
      <c r="CB74" s="49"/>
      <c r="CE74" s="42"/>
      <c r="CF74" s="42"/>
      <c r="CI74" t="s">
        <v>220</v>
      </c>
      <c r="CJ74">
        <v>65</v>
      </c>
      <c r="CK74" t="s">
        <v>333</v>
      </c>
      <c r="CL74" t="s">
        <v>20</v>
      </c>
      <c r="CM74">
        <f>IF(Table11[[#This Row],[CF heating system]]="Commercial electric heating",1,0)</f>
        <v>0</v>
      </c>
      <c r="CN74">
        <f>IF(AND(Table11[[#This Row],[CF heating system]]&lt;&gt;"Gas boiler",Table11[[#This Row],[Subsector]]&lt;&gt;"Industry"),1,0)</f>
        <v>1</v>
      </c>
      <c r="CO74" s="19">
        <v>0</v>
      </c>
    </row>
    <row r="75" spans="1:93" x14ac:dyDescent="0.25">
      <c r="A75" s="47"/>
      <c r="C75">
        <v>66</v>
      </c>
      <c r="D75" t="s">
        <v>66</v>
      </c>
      <c r="E75">
        <v>2020</v>
      </c>
      <c r="F75">
        <v>1000</v>
      </c>
      <c r="G75">
        <v>100000000</v>
      </c>
      <c r="H75" t="s">
        <v>561</v>
      </c>
      <c r="J75" s="19">
        <v>0</v>
      </c>
      <c r="K75" s="19">
        <v>34.246592870000001</v>
      </c>
      <c r="L75" s="19">
        <v>0</v>
      </c>
      <c r="M75" s="71">
        <v>1.8886001320000001</v>
      </c>
      <c r="N75" s="26">
        <v>0.84</v>
      </c>
      <c r="O75" s="26"/>
      <c r="P75" s="26"/>
      <c r="R75">
        <v>66</v>
      </c>
      <c r="S75" t="s">
        <v>482</v>
      </c>
      <c r="T75">
        <v>2020</v>
      </c>
      <c r="U75">
        <v>100</v>
      </c>
      <c r="V75">
        <v>300</v>
      </c>
      <c r="W75" t="s">
        <v>454</v>
      </c>
      <c r="Y75" s="19"/>
      <c r="Z75" s="19">
        <v>612.34806979999996</v>
      </c>
      <c r="AA75" s="19"/>
      <c r="AB75" s="19">
        <v>12.246961389999999</v>
      </c>
      <c r="AC75" s="26">
        <v>0.9</v>
      </c>
      <c r="AD75" s="19"/>
      <c r="AE75" s="19"/>
      <c r="AG75" t="s">
        <v>482</v>
      </c>
      <c r="AH75" t="s">
        <v>491</v>
      </c>
      <c r="AI75" t="s">
        <v>454</v>
      </c>
      <c r="AR75">
        <v>66</v>
      </c>
      <c r="AS75">
        <v>1</v>
      </c>
      <c r="AT75" t="s">
        <v>502</v>
      </c>
      <c r="AU75">
        <v>25</v>
      </c>
      <c r="BH75" s="49" t="s">
        <v>456</v>
      </c>
      <c r="BI75" s="49"/>
      <c r="BJ75" s="49"/>
      <c r="BK75" s="49"/>
      <c r="BL75" s="49"/>
      <c r="BM75" s="49"/>
      <c r="BN75" s="49"/>
      <c r="BO75" s="49"/>
      <c r="BP75" s="49"/>
      <c r="BQ75" s="49"/>
      <c r="BR75" s="49"/>
      <c r="BS75" s="49"/>
      <c r="BT75" s="49"/>
      <c r="BU75" s="49"/>
      <c r="BV75" s="49"/>
      <c r="BW75" s="49"/>
      <c r="BX75" s="49"/>
      <c r="BY75" s="49"/>
      <c r="BZ75" s="49"/>
      <c r="CA75" s="50">
        <v>0.8</v>
      </c>
      <c r="CB75" s="49"/>
      <c r="CE75" s="42"/>
      <c r="CF75" s="42"/>
      <c r="CI75" t="s">
        <v>220</v>
      </c>
      <c r="CJ75">
        <v>66</v>
      </c>
      <c r="CK75" t="s">
        <v>333</v>
      </c>
      <c r="CL75" t="s">
        <v>331</v>
      </c>
      <c r="CM75">
        <f>IF(Table11[[#This Row],[CF heating system]]="Commercial electric heating",1,0)</f>
        <v>1</v>
      </c>
      <c r="CN75">
        <f>IF(AND(Table11[[#This Row],[CF heating system]]&lt;&gt;"Gas boiler",Table11[[#This Row],[Subsector]]&lt;&gt;"Industry"),1,0)</f>
        <v>1</v>
      </c>
      <c r="CO75" s="19">
        <v>1224.963</v>
      </c>
    </row>
    <row r="76" spans="1:93" x14ac:dyDescent="0.25">
      <c r="A76" s="47"/>
      <c r="C76">
        <v>67</v>
      </c>
      <c r="D76" t="s">
        <v>68</v>
      </c>
      <c r="E76">
        <v>2020</v>
      </c>
      <c r="F76">
        <v>0</v>
      </c>
      <c r="G76">
        <v>3</v>
      </c>
      <c r="H76" t="s">
        <v>507</v>
      </c>
      <c r="J76" s="19">
        <v>2772.0459000000001</v>
      </c>
      <c r="K76" s="19">
        <v>20.756317500000002</v>
      </c>
      <c r="L76" s="19">
        <v>117.9594</v>
      </c>
      <c r="M76" s="71">
        <v>0</v>
      </c>
      <c r="N76" s="26">
        <v>0.87</v>
      </c>
      <c r="O76" s="26"/>
      <c r="P76" s="26"/>
      <c r="R76">
        <v>67</v>
      </c>
      <c r="S76" t="s">
        <v>482</v>
      </c>
      <c r="T76">
        <v>2020</v>
      </c>
      <c r="U76">
        <v>300</v>
      </c>
      <c r="V76">
        <v>1000</v>
      </c>
      <c r="W76" t="s">
        <v>454</v>
      </c>
      <c r="Y76" s="19"/>
      <c r="Z76" s="19">
        <v>612.34806979999996</v>
      </c>
      <c r="AA76" s="19"/>
      <c r="AB76" s="19">
        <v>12.246961389999999</v>
      </c>
      <c r="AC76" s="26">
        <v>0.9</v>
      </c>
      <c r="AD76" s="19"/>
      <c r="AE76" s="19"/>
      <c r="AG76" t="s">
        <v>485</v>
      </c>
      <c r="AH76" t="s">
        <v>480</v>
      </c>
      <c r="AI76" t="s">
        <v>454</v>
      </c>
      <c r="BH76" s="49" t="s">
        <v>492</v>
      </c>
      <c r="BI76" s="49"/>
      <c r="BJ76" s="49"/>
      <c r="BK76" s="49"/>
      <c r="BL76" s="49"/>
      <c r="BM76" s="49"/>
      <c r="BN76" s="49"/>
      <c r="BO76" s="49"/>
      <c r="BP76" s="49"/>
      <c r="BQ76" s="49"/>
      <c r="BR76" s="49"/>
      <c r="BS76" s="49"/>
      <c r="BT76" s="49"/>
      <c r="BU76" s="49"/>
      <c r="BV76" s="49"/>
      <c r="BW76" s="49"/>
      <c r="BX76" s="49"/>
      <c r="BY76" s="49"/>
      <c r="BZ76" s="49"/>
      <c r="CA76" s="50">
        <v>0.35</v>
      </c>
      <c r="CB76" s="49"/>
      <c r="CE76" s="42"/>
      <c r="CF76" s="42"/>
      <c r="CI76" t="s">
        <v>220</v>
      </c>
      <c r="CJ76">
        <v>67</v>
      </c>
      <c r="CK76" t="s">
        <v>333</v>
      </c>
      <c r="CL76" t="s">
        <v>331</v>
      </c>
      <c r="CM76">
        <f>IF(Table11[[#This Row],[CF heating system]]="Commercial electric heating",1,0)</f>
        <v>1</v>
      </c>
      <c r="CN76">
        <f>IF(AND(Table11[[#This Row],[CF heating system]]&lt;&gt;"Gas boiler",Table11[[#This Row],[Subsector]]&lt;&gt;"Industry"),1,0)</f>
        <v>1</v>
      </c>
      <c r="CO76" s="19">
        <v>1224.963</v>
      </c>
    </row>
    <row r="77" spans="1:93" x14ac:dyDescent="0.25">
      <c r="A77" s="47"/>
      <c r="C77">
        <v>68</v>
      </c>
      <c r="D77" t="s">
        <v>68</v>
      </c>
      <c r="E77">
        <v>2020</v>
      </c>
      <c r="F77">
        <v>3</v>
      </c>
      <c r="G77">
        <v>5</v>
      </c>
      <c r="H77" t="s">
        <v>507</v>
      </c>
      <c r="J77" s="19">
        <v>2772.0459000000001</v>
      </c>
      <c r="K77" s="19">
        <v>20.756317500000002</v>
      </c>
      <c r="L77" s="19">
        <v>117.9594</v>
      </c>
      <c r="M77" s="71">
        <v>0</v>
      </c>
      <c r="N77" s="26">
        <v>0.87</v>
      </c>
      <c r="O77" s="26"/>
      <c r="P77" s="26"/>
      <c r="R77">
        <v>68</v>
      </c>
      <c r="S77" t="s">
        <v>482</v>
      </c>
      <c r="T77">
        <v>2020</v>
      </c>
      <c r="U77">
        <v>1000</v>
      </c>
      <c r="V77">
        <v>3000</v>
      </c>
      <c r="W77" t="s">
        <v>454</v>
      </c>
      <c r="Y77" s="19"/>
      <c r="Z77" s="19">
        <v>612.34806979999996</v>
      </c>
      <c r="AA77" s="19"/>
      <c r="AB77" s="19">
        <v>12.246961389999999</v>
      </c>
      <c r="AC77" s="26">
        <v>0.9</v>
      </c>
      <c r="AD77" s="19"/>
      <c r="AE77" s="19"/>
      <c r="AG77" t="s">
        <v>485</v>
      </c>
      <c r="AH77" t="s">
        <v>483</v>
      </c>
      <c r="AI77" t="s">
        <v>454</v>
      </c>
      <c r="BH77" s="49" t="s">
        <v>452</v>
      </c>
      <c r="BI77" s="49"/>
      <c r="BJ77" s="49"/>
      <c r="BK77" s="49"/>
      <c r="BL77" s="49"/>
      <c r="BM77" s="49"/>
      <c r="BN77" s="49"/>
      <c r="BO77" s="49"/>
      <c r="BP77" s="49"/>
      <c r="BQ77" s="49"/>
      <c r="BR77" s="49"/>
      <c r="BS77" s="49"/>
      <c r="BT77" s="49"/>
      <c r="BU77" s="49"/>
      <c r="BV77" s="49"/>
      <c r="BW77" s="49"/>
      <c r="BX77" s="49"/>
      <c r="BY77" s="49"/>
      <c r="BZ77" s="49"/>
      <c r="CA77" s="50">
        <v>0.8</v>
      </c>
      <c r="CB77" s="49"/>
      <c r="CE77" s="42"/>
      <c r="CF77" s="42"/>
      <c r="CI77" t="s">
        <v>220</v>
      </c>
      <c r="CJ77">
        <v>68</v>
      </c>
      <c r="CK77" t="s">
        <v>333</v>
      </c>
      <c r="CL77" t="s">
        <v>331</v>
      </c>
      <c r="CM77">
        <f>IF(Table11[[#This Row],[CF heating system]]="Commercial electric heating",1,0)</f>
        <v>1</v>
      </c>
      <c r="CN77">
        <f>IF(AND(Table11[[#This Row],[CF heating system]]&lt;&gt;"Gas boiler",Table11[[#This Row],[Subsector]]&lt;&gt;"Industry"),1,0)</f>
        <v>1</v>
      </c>
      <c r="CO77" s="19">
        <v>1224.963</v>
      </c>
    </row>
    <row r="78" spans="1:93" x14ac:dyDescent="0.25">
      <c r="A78" s="47"/>
      <c r="C78">
        <v>69</v>
      </c>
      <c r="D78" t="s">
        <v>68</v>
      </c>
      <c r="E78">
        <v>2020</v>
      </c>
      <c r="F78">
        <v>5</v>
      </c>
      <c r="G78">
        <v>10</v>
      </c>
      <c r="H78" t="s">
        <v>507</v>
      </c>
      <c r="J78" s="19">
        <v>2772.0459000000001</v>
      </c>
      <c r="K78" s="19">
        <v>20.756317500000002</v>
      </c>
      <c r="L78" s="19">
        <v>117.9594</v>
      </c>
      <c r="M78" s="71">
        <v>0</v>
      </c>
      <c r="N78" s="26">
        <v>0.87</v>
      </c>
      <c r="O78" s="26"/>
      <c r="P78" s="26"/>
      <c r="R78">
        <v>69</v>
      </c>
      <c r="S78" t="s">
        <v>482</v>
      </c>
      <c r="T78">
        <v>2020</v>
      </c>
      <c r="U78">
        <v>3000</v>
      </c>
      <c r="V78">
        <v>10000</v>
      </c>
      <c r="W78" t="s">
        <v>454</v>
      </c>
      <c r="Y78" s="19"/>
      <c r="Z78" s="19">
        <v>378.3091584</v>
      </c>
      <c r="AA78" s="19"/>
      <c r="AB78" s="19">
        <v>7.5661831660000001</v>
      </c>
      <c r="AC78" s="26">
        <v>0.9</v>
      </c>
      <c r="AD78" s="19"/>
      <c r="AE78" s="19"/>
      <c r="AG78" t="s">
        <v>485</v>
      </c>
      <c r="AH78" t="s">
        <v>486</v>
      </c>
      <c r="AI78" t="s">
        <v>454</v>
      </c>
      <c r="BH78" s="49" t="s">
        <v>516</v>
      </c>
      <c r="BI78" s="49"/>
      <c r="BJ78" s="49"/>
      <c r="BK78" s="49"/>
      <c r="BL78" s="49"/>
      <c r="BM78" s="49"/>
      <c r="BN78" s="49"/>
      <c r="BO78" s="49"/>
      <c r="BP78" s="49"/>
      <c r="BQ78" s="49"/>
      <c r="BR78" s="49"/>
      <c r="BS78" s="49"/>
      <c r="BT78" s="49"/>
      <c r="BU78" s="49"/>
      <c r="BV78" s="49"/>
      <c r="BW78" s="49"/>
      <c r="BX78" s="49"/>
      <c r="BY78" s="49"/>
      <c r="BZ78" s="49"/>
      <c r="CA78" s="50">
        <v>0.5</v>
      </c>
      <c r="CB78" s="49"/>
      <c r="CE78" s="42"/>
      <c r="CF78" s="42"/>
      <c r="CI78" t="s">
        <v>220</v>
      </c>
      <c r="CJ78">
        <v>69</v>
      </c>
      <c r="CK78" t="s">
        <v>333</v>
      </c>
      <c r="CL78" t="s">
        <v>331</v>
      </c>
      <c r="CM78">
        <f>IF(Table11[[#This Row],[CF heating system]]="Commercial electric heating",1,0)</f>
        <v>1</v>
      </c>
      <c r="CN78">
        <f>IF(AND(Table11[[#This Row],[CF heating system]]&lt;&gt;"Gas boiler",Table11[[#This Row],[Subsector]]&lt;&gt;"Industry"),1,0)</f>
        <v>1</v>
      </c>
      <c r="CO78" s="19">
        <v>1224.963</v>
      </c>
    </row>
    <row r="79" spans="1:93" x14ac:dyDescent="0.25">
      <c r="A79" s="47"/>
      <c r="C79">
        <v>70</v>
      </c>
      <c r="D79" t="s">
        <v>68</v>
      </c>
      <c r="E79">
        <v>2020</v>
      </c>
      <c r="F79">
        <v>10</v>
      </c>
      <c r="G79">
        <v>15</v>
      </c>
      <c r="H79" t="s">
        <v>507</v>
      </c>
      <c r="J79" s="19">
        <v>2772.0459000000001</v>
      </c>
      <c r="K79" s="19">
        <v>20.756317500000002</v>
      </c>
      <c r="L79" s="19">
        <v>117.9594</v>
      </c>
      <c r="M79" s="71">
        <v>0</v>
      </c>
      <c r="N79" s="26">
        <v>0.87</v>
      </c>
      <c r="O79" s="26"/>
      <c r="P79" s="26"/>
      <c r="R79">
        <v>70</v>
      </c>
      <c r="S79" t="s">
        <v>482</v>
      </c>
      <c r="T79">
        <v>2020</v>
      </c>
      <c r="U79">
        <v>10000</v>
      </c>
      <c r="V79">
        <v>30000</v>
      </c>
      <c r="W79" t="s">
        <v>454</v>
      </c>
      <c r="Y79" s="19"/>
      <c r="Z79" s="19">
        <v>243.78015740000001</v>
      </c>
      <c r="AA79" s="19"/>
      <c r="AB79" s="19">
        <v>4.8756031479999997</v>
      </c>
      <c r="AC79" s="26">
        <v>0.9</v>
      </c>
      <c r="AD79" s="19"/>
      <c r="AE79" s="19"/>
      <c r="AG79" t="s">
        <v>485</v>
      </c>
      <c r="AH79" t="s">
        <v>472</v>
      </c>
      <c r="AI79" t="s">
        <v>454</v>
      </c>
      <c r="BH79" s="49" t="s">
        <v>520</v>
      </c>
      <c r="BI79" s="49"/>
      <c r="BJ79" s="49"/>
      <c r="BK79" s="49"/>
      <c r="BL79" s="49"/>
      <c r="BM79" s="49"/>
      <c r="BN79" s="49"/>
      <c r="BO79" s="49"/>
      <c r="BP79" s="49"/>
      <c r="BQ79" s="49"/>
      <c r="BR79" s="49"/>
      <c r="BS79" s="49"/>
      <c r="BT79" s="49"/>
      <c r="BU79" s="49"/>
      <c r="BV79" s="49"/>
      <c r="BW79" s="49"/>
      <c r="BX79" s="49"/>
      <c r="BY79" s="49"/>
      <c r="BZ79" s="49"/>
      <c r="CA79" s="50">
        <v>0.8</v>
      </c>
      <c r="CB79" s="49"/>
      <c r="CE79" s="42"/>
      <c r="CF79" s="42"/>
      <c r="CI79" t="s">
        <v>220</v>
      </c>
      <c r="CJ79">
        <v>70</v>
      </c>
      <c r="CK79" t="s">
        <v>333</v>
      </c>
      <c r="CL79" t="s">
        <v>331</v>
      </c>
      <c r="CM79">
        <f>IF(Table11[[#This Row],[CF heating system]]="Commercial electric heating",1,0)</f>
        <v>1</v>
      </c>
      <c r="CN79">
        <f>IF(AND(Table11[[#This Row],[CF heating system]]&lt;&gt;"Gas boiler",Table11[[#This Row],[Subsector]]&lt;&gt;"Industry"),1,0)</f>
        <v>1</v>
      </c>
      <c r="CO79" s="19">
        <v>1224.963</v>
      </c>
    </row>
    <row r="80" spans="1:93" x14ac:dyDescent="0.25">
      <c r="A80" s="47"/>
      <c r="C80">
        <v>71</v>
      </c>
      <c r="D80" t="s">
        <v>68</v>
      </c>
      <c r="E80">
        <v>2020</v>
      </c>
      <c r="F80">
        <v>15</v>
      </c>
      <c r="G80">
        <v>50</v>
      </c>
      <c r="H80" t="s">
        <v>507</v>
      </c>
      <c r="J80" s="19">
        <v>0</v>
      </c>
      <c r="K80" s="19">
        <v>136.0779655</v>
      </c>
      <c r="L80" s="19">
        <v>0</v>
      </c>
      <c r="M80" s="71">
        <v>9.3289333859999992</v>
      </c>
      <c r="N80" s="26">
        <v>0.87</v>
      </c>
      <c r="O80" s="26"/>
      <c r="P80" s="26"/>
      <c r="R80">
        <v>71</v>
      </c>
      <c r="S80" t="s">
        <v>482</v>
      </c>
      <c r="T80">
        <v>2020</v>
      </c>
      <c r="U80">
        <v>30000</v>
      </c>
      <c r="V80">
        <v>100000000</v>
      </c>
      <c r="W80" t="s">
        <v>454</v>
      </c>
      <c r="Y80" s="19"/>
      <c r="Z80" s="19">
        <v>150.60758860000001</v>
      </c>
      <c r="AA80" s="19"/>
      <c r="AB80" s="19">
        <v>3.0121517720000002</v>
      </c>
      <c r="AC80" s="26">
        <v>0.9</v>
      </c>
      <c r="AD80" s="19"/>
      <c r="AE80" s="19"/>
      <c r="AG80" t="s">
        <v>485</v>
      </c>
      <c r="AH80" t="s">
        <v>491</v>
      </c>
      <c r="AI80" t="s">
        <v>454</v>
      </c>
      <c r="BH80" s="49" t="s">
        <v>523</v>
      </c>
      <c r="BI80" s="49"/>
      <c r="BJ80" s="49"/>
      <c r="BK80" s="49"/>
      <c r="BL80" s="49"/>
      <c r="BM80" s="49"/>
      <c r="BN80" s="49"/>
      <c r="BO80" s="49"/>
      <c r="BP80" s="49"/>
      <c r="BQ80" s="49"/>
      <c r="BR80" s="49"/>
      <c r="BS80" s="49"/>
      <c r="BT80" s="49"/>
      <c r="BU80" s="49"/>
      <c r="BV80" s="49"/>
      <c r="BW80" s="49"/>
      <c r="BX80" s="49"/>
      <c r="BY80" s="49"/>
      <c r="BZ80" s="49"/>
      <c r="CA80" s="50">
        <v>0.6</v>
      </c>
      <c r="CB80" s="49"/>
      <c r="CE80" s="42"/>
      <c r="CF80" s="42"/>
      <c r="CI80" t="s">
        <v>220</v>
      </c>
      <c r="CJ80">
        <v>71</v>
      </c>
      <c r="CK80" t="s">
        <v>333</v>
      </c>
      <c r="CL80" t="s">
        <v>331</v>
      </c>
      <c r="CM80">
        <f>IF(Table11[[#This Row],[CF heating system]]="Commercial electric heating",1,0)</f>
        <v>1</v>
      </c>
      <c r="CN80">
        <f>IF(AND(Table11[[#This Row],[CF heating system]]&lt;&gt;"Gas boiler",Table11[[#This Row],[Subsector]]&lt;&gt;"Industry"),1,0)</f>
        <v>1</v>
      </c>
      <c r="CO80" s="19">
        <v>1224.963</v>
      </c>
    </row>
    <row r="81" spans="1:93" x14ac:dyDescent="0.25">
      <c r="A81" s="47"/>
      <c r="C81">
        <v>72</v>
      </c>
      <c r="D81" t="s">
        <v>68</v>
      </c>
      <c r="E81">
        <v>2020</v>
      </c>
      <c r="F81">
        <v>50</v>
      </c>
      <c r="G81">
        <v>100</v>
      </c>
      <c r="H81" t="s">
        <v>507</v>
      </c>
      <c r="J81" s="19">
        <v>0</v>
      </c>
      <c r="K81" s="19">
        <v>105.0032132</v>
      </c>
      <c r="L81" s="19">
        <v>0</v>
      </c>
      <c r="M81" s="71">
        <v>6.9101265950000004</v>
      </c>
      <c r="N81" s="26">
        <v>0.87</v>
      </c>
      <c r="O81" s="26"/>
      <c r="P81" s="26"/>
      <c r="R81">
        <v>72</v>
      </c>
      <c r="S81" t="s">
        <v>482</v>
      </c>
      <c r="T81">
        <v>2020</v>
      </c>
      <c r="U81">
        <v>100000000</v>
      </c>
      <c r="V81">
        <v>1000000000</v>
      </c>
      <c r="W81" t="s">
        <v>454</v>
      </c>
      <c r="Y81" s="19"/>
      <c r="Z81" s="19">
        <v>97.050628720000006</v>
      </c>
      <c r="AA81" s="19"/>
      <c r="AB81" s="19">
        <v>1.9410125739999999</v>
      </c>
      <c r="AC81" s="26">
        <v>0.9</v>
      </c>
      <c r="AD81" s="19"/>
      <c r="AE81" s="19"/>
      <c r="AG81" t="s">
        <v>488</v>
      </c>
      <c r="AH81" t="s">
        <v>480</v>
      </c>
      <c r="AI81" t="s">
        <v>454</v>
      </c>
      <c r="BH81" s="49" t="s">
        <v>526</v>
      </c>
      <c r="BI81" s="49"/>
      <c r="BJ81" s="49"/>
      <c r="BK81" s="49"/>
      <c r="BL81" s="49"/>
      <c r="BM81" s="49"/>
      <c r="BN81" s="49"/>
      <c r="BO81" s="49"/>
      <c r="BP81" s="49"/>
      <c r="BQ81" s="49"/>
      <c r="BR81" s="49"/>
      <c r="BS81" s="49"/>
      <c r="BT81" s="49"/>
      <c r="BU81" s="49"/>
      <c r="BV81" s="49"/>
      <c r="BW81" s="49"/>
      <c r="BX81" s="49"/>
      <c r="BY81" s="49"/>
      <c r="BZ81" s="49"/>
      <c r="CA81" s="50">
        <v>0.3</v>
      </c>
      <c r="CB81" s="49"/>
      <c r="CE81" s="42"/>
      <c r="CF81" s="42"/>
      <c r="CI81" t="s">
        <v>220</v>
      </c>
      <c r="CJ81">
        <v>72</v>
      </c>
      <c r="CK81" t="s">
        <v>333</v>
      </c>
      <c r="CL81" t="s">
        <v>331</v>
      </c>
      <c r="CM81">
        <f>IF(Table11[[#This Row],[CF heating system]]="Commercial electric heating",1,0)</f>
        <v>1</v>
      </c>
      <c r="CN81">
        <f>IF(AND(Table11[[#This Row],[CF heating system]]&lt;&gt;"Gas boiler",Table11[[#This Row],[Subsector]]&lt;&gt;"Industry"),1,0)</f>
        <v>1</v>
      </c>
      <c r="CO81" s="19">
        <v>1224.963</v>
      </c>
    </row>
    <row r="82" spans="1:93" x14ac:dyDescent="0.25">
      <c r="A82" s="47"/>
      <c r="C82">
        <v>73</v>
      </c>
      <c r="D82" t="s">
        <v>68</v>
      </c>
      <c r="E82">
        <v>2020</v>
      </c>
      <c r="F82">
        <v>100</v>
      </c>
      <c r="G82">
        <v>200</v>
      </c>
      <c r="H82" t="s">
        <v>507</v>
      </c>
      <c r="J82" s="19">
        <v>0</v>
      </c>
      <c r="K82" s="19">
        <v>81.02468863</v>
      </c>
      <c r="L82" s="19">
        <v>0</v>
      </c>
      <c r="M82" s="71">
        <v>5.1184682739999996</v>
      </c>
      <c r="N82" s="26">
        <v>0.87</v>
      </c>
      <c r="O82" s="26"/>
      <c r="P82" s="26"/>
      <c r="R82">
        <v>73</v>
      </c>
      <c r="S82" t="s">
        <v>485</v>
      </c>
      <c r="T82">
        <v>2020</v>
      </c>
      <c r="U82">
        <v>0</v>
      </c>
      <c r="V82">
        <v>100</v>
      </c>
      <c r="W82" t="s">
        <v>454</v>
      </c>
      <c r="Y82" s="19"/>
      <c r="Z82" s="19">
        <v>922.09946190000005</v>
      </c>
      <c r="AA82" s="19"/>
      <c r="AB82" s="19">
        <v>18.441989240000002</v>
      </c>
      <c r="AC82" s="26">
        <v>0.5</v>
      </c>
      <c r="AD82" s="19"/>
      <c r="AE82" s="19"/>
      <c r="AG82" t="s">
        <v>488</v>
      </c>
      <c r="AH82" t="s">
        <v>483</v>
      </c>
      <c r="AI82" t="s">
        <v>454</v>
      </c>
      <c r="BH82" s="49" t="s">
        <v>528</v>
      </c>
      <c r="BI82" s="49"/>
      <c r="BJ82" s="49"/>
      <c r="BK82" s="49"/>
      <c r="BL82" s="49"/>
      <c r="BM82" s="49"/>
      <c r="BN82" s="49"/>
      <c r="BO82" s="49"/>
      <c r="BP82" s="49"/>
      <c r="BQ82" s="49"/>
      <c r="BR82" s="49"/>
      <c r="BS82" s="49"/>
      <c r="BT82" s="49"/>
      <c r="BU82" s="49"/>
      <c r="BV82" s="49"/>
      <c r="BW82" s="49"/>
      <c r="BX82" s="49"/>
      <c r="BY82" s="49"/>
      <c r="BZ82" s="49"/>
      <c r="CA82" s="50">
        <v>0.8</v>
      </c>
      <c r="CB82" s="49"/>
      <c r="CE82" s="42"/>
      <c r="CF82" s="42"/>
      <c r="CI82" t="s">
        <v>220</v>
      </c>
      <c r="CJ82">
        <v>73</v>
      </c>
      <c r="CK82" t="s">
        <v>333</v>
      </c>
      <c r="CL82" t="s">
        <v>331</v>
      </c>
      <c r="CM82">
        <f>IF(Table11[[#This Row],[CF heating system]]="Commercial electric heating",1,0)</f>
        <v>1</v>
      </c>
      <c r="CN82">
        <f>IF(AND(Table11[[#This Row],[CF heating system]]&lt;&gt;"Gas boiler",Table11[[#This Row],[Subsector]]&lt;&gt;"Industry"),1,0)</f>
        <v>1</v>
      </c>
      <c r="CO82" s="19">
        <v>1224.963</v>
      </c>
    </row>
    <row r="83" spans="1:93" x14ac:dyDescent="0.25">
      <c r="A83" s="47"/>
      <c r="C83">
        <v>74</v>
      </c>
      <c r="D83" t="s">
        <v>68</v>
      </c>
      <c r="E83">
        <v>2020</v>
      </c>
      <c r="F83">
        <v>200</v>
      </c>
      <c r="G83">
        <v>300</v>
      </c>
      <c r="H83" t="s">
        <v>507</v>
      </c>
      <c r="J83" s="19">
        <v>0</v>
      </c>
      <c r="K83" s="19">
        <v>69.624043180000001</v>
      </c>
      <c r="L83" s="19">
        <v>0</v>
      </c>
      <c r="M83" s="71">
        <v>4.2943011819999999</v>
      </c>
      <c r="N83" s="26">
        <v>0.87</v>
      </c>
      <c r="O83" s="26"/>
      <c r="P83" s="26"/>
      <c r="R83">
        <v>74</v>
      </c>
      <c r="S83" t="s">
        <v>485</v>
      </c>
      <c r="T83">
        <v>2020</v>
      </c>
      <c r="U83">
        <v>100</v>
      </c>
      <c r="V83">
        <v>300</v>
      </c>
      <c r="W83" t="s">
        <v>454</v>
      </c>
      <c r="Y83" s="19"/>
      <c r="Z83" s="19">
        <v>922.09946190000005</v>
      </c>
      <c r="AA83" s="19"/>
      <c r="AB83" s="19">
        <v>18.441989240000002</v>
      </c>
      <c r="AC83" s="26">
        <v>0.5</v>
      </c>
      <c r="AD83" s="19"/>
      <c r="AE83" s="19"/>
      <c r="AG83" t="s">
        <v>488</v>
      </c>
      <c r="AH83" t="s">
        <v>486</v>
      </c>
      <c r="AI83" t="s">
        <v>454</v>
      </c>
      <c r="BH83" s="49" t="s">
        <v>530</v>
      </c>
      <c r="BI83" s="49"/>
      <c r="BJ83" s="49"/>
      <c r="BK83" s="49"/>
      <c r="BL83" s="49"/>
      <c r="BM83" s="49"/>
      <c r="BN83" s="49"/>
      <c r="BO83" s="49"/>
      <c r="BP83" s="49"/>
      <c r="BQ83" s="49"/>
      <c r="BR83" s="49"/>
      <c r="BS83" s="49"/>
      <c r="BT83" s="49"/>
      <c r="BU83" s="49"/>
      <c r="BV83" s="49"/>
      <c r="BW83" s="49"/>
      <c r="BX83" s="49"/>
      <c r="BY83" s="49"/>
      <c r="BZ83" s="49"/>
      <c r="CA83" s="50">
        <v>0.4</v>
      </c>
      <c r="CB83" s="49"/>
      <c r="CE83" s="42"/>
      <c r="CF83" s="42"/>
      <c r="CI83" t="s">
        <v>220</v>
      </c>
      <c r="CJ83">
        <v>74</v>
      </c>
      <c r="CK83" t="s">
        <v>333</v>
      </c>
      <c r="CL83" t="s">
        <v>331</v>
      </c>
      <c r="CM83">
        <f>IF(Table11[[#This Row],[CF heating system]]="Commercial electric heating",1,0)</f>
        <v>1</v>
      </c>
      <c r="CN83">
        <f>IF(AND(Table11[[#This Row],[CF heating system]]&lt;&gt;"Gas boiler",Table11[[#This Row],[Subsector]]&lt;&gt;"Industry"),1,0)</f>
        <v>1</v>
      </c>
      <c r="CO83" s="19">
        <v>1224.963</v>
      </c>
    </row>
    <row r="84" spans="1:93" x14ac:dyDescent="0.25">
      <c r="A84" s="47"/>
      <c r="C84">
        <v>75</v>
      </c>
      <c r="D84" t="s">
        <v>68</v>
      </c>
      <c r="E84">
        <v>2020</v>
      </c>
      <c r="F84">
        <v>300</v>
      </c>
      <c r="G84">
        <v>500</v>
      </c>
      <c r="H84" t="s">
        <v>507</v>
      </c>
      <c r="J84" s="19">
        <v>0</v>
      </c>
      <c r="K84" s="19">
        <v>57.515885109999999</v>
      </c>
      <c r="L84" s="19">
        <v>0</v>
      </c>
      <c r="M84" s="71">
        <v>3.4421674379999998</v>
      </c>
      <c r="N84" s="26">
        <v>0.87</v>
      </c>
      <c r="O84" s="26"/>
      <c r="P84" s="26"/>
      <c r="R84">
        <v>75</v>
      </c>
      <c r="S84" t="s">
        <v>485</v>
      </c>
      <c r="T84">
        <v>2020</v>
      </c>
      <c r="U84">
        <v>300</v>
      </c>
      <c r="V84">
        <v>1000</v>
      </c>
      <c r="W84" t="s">
        <v>454</v>
      </c>
      <c r="Y84" s="19"/>
      <c r="Z84" s="19">
        <v>922.09946190000005</v>
      </c>
      <c r="AA84" s="19"/>
      <c r="AB84" s="19">
        <v>18.441989240000002</v>
      </c>
      <c r="AC84" s="26">
        <v>0.5</v>
      </c>
      <c r="AD84" s="19"/>
      <c r="AE84" s="19"/>
      <c r="AG84" t="s">
        <v>488</v>
      </c>
      <c r="AH84" t="s">
        <v>472</v>
      </c>
      <c r="AI84" t="s">
        <v>454</v>
      </c>
      <c r="BH84" s="49" t="s">
        <v>532</v>
      </c>
      <c r="BI84" s="49"/>
      <c r="BJ84" s="49"/>
      <c r="BK84" s="49"/>
      <c r="BL84" s="49"/>
      <c r="BM84" s="49"/>
      <c r="BN84" s="49"/>
      <c r="BO84" s="49"/>
      <c r="BP84" s="49"/>
      <c r="BQ84" s="49"/>
      <c r="BR84" s="49"/>
      <c r="BS84" s="49"/>
      <c r="BT84" s="49"/>
      <c r="BU84" s="49"/>
      <c r="BV84" s="49"/>
      <c r="BW84" s="49"/>
      <c r="BX84" s="49"/>
      <c r="BY84" s="49"/>
      <c r="BZ84" s="49"/>
      <c r="CA84" s="50">
        <v>0.35</v>
      </c>
      <c r="CB84" s="49"/>
      <c r="CE84" s="42"/>
      <c r="CF84" s="42"/>
      <c r="CI84" t="s">
        <v>220</v>
      </c>
      <c r="CJ84">
        <v>75</v>
      </c>
      <c r="CK84" t="s">
        <v>333</v>
      </c>
      <c r="CL84" t="s">
        <v>331</v>
      </c>
      <c r="CM84">
        <f>IF(Table11[[#This Row],[CF heating system]]="Commercial electric heating",1,0)</f>
        <v>1</v>
      </c>
      <c r="CN84">
        <f>IF(AND(Table11[[#This Row],[CF heating system]]&lt;&gt;"Gas boiler",Table11[[#This Row],[Subsector]]&lt;&gt;"Industry"),1,0)</f>
        <v>1</v>
      </c>
      <c r="CO84" s="19">
        <v>1224.963</v>
      </c>
    </row>
    <row r="85" spans="1:93" x14ac:dyDescent="0.25">
      <c r="A85" s="47"/>
      <c r="C85">
        <v>76</v>
      </c>
      <c r="D85" t="s">
        <v>68</v>
      </c>
      <c r="E85">
        <v>2020</v>
      </c>
      <c r="F85">
        <v>500</v>
      </c>
      <c r="G85">
        <v>1000</v>
      </c>
      <c r="H85" t="s">
        <v>507</v>
      </c>
      <c r="J85" s="19">
        <v>0</v>
      </c>
      <c r="K85" s="19">
        <v>44.381562619999997</v>
      </c>
      <c r="L85" s="19">
        <v>0</v>
      </c>
      <c r="M85" s="71">
        <v>2.549681917</v>
      </c>
      <c r="N85" s="26">
        <v>0.87</v>
      </c>
      <c r="O85" s="26"/>
      <c r="P85" s="26"/>
      <c r="R85">
        <v>76</v>
      </c>
      <c r="S85" t="s">
        <v>485</v>
      </c>
      <c r="T85">
        <v>2020</v>
      </c>
      <c r="U85">
        <v>1000</v>
      </c>
      <c r="V85">
        <v>3000</v>
      </c>
      <c r="W85" t="s">
        <v>454</v>
      </c>
      <c r="Y85" s="19"/>
      <c r="Z85" s="19">
        <v>922.09946190000005</v>
      </c>
      <c r="AA85" s="19"/>
      <c r="AB85" s="19">
        <v>18.441989240000002</v>
      </c>
      <c r="AC85" s="26">
        <v>0.5</v>
      </c>
      <c r="AD85" s="19"/>
      <c r="AE85" s="19"/>
      <c r="AG85" t="s">
        <v>488</v>
      </c>
      <c r="AH85" t="s">
        <v>491</v>
      </c>
      <c r="AI85" t="s">
        <v>454</v>
      </c>
      <c r="BH85" s="49" t="s">
        <v>534</v>
      </c>
      <c r="BI85" s="49"/>
      <c r="BJ85" s="49"/>
      <c r="BK85" s="49"/>
      <c r="BL85" s="49"/>
      <c r="BM85" s="49"/>
      <c r="BN85" s="49"/>
      <c r="BO85" s="49"/>
      <c r="BP85" s="49"/>
      <c r="BQ85" s="49"/>
      <c r="BR85" s="49"/>
      <c r="BS85" s="49"/>
      <c r="BT85" s="49"/>
      <c r="BU85" s="49"/>
      <c r="BV85" s="49"/>
      <c r="BW85" s="49"/>
      <c r="BX85" s="49"/>
      <c r="BY85" s="49"/>
      <c r="BZ85" s="49"/>
      <c r="CA85" s="50">
        <v>0.5</v>
      </c>
      <c r="CB85" s="49"/>
      <c r="CE85" s="42"/>
      <c r="CF85" s="42"/>
      <c r="CI85" t="s">
        <v>220</v>
      </c>
      <c r="CJ85">
        <v>76</v>
      </c>
      <c r="CK85" t="s">
        <v>333</v>
      </c>
      <c r="CL85" t="s">
        <v>25</v>
      </c>
      <c r="CM85">
        <f>IF(Table11[[#This Row],[CF heating system]]="Commercial electric heating",1,0)</f>
        <v>0</v>
      </c>
      <c r="CN85">
        <f>IF(AND(Table11[[#This Row],[CF heating system]]&lt;&gt;"Gas boiler",Table11[[#This Row],[Subsector]]&lt;&gt;"Industry"),1,0)</f>
        <v>0</v>
      </c>
      <c r="CO85" s="19">
        <v>0</v>
      </c>
    </row>
    <row r="86" spans="1:93" x14ac:dyDescent="0.25">
      <c r="A86" s="47"/>
      <c r="C86">
        <v>77</v>
      </c>
      <c r="D86" t="s">
        <v>68</v>
      </c>
      <c r="E86">
        <v>2020</v>
      </c>
      <c r="F86">
        <v>1000</v>
      </c>
      <c r="G86">
        <v>100000000</v>
      </c>
      <c r="H86" t="s">
        <v>507</v>
      </c>
      <c r="J86" s="19">
        <v>0</v>
      </c>
      <c r="K86" s="19">
        <v>34.246592870000001</v>
      </c>
      <c r="L86" s="19">
        <v>0</v>
      </c>
      <c r="M86" s="71">
        <v>1.8886001320000001</v>
      </c>
      <c r="N86" s="26">
        <v>0.87</v>
      </c>
      <c r="O86" s="26"/>
      <c r="P86" s="26"/>
      <c r="R86">
        <v>77</v>
      </c>
      <c r="S86" t="s">
        <v>485</v>
      </c>
      <c r="T86">
        <v>2020</v>
      </c>
      <c r="U86">
        <v>3000</v>
      </c>
      <c r="V86">
        <v>10000</v>
      </c>
      <c r="W86" t="s">
        <v>454</v>
      </c>
      <c r="Y86" s="19"/>
      <c r="Z86" s="19">
        <v>569.67383180000002</v>
      </c>
      <c r="AA86" s="19"/>
      <c r="AB86" s="19">
        <v>11.393476639999999</v>
      </c>
      <c r="AC86" s="26">
        <v>0.5</v>
      </c>
      <c r="AD86" s="19"/>
      <c r="AE86" s="19"/>
      <c r="AG86" t="s">
        <v>490</v>
      </c>
      <c r="AH86" t="s">
        <v>480</v>
      </c>
      <c r="AI86" t="s">
        <v>454</v>
      </c>
      <c r="BH86" s="49" t="s">
        <v>537</v>
      </c>
      <c r="BI86" s="49"/>
      <c r="BJ86" s="49"/>
      <c r="BK86" s="49"/>
      <c r="BL86" s="49"/>
      <c r="BM86" s="49"/>
      <c r="BN86" s="49"/>
      <c r="BO86" s="49"/>
      <c r="BP86" s="49"/>
      <c r="BQ86" s="49"/>
      <c r="BR86" s="49"/>
      <c r="BS86" s="49"/>
      <c r="BT86" s="49"/>
      <c r="BU86" s="49"/>
      <c r="BV86" s="49"/>
      <c r="BW86" s="49"/>
      <c r="BX86" s="49"/>
      <c r="BY86" s="49"/>
      <c r="BZ86" s="49"/>
      <c r="CA86" s="50">
        <v>0.8</v>
      </c>
      <c r="CB86" s="49"/>
      <c r="CE86" s="42"/>
      <c r="CF86" s="42"/>
      <c r="CI86" t="s">
        <v>220</v>
      </c>
      <c r="CJ86">
        <v>77</v>
      </c>
      <c r="CK86" t="s">
        <v>333</v>
      </c>
      <c r="CL86" t="s">
        <v>25</v>
      </c>
      <c r="CM86">
        <f>IF(Table11[[#This Row],[CF heating system]]="Commercial electric heating",1,0)</f>
        <v>0</v>
      </c>
      <c r="CN86">
        <f>IF(AND(Table11[[#This Row],[CF heating system]]&lt;&gt;"Gas boiler",Table11[[#This Row],[Subsector]]&lt;&gt;"Industry"),1,0)</f>
        <v>0</v>
      </c>
      <c r="CO86" s="19">
        <v>0</v>
      </c>
    </row>
    <row r="87" spans="1:93" x14ac:dyDescent="0.25">
      <c r="A87" s="47"/>
      <c r="C87">
        <v>247</v>
      </c>
      <c r="D87" t="s">
        <v>331</v>
      </c>
      <c r="E87">
        <v>2020</v>
      </c>
      <c r="F87">
        <v>0</v>
      </c>
      <c r="G87">
        <v>3</v>
      </c>
      <c r="H87" t="s">
        <v>448</v>
      </c>
      <c r="J87">
        <v>267.6771</v>
      </c>
      <c r="K87" s="39">
        <v>132.70432500000001</v>
      </c>
      <c r="L87" s="39">
        <v>117.9594</v>
      </c>
      <c r="M87" s="39">
        <v>0</v>
      </c>
      <c r="N87" s="26">
        <v>1</v>
      </c>
      <c r="O87" s="26"/>
      <c r="P87" s="26"/>
      <c r="R87">
        <v>78</v>
      </c>
      <c r="S87" t="s">
        <v>485</v>
      </c>
      <c r="T87">
        <v>2020</v>
      </c>
      <c r="U87">
        <v>10000</v>
      </c>
      <c r="V87">
        <v>30000</v>
      </c>
      <c r="W87" t="s">
        <v>454</v>
      </c>
      <c r="Y87" s="19"/>
      <c r="Z87" s="19">
        <v>367.09440769999998</v>
      </c>
      <c r="AA87" s="19"/>
      <c r="AB87" s="19">
        <v>7.3418881550000004</v>
      </c>
      <c r="AC87" s="26">
        <v>0.5</v>
      </c>
      <c r="AD87" s="19"/>
      <c r="AE87" s="19"/>
      <c r="AG87" t="s">
        <v>490</v>
      </c>
      <c r="AH87" t="s">
        <v>483</v>
      </c>
      <c r="AI87" t="s">
        <v>454</v>
      </c>
      <c r="BH87" s="49" t="s">
        <v>539</v>
      </c>
      <c r="BI87" s="49"/>
      <c r="BJ87" s="49"/>
      <c r="BK87" s="49"/>
      <c r="BL87" s="49"/>
      <c r="BM87" s="49"/>
      <c r="BN87" s="49"/>
      <c r="BO87" s="49"/>
      <c r="BP87" s="49"/>
      <c r="BQ87" s="49"/>
      <c r="BR87" s="49"/>
      <c r="BS87" s="49"/>
      <c r="BT87" s="49"/>
      <c r="BU87" s="49"/>
      <c r="BV87" s="49"/>
      <c r="BW87" s="49"/>
      <c r="BX87" s="49"/>
      <c r="BY87" s="49"/>
      <c r="BZ87" s="49"/>
      <c r="CA87" s="50">
        <v>0.6</v>
      </c>
      <c r="CB87" s="49"/>
      <c r="CE87" s="42"/>
      <c r="CF87" s="42"/>
      <c r="CI87" t="s">
        <v>220</v>
      </c>
      <c r="CJ87">
        <v>78</v>
      </c>
      <c r="CK87" t="s">
        <v>333</v>
      </c>
      <c r="CL87" t="s">
        <v>25</v>
      </c>
      <c r="CM87">
        <f>IF(Table11[[#This Row],[CF heating system]]="Commercial electric heating",1,0)</f>
        <v>0</v>
      </c>
      <c r="CN87">
        <f>IF(AND(Table11[[#This Row],[CF heating system]]&lt;&gt;"Gas boiler",Table11[[#This Row],[Subsector]]&lt;&gt;"Industry"),1,0)</f>
        <v>0</v>
      </c>
      <c r="CO87" s="19">
        <v>0</v>
      </c>
    </row>
    <row r="88" spans="1:93" x14ac:dyDescent="0.25">
      <c r="A88" s="47"/>
      <c r="C88">
        <v>248</v>
      </c>
      <c r="D88" t="s">
        <v>331</v>
      </c>
      <c r="E88">
        <v>2020</v>
      </c>
      <c r="F88">
        <v>3</v>
      </c>
      <c r="G88">
        <v>5</v>
      </c>
      <c r="H88" t="s">
        <v>448</v>
      </c>
      <c r="J88">
        <v>267.6771</v>
      </c>
      <c r="K88" s="39">
        <v>132.70432500000001</v>
      </c>
      <c r="L88" s="39">
        <v>117.9594</v>
      </c>
      <c r="M88" s="39">
        <v>0</v>
      </c>
      <c r="N88" s="26">
        <v>1</v>
      </c>
      <c r="O88" s="26"/>
      <c r="P88" s="26"/>
      <c r="R88">
        <v>79</v>
      </c>
      <c r="S88" t="s">
        <v>485</v>
      </c>
      <c r="T88">
        <v>2020</v>
      </c>
      <c r="U88">
        <v>30000</v>
      </c>
      <c r="V88">
        <v>100000000</v>
      </c>
      <c r="W88" t="s">
        <v>454</v>
      </c>
      <c r="Y88" s="19"/>
      <c r="Z88" s="19">
        <v>226.79123730000001</v>
      </c>
      <c r="AA88" s="19"/>
      <c r="AB88" s="19">
        <v>4.5358247470000004</v>
      </c>
      <c r="AC88" s="26">
        <v>0.5</v>
      </c>
      <c r="AD88" s="19"/>
      <c r="AE88" s="19"/>
      <c r="AG88" t="s">
        <v>490</v>
      </c>
      <c r="AH88" t="s">
        <v>486</v>
      </c>
      <c r="AI88" t="s">
        <v>454</v>
      </c>
      <c r="BH88" s="49" t="s">
        <v>541</v>
      </c>
      <c r="BI88" s="49"/>
      <c r="BJ88" s="49"/>
      <c r="BK88" s="49"/>
      <c r="BL88" s="49"/>
      <c r="BM88" s="49"/>
      <c r="BN88" s="49"/>
      <c r="BO88" s="49"/>
      <c r="BP88" s="49"/>
      <c r="BQ88" s="49"/>
      <c r="BR88" s="49"/>
      <c r="BS88" s="49"/>
      <c r="BT88" s="49"/>
      <c r="BU88" s="49"/>
      <c r="BV88" s="49"/>
      <c r="BW88" s="49"/>
      <c r="BX88" s="49"/>
      <c r="BY88" s="49"/>
      <c r="BZ88" s="49"/>
      <c r="CA88" s="50">
        <v>0.3</v>
      </c>
      <c r="CB88" s="49"/>
      <c r="CE88" s="42"/>
      <c r="CF88" s="42"/>
      <c r="CI88" t="s">
        <v>220</v>
      </c>
      <c r="CJ88">
        <v>79</v>
      </c>
      <c r="CK88" t="s">
        <v>333</v>
      </c>
      <c r="CL88" t="s">
        <v>25</v>
      </c>
      <c r="CM88">
        <f>IF(Table11[[#This Row],[CF heating system]]="Commercial electric heating",1,0)</f>
        <v>0</v>
      </c>
      <c r="CN88">
        <f>IF(AND(Table11[[#This Row],[CF heating system]]&lt;&gt;"Gas boiler",Table11[[#This Row],[Subsector]]&lt;&gt;"Industry"),1,0)</f>
        <v>0</v>
      </c>
      <c r="CO88" s="19">
        <v>0</v>
      </c>
    </row>
    <row r="89" spans="1:93" x14ac:dyDescent="0.25">
      <c r="A89" s="47"/>
      <c r="C89">
        <v>249</v>
      </c>
      <c r="D89" t="s">
        <v>331</v>
      </c>
      <c r="E89">
        <v>2020</v>
      </c>
      <c r="F89">
        <v>5</v>
      </c>
      <c r="G89">
        <v>10</v>
      </c>
      <c r="H89" t="s">
        <v>448</v>
      </c>
      <c r="J89">
        <v>267.6771</v>
      </c>
      <c r="K89" s="39">
        <v>132.70432500000001</v>
      </c>
      <c r="L89" s="39">
        <v>117.9594</v>
      </c>
      <c r="M89" s="39">
        <v>0</v>
      </c>
      <c r="N89" s="26">
        <v>1</v>
      </c>
      <c r="O89" s="26"/>
      <c r="P89" s="26"/>
      <c r="R89">
        <v>80</v>
      </c>
      <c r="S89" t="s">
        <v>485</v>
      </c>
      <c r="T89">
        <v>2020</v>
      </c>
      <c r="U89">
        <v>100000000</v>
      </c>
      <c r="V89">
        <v>1000000000</v>
      </c>
      <c r="W89" t="s">
        <v>454</v>
      </c>
      <c r="Y89" s="19"/>
      <c r="Z89" s="19">
        <v>146.14291600000001</v>
      </c>
      <c r="AA89" s="19"/>
      <c r="AB89" s="19">
        <v>2.92285832</v>
      </c>
      <c r="AC89" s="26">
        <v>0.5</v>
      </c>
      <c r="AD89" s="19"/>
      <c r="AE89" s="19"/>
      <c r="AG89" t="s">
        <v>490</v>
      </c>
      <c r="AH89" t="s">
        <v>472</v>
      </c>
      <c r="AI89" t="s">
        <v>454</v>
      </c>
      <c r="BH89" s="49" t="s">
        <v>543</v>
      </c>
      <c r="BI89" s="49"/>
      <c r="BJ89" s="49"/>
      <c r="BK89" s="49"/>
      <c r="BL89" s="49"/>
      <c r="BM89" s="49"/>
      <c r="BN89" s="49"/>
      <c r="BO89" s="49"/>
      <c r="BP89" s="49"/>
      <c r="BQ89" s="49"/>
      <c r="BR89" s="49"/>
      <c r="BS89" s="49"/>
      <c r="BT89" s="49"/>
      <c r="BU89" s="49"/>
      <c r="BV89" s="49"/>
      <c r="BW89" s="49"/>
      <c r="BX89" s="49"/>
      <c r="BY89" s="49"/>
      <c r="BZ89" s="49"/>
      <c r="CA89" s="50">
        <v>0.8</v>
      </c>
      <c r="CB89" s="49"/>
      <c r="CE89" s="42"/>
      <c r="CF89" s="42"/>
      <c r="CI89" t="s">
        <v>220</v>
      </c>
      <c r="CJ89">
        <v>80</v>
      </c>
      <c r="CK89" t="s">
        <v>333</v>
      </c>
      <c r="CL89" t="s">
        <v>20</v>
      </c>
      <c r="CM89">
        <f>IF(Table11[[#This Row],[CF heating system]]="Commercial electric heating",1,0)</f>
        <v>0</v>
      </c>
      <c r="CN89">
        <f>IF(AND(Table11[[#This Row],[CF heating system]]&lt;&gt;"Gas boiler",Table11[[#This Row],[Subsector]]&lt;&gt;"Industry"),1,0)</f>
        <v>1</v>
      </c>
      <c r="CO89" s="19">
        <v>0</v>
      </c>
    </row>
    <row r="90" spans="1:93" x14ac:dyDescent="0.25">
      <c r="A90" s="47"/>
      <c r="C90">
        <v>250</v>
      </c>
      <c r="D90" t="s">
        <v>331</v>
      </c>
      <c r="E90">
        <v>2020</v>
      </c>
      <c r="F90">
        <v>10</v>
      </c>
      <c r="G90">
        <v>15</v>
      </c>
      <c r="H90" t="s">
        <v>448</v>
      </c>
      <c r="J90">
        <v>267.6771</v>
      </c>
      <c r="K90" s="39">
        <v>132.70432500000001</v>
      </c>
      <c r="L90" s="39">
        <v>117.9594</v>
      </c>
      <c r="M90" s="39">
        <v>0</v>
      </c>
      <c r="N90" s="26">
        <v>1</v>
      </c>
      <c r="O90" s="26"/>
      <c r="P90" s="26"/>
      <c r="R90">
        <v>81</v>
      </c>
      <c r="S90" t="s">
        <v>488</v>
      </c>
      <c r="T90">
        <v>2020</v>
      </c>
      <c r="U90">
        <v>0</v>
      </c>
      <c r="V90">
        <v>100</v>
      </c>
      <c r="W90" t="s">
        <v>454</v>
      </c>
      <c r="Y90" s="19"/>
      <c r="Z90" s="19">
        <v>577.5643364</v>
      </c>
      <c r="AA90" s="19"/>
      <c r="AB90" s="19">
        <v>11.551286729999999</v>
      </c>
      <c r="AC90" s="26">
        <v>0.92</v>
      </c>
      <c r="AD90" s="19"/>
      <c r="AE90" s="19"/>
      <c r="AG90" t="s">
        <v>490</v>
      </c>
      <c r="AH90" t="s">
        <v>491</v>
      </c>
      <c r="AI90" t="s">
        <v>454</v>
      </c>
      <c r="BH90" s="49" t="s">
        <v>546</v>
      </c>
      <c r="BI90" s="49"/>
      <c r="BJ90" s="49"/>
      <c r="BK90" s="49"/>
      <c r="BL90" s="49"/>
      <c r="BM90" s="49"/>
      <c r="BN90" s="49"/>
      <c r="BO90" s="49"/>
      <c r="BP90" s="49"/>
      <c r="BQ90" s="49"/>
      <c r="BR90" s="49"/>
      <c r="BS90" s="49"/>
      <c r="BT90" s="49"/>
      <c r="BU90" s="49"/>
      <c r="BV90" s="49"/>
      <c r="BW90" s="49"/>
      <c r="BX90" s="49"/>
      <c r="BY90" s="49"/>
      <c r="BZ90" s="49"/>
      <c r="CA90" s="50">
        <v>0.4</v>
      </c>
      <c r="CB90" s="49"/>
      <c r="CE90" s="42"/>
      <c r="CF90" s="42"/>
      <c r="CI90" t="s">
        <v>220</v>
      </c>
      <c r="CJ90">
        <v>81</v>
      </c>
      <c r="CK90" t="s">
        <v>333</v>
      </c>
      <c r="CL90" t="s">
        <v>20</v>
      </c>
      <c r="CM90">
        <f>IF(Table11[[#This Row],[CF heating system]]="Commercial electric heating",1,0)</f>
        <v>0</v>
      </c>
      <c r="CN90">
        <f>IF(AND(Table11[[#This Row],[CF heating system]]&lt;&gt;"Gas boiler",Table11[[#This Row],[Subsector]]&lt;&gt;"Industry"),1,0)</f>
        <v>1</v>
      </c>
      <c r="CO90" s="19">
        <v>0</v>
      </c>
    </row>
    <row r="91" spans="1:93" x14ac:dyDescent="0.25">
      <c r="A91" s="47"/>
      <c r="C91">
        <v>251</v>
      </c>
      <c r="D91" t="s">
        <v>331</v>
      </c>
      <c r="E91">
        <v>2020</v>
      </c>
      <c r="F91">
        <v>15</v>
      </c>
      <c r="G91">
        <v>50</v>
      </c>
      <c r="H91" t="s">
        <v>448</v>
      </c>
      <c r="J91">
        <v>267.6771</v>
      </c>
      <c r="K91" s="39">
        <v>132.70432500000001</v>
      </c>
      <c r="L91" s="39">
        <v>0</v>
      </c>
      <c r="M91" s="39">
        <v>9.3289333859999992</v>
      </c>
      <c r="N91" s="26">
        <v>1</v>
      </c>
      <c r="O91" s="26"/>
      <c r="P91" s="26"/>
      <c r="R91">
        <v>82</v>
      </c>
      <c r="S91" t="s">
        <v>488</v>
      </c>
      <c r="T91">
        <v>2020</v>
      </c>
      <c r="U91">
        <v>100</v>
      </c>
      <c r="V91">
        <v>300</v>
      </c>
      <c r="W91" t="s">
        <v>454</v>
      </c>
      <c r="Y91" s="19"/>
      <c r="Z91" s="19">
        <v>577.5643364</v>
      </c>
      <c r="AA91" s="19"/>
      <c r="AB91" s="19">
        <v>11.551286729999999</v>
      </c>
      <c r="AC91" s="26">
        <v>0.92</v>
      </c>
      <c r="AD91" s="19"/>
      <c r="AE91" s="19"/>
      <c r="AG91" t="s">
        <v>493</v>
      </c>
      <c r="AH91" t="s">
        <v>480</v>
      </c>
      <c r="AI91" t="s">
        <v>454</v>
      </c>
      <c r="BH91" s="49" t="s">
        <v>548</v>
      </c>
      <c r="BI91" s="49"/>
      <c r="BJ91" s="49"/>
      <c r="BK91" s="49"/>
      <c r="BL91" s="49"/>
      <c r="BM91" s="49"/>
      <c r="BN91" s="49"/>
      <c r="BO91" s="49"/>
      <c r="BP91" s="49"/>
      <c r="BQ91" s="49"/>
      <c r="BR91" s="49"/>
      <c r="BS91" s="49"/>
      <c r="BT91" s="49"/>
      <c r="BU91" s="49"/>
      <c r="BV91" s="49"/>
      <c r="BW91" s="49"/>
      <c r="BX91" s="49"/>
      <c r="BY91" s="49"/>
      <c r="BZ91" s="49"/>
      <c r="CA91" s="50">
        <v>0.35</v>
      </c>
      <c r="CB91" s="49"/>
      <c r="CE91" s="42"/>
      <c r="CF91" s="42"/>
      <c r="CI91" t="s">
        <v>220</v>
      </c>
      <c r="CJ91">
        <v>82</v>
      </c>
      <c r="CK91" t="s">
        <v>333</v>
      </c>
      <c r="CL91" t="s">
        <v>20</v>
      </c>
      <c r="CM91">
        <f>IF(Table11[[#This Row],[CF heating system]]="Commercial electric heating",1,0)</f>
        <v>0</v>
      </c>
      <c r="CN91">
        <f>IF(AND(Table11[[#This Row],[CF heating system]]&lt;&gt;"Gas boiler",Table11[[#This Row],[Subsector]]&lt;&gt;"Industry"),1,0)</f>
        <v>1</v>
      </c>
      <c r="CO91" s="19">
        <v>0</v>
      </c>
    </row>
    <row r="92" spans="1:93" x14ac:dyDescent="0.25">
      <c r="A92" s="47"/>
      <c r="C92">
        <v>252</v>
      </c>
      <c r="D92" t="s">
        <v>331</v>
      </c>
      <c r="E92">
        <v>2020</v>
      </c>
      <c r="F92">
        <v>50</v>
      </c>
      <c r="G92">
        <v>100</v>
      </c>
      <c r="H92" t="s">
        <v>448</v>
      </c>
      <c r="J92">
        <v>267.6771</v>
      </c>
      <c r="K92" s="39">
        <v>132.70432500000001</v>
      </c>
      <c r="L92" s="39">
        <v>0</v>
      </c>
      <c r="M92" s="39">
        <v>6.9101265950000004</v>
      </c>
      <c r="N92" s="26">
        <v>1</v>
      </c>
      <c r="O92" s="26"/>
      <c r="P92" s="26"/>
      <c r="R92">
        <v>83</v>
      </c>
      <c r="S92" t="s">
        <v>488</v>
      </c>
      <c r="T92">
        <v>2020</v>
      </c>
      <c r="U92">
        <v>300</v>
      </c>
      <c r="V92">
        <v>1000</v>
      </c>
      <c r="W92" t="s">
        <v>454</v>
      </c>
      <c r="Y92" s="19"/>
      <c r="Z92" s="19">
        <v>577.5643364</v>
      </c>
      <c r="AA92" s="19"/>
      <c r="AB92" s="19">
        <v>11.551286729999999</v>
      </c>
      <c r="AC92" s="26">
        <v>0.92</v>
      </c>
      <c r="AD92" s="19"/>
      <c r="AE92" s="19"/>
      <c r="AG92" t="s">
        <v>493</v>
      </c>
      <c r="AH92" t="s">
        <v>483</v>
      </c>
      <c r="AI92" t="s">
        <v>454</v>
      </c>
      <c r="BH92" s="49" t="s">
        <v>550</v>
      </c>
      <c r="BI92" s="49"/>
      <c r="BJ92" s="49"/>
      <c r="BK92" s="49"/>
      <c r="BL92" s="49"/>
      <c r="BM92" s="49"/>
      <c r="BN92" s="49"/>
      <c r="BO92" s="49"/>
      <c r="BP92" s="49"/>
      <c r="BQ92" s="49"/>
      <c r="BR92" s="49"/>
      <c r="BS92" s="49"/>
      <c r="BT92" s="49"/>
      <c r="BU92" s="49"/>
      <c r="BV92" s="49"/>
      <c r="BW92" s="49"/>
      <c r="BX92" s="49"/>
      <c r="BY92" s="49"/>
      <c r="BZ92" s="49"/>
      <c r="CA92" s="50">
        <v>0.5</v>
      </c>
      <c r="CB92" s="49"/>
      <c r="CE92" s="42"/>
      <c r="CF92" s="42"/>
      <c r="CI92" t="s">
        <v>220</v>
      </c>
      <c r="CJ92">
        <v>83</v>
      </c>
      <c r="CK92" t="s">
        <v>333</v>
      </c>
      <c r="CL92" t="s">
        <v>20</v>
      </c>
      <c r="CM92">
        <f>IF(Table11[[#This Row],[CF heating system]]="Commercial electric heating",1,0)</f>
        <v>0</v>
      </c>
      <c r="CN92">
        <f>IF(AND(Table11[[#This Row],[CF heating system]]&lt;&gt;"Gas boiler",Table11[[#This Row],[Subsector]]&lt;&gt;"Industry"),1,0)</f>
        <v>1</v>
      </c>
      <c r="CO92" s="19">
        <v>0</v>
      </c>
    </row>
    <row r="93" spans="1:93" x14ac:dyDescent="0.25">
      <c r="A93" s="47"/>
      <c r="C93">
        <v>253</v>
      </c>
      <c r="D93" t="s">
        <v>331</v>
      </c>
      <c r="E93">
        <v>2020</v>
      </c>
      <c r="F93">
        <v>100</v>
      </c>
      <c r="G93">
        <v>200</v>
      </c>
      <c r="H93" t="s">
        <v>448</v>
      </c>
      <c r="J93">
        <v>267.6771</v>
      </c>
      <c r="K93" s="39">
        <v>132.70432500000001</v>
      </c>
      <c r="L93" s="39">
        <v>0</v>
      </c>
      <c r="M93" s="39">
        <v>5.1184682739999996</v>
      </c>
      <c r="N93" s="26">
        <v>1</v>
      </c>
      <c r="O93" s="26"/>
      <c r="P93" s="26"/>
      <c r="R93">
        <v>84</v>
      </c>
      <c r="S93" t="s">
        <v>488</v>
      </c>
      <c r="T93">
        <v>2020</v>
      </c>
      <c r="U93">
        <v>1000</v>
      </c>
      <c r="V93">
        <v>3000</v>
      </c>
      <c r="W93" t="s">
        <v>454</v>
      </c>
      <c r="Y93" s="19"/>
      <c r="Z93" s="19">
        <v>577.5643364</v>
      </c>
      <c r="AA93" s="19"/>
      <c r="AB93" s="19">
        <v>11.551286729999999</v>
      </c>
      <c r="AC93" s="26">
        <v>0.92</v>
      </c>
      <c r="AD93" s="19"/>
      <c r="AE93" s="19"/>
      <c r="AG93" t="s">
        <v>493</v>
      </c>
      <c r="AH93" t="s">
        <v>486</v>
      </c>
      <c r="AI93" t="s">
        <v>454</v>
      </c>
      <c r="BH93" s="49" t="s">
        <v>552</v>
      </c>
      <c r="BI93" s="49"/>
      <c r="BJ93" s="49"/>
      <c r="BK93" s="49"/>
      <c r="BL93" s="49"/>
      <c r="BM93" s="49"/>
      <c r="BN93" s="49"/>
      <c r="BO93" s="49"/>
      <c r="BP93" s="49"/>
      <c r="BQ93" s="49"/>
      <c r="BR93" s="49"/>
      <c r="BS93" s="49"/>
      <c r="BT93" s="49"/>
      <c r="BU93" s="49"/>
      <c r="BV93" s="49"/>
      <c r="BW93" s="49"/>
      <c r="BX93" s="49"/>
      <c r="BY93" s="49"/>
      <c r="BZ93" s="49"/>
      <c r="CA93" s="50">
        <v>0.8</v>
      </c>
      <c r="CB93" s="49"/>
      <c r="CE93" s="42"/>
      <c r="CF93" s="42"/>
      <c r="CI93" t="s">
        <v>220</v>
      </c>
      <c r="CJ93">
        <v>84</v>
      </c>
      <c r="CK93" t="s">
        <v>333</v>
      </c>
      <c r="CL93" t="s">
        <v>331</v>
      </c>
      <c r="CM93">
        <f>IF(Table11[[#This Row],[CF heating system]]="Commercial electric heating",1,0)</f>
        <v>1</v>
      </c>
      <c r="CN93">
        <f>IF(AND(Table11[[#This Row],[CF heating system]]&lt;&gt;"Gas boiler",Table11[[#This Row],[Subsector]]&lt;&gt;"Industry"),1,0)</f>
        <v>1</v>
      </c>
      <c r="CO93" s="19">
        <v>1224.963</v>
      </c>
    </row>
    <row r="94" spans="1:93" x14ac:dyDescent="0.25">
      <c r="A94" s="47"/>
      <c r="C94">
        <v>254</v>
      </c>
      <c r="D94" t="s">
        <v>331</v>
      </c>
      <c r="E94">
        <v>2020</v>
      </c>
      <c r="F94">
        <v>200</v>
      </c>
      <c r="G94">
        <v>300</v>
      </c>
      <c r="H94" t="s">
        <v>448</v>
      </c>
      <c r="J94">
        <v>267.6771</v>
      </c>
      <c r="K94" s="39">
        <v>132.70432500000001</v>
      </c>
      <c r="L94" s="39">
        <v>0</v>
      </c>
      <c r="M94" s="39">
        <v>4.2943011819999999</v>
      </c>
      <c r="N94" s="26">
        <v>1</v>
      </c>
      <c r="O94" s="26"/>
      <c r="P94" s="26"/>
      <c r="R94">
        <v>85</v>
      </c>
      <c r="S94" t="s">
        <v>488</v>
      </c>
      <c r="T94">
        <v>2020</v>
      </c>
      <c r="U94">
        <v>3000</v>
      </c>
      <c r="V94">
        <v>10000</v>
      </c>
      <c r="W94" t="s">
        <v>454</v>
      </c>
      <c r="Y94" s="19"/>
      <c r="Z94" s="19">
        <v>356.81973829999998</v>
      </c>
      <c r="AA94" s="19"/>
      <c r="AB94" s="19">
        <v>7.1363947659999996</v>
      </c>
      <c r="AC94" s="26">
        <v>0.92</v>
      </c>
      <c r="AD94" s="19"/>
      <c r="AE94" s="19"/>
      <c r="AG94" t="s">
        <v>493</v>
      </c>
      <c r="AH94" t="s">
        <v>472</v>
      </c>
      <c r="AI94" t="s">
        <v>454</v>
      </c>
      <c r="BH94" s="49" t="s">
        <v>553</v>
      </c>
      <c r="BI94" s="49"/>
      <c r="BJ94" s="49"/>
      <c r="BK94" s="49"/>
      <c r="BL94" s="49"/>
      <c r="BM94" s="49"/>
      <c r="BN94" s="49"/>
      <c r="BO94" s="49"/>
      <c r="BP94" s="49"/>
      <c r="BQ94" s="49"/>
      <c r="BR94" s="49"/>
      <c r="BS94" s="49"/>
      <c r="BT94" s="49"/>
      <c r="BU94" s="49"/>
      <c r="BV94" s="49"/>
      <c r="BW94" s="49"/>
      <c r="BX94" s="49"/>
      <c r="BY94" s="49"/>
      <c r="BZ94" s="49"/>
      <c r="CA94" s="50">
        <v>0.6</v>
      </c>
      <c r="CB94" s="49"/>
      <c r="CE94" s="42"/>
      <c r="CF94" s="42"/>
      <c r="CI94" t="s">
        <v>220</v>
      </c>
      <c r="CJ94">
        <v>85</v>
      </c>
      <c r="CK94" t="s">
        <v>333</v>
      </c>
      <c r="CL94" t="s">
        <v>331</v>
      </c>
      <c r="CM94">
        <f>IF(Table11[[#This Row],[CF heating system]]="Commercial electric heating",1,0)</f>
        <v>1</v>
      </c>
      <c r="CN94">
        <f>IF(AND(Table11[[#This Row],[CF heating system]]&lt;&gt;"Gas boiler",Table11[[#This Row],[Subsector]]&lt;&gt;"Industry"),1,0)</f>
        <v>1</v>
      </c>
      <c r="CO94" s="19">
        <v>1224.963</v>
      </c>
    </row>
    <row r="95" spans="1:93" x14ac:dyDescent="0.25">
      <c r="A95" s="47"/>
      <c r="C95">
        <v>255</v>
      </c>
      <c r="D95" t="s">
        <v>331</v>
      </c>
      <c r="E95">
        <v>2020</v>
      </c>
      <c r="F95">
        <v>300</v>
      </c>
      <c r="G95">
        <v>500</v>
      </c>
      <c r="H95" t="s">
        <v>448</v>
      </c>
      <c r="J95">
        <v>267.6771</v>
      </c>
      <c r="K95" s="39">
        <v>132.70432500000001</v>
      </c>
      <c r="L95" s="39">
        <v>0</v>
      </c>
      <c r="M95" s="39">
        <v>3.4421674379999998</v>
      </c>
      <c r="N95" s="26">
        <v>1</v>
      </c>
      <c r="O95" s="26"/>
      <c r="P95" s="26"/>
      <c r="R95">
        <v>86</v>
      </c>
      <c r="S95" t="s">
        <v>488</v>
      </c>
      <c r="T95">
        <v>2020</v>
      </c>
      <c r="U95">
        <v>10000</v>
      </c>
      <c r="V95">
        <v>30000</v>
      </c>
      <c r="W95" t="s">
        <v>454</v>
      </c>
      <c r="Y95" s="19"/>
      <c r="Z95" s="19">
        <v>229.93250380000001</v>
      </c>
      <c r="AA95" s="19"/>
      <c r="AB95" s="19">
        <v>4.5986500760000002</v>
      </c>
      <c r="AC95" s="26">
        <v>0.92</v>
      </c>
      <c r="AD95" s="19"/>
      <c r="AE95" s="19"/>
      <c r="AG95" t="s">
        <v>493</v>
      </c>
      <c r="AH95" t="s">
        <v>491</v>
      </c>
      <c r="AI95" t="s">
        <v>454</v>
      </c>
      <c r="BH95" s="49" t="s">
        <v>555</v>
      </c>
      <c r="BI95" s="49"/>
      <c r="BJ95" s="49"/>
      <c r="BK95" s="49"/>
      <c r="BL95" s="49"/>
      <c r="BM95" s="49"/>
      <c r="BN95" s="49"/>
      <c r="BO95" s="49"/>
      <c r="BP95" s="49"/>
      <c r="BQ95" s="49"/>
      <c r="BR95" s="49"/>
      <c r="BS95" s="49"/>
      <c r="BT95" s="49"/>
      <c r="BU95" s="49"/>
      <c r="BV95" s="49"/>
      <c r="BW95" s="49"/>
      <c r="BX95" s="49"/>
      <c r="BY95" s="49"/>
      <c r="BZ95" s="49"/>
      <c r="CA95" s="50">
        <v>0.3</v>
      </c>
      <c r="CB95" s="49"/>
      <c r="CE95" s="42"/>
      <c r="CF95" s="42"/>
      <c r="CI95" t="s">
        <v>220</v>
      </c>
      <c r="CJ95">
        <v>86</v>
      </c>
      <c r="CK95" t="s">
        <v>333</v>
      </c>
      <c r="CL95" t="s">
        <v>331</v>
      </c>
      <c r="CM95">
        <f>IF(Table11[[#This Row],[CF heating system]]="Commercial electric heating",1,0)</f>
        <v>1</v>
      </c>
      <c r="CN95">
        <f>IF(AND(Table11[[#This Row],[CF heating system]]&lt;&gt;"Gas boiler",Table11[[#This Row],[Subsector]]&lt;&gt;"Industry"),1,0)</f>
        <v>1</v>
      </c>
      <c r="CO95" s="19">
        <v>1224.963</v>
      </c>
    </row>
    <row r="96" spans="1:93" x14ac:dyDescent="0.25">
      <c r="A96" s="47"/>
      <c r="C96">
        <v>256</v>
      </c>
      <c r="D96" t="s">
        <v>331</v>
      </c>
      <c r="E96">
        <v>2020</v>
      </c>
      <c r="F96">
        <v>500</v>
      </c>
      <c r="G96">
        <v>1000</v>
      </c>
      <c r="H96" t="s">
        <v>448</v>
      </c>
      <c r="J96" s="19">
        <v>267.6771</v>
      </c>
      <c r="K96" s="19">
        <v>132.70432500000001</v>
      </c>
      <c r="L96" s="19">
        <v>0</v>
      </c>
      <c r="M96" s="39">
        <v>2.549681917</v>
      </c>
      <c r="N96" s="26">
        <v>1</v>
      </c>
      <c r="O96" s="26"/>
      <c r="P96" s="26"/>
      <c r="R96">
        <v>87</v>
      </c>
      <c r="S96" t="s">
        <v>488</v>
      </c>
      <c r="T96">
        <v>2020</v>
      </c>
      <c r="U96">
        <v>30000</v>
      </c>
      <c r="V96">
        <v>100000000</v>
      </c>
      <c r="W96" t="s">
        <v>454</v>
      </c>
      <c r="Y96" s="19"/>
      <c r="Z96" s="19">
        <v>142.0524964</v>
      </c>
      <c r="AA96" s="19"/>
      <c r="AB96" s="19">
        <v>2.8410499279999999</v>
      </c>
      <c r="AC96" s="26">
        <v>0.92</v>
      </c>
      <c r="AD96" s="19"/>
      <c r="AE96" s="19"/>
      <c r="AG96" t="s">
        <v>496</v>
      </c>
      <c r="AH96" t="s">
        <v>480</v>
      </c>
      <c r="AI96" t="s">
        <v>454</v>
      </c>
      <c r="BH96" s="49" t="s">
        <v>557</v>
      </c>
      <c r="BI96" s="49"/>
      <c r="BJ96" s="49"/>
      <c r="BK96" s="49"/>
      <c r="BL96" s="49"/>
      <c r="BM96" s="49"/>
      <c r="BN96" s="49"/>
      <c r="BO96" s="49"/>
      <c r="BP96" s="49"/>
      <c r="BQ96" s="49"/>
      <c r="BR96" s="49"/>
      <c r="BS96" s="49"/>
      <c r="BT96" s="49"/>
      <c r="BU96" s="49"/>
      <c r="BV96" s="49"/>
      <c r="BW96" s="49"/>
      <c r="BX96" s="49"/>
      <c r="BY96" s="49"/>
      <c r="BZ96" s="49"/>
      <c r="CA96" s="50">
        <v>0.8</v>
      </c>
      <c r="CB96" s="49"/>
      <c r="CE96" s="42"/>
      <c r="CF96" s="42"/>
      <c r="CI96" t="s">
        <v>220</v>
      </c>
      <c r="CJ96">
        <v>87</v>
      </c>
      <c r="CK96" t="s">
        <v>333</v>
      </c>
      <c r="CL96" t="s">
        <v>331</v>
      </c>
      <c r="CM96">
        <f>IF(Table11[[#This Row],[CF heating system]]="Commercial electric heating",1,0)</f>
        <v>1</v>
      </c>
      <c r="CN96">
        <f>IF(AND(Table11[[#This Row],[CF heating system]]&lt;&gt;"Gas boiler",Table11[[#This Row],[Subsector]]&lt;&gt;"Industry"),1,0)</f>
        <v>1</v>
      </c>
      <c r="CO96" s="19">
        <v>1224.963</v>
      </c>
    </row>
    <row r="97" spans="1:93" x14ac:dyDescent="0.25">
      <c r="A97" s="47"/>
      <c r="C97">
        <v>257</v>
      </c>
      <c r="D97" t="s">
        <v>331</v>
      </c>
      <c r="E97">
        <v>2020</v>
      </c>
      <c r="F97">
        <v>1000</v>
      </c>
      <c r="G97">
        <v>100000000</v>
      </c>
      <c r="H97" t="s">
        <v>448</v>
      </c>
      <c r="J97" s="19">
        <v>267.6771</v>
      </c>
      <c r="K97" s="19">
        <v>132.70432500000001</v>
      </c>
      <c r="L97" s="19">
        <v>0</v>
      </c>
      <c r="M97" s="39">
        <v>1.8886001320000001</v>
      </c>
      <c r="N97" s="26">
        <v>1</v>
      </c>
      <c r="O97" s="26"/>
      <c r="P97" s="26"/>
      <c r="R97">
        <v>88</v>
      </c>
      <c r="S97" t="s">
        <v>488</v>
      </c>
      <c r="T97">
        <v>2020</v>
      </c>
      <c r="U97">
        <v>100000000</v>
      </c>
      <c r="V97">
        <v>1000000000</v>
      </c>
      <c r="W97" t="s">
        <v>454</v>
      </c>
      <c r="Y97" s="19"/>
      <c r="Z97" s="19">
        <v>91.537778500000002</v>
      </c>
      <c r="AA97" s="19"/>
      <c r="AB97" s="19">
        <v>1.83075557</v>
      </c>
      <c r="AC97" s="26">
        <v>0.92</v>
      </c>
      <c r="AD97" s="19"/>
      <c r="AE97" s="19"/>
      <c r="AG97" t="s">
        <v>496</v>
      </c>
      <c r="AH97" t="s">
        <v>483</v>
      </c>
      <c r="AI97" t="s">
        <v>454</v>
      </c>
      <c r="BH97" s="49" t="s">
        <v>558</v>
      </c>
      <c r="BI97" s="49"/>
      <c r="BJ97" s="49"/>
      <c r="BK97" s="49"/>
      <c r="BL97" s="49"/>
      <c r="BM97" s="49"/>
      <c r="BN97" s="49"/>
      <c r="BO97" s="49"/>
      <c r="BP97" s="49"/>
      <c r="BQ97" s="49"/>
      <c r="BR97" s="49"/>
      <c r="BS97" s="49"/>
      <c r="BT97" s="49"/>
      <c r="BU97" s="49"/>
      <c r="BV97" s="49"/>
      <c r="BW97" s="49"/>
      <c r="BX97" s="49"/>
      <c r="BY97" s="49"/>
      <c r="BZ97" s="49"/>
      <c r="CA97" s="50">
        <v>0.4</v>
      </c>
      <c r="CB97" s="49"/>
      <c r="CE97" s="42"/>
      <c r="CF97" s="42"/>
      <c r="CI97" t="s">
        <v>220</v>
      </c>
      <c r="CJ97">
        <v>88</v>
      </c>
      <c r="CK97" t="s">
        <v>333</v>
      </c>
      <c r="CL97" t="s">
        <v>331</v>
      </c>
      <c r="CM97">
        <f>IF(Table11[[#This Row],[CF heating system]]="Commercial electric heating",1,0)</f>
        <v>1</v>
      </c>
      <c r="CN97">
        <f>IF(AND(Table11[[#This Row],[CF heating system]]&lt;&gt;"Gas boiler",Table11[[#This Row],[Subsector]]&lt;&gt;"Industry"),1,0)</f>
        <v>1</v>
      </c>
      <c r="CO97" s="19">
        <v>1224.963</v>
      </c>
    </row>
    <row r="98" spans="1:93" x14ac:dyDescent="0.25">
      <c r="A98" s="47"/>
      <c r="C98">
        <v>78</v>
      </c>
      <c r="D98" t="s">
        <v>72</v>
      </c>
      <c r="E98">
        <v>2020</v>
      </c>
      <c r="F98">
        <v>0</v>
      </c>
      <c r="G98">
        <v>3</v>
      </c>
      <c r="H98" t="s">
        <v>448</v>
      </c>
      <c r="J98" s="19">
        <v>0</v>
      </c>
      <c r="K98" s="19">
        <v>662.38739999999996</v>
      </c>
      <c r="L98" s="19">
        <v>117.9594</v>
      </c>
      <c r="M98" s="71">
        <v>0</v>
      </c>
      <c r="N98" s="26">
        <v>3.3</v>
      </c>
      <c r="O98" s="26"/>
      <c r="P98" s="26"/>
      <c r="R98">
        <v>89</v>
      </c>
      <c r="S98" t="s">
        <v>490</v>
      </c>
      <c r="T98">
        <v>2020</v>
      </c>
      <c r="U98">
        <v>0</v>
      </c>
      <c r="V98">
        <v>100</v>
      </c>
      <c r="W98" t="s">
        <v>454</v>
      </c>
      <c r="Y98" s="19"/>
      <c r="Z98" s="19">
        <v>577.5643364</v>
      </c>
      <c r="AA98" s="19"/>
      <c r="AB98" s="19">
        <v>11.551286729999999</v>
      </c>
      <c r="AC98" s="26">
        <v>0.85</v>
      </c>
      <c r="AD98" s="19"/>
      <c r="AE98" s="19"/>
      <c r="AG98" t="s">
        <v>496</v>
      </c>
      <c r="AH98" t="s">
        <v>486</v>
      </c>
      <c r="AI98" t="s">
        <v>454</v>
      </c>
      <c r="BH98" s="49" t="s">
        <v>559</v>
      </c>
      <c r="BI98" s="49"/>
      <c r="BJ98" s="49"/>
      <c r="BK98" s="49"/>
      <c r="BL98" s="49"/>
      <c r="BM98" s="49"/>
      <c r="BN98" s="49"/>
      <c r="BO98" s="49"/>
      <c r="BP98" s="49"/>
      <c r="BQ98" s="49"/>
      <c r="BR98" s="49"/>
      <c r="BS98" s="49"/>
      <c r="BT98" s="49"/>
      <c r="BU98" s="49"/>
      <c r="BV98" s="49"/>
      <c r="BW98" s="49"/>
      <c r="BX98" s="49"/>
      <c r="BY98" s="49"/>
      <c r="BZ98" s="49"/>
      <c r="CA98" s="50">
        <v>0.35</v>
      </c>
      <c r="CB98" s="49"/>
      <c r="CE98" s="42"/>
      <c r="CF98" s="42"/>
      <c r="CI98" t="s">
        <v>220</v>
      </c>
      <c r="CJ98">
        <v>89</v>
      </c>
      <c r="CK98" t="s">
        <v>333</v>
      </c>
      <c r="CL98" t="s">
        <v>331</v>
      </c>
      <c r="CM98">
        <f>IF(Table11[[#This Row],[CF heating system]]="Commercial electric heating",1,0)</f>
        <v>1</v>
      </c>
      <c r="CN98">
        <f>IF(AND(Table11[[#This Row],[CF heating system]]&lt;&gt;"Gas boiler",Table11[[#This Row],[Subsector]]&lt;&gt;"Industry"),1,0)</f>
        <v>1</v>
      </c>
      <c r="CO98" s="19">
        <v>1224.963</v>
      </c>
    </row>
    <row r="99" spans="1:93" x14ac:dyDescent="0.25">
      <c r="A99" s="47"/>
      <c r="C99">
        <v>79</v>
      </c>
      <c r="D99" t="s">
        <v>72</v>
      </c>
      <c r="E99">
        <v>2020</v>
      </c>
      <c r="F99">
        <v>3</v>
      </c>
      <c r="G99">
        <v>5</v>
      </c>
      <c r="H99" t="s">
        <v>448</v>
      </c>
      <c r="J99" s="19">
        <v>0</v>
      </c>
      <c r="K99" s="19">
        <v>662.38739999999996</v>
      </c>
      <c r="L99" s="19">
        <v>117.9594</v>
      </c>
      <c r="M99" s="71">
        <v>0</v>
      </c>
      <c r="N99" s="26">
        <v>3.3</v>
      </c>
      <c r="O99" s="26"/>
      <c r="P99" s="26"/>
      <c r="R99">
        <v>90</v>
      </c>
      <c r="S99" t="s">
        <v>490</v>
      </c>
      <c r="T99">
        <v>2020</v>
      </c>
      <c r="U99">
        <v>100</v>
      </c>
      <c r="V99">
        <v>300</v>
      </c>
      <c r="W99" t="s">
        <v>454</v>
      </c>
      <c r="Y99" s="19"/>
      <c r="Z99" s="19">
        <v>577.5643364</v>
      </c>
      <c r="AA99" s="19"/>
      <c r="AB99" s="19">
        <v>11.551286729999999</v>
      </c>
      <c r="AC99" s="26">
        <v>0.85</v>
      </c>
      <c r="AD99" s="19"/>
      <c r="AE99" s="19"/>
      <c r="AG99" t="s">
        <v>496</v>
      </c>
      <c r="AH99" t="s">
        <v>472</v>
      </c>
      <c r="AI99" t="s">
        <v>454</v>
      </c>
      <c r="BH99" s="49" t="s">
        <v>20</v>
      </c>
      <c r="BI99" s="42"/>
      <c r="BJ99" s="42"/>
      <c r="BK99" s="42"/>
      <c r="BL99" s="42"/>
      <c r="BM99" s="42"/>
      <c r="BN99" s="49">
        <v>1</v>
      </c>
      <c r="BO99" s="49"/>
      <c r="BP99" s="49"/>
      <c r="BQ99" s="49"/>
      <c r="BR99" s="49"/>
      <c r="BS99" s="49"/>
      <c r="BT99" s="49"/>
      <c r="BU99" s="42"/>
      <c r="BV99" s="49"/>
      <c r="BW99" s="49">
        <v>1</v>
      </c>
      <c r="BX99" s="49"/>
      <c r="BY99" s="49"/>
      <c r="BZ99" s="49">
        <v>0.09</v>
      </c>
      <c r="CA99" s="50">
        <f>HeatingSystemLoadFactorSizing3[[#This Row],[Uncalibrated load factor]]*load_factor/0.205</f>
        <v>0.10055426541553361</v>
      </c>
      <c r="CB99" s="49">
        <v>3</v>
      </c>
      <c r="CE99" s="42"/>
      <c r="CF99" s="42"/>
      <c r="CI99" t="s">
        <v>220</v>
      </c>
      <c r="CJ99">
        <v>90</v>
      </c>
      <c r="CK99" t="s">
        <v>333</v>
      </c>
      <c r="CL99" t="s">
        <v>331</v>
      </c>
      <c r="CM99">
        <f>IF(Table11[[#This Row],[CF heating system]]="Commercial electric heating",1,0)</f>
        <v>1</v>
      </c>
      <c r="CN99">
        <f>IF(AND(Table11[[#This Row],[CF heating system]]&lt;&gt;"Gas boiler",Table11[[#This Row],[Subsector]]&lt;&gt;"Industry"),1,0)</f>
        <v>1</v>
      </c>
      <c r="CO99" s="19">
        <v>1224.963</v>
      </c>
    </row>
    <row r="100" spans="1:93" x14ac:dyDescent="0.25">
      <c r="A100" s="47"/>
      <c r="C100">
        <v>80</v>
      </c>
      <c r="D100" t="s">
        <v>72</v>
      </c>
      <c r="E100">
        <v>2020</v>
      </c>
      <c r="F100">
        <v>5</v>
      </c>
      <c r="G100">
        <v>10</v>
      </c>
      <c r="H100" t="s">
        <v>448</v>
      </c>
      <c r="J100" s="19">
        <v>0</v>
      </c>
      <c r="K100" s="19">
        <v>662.38739999999996</v>
      </c>
      <c r="L100" s="19">
        <v>117.9594</v>
      </c>
      <c r="M100" s="71">
        <v>0</v>
      </c>
      <c r="N100" s="26">
        <v>3.3</v>
      </c>
      <c r="O100" s="26"/>
      <c r="P100" s="26"/>
      <c r="R100">
        <v>91</v>
      </c>
      <c r="S100" t="s">
        <v>490</v>
      </c>
      <c r="T100">
        <v>2020</v>
      </c>
      <c r="U100">
        <v>300</v>
      </c>
      <c r="V100">
        <v>1000</v>
      </c>
      <c r="W100" t="s">
        <v>454</v>
      </c>
      <c r="Y100" s="19"/>
      <c r="Z100" s="19">
        <v>577.5643364</v>
      </c>
      <c r="AA100" s="19"/>
      <c r="AB100" s="19">
        <v>11.551286729999999</v>
      </c>
      <c r="AC100" s="26">
        <v>0.85</v>
      </c>
      <c r="AD100" s="19"/>
      <c r="AE100" s="19"/>
      <c r="AG100" t="s">
        <v>496</v>
      </c>
      <c r="AH100" t="s">
        <v>491</v>
      </c>
      <c r="AI100" t="s">
        <v>454</v>
      </c>
      <c r="BH100" s="49" t="s">
        <v>126</v>
      </c>
      <c r="BI100" s="42"/>
      <c r="BJ100" s="42"/>
      <c r="BK100" s="42"/>
      <c r="BL100" s="42"/>
      <c r="BM100" s="42"/>
      <c r="BN100" s="42">
        <v>1</v>
      </c>
      <c r="BO100" s="42"/>
      <c r="BP100" s="42"/>
      <c r="BQ100" s="42"/>
      <c r="BR100" s="42"/>
      <c r="BS100" s="42"/>
      <c r="BT100" s="42"/>
      <c r="BU100" s="42">
        <v>1</v>
      </c>
      <c r="BV100" s="42"/>
      <c r="BW100" s="42">
        <v>1</v>
      </c>
      <c r="BX100" s="49"/>
      <c r="BY100" s="42"/>
      <c r="BZ100">
        <v>0.20499999999999999</v>
      </c>
      <c r="CA100" s="39">
        <f>HeatingSystemLoadFactorSizing3[[#This Row],[Uncalibrated load factor]]*load_factor/0.205</f>
        <v>0.22904027122427101</v>
      </c>
      <c r="CB100" s="42">
        <v>3</v>
      </c>
      <c r="CE100" s="42"/>
      <c r="CF100" s="42"/>
      <c r="CI100" t="s">
        <v>220</v>
      </c>
      <c r="CJ100">
        <v>91</v>
      </c>
      <c r="CK100" t="s">
        <v>333</v>
      </c>
      <c r="CL100" t="s">
        <v>331</v>
      </c>
      <c r="CM100">
        <f>IF(Table11[[#This Row],[CF heating system]]="Commercial electric heating",1,0)</f>
        <v>1</v>
      </c>
      <c r="CN100">
        <f>IF(AND(Table11[[#This Row],[CF heating system]]&lt;&gt;"Gas boiler",Table11[[#This Row],[Subsector]]&lt;&gt;"Industry"),1,0)</f>
        <v>1</v>
      </c>
      <c r="CO100" s="19">
        <v>1224.963</v>
      </c>
    </row>
    <row r="101" spans="1:93" x14ac:dyDescent="0.25">
      <c r="A101" s="47"/>
      <c r="C101">
        <v>81</v>
      </c>
      <c r="D101" t="s">
        <v>72</v>
      </c>
      <c r="E101">
        <v>2020</v>
      </c>
      <c r="F101">
        <v>10</v>
      </c>
      <c r="G101">
        <v>100000000</v>
      </c>
      <c r="H101" t="s">
        <v>448</v>
      </c>
      <c r="J101" s="19">
        <v>0</v>
      </c>
      <c r="K101" s="19">
        <v>662.38739999999996</v>
      </c>
      <c r="L101" s="19">
        <v>117.9594</v>
      </c>
      <c r="M101" s="71">
        <v>0</v>
      </c>
      <c r="N101" s="26">
        <v>3.3</v>
      </c>
      <c r="O101" s="26"/>
      <c r="P101" s="26"/>
      <c r="R101">
        <v>92</v>
      </c>
      <c r="S101" t="s">
        <v>490</v>
      </c>
      <c r="T101">
        <v>2020</v>
      </c>
      <c r="U101">
        <v>1000</v>
      </c>
      <c r="V101">
        <v>3000</v>
      </c>
      <c r="W101" t="s">
        <v>454</v>
      </c>
      <c r="Y101" s="19"/>
      <c r="Z101" s="19">
        <v>577.5643364</v>
      </c>
      <c r="AA101" s="19"/>
      <c r="AB101" s="19">
        <v>11.551286729999999</v>
      </c>
      <c r="AC101" s="26">
        <v>0.85</v>
      </c>
      <c r="AD101" s="19"/>
      <c r="AE101" s="19"/>
      <c r="AG101" t="s">
        <v>473</v>
      </c>
      <c r="AH101" t="s">
        <v>451</v>
      </c>
      <c r="AI101" t="s">
        <v>494</v>
      </c>
      <c r="BH101" s="49" t="s">
        <v>13</v>
      </c>
      <c r="BI101" s="42"/>
      <c r="BJ101" s="42"/>
      <c r="BK101" s="42"/>
      <c r="BL101" s="42"/>
      <c r="BM101" s="42"/>
      <c r="BN101" s="49">
        <v>1</v>
      </c>
      <c r="BO101" s="49"/>
      <c r="BP101" s="49"/>
      <c r="BQ101" s="49"/>
      <c r="BR101" s="49"/>
      <c r="BS101" s="49"/>
      <c r="BT101" s="49"/>
      <c r="BU101" s="42">
        <v>1</v>
      </c>
      <c r="BV101" s="49"/>
      <c r="BW101" s="49">
        <v>1</v>
      </c>
      <c r="BX101" s="49"/>
      <c r="BY101" s="49"/>
      <c r="BZ101" s="49">
        <v>0.16</v>
      </c>
      <c r="CA101" s="50">
        <f>HeatingSystemLoadFactorSizing3[[#This Row],[Uncalibrated load factor]]*load_factor/0.205</f>
        <v>0.17876313851650422</v>
      </c>
      <c r="CB101" s="49">
        <v>3</v>
      </c>
      <c r="CE101" s="42"/>
      <c r="CF101" s="42"/>
      <c r="CI101" t="s">
        <v>220</v>
      </c>
      <c r="CJ101">
        <v>92</v>
      </c>
      <c r="CK101" t="s">
        <v>333</v>
      </c>
      <c r="CL101" t="s">
        <v>331</v>
      </c>
      <c r="CM101">
        <f>IF(Table11[[#This Row],[CF heating system]]="Commercial electric heating",1,0)</f>
        <v>1</v>
      </c>
      <c r="CN101">
        <f>IF(AND(Table11[[#This Row],[CF heating system]]&lt;&gt;"Gas boiler",Table11[[#This Row],[Subsector]]&lt;&gt;"Industry"),1,0)</f>
        <v>1</v>
      </c>
      <c r="CO101" s="19">
        <v>1224.963</v>
      </c>
    </row>
    <row r="102" spans="1:93" x14ac:dyDescent="0.25">
      <c r="A102" s="47"/>
      <c r="C102">
        <v>236</v>
      </c>
      <c r="D102" t="s">
        <v>29</v>
      </c>
      <c r="E102">
        <v>2020</v>
      </c>
      <c r="F102">
        <v>0</v>
      </c>
      <c r="G102">
        <v>3</v>
      </c>
      <c r="H102" t="s">
        <v>448</v>
      </c>
      <c r="J102">
        <v>0</v>
      </c>
      <c r="K102" s="39">
        <v>883.56127500000002</v>
      </c>
      <c r="L102" s="39">
        <v>117.9594</v>
      </c>
      <c r="M102" s="39">
        <v>0</v>
      </c>
      <c r="N102" s="26">
        <v>1</v>
      </c>
      <c r="O102" s="26"/>
      <c r="P102" s="26"/>
      <c r="R102">
        <v>93</v>
      </c>
      <c r="S102" t="s">
        <v>490</v>
      </c>
      <c r="T102">
        <v>2020</v>
      </c>
      <c r="U102">
        <v>3000</v>
      </c>
      <c r="V102">
        <v>10000</v>
      </c>
      <c r="W102" t="s">
        <v>454</v>
      </c>
      <c r="Y102" s="19"/>
      <c r="Z102" s="19">
        <v>356.81973829999998</v>
      </c>
      <c r="AA102" s="19"/>
      <c r="AB102" s="19">
        <v>7.1363947659999996</v>
      </c>
      <c r="AC102" s="26">
        <v>0.85</v>
      </c>
      <c r="AD102" s="19"/>
      <c r="AE102" s="19"/>
      <c r="AG102" t="s">
        <v>473</v>
      </c>
      <c r="AH102" t="s">
        <v>476</v>
      </c>
      <c r="AI102" t="s">
        <v>494</v>
      </c>
      <c r="BH102" s="49"/>
      <c r="BI102" s="49"/>
      <c r="BJ102" s="49"/>
      <c r="BK102" s="49"/>
      <c r="BL102" s="49"/>
      <c r="BM102" s="49"/>
      <c r="BN102" s="49"/>
      <c r="BO102" s="49"/>
      <c r="BP102" s="49"/>
      <c r="BQ102" s="49"/>
      <c r="BR102" s="49"/>
      <c r="BS102" s="49"/>
      <c r="BT102" s="49"/>
      <c r="BU102" s="49"/>
      <c r="BV102" s="49"/>
      <c r="BW102" s="49"/>
      <c r="BX102" s="49"/>
      <c r="BY102" s="49"/>
      <c r="BZ102" s="49"/>
      <c r="CA102" s="50"/>
      <c r="CB102" s="49"/>
      <c r="CE102" s="42"/>
      <c r="CF102" s="42"/>
      <c r="CI102" t="s">
        <v>220</v>
      </c>
      <c r="CJ102">
        <v>93</v>
      </c>
      <c r="CK102" t="s">
        <v>333</v>
      </c>
      <c r="CL102" t="s">
        <v>331</v>
      </c>
      <c r="CM102">
        <f>IF(Table11[[#This Row],[CF heating system]]="Commercial electric heating",1,0)</f>
        <v>1</v>
      </c>
      <c r="CN102">
        <f>IF(AND(Table11[[#This Row],[CF heating system]]&lt;&gt;"Gas boiler",Table11[[#This Row],[Subsector]]&lt;&gt;"Industry"),1,0)</f>
        <v>1</v>
      </c>
      <c r="CO102" s="19">
        <v>1224.963</v>
      </c>
    </row>
    <row r="103" spans="1:93" x14ac:dyDescent="0.25">
      <c r="A103" s="47"/>
      <c r="C103">
        <v>237</v>
      </c>
      <c r="D103" t="s">
        <v>29</v>
      </c>
      <c r="E103">
        <v>2020</v>
      </c>
      <c r="F103">
        <v>3</v>
      </c>
      <c r="G103">
        <v>5</v>
      </c>
      <c r="H103" t="s">
        <v>448</v>
      </c>
      <c r="J103">
        <v>0</v>
      </c>
      <c r="K103" s="39">
        <v>883.56127500000002</v>
      </c>
      <c r="L103" s="39">
        <v>117.9594</v>
      </c>
      <c r="M103" s="39">
        <v>0</v>
      </c>
      <c r="N103" s="26">
        <v>1</v>
      </c>
      <c r="O103" s="26"/>
      <c r="P103" s="26"/>
      <c r="R103">
        <v>94</v>
      </c>
      <c r="S103" t="s">
        <v>490</v>
      </c>
      <c r="T103">
        <v>2020</v>
      </c>
      <c r="U103">
        <v>10000</v>
      </c>
      <c r="V103">
        <v>30000</v>
      </c>
      <c r="W103" t="s">
        <v>454</v>
      </c>
      <c r="Y103" s="19"/>
      <c r="Z103" s="19">
        <v>229.93250380000001</v>
      </c>
      <c r="AA103" s="19"/>
      <c r="AB103" s="19">
        <v>4.5986500760000002</v>
      </c>
      <c r="AC103" s="26">
        <v>0.85</v>
      </c>
      <c r="AD103" s="19"/>
      <c r="AE103" s="19"/>
      <c r="AG103" t="s">
        <v>473</v>
      </c>
      <c r="AH103" t="s">
        <v>472</v>
      </c>
      <c r="AI103" t="s">
        <v>494</v>
      </c>
      <c r="BH103" s="42"/>
      <c r="BI103" s="42"/>
      <c r="BJ103" s="42"/>
      <c r="BK103" s="42"/>
      <c r="BL103" s="42"/>
      <c r="BM103" s="42"/>
      <c r="BN103" s="42"/>
      <c r="BO103" s="42"/>
      <c r="BP103" s="42"/>
      <c r="BQ103" s="42"/>
      <c r="BR103" s="42"/>
      <c r="BS103" s="42"/>
      <c r="BT103" s="42"/>
      <c r="BU103" s="42"/>
      <c r="BV103" s="42"/>
      <c r="BW103" s="42"/>
      <c r="BX103" s="42"/>
      <c r="BY103" s="42"/>
      <c r="BZ103" s="42"/>
      <c r="CA103" s="42"/>
      <c r="CB103" s="42"/>
      <c r="CE103" s="42"/>
      <c r="CF103" s="42"/>
      <c r="CI103" t="s">
        <v>220</v>
      </c>
      <c r="CJ103">
        <v>94</v>
      </c>
      <c r="CK103" t="s">
        <v>333</v>
      </c>
      <c r="CL103" t="s">
        <v>25</v>
      </c>
      <c r="CM103">
        <f>IF(Table11[[#This Row],[CF heating system]]="Commercial electric heating",1,0)</f>
        <v>0</v>
      </c>
      <c r="CN103">
        <f>IF(AND(Table11[[#This Row],[CF heating system]]&lt;&gt;"Gas boiler",Table11[[#This Row],[Subsector]]&lt;&gt;"Industry"),1,0)</f>
        <v>0</v>
      </c>
      <c r="CO103" s="19">
        <v>0</v>
      </c>
    </row>
    <row r="104" spans="1:93" x14ac:dyDescent="0.25">
      <c r="A104" s="47"/>
      <c r="C104">
        <v>238</v>
      </c>
      <c r="D104" t="s">
        <v>29</v>
      </c>
      <c r="E104">
        <v>2020</v>
      </c>
      <c r="F104">
        <v>5</v>
      </c>
      <c r="G104">
        <v>10</v>
      </c>
      <c r="H104" t="s">
        <v>448</v>
      </c>
      <c r="J104">
        <v>0</v>
      </c>
      <c r="K104" s="39">
        <v>883.56127500000002</v>
      </c>
      <c r="L104" s="39">
        <v>117.9594</v>
      </c>
      <c r="M104" s="39">
        <v>0</v>
      </c>
      <c r="N104" s="26">
        <v>1</v>
      </c>
      <c r="O104" s="26"/>
      <c r="P104" s="26"/>
      <c r="R104">
        <v>95</v>
      </c>
      <c r="S104" t="s">
        <v>490</v>
      </c>
      <c r="T104">
        <v>2020</v>
      </c>
      <c r="U104">
        <v>30000</v>
      </c>
      <c r="V104">
        <v>100000000</v>
      </c>
      <c r="W104" t="s">
        <v>454</v>
      </c>
      <c r="Y104" s="19"/>
      <c r="Z104" s="19">
        <v>142.0524964</v>
      </c>
      <c r="AA104" s="19"/>
      <c r="AB104" s="19">
        <v>2.8410499279999999</v>
      </c>
      <c r="AC104" s="26">
        <v>0.85</v>
      </c>
      <c r="AD104" s="19"/>
      <c r="AE104" s="19"/>
      <c r="AG104" t="s">
        <v>473</v>
      </c>
      <c r="AH104" t="s">
        <v>463</v>
      </c>
      <c r="AI104" t="s">
        <v>494</v>
      </c>
      <c r="BH104" s="42"/>
      <c r="BI104" s="42"/>
      <c r="BJ104" s="42"/>
      <c r="BK104" s="42"/>
      <c r="BL104" s="42"/>
      <c r="BM104" s="42"/>
      <c r="BN104" s="42"/>
      <c r="BO104" s="42"/>
      <c r="BP104" s="42"/>
      <c r="BQ104" s="42"/>
      <c r="BR104" s="42"/>
      <c r="BS104" s="42"/>
      <c r="BT104" s="42"/>
      <c r="BU104" s="42"/>
      <c r="BV104" s="42"/>
      <c r="BW104" s="42"/>
      <c r="BX104" s="42"/>
      <c r="BY104" s="42"/>
      <c r="BZ104" s="42"/>
      <c r="CA104" s="42"/>
      <c r="CB104" s="42"/>
      <c r="CE104" s="42"/>
      <c r="CF104" s="42"/>
      <c r="CI104" t="s">
        <v>220</v>
      </c>
      <c r="CJ104">
        <v>95</v>
      </c>
      <c r="CK104" t="s">
        <v>333</v>
      </c>
      <c r="CL104" t="s">
        <v>25</v>
      </c>
      <c r="CM104">
        <f>IF(Table11[[#This Row],[CF heating system]]="Commercial electric heating",1,0)</f>
        <v>0</v>
      </c>
      <c r="CN104">
        <f>IF(AND(Table11[[#This Row],[CF heating system]]&lt;&gt;"Gas boiler",Table11[[#This Row],[Subsector]]&lt;&gt;"Industry"),1,0)</f>
        <v>0</v>
      </c>
      <c r="CO104" s="19">
        <v>0</v>
      </c>
    </row>
    <row r="105" spans="1:93" x14ac:dyDescent="0.25">
      <c r="A105" s="47"/>
      <c r="C105">
        <v>239</v>
      </c>
      <c r="D105" t="s">
        <v>29</v>
      </c>
      <c r="E105">
        <v>2020</v>
      </c>
      <c r="F105">
        <v>10</v>
      </c>
      <c r="G105">
        <v>15</v>
      </c>
      <c r="H105" t="s">
        <v>448</v>
      </c>
      <c r="J105">
        <v>0</v>
      </c>
      <c r="K105" s="39">
        <v>883.56127500000002</v>
      </c>
      <c r="L105" s="39">
        <v>117.9594</v>
      </c>
      <c r="M105" s="39">
        <v>0</v>
      </c>
      <c r="N105" s="26">
        <v>1</v>
      </c>
      <c r="O105" s="26"/>
      <c r="P105" s="26"/>
      <c r="R105">
        <v>96</v>
      </c>
      <c r="S105" t="s">
        <v>490</v>
      </c>
      <c r="T105">
        <v>2020</v>
      </c>
      <c r="U105">
        <v>100000000</v>
      </c>
      <c r="V105">
        <v>1000000000</v>
      </c>
      <c r="W105" t="s">
        <v>454</v>
      </c>
      <c r="Y105" s="19"/>
      <c r="Z105" s="19">
        <v>91.537778500000002</v>
      </c>
      <c r="AA105" s="19"/>
      <c r="AB105" s="19">
        <v>1.83075557</v>
      </c>
      <c r="AC105" s="26">
        <v>0.85</v>
      </c>
      <c r="AD105" s="19"/>
      <c r="AE105" s="19"/>
      <c r="AG105" t="s">
        <v>473</v>
      </c>
      <c r="AH105" t="s">
        <v>466</v>
      </c>
      <c r="AI105" t="s">
        <v>494</v>
      </c>
      <c r="BH105" s="42"/>
      <c r="BI105" s="42"/>
      <c r="BJ105" s="42"/>
      <c r="BK105" s="42"/>
      <c r="BL105" s="42"/>
      <c r="BM105" s="42"/>
      <c r="BN105" s="42"/>
      <c r="BO105" s="42"/>
      <c r="BP105" s="42"/>
      <c r="BQ105" s="42"/>
      <c r="BR105" s="42"/>
      <c r="BS105" s="42"/>
      <c r="BT105" s="42"/>
      <c r="BU105" s="42"/>
      <c r="BV105" s="42"/>
      <c r="BW105" s="42"/>
      <c r="BX105" s="42"/>
      <c r="BY105" s="42"/>
      <c r="BZ105" s="42"/>
      <c r="CA105" s="42"/>
      <c r="CB105" s="42"/>
      <c r="CE105" s="42"/>
      <c r="CF105" s="42"/>
      <c r="CI105" t="s">
        <v>220</v>
      </c>
      <c r="CJ105">
        <v>96</v>
      </c>
      <c r="CK105" t="s">
        <v>333</v>
      </c>
      <c r="CL105" t="s">
        <v>25</v>
      </c>
      <c r="CM105">
        <f>IF(Table11[[#This Row],[CF heating system]]="Commercial electric heating",1,0)</f>
        <v>0</v>
      </c>
      <c r="CN105">
        <f>IF(AND(Table11[[#This Row],[CF heating system]]&lt;&gt;"Gas boiler",Table11[[#This Row],[Subsector]]&lt;&gt;"Industry"),1,0)</f>
        <v>0</v>
      </c>
      <c r="CO105" s="19">
        <v>0</v>
      </c>
    </row>
    <row r="106" spans="1:93" x14ac:dyDescent="0.25">
      <c r="A106" s="47"/>
      <c r="C106">
        <v>240</v>
      </c>
      <c r="D106" t="s">
        <v>29</v>
      </c>
      <c r="E106">
        <v>2020</v>
      </c>
      <c r="F106">
        <v>15</v>
      </c>
      <c r="G106">
        <v>50</v>
      </c>
      <c r="H106" t="s">
        <v>448</v>
      </c>
      <c r="J106">
        <v>0</v>
      </c>
      <c r="K106" s="39">
        <v>883.56127500000002</v>
      </c>
      <c r="L106" s="39">
        <v>117.9594</v>
      </c>
      <c r="M106" s="39">
        <v>0</v>
      </c>
      <c r="N106" s="26">
        <v>1</v>
      </c>
      <c r="O106" s="26"/>
      <c r="P106" s="26"/>
      <c r="R106">
        <v>97</v>
      </c>
      <c r="S106" t="s">
        <v>493</v>
      </c>
      <c r="T106">
        <v>2020</v>
      </c>
      <c r="U106">
        <v>0</v>
      </c>
      <c r="V106">
        <v>100</v>
      </c>
      <c r="W106" t="s">
        <v>454</v>
      </c>
      <c r="Y106" s="19"/>
      <c r="Z106" s="19">
        <v>1102.740898</v>
      </c>
      <c r="AA106" s="19"/>
      <c r="AB106" s="19">
        <v>22.054817960000001</v>
      </c>
      <c r="AC106" s="26">
        <v>0.85</v>
      </c>
      <c r="AD106" s="19"/>
      <c r="AE106" s="19"/>
      <c r="AG106" t="s">
        <v>473</v>
      </c>
      <c r="AH106" t="s">
        <v>468</v>
      </c>
      <c r="AI106" t="s">
        <v>494</v>
      </c>
      <c r="BH106" s="42"/>
      <c r="BI106" s="42"/>
      <c r="BJ106" s="42"/>
      <c r="BK106" s="42"/>
      <c r="BL106" s="42"/>
      <c r="BM106" s="42"/>
      <c r="BN106" s="42"/>
      <c r="BO106" s="42"/>
      <c r="BP106" s="42"/>
      <c r="BQ106" s="42"/>
      <c r="BR106" s="42"/>
      <c r="BS106" s="42"/>
      <c r="BT106" s="42"/>
      <c r="BU106" s="42"/>
      <c r="BV106" s="42"/>
      <c r="BW106" s="42"/>
      <c r="BX106" s="42"/>
      <c r="BY106" s="42"/>
      <c r="BZ106" s="42"/>
      <c r="CA106" s="42"/>
      <c r="CB106" s="42"/>
      <c r="CE106" s="42"/>
      <c r="CF106" s="42"/>
      <c r="CI106" t="s">
        <v>220</v>
      </c>
      <c r="CJ106">
        <v>97</v>
      </c>
      <c r="CK106" t="s">
        <v>333</v>
      </c>
      <c r="CL106" t="s">
        <v>25</v>
      </c>
      <c r="CM106">
        <f>IF(Table11[[#This Row],[CF heating system]]="Commercial electric heating",1,0)</f>
        <v>0</v>
      </c>
      <c r="CN106">
        <f>IF(AND(Table11[[#This Row],[CF heating system]]&lt;&gt;"Gas boiler",Table11[[#This Row],[Subsector]]&lt;&gt;"Industry"),1,0)</f>
        <v>0</v>
      </c>
      <c r="CO106" s="19">
        <v>0</v>
      </c>
    </row>
    <row r="107" spans="1:93" x14ac:dyDescent="0.25">
      <c r="A107" s="47"/>
      <c r="C107">
        <v>241</v>
      </c>
      <c r="D107" t="s">
        <v>29</v>
      </c>
      <c r="E107">
        <v>2020</v>
      </c>
      <c r="F107">
        <v>50</v>
      </c>
      <c r="G107">
        <v>100</v>
      </c>
      <c r="H107" t="s">
        <v>448</v>
      </c>
      <c r="J107">
        <v>0</v>
      </c>
      <c r="K107" s="39">
        <v>883.56127500000002</v>
      </c>
      <c r="L107" s="39">
        <v>117.9594</v>
      </c>
      <c r="M107" s="39">
        <v>0</v>
      </c>
      <c r="N107" s="26">
        <v>1</v>
      </c>
      <c r="O107" s="26"/>
      <c r="P107" s="26"/>
      <c r="R107">
        <v>98</v>
      </c>
      <c r="S107" t="s">
        <v>493</v>
      </c>
      <c r="T107">
        <v>2020</v>
      </c>
      <c r="U107">
        <v>100</v>
      </c>
      <c r="V107">
        <v>300</v>
      </c>
      <c r="W107" t="s">
        <v>454</v>
      </c>
      <c r="Y107" s="19"/>
      <c r="Z107" s="19">
        <v>1102.740898</v>
      </c>
      <c r="AA107" s="19"/>
      <c r="AB107" s="19">
        <v>22.054817960000001</v>
      </c>
      <c r="AC107" s="26">
        <v>0.85</v>
      </c>
      <c r="AD107" s="19"/>
      <c r="AE107" s="19"/>
      <c r="AG107" t="s">
        <v>487</v>
      </c>
      <c r="AH107" t="s">
        <v>451</v>
      </c>
      <c r="AI107" t="s">
        <v>494</v>
      </c>
      <c r="BH107" s="42"/>
      <c r="BI107" s="42"/>
      <c r="BJ107" s="42"/>
      <c r="BK107" s="42"/>
      <c r="BL107" s="42"/>
      <c r="BM107" s="42"/>
      <c r="BN107" s="42"/>
      <c r="BO107" s="42"/>
      <c r="BP107" s="42"/>
      <c r="BQ107" s="42"/>
      <c r="BR107" s="42"/>
      <c r="BS107" s="42"/>
      <c r="BT107" s="42"/>
      <c r="BU107" s="42"/>
      <c r="BV107" s="42"/>
      <c r="BW107" s="42"/>
      <c r="BX107" s="42"/>
      <c r="BY107" s="42"/>
      <c r="BZ107" s="42"/>
      <c r="CA107" s="42"/>
      <c r="CB107" s="42"/>
      <c r="CE107" s="42"/>
      <c r="CF107" s="42"/>
      <c r="CI107" t="s">
        <v>220</v>
      </c>
      <c r="CJ107">
        <v>98</v>
      </c>
      <c r="CK107" t="s">
        <v>333</v>
      </c>
      <c r="CL107" t="s">
        <v>20</v>
      </c>
      <c r="CM107">
        <f>IF(Table11[[#This Row],[CF heating system]]="Commercial electric heating",1,0)</f>
        <v>0</v>
      </c>
      <c r="CN107">
        <f>IF(AND(Table11[[#This Row],[CF heating system]]&lt;&gt;"Gas boiler",Table11[[#This Row],[Subsector]]&lt;&gt;"Industry"),1,0)</f>
        <v>1</v>
      </c>
      <c r="CO107" s="19">
        <v>0</v>
      </c>
    </row>
    <row r="108" spans="1:93" x14ac:dyDescent="0.25">
      <c r="A108" s="47"/>
      <c r="C108">
        <v>242</v>
      </c>
      <c r="D108" t="s">
        <v>29</v>
      </c>
      <c r="E108">
        <v>2020</v>
      </c>
      <c r="F108">
        <v>100</v>
      </c>
      <c r="G108">
        <v>200</v>
      </c>
      <c r="H108" t="s">
        <v>448</v>
      </c>
      <c r="J108">
        <v>0</v>
      </c>
      <c r="K108" s="39">
        <v>883.56127500000002</v>
      </c>
      <c r="L108" s="39">
        <v>117.9594</v>
      </c>
      <c r="M108" s="39">
        <v>0</v>
      </c>
      <c r="N108" s="26">
        <v>1</v>
      </c>
      <c r="O108" s="26"/>
      <c r="P108" s="26"/>
      <c r="R108">
        <v>99</v>
      </c>
      <c r="S108" t="s">
        <v>493</v>
      </c>
      <c r="T108">
        <v>2020</v>
      </c>
      <c r="U108">
        <v>300</v>
      </c>
      <c r="V108">
        <v>1000</v>
      </c>
      <c r="W108" t="s">
        <v>454</v>
      </c>
      <c r="Y108" s="19"/>
      <c r="Z108" s="19">
        <v>1102.740898</v>
      </c>
      <c r="AA108" s="19"/>
      <c r="AB108" s="19">
        <v>22.054817960000001</v>
      </c>
      <c r="AC108" s="26">
        <v>0.85</v>
      </c>
      <c r="AD108" s="19"/>
      <c r="AE108" s="19"/>
      <c r="AG108" t="s">
        <v>487</v>
      </c>
      <c r="AH108" t="s">
        <v>476</v>
      </c>
      <c r="AI108" t="s">
        <v>494</v>
      </c>
      <c r="BH108" s="42"/>
      <c r="BI108" s="42"/>
      <c r="BJ108" s="42"/>
      <c r="BK108" s="42"/>
      <c r="BL108" s="42"/>
      <c r="BM108" s="42"/>
      <c r="BN108" s="42"/>
      <c r="BO108" s="42"/>
      <c r="BP108" s="42"/>
      <c r="BQ108" s="42"/>
      <c r="BR108" s="42"/>
      <c r="BS108" s="42"/>
      <c r="BT108" s="42"/>
      <c r="BU108" s="42"/>
      <c r="BV108" s="42"/>
      <c r="BW108" s="42"/>
      <c r="BX108" s="42"/>
      <c r="BY108" s="42"/>
      <c r="BZ108" s="42"/>
      <c r="CA108" s="42"/>
      <c r="CB108" s="42"/>
      <c r="CE108" s="42"/>
      <c r="CF108" s="42"/>
      <c r="CI108" t="s">
        <v>220</v>
      </c>
      <c r="CJ108">
        <v>99</v>
      </c>
      <c r="CK108" t="s">
        <v>333</v>
      </c>
      <c r="CL108" t="s">
        <v>20</v>
      </c>
      <c r="CM108">
        <f>IF(Table11[[#This Row],[CF heating system]]="Commercial electric heating",1,0)</f>
        <v>0</v>
      </c>
      <c r="CN108">
        <f>IF(AND(Table11[[#This Row],[CF heating system]]&lt;&gt;"Gas boiler",Table11[[#This Row],[Subsector]]&lt;&gt;"Industry"),1,0)</f>
        <v>1</v>
      </c>
      <c r="CO108" s="19">
        <v>0</v>
      </c>
    </row>
    <row r="109" spans="1:93" x14ac:dyDescent="0.25">
      <c r="A109" s="47"/>
      <c r="C109">
        <v>243</v>
      </c>
      <c r="D109" t="s">
        <v>29</v>
      </c>
      <c r="E109">
        <v>2020</v>
      </c>
      <c r="F109">
        <v>200</v>
      </c>
      <c r="G109">
        <v>300</v>
      </c>
      <c r="H109" t="s">
        <v>448</v>
      </c>
      <c r="J109">
        <v>0</v>
      </c>
      <c r="K109" s="39">
        <v>883.56127500000002</v>
      </c>
      <c r="L109" s="39">
        <v>117.9594</v>
      </c>
      <c r="M109" s="39">
        <v>0</v>
      </c>
      <c r="N109" s="26">
        <v>1</v>
      </c>
      <c r="O109" s="26"/>
      <c r="P109" s="26"/>
      <c r="R109">
        <v>100</v>
      </c>
      <c r="S109" t="s">
        <v>493</v>
      </c>
      <c r="T109">
        <v>2020</v>
      </c>
      <c r="U109">
        <v>1000</v>
      </c>
      <c r="V109">
        <v>3000</v>
      </c>
      <c r="W109" t="s">
        <v>454</v>
      </c>
      <c r="Y109" s="19"/>
      <c r="Z109" s="19">
        <v>1102.740898</v>
      </c>
      <c r="AA109" s="19"/>
      <c r="AB109" s="19">
        <v>22.054817960000001</v>
      </c>
      <c r="AC109" s="26">
        <v>0.85</v>
      </c>
      <c r="AD109" s="19"/>
      <c r="AE109" s="19"/>
      <c r="AG109" t="s">
        <v>487</v>
      </c>
      <c r="AH109" t="s">
        <v>472</v>
      </c>
      <c r="AI109" t="s">
        <v>494</v>
      </c>
      <c r="BH109" s="42"/>
      <c r="BI109" s="42"/>
      <c r="BJ109" s="42"/>
      <c r="BK109" s="42"/>
      <c r="BL109" s="42"/>
      <c r="BM109" s="42"/>
      <c r="BN109" s="42"/>
      <c r="BO109" s="42"/>
      <c r="BP109" s="42"/>
      <c r="BQ109" s="42"/>
      <c r="BR109" s="42"/>
      <c r="BS109" s="42"/>
      <c r="BT109" s="42"/>
      <c r="BU109" s="42"/>
      <c r="BV109" s="42"/>
      <c r="BW109" s="42"/>
      <c r="BX109" s="42"/>
      <c r="BY109" s="42"/>
      <c r="BZ109" s="42"/>
      <c r="CA109" s="42"/>
      <c r="CB109" s="42"/>
      <c r="CE109" s="42"/>
      <c r="CF109" s="42"/>
      <c r="CI109" t="s">
        <v>220</v>
      </c>
      <c r="CJ109">
        <v>100</v>
      </c>
      <c r="CK109" t="s">
        <v>333</v>
      </c>
      <c r="CL109" t="s">
        <v>20</v>
      </c>
      <c r="CM109">
        <f>IF(Table11[[#This Row],[CF heating system]]="Commercial electric heating",1,0)</f>
        <v>0</v>
      </c>
      <c r="CN109">
        <f>IF(AND(Table11[[#This Row],[CF heating system]]&lt;&gt;"Gas boiler",Table11[[#This Row],[Subsector]]&lt;&gt;"Industry"),1,0)</f>
        <v>1</v>
      </c>
      <c r="CO109" s="19">
        <v>0</v>
      </c>
    </row>
    <row r="110" spans="1:93" x14ac:dyDescent="0.25">
      <c r="A110" s="47"/>
      <c r="C110">
        <v>244</v>
      </c>
      <c r="D110" t="s">
        <v>29</v>
      </c>
      <c r="E110">
        <v>2020</v>
      </c>
      <c r="F110">
        <v>300</v>
      </c>
      <c r="G110">
        <v>500</v>
      </c>
      <c r="H110" t="s">
        <v>448</v>
      </c>
      <c r="J110">
        <v>0</v>
      </c>
      <c r="K110" s="39">
        <v>883.56127500000002</v>
      </c>
      <c r="L110" s="39">
        <v>117.9594</v>
      </c>
      <c r="M110" s="39">
        <v>0</v>
      </c>
      <c r="N110" s="26">
        <v>1</v>
      </c>
      <c r="O110" s="26"/>
      <c r="P110" s="26"/>
      <c r="R110">
        <v>101</v>
      </c>
      <c r="S110" t="s">
        <v>493</v>
      </c>
      <c r="T110">
        <v>2020</v>
      </c>
      <c r="U110">
        <v>3000</v>
      </c>
      <c r="V110">
        <v>10000</v>
      </c>
      <c r="W110" t="s">
        <v>454</v>
      </c>
      <c r="Y110" s="19"/>
      <c r="Z110" s="19">
        <v>681.27426479999997</v>
      </c>
      <c r="AA110" s="19"/>
      <c r="AB110" s="19">
        <v>13.625485299999999</v>
      </c>
      <c r="AC110" s="26">
        <v>0.85</v>
      </c>
      <c r="AD110" s="19"/>
      <c r="AE110" s="19"/>
      <c r="AG110" t="s">
        <v>487</v>
      </c>
      <c r="AH110" t="s">
        <v>463</v>
      </c>
      <c r="AI110" t="s">
        <v>494</v>
      </c>
      <c r="BH110" s="42"/>
      <c r="BI110" s="42"/>
      <c r="BJ110" s="42"/>
      <c r="BK110" s="42"/>
      <c r="BL110" s="42"/>
      <c r="BM110" s="42"/>
      <c r="BN110" s="42"/>
      <c r="BO110" s="42"/>
      <c r="BP110" s="42"/>
      <c r="BQ110" s="42"/>
      <c r="BR110" s="42"/>
      <c r="BS110" s="42"/>
      <c r="BT110" s="42"/>
      <c r="BU110" s="42"/>
      <c r="BV110" s="42"/>
      <c r="BW110" s="42"/>
      <c r="BX110" s="42"/>
      <c r="BY110" s="42"/>
      <c r="BZ110" s="42"/>
      <c r="CA110" s="42"/>
      <c r="CB110" s="42"/>
      <c r="CE110" s="42"/>
      <c r="CF110" s="42"/>
      <c r="CI110" t="s">
        <v>220</v>
      </c>
      <c r="CJ110">
        <v>101</v>
      </c>
      <c r="CK110" t="s">
        <v>333</v>
      </c>
      <c r="CL110" t="s">
        <v>20</v>
      </c>
      <c r="CM110">
        <f>IF(Table11[[#This Row],[CF heating system]]="Commercial electric heating",1,0)</f>
        <v>0</v>
      </c>
      <c r="CN110">
        <f>IF(AND(Table11[[#This Row],[CF heating system]]&lt;&gt;"Gas boiler",Table11[[#This Row],[Subsector]]&lt;&gt;"Industry"),1,0)</f>
        <v>1</v>
      </c>
      <c r="CO110" s="19">
        <v>0</v>
      </c>
    </row>
    <row r="111" spans="1:93" x14ac:dyDescent="0.25">
      <c r="A111" s="47"/>
      <c r="C111">
        <v>245</v>
      </c>
      <c r="D111" t="s">
        <v>29</v>
      </c>
      <c r="E111">
        <v>2020</v>
      </c>
      <c r="F111">
        <v>500</v>
      </c>
      <c r="G111">
        <v>1000</v>
      </c>
      <c r="H111" t="s">
        <v>448</v>
      </c>
      <c r="J111">
        <v>0</v>
      </c>
      <c r="K111" s="39">
        <v>883.56127500000002</v>
      </c>
      <c r="L111" s="39">
        <v>117.9594</v>
      </c>
      <c r="M111" s="39">
        <v>0</v>
      </c>
      <c r="N111" s="26">
        <v>1</v>
      </c>
      <c r="O111" s="26"/>
      <c r="P111" s="26"/>
      <c r="R111">
        <v>102</v>
      </c>
      <c r="S111" t="s">
        <v>493</v>
      </c>
      <c r="T111">
        <v>2020</v>
      </c>
      <c r="U111">
        <v>10000</v>
      </c>
      <c r="V111">
        <v>30000</v>
      </c>
      <c r="W111" t="s">
        <v>454</v>
      </c>
      <c r="Y111" s="19"/>
      <c r="Z111" s="19">
        <v>439.00905879999999</v>
      </c>
      <c r="AA111" s="19"/>
      <c r="AB111" s="19">
        <v>8.7801811759999993</v>
      </c>
      <c r="AC111" s="26">
        <v>0.85</v>
      </c>
      <c r="AD111" s="19"/>
      <c r="AE111" s="19"/>
      <c r="AG111" t="s">
        <v>487</v>
      </c>
      <c r="AH111" t="s">
        <v>466</v>
      </c>
      <c r="AI111" t="s">
        <v>494</v>
      </c>
      <c r="BH111" s="42"/>
      <c r="BI111" s="42"/>
      <c r="BJ111" s="42"/>
      <c r="BK111" s="42"/>
      <c r="BL111" s="42"/>
      <c r="BM111" s="42"/>
      <c r="BN111" s="42"/>
      <c r="BO111" s="42"/>
      <c r="BP111" s="42"/>
      <c r="BQ111" s="42"/>
      <c r="BR111" s="42"/>
      <c r="BS111" s="42"/>
      <c r="BT111" s="42"/>
      <c r="BU111" s="42"/>
      <c r="BV111" s="42"/>
      <c r="BW111" s="42"/>
      <c r="BX111" s="42"/>
      <c r="BY111" s="42"/>
      <c r="BZ111" s="42"/>
      <c r="CA111" s="42"/>
      <c r="CB111" s="42"/>
      <c r="CE111" s="42"/>
      <c r="CF111" s="42"/>
      <c r="CI111" t="s">
        <v>220</v>
      </c>
      <c r="CJ111">
        <v>102</v>
      </c>
      <c r="CK111" t="s">
        <v>333</v>
      </c>
      <c r="CL111" t="s">
        <v>20</v>
      </c>
      <c r="CM111">
        <f>IF(Table11[[#This Row],[CF heating system]]="Commercial electric heating",1,0)</f>
        <v>0</v>
      </c>
      <c r="CN111">
        <f>IF(AND(Table11[[#This Row],[CF heating system]]&lt;&gt;"Gas boiler",Table11[[#This Row],[Subsector]]&lt;&gt;"Industry"),1,0)</f>
        <v>1</v>
      </c>
      <c r="CO111" s="19">
        <v>0</v>
      </c>
    </row>
    <row r="112" spans="1:93" x14ac:dyDescent="0.25">
      <c r="A112" s="47"/>
      <c r="C112">
        <v>246</v>
      </c>
      <c r="D112" t="s">
        <v>29</v>
      </c>
      <c r="E112">
        <v>2020</v>
      </c>
      <c r="F112">
        <v>1000</v>
      </c>
      <c r="G112">
        <v>100000000</v>
      </c>
      <c r="H112" t="s">
        <v>448</v>
      </c>
      <c r="J112">
        <v>0</v>
      </c>
      <c r="K112" s="39">
        <v>883.56127500000002</v>
      </c>
      <c r="L112" s="39">
        <v>117.9594</v>
      </c>
      <c r="M112" s="39">
        <v>0</v>
      </c>
      <c r="N112" s="26">
        <v>1</v>
      </c>
      <c r="O112" s="26"/>
      <c r="P112" s="26"/>
      <c r="R112">
        <v>103</v>
      </c>
      <c r="S112" t="s">
        <v>493</v>
      </c>
      <c r="T112">
        <v>2020</v>
      </c>
      <c r="U112">
        <v>30000</v>
      </c>
      <c r="V112">
        <v>100000000</v>
      </c>
      <c r="W112" t="s">
        <v>454</v>
      </c>
      <c r="Y112" s="19"/>
      <c r="Z112" s="19">
        <v>271.22016989999997</v>
      </c>
      <c r="AA112" s="19"/>
      <c r="AB112" s="19">
        <v>5.424403399</v>
      </c>
      <c r="AC112" s="26">
        <v>0.85</v>
      </c>
      <c r="AD112" s="19"/>
      <c r="AE112" s="19"/>
      <c r="AG112" t="s">
        <v>487</v>
      </c>
      <c r="AH112" t="s">
        <v>468</v>
      </c>
      <c r="AI112" t="s">
        <v>494</v>
      </c>
      <c r="BH112" s="42"/>
      <c r="BI112" s="42"/>
      <c r="BJ112" s="42"/>
      <c r="BK112" s="42"/>
      <c r="BL112" s="42"/>
      <c r="BM112" s="42"/>
      <c r="BN112" s="42"/>
      <c r="BO112" s="42"/>
      <c r="BP112" s="42"/>
      <c r="BQ112" s="42"/>
      <c r="BR112" s="42"/>
      <c r="BS112" s="42"/>
      <c r="BT112" s="42"/>
      <c r="BU112" s="42"/>
      <c r="BV112" s="42"/>
      <c r="BW112" s="42"/>
      <c r="BX112" s="42"/>
      <c r="BY112" s="42"/>
      <c r="BZ112" s="42"/>
      <c r="CA112" s="42"/>
      <c r="CB112" s="42"/>
      <c r="CE112" s="42"/>
      <c r="CF112" s="42"/>
      <c r="CI112" t="s">
        <v>220</v>
      </c>
      <c r="CJ112">
        <v>103</v>
      </c>
      <c r="CK112" t="s">
        <v>333</v>
      </c>
      <c r="CL112" t="s">
        <v>20</v>
      </c>
      <c r="CM112">
        <f>IF(Table11[[#This Row],[CF heating system]]="Commercial electric heating",1,0)</f>
        <v>0</v>
      </c>
      <c r="CN112">
        <f>IF(AND(Table11[[#This Row],[CF heating system]]&lt;&gt;"Gas boiler",Table11[[#This Row],[Subsector]]&lt;&gt;"Industry"),1,0)</f>
        <v>1</v>
      </c>
      <c r="CO112" s="19">
        <v>0</v>
      </c>
    </row>
    <row r="113" spans="1:93" x14ac:dyDescent="0.25">
      <c r="A113" s="47"/>
      <c r="C113">
        <v>82</v>
      </c>
      <c r="D113" t="s">
        <v>78</v>
      </c>
      <c r="E113">
        <v>2020</v>
      </c>
      <c r="F113">
        <v>0</v>
      </c>
      <c r="G113">
        <v>3</v>
      </c>
      <c r="H113" t="s">
        <v>448</v>
      </c>
      <c r="J113" s="19">
        <v>267.6771</v>
      </c>
      <c r="K113" s="19">
        <v>132.70432500000001</v>
      </c>
      <c r="L113" s="19">
        <v>117.9594</v>
      </c>
      <c r="M113" s="71">
        <v>0</v>
      </c>
      <c r="N113" s="26">
        <v>1</v>
      </c>
      <c r="O113" s="26"/>
      <c r="P113" s="26"/>
      <c r="R113">
        <v>104</v>
      </c>
      <c r="S113" t="s">
        <v>493</v>
      </c>
      <c r="T113">
        <v>2020</v>
      </c>
      <c r="U113">
        <v>100000000</v>
      </c>
      <c r="V113">
        <v>1000000000</v>
      </c>
      <c r="W113" t="s">
        <v>454</v>
      </c>
      <c r="Y113" s="19"/>
      <c r="Z113" s="19">
        <v>174.77265420000001</v>
      </c>
      <c r="AA113" s="19"/>
      <c r="AB113" s="19">
        <v>3.4954530849999998</v>
      </c>
      <c r="AC113" s="26">
        <v>0.85</v>
      </c>
      <c r="AD113" s="19"/>
      <c r="AE113" s="19"/>
      <c r="AG113" t="s">
        <v>509</v>
      </c>
      <c r="AH113" t="s">
        <v>508</v>
      </c>
      <c r="AI113" t="s">
        <v>507</v>
      </c>
      <c r="BH113" s="42"/>
      <c r="BI113" s="42"/>
      <c r="BJ113" s="42"/>
      <c r="BK113" s="42"/>
      <c r="BL113" s="42"/>
      <c r="BM113" s="42"/>
      <c r="BN113" s="42"/>
      <c r="BO113" s="42"/>
      <c r="BP113" s="42"/>
      <c r="BQ113" s="42"/>
      <c r="BR113" s="42"/>
      <c r="BS113" s="42"/>
      <c r="BT113" s="42"/>
      <c r="BU113" s="42"/>
      <c r="BV113" s="42"/>
      <c r="BW113" s="42"/>
      <c r="BX113" s="42"/>
      <c r="BY113" s="42"/>
      <c r="BZ113" s="42"/>
      <c r="CA113" s="42"/>
      <c r="CB113" s="42"/>
      <c r="CI113" t="s">
        <v>220</v>
      </c>
      <c r="CJ113">
        <v>104</v>
      </c>
      <c r="CK113" t="s">
        <v>333</v>
      </c>
      <c r="CL113" t="s">
        <v>331</v>
      </c>
      <c r="CM113">
        <f>IF(Table11[[#This Row],[CF heating system]]="Commercial electric heating",1,0)</f>
        <v>1</v>
      </c>
      <c r="CN113">
        <f>IF(AND(Table11[[#This Row],[CF heating system]]&lt;&gt;"Gas boiler",Table11[[#This Row],[Subsector]]&lt;&gt;"Industry"),1,0)</f>
        <v>1</v>
      </c>
      <c r="CO113" s="19">
        <v>1224.963</v>
      </c>
    </row>
    <row r="114" spans="1:93" x14ac:dyDescent="0.25">
      <c r="A114" s="47"/>
      <c r="C114">
        <v>83</v>
      </c>
      <c r="D114" t="s">
        <v>78</v>
      </c>
      <c r="E114">
        <v>2020</v>
      </c>
      <c r="F114">
        <v>3</v>
      </c>
      <c r="G114">
        <v>5</v>
      </c>
      <c r="H114" t="s">
        <v>448</v>
      </c>
      <c r="J114" s="19">
        <v>267.6771</v>
      </c>
      <c r="K114" s="19">
        <v>132.70432500000001</v>
      </c>
      <c r="L114" s="19">
        <v>117.9594</v>
      </c>
      <c r="M114" s="71">
        <v>0</v>
      </c>
      <c r="N114" s="26">
        <v>1</v>
      </c>
      <c r="O114" s="26"/>
      <c r="P114" s="26"/>
      <c r="R114">
        <v>105</v>
      </c>
      <c r="S114" t="s">
        <v>496</v>
      </c>
      <c r="T114">
        <v>2020</v>
      </c>
      <c r="U114">
        <v>0</v>
      </c>
      <c r="V114">
        <v>100</v>
      </c>
      <c r="W114" t="s">
        <v>454</v>
      </c>
      <c r="Y114" s="19"/>
      <c r="Z114" s="19">
        <v>577.5643364</v>
      </c>
      <c r="AA114" s="19"/>
      <c r="AB114" s="19">
        <v>11.551286729999999</v>
      </c>
      <c r="AC114" s="26">
        <v>0.92</v>
      </c>
      <c r="AD114" s="19"/>
      <c r="AE114" s="19"/>
      <c r="AG114" t="s">
        <v>509</v>
      </c>
      <c r="AH114" t="s">
        <v>511</v>
      </c>
      <c r="AI114" t="s">
        <v>507</v>
      </c>
      <c r="BH114" s="42"/>
      <c r="BI114" s="42"/>
      <c r="BJ114" s="42"/>
      <c r="BK114" s="42"/>
      <c r="BL114" s="42"/>
      <c r="BM114" s="42"/>
      <c r="BN114" s="42"/>
      <c r="BO114" s="42"/>
      <c r="BP114" s="42"/>
      <c r="BQ114" s="42"/>
      <c r="BR114" s="42"/>
      <c r="BS114" s="42"/>
      <c r="BT114" s="42"/>
      <c r="BU114" s="42"/>
      <c r="BV114" s="42"/>
      <c r="BW114" s="42"/>
      <c r="BX114" s="42"/>
      <c r="BY114" s="42"/>
      <c r="BZ114" s="42"/>
      <c r="CA114" s="42"/>
      <c r="CB114" s="42"/>
      <c r="CI114" t="s">
        <v>220</v>
      </c>
      <c r="CJ114">
        <v>105</v>
      </c>
      <c r="CK114" t="s">
        <v>333</v>
      </c>
      <c r="CL114" t="s">
        <v>331</v>
      </c>
      <c r="CM114">
        <f>IF(Table11[[#This Row],[CF heating system]]="Commercial electric heating",1,0)</f>
        <v>1</v>
      </c>
      <c r="CN114">
        <f>IF(AND(Table11[[#This Row],[CF heating system]]&lt;&gt;"Gas boiler",Table11[[#This Row],[Subsector]]&lt;&gt;"Industry"),1,0)</f>
        <v>1</v>
      </c>
      <c r="CO114" s="19">
        <v>1224.963</v>
      </c>
    </row>
    <row r="115" spans="1:93" x14ac:dyDescent="0.25">
      <c r="A115" s="47"/>
      <c r="C115">
        <v>84</v>
      </c>
      <c r="D115" t="s">
        <v>78</v>
      </c>
      <c r="E115">
        <v>2020</v>
      </c>
      <c r="F115">
        <v>5</v>
      </c>
      <c r="G115">
        <v>10</v>
      </c>
      <c r="H115" t="s">
        <v>448</v>
      </c>
      <c r="J115" s="19">
        <v>267.6771</v>
      </c>
      <c r="K115" s="19">
        <v>132.70432500000001</v>
      </c>
      <c r="L115" s="19">
        <v>117.9594</v>
      </c>
      <c r="M115" s="71">
        <v>0</v>
      </c>
      <c r="N115" s="26">
        <v>1</v>
      </c>
      <c r="O115" s="26"/>
      <c r="P115" s="26"/>
      <c r="R115">
        <v>106</v>
      </c>
      <c r="S115" t="s">
        <v>496</v>
      </c>
      <c r="T115">
        <v>2020</v>
      </c>
      <c r="U115">
        <v>100</v>
      </c>
      <c r="V115">
        <v>300</v>
      </c>
      <c r="W115" t="s">
        <v>454</v>
      </c>
      <c r="Y115" s="19"/>
      <c r="Z115" s="19">
        <v>577.5643364</v>
      </c>
      <c r="AA115" s="19"/>
      <c r="AB115" s="19">
        <v>11.551286729999999</v>
      </c>
      <c r="AC115" s="26">
        <v>0.92</v>
      </c>
      <c r="AD115" s="19"/>
      <c r="AE115" s="19"/>
      <c r="AG115" t="s">
        <v>509</v>
      </c>
      <c r="AH115" t="s">
        <v>514</v>
      </c>
      <c r="AI115" t="s">
        <v>507</v>
      </c>
      <c r="BH115" s="42"/>
      <c r="BI115" s="42"/>
      <c r="BJ115" s="42"/>
      <c r="BK115" s="42"/>
      <c r="BL115" s="42"/>
      <c r="BM115" s="42"/>
      <c r="BN115" s="42"/>
      <c r="BO115" s="42"/>
      <c r="BP115" s="42"/>
      <c r="BQ115" s="42"/>
      <c r="BR115" s="42"/>
      <c r="BS115" s="42"/>
      <c r="BT115" s="42"/>
      <c r="BU115" s="42"/>
      <c r="BV115" s="42"/>
      <c r="BW115" s="42"/>
      <c r="BX115" s="42"/>
      <c r="BY115" s="42"/>
      <c r="BZ115" s="42"/>
      <c r="CA115" s="42"/>
      <c r="CB115" s="42"/>
      <c r="CI115" t="s">
        <v>220</v>
      </c>
      <c r="CJ115">
        <v>106</v>
      </c>
      <c r="CK115" t="s">
        <v>333</v>
      </c>
      <c r="CL115" t="s">
        <v>331</v>
      </c>
      <c r="CM115">
        <f>IF(Table11[[#This Row],[CF heating system]]="Commercial electric heating",1,0)</f>
        <v>1</v>
      </c>
      <c r="CN115">
        <f>IF(AND(Table11[[#This Row],[CF heating system]]&lt;&gt;"Gas boiler",Table11[[#This Row],[Subsector]]&lt;&gt;"Industry"),1,0)</f>
        <v>1</v>
      </c>
      <c r="CO115" s="19">
        <v>1224.963</v>
      </c>
    </row>
    <row r="116" spans="1:93" x14ac:dyDescent="0.25">
      <c r="A116" s="47"/>
      <c r="C116">
        <v>85</v>
      </c>
      <c r="D116" t="s">
        <v>78</v>
      </c>
      <c r="E116">
        <v>2020</v>
      </c>
      <c r="F116">
        <v>10</v>
      </c>
      <c r="G116">
        <v>15</v>
      </c>
      <c r="H116" t="s">
        <v>448</v>
      </c>
      <c r="J116" s="19">
        <v>267.6771</v>
      </c>
      <c r="K116" s="19">
        <v>132.70432500000001</v>
      </c>
      <c r="L116" s="19">
        <v>117.9594</v>
      </c>
      <c r="M116" s="71">
        <v>0</v>
      </c>
      <c r="N116" s="26">
        <v>1</v>
      </c>
      <c r="O116" s="26"/>
      <c r="P116" s="26"/>
      <c r="R116">
        <v>107</v>
      </c>
      <c r="S116" t="s">
        <v>496</v>
      </c>
      <c r="T116">
        <v>2020</v>
      </c>
      <c r="U116">
        <v>300</v>
      </c>
      <c r="V116">
        <v>1000</v>
      </c>
      <c r="W116" t="s">
        <v>454</v>
      </c>
      <c r="Y116" s="19"/>
      <c r="Z116" s="19">
        <v>577.5643364</v>
      </c>
      <c r="AA116" s="19"/>
      <c r="AB116" s="19">
        <v>11.551286729999999</v>
      </c>
      <c r="AC116" s="26">
        <v>0.92</v>
      </c>
      <c r="AD116" s="19"/>
      <c r="AE116" s="19"/>
      <c r="AG116" t="s">
        <v>509</v>
      </c>
      <c r="AH116" t="s">
        <v>518</v>
      </c>
      <c r="AI116" t="s">
        <v>507</v>
      </c>
      <c r="BH116" s="42"/>
      <c r="BI116" s="42"/>
      <c r="BJ116" s="42"/>
      <c r="BK116" s="42"/>
      <c r="BL116" s="42"/>
      <c r="BM116" s="42"/>
      <c r="BN116" s="42"/>
      <c r="BO116" s="42"/>
      <c r="BP116" s="42"/>
      <c r="BQ116" s="42"/>
      <c r="BR116" s="42"/>
      <c r="BS116" s="42"/>
      <c r="BT116" s="42"/>
      <c r="BU116" s="42"/>
      <c r="BV116" s="42"/>
      <c r="BW116" s="42"/>
      <c r="BX116" s="42"/>
      <c r="BY116" s="42"/>
      <c r="BZ116" s="42"/>
      <c r="CA116" s="42"/>
      <c r="CB116" s="42"/>
      <c r="CI116" t="s">
        <v>220</v>
      </c>
      <c r="CJ116">
        <v>107</v>
      </c>
      <c r="CK116" t="s">
        <v>333</v>
      </c>
      <c r="CL116" t="s">
        <v>331</v>
      </c>
      <c r="CM116">
        <f>IF(Table11[[#This Row],[CF heating system]]="Commercial electric heating",1,0)</f>
        <v>1</v>
      </c>
      <c r="CN116">
        <f>IF(AND(Table11[[#This Row],[CF heating system]]&lt;&gt;"Gas boiler",Table11[[#This Row],[Subsector]]&lt;&gt;"Industry"),1,0)</f>
        <v>1</v>
      </c>
      <c r="CO116" s="19">
        <v>1224.963</v>
      </c>
    </row>
    <row r="117" spans="1:93" x14ac:dyDescent="0.25">
      <c r="A117" s="47"/>
      <c r="C117">
        <v>86</v>
      </c>
      <c r="D117" t="s">
        <v>78</v>
      </c>
      <c r="E117">
        <v>2020</v>
      </c>
      <c r="F117">
        <v>15</v>
      </c>
      <c r="G117">
        <v>50</v>
      </c>
      <c r="H117" t="s">
        <v>448</v>
      </c>
      <c r="J117" s="19">
        <v>267.6771</v>
      </c>
      <c r="K117" s="19">
        <v>132.70432500000001</v>
      </c>
      <c r="L117" s="19">
        <v>0</v>
      </c>
      <c r="M117" s="71">
        <v>9.3289333859999992</v>
      </c>
      <c r="N117" s="26">
        <v>1</v>
      </c>
      <c r="O117" s="26"/>
      <c r="P117" s="26"/>
      <c r="R117">
        <v>108</v>
      </c>
      <c r="S117" t="s">
        <v>496</v>
      </c>
      <c r="T117">
        <v>2020</v>
      </c>
      <c r="U117">
        <v>1000</v>
      </c>
      <c r="V117">
        <v>3000</v>
      </c>
      <c r="W117" t="s">
        <v>454</v>
      </c>
      <c r="Y117" s="19"/>
      <c r="Z117" s="19">
        <v>577.5643364</v>
      </c>
      <c r="AA117" s="19"/>
      <c r="AB117" s="19">
        <v>11.551286729999999</v>
      </c>
      <c r="AC117" s="26">
        <v>0.92</v>
      </c>
      <c r="AD117" s="19"/>
      <c r="AE117" s="19"/>
      <c r="AG117" t="s">
        <v>509</v>
      </c>
      <c r="AH117" t="s">
        <v>521</v>
      </c>
      <c r="AI117" t="s">
        <v>507</v>
      </c>
      <c r="BH117" s="42"/>
      <c r="BI117" s="42"/>
      <c r="BJ117" s="42"/>
      <c r="BK117" s="42"/>
      <c r="BL117" s="42"/>
      <c r="BM117" s="42"/>
      <c r="BN117" s="42"/>
      <c r="BO117" s="42"/>
      <c r="BP117" s="42"/>
      <c r="BQ117" s="42"/>
      <c r="BR117" s="42"/>
      <c r="BS117" s="42"/>
      <c r="BT117" s="42"/>
      <c r="BU117" s="42"/>
      <c r="BV117" s="42"/>
      <c r="BW117" s="42"/>
      <c r="BX117" s="42"/>
      <c r="BY117" s="42"/>
      <c r="BZ117" s="42"/>
      <c r="CA117" s="42"/>
      <c r="CB117" s="42"/>
      <c r="CI117" t="s">
        <v>220</v>
      </c>
      <c r="CJ117">
        <v>108</v>
      </c>
      <c r="CK117" t="s">
        <v>333</v>
      </c>
      <c r="CL117" t="s">
        <v>25</v>
      </c>
      <c r="CM117">
        <f>IF(Table11[[#This Row],[CF heating system]]="Commercial electric heating",1,0)</f>
        <v>0</v>
      </c>
      <c r="CN117">
        <f>IF(AND(Table11[[#This Row],[CF heating system]]&lt;&gt;"Gas boiler",Table11[[#This Row],[Subsector]]&lt;&gt;"Industry"),1,0)</f>
        <v>0</v>
      </c>
      <c r="CO117" s="19">
        <v>0</v>
      </c>
    </row>
    <row r="118" spans="1:93" x14ac:dyDescent="0.25">
      <c r="A118" s="47"/>
      <c r="C118">
        <v>87</v>
      </c>
      <c r="D118" t="s">
        <v>78</v>
      </c>
      <c r="E118">
        <v>2020</v>
      </c>
      <c r="F118">
        <v>50</v>
      </c>
      <c r="G118">
        <v>100</v>
      </c>
      <c r="H118" t="s">
        <v>448</v>
      </c>
      <c r="J118" s="19">
        <v>267.6771</v>
      </c>
      <c r="K118" s="19">
        <v>132.70432500000001</v>
      </c>
      <c r="L118" s="19">
        <v>0</v>
      </c>
      <c r="M118" s="71">
        <v>6.9101265950000004</v>
      </c>
      <c r="N118" s="26">
        <v>1</v>
      </c>
      <c r="O118" s="26"/>
      <c r="P118" s="26"/>
      <c r="R118">
        <v>109</v>
      </c>
      <c r="S118" t="s">
        <v>496</v>
      </c>
      <c r="T118">
        <v>2020</v>
      </c>
      <c r="U118">
        <v>3000</v>
      </c>
      <c r="V118">
        <v>10000</v>
      </c>
      <c r="W118" t="s">
        <v>454</v>
      </c>
      <c r="Y118" s="19"/>
      <c r="Z118" s="19">
        <v>356.81973829999998</v>
      </c>
      <c r="AA118" s="19"/>
      <c r="AB118" s="19">
        <v>7.1363947659999996</v>
      </c>
      <c r="AC118" s="26">
        <v>0.92</v>
      </c>
      <c r="AD118" s="19"/>
      <c r="AE118" s="19"/>
      <c r="AG118" t="s">
        <v>509</v>
      </c>
      <c r="AH118" t="s">
        <v>524</v>
      </c>
      <c r="AI118" t="s">
        <v>507</v>
      </c>
      <c r="BH118" s="42"/>
      <c r="BI118" s="42"/>
      <c r="BJ118" s="42"/>
      <c r="BK118" s="42"/>
      <c r="BL118" s="42"/>
      <c r="BM118" s="42"/>
      <c r="BN118" s="42"/>
      <c r="BO118" s="42"/>
      <c r="BP118" s="42"/>
      <c r="BQ118" s="42"/>
      <c r="BR118" s="42"/>
      <c r="BS118" s="42"/>
      <c r="BT118" s="42"/>
      <c r="BU118" s="42"/>
      <c r="BV118" s="42"/>
      <c r="BW118" s="42"/>
      <c r="BX118" s="42"/>
      <c r="BY118" s="42"/>
      <c r="BZ118" s="42"/>
      <c r="CA118" s="42"/>
      <c r="CB118" s="42"/>
      <c r="CI118" t="s">
        <v>220</v>
      </c>
      <c r="CJ118">
        <v>109</v>
      </c>
      <c r="CK118" t="s">
        <v>333</v>
      </c>
      <c r="CL118" t="s">
        <v>25</v>
      </c>
      <c r="CM118">
        <f>IF(Table11[[#This Row],[CF heating system]]="Commercial electric heating",1,0)</f>
        <v>0</v>
      </c>
      <c r="CN118">
        <f>IF(AND(Table11[[#This Row],[CF heating system]]&lt;&gt;"Gas boiler",Table11[[#This Row],[Subsector]]&lt;&gt;"Industry"),1,0)</f>
        <v>0</v>
      </c>
      <c r="CO118" s="19">
        <v>0</v>
      </c>
    </row>
    <row r="119" spans="1:93" x14ac:dyDescent="0.25">
      <c r="A119" s="47"/>
      <c r="C119">
        <v>88</v>
      </c>
      <c r="D119" t="s">
        <v>78</v>
      </c>
      <c r="E119">
        <v>2020</v>
      </c>
      <c r="F119">
        <v>100</v>
      </c>
      <c r="G119">
        <v>200</v>
      </c>
      <c r="H119" t="s">
        <v>448</v>
      </c>
      <c r="J119" s="19">
        <v>267.6771</v>
      </c>
      <c r="K119" s="19">
        <v>132.70432500000001</v>
      </c>
      <c r="L119" s="19">
        <v>0</v>
      </c>
      <c r="M119" s="71">
        <v>5.1184682739999996</v>
      </c>
      <c r="N119" s="26">
        <v>1</v>
      </c>
      <c r="O119" s="26"/>
      <c r="P119" s="26"/>
      <c r="R119">
        <v>110</v>
      </c>
      <c r="S119" t="s">
        <v>496</v>
      </c>
      <c r="T119">
        <v>2020</v>
      </c>
      <c r="U119">
        <v>10000</v>
      </c>
      <c r="V119">
        <v>30000</v>
      </c>
      <c r="W119" t="s">
        <v>454</v>
      </c>
      <c r="Y119" s="19"/>
      <c r="Z119" s="19">
        <v>229.93250380000001</v>
      </c>
      <c r="AA119" s="19"/>
      <c r="AB119" s="19">
        <v>4.5986500760000002</v>
      </c>
      <c r="AC119" s="26">
        <v>0.92</v>
      </c>
      <c r="AD119" s="19"/>
      <c r="AE119" s="19"/>
      <c r="AG119" t="s">
        <v>509</v>
      </c>
      <c r="AH119" t="s">
        <v>527</v>
      </c>
      <c r="AI119" t="s">
        <v>507</v>
      </c>
      <c r="BH119" s="42"/>
      <c r="BI119" s="42"/>
      <c r="BJ119" s="42"/>
      <c r="BK119" s="42"/>
      <c r="BL119" s="42"/>
      <c r="BM119" s="42"/>
      <c r="BN119" s="42"/>
      <c r="BO119" s="42"/>
      <c r="BP119" s="42"/>
      <c r="BQ119" s="42"/>
      <c r="BR119" s="42"/>
      <c r="BS119" s="42"/>
      <c r="BT119" s="42"/>
      <c r="BU119" s="42"/>
      <c r="BV119" s="42"/>
      <c r="BW119" s="42"/>
      <c r="BX119" s="42"/>
      <c r="BY119" s="42"/>
      <c r="BZ119" s="42"/>
      <c r="CA119" s="42"/>
      <c r="CB119" s="42"/>
      <c r="CI119" t="s">
        <v>220</v>
      </c>
      <c r="CJ119">
        <v>110</v>
      </c>
      <c r="CK119" t="s">
        <v>333</v>
      </c>
      <c r="CL119" t="s">
        <v>20</v>
      </c>
      <c r="CM119">
        <f>IF(Table11[[#This Row],[CF heating system]]="Commercial electric heating",1,0)</f>
        <v>0</v>
      </c>
      <c r="CN119">
        <f>IF(AND(Table11[[#This Row],[CF heating system]]&lt;&gt;"Gas boiler",Table11[[#This Row],[Subsector]]&lt;&gt;"Industry"),1,0)</f>
        <v>1</v>
      </c>
      <c r="CO119" s="19">
        <v>0</v>
      </c>
    </row>
    <row r="120" spans="1:93" x14ac:dyDescent="0.25">
      <c r="A120" s="47"/>
      <c r="C120">
        <v>89</v>
      </c>
      <c r="D120" t="s">
        <v>78</v>
      </c>
      <c r="E120">
        <v>2020</v>
      </c>
      <c r="F120">
        <v>200</v>
      </c>
      <c r="G120">
        <v>300</v>
      </c>
      <c r="H120" t="s">
        <v>448</v>
      </c>
      <c r="J120" s="19">
        <v>267.6771</v>
      </c>
      <c r="K120" s="19">
        <v>132.70432500000001</v>
      </c>
      <c r="L120" s="19">
        <v>0</v>
      </c>
      <c r="M120" s="71">
        <v>4.2943011819999999</v>
      </c>
      <c r="N120" s="26">
        <v>1</v>
      </c>
      <c r="O120" s="26"/>
      <c r="P120" s="26"/>
      <c r="R120">
        <v>111</v>
      </c>
      <c r="S120" t="s">
        <v>496</v>
      </c>
      <c r="T120">
        <v>2020</v>
      </c>
      <c r="U120">
        <v>30000</v>
      </c>
      <c r="V120">
        <v>100000000</v>
      </c>
      <c r="W120" t="s">
        <v>454</v>
      </c>
      <c r="Y120" s="19"/>
      <c r="Z120" s="19">
        <v>142.0524964</v>
      </c>
      <c r="AA120" s="19"/>
      <c r="AB120" s="19">
        <v>2.8410499279999999</v>
      </c>
      <c r="AC120" s="26">
        <v>0.92</v>
      </c>
      <c r="AD120" s="19"/>
      <c r="AE120" s="19"/>
      <c r="AG120" t="s">
        <v>509</v>
      </c>
      <c r="AH120" t="s">
        <v>529</v>
      </c>
      <c r="AI120" t="s">
        <v>507</v>
      </c>
      <c r="BH120" s="42"/>
      <c r="BI120" s="42"/>
      <c r="BJ120" s="42"/>
      <c r="BK120" s="42"/>
      <c r="BL120" s="42"/>
      <c r="BM120" s="42"/>
      <c r="BN120" s="42"/>
      <c r="BO120" s="42"/>
      <c r="BP120" s="42"/>
      <c r="BQ120" s="42"/>
      <c r="BR120" s="42"/>
      <c r="BS120" s="42"/>
      <c r="BT120" s="42"/>
      <c r="BU120" s="42"/>
      <c r="BV120" s="42"/>
      <c r="BW120" s="42"/>
      <c r="BX120" s="42"/>
      <c r="BY120" s="42"/>
      <c r="BZ120" s="42"/>
      <c r="CA120" s="42"/>
      <c r="CB120" s="42"/>
      <c r="CI120" t="s">
        <v>220</v>
      </c>
      <c r="CJ120">
        <v>111</v>
      </c>
      <c r="CK120" t="s">
        <v>333</v>
      </c>
      <c r="CL120" t="s">
        <v>20</v>
      </c>
      <c r="CM120">
        <f>IF(Table11[[#This Row],[CF heating system]]="Commercial electric heating",1,0)</f>
        <v>0</v>
      </c>
      <c r="CN120">
        <f>IF(AND(Table11[[#This Row],[CF heating system]]&lt;&gt;"Gas boiler",Table11[[#This Row],[Subsector]]&lt;&gt;"Industry"),1,0)</f>
        <v>1</v>
      </c>
      <c r="CO120" s="19">
        <v>0</v>
      </c>
    </row>
    <row r="121" spans="1:93" x14ac:dyDescent="0.25">
      <c r="A121" s="47"/>
      <c r="C121">
        <v>90</v>
      </c>
      <c r="D121" t="s">
        <v>78</v>
      </c>
      <c r="E121">
        <v>2020</v>
      </c>
      <c r="F121">
        <v>300</v>
      </c>
      <c r="G121">
        <v>500</v>
      </c>
      <c r="H121" t="s">
        <v>448</v>
      </c>
      <c r="J121" s="19">
        <v>267.6771</v>
      </c>
      <c r="K121" s="19">
        <v>132.70432500000001</v>
      </c>
      <c r="L121" s="19">
        <v>0</v>
      </c>
      <c r="M121" s="71">
        <v>3.4421674379999998</v>
      </c>
      <c r="N121" s="26">
        <v>1</v>
      </c>
      <c r="O121" s="26"/>
      <c r="P121" s="26"/>
      <c r="R121">
        <v>112</v>
      </c>
      <c r="S121" t="s">
        <v>496</v>
      </c>
      <c r="T121">
        <v>2020</v>
      </c>
      <c r="U121">
        <v>100000000</v>
      </c>
      <c r="V121">
        <v>1000000000</v>
      </c>
      <c r="W121" t="s">
        <v>454</v>
      </c>
      <c r="Y121" s="19"/>
      <c r="Z121" s="19">
        <v>91.537778500000002</v>
      </c>
      <c r="AA121" s="19"/>
      <c r="AB121" s="19">
        <v>1.83075557</v>
      </c>
      <c r="AC121" s="26">
        <v>0.92</v>
      </c>
      <c r="AD121" s="19"/>
      <c r="AE121" s="19"/>
      <c r="AG121" t="s">
        <v>509</v>
      </c>
      <c r="AH121" t="s">
        <v>531</v>
      </c>
      <c r="AI121" t="s">
        <v>507</v>
      </c>
      <c r="BH121" s="42"/>
      <c r="BI121" s="42"/>
      <c r="BJ121" s="42"/>
      <c r="BK121" s="42"/>
      <c r="BL121" s="42"/>
      <c r="BM121" s="42"/>
      <c r="BN121" s="42"/>
      <c r="BO121" s="42"/>
      <c r="BP121" s="42"/>
      <c r="BQ121" s="42"/>
      <c r="BR121" s="42"/>
      <c r="BS121" s="42"/>
      <c r="BT121" s="42"/>
      <c r="BU121" s="42"/>
      <c r="BV121" s="42"/>
      <c r="BW121" s="42"/>
      <c r="BX121" s="42"/>
      <c r="BY121" s="42"/>
      <c r="BZ121" s="42"/>
      <c r="CA121" s="42"/>
      <c r="CB121" s="42"/>
      <c r="CI121" t="s">
        <v>220</v>
      </c>
      <c r="CJ121">
        <v>112</v>
      </c>
      <c r="CK121" t="s">
        <v>333</v>
      </c>
      <c r="CL121" t="s">
        <v>331</v>
      </c>
      <c r="CM121">
        <f>IF(Table11[[#This Row],[CF heating system]]="Commercial electric heating",1,0)</f>
        <v>1</v>
      </c>
      <c r="CN121">
        <f>IF(AND(Table11[[#This Row],[CF heating system]]&lt;&gt;"Gas boiler",Table11[[#This Row],[Subsector]]&lt;&gt;"Industry"),1,0)</f>
        <v>1</v>
      </c>
      <c r="CO121" s="19">
        <v>1224.963</v>
      </c>
    </row>
    <row r="122" spans="1:93" x14ac:dyDescent="0.25">
      <c r="A122" s="47"/>
      <c r="C122">
        <v>91</v>
      </c>
      <c r="D122" t="s">
        <v>78</v>
      </c>
      <c r="E122">
        <v>2020</v>
      </c>
      <c r="F122">
        <v>500</v>
      </c>
      <c r="G122">
        <v>1000</v>
      </c>
      <c r="H122" t="s">
        <v>448</v>
      </c>
      <c r="J122" s="19">
        <v>267.6771</v>
      </c>
      <c r="K122" s="19">
        <v>132.70432500000001</v>
      </c>
      <c r="L122" s="19">
        <v>0</v>
      </c>
      <c r="M122" s="71">
        <v>2.549681917</v>
      </c>
      <c r="N122" s="26">
        <v>1</v>
      </c>
      <c r="O122" s="26"/>
      <c r="P122" s="26"/>
      <c r="R122">
        <v>113</v>
      </c>
      <c r="S122" t="s">
        <v>473</v>
      </c>
      <c r="T122">
        <v>2020</v>
      </c>
      <c r="U122">
        <v>0</v>
      </c>
      <c r="V122">
        <v>100</v>
      </c>
      <c r="W122" t="s">
        <v>494</v>
      </c>
      <c r="Y122" s="19"/>
      <c r="Z122" s="19">
        <v>1204.5623109999999</v>
      </c>
      <c r="AA122" s="19"/>
      <c r="AB122" s="19">
        <v>24.091246210000001</v>
      </c>
      <c r="AC122" s="26">
        <v>0.85</v>
      </c>
      <c r="AD122" s="19"/>
      <c r="AE122" s="19"/>
      <c r="AG122" t="s">
        <v>509</v>
      </c>
      <c r="AH122" t="s">
        <v>533</v>
      </c>
      <c r="AI122" t="s">
        <v>507</v>
      </c>
      <c r="BH122" s="42"/>
      <c r="BI122" s="42"/>
      <c r="BJ122" s="42"/>
      <c r="BK122" s="42"/>
      <c r="BL122" s="42"/>
      <c r="BM122" s="42"/>
      <c r="BN122" s="42"/>
      <c r="BO122" s="42"/>
      <c r="BP122" s="42"/>
      <c r="BQ122" s="42"/>
      <c r="BR122" s="42"/>
      <c r="BS122" s="42"/>
      <c r="BT122" s="42"/>
      <c r="BU122" s="42"/>
      <c r="BV122" s="42"/>
      <c r="BW122" s="42"/>
      <c r="BX122" s="42"/>
      <c r="BY122" s="42"/>
      <c r="BZ122" s="42"/>
      <c r="CA122" s="42"/>
      <c r="CB122" s="42"/>
      <c r="CI122" t="s">
        <v>220</v>
      </c>
      <c r="CJ122">
        <v>113</v>
      </c>
      <c r="CK122" t="s">
        <v>333</v>
      </c>
      <c r="CL122" t="s">
        <v>20</v>
      </c>
      <c r="CM122">
        <f>IF(Table11[[#This Row],[CF heating system]]="Commercial electric heating",1,0)</f>
        <v>0</v>
      </c>
      <c r="CN122">
        <f>IF(AND(Table11[[#This Row],[CF heating system]]&lt;&gt;"Gas boiler",Table11[[#This Row],[Subsector]]&lt;&gt;"Industry"),1,0)</f>
        <v>1</v>
      </c>
      <c r="CO122" s="19">
        <v>0</v>
      </c>
    </row>
    <row r="123" spans="1:93" x14ac:dyDescent="0.25">
      <c r="A123" s="47"/>
      <c r="C123">
        <v>92</v>
      </c>
      <c r="D123" t="s">
        <v>78</v>
      </c>
      <c r="E123">
        <v>2020</v>
      </c>
      <c r="F123">
        <v>1000</v>
      </c>
      <c r="G123">
        <v>100000000</v>
      </c>
      <c r="H123" t="s">
        <v>448</v>
      </c>
      <c r="J123" s="19">
        <v>267.6771</v>
      </c>
      <c r="K123" s="19">
        <v>132.70432500000001</v>
      </c>
      <c r="L123" s="19">
        <v>0</v>
      </c>
      <c r="M123" s="71">
        <v>1.8886001320000001</v>
      </c>
      <c r="N123" s="26">
        <v>1</v>
      </c>
      <c r="O123" s="26"/>
      <c r="P123" s="26"/>
      <c r="R123">
        <v>114</v>
      </c>
      <c r="S123" t="s">
        <v>473</v>
      </c>
      <c r="T123">
        <v>2020</v>
      </c>
      <c r="U123">
        <v>100</v>
      </c>
      <c r="V123">
        <v>300</v>
      </c>
      <c r="W123" t="s">
        <v>494</v>
      </c>
      <c r="Y123" s="19"/>
      <c r="Z123" s="19">
        <v>1204.5623109999999</v>
      </c>
      <c r="AA123" s="19"/>
      <c r="AB123" s="19">
        <v>24.091246210000001</v>
      </c>
      <c r="AC123" s="26">
        <v>0.85</v>
      </c>
      <c r="AD123" s="19"/>
      <c r="AE123" s="19"/>
      <c r="AG123" t="s">
        <v>509</v>
      </c>
      <c r="AH123" t="s">
        <v>536</v>
      </c>
      <c r="AI123" t="s">
        <v>507</v>
      </c>
      <c r="CI123" t="s">
        <v>220</v>
      </c>
      <c r="CJ123">
        <v>114</v>
      </c>
      <c r="CK123" t="s">
        <v>333</v>
      </c>
      <c r="CL123" t="s">
        <v>20</v>
      </c>
      <c r="CM123">
        <f>IF(Table11[[#This Row],[CF heating system]]="Commercial electric heating",1,0)</f>
        <v>0</v>
      </c>
      <c r="CN123">
        <f>IF(AND(Table11[[#This Row],[CF heating system]]&lt;&gt;"Gas boiler",Table11[[#This Row],[Subsector]]&lt;&gt;"Industry"),1,0)</f>
        <v>1</v>
      </c>
      <c r="CO123" s="19">
        <v>0</v>
      </c>
    </row>
    <row r="124" spans="1:93" x14ac:dyDescent="0.25">
      <c r="A124" s="47"/>
      <c r="C124">
        <v>93</v>
      </c>
      <c r="D124" t="s">
        <v>81</v>
      </c>
      <c r="E124">
        <v>2020</v>
      </c>
      <c r="F124">
        <v>0</v>
      </c>
      <c r="G124">
        <v>3</v>
      </c>
      <c r="H124" t="s">
        <v>448</v>
      </c>
      <c r="J124" s="19">
        <v>5292.29385</v>
      </c>
      <c r="K124" s="19">
        <v>553.5018</v>
      </c>
      <c r="L124" s="19">
        <v>179.20755</v>
      </c>
      <c r="M124" s="71">
        <v>0</v>
      </c>
      <c r="N124" s="26">
        <v>1.198</v>
      </c>
      <c r="O124" s="26"/>
      <c r="P124" s="26"/>
      <c r="R124">
        <v>115</v>
      </c>
      <c r="S124" t="s">
        <v>473</v>
      </c>
      <c r="T124">
        <v>2020</v>
      </c>
      <c r="U124">
        <v>300</v>
      </c>
      <c r="V124">
        <v>1000</v>
      </c>
      <c r="W124" t="s">
        <v>494</v>
      </c>
      <c r="Y124" s="19"/>
      <c r="Z124" s="19">
        <v>1204.5623109999999</v>
      </c>
      <c r="AA124" s="19"/>
      <c r="AB124" s="19">
        <v>24.091246210000001</v>
      </c>
      <c r="AC124" s="26">
        <v>0.85</v>
      </c>
      <c r="AD124" s="19"/>
      <c r="AE124" s="19"/>
      <c r="AG124" t="s">
        <v>509</v>
      </c>
      <c r="AH124" t="s">
        <v>538</v>
      </c>
      <c r="AI124" t="s">
        <v>507</v>
      </c>
      <c r="CI124" t="s">
        <v>220</v>
      </c>
      <c r="CJ124">
        <v>115</v>
      </c>
      <c r="CK124" t="s">
        <v>333</v>
      </c>
      <c r="CL124" t="s">
        <v>20</v>
      </c>
      <c r="CM124">
        <f>IF(Table11[[#This Row],[CF heating system]]="Commercial electric heating",1,0)</f>
        <v>0</v>
      </c>
      <c r="CN124">
        <f>IF(AND(Table11[[#This Row],[CF heating system]]&lt;&gt;"Gas boiler",Table11[[#This Row],[Subsector]]&lt;&gt;"Industry"),1,0)</f>
        <v>1</v>
      </c>
      <c r="CO124" s="19">
        <v>0</v>
      </c>
    </row>
    <row r="125" spans="1:93" x14ac:dyDescent="0.25">
      <c r="A125" s="47"/>
      <c r="C125">
        <v>94</v>
      </c>
      <c r="D125" t="s">
        <v>81</v>
      </c>
      <c r="E125">
        <v>2020</v>
      </c>
      <c r="F125">
        <v>3</v>
      </c>
      <c r="G125">
        <v>5</v>
      </c>
      <c r="H125" t="s">
        <v>448</v>
      </c>
      <c r="J125" s="19">
        <v>5292.29385</v>
      </c>
      <c r="K125" s="19">
        <v>553.5018</v>
      </c>
      <c r="L125" s="19">
        <v>179.20755</v>
      </c>
      <c r="M125" s="71">
        <v>0</v>
      </c>
      <c r="N125" s="26">
        <v>1.198</v>
      </c>
      <c r="O125" s="26"/>
      <c r="P125" s="26"/>
      <c r="R125">
        <v>116</v>
      </c>
      <c r="S125" t="s">
        <v>473</v>
      </c>
      <c r="T125">
        <v>2020</v>
      </c>
      <c r="U125">
        <v>1000</v>
      </c>
      <c r="V125">
        <v>3000</v>
      </c>
      <c r="W125" t="s">
        <v>494</v>
      </c>
      <c r="Y125" s="19"/>
      <c r="Z125" s="19">
        <v>1204.5623109999999</v>
      </c>
      <c r="AA125" s="19"/>
      <c r="AB125" s="19">
        <v>24.091246210000001</v>
      </c>
      <c r="AC125" s="26">
        <v>0.85</v>
      </c>
      <c r="AD125" s="19"/>
      <c r="AE125" s="19"/>
      <c r="AG125" t="s">
        <v>509</v>
      </c>
      <c r="AH125" t="s">
        <v>540</v>
      </c>
      <c r="AI125" t="s">
        <v>507</v>
      </c>
      <c r="CI125" t="s">
        <v>220</v>
      </c>
      <c r="CJ125">
        <v>116</v>
      </c>
      <c r="CK125" t="s">
        <v>349</v>
      </c>
      <c r="CL125" t="s">
        <v>20</v>
      </c>
      <c r="CM125">
        <f>IF(Table11[[#This Row],[CF heating system]]="Commercial electric heating",1,0)</f>
        <v>0</v>
      </c>
      <c r="CN125">
        <f>IF(AND(Table11[[#This Row],[CF heating system]]&lt;&gt;"Gas boiler",Table11[[#This Row],[Subsector]]&lt;&gt;"Industry"),1,0)</f>
        <v>1</v>
      </c>
      <c r="CO125" s="19">
        <v>0</v>
      </c>
    </row>
    <row r="126" spans="1:93" x14ac:dyDescent="0.25">
      <c r="A126" s="47"/>
      <c r="C126">
        <v>95</v>
      </c>
      <c r="D126" t="s">
        <v>81</v>
      </c>
      <c r="E126">
        <v>2020</v>
      </c>
      <c r="F126">
        <v>5</v>
      </c>
      <c r="G126">
        <v>10</v>
      </c>
      <c r="H126" t="s">
        <v>448</v>
      </c>
      <c r="J126" s="19">
        <v>5292.29385</v>
      </c>
      <c r="K126" s="19">
        <v>553.5018</v>
      </c>
      <c r="L126" s="19">
        <v>179.20755</v>
      </c>
      <c r="M126" s="71">
        <v>0</v>
      </c>
      <c r="N126" s="26">
        <v>1.198</v>
      </c>
      <c r="O126" s="26"/>
      <c r="P126" s="26"/>
      <c r="R126">
        <v>117</v>
      </c>
      <c r="S126" t="s">
        <v>473</v>
      </c>
      <c r="T126">
        <v>2020</v>
      </c>
      <c r="U126">
        <v>3000</v>
      </c>
      <c r="V126">
        <v>10000</v>
      </c>
      <c r="W126" t="s">
        <v>494</v>
      </c>
      <c r="Y126" s="19"/>
      <c r="Z126" s="19">
        <v>744.17962</v>
      </c>
      <c r="AA126" s="19"/>
      <c r="AB126" s="19">
        <v>14.8835924</v>
      </c>
      <c r="AC126" s="26">
        <v>0.85</v>
      </c>
      <c r="AD126" s="19"/>
      <c r="AE126" s="19"/>
      <c r="AG126" t="s">
        <v>509</v>
      </c>
      <c r="AH126" t="s">
        <v>542</v>
      </c>
      <c r="AI126" t="s">
        <v>507</v>
      </c>
      <c r="CI126" t="s">
        <v>220</v>
      </c>
      <c r="CJ126">
        <v>117</v>
      </c>
      <c r="CK126" t="s">
        <v>349</v>
      </c>
      <c r="CL126" t="s">
        <v>20</v>
      </c>
      <c r="CM126">
        <f>IF(Table11[[#This Row],[CF heating system]]="Commercial electric heating",1,0)</f>
        <v>0</v>
      </c>
      <c r="CN126">
        <f>IF(AND(Table11[[#This Row],[CF heating system]]&lt;&gt;"Gas boiler",Table11[[#This Row],[Subsector]]&lt;&gt;"Industry"),1,0)</f>
        <v>1</v>
      </c>
      <c r="CO126" s="19">
        <v>0</v>
      </c>
    </row>
    <row r="127" spans="1:93" x14ac:dyDescent="0.25">
      <c r="A127" s="47"/>
      <c r="C127">
        <v>96</v>
      </c>
      <c r="D127" t="s">
        <v>81</v>
      </c>
      <c r="E127">
        <v>2020</v>
      </c>
      <c r="F127">
        <v>10</v>
      </c>
      <c r="G127">
        <v>15</v>
      </c>
      <c r="H127" t="s">
        <v>448</v>
      </c>
      <c r="J127" s="19">
        <v>5292.29385</v>
      </c>
      <c r="K127" s="19">
        <v>553.5018</v>
      </c>
      <c r="L127" s="19">
        <v>179.20755</v>
      </c>
      <c r="M127" s="71">
        <v>0</v>
      </c>
      <c r="N127" s="26">
        <v>1.198</v>
      </c>
      <c r="O127" s="26"/>
      <c r="P127" s="26"/>
      <c r="R127">
        <v>118</v>
      </c>
      <c r="S127" t="s">
        <v>473</v>
      </c>
      <c r="T127">
        <v>2020</v>
      </c>
      <c r="U127">
        <v>10000</v>
      </c>
      <c r="V127">
        <v>30000</v>
      </c>
      <c r="W127" t="s">
        <v>494</v>
      </c>
      <c r="Y127" s="19"/>
      <c r="Z127" s="19">
        <v>479.54489319999999</v>
      </c>
      <c r="AA127" s="19"/>
      <c r="AB127" s="19">
        <v>9.5908978640000004</v>
      </c>
      <c r="AC127" s="26">
        <v>0.85</v>
      </c>
      <c r="AD127" s="19"/>
      <c r="AE127" s="19"/>
      <c r="AG127" t="s">
        <v>509</v>
      </c>
      <c r="AH127" t="s">
        <v>545</v>
      </c>
      <c r="AI127" t="s">
        <v>507</v>
      </c>
      <c r="CI127" t="s">
        <v>220</v>
      </c>
      <c r="CJ127">
        <v>118</v>
      </c>
      <c r="CK127" t="s">
        <v>349</v>
      </c>
      <c r="CL127" t="s">
        <v>25</v>
      </c>
      <c r="CM127">
        <f>IF(Table11[[#This Row],[CF heating system]]="Commercial electric heating",1,0)</f>
        <v>0</v>
      </c>
      <c r="CN127">
        <f>IF(AND(Table11[[#This Row],[CF heating system]]&lt;&gt;"Gas boiler",Table11[[#This Row],[Subsector]]&lt;&gt;"Industry"),1,0)</f>
        <v>0</v>
      </c>
      <c r="CO127" s="19">
        <v>0</v>
      </c>
    </row>
    <row r="128" spans="1:93" x14ac:dyDescent="0.25">
      <c r="A128" s="47"/>
      <c r="C128">
        <v>97</v>
      </c>
      <c r="D128" t="s">
        <v>81</v>
      </c>
      <c r="E128">
        <v>2020</v>
      </c>
      <c r="F128">
        <v>15</v>
      </c>
      <c r="G128">
        <v>100000000</v>
      </c>
      <c r="H128" t="s">
        <v>448</v>
      </c>
      <c r="J128" s="19">
        <v>5292.29385</v>
      </c>
      <c r="K128" s="19">
        <v>553.5018</v>
      </c>
      <c r="L128" s="19">
        <v>179.20755</v>
      </c>
      <c r="M128" s="71">
        <v>0</v>
      </c>
      <c r="N128" s="26">
        <v>1.198</v>
      </c>
      <c r="O128" s="26"/>
      <c r="P128" s="26"/>
      <c r="R128">
        <v>119</v>
      </c>
      <c r="S128" t="s">
        <v>473</v>
      </c>
      <c r="T128">
        <v>2020</v>
      </c>
      <c r="U128">
        <v>30000</v>
      </c>
      <c r="V128">
        <v>100000000</v>
      </c>
      <c r="W128" t="s">
        <v>494</v>
      </c>
      <c r="Y128" s="19"/>
      <c r="Z128" s="19">
        <v>296.26324290000002</v>
      </c>
      <c r="AA128" s="19"/>
      <c r="AB128" s="19">
        <v>5.9252648580000002</v>
      </c>
      <c r="AC128" s="26">
        <v>0.85</v>
      </c>
      <c r="AD128" s="19"/>
      <c r="AE128" s="19"/>
      <c r="AG128" t="s">
        <v>509</v>
      </c>
      <c r="AH128" t="s">
        <v>547</v>
      </c>
      <c r="AI128" t="s">
        <v>507</v>
      </c>
      <c r="CI128" t="s">
        <v>220</v>
      </c>
      <c r="CJ128">
        <v>119</v>
      </c>
      <c r="CK128" t="s">
        <v>349</v>
      </c>
      <c r="CL128" t="s">
        <v>25</v>
      </c>
      <c r="CM128">
        <f>IF(Table11[[#This Row],[CF heating system]]="Commercial electric heating",1,0)</f>
        <v>0</v>
      </c>
      <c r="CN128">
        <f>IF(AND(Table11[[#This Row],[CF heating system]]&lt;&gt;"Gas boiler",Table11[[#This Row],[Subsector]]&lt;&gt;"Industry"),1,0)</f>
        <v>0</v>
      </c>
      <c r="CO128" s="19">
        <v>0</v>
      </c>
    </row>
    <row r="129" spans="1:93" x14ac:dyDescent="0.25">
      <c r="A129" s="47"/>
      <c r="C129">
        <v>98</v>
      </c>
      <c r="D129" t="s">
        <v>87</v>
      </c>
      <c r="E129">
        <v>2020</v>
      </c>
      <c r="F129">
        <v>0</v>
      </c>
      <c r="G129">
        <v>3</v>
      </c>
      <c r="H129" t="s">
        <v>448</v>
      </c>
      <c r="J129" s="19">
        <v>0</v>
      </c>
      <c r="K129" s="19">
        <v>883.56127500000002</v>
      </c>
      <c r="L129" s="19">
        <v>117.9594</v>
      </c>
      <c r="M129" s="71">
        <v>0</v>
      </c>
      <c r="N129" s="26">
        <v>1</v>
      </c>
      <c r="O129" s="26"/>
      <c r="P129" s="26"/>
      <c r="R129">
        <v>120</v>
      </c>
      <c r="S129" t="s">
        <v>473</v>
      </c>
      <c r="T129">
        <v>2020</v>
      </c>
      <c r="U129">
        <v>100000000</v>
      </c>
      <c r="V129">
        <v>1000000000</v>
      </c>
      <c r="W129" t="s">
        <v>494</v>
      </c>
      <c r="Y129" s="19"/>
      <c r="Z129" s="19">
        <v>190.91026059999999</v>
      </c>
      <c r="AA129" s="19"/>
      <c r="AB129" s="19">
        <v>3.8182052120000001</v>
      </c>
      <c r="AC129" s="26">
        <v>0.85</v>
      </c>
      <c r="AD129" s="19"/>
      <c r="AE129" s="19"/>
      <c r="AG129" t="s">
        <v>509</v>
      </c>
      <c r="AH129" t="s">
        <v>549</v>
      </c>
      <c r="AI129" t="s">
        <v>507</v>
      </c>
      <c r="CI129" t="s">
        <v>220</v>
      </c>
      <c r="CJ129">
        <v>120</v>
      </c>
      <c r="CK129" t="s">
        <v>349</v>
      </c>
      <c r="CL129" t="s">
        <v>25</v>
      </c>
      <c r="CM129">
        <f>IF(Table11[[#This Row],[CF heating system]]="Commercial electric heating",1,0)</f>
        <v>0</v>
      </c>
      <c r="CN129">
        <f>IF(AND(Table11[[#This Row],[CF heating system]]&lt;&gt;"Gas boiler",Table11[[#This Row],[Subsector]]&lt;&gt;"Industry"),1,0)</f>
        <v>0</v>
      </c>
      <c r="CO129" s="19">
        <v>0</v>
      </c>
    </row>
    <row r="130" spans="1:93" x14ac:dyDescent="0.25">
      <c r="A130" s="47"/>
      <c r="C130">
        <v>99</v>
      </c>
      <c r="D130" t="s">
        <v>87</v>
      </c>
      <c r="E130">
        <v>2020</v>
      </c>
      <c r="F130">
        <v>3</v>
      </c>
      <c r="G130">
        <v>5</v>
      </c>
      <c r="H130" t="s">
        <v>448</v>
      </c>
      <c r="J130" s="19">
        <v>0</v>
      </c>
      <c r="K130" s="19">
        <v>883.56127500000002</v>
      </c>
      <c r="L130" s="19">
        <v>117.9594</v>
      </c>
      <c r="M130" s="71">
        <v>0</v>
      </c>
      <c r="N130" s="26">
        <v>1</v>
      </c>
      <c r="O130" s="26"/>
      <c r="P130" s="26"/>
      <c r="R130">
        <v>121</v>
      </c>
      <c r="S130" t="s">
        <v>487</v>
      </c>
      <c r="T130">
        <v>2020</v>
      </c>
      <c r="U130">
        <v>0</v>
      </c>
      <c r="V130">
        <v>100</v>
      </c>
      <c r="W130" t="s">
        <v>494</v>
      </c>
      <c r="Y130" s="19"/>
      <c r="Z130" s="19">
        <v>633</v>
      </c>
      <c r="AA130" s="19"/>
      <c r="AB130" s="19">
        <v>13</v>
      </c>
      <c r="AC130" s="26">
        <v>0.5</v>
      </c>
      <c r="AD130" s="19"/>
      <c r="AE130" s="19"/>
      <c r="AG130" t="s">
        <v>562</v>
      </c>
      <c r="AH130" t="s">
        <v>508</v>
      </c>
      <c r="AI130" t="s">
        <v>507</v>
      </c>
      <c r="CI130" t="s">
        <v>220</v>
      </c>
      <c r="CJ130">
        <v>121</v>
      </c>
      <c r="CK130" t="s">
        <v>349</v>
      </c>
      <c r="CL130" t="s">
        <v>25</v>
      </c>
      <c r="CM130">
        <f>IF(Table11[[#This Row],[CF heating system]]="Commercial electric heating",1,0)</f>
        <v>0</v>
      </c>
      <c r="CN130">
        <f>IF(AND(Table11[[#This Row],[CF heating system]]&lt;&gt;"Gas boiler",Table11[[#This Row],[Subsector]]&lt;&gt;"Industry"),1,0)</f>
        <v>0</v>
      </c>
      <c r="CO130" s="19">
        <v>0</v>
      </c>
    </row>
    <row r="131" spans="1:93" x14ac:dyDescent="0.25">
      <c r="A131" s="47"/>
      <c r="C131">
        <v>100</v>
      </c>
      <c r="D131" t="s">
        <v>87</v>
      </c>
      <c r="E131">
        <v>2020</v>
      </c>
      <c r="F131">
        <v>5</v>
      </c>
      <c r="G131">
        <v>10</v>
      </c>
      <c r="H131" t="s">
        <v>448</v>
      </c>
      <c r="J131" s="19">
        <v>0</v>
      </c>
      <c r="K131" s="19">
        <v>883.56127500000002</v>
      </c>
      <c r="L131" s="19">
        <v>117.9594</v>
      </c>
      <c r="M131" s="71">
        <v>0</v>
      </c>
      <c r="N131" s="26">
        <v>1</v>
      </c>
      <c r="O131" s="26"/>
      <c r="P131" s="26"/>
      <c r="R131">
        <v>122</v>
      </c>
      <c r="S131" t="s">
        <v>487</v>
      </c>
      <c r="T131">
        <v>2020</v>
      </c>
      <c r="U131">
        <v>100</v>
      </c>
      <c r="V131">
        <v>300</v>
      </c>
      <c r="W131" t="s">
        <v>494</v>
      </c>
      <c r="Y131" s="19"/>
      <c r="Z131" s="19">
        <v>633</v>
      </c>
      <c r="AA131" s="19"/>
      <c r="AB131" s="19">
        <v>13</v>
      </c>
      <c r="AC131" s="26">
        <v>0.5</v>
      </c>
      <c r="AD131" s="19"/>
      <c r="AE131" s="19"/>
      <c r="AG131" t="s">
        <v>562</v>
      </c>
      <c r="AH131" t="s">
        <v>511</v>
      </c>
      <c r="AI131" t="s">
        <v>507</v>
      </c>
      <c r="CI131" t="s">
        <v>220</v>
      </c>
      <c r="CJ131">
        <v>122</v>
      </c>
      <c r="CK131" t="s">
        <v>349</v>
      </c>
      <c r="CL131" t="s">
        <v>25</v>
      </c>
      <c r="CM131">
        <f>IF(Table11[[#This Row],[CF heating system]]="Commercial electric heating",1,0)</f>
        <v>0</v>
      </c>
      <c r="CN131">
        <f>IF(AND(Table11[[#This Row],[CF heating system]]&lt;&gt;"Gas boiler",Table11[[#This Row],[Subsector]]&lt;&gt;"Industry"),1,0)</f>
        <v>0</v>
      </c>
      <c r="CO131" s="19">
        <v>0</v>
      </c>
    </row>
    <row r="132" spans="1:93" x14ac:dyDescent="0.25">
      <c r="A132" s="47"/>
      <c r="C132">
        <v>101</v>
      </c>
      <c r="D132" t="s">
        <v>87</v>
      </c>
      <c r="E132">
        <v>2020</v>
      </c>
      <c r="F132">
        <v>10</v>
      </c>
      <c r="G132">
        <v>100</v>
      </c>
      <c r="H132" t="s">
        <v>448</v>
      </c>
      <c r="J132" s="19">
        <v>0</v>
      </c>
      <c r="K132" s="19">
        <v>883.56127500000002</v>
      </c>
      <c r="L132" s="19">
        <v>117.9594</v>
      </c>
      <c r="M132" s="71">
        <v>0</v>
      </c>
      <c r="N132" s="26">
        <v>1</v>
      </c>
      <c r="O132" s="26"/>
      <c r="P132" s="26"/>
      <c r="R132">
        <v>123</v>
      </c>
      <c r="S132" t="s">
        <v>487</v>
      </c>
      <c r="T132">
        <v>2020</v>
      </c>
      <c r="U132">
        <v>300</v>
      </c>
      <c r="V132">
        <v>1000</v>
      </c>
      <c r="W132" t="s">
        <v>494</v>
      </c>
      <c r="Y132" s="19"/>
      <c r="Z132" s="19">
        <v>633</v>
      </c>
      <c r="AA132" s="19"/>
      <c r="AB132" s="19">
        <v>13</v>
      </c>
      <c r="AC132" s="26">
        <v>0.5</v>
      </c>
      <c r="AD132" s="19"/>
      <c r="AE132" s="19"/>
      <c r="AG132" t="s">
        <v>562</v>
      </c>
      <c r="AH132" t="s">
        <v>514</v>
      </c>
      <c r="AI132" t="s">
        <v>507</v>
      </c>
      <c r="CI132" t="s">
        <v>220</v>
      </c>
      <c r="CJ132">
        <v>123</v>
      </c>
      <c r="CK132" t="s">
        <v>349</v>
      </c>
      <c r="CL132" t="s">
        <v>20</v>
      </c>
      <c r="CM132">
        <f>IF(Table11[[#This Row],[CF heating system]]="Commercial electric heating",1,0)</f>
        <v>0</v>
      </c>
      <c r="CN132">
        <f>IF(AND(Table11[[#This Row],[CF heating system]]&lt;&gt;"Gas boiler",Table11[[#This Row],[Subsector]]&lt;&gt;"Industry"),1,0)</f>
        <v>1</v>
      </c>
      <c r="CO132" s="19">
        <v>0</v>
      </c>
    </row>
    <row r="133" spans="1:93" x14ac:dyDescent="0.25">
      <c r="A133" s="47"/>
      <c r="C133">
        <v>102</v>
      </c>
      <c r="D133" t="s">
        <v>87</v>
      </c>
      <c r="E133">
        <v>2020</v>
      </c>
      <c r="F133">
        <v>100</v>
      </c>
      <c r="G133">
        <v>1000</v>
      </c>
      <c r="H133" t="s">
        <v>448</v>
      </c>
      <c r="J133">
        <v>0</v>
      </c>
      <c r="K133" s="39">
        <v>883.56127500000002</v>
      </c>
      <c r="L133" s="39">
        <v>117.9594</v>
      </c>
      <c r="M133" s="39">
        <v>0</v>
      </c>
      <c r="N133" s="26">
        <v>1</v>
      </c>
      <c r="R133">
        <v>124</v>
      </c>
      <c r="S133" t="s">
        <v>487</v>
      </c>
      <c r="T133">
        <v>2020</v>
      </c>
      <c r="U133">
        <v>1000</v>
      </c>
      <c r="V133">
        <v>3000</v>
      </c>
      <c r="W133" t="s">
        <v>494</v>
      </c>
      <c r="Y133" s="19"/>
      <c r="Z133" s="19">
        <v>633</v>
      </c>
      <c r="AA133" s="19"/>
      <c r="AB133" s="19">
        <v>13</v>
      </c>
      <c r="AC133" s="26">
        <v>0.5</v>
      </c>
      <c r="AD133" s="19"/>
      <c r="AE133" s="19"/>
      <c r="AG133" t="s">
        <v>562</v>
      </c>
      <c r="AH133" t="s">
        <v>518</v>
      </c>
      <c r="AI133" t="s">
        <v>507</v>
      </c>
      <c r="CI133" t="s">
        <v>220</v>
      </c>
      <c r="CJ133">
        <v>124</v>
      </c>
      <c r="CK133" t="s">
        <v>349</v>
      </c>
      <c r="CL133" t="s">
        <v>20</v>
      </c>
      <c r="CM133">
        <f>IF(Table11[[#This Row],[CF heating system]]="Commercial electric heating",1,0)</f>
        <v>0</v>
      </c>
      <c r="CN133">
        <f>IF(AND(Table11[[#This Row],[CF heating system]]&lt;&gt;"Gas boiler",Table11[[#This Row],[Subsector]]&lt;&gt;"Industry"),1,0)</f>
        <v>1</v>
      </c>
      <c r="CO133" s="19">
        <v>0</v>
      </c>
    </row>
    <row r="134" spans="1:93" x14ac:dyDescent="0.25">
      <c r="A134" s="47"/>
      <c r="C134">
        <v>103</v>
      </c>
      <c r="D134" t="s">
        <v>87</v>
      </c>
      <c r="E134">
        <v>2020</v>
      </c>
      <c r="F134">
        <v>1000</v>
      </c>
      <c r="G134">
        <v>100000000</v>
      </c>
      <c r="H134" t="s">
        <v>448</v>
      </c>
      <c r="J134">
        <v>0</v>
      </c>
      <c r="K134" s="39">
        <v>883.56127500000002</v>
      </c>
      <c r="L134" s="39">
        <v>117.9594</v>
      </c>
      <c r="M134" s="39">
        <v>0</v>
      </c>
      <c r="N134" s="26">
        <v>1</v>
      </c>
      <c r="R134">
        <v>125</v>
      </c>
      <c r="S134" t="s">
        <v>487</v>
      </c>
      <c r="T134">
        <v>2020</v>
      </c>
      <c r="U134">
        <v>3000</v>
      </c>
      <c r="V134">
        <v>10000</v>
      </c>
      <c r="W134" t="s">
        <v>494</v>
      </c>
      <c r="Y134" s="19"/>
      <c r="Z134" s="19">
        <v>391</v>
      </c>
      <c r="AA134" s="19"/>
      <c r="AB134" s="19">
        <v>8</v>
      </c>
      <c r="AC134" s="26">
        <v>0.5</v>
      </c>
      <c r="AD134" s="19"/>
      <c r="AE134" s="19"/>
      <c r="AG134" t="s">
        <v>562</v>
      </c>
      <c r="AH134" t="s">
        <v>521</v>
      </c>
      <c r="AI134" t="s">
        <v>507</v>
      </c>
      <c r="CI134" t="s">
        <v>220</v>
      </c>
      <c r="CJ134">
        <v>125</v>
      </c>
      <c r="CK134" t="s">
        <v>349</v>
      </c>
      <c r="CL134" t="s">
        <v>20</v>
      </c>
      <c r="CM134">
        <f>IF(Table11[[#This Row],[CF heating system]]="Commercial electric heating",1,0)</f>
        <v>0</v>
      </c>
      <c r="CN134">
        <f>IF(AND(Table11[[#This Row],[CF heating system]]&lt;&gt;"Gas boiler",Table11[[#This Row],[Subsector]]&lt;&gt;"Industry"),1,0)</f>
        <v>1</v>
      </c>
      <c r="CO134" s="19">
        <v>0</v>
      </c>
    </row>
    <row r="135" spans="1:93" x14ac:dyDescent="0.25">
      <c r="A135" s="47"/>
      <c r="C135">
        <v>203</v>
      </c>
      <c r="D135" t="s">
        <v>25</v>
      </c>
      <c r="E135">
        <v>2020</v>
      </c>
      <c r="F135">
        <v>0</v>
      </c>
      <c r="G135">
        <v>3</v>
      </c>
      <c r="H135" t="s">
        <v>551</v>
      </c>
      <c r="J135">
        <v>2772.0459000000001</v>
      </c>
      <c r="K135" s="39">
        <v>20.756317500000002</v>
      </c>
      <c r="L135" s="39">
        <v>117.9594</v>
      </c>
      <c r="M135" s="71">
        <v>0</v>
      </c>
      <c r="N135" s="26">
        <v>0.87</v>
      </c>
      <c r="O135" s="26"/>
      <c r="P135" s="26"/>
      <c r="R135">
        <v>126</v>
      </c>
      <c r="S135" t="s">
        <v>487</v>
      </c>
      <c r="T135">
        <v>2020</v>
      </c>
      <c r="U135">
        <v>10000</v>
      </c>
      <c r="V135">
        <v>30000</v>
      </c>
      <c r="W135" t="s">
        <v>494</v>
      </c>
      <c r="Y135" s="19"/>
      <c r="Z135" s="19">
        <v>252</v>
      </c>
      <c r="AA135" s="19"/>
      <c r="AB135" s="19">
        <v>5</v>
      </c>
      <c r="AC135" s="26">
        <v>0.5</v>
      </c>
      <c r="AD135" s="19"/>
      <c r="AE135" s="19"/>
      <c r="AG135" t="s">
        <v>562</v>
      </c>
      <c r="AH135" t="s">
        <v>524</v>
      </c>
      <c r="AI135" t="s">
        <v>507</v>
      </c>
      <c r="CI135" t="s">
        <v>220</v>
      </c>
      <c r="CJ135">
        <v>126</v>
      </c>
      <c r="CK135" t="s">
        <v>349</v>
      </c>
      <c r="CL135" t="s">
        <v>20</v>
      </c>
      <c r="CM135">
        <f>IF(Table11[[#This Row],[CF heating system]]="Commercial electric heating",1,0)</f>
        <v>0</v>
      </c>
      <c r="CN135">
        <f>IF(AND(Table11[[#This Row],[CF heating system]]&lt;&gt;"Gas boiler",Table11[[#This Row],[Subsector]]&lt;&gt;"Industry"),1,0)</f>
        <v>1</v>
      </c>
      <c r="CO135" s="19">
        <v>0</v>
      </c>
    </row>
    <row r="136" spans="1:93" x14ac:dyDescent="0.25">
      <c r="A136" s="47"/>
      <c r="C136">
        <v>204</v>
      </c>
      <c r="D136" t="s">
        <v>25</v>
      </c>
      <c r="E136">
        <v>2020</v>
      </c>
      <c r="F136">
        <v>3</v>
      </c>
      <c r="G136">
        <v>5</v>
      </c>
      <c r="H136" t="s">
        <v>551</v>
      </c>
      <c r="J136">
        <v>2772.0459000000001</v>
      </c>
      <c r="K136" s="39">
        <v>20.756317500000002</v>
      </c>
      <c r="L136" s="39">
        <v>117.9594</v>
      </c>
      <c r="M136" s="71">
        <v>0</v>
      </c>
      <c r="N136" s="26">
        <v>0.87</v>
      </c>
      <c r="O136" s="26"/>
      <c r="P136" s="26"/>
      <c r="R136">
        <v>127</v>
      </c>
      <c r="S136" t="s">
        <v>487</v>
      </c>
      <c r="T136">
        <v>2020</v>
      </c>
      <c r="U136">
        <v>30000</v>
      </c>
      <c r="V136">
        <v>100000000</v>
      </c>
      <c r="W136" t="s">
        <v>494</v>
      </c>
      <c r="Y136" s="19"/>
      <c r="Z136" s="19">
        <v>156</v>
      </c>
      <c r="AA136" s="19"/>
      <c r="AB136" s="19">
        <v>3</v>
      </c>
      <c r="AC136" s="26">
        <v>0.5</v>
      </c>
      <c r="AD136" s="19"/>
      <c r="AE136" s="19"/>
      <c r="AG136" t="s">
        <v>562</v>
      </c>
      <c r="AH136" t="s">
        <v>527</v>
      </c>
      <c r="AI136" t="s">
        <v>507</v>
      </c>
      <c r="CI136" t="s">
        <v>220</v>
      </c>
      <c r="CJ136">
        <v>127</v>
      </c>
      <c r="CK136" t="s">
        <v>349</v>
      </c>
      <c r="CL136" t="s">
        <v>20</v>
      </c>
      <c r="CM136">
        <f>IF(Table11[[#This Row],[CF heating system]]="Commercial electric heating",1,0)</f>
        <v>0</v>
      </c>
      <c r="CN136">
        <f>IF(AND(Table11[[#This Row],[CF heating system]]&lt;&gt;"Gas boiler",Table11[[#This Row],[Subsector]]&lt;&gt;"Industry"),1,0)</f>
        <v>1</v>
      </c>
      <c r="CO136" s="19">
        <v>0</v>
      </c>
    </row>
    <row r="137" spans="1:93" x14ac:dyDescent="0.25">
      <c r="A137" s="47"/>
      <c r="C137">
        <v>205</v>
      </c>
      <c r="D137" t="s">
        <v>25</v>
      </c>
      <c r="E137">
        <v>2020</v>
      </c>
      <c r="F137">
        <v>5</v>
      </c>
      <c r="G137">
        <v>10</v>
      </c>
      <c r="H137" t="s">
        <v>551</v>
      </c>
      <c r="J137">
        <v>2772.0459000000001</v>
      </c>
      <c r="K137" s="39">
        <v>20.756317500000002</v>
      </c>
      <c r="L137" s="39">
        <v>117.9594</v>
      </c>
      <c r="M137" s="71">
        <v>0</v>
      </c>
      <c r="N137" s="26">
        <v>0.87</v>
      </c>
      <c r="O137" s="26"/>
      <c r="P137" s="26"/>
      <c r="R137">
        <v>128</v>
      </c>
      <c r="S137" t="s">
        <v>487</v>
      </c>
      <c r="T137">
        <v>2020</v>
      </c>
      <c r="U137">
        <v>100000000</v>
      </c>
      <c r="V137">
        <v>1000000000</v>
      </c>
      <c r="W137" t="s">
        <v>494</v>
      </c>
      <c r="Y137" s="19"/>
      <c r="Z137" s="19">
        <v>100</v>
      </c>
      <c r="AA137" s="19"/>
      <c r="AB137" s="19">
        <v>2</v>
      </c>
      <c r="AC137" s="26">
        <v>0.5</v>
      </c>
      <c r="AD137" s="19"/>
      <c r="AE137" s="19"/>
      <c r="AG137" t="s">
        <v>562</v>
      </c>
      <c r="AH137" t="s">
        <v>529</v>
      </c>
      <c r="AI137" t="s">
        <v>507</v>
      </c>
      <c r="CI137" t="s">
        <v>220</v>
      </c>
      <c r="CJ137">
        <v>128</v>
      </c>
      <c r="CK137" t="s">
        <v>349</v>
      </c>
      <c r="CL137" t="s">
        <v>20</v>
      </c>
      <c r="CM137">
        <f>IF(Table11[[#This Row],[CF heating system]]="Commercial electric heating",1,0)</f>
        <v>0</v>
      </c>
      <c r="CN137">
        <f>IF(AND(Table11[[#This Row],[CF heating system]]&lt;&gt;"Gas boiler",Table11[[#This Row],[Subsector]]&lt;&gt;"Industry"),1,0)</f>
        <v>1</v>
      </c>
      <c r="CO137" s="19">
        <v>0</v>
      </c>
    </row>
    <row r="138" spans="1:93" x14ac:dyDescent="0.25">
      <c r="A138" s="47"/>
      <c r="C138">
        <v>206</v>
      </c>
      <c r="D138" t="s">
        <v>25</v>
      </c>
      <c r="E138">
        <v>2020</v>
      </c>
      <c r="F138">
        <v>10</v>
      </c>
      <c r="G138">
        <v>15</v>
      </c>
      <c r="H138" t="s">
        <v>551</v>
      </c>
      <c r="J138">
        <v>2772.0459000000001</v>
      </c>
      <c r="K138" s="39">
        <v>20.756317500000002</v>
      </c>
      <c r="L138" s="39">
        <v>117.9594</v>
      </c>
      <c r="M138" s="71">
        <v>0</v>
      </c>
      <c r="N138" s="26">
        <v>0.87</v>
      </c>
      <c r="O138" s="26"/>
      <c r="P138" s="26"/>
      <c r="R138">
        <v>129</v>
      </c>
      <c r="S138" t="s">
        <v>509</v>
      </c>
      <c r="T138">
        <v>2020</v>
      </c>
      <c r="U138">
        <v>0</v>
      </c>
      <c r="V138">
        <v>100</v>
      </c>
      <c r="W138" t="s">
        <v>507</v>
      </c>
      <c r="Y138" s="19"/>
      <c r="Z138" s="19">
        <v>572.94367780000005</v>
      </c>
      <c r="AA138" s="19"/>
      <c r="AB138" s="19">
        <v>11.458873560000001</v>
      </c>
      <c r="AC138" s="26">
        <v>0.92</v>
      </c>
      <c r="AD138" s="19"/>
      <c r="AE138" s="19"/>
      <c r="AG138" t="s">
        <v>562</v>
      </c>
      <c r="AH138" t="s">
        <v>531</v>
      </c>
      <c r="AI138" t="s">
        <v>507</v>
      </c>
      <c r="CI138" t="s">
        <v>220</v>
      </c>
      <c r="CJ138">
        <v>129</v>
      </c>
      <c r="CK138" t="s">
        <v>349</v>
      </c>
      <c r="CL138" t="s">
        <v>25</v>
      </c>
      <c r="CM138">
        <f>IF(Table11[[#This Row],[CF heating system]]="Commercial electric heating",1,0)</f>
        <v>0</v>
      </c>
      <c r="CN138">
        <f>IF(AND(Table11[[#This Row],[CF heating system]]&lt;&gt;"Gas boiler",Table11[[#This Row],[Subsector]]&lt;&gt;"Industry"),1,0)</f>
        <v>0</v>
      </c>
      <c r="CO138" s="19">
        <v>0</v>
      </c>
    </row>
    <row r="139" spans="1:93" x14ac:dyDescent="0.25">
      <c r="A139" s="47"/>
      <c r="C139">
        <v>207</v>
      </c>
      <c r="D139" t="s">
        <v>25</v>
      </c>
      <c r="E139">
        <v>2020</v>
      </c>
      <c r="F139">
        <v>15</v>
      </c>
      <c r="G139">
        <v>50</v>
      </c>
      <c r="H139" t="s">
        <v>551</v>
      </c>
      <c r="J139">
        <v>0</v>
      </c>
      <c r="K139" s="39">
        <v>136.0779655</v>
      </c>
      <c r="L139" s="39">
        <v>0</v>
      </c>
      <c r="M139" s="71">
        <v>9.3289333859999992</v>
      </c>
      <c r="N139" s="26">
        <v>0.87</v>
      </c>
      <c r="O139" s="26"/>
      <c r="P139" s="26"/>
      <c r="R139">
        <v>130</v>
      </c>
      <c r="S139" t="s">
        <v>509</v>
      </c>
      <c r="T139">
        <v>2020</v>
      </c>
      <c r="U139">
        <v>100</v>
      </c>
      <c r="V139">
        <v>300</v>
      </c>
      <c r="W139" t="s">
        <v>507</v>
      </c>
      <c r="Y139" s="19"/>
      <c r="Z139" s="19">
        <v>572.94367780000005</v>
      </c>
      <c r="AA139" s="19"/>
      <c r="AB139" s="19">
        <v>11.458873560000001</v>
      </c>
      <c r="AC139" s="26">
        <v>0.92</v>
      </c>
      <c r="AD139" s="19"/>
      <c r="AE139" s="19"/>
      <c r="AG139" t="s">
        <v>562</v>
      </c>
      <c r="AH139" t="s">
        <v>533</v>
      </c>
      <c r="AI139" t="s">
        <v>507</v>
      </c>
      <c r="CI139" t="s">
        <v>220</v>
      </c>
      <c r="CJ139">
        <v>130</v>
      </c>
      <c r="CK139" t="s">
        <v>349</v>
      </c>
      <c r="CL139" t="s">
        <v>25</v>
      </c>
      <c r="CM139">
        <f>IF(Table11[[#This Row],[CF heating system]]="Commercial electric heating",1,0)</f>
        <v>0</v>
      </c>
      <c r="CN139">
        <f>IF(AND(Table11[[#This Row],[CF heating system]]&lt;&gt;"Gas boiler",Table11[[#This Row],[Subsector]]&lt;&gt;"Industry"),1,0)</f>
        <v>0</v>
      </c>
      <c r="CO139" s="19">
        <v>0</v>
      </c>
    </row>
    <row r="140" spans="1:93" x14ac:dyDescent="0.25">
      <c r="A140" s="47"/>
      <c r="C140">
        <v>208</v>
      </c>
      <c r="D140" t="s">
        <v>25</v>
      </c>
      <c r="E140">
        <v>2020</v>
      </c>
      <c r="F140">
        <v>50</v>
      </c>
      <c r="G140">
        <v>100</v>
      </c>
      <c r="H140" t="s">
        <v>551</v>
      </c>
      <c r="J140">
        <v>0</v>
      </c>
      <c r="K140" s="39">
        <v>105.0032132</v>
      </c>
      <c r="L140" s="39">
        <v>0</v>
      </c>
      <c r="M140" s="71">
        <v>6.9101265950000004</v>
      </c>
      <c r="N140" s="26">
        <v>0.87</v>
      </c>
      <c r="O140" s="26"/>
      <c r="P140" s="26"/>
      <c r="R140">
        <v>131</v>
      </c>
      <c r="S140" t="s">
        <v>509</v>
      </c>
      <c r="T140">
        <v>2020</v>
      </c>
      <c r="U140">
        <v>300</v>
      </c>
      <c r="V140">
        <v>1000</v>
      </c>
      <c r="W140" t="s">
        <v>507</v>
      </c>
      <c r="Y140" s="19"/>
      <c r="Z140" s="19">
        <v>572.94367780000005</v>
      </c>
      <c r="AA140" s="19"/>
      <c r="AB140" s="19">
        <v>11.458873560000001</v>
      </c>
      <c r="AC140" s="26">
        <v>0.92</v>
      </c>
      <c r="AD140" s="19"/>
      <c r="AE140" s="19"/>
      <c r="AG140" t="s">
        <v>562</v>
      </c>
      <c r="AH140" t="s">
        <v>536</v>
      </c>
      <c r="AI140" t="s">
        <v>507</v>
      </c>
      <c r="CI140" t="s">
        <v>220</v>
      </c>
      <c r="CJ140">
        <v>131</v>
      </c>
      <c r="CK140" t="s">
        <v>349</v>
      </c>
      <c r="CL140" t="s">
        <v>25</v>
      </c>
      <c r="CM140">
        <f>IF(Table11[[#This Row],[CF heating system]]="Commercial electric heating",1,0)</f>
        <v>0</v>
      </c>
      <c r="CN140">
        <f>IF(AND(Table11[[#This Row],[CF heating system]]&lt;&gt;"Gas boiler",Table11[[#This Row],[Subsector]]&lt;&gt;"Industry"),1,0)</f>
        <v>0</v>
      </c>
      <c r="CO140" s="19">
        <v>0</v>
      </c>
    </row>
    <row r="141" spans="1:93" x14ac:dyDescent="0.25">
      <c r="A141" s="47"/>
      <c r="C141">
        <v>209</v>
      </c>
      <c r="D141" t="s">
        <v>25</v>
      </c>
      <c r="E141">
        <v>2020</v>
      </c>
      <c r="F141">
        <v>100</v>
      </c>
      <c r="G141">
        <v>200</v>
      </c>
      <c r="H141" t="s">
        <v>551</v>
      </c>
      <c r="J141">
        <v>0</v>
      </c>
      <c r="K141" s="39">
        <v>81.02468863</v>
      </c>
      <c r="L141" s="39">
        <v>0</v>
      </c>
      <c r="M141" s="71">
        <v>5.1184682739999996</v>
      </c>
      <c r="N141" s="26">
        <v>0.87</v>
      </c>
      <c r="O141" s="26"/>
      <c r="P141" s="26"/>
      <c r="R141">
        <v>132</v>
      </c>
      <c r="S141" t="s">
        <v>509</v>
      </c>
      <c r="T141">
        <v>2020</v>
      </c>
      <c r="U141">
        <v>1000</v>
      </c>
      <c r="V141">
        <v>3000</v>
      </c>
      <c r="W141" t="s">
        <v>507</v>
      </c>
      <c r="Y141" s="19"/>
      <c r="Z141" s="19">
        <v>572.94367780000005</v>
      </c>
      <c r="AA141" s="19"/>
      <c r="AB141" s="19">
        <v>11.458873560000001</v>
      </c>
      <c r="AC141" s="26">
        <v>0.92</v>
      </c>
      <c r="AD141" s="19"/>
      <c r="AE141" s="19"/>
      <c r="AG141" t="s">
        <v>562</v>
      </c>
      <c r="AH141" t="s">
        <v>538</v>
      </c>
      <c r="AI141" t="s">
        <v>507</v>
      </c>
      <c r="CI141" t="s">
        <v>220</v>
      </c>
      <c r="CJ141">
        <v>132</v>
      </c>
      <c r="CK141" t="s">
        <v>349</v>
      </c>
      <c r="CL141" t="s">
        <v>25</v>
      </c>
      <c r="CM141">
        <f>IF(Table11[[#This Row],[CF heating system]]="Commercial electric heating",1,0)</f>
        <v>0</v>
      </c>
      <c r="CN141">
        <f>IF(AND(Table11[[#This Row],[CF heating system]]&lt;&gt;"Gas boiler",Table11[[#This Row],[Subsector]]&lt;&gt;"Industry"),1,0)</f>
        <v>0</v>
      </c>
      <c r="CO141" s="19">
        <v>0</v>
      </c>
    </row>
    <row r="142" spans="1:93" x14ac:dyDescent="0.25">
      <c r="A142" s="47"/>
      <c r="C142">
        <v>210</v>
      </c>
      <c r="D142" t="s">
        <v>25</v>
      </c>
      <c r="E142">
        <v>2020</v>
      </c>
      <c r="F142">
        <v>200</v>
      </c>
      <c r="G142">
        <v>300</v>
      </c>
      <c r="H142" t="s">
        <v>551</v>
      </c>
      <c r="J142">
        <v>0</v>
      </c>
      <c r="K142" s="39">
        <v>69.624043180000001</v>
      </c>
      <c r="L142" s="39">
        <v>0</v>
      </c>
      <c r="M142" s="71">
        <v>4.2943011819999999</v>
      </c>
      <c r="N142" s="26">
        <v>0.87</v>
      </c>
      <c r="O142" s="26"/>
      <c r="P142" s="26"/>
      <c r="R142">
        <v>133</v>
      </c>
      <c r="S142" t="s">
        <v>509</v>
      </c>
      <c r="T142">
        <v>2020</v>
      </c>
      <c r="U142">
        <v>3000</v>
      </c>
      <c r="V142">
        <v>10000</v>
      </c>
      <c r="W142" t="s">
        <v>507</v>
      </c>
      <c r="Y142" s="19"/>
      <c r="Z142" s="19">
        <v>353.96509150000003</v>
      </c>
      <c r="AA142" s="19"/>
      <c r="AB142" s="19">
        <v>7.0793018290000003</v>
      </c>
      <c r="AC142" s="26">
        <v>0.92</v>
      </c>
      <c r="AD142" s="19"/>
      <c r="AE142" s="19"/>
      <c r="AG142" t="s">
        <v>562</v>
      </c>
      <c r="AH142" t="s">
        <v>540</v>
      </c>
      <c r="AI142" t="s">
        <v>507</v>
      </c>
      <c r="CI142" t="s">
        <v>220</v>
      </c>
      <c r="CJ142">
        <v>133</v>
      </c>
      <c r="CK142" t="s">
        <v>349</v>
      </c>
      <c r="CL142" t="s">
        <v>331</v>
      </c>
      <c r="CM142">
        <f>IF(Table11[[#This Row],[CF heating system]]="Commercial electric heating",1,0)</f>
        <v>1</v>
      </c>
      <c r="CN142">
        <f>IF(AND(Table11[[#This Row],[CF heating system]]&lt;&gt;"Gas boiler",Table11[[#This Row],[Subsector]]&lt;&gt;"Industry"),1,0)</f>
        <v>1</v>
      </c>
      <c r="CO142" s="19">
        <v>1224.963</v>
      </c>
    </row>
    <row r="143" spans="1:93" x14ac:dyDescent="0.25">
      <c r="A143" s="47"/>
      <c r="C143">
        <v>211</v>
      </c>
      <c r="D143" t="s">
        <v>25</v>
      </c>
      <c r="E143">
        <v>2020</v>
      </c>
      <c r="F143">
        <v>300</v>
      </c>
      <c r="G143">
        <v>500</v>
      </c>
      <c r="H143" t="s">
        <v>551</v>
      </c>
      <c r="J143">
        <v>0</v>
      </c>
      <c r="K143" s="39">
        <v>57.515885109999999</v>
      </c>
      <c r="L143" s="39">
        <v>0</v>
      </c>
      <c r="M143" s="71">
        <v>3.4421674379999998</v>
      </c>
      <c r="N143" s="26">
        <v>0.87</v>
      </c>
      <c r="O143" s="26"/>
      <c r="P143" s="26"/>
      <c r="R143">
        <v>134</v>
      </c>
      <c r="S143" t="s">
        <v>509</v>
      </c>
      <c r="T143">
        <v>2020</v>
      </c>
      <c r="U143">
        <v>10000</v>
      </c>
      <c r="V143">
        <v>30000</v>
      </c>
      <c r="W143" t="s">
        <v>507</v>
      </c>
      <c r="Y143" s="19"/>
      <c r="Z143" s="19">
        <v>228.0929864</v>
      </c>
      <c r="AA143" s="19"/>
      <c r="AB143" s="19">
        <v>4.561859729</v>
      </c>
      <c r="AC143" s="26">
        <v>0.92</v>
      </c>
      <c r="AD143" s="19"/>
      <c r="AE143" s="19"/>
      <c r="AG143" t="s">
        <v>562</v>
      </c>
      <c r="AH143" t="s">
        <v>542</v>
      </c>
      <c r="AI143" t="s">
        <v>507</v>
      </c>
      <c r="CI143" t="s">
        <v>220</v>
      </c>
      <c r="CJ143">
        <v>134</v>
      </c>
      <c r="CK143" t="s">
        <v>349</v>
      </c>
      <c r="CL143" t="s">
        <v>331</v>
      </c>
      <c r="CM143">
        <f>IF(Table11[[#This Row],[CF heating system]]="Commercial electric heating",1,0)</f>
        <v>1</v>
      </c>
      <c r="CN143">
        <f>IF(AND(Table11[[#This Row],[CF heating system]]&lt;&gt;"Gas boiler",Table11[[#This Row],[Subsector]]&lt;&gt;"Industry"),1,0)</f>
        <v>1</v>
      </c>
      <c r="CO143" s="19">
        <v>1224.963</v>
      </c>
    </row>
    <row r="144" spans="1:93" x14ac:dyDescent="0.25">
      <c r="A144" s="47"/>
      <c r="C144">
        <v>212</v>
      </c>
      <c r="D144" t="s">
        <v>25</v>
      </c>
      <c r="E144">
        <v>2020</v>
      </c>
      <c r="F144">
        <v>500</v>
      </c>
      <c r="G144">
        <v>1000</v>
      </c>
      <c r="H144" t="s">
        <v>551</v>
      </c>
      <c r="J144">
        <v>0</v>
      </c>
      <c r="K144" s="39">
        <v>44.381562619999997</v>
      </c>
      <c r="L144" s="39">
        <v>0</v>
      </c>
      <c r="M144" s="71">
        <v>2.549681917</v>
      </c>
      <c r="N144" s="26">
        <v>0.87</v>
      </c>
      <c r="O144" s="26"/>
      <c r="P144" s="26"/>
      <c r="R144">
        <v>135</v>
      </c>
      <c r="S144" t="s">
        <v>509</v>
      </c>
      <c r="T144">
        <v>2020</v>
      </c>
      <c r="U144">
        <v>30000</v>
      </c>
      <c r="V144">
        <v>100000000</v>
      </c>
      <c r="W144" t="s">
        <v>507</v>
      </c>
      <c r="Y144" s="19"/>
      <c r="Z144" s="19">
        <v>140.91604100000001</v>
      </c>
      <c r="AA144" s="19"/>
      <c r="AB144" s="19">
        <v>2.8183208209999999</v>
      </c>
      <c r="AC144" s="26">
        <v>0.92</v>
      </c>
      <c r="AD144" s="19"/>
      <c r="AE144" s="19"/>
      <c r="AG144" t="s">
        <v>562</v>
      </c>
      <c r="AH144" t="s">
        <v>545</v>
      </c>
      <c r="AI144" t="s">
        <v>507</v>
      </c>
      <c r="CI144" t="s">
        <v>220</v>
      </c>
      <c r="CJ144">
        <v>135</v>
      </c>
      <c r="CK144" t="s">
        <v>349</v>
      </c>
      <c r="CL144" t="s">
        <v>331</v>
      </c>
      <c r="CM144">
        <f>IF(Table11[[#This Row],[CF heating system]]="Commercial electric heating",1,0)</f>
        <v>1</v>
      </c>
      <c r="CN144">
        <f>IF(AND(Table11[[#This Row],[CF heating system]]&lt;&gt;"Gas boiler",Table11[[#This Row],[Subsector]]&lt;&gt;"Industry"),1,0)</f>
        <v>1</v>
      </c>
      <c r="CO144" s="19">
        <v>1224.963</v>
      </c>
    </row>
    <row r="145" spans="1:93" x14ac:dyDescent="0.25">
      <c r="A145" s="47"/>
      <c r="C145">
        <v>213</v>
      </c>
      <c r="D145" t="s">
        <v>25</v>
      </c>
      <c r="E145">
        <v>2020</v>
      </c>
      <c r="F145">
        <v>1000</v>
      </c>
      <c r="G145">
        <v>100000000</v>
      </c>
      <c r="H145" t="s">
        <v>551</v>
      </c>
      <c r="J145">
        <v>0</v>
      </c>
      <c r="K145" s="39">
        <v>34.246592870000001</v>
      </c>
      <c r="L145" s="39">
        <v>0</v>
      </c>
      <c r="M145" s="71">
        <v>1.8886001320000001</v>
      </c>
      <c r="N145" s="26">
        <v>0.87</v>
      </c>
      <c r="O145" s="26"/>
      <c r="P145" s="26"/>
      <c r="R145">
        <v>136</v>
      </c>
      <c r="S145" t="s">
        <v>509</v>
      </c>
      <c r="T145">
        <v>2020</v>
      </c>
      <c r="U145">
        <v>100000000</v>
      </c>
      <c r="V145">
        <v>1000000000</v>
      </c>
      <c r="W145" t="s">
        <v>507</v>
      </c>
      <c r="Y145" s="19"/>
      <c r="Z145" s="19">
        <v>90.805453459999995</v>
      </c>
      <c r="AA145" s="19"/>
      <c r="AB145" s="19">
        <v>1.8161090689999999</v>
      </c>
      <c r="AC145" s="26">
        <v>0.92</v>
      </c>
      <c r="AD145" s="19"/>
      <c r="AE145" s="19"/>
      <c r="AG145" t="s">
        <v>562</v>
      </c>
      <c r="AH145" t="s">
        <v>547</v>
      </c>
      <c r="AI145" t="s">
        <v>507</v>
      </c>
      <c r="CI145" t="s">
        <v>220</v>
      </c>
      <c r="CJ145">
        <v>136</v>
      </c>
      <c r="CK145" t="s">
        <v>349</v>
      </c>
      <c r="CL145" t="s">
        <v>331</v>
      </c>
      <c r="CM145">
        <f>IF(Table11[[#This Row],[CF heating system]]="Commercial electric heating",1,0)</f>
        <v>1</v>
      </c>
      <c r="CN145">
        <f>IF(AND(Table11[[#This Row],[CF heating system]]&lt;&gt;"Gas boiler",Table11[[#This Row],[Subsector]]&lt;&gt;"Industry"),1,0)</f>
        <v>1</v>
      </c>
      <c r="CO145" s="19">
        <v>1224.963</v>
      </c>
    </row>
    <row r="146" spans="1:93" x14ac:dyDescent="0.25">
      <c r="A146" s="47"/>
      <c r="C146">
        <v>104</v>
      </c>
      <c r="D146" t="s">
        <v>89</v>
      </c>
      <c r="E146">
        <v>2020</v>
      </c>
      <c r="F146">
        <v>0</v>
      </c>
      <c r="G146">
        <v>3</v>
      </c>
      <c r="H146" t="s">
        <v>448</v>
      </c>
      <c r="J146">
        <v>10287.420749999999</v>
      </c>
      <c r="K146" s="39">
        <v>602.27347499999996</v>
      </c>
      <c r="L146" s="39">
        <v>117.9594</v>
      </c>
      <c r="M146" s="71">
        <v>0</v>
      </c>
      <c r="N146" s="26">
        <v>2.4500000000000002</v>
      </c>
      <c r="O146" s="26"/>
      <c r="P146" s="26"/>
      <c r="R146">
        <v>137</v>
      </c>
      <c r="S146" t="s">
        <v>562</v>
      </c>
      <c r="T146">
        <v>2020</v>
      </c>
      <c r="U146">
        <v>0</v>
      </c>
      <c r="V146">
        <v>100</v>
      </c>
      <c r="W146" t="s">
        <v>507</v>
      </c>
      <c r="X146" t="s">
        <v>448</v>
      </c>
      <c r="Y146" s="19"/>
      <c r="Z146" s="19">
        <v>572.94367780000005</v>
      </c>
      <c r="AA146" s="19"/>
      <c r="AB146" s="19">
        <v>11.458873560000001</v>
      </c>
      <c r="AC146" s="26">
        <v>0.92</v>
      </c>
      <c r="AD146" s="19">
        <v>3.3</v>
      </c>
      <c r="AE146" s="19"/>
      <c r="AG146" t="s">
        <v>562</v>
      </c>
      <c r="AH146" t="s">
        <v>549</v>
      </c>
      <c r="AI146" t="s">
        <v>507</v>
      </c>
      <c r="CI146" t="s">
        <v>220</v>
      </c>
      <c r="CJ146">
        <v>137</v>
      </c>
      <c r="CK146" t="s">
        <v>349</v>
      </c>
      <c r="CL146" t="s">
        <v>331</v>
      </c>
      <c r="CM146">
        <f>IF(Table11[[#This Row],[CF heating system]]="Commercial electric heating",1,0)</f>
        <v>1</v>
      </c>
      <c r="CN146">
        <f>IF(AND(Table11[[#This Row],[CF heating system]]&lt;&gt;"Gas boiler",Table11[[#This Row],[Subsector]]&lt;&gt;"Industry"),1,0)</f>
        <v>1</v>
      </c>
      <c r="CO146" s="19">
        <v>1224.963</v>
      </c>
    </row>
    <row r="147" spans="1:93" x14ac:dyDescent="0.25">
      <c r="A147" s="47"/>
      <c r="C147">
        <v>105</v>
      </c>
      <c r="D147" t="s">
        <v>89</v>
      </c>
      <c r="E147">
        <v>2020</v>
      </c>
      <c r="F147">
        <v>3</v>
      </c>
      <c r="G147">
        <v>5</v>
      </c>
      <c r="H147" t="s">
        <v>448</v>
      </c>
      <c r="J147">
        <v>10287.420749999999</v>
      </c>
      <c r="K147" s="39">
        <v>602.27347499999996</v>
      </c>
      <c r="L147" s="39">
        <v>117.9594</v>
      </c>
      <c r="M147" s="71">
        <v>0</v>
      </c>
      <c r="N147" s="26">
        <v>2.4500000000000002</v>
      </c>
      <c r="O147" s="26"/>
      <c r="P147" s="26"/>
      <c r="R147">
        <v>138</v>
      </c>
      <c r="S147" t="s">
        <v>562</v>
      </c>
      <c r="T147">
        <v>2020</v>
      </c>
      <c r="U147">
        <v>100</v>
      </c>
      <c r="V147">
        <v>300</v>
      </c>
      <c r="W147" t="s">
        <v>507</v>
      </c>
      <c r="X147" t="s">
        <v>448</v>
      </c>
      <c r="Y147" s="19"/>
      <c r="Z147" s="19">
        <v>572.94367780000005</v>
      </c>
      <c r="AA147" s="19"/>
      <c r="AB147" s="19">
        <v>11.458873560000001</v>
      </c>
      <c r="AC147" s="26">
        <v>0.92</v>
      </c>
      <c r="AD147" s="19">
        <v>3.3</v>
      </c>
      <c r="AE147" s="19"/>
      <c r="AG147" t="s">
        <v>512</v>
      </c>
      <c r="AH147" t="s">
        <v>508</v>
      </c>
      <c r="AI147" t="s">
        <v>507</v>
      </c>
      <c r="CI147" t="s">
        <v>220</v>
      </c>
      <c r="CJ147">
        <v>138</v>
      </c>
      <c r="CK147" t="s">
        <v>349</v>
      </c>
      <c r="CL147" t="s">
        <v>25</v>
      </c>
      <c r="CM147">
        <f>IF(Table11[[#This Row],[CF heating system]]="Commercial electric heating",1,0)</f>
        <v>0</v>
      </c>
      <c r="CN147">
        <f>IF(AND(Table11[[#This Row],[CF heating system]]&lt;&gt;"Gas boiler",Table11[[#This Row],[Subsector]]&lt;&gt;"Industry"),1,0)</f>
        <v>0</v>
      </c>
      <c r="CO147" s="19">
        <v>0</v>
      </c>
    </row>
    <row r="148" spans="1:93" x14ac:dyDescent="0.25">
      <c r="A148" s="47"/>
      <c r="C148">
        <v>106</v>
      </c>
      <c r="D148" t="s">
        <v>89</v>
      </c>
      <c r="E148">
        <v>2020</v>
      </c>
      <c r="F148">
        <v>5</v>
      </c>
      <c r="G148">
        <v>10</v>
      </c>
      <c r="H148" t="s">
        <v>448</v>
      </c>
      <c r="J148">
        <v>10287.420749999999</v>
      </c>
      <c r="K148" s="39">
        <v>602.27347499999996</v>
      </c>
      <c r="L148" s="39">
        <v>117.9594</v>
      </c>
      <c r="M148" s="71">
        <v>0</v>
      </c>
      <c r="N148" s="26">
        <v>2.4500000000000002</v>
      </c>
      <c r="O148" s="26"/>
      <c r="P148" s="26"/>
      <c r="R148">
        <v>139</v>
      </c>
      <c r="S148" t="s">
        <v>562</v>
      </c>
      <c r="T148">
        <v>2020</v>
      </c>
      <c r="U148">
        <v>300</v>
      </c>
      <c r="V148">
        <v>1000</v>
      </c>
      <c r="W148" t="s">
        <v>507</v>
      </c>
      <c r="X148" t="s">
        <v>448</v>
      </c>
      <c r="Y148" s="19"/>
      <c r="Z148" s="19">
        <v>572.94367780000005</v>
      </c>
      <c r="AA148" s="19"/>
      <c r="AB148" s="19">
        <v>11.458873560000001</v>
      </c>
      <c r="AC148" s="26">
        <v>0.92</v>
      </c>
      <c r="AD148" s="19">
        <v>3.3</v>
      </c>
      <c r="AE148" s="19"/>
      <c r="AG148" t="s">
        <v>512</v>
      </c>
      <c r="AH148" t="s">
        <v>511</v>
      </c>
      <c r="AI148" t="s">
        <v>507</v>
      </c>
      <c r="CI148" t="s">
        <v>220</v>
      </c>
      <c r="CJ148">
        <v>139</v>
      </c>
      <c r="CK148" t="s">
        <v>349</v>
      </c>
      <c r="CL148" t="s">
        <v>25</v>
      </c>
      <c r="CM148">
        <f>IF(Table11[[#This Row],[CF heating system]]="Commercial electric heating",1,0)</f>
        <v>0</v>
      </c>
      <c r="CN148">
        <f>IF(AND(Table11[[#This Row],[CF heating system]]&lt;&gt;"Gas boiler",Table11[[#This Row],[Subsector]]&lt;&gt;"Industry"),1,0)</f>
        <v>0</v>
      </c>
      <c r="CO148" s="19">
        <v>0</v>
      </c>
    </row>
    <row r="149" spans="1:93" x14ac:dyDescent="0.25">
      <c r="A149" s="47"/>
      <c r="C149">
        <v>107</v>
      </c>
      <c r="D149" t="s">
        <v>89</v>
      </c>
      <c r="E149">
        <v>2020</v>
      </c>
      <c r="F149">
        <v>10</v>
      </c>
      <c r="G149">
        <v>15</v>
      </c>
      <c r="H149" t="s">
        <v>448</v>
      </c>
      <c r="J149">
        <v>10287.420749999999</v>
      </c>
      <c r="K149" s="39">
        <v>602.27347499999996</v>
      </c>
      <c r="L149" s="39">
        <v>117.9594</v>
      </c>
      <c r="M149" s="71">
        <v>0</v>
      </c>
      <c r="N149" s="26">
        <v>2.4500000000000002</v>
      </c>
      <c r="O149" s="26"/>
      <c r="P149" s="26"/>
      <c r="R149">
        <v>140</v>
      </c>
      <c r="S149" t="s">
        <v>562</v>
      </c>
      <c r="T149">
        <v>2020</v>
      </c>
      <c r="U149">
        <v>1000</v>
      </c>
      <c r="V149">
        <v>3000</v>
      </c>
      <c r="W149" t="s">
        <v>507</v>
      </c>
      <c r="X149" t="s">
        <v>448</v>
      </c>
      <c r="Y149" s="19"/>
      <c r="Z149" s="19">
        <v>572.94367780000005</v>
      </c>
      <c r="AA149" s="19"/>
      <c r="AB149" s="19">
        <v>11.458873560000001</v>
      </c>
      <c r="AC149" s="26">
        <v>0.92</v>
      </c>
      <c r="AD149" s="19">
        <v>3.3</v>
      </c>
      <c r="AE149" s="19"/>
      <c r="AG149" t="s">
        <v>512</v>
      </c>
      <c r="AH149" t="s">
        <v>514</v>
      </c>
      <c r="AI149" t="s">
        <v>507</v>
      </c>
      <c r="CI149" t="s">
        <v>220</v>
      </c>
      <c r="CJ149">
        <v>140</v>
      </c>
      <c r="CK149" t="s">
        <v>349</v>
      </c>
      <c r="CL149" t="s">
        <v>25</v>
      </c>
      <c r="CM149">
        <f>IF(Table11[[#This Row],[CF heating system]]="Commercial electric heating",1,0)</f>
        <v>0</v>
      </c>
      <c r="CN149">
        <f>IF(AND(Table11[[#This Row],[CF heating system]]&lt;&gt;"Gas boiler",Table11[[#This Row],[Subsector]]&lt;&gt;"Industry"),1,0)</f>
        <v>0</v>
      </c>
      <c r="CO149" s="19">
        <v>0</v>
      </c>
    </row>
    <row r="150" spans="1:93" x14ac:dyDescent="0.25">
      <c r="A150" s="47"/>
      <c r="C150">
        <v>108</v>
      </c>
      <c r="D150" t="s">
        <v>89</v>
      </c>
      <c r="E150">
        <v>2020</v>
      </c>
      <c r="F150">
        <v>15</v>
      </c>
      <c r="G150">
        <v>50</v>
      </c>
      <c r="H150" t="s">
        <v>448</v>
      </c>
      <c r="J150">
        <v>17185.074499999999</v>
      </c>
      <c r="K150" s="39">
        <v>873.10362950000001</v>
      </c>
      <c r="L150" s="39">
        <v>0</v>
      </c>
      <c r="M150" s="71">
        <v>4.959802635</v>
      </c>
      <c r="N150" s="26">
        <v>2.4500000000000002</v>
      </c>
      <c r="O150" s="26"/>
      <c r="P150" s="26"/>
      <c r="R150">
        <v>141</v>
      </c>
      <c r="S150" t="s">
        <v>562</v>
      </c>
      <c r="T150">
        <v>2020</v>
      </c>
      <c r="U150">
        <v>3000</v>
      </c>
      <c r="V150">
        <v>10000</v>
      </c>
      <c r="W150" t="s">
        <v>507</v>
      </c>
      <c r="X150" t="s">
        <v>448</v>
      </c>
      <c r="Y150" s="19"/>
      <c r="Z150" s="19">
        <v>353.96509150000003</v>
      </c>
      <c r="AA150" s="19"/>
      <c r="AB150" s="19">
        <v>7.0793018290000003</v>
      </c>
      <c r="AC150" s="26">
        <v>0.92</v>
      </c>
      <c r="AD150" s="19">
        <v>3.3</v>
      </c>
      <c r="AE150" s="19"/>
      <c r="AG150" t="s">
        <v>512</v>
      </c>
      <c r="AH150" t="s">
        <v>518</v>
      </c>
      <c r="AI150" t="s">
        <v>507</v>
      </c>
      <c r="CI150" t="s">
        <v>220</v>
      </c>
      <c r="CJ150">
        <v>141</v>
      </c>
      <c r="CK150" t="s">
        <v>349</v>
      </c>
      <c r="CL150" t="s">
        <v>20</v>
      </c>
      <c r="CM150">
        <f>IF(Table11[[#This Row],[CF heating system]]="Commercial electric heating",1,0)</f>
        <v>0</v>
      </c>
      <c r="CN150">
        <f>IF(AND(Table11[[#This Row],[CF heating system]]&lt;&gt;"Gas boiler",Table11[[#This Row],[Subsector]]&lt;&gt;"Industry"),1,0)</f>
        <v>1</v>
      </c>
      <c r="CO150" s="19">
        <v>0</v>
      </c>
    </row>
    <row r="151" spans="1:93" x14ac:dyDescent="0.25">
      <c r="A151" s="47"/>
      <c r="C151">
        <v>109</v>
      </c>
      <c r="D151" t="s">
        <v>89</v>
      </c>
      <c r="E151">
        <v>2020</v>
      </c>
      <c r="F151">
        <v>50</v>
      </c>
      <c r="G151">
        <v>100</v>
      </c>
      <c r="H151" t="s">
        <v>448</v>
      </c>
      <c r="J151">
        <v>17185.074499999999</v>
      </c>
      <c r="K151" s="39">
        <v>784.70636309999998</v>
      </c>
      <c r="L151" s="39">
        <v>0</v>
      </c>
      <c r="M151" s="71">
        <v>3.8626981759999999</v>
      </c>
      <c r="N151" s="26">
        <v>2.4500000000000002</v>
      </c>
      <c r="O151" s="26"/>
      <c r="P151" s="26"/>
      <c r="R151">
        <v>142</v>
      </c>
      <c r="S151" t="s">
        <v>562</v>
      </c>
      <c r="T151">
        <v>2020</v>
      </c>
      <c r="U151">
        <v>10000</v>
      </c>
      <c r="V151">
        <v>30000</v>
      </c>
      <c r="W151" t="s">
        <v>507</v>
      </c>
      <c r="X151" t="s">
        <v>448</v>
      </c>
      <c r="Y151" s="19"/>
      <c r="Z151" s="19">
        <v>228.0929864</v>
      </c>
      <c r="AA151" s="19"/>
      <c r="AB151" s="19">
        <v>4.561859729</v>
      </c>
      <c r="AC151" s="26">
        <v>0.92</v>
      </c>
      <c r="AD151" s="19">
        <v>3.3</v>
      </c>
      <c r="AE151" s="19"/>
      <c r="AG151" t="s">
        <v>512</v>
      </c>
      <c r="AH151" t="s">
        <v>521</v>
      </c>
      <c r="AI151" t="s">
        <v>507</v>
      </c>
      <c r="CI151" t="s">
        <v>220</v>
      </c>
      <c r="CJ151">
        <v>142</v>
      </c>
      <c r="CK151" t="s">
        <v>349</v>
      </c>
      <c r="CL151" t="s">
        <v>20</v>
      </c>
      <c r="CM151">
        <f>IF(Table11[[#This Row],[CF heating system]]="Commercial electric heating",1,0)</f>
        <v>0</v>
      </c>
      <c r="CN151">
        <f>IF(AND(Table11[[#This Row],[CF heating system]]&lt;&gt;"Gas boiler",Table11[[#This Row],[Subsector]]&lt;&gt;"Industry"),1,0)</f>
        <v>1</v>
      </c>
      <c r="CO151" s="19">
        <v>0</v>
      </c>
    </row>
    <row r="152" spans="1:93" x14ac:dyDescent="0.25">
      <c r="A152" s="47"/>
      <c r="C152">
        <v>110</v>
      </c>
      <c r="D152" t="s">
        <v>89</v>
      </c>
      <c r="E152">
        <v>2020</v>
      </c>
      <c r="F152">
        <v>100</v>
      </c>
      <c r="G152">
        <v>200</v>
      </c>
      <c r="H152" t="s">
        <v>448</v>
      </c>
      <c r="J152">
        <v>17185.074499999999</v>
      </c>
      <c r="K152" s="39">
        <v>705.2588667</v>
      </c>
      <c r="L152" s="39">
        <v>0</v>
      </c>
      <c r="M152" s="72">
        <v>2.8611774030000001</v>
      </c>
      <c r="N152" s="26">
        <v>2.4500000000000002</v>
      </c>
      <c r="O152" s="26"/>
      <c r="P152" s="26"/>
      <c r="R152">
        <v>143</v>
      </c>
      <c r="S152" t="s">
        <v>562</v>
      </c>
      <c r="T152">
        <v>2020</v>
      </c>
      <c r="U152">
        <v>30000</v>
      </c>
      <c r="V152">
        <v>100000000</v>
      </c>
      <c r="W152" t="s">
        <v>507</v>
      </c>
      <c r="X152" t="s">
        <v>448</v>
      </c>
      <c r="Y152" s="19"/>
      <c r="Z152" s="19">
        <v>140.91604100000001</v>
      </c>
      <c r="AA152" s="19"/>
      <c r="AB152" s="19">
        <v>2.8183208209999999</v>
      </c>
      <c r="AC152" s="26">
        <v>0.92</v>
      </c>
      <c r="AD152" s="19">
        <v>3.3</v>
      </c>
      <c r="AE152" s="19"/>
      <c r="AG152" t="s">
        <v>512</v>
      </c>
      <c r="AH152" t="s">
        <v>524</v>
      </c>
      <c r="AI152" t="s">
        <v>507</v>
      </c>
      <c r="CI152" t="s">
        <v>220</v>
      </c>
      <c r="CJ152">
        <v>143</v>
      </c>
      <c r="CK152" t="s">
        <v>349</v>
      </c>
      <c r="CL152" t="s">
        <v>25</v>
      </c>
      <c r="CM152">
        <f>IF(Table11[[#This Row],[CF heating system]]="Commercial electric heating",1,0)</f>
        <v>0</v>
      </c>
      <c r="CN152">
        <f>IF(AND(Table11[[#This Row],[CF heating system]]&lt;&gt;"Gas boiler",Table11[[#This Row],[Subsector]]&lt;&gt;"Industry"),1,0)</f>
        <v>0</v>
      </c>
      <c r="CO152" s="19">
        <v>0</v>
      </c>
    </row>
    <row r="153" spans="1:93" x14ac:dyDescent="0.25">
      <c r="A153" s="47"/>
      <c r="C153">
        <v>111</v>
      </c>
      <c r="D153" t="s">
        <v>89</v>
      </c>
      <c r="E153">
        <v>2020</v>
      </c>
      <c r="F153">
        <v>200</v>
      </c>
      <c r="G153">
        <v>300</v>
      </c>
      <c r="H153" t="s">
        <v>448</v>
      </c>
      <c r="J153">
        <v>17185.074499999999</v>
      </c>
      <c r="K153" s="39">
        <v>662.56806730000005</v>
      </c>
      <c r="L153" s="39">
        <v>0</v>
      </c>
      <c r="M153" s="72">
        <v>2.4004754639999999</v>
      </c>
      <c r="N153" s="26">
        <v>2.4500000000000002</v>
      </c>
      <c r="O153" s="26"/>
      <c r="P153" s="26"/>
      <c r="R153">
        <v>144</v>
      </c>
      <c r="S153" t="s">
        <v>562</v>
      </c>
      <c r="T153">
        <v>2020</v>
      </c>
      <c r="U153">
        <v>100000000</v>
      </c>
      <c r="V153">
        <v>1000000000</v>
      </c>
      <c r="W153" t="s">
        <v>507</v>
      </c>
      <c r="X153" t="s">
        <v>448</v>
      </c>
      <c r="Y153" s="19"/>
      <c r="Z153" s="19">
        <v>90.805453459999995</v>
      </c>
      <c r="AA153" s="19"/>
      <c r="AB153" s="19">
        <v>1.8161090689999999</v>
      </c>
      <c r="AC153" s="26">
        <v>0.92</v>
      </c>
      <c r="AD153" s="19">
        <v>3.3</v>
      </c>
      <c r="AE153" s="19"/>
      <c r="AG153" t="s">
        <v>512</v>
      </c>
      <c r="AH153" t="s">
        <v>527</v>
      </c>
      <c r="AI153" t="s">
        <v>507</v>
      </c>
      <c r="CI153" t="s">
        <v>220</v>
      </c>
      <c r="CJ153">
        <v>144</v>
      </c>
      <c r="CK153" t="s">
        <v>349</v>
      </c>
      <c r="CL153" t="s">
        <v>25</v>
      </c>
      <c r="CM153">
        <f>IF(Table11[[#This Row],[CF heating system]]="Commercial electric heating",1,0)</f>
        <v>0</v>
      </c>
      <c r="CN153">
        <f>IF(AND(Table11[[#This Row],[CF heating system]]&lt;&gt;"Gas boiler",Table11[[#This Row],[Subsector]]&lt;&gt;"Industry"),1,0)</f>
        <v>0</v>
      </c>
      <c r="CO153" s="19">
        <v>0</v>
      </c>
    </row>
    <row r="154" spans="1:93" x14ac:dyDescent="0.25">
      <c r="A154" s="47"/>
      <c r="C154">
        <v>112</v>
      </c>
      <c r="D154" t="s">
        <v>89</v>
      </c>
      <c r="E154">
        <v>2020</v>
      </c>
      <c r="F154">
        <v>300</v>
      </c>
      <c r="G154">
        <v>500</v>
      </c>
      <c r="H154" t="s">
        <v>448</v>
      </c>
      <c r="J154">
        <v>17185.074499999999</v>
      </c>
      <c r="K154" s="39">
        <v>612.44316700000002</v>
      </c>
      <c r="L154" s="39">
        <v>0</v>
      </c>
      <c r="M154" s="72">
        <v>1.924140419</v>
      </c>
      <c r="N154" s="26">
        <v>2.4500000000000002</v>
      </c>
      <c r="O154" s="26"/>
      <c r="P154" s="26"/>
      <c r="R154">
        <v>145</v>
      </c>
      <c r="S154" t="s">
        <v>512</v>
      </c>
      <c r="T154">
        <v>2020</v>
      </c>
      <c r="U154">
        <v>0</v>
      </c>
      <c r="V154">
        <v>100</v>
      </c>
      <c r="W154" t="s">
        <v>507</v>
      </c>
      <c r="Y154" s="19"/>
      <c r="Z154" s="19">
        <v>922.09946190000005</v>
      </c>
      <c r="AA154" s="19"/>
      <c r="AB154" s="19">
        <v>18.441989240000002</v>
      </c>
      <c r="AC154" s="26">
        <v>0.5</v>
      </c>
      <c r="AD154" s="19"/>
      <c r="AE154" s="19"/>
      <c r="AG154" t="s">
        <v>512</v>
      </c>
      <c r="AH154" t="s">
        <v>529</v>
      </c>
      <c r="AI154" t="s">
        <v>507</v>
      </c>
      <c r="CI154" t="s">
        <v>220</v>
      </c>
      <c r="CJ154">
        <v>145</v>
      </c>
      <c r="CK154" t="s">
        <v>349</v>
      </c>
      <c r="CL154" t="s">
        <v>20</v>
      </c>
      <c r="CM154">
        <f>IF(Table11[[#This Row],[CF heating system]]="Commercial electric heating",1,0)</f>
        <v>0</v>
      </c>
      <c r="CN154">
        <f>IF(AND(Table11[[#This Row],[CF heating system]]&lt;&gt;"Gas boiler",Table11[[#This Row],[Subsector]]&lt;&gt;"Industry"),1,0)</f>
        <v>1</v>
      </c>
      <c r="CO154" s="19">
        <v>0</v>
      </c>
    </row>
    <row r="155" spans="1:93" x14ac:dyDescent="0.25">
      <c r="A155" s="47"/>
      <c r="C155">
        <v>113</v>
      </c>
      <c r="D155" t="s">
        <v>89</v>
      </c>
      <c r="E155">
        <v>2020</v>
      </c>
      <c r="F155">
        <v>500</v>
      </c>
      <c r="G155">
        <v>1000</v>
      </c>
      <c r="H155" t="s">
        <v>448</v>
      </c>
      <c r="J155">
        <v>17185.074499999999</v>
      </c>
      <c r="K155" s="39">
        <v>550.43643610000004</v>
      </c>
      <c r="L155" s="39">
        <v>0</v>
      </c>
      <c r="M155" s="72">
        <v>1.425249097</v>
      </c>
      <c r="N155" s="26">
        <v>2.4500000000000002</v>
      </c>
      <c r="O155" s="26"/>
      <c r="P155" s="26"/>
      <c r="R155">
        <v>146</v>
      </c>
      <c r="S155" t="s">
        <v>512</v>
      </c>
      <c r="T155">
        <v>2020</v>
      </c>
      <c r="U155">
        <v>100</v>
      </c>
      <c r="V155">
        <v>300</v>
      </c>
      <c r="W155" t="s">
        <v>507</v>
      </c>
      <c r="Y155" s="19"/>
      <c r="Z155" s="19">
        <v>922.09946190000005</v>
      </c>
      <c r="AA155" s="19"/>
      <c r="AB155" s="19">
        <v>18.441989240000002</v>
      </c>
      <c r="AC155" s="26">
        <v>0.5</v>
      </c>
      <c r="AD155" s="19"/>
      <c r="AE155" s="19"/>
      <c r="AG155" t="s">
        <v>512</v>
      </c>
      <c r="AH155" t="s">
        <v>531</v>
      </c>
      <c r="AI155" t="s">
        <v>507</v>
      </c>
      <c r="CI155" t="s">
        <v>220</v>
      </c>
      <c r="CJ155">
        <v>146</v>
      </c>
      <c r="CK155" t="s">
        <v>349</v>
      </c>
      <c r="CL155" t="s">
        <v>25</v>
      </c>
      <c r="CM155">
        <f>IF(Table11[[#This Row],[CF heating system]]="Commercial electric heating",1,0)</f>
        <v>0</v>
      </c>
      <c r="CN155">
        <f>IF(AND(Table11[[#This Row],[CF heating system]]&lt;&gt;"Gas boiler",Table11[[#This Row],[Subsector]]&lt;&gt;"Industry"),1,0)</f>
        <v>0</v>
      </c>
      <c r="CO155" s="19">
        <v>0</v>
      </c>
    </row>
    <row r="156" spans="1:93" x14ac:dyDescent="0.25">
      <c r="A156" s="47"/>
      <c r="C156">
        <v>114</v>
      </c>
      <c r="D156" t="s">
        <v>89</v>
      </c>
      <c r="E156">
        <v>2020</v>
      </c>
      <c r="F156">
        <v>1000</v>
      </c>
      <c r="G156">
        <v>100000000</v>
      </c>
      <c r="H156" t="s">
        <v>448</v>
      </c>
      <c r="J156">
        <v>17185.074499999999</v>
      </c>
      <c r="K156" s="39">
        <v>494.70756879999999</v>
      </c>
      <c r="L156" s="39">
        <v>0</v>
      </c>
      <c r="M156" s="72">
        <v>1.425249097</v>
      </c>
      <c r="N156" s="26">
        <v>2.4500000000000002</v>
      </c>
      <c r="O156" s="26"/>
      <c r="P156" s="26"/>
      <c r="R156">
        <v>147</v>
      </c>
      <c r="S156" t="s">
        <v>512</v>
      </c>
      <c r="T156">
        <v>2020</v>
      </c>
      <c r="U156">
        <v>300</v>
      </c>
      <c r="V156">
        <v>1000</v>
      </c>
      <c r="W156" t="s">
        <v>507</v>
      </c>
      <c r="Y156" s="19"/>
      <c r="Z156" s="19">
        <v>922.09946190000005</v>
      </c>
      <c r="AA156" s="19"/>
      <c r="AB156" s="19">
        <v>18.441989240000002</v>
      </c>
      <c r="AC156" s="26">
        <v>0.5</v>
      </c>
      <c r="AD156" s="19"/>
      <c r="AE156" s="19"/>
      <c r="AG156" t="s">
        <v>512</v>
      </c>
      <c r="AH156" t="s">
        <v>533</v>
      </c>
      <c r="AI156" t="s">
        <v>507</v>
      </c>
      <c r="CI156" t="s">
        <v>220</v>
      </c>
      <c r="CJ156">
        <v>147</v>
      </c>
      <c r="CK156" t="s">
        <v>349</v>
      </c>
      <c r="CL156" t="s">
        <v>25</v>
      </c>
      <c r="CM156">
        <f>IF(Table11[[#This Row],[CF heating system]]="Commercial electric heating",1,0)</f>
        <v>0</v>
      </c>
      <c r="CN156">
        <f>IF(AND(Table11[[#This Row],[CF heating system]]&lt;&gt;"Gas boiler",Table11[[#This Row],[Subsector]]&lt;&gt;"Industry"),1,0)</f>
        <v>0</v>
      </c>
      <c r="CO156" s="19">
        <v>0</v>
      </c>
    </row>
    <row r="157" spans="1:93" x14ac:dyDescent="0.25">
      <c r="A157" s="47"/>
      <c r="C157">
        <v>115</v>
      </c>
      <c r="D157" t="s">
        <v>94</v>
      </c>
      <c r="E157">
        <v>2020</v>
      </c>
      <c r="F157">
        <v>0</v>
      </c>
      <c r="G157">
        <v>3</v>
      </c>
      <c r="H157" t="s">
        <v>448</v>
      </c>
      <c r="J157">
        <v>5527.0784249999997</v>
      </c>
      <c r="K157" s="39">
        <v>462.7638</v>
      </c>
      <c r="L157" s="39">
        <v>117.9594</v>
      </c>
      <c r="M157" s="71">
        <v>0</v>
      </c>
      <c r="N157" s="26">
        <v>1.8868</v>
      </c>
      <c r="O157" s="26"/>
      <c r="P157" s="26"/>
      <c r="R157">
        <v>148</v>
      </c>
      <c r="S157" t="s">
        <v>512</v>
      </c>
      <c r="T157">
        <v>2020</v>
      </c>
      <c r="U157">
        <v>1000</v>
      </c>
      <c r="V157">
        <v>3000</v>
      </c>
      <c r="W157" t="s">
        <v>507</v>
      </c>
      <c r="Y157" s="19"/>
      <c r="Z157" s="19">
        <v>922.09946190000005</v>
      </c>
      <c r="AA157" s="19"/>
      <c r="AB157" s="19">
        <v>18.441989240000002</v>
      </c>
      <c r="AC157" s="26">
        <v>0.5</v>
      </c>
      <c r="AD157" s="19"/>
      <c r="AE157" s="19"/>
      <c r="AG157" t="s">
        <v>512</v>
      </c>
      <c r="AH157" t="s">
        <v>536</v>
      </c>
      <c r="AI157" t="s">
        <v>507</v>
      </c>
      <c r="CI157" t="s">
        <v>220</v>
      </c>
      <c r="CJ157">
        <v>148</v>
      </c>
      <c r="CK157" t="s">
        <v>349</v>
      </c>
      <c r="CL157" t="s">
        <v>331</v>
      </c>
      <c r="CM157">
        <f>IF(Table11[[#This Row],[CF heating system]]="Commercial electric heating",1,0)</f>
        <v>1</v>
      </c>
      <c r="CN157">
        <f>IF(AND(Table11[[#This Row],[CF heating system]]&lt;&gt;"Gas boiler",Table11[[#This Row],[Subsector]]&lt;&gt;"Industry"),1,0)</f>
        <v>1</v>
      </c>
      <c r="CO157" s="19">
        <v>1224.963</v>
      </c>
    </row>
    <row r="158" spans="1:93" x14ac:dyDescent="0.25">
      <c r="A158" s="47"/>
      <c r="C158">
        <v>116</v>
      </c>
      <c r="D158" t="s">
        <v>94</v>
      </c>
      <c r="E158">
        <v>2020</v>
      </c>
      <c r="F158">
        <v>3</v>
      </c>
      <c r="G158">
        <v>5</v>
      </c>
      <c r="H158" t="s">
        <v>448</v>
      </c>
      <c r="J158">
        <v>5527.0784249999997</v>
      </c>
      <c r="K158" s="39">
        <v>462.7638</v>
      </c>
      <c r="L158" s="39">
        <v>117.9594</v>
      </c>
      <c r="M158" s="71">
        <v>0</v>
      </c>
      <c r="N158" s="26">
        <v>1.8868</v>
      </c>
      <c r="O158" s="26"/>
      <c r="P158" s="26"/>
      <c r="R158">
        <v>149</v>
      </c>
      <c r="S158" t="s">
        <v>512</v>
      </c>
      <c r="T158">
        <v>2020</v>
      </c>
      <c r="U158">
        <v>3000</v>
      </c>
      <c r="V158">
        <v>10000</v>
      </c>
      <c r="W158" t="s">
        <v>507</v>
      </c>
      <c r="Y158" s="19"/>
      <c r="Z158" s="19">
        <v>569.67383180000002</v>
      </c>
      <c r="AA158" s="19"/>
      <c r="AB158" s="19">
        <v>11.393476639999999</v>
      </c>
      <c r="AC158" s="26">
        <v>0.5</v>
      </c>
      <c r="AD158" s="19"/>
      <c r="AE158" s="19"/>
      <c r="AG158" t="s">
        <v>512</v>
      </c>
      <c r="AH158" t="s">
        <v>538</v>
      </c>
      <c r="AI158" t="s">
        <v>507</v>
      </c>
      <c r="CI158" t="s">
        <v>220</v>
      </c>
      <c r="CJ158">
        <v>149</v>
      </c>
      <c r="CK158" t="s">
        <v>349</v>
      </c>
      <c r="CL158" t="s">
        <v>331</v>
      </c>
      <c r="CM158">
        <f>IF(Table11[[#This Row],[CF heating system]]="Commercial electric heating",1,0)</f>
        <v>1</v>
      </c>
      <c r="CN158">
        <f>IF(AND(Table11[[#This Row],[CF heating system]]&lt;&gt;"Gas boiler",Table11[[#This Row],[Subsector]]&lt;&gt;"Industry"),1,0)</f>
        <v>1</v>
      </c>
      <c r="CO158" s="19">
        <v>1224.963</v>
      </c>
    </row>
    <row r="159" spans="1:93" x14ac:dyDescent="0.25">
      <c r="A159" s="47"/>
      <c r="C159">
        <v>117</v>
      </c>
      <c r="D159" t="s">
        <v>94</v>
      </c>
      <c r="E159">
        <v>2020</v>
      </c>
      <c r="F159">
        <v>5</v>
      </c>
      <c r="G159">
        <v>10</v>
      </c>
      <c r="H159" t="s">
        <v>448</v>
      </c>
      <c r="J159">
        <v>5527.0784249999997</v>
      </c>
      <c r="K159" s="39">
        <v>462.7638</v>
      </c>
      <c r="L159" s="39">
        <v>117.9594</v>
      </c>
      <c r="M159" s="71">
        <v>0</v>
      </c>
      <c r="N159" s="26">
        <v>1.8868</v>
      </c>
      <c r="O159" s="26"/>
      <c r="P159" s="26"/>
      <c r="R159">
        <v>150</v>
      </c>
      <c r="S159" t="s">
        <v>512</v>
      </c>
      <c r="T159">
        <v>2020</v>
      </c>
      <c r="U159">
        <v>10000</v>
      </c>
      <c r="V159">
        <v>30000</v>
      </c>
      <c r="W159" t="s">
        <v>507</v>
      </c>
      <c r="Y159" s="19"/>
      <c r="Z159" s="19">
        <v>367.09440769999998</v>
      </c>
      <c r="AA159" s="19"/>
      <c r="AB159" s="19">
        <v>7.3418881550000004</v>
      </c>
      <c r="AC159" s="26">
        <v>0.5</v>
      </c>
      <c r="AD159" s="19"/>
      <c r="AE159" s="19"/>
      <c r="AG159" t="s">
        <v>512</v>
      </c>
      <c r="AH159" t="s">
        <v>540</v>
      </c>
      <c r="AI159" t="s">
        <v>507</v>
      </c>
      <c r="CI159" t="s">
        <v>220</v>
      </c>
      <c r="CJ159">
        <v>150</v>
      </c>
      <c r="CK159" t="s">
        <v>349</v>
      </c>
      <c r="CL159" t="s">
        <v>25</v>
      </c>
      <c r="CM159">
        <f>IF(Table11[[#This Row],[CF heating system]]="Commercial electric heating",1,0)</f>
        <v>0</v>
      </c>
      <c r="CN159">
        <f>IF(AND(Table11[[#This Row],[CF heating system]]&lt;&gt;"Gas boiler",Table11[[#This Row],[Subsector]]&lt;&gt;"Industry"),1,0)</f>
        <v>0</v>
      </c>
      <c r="CO159" s="19">
        <v>0</v>
      </c>
    </row>
    <row r="160" spans="1:93" x14ac:dyDescent="0.25">
      <c r="A160" s="47"/>
      <c r="C160">
        <v>118</v>
      </c>
      <c r="D160" t="s">
        <v>94</v>
      </c>
      <c r="E160">
        <v>2020</v>
      </c>
      <c r="F160">
        <v>10</v>
      </c>
      <c r="G160">
        <v>15</v>
      </c>
      <c r="H160" t="s">
        <v>448</v>
      </c>
      <c r="J160">
        <v>5527.0784249999997</v>
      </c>
      <c r="K160" s="39">
        <v>462.7638</v>
      </c>
      <c r="L160" s="39">
        <v>117.9594</v>
      </c>
      <c r="M160" s="71">
        <v>0</v>
      </c>
      <c r="N160" s="26">
        <v>1.8868</v>
      </c>
      <c r="O160" s="26"/>
      <c r="P160" s="26"/>
      <c r="R160">
        <v>151</v>
      </c>
      <c r="S160" t="s">
        <v>512</v>
      </c>
      <c r="T160">
        <v>2020</v>
      </c>
      <c r="U160">
        <v>30000</v>
      </c>
      <c r="V160">
        <v>100000000</v>
      </c>
      <c r="W160" t="s">
        <v>507</v>
      </c>
      <c r="Y160" s="19"/>
      <c r="Z160" s="19">
        <v>226.79123730000001</v>
      </c>
      <c r="AA160" s="19"/>
      <c r="AB160" s="19">
        <v>4.5358247470000004</v>
      </c>
      <c r="AC160" s="26">
        <v>0.5</v>
      </c>
      <c r="AD160" s="19"/>
      <c r="AE160" s="19"/>
      <c r="AG160" t="s">
        <v>512</v>
      </c>
      <c r="AH160" t="s">
        <v>542</v>
      </c>
      <c r="AI160" t="s">
        <v>507</v>
      </c>
      <c r="CI160" t="s">
        <v>220</v>
      </c>
      <c r="CJ160">
        <v>151</v>
      </c>
      <c r="CK160" t="s">
        <v>349</v>
      </c>
      <c r="CL160" t="s">
        <v>25</v>
      </c>
      <c r="CM160">
        <f>IF(Table11[[#This Row],[CF heating system]]="Commercial electric heating",1,0)</f>
        <v>0</v>
      </c>
      <c r="CN160">
        <f>IF(AND(Table11[[#This Row],[CF heating system]]&lt;&gt;"Gas boiler",Table11[[#This Row],[Subsector]]&lt;&gt;"Industry"),1,0)</f>
        <v>0</v>
      </c>
      <c r="CO160" s="19">
        <v>0</v>
      </c>
    </row>
    <row r="161" spans="1:93" x14ac:dyDescent="0.25">
      <c r="A161" s="47"/>
      <c r="C161">
        <v>119</v>
      </c>
      <c r="D161" t="s">
        <v>94</v>
      </c>
      <c r="E161">
        <v>2020</v>
      </c>
      <c r="F161">
        <v>15</v>
      </c>
      <c r="G161">
        <v>50</v>
      </c>
      <c r="H161" t="s">
        <v>448</v>
      </c>
      <c r="J161">
        <v>0</v>
      </c>
      <c r="K161" s="39">
        <v>359.14563379999998</v>
      </c>
      <c r="L161" s="39">
        <v>0</v>
      </c>
      <c r="M161" s="71">
        <v>10.48373866</v>
      </c>
      <c r="N161" s="26">
        <v>1.8868</v>
      </c>
      <c r="O161" s="26"/>
      <c r="P161" s="26"/>
      <c r="R161">
        <v>152</v>
      </c>
      <c r="S161" t="s">
        <v>512</v>
      </c>
      <c r="T161">
        <v>2020</v>
      </c>
      <c r="U161">
        <v>100000000</v>
      </c>
      <c r="V161">
        <v>1000000000</v>
      </c>
      <c r="W161" t="s">
        <v>507</v>
      </c>
      <c r="Y161" s="19"/>
      <c r="Z161" s="19">
        <v>146.14291600000001</v>
      </c>
      <c r="AA161" s="19"/>
      <c r="AB161" s="19">
        <v>2.92285832</v>
      </c>
      <c r="AC161" s="26">
        <v>0.5</v>
      </c>
      <c r="AD161" s="19"/>
      <c r="AE161" s="19"/>
      <c r="AG161" t="s">
        <v>512</v>
      </c>
      <c r="AH161" t="s">
        <v>545</v>
      </c>
      <c r="AI161" t="s">
        <v>507</v>
      </c>
      <c r="CI161" t="s">
        <v>220</v>
      </c>
      <c r="CJ161">
        <v>152</v>
      </c>
      <c r="CK161" t="s">
        <v>349</v>
      </c>
      <c r="CL161" t="s">
        <v>331</v>
      </c>
      <c r="CM161">
        <f>IF(Table11[[#This Row],[CF heating system]]="Commercial electric heating",1,0)</f>
        <v>1</v>
      </c>
      <c r="CN161">
        <f>IF(AND(Table11[[#This Row],[CF heating system]]&lt;&gt;"Gas boiler",Table11[[#This Row],[Subsector]]&lt;&gt;"Industry"),1,0)</f>
        <v>1</v>
      </c>
      <c r="CO161" s="19">
        <v>1224.963</v>
      </c>
    </row>
    <row r="162" spans="1:93" x14ac:dyDescent="0.25">
      <c r="A162" s="47"/>
      <c r="C162">
        <v>120</v>
      </c>
      <c r="D162" t="s">
        <v>94</v>
      </c>
      <c r="E162">
        <v>2020</v>
      </c>
      <c r="F162">
        <v>50</v>
      </c>
      <c r="G162">
        <v>100</v>
      </c>
      <c r="H162" t="s">
        <v>448</v>
      </c>
      <c r="J162">
        <v>0</v>
      </c>
      <c r="K162" s="39">
        <v>321.2216153</v>
      </c>
      <c r="L162" s="39">
        <v>0</v>
      </c>
      <c r="M162" s="71">
        <v>7.0274601780000001</v>
      </c>
      <c r="N162" s="26">
        <v>1.8868</v>
      </c>
      <c r="O162" s="26"/>
      <c r="P162" s="26"/>
      <c r="R162">
        <v>153</v>
      </c>
      <c r="S162" t="s">
        <v>522</v>
      </c>
      <c r="T162">
        <v>2020</v>
      </c>
      <c r="U162">
        <v>0</v>
      </c>
      <c r="V162">
        <v>100</v>
      </c>
      <c r="W162" t="s">
        <v>507</v>
      </c>
      <c r="Y162" s="19"/>
      <c r="Z162" s="19">
        <v>577.5643364</v>
      </c>
      <c r="AA162" s="19"/>
      <c r="AB162" s="19">
        <v>11.551286729999999</v>
      </c>
      <c r="AC162" s="26">
        <v>0.92</v>
      </c>
      <c r="AD162" s="19"/>
      <c r="AE162" s="19"/>
      <c r="AG162" t="s">
        <v>512</v>
      </c>
      <c r="AH162" t="s">
        <v>547</v>
      </c>
      <c r="AI162" t="s">
        <v>507</v>
      </c>
      <c r="CI162" t="s">
        <v>220</v>
      </c>
      <c r="CJ162">
        <v>153</v>
      </c>
      <c r="CK162" t="s">
        <v>349</v>
      </c>
      <c r="CL162" t="s">
        <v>331</v>
      </c>
      <c r="CM162">
        <f>IF(Table11[[#This Row],[CF heating system]]="Commercial electric heating",1,0)</f>
        <v>1</v>
      </c>
      <c r="CN162">
        <f>IF(AND(Table11[[#This Row],[CF heating system]]&lt;&gt;"Gas boiler",Table11[[#This Row],[Subsector]]&lt;&gt;"Industry"),1,0)</f>
        <v>1</v>
      </c>
      <c r="CO162" s="19">
        <v>1224.963</v>
      </c>
    </row>
    <row r="163" spans="1:93" x14ac:dyDescent="0.25">
      <c r="A163" s="47"/>
      <c r="C163">
        <v>121</v>
      </c>
      <c r="D163" t="s">
        <v>94</v>
      </c>
      <c r="E163">
        <v>2020</v>
      </c>
      <c r="F163">
        <v>100</v>
      </c>
      <c r="G163">
        <v>200</v>
      </c>
      <c r="H163" t="s">
        <v>448</v>
      </c>
      <c r="J163">
        <v>0</v>
      </c>
      <c r="K163" s="39">
        <v>287.30218730000001</v>
      </c>
      <c r="L163" s="39">
        <v>0</v>
      </c>
      <c r="M163" s="71">
        <v>5.2053795940000001</v>
      </c>
      <c r="N163" s="26">
        <v>1.8868</v>
      </c>
      <c r="O163" s="26"/>
      <c r="P163" s="26"/>
      <c r="R163">
        <v>154</v>
      </c>
      <c r="S163" t="s">
        <v>522</v>
      </c>
      <c r="T163">
        <v>2020</v>
      </c>
      <c r="U163">
        <v>100</v>
      </c>
      <c r="V163">
        <v>300</v>
      </c>
      <c r="W163" t="s">
        <v>507</v>
      </c>
      <c r="Y163" s="19"/>
      <c r="Z163" s="19">
        <v>577.5643364</v>
      </c>
      <c r="AA163" s="19"/>
      <c r="AB163" s="19">
        <v>11.551286729999999</v>
      </c>
      <c r="AC163" s="26">
        <v>0.92</v>
      </c>
      <c r="AD163" s="19"/>
      <c r="AE163" s="19"/>
      <c r="AG163" t="s">
        <v>512</v>
      </c>
      <c r="AH163" t="s">
        <v>549</v>
      </c>
      <c r="AI163" t="s">
        <v>507</v>
      </c>
      <c r="CI163" t="s">
        <v>220</v>
      </c>
      <c r="CJ163">
        <v>154</v>
      </c>
      <c r="CK163" t="s">
        <v>349</v>
      </c>
      <c r="CL163" t="s">
        <v>331</v>
      </c>
      <c r="CM163">
        <f>IF(Table11[[#This Row],[CF heating system]]="Commercial electric heating",1,0)</f>
        <v>1</v>
      </c>
      <c r="CN163">
        <f>IF(AND(Table11[[#This Row],[CF heating system]]&lt;&gt;"Gas boiler",Table11[[#This Row],[Subsector]]&lt;&gt;"Industry"),1,0)</f>
        <v>1</v>
      </c>
      <c r="CO163" s="19">
        <v>1224.963</v>
      </c>
    </row>
    <row r="164" spans="1:93" x14ac:dyDescent="0.25">
      <c r="A164" s="47"/>
      <c r="C164">
        <v>122</v>
      </c>
      <c r="D164" t="s">
        <v>94</v>
      </c>
      <c r="E164">
        <v>2020</v>
      </c>
      <c r="F164">
        <v>200</v>
      </c>
      <c r="G164">
        <v>300</v>
      </c>
      <c r="H164" t="s">
        <v>448</v>
      </c>
      <c r="J164">
        <v>0</v>
      </c>
      <c r="K164" s="39">
        <v>269.14619199999999</v>
      </c>
      <c r="L164" s="39">
        <v>0</v>
      </c>
      <c r="M164" s="71">
        <v>4.3672181879999998</v>
      </c>
      <c r="N164" s="26">
        <v>1.8868</v>
      </c>
      <c r="O164" s="26"/>
      <c r="P164" s="26"/>
      <c r="R164">
        <v>155</v>
      </c>
      <c r="S164" t="s">
        <v>522</v>
      </c>
      <c r="T164">
        <v>2020</v>
      </c>
      <c r="U164">
        <v>300</v>
      </c>
      <c r="V164">
        <v>1000</v>
      </c>
      <c r="W164" t="s">
        <v>507</v>
      </c>
      <c r="Y164" s="19"/>
      <c r="Z164" s="19">
        <v>577.5643364</v>
      </c>
      <c r="AA164" s="19"/>
      <c r="AB164" s="19">
        <v>11.551286729999999</v>
      </c>
      <c r="AC164" s="26">
        <v>0.92</v>
      </c>
      <c r="AD164" s="19"/>
      <c r="AE164" s="19"/>
      <c r="AG164" t="s">
        <v>522</v>
      </c>
      <c r="AH164" t="s">
        <v>508</v>
      </c>
      <c r="AI164" t="s">
        <v>507</v>
      </c>
      <c r="CI164" t="s">
        <v>220</v>
      </c>
      <c r="CJ164">
        <v>155</v>
      </c>
      <c r="CK164" t="s">
        <v>349</v>
      </c>
      <c r="CL164" t="s">
        <v>25</v>
      </c>
      <c r="CM164">
        <f>IF(Table11[[#This Row],[CF heating system]]="Commercial electric heating",1,0)</f>
        <v>0</v>
      </c>
      <c r="CN164">
        <f>IF(AND(Table11[[#This Row],[CF heating system]]&lt;&gt;"Gas boiler",Table11[[#This Row],[Subsector]]&lt;&gt;"Industry"),1,0)</f>
        <v>0</v>
      </c>
      <c r="CO164" s="19">
        <v>0</v>
      </c>
    </row>
    <row r="165" spans="1:93" x14ac:dyDescent="0.25">
      <c r="A165" s="47"/>
      <c r="C165">
        <v>123</v>
      </c>
      <c r="D165" t="s">
        <v>94</v>
      </c>
      <c r="E165">
        <v>2020</v>
      </c>
      <c r="F165">
        <v>300</v>
      </c>
      <c r="G165">
        <v>500</v>
      </c>
      <c r="H165" t="s">
        <v>448</v>
      </c>
      <c r="J165">
        <v>0</v>
      </c>
      <c r="K165" s="39">
        <v>247.89661179999999</v>
      </c>
      <c r="L165" s="39">
        <v>0</v>
      </c>
      <c r="M165" s="71">
        <v>3.5006152579999998</v>
      </c>
      <c r="N165" s="26">
        <v>1.8868</v>
      </c>
      <c r="O165" s="26"/>
      <c r="P165" s="26"/>
      <c r="R165">
        <v>156</v>
      </c>
      <c r="S165" t="s">
        <v>522</v>
      </c>
      <c r="T165">
        <v>2020</v>
      </c>
      <c r="U165">
        <v>1000</v>
      </c>
      <c r="V165">
        <v>3000</v>
      </c>
      <c r="W165" t="s">
        <v>507</v>
      </c>
      <c r="Y165" s="19"/>
      <c r="Z165" s="19">
        <v>577.5643364</v>
      </c>
      <c r="AA165" s="19"/>
      <c r="AB165" s="19">
        <v>11.551286729999999</v>
      </c>
      <c r="AC165" s="26">
        <v>0.92</v>
      </c>
      <c r="AD165" s="19"/>
      <c r="AE165" s="19"/>
      <c r="AG165" t="s">
        <v>522</v>
      </c>
      <c r="AH165" t="s">
        <v>511</v>
      </c>
      <c r="AI165" t="s">
        <v>507</v>
      </c>
      <c r="CI165" t="s">
        <v>220</v>
      </c>
      <c r="CJ165">
        <v>156</v>
      </c>
      <c r="CK165" t="s">
        <v>349</v>
      </c>
      <c r="CL165" t="s">
        <v>25</v>
      </c>
      <c r="CM165">
        <f>IF(Table11[[#This Row],[CF heating system]]="Commercial electric heating",1,0)</f>
        <v>0</v>
      </c>
      <c r="CN165">
        <f>IF(AND(Table11[[#This Row],[CF heating system]]&lt;&gt;"Gas boiler",Table11[[#This Row],[Subsector]]&lt;&gt;"Industry"),1,0)</f>
        <v>0</v>
      </c>
      <c r="CO165" s="19">
        <v>0</v>
      </c>
    </row>
    <row r="166" spans="1:93" x14ac:dyDescent="0.25">
      <c r="A166" s="47"/>
      <c r="C166">
        <v>124</v>
      </c>
      <c r="D166" t="s">
        <v>94</v>
      </c>
      <c r="E166">
        <v>2020</v>
      </c>
      <c r="F166">
        <v>500</v>
      </c>
      <c r="G166">
        <v>1000</v>
      </c>
      <c r="H166" t="s">
        <v>448</v>
      </c>
      <c r="J166">
        <v>0</v>
      </c>
      <c r="K166" s="39">
        <v>221.71994470000001</v>
      </c>
      <c r="L166" s="39">
        <v>0</v>
      </c>
      <c r="M166" s="71">
        <v>2.592975381</v>
      </c>
      <c r="N166" s="26">
        <v>1.8868</v>
      </c>
      <c r="O166" s="26"/>
      <c r="P166" s="26"/>
      <c r="R166">
        <v>157</v>
      </c>
      <c r="S166" t="s">
        <v>522</v>
      </c>
      <c r="T166">
        <v>2020</v>
      </c>
      <c r="U166">
        <v>3000</v>
      </c>
      <c r="V166">
        <v>10000</v>
      </c>
      <c r="W166" t="s">
        <v>507</v>
      </c>
      <c r="Y166" s="19"/>
      <c r="Z166" s="19">
        <v>356.81973829999998</v>
      </c>
      <c r="AA166" s="19"/>
      <c r="AB166" s="19">
        <v>7.1363947659999996</v>
      </c>
      <c r="AC166" s="26">
        <v>0.92</v>
      </c>
      <c r="AD166" s="19"/>
      <c r="AE166" s="19"/>
      <c r="AG166" t="s">
        <v>522</v>
      </c>
      <c r="AH166" t="s">
        <v>514</v>
      </c>
      <c r="AI166" t="s">
        <v>507</v>
      </c>
      <c r="CI166" t="s">
        <v>220</v>
      </c>
      <c r="CJ166">
        <v>157</v>
      </c>
      <c r="CK166" t="s">
        <v>349</v>
      </c>
      <c r="CL166" t="s">
        <v>29</v>
      </c>
      <c r="CM166">
        <f>IF(Table11[[#This Row],[CF heating system]]="Commercial electric heating",1,0)</f>
        <v>0</v>
      </c>
      <c r="CN166">
        <f>IF(AND(Table11[[#This Row],[CF heating system]]&lt;&gt;"Gas boiler",Table11[[#This Row],[Subsector]]&lt;&gt;"Industry"),1,0)</f>
        <v>1</v>
      </c>
      <c r="CO166" s="19">
        <v>0</v>
      </c>
    </row>
    <row r="167" spans="1:93" x14ac:dyDescent="0.25">
      <c r="A167" s="47"/>
      <c r="C167">
        <v>125</v>
      </c>
      <c r="D167" t="s">
        <v>94</v>
      </c>
      <c r="E167">
        <v>2020</v>
      </c>
      <c r="F167">
        <v>1000</v>
      </c>
      <c r="G167">
        <v>100000000</v>
      </c>
      <c r="H167" t="s">
        <v>448</v>
      </c>
      <c r="J167">
        <v>0</v>
      </c>
      <c r="K167" s="39">
        <v>198.30740539999999</v>
      </c>
      <c r="L167" s="39">
        <v>0</v>
      </c>
      <c r="M167" s="71">
        <v>2.592975381</v>
      </c>
      <c r="N167" s="26">
        <v>1.8868</v>
      </c>
      <c r="O167" s="26"/>
      <c r="P167" s="26"/>
      <c r="R167">
        <v>158</v>
      </c>
      <c r="S167" t="s">
        <v>522</v>
      </c>
      <c r="T167">
        <v>2020</v>
      </c>
      <c r="U167">
        <v>10000</v>
      </c>
      <c r="V167">
        <v>30000</v>
      </c>
      <c r="W167" t="s">
        <v>507</v>
      </c>
      <c r="Y167" s="19"/>
      <c r="Z167" s="19">
        <v>229.93250380000001</v>
      </c>
      <c r="AA167" s="19"/>
      <c r="AB167" s="19">
        <v>4.5986500760000002</v>
      </c>
      <c r="AC167" s="26">
        <v>0.92</v>
      </c>
      <c r="AD167" s="19"/>
      <c r="AE167" s="19"/>
      <c r="AG167" t="s">
        <v>522</v>
      </c>
      <c r="AH167" t="s">
        <v>518</v>
      </c>
      <c r="AI167" t="s">
        <v>507</v>
      </c>
      <c r="CI167" t="s">
        <v>220</v>
      </c>
      <c r="CJ167">
        <v>158</v>
      </c>
      <c r="CK167" t="s">
        <v>349</v>
      </c>
      <c r="CL167" t="s">
        <v>29</v>
      </c>
      <c r="CM167">
        <f>IF(Table11[[#This Row],[CF heating system]]="Commercial electric heating",1,0)</f>
        <v>0</v>
      </c>
      <c r="CN167">
        <f>IF(AND(Table11[[#This Row],[CF heating system]]&lt;&gt;"Gas boiler",Table11[[#This Row],[Subsector]]&lt;&gt;"Industry"),1,0)</f>
        <v>1</v>
      </c>
      <c r="CO167" s="19">
        <v>0</v>
      </c>
    </row>
    <row r="168" spans="1:93" x14ac:dyDescent="0.25">
      <c r="A168" s="47"/>
      <c r="C168">
        <v>126</v>
      </c>
      <c r="D168" t="s">
        <v>100</v>
      </c>
      <c r="E168">
        <v>2020</v>
      </c>
      <c r="F168">
        <v>0</v>
      </c>
      <c r="G168">
        <v>3</v>
      </c>
      <c r="H168" t="s">
        <v>448</v>
      </c>
      <c r="J168">
        <v>11316.162829999999</v>
      </c>
      <c r="K168" s="39">
        <v>662.38739999999996</v>
      </c>
      <c r="L168" s="39">
        <v>117.9594</v>
      </c>
      <c r="M168" s="71">
        <v>0</v>
      </c>
      <c r="N168" s="26">
        <v>2.1958000000000002</v>
      </c>
      <c r="O168" s="26"/>
      <c r="P168" s="26"/>
      <c r="R168">
        <v>159</v>
      </c>
      <c r="S168" t="s">
        <v>522</v>
      </c>
      <c r="T168">
        <v>2020</v>
      </c>
      <c r="U168">
        <v>30000</v>
      </c>
      <c r="V168">
        <v>100000000</v>
      </c>
      <c r="W168" t="s">
        <v>507</v>
      </c>
      <c r="Y168" s="19"/>
      <c r="Z168" s="19">
        <v>142.0524964</v>
      </c>
      <c r="AA168" s="19"/>
      <c r="AB168" s="19">
        <v>2.8410499279999999</v>
      </c>
      <c r="AC168" s="26">
        <v>0.92</v>
      </c>
      <c r="AD168" s="19"/>
      <c r="AE168" s="19"/>
      <c r="AG168" t="s">
        <v>522</v>
      </c>
      <c r="AH168" t="s">
        <v>521</v>
      </c>
      <c r="AI168" t="s">
        <v>507</v>
      </c>
      <c r="CI168" t="s">
        <v>220</v>
      </c>
      <c r="CJ168">
        <v>159</v>
      </c>
      <c r="CK168" t="s">
        <v>349</v>
      </c>
      <c r="CL168" t="s">
        <v>25</v>
      </c>
      <c r="CM168">
        <f>IF(Table11[[#This Row],[CF heating system]]="Commercial electric heating",1,0)</f>
        <v>0</v>
      </c>
      <c r="CN168">
        <f>IF(AND(Table11[[#This Row],[CF heating system]]&lt;&gt;"Gas boiler",Table11[[#This Row],[Subsector]]&lt;&gt;"Industry"),1,0)</f>
        <v>0</v>
      </c>
      <c r="CO168" s="19">
        <v>0</v>
      </c>
    </row>
    <row r="169" spans="1:93" x14ac:dyDescent="0.25">
      <c r="A169" s="47"/>
      <c r="C169">
        <v>127</v>
      </c>
      <c r="D169" t="s">
        <v>100</v>
      </c>
      <c r="E169">
        <v>2020</v>
      </c>
      <c r="F169">
        <v>3</v>
      </c>
      <c r="G169">
        <v>5</v>
      </c>
      <c r="H169" t="s">
        <v>448</v>
      </c>
      <c r="J169">
        <v>11316.162829999999</v>
      </c>
      <c r="K169" s="39">
        <v>662.38739999999996</v>
      </c>
      <c r="L169" s="39">
        <v>117.9594</v>
      </c>
      <c r="M169" s="71">
        <v>0</v>
      </c>
      <c r="N169" s="26">
        <v>2.1958000000000002</v>
      </c>
      <c r="O169" s="26"/>
      <c r="P169" s="26"/>
      <c r="R169">
        <v>160</v>
      </c>
      <c r="S169" t="s">
        <v>522</v>
      </c>
      <c r="T169">
        <v>2020</v>
      </c>
      <c r="U169">
        <v>100000000</v>
      </c>
      <c r="V169">
        <v>1000000000</v>
      </c>
      <c r="W169" t="s">
        <v>507</v>
      </c>
      <c r="Y169" s="19"/>
      <c r="Z169" s="19">
        <v>91.537778500000002</v>
      </c>
      <c r="AA169" s="19"/>
      <c r="AB169" s="19">
        <v>1.83075557</v>
      </c>
      <c r="AC169" s="26">
        <v>0.92</v>
      </c>
      <c r="AD169" s="19"/>
      <c r="AE169" s="19"/>
      <c r="AG169" t="s">
        <v>522</v>
      </c>
      <c r="AH169" t="s">
        <v>524</v>
      </c>
      <c r="AI169" t="s">
        <v>507</v>
      </c>
      <c r="CI169" t="s">
        <v>220</v>
      </c>
      <c r="CJ169">
        <v>160</v>
      </c>
      <c r="CK169" t="s">
        <v>349</v>
      </c>
      <c r="CL169" t="s">
        <v>25</v>
      </c>
      <c r="CM169">
        <f>IF(Table11[[#This Row],[CF heating system]]="Commercial electric heating",1,0)</f>
        <v>0</v>
      </c>
      <c r="CN169">
        <f>IF(AND(Table11[[#This Row],[CF heating system]]&lt;&gt;"Gas boiler",Table11[[#This Row],[Subsector]]&lt;&gt;"Industry"),1,0)</f>
        <v>0</v>
      </c>
      <c r="CO169" s="19">
        <v>0</v>
      </c>
    </row>
    <row r="170" spans="1:93" x14ac:dyDescent="0.25">
      <c r="A170" s="47"/>
      <c r="C170">
        <v>128</v>
      </c>
      <c r="D170" t="s">
        <v>100</v>
      </c>
      <c r="E170">
        <v>2020</v>
      </c>
      <c r="F170">
        <v>5</v>
      </c>
      <c r="G170">
        <v>10</v>
      </c>
      <c r="H170" t="s">
        <v>448</v>
      </c>
      <c r="J170">
        <v>11316.162829999999</v>
      </c>
      <c r="K170" s="39">
        <v>662.38739999999996</v>
      </c>
      <c r="L170" s="39">
        <v>117.9594</v>
      </c>
      <c r="M170" s="71">
        <v>0</v>
      </c>
      <c r="N170" s="26">
        <v>2.1958000000000002</v>
      </c>
      <c r="O170" s="26"/>
      <c r="P170" s="26"/>
      <c r="R170">
        <v>161</v>
      </c>
      <c r="S170" t="s">
        <v>563</v>
      </c>
      <c r="T170">
        <v>2020</v>
      </c>
      <c r="U170">
        <v>0</v>
      </c>
      <c r="V170">
        <v>100</v>
      </c>
      <c r="W170" t="s">
        <v>507</v>
      </c>
      <c r="X170" t="s">
        <v>448</v>
      </c>
      <c r="Y170" s="19"/>
      <c r="Z170" s="19">
        <v>577.5643364</v>
      </c>
      <c r="AA170" s="19"/>
      <c r="AB170" s="19">
        <v>11.551286729999999</v>
      </c>
      <c r="AC170" s="26">
        <v>0.92</v>
      </c>
      <c r="AD170" s="19">
        <v>3.3</v>
      </c>
      <c r="AE170" s="19"/>
      <c r="AG170" t="s">
        <v>522</v>
      </c>
      <c r="AH170" t="s">
        <v>527</v>
      </c>
      <c r="AI170" t="s">
        <v>507</v>
      </c>
      <c r="CI170" t="s">
        <v>220</v>
      </c>
      <c r="CJ170">
        <v>161</v>
      </c>
      <c r="CK170" t="s">
        <v>349</v>
      </c>
      <c r="CL170" t="s">
        <v>20</v>
      </c>
      <c r="CM170">
        <f>IF(Table11[[#This Row],[CF heating system]]="Commercial electric heating",1,0)</f>
        <v>0</v>
      </c>
      <c r="CN170">
        <f>IF(AND(Table11[[#This Row],[CF heating system]]&lt;&gt;"Gas boiler",Table11[[#This Row],[Subsector]]&lt;&gt;"Industry"),1,0)</f>
        <v>1</v>
      </c>
      <c r="CO170" s="19">
        <v>0</v>
      </c>
    </row>
    <row r="171" spans="1:93" x14ac:dyDescent="0.25">
      <c r="A171" s="47"/>
      <c r="C171">
        <v>129</v>
      </c>
      <c r="D171" t="s">
        <v>100</v>
      </c>
      <c r="E171">
        <v>2020</v>
      </c>
      <c r="F171">
        <v>10</v>
      </c>
      <c r="G171">
        <v>15</v>
      </c>
      <c r="H171" t="s">
        <v>448</v>
      </c>
      <c r="J171">
        <v>11316.162829999999</v>
      </c>
      <c r="K171" s="39">
        <v>662.38739999999996</v>
      </c>
      <c r="L171" s="39">
        <v>117.9594</v>
      </c>
      <c r="M171" s="71">
        <v>0</v>
      </c>
      <c r="N171" s="26">
        <v>2.1958000000000002</v>
      </c>
      <c r="O171" s="26"/>
      <c r="P171" s="26"/>
      <c r="R171">
        <v>162</v>
      </c>
      <c r="S171" t="s">
        <v>563</v>
      </c>
      <c r="T171">
        <v>2020</v>
      </c>
      <c r="U171">
        <v>100</v>
      </c>
      <c r="V171">
        <v>300</v>
      </c>
      <c r="W171" t="s">
        <v>507</v>
      </c>
      <c r="X171" t="s">
        <v>448</v>
      </c>
      <c r="Y171" s="19"/>
      <c r="Z171" s="19">
        <v>577.5643364</v>
      </c>
      <c r="AA171" s="19"/>
      <c r="AB171" s="19">
        <v>11.551286729999999</v>
      </c>
      <c r="AC171" s="26">
        <v>0.92</v>
      </c>
      <c r="AD171" s="19">
        <v>3.3</v>
      </c>
      <c r="AE171" s="19"/>
      <c r="AG171" t="s">
        <v>522</v>
      </c>
      <c r="AH171" t="s">
        <v>529</v>
      </c>
      <c r="AI171" t="s">
        <v>507</v>
      </c>
      <c r="CI171" t="s">
        <v>220</v>
      </c>
      <c r="CJ171">
        <v>162</v>
      </c>
      <c r="CK171" t="s">
        <v>352</v>
      </c>
      <c r="CL171" t="s">
        <v>29</v>
      </c>
      <c r="CM171">
        <v>6.3124671225670698E-3</v>
      </c>
      <c r="CN171">
        <f>IF(AND(Table11[[#This Row],[CF heating system]]&lt;&gt;"Gas boiler",Table11[[#This Row],[Subsector]]&lt;&gt;"Industry"),1,0)</f>
        <v>1</v>
      </c>
      <c r="CO171" s="19">
        <v>7.7325386638611251</v>
      </c>
    </row>
    <row r="172" spans="1:93" x14ac:dyDescent="0.25">
      <c r="A172" s="47"/>
      <c r="C172">
        <v>130</v>
      </c>
      <c r="D172" t="s">
        <v>100</v>
      </c>
      <c r="E172">
        <v>2020</v>
      </c>
      <c r="F172">
        <v>15</v>
      </c>
      <c r="G172">
        <v>50</v>
      </c>
      <c r="H172" t="s">
        <v>448</v>
      </c>
      <c r="J172">
        <v>0</v>
      </c>
      <c r="K172" s="39">
        <v>960.41399249999995</v>
      </c>
      <c r="L172" s="39">
        <v>0</v>
      </c>
      <c r="M172" s="71">
        <v>4.959802635</v>
      </c>
      <c r="N172" s="26">
        <v>2.1958000000000002</v>
      </c>
      <c r="O172" s="26"/>
      <c r="P172" s="26"/>
      <c r="R172">
        <v>163</v>
      </c>
      <c r="S172" t="s">
        <v>563</v>
      </c>
      <c r="T172">
        <v>2020</v>
      </c>
      <c r="U172">
        <v>300</v>
      </c>
      <c r="V172">
        <v>1000</v>
      </c>
      <c r="W172" t="s">
        <v>507</v>
      </c>
      <c r="X172" t="s">
        <v>448</v>
      </c>
      <c r="Y172" s="19"/>
      <c r="Z172" s="19">
        <v>577.5643364</v>
      </c>
      <c r="AA172" s="19"/>
      <c r="AB172" s="19">
        <v>11.551286729999999</v>
      </c>
      <c r="AC172" s="26">
        <v>0.92</v>
      </c>
      <c r="AD172" s="19">
        <v>3.3</v>
      </c>
      <c r="AE172" s="19"/>
      <c r="AG172" t="s">
        <v>522</v>
      </c>
      <c r="AH172" t="s">
        <v>531</v>
      </c>
      <c r="AI172" t="s">
        <v>507</v>
      </c>
      <c r="CI172" t="s">
        <v>220</v>
      </c>
      <c r="CJ172">
        <v>163</v>
      </c>
      <c r="CK172" t="s">
        <v>352</v>
      </c>
      <c r="CL172" t="s">
        <v>29</v>
      </c>
      <c r="CM172">
        <v>3.7790697674418602E-2</v>
      </c>
      <c r="CN172">
        <f>IF(AND(Table11[[#This Row],[CF heating system]]&lt;&gt;"Gas boiler",Table11[[#This Row],[Subsector]]&lt;&gt;"Industry"),1,0)</f>
        <v>1</v>
      </c>
      <c r="CO172" s="19">
        <v>46.292206395348835</v>
      </c>
    </row>
    <row r="173" spans="1:93" x14ac:dyDescent="0.25">
      <c r="A173" s="47"/>
      <c r="C173">
        <v>131</v>
      </c>
      <c r="D173" t="s">
        <v>100</v>
      </c>
      <c r="E173">
        <v>2020</v>
      </c>
      <c r="F173">
        <v>50</v>
      </c>
      <c r="G173">
        <v>100</v>
      </c>
      <c r="H173" t="s">
        <v>448</v>
      </c>
      <c r="J173">
        <v>0</v>
      </c>
      <c r="K173" s="39">
        <v>863.1769994</v>
      </c>
      <c r="L173" s="39">
        <v>0</v>
      </c>
      <c r="M173" s="71">
        <v>3.8626981759999999</v>
      </c>
      <c r="N173" s="26">
        <v>2.1958000000000002</v>
      </c>
      <c r="O173" s="26"/>
      <c r="P173" s="26"/>
      <c r="R173">
        <v>164</v>
      </c>
      <c r="S173" t="s">
        <v>563</v>
      </c>
      <c r="T173">
        <v>2020</v>
      </c>
      <c r="U173">
        <v>1000</v>
      </c>
      <c r="V173">
        <v>3000</v>
      </c>
      <c r="W173" t="s">
        <v>507</v>
      </c>
      <c r="X173" t="s">
        <v>448</v>
      </c>
      <c r="Y173" s="19"/>
      <c r="Z173" s="19">
        <v>577.5643364</v>
      </c>
      <c r="AA173" s="19"/>
      <c r="AB173" s="19">
        <v>11.551286729999999</v>
      </c>
      <c r="AC173" s="26">
        <v>0.92</v>
      </c>
      <c r="AD173" s="19">
        <v>3.3</v>
      </c>
      <c r="AE173" s="19"/>
      <c r="AG173" t="s">
        <v>522</v>
      </c>
      <c r="AH173" t="s">
        <v>533</v>
      </c>
      <c r="AI173" t="s">
        <v>507</v>
      </c>
      <c r="CI173" t="s">
        <v>220</v>
      </c>
      <c r="CJ173">
        <v>164</v>
      </c>
      <c r="CK173" t="s">
        <v>352</v>
      </c>
      <c r="CL173" t="s">
        <v>29</v>
      </c>
      <c r="CM173">
        <v>5.2845528455284556E-2</v>
      </c>
      <c r="CN173">
        <f>IF(AND(Table11[[#This Row],[CF heating system]]&lt;&gt;"Gas boiler",Table11[[#This Row],[Subsector]]&lt;&gt;"Industry"),1,0)</f>
        <v>1</v>
      </c>
      <c r="CO173" s="19">
        <v>64.733817073170727</v>
      </c>
    </row>
    <row r="174" spans="1:93" x14ac:dyDescent="0.25">
      <c r="A174" s="47"/>
      <c r="C174">
        <v>132</v>
      </c>
      <c r="D174" t="s">
        <v>100</v>
      </c>
      <c r="E174">
        <v>2020</v>
      </c>
      <c r="F174">
        <v>100</v>
      </c>
      <c r="G174">
        <v>200</v>
      </c>
      <c r="H174" t="s">
        <v>448</v>
      </c>
      <c r="J174">
        <v>0</v>
      </c>
      <c r="K174" s="39">
        <v>775.7847534</v>
      </c>
      <c r="L174" s="39">
        <v>0</v>
      </c>
      <c r="M174" s="71">
        <v>2.8611774030000001</v>
      </c>
      <c r="N174" s="26">
        <v>2.1958000000000002</v>
      </c>
      <c r="O174" s="26"/>
      <c r="P174" s="26"/>
      <c r="R174">
        <v>165</v>
      </c>
      <c r="S174" t="s">
        <v>563</v>
      </c>
      <c r="T174">
        <v>2020</v>
      </c>
      <c r="U174">
        <v>3000</v>
      </c>
      <c r="V174">
        <v>10000</v>
      </c>
      <c r="W174" t="s">
        <v>507</v>
      </c>
      <c r="X174" t="s">
        <v>448</v>
      </c>
      <c r="Y174" s="19"/>
      <c r="Z174" s="19">
        <v>356.81973829999998</v>
      </c>
      <c r="AA174" s="19"/>
      <c r="AB174" s="19">
        <v>7.1363947659999996</v>
      </c>
      <c r="AC174" s="26">
        <v>0.92</v>
      </c>
      <c r="AD174" s="19">
        <v>3.3</v>
      </c>
      <c r="AE174" s="19"/>
      <c r="AG174" t="s">
        <v>522</v>
      </c>
      <c r="AH174" t="s">
        <v>536</v>
      </c>
      <c r="AI174" t="s">
        <v>507</v>
      </c>
      <c r="CI174" t="s">
        <v>220</v>
      </c>
      <c r="CJ174">
        <v>165</v>
      </c>
      <c r="CK174" t="s">
        <v>352</v>
      </c>
      <c r="CL174" t="s">
        <v>29</v>
      </c>
      <c r="CM174">
        <v>4.288816503800217E-2</v>
      </c>
      <c r="CN174">
        <f>IF(AND(Table11[[#This Row],[CF heating system]]&lt;&gt;"Gas boiler",Table11[[#This Row],[Subsector]]&lt;&gt;"Industry"),1,0)</f>
        <v>1</v>
      </c>
      <c r="CO174" s="19">
        <v>52.536415309446248</v>
      </c>
    </row>
    <row r="175" spans="1:93" x14ac:dyDescent="0.25">
      <c r="A175" s="47"/>
      <c r="C175">
        <v>133</v>
      </c>
      <c r="D175" t="s">
        <v>100</v>
      </c>
      <c r="E175">
        <v>2020</v>
      </c>
      <c r="F175">
        <v>200</v>
      </c>
      <c r="G175">
        <v>300</v>
      </c>
      <c r="H175" t="s">
        <v>448</v>
      </c>
      <c r="J175">
        <v>0</v>
      </c>
      <c r="K175" s="39">
        <v>728.82487400000002</v>
      </c>
      <c r="L175" s="39">
        <v>0</v>
      </c>
      <c r="M175" s="71">
        <v>2.4004754639999999</v>
      </c>
      <c r="N175" s="26">
        <v>2.1958000000000002</v>
      </c>
      <c r="O175" s="26"/>
      <c r="P175" s="26"/>
      <c r="R175">
        <v>166</v>
      </c>
      <c r="S175" t="s">
        <v>563</v>
      </c>
      <c r="T175">
        <v>2020</v>
      </c>
      <c r="U175">
        <v>10000</v>
      </c>
      <c r="V175">
        <v>30000</v>
      </c>
      <c r="W175" t="s">
        <v>507</v>
      </c>
      <c r="X175" t="s">
        <v>448</v>
      </c>
      <c r="Y175" s="19"/>
      <c r="Z175" s="19">
        <v>229.93250380000001</v>
      </c>
      <c r="AA175" s="19"/>
      <c r="AB175" s="19">
        <v>4.5986500760000002</v>
      </c>
      <c r="AC175" s="26">
        <v>0.92</v>
      </c>
      <c r="AD175" s="19">
        <v>3.3</v>
      </c>
      <c r="AE175" s="19"/>
      <c r="AG175" t="s">
        <v>522</v>
      </c>
      <c r="AH175" t="s">
        <v>538</v>
      </c>
      <c r="AI175" t="s">
        <v>507</v>
      </c>
      <c r="CI175" t="s">
        <v>220</v>
      </c>
      <c r="CJ175">
        <v>166</v>
      </c>
      <c r="CK175" t="s">
        <v>352</v>
      </c>
      <c r="CL175" t="s">
        <v>29</v>
      </c>
      <c r="CM175">
        <v>8.1081081081081086E-2</v>
      </c>
      <c r="CN175">
        <f>IF(AND(Table11[[#This Row],[CF heating system]]&lt;&gt;"Gas boiler",Table11[[#This Row],[Subsector]]&lt;&gt;"Industry"),1,0)</f>
        <v>1</v>
      </c>
      <c r="CO175" s="19">
        <v>99.321324324324323</v>
      </c>
    </row>
    <row r="176" spans="1:93" x14ac:dyDescent="0.25">
      <c r="A176" s="47"/>
      <c r="C176">
        <v>134</v>
      </c>
      <c r="D176" t="s">
        <v>100</v>
      </c>
      <c r="E176">
        <v>2020</v>
      </c>
      <c r="F176">
        <v>300</v>
      </c>
      <c r="G176">
        <v>500</v>
      </c>
      <c r="H176" t="s">
        <v>448</v>
      </c>
      <c r="J176">
        <v>0</v>
      </c>
      <c r="K176" s="39">
        <v>673.68748370000003</v>
      </c>
      <c r="L176" s="39">
        <v>0</v>
      </c>
      <c r="M176" s="71">
        <v>1.924140419</v>
      </c>
      <c r="N176" s="26">
        <v>2.1958000000000002</v>
      </c>
      <c r="O176" s="26"/>
      <c r="P176" s="26"/>
      <c r="R176">
        <v>167</v>
      </c>
      <c r="S176" t="s">
        <v>563</v>
      </c>
      <c r="T176">
        <v>2020</v>
      </c>
      <c r="U176">
        <v>30000</v>
      </c>
      <c r="V176">
        <v>100000000</v>
      </c>
      <c r="W176" t="s">
        <v>507</v>
      </c>
      <c r="X176" t="s">
        <v>448</v>
      </c>
      <c r="Y176" s="19"/>
      <c r="Z176" s="19">
        <v>142.0524964</v>
      </c>
      <c r="AA176" s="19"/>
      <c r="AB176" s="19">
        <v>2.8410499279999999</v>
      </c>
      <c r="AC176" s="26">
        <v>0.92</v>
      </c>
      <c r="AD176" s="19">
        <v>3.3</v>
      </c>
      <c r="AE176" s="19"/>
      <c r="AG176" t="s">
        <v>522</v>
      </c>
      <c r="AH176" t="s">
        <v>540</v>
      </c>
      <c r="AI176" t="s">
        <v>507</v>
      </c>
      <c r="CI176" t="s">
        <v>220</v>
      </c>
      <c r="CJ176">
        <v>167</v>
      </c>
      <c r="CK176" t="s">
        <v>352</v>
      </c>
      <c r="CL176" t="s">
        <v>29</v>
      </c>
      <c r="CM176">
        <v>0.15661815661815662</v>
      </c>
      <c r="CN176">
        <f>IF(AND(Table11[[#This Row],[CF heating system]]&lt;&gt;"Gas boiler",Table11[[#This Row],[Subsector]]&lt;&gt;"Industry"),1,0)</f>
        <v>1</v>
      </c>
      <c r="CO176" s="19">
        <v>191.85144698544698</v>
      </c>
    </row>
    <row r="177" spans="1:93" x14ac:dyDescent="0.25">
      <c r="A177" s="47"/>
      <c r="C177">
        <v>135</v>
      </c>
      <c r="D177" t="s">
        <v>100</v>
      </c>
      <c r="E177">
        <v>2020</v>
      </c>
      <c r="F177">
        <v>500</v>
      </c>
      <c r="G177">
        <v>1000</v>
      </c>
      <c r="H177" t="s">
        <v>448</v>
      </c>
      <c r="J177">
        <v>0</v>
      </c>
      <c r="K177" s="39">
        <v>605.48007970000003</v>
      </c>
      <c r="L177" s="39">
        <v>0</v>
      </c>
      <c r="M177" s="71">
        <v>1.425249097</v>
      </c>
      <c r="N177" s="26">
        <v>2.1958000000000002</v>
      </c>
      <c r="O177" s="26"/>
      <c r="P177" s="26"/>
      <c r="R177">
        <v>168</v>
      </c>
      <c r="S177" t="s">
        <v>563</v>
      </c>
      <c r="T177">
        <v>2020</v>
      </c>
      <c r="U177">
        <v>100000000</v>
      </c>
      <c r="V177">
        <v>1000000000</v>
      </c>
      <c r="W177" t="s">
        <v>507</v>
      </c>
      <c r="X177" t="s">
        <v>448</v>
      </c>
      <c r="Y177" s="19"/>
      <c r="Z177" s="19">
        <v>91.537778500000002</v>
      </c>
      <c r="AA177" s="19"/>
      <c r="AB177" s="19">
        <v>1.83075557</v>
      </c>
      <c r="AC177" s="26">
        <v>0.92</v>
      </c>
      <c r="AD177" s="19">
        <v>3.3</v>
      </c>
      <c r="AE177" s="19"/>
      <c r="AG177" t="s">
        <v>522</v>
      </c>
      <c r="AH177" t="s">
        <v>542</v>
      </c>
      <c r="AI177" t="s">
        <v>507</v>
      </c>
      <c r="CI177" t="s">
        <v>220</v>
      </c>
      <c r="CJ177">
        <v>168</v>
      </c>
      <c r="CK177" t="s">
        <v>352</v>
      </c>
      <c r="CL177" t="s">
        <v>29</v>
      </c>
      <c r="CM177">
        <v>0.22344944774851316</v>
      </c>
      <c r="CN177">
        <f>IF(AND(Table11[[#This Row],[CF heating system]]&lt;&gt;"Gas boiler",Table11[[#This Row],[Subsector]]&lt;&gt;"Industry"),1,0)</f>
        <v>1</v>
      </c>
      <c r="CO177" s="19">
        <v>273.71730586236191</v>
      </c>
    </row>
    <row r="178" spans="1:93" x14ac:dyDescent="0.25">
      <c r="A178" s="47"/>
      <c r="C178">
        <v>136</v>
      </c>
      <c r="D178" t="s">
        <v>100</v>
      </c>
      <c r="E178">
        <v>2020</v>
      </c>
      <c r="F178">
        <v>1000</v>
      </c>
      <c r="G178">
        <v>100000000</v>
      </c>
      <c r="H178" t="s">
        <v>448</v>
      </c>
      <c r="J178">
        <v>0</v>
      </c>
      <c r="K178" s="39">
        <v>544.17832569999996</v>
      </c>
      <c r="L178" s="39">
        <v>0</v>
      </c>
      <c r="M178" s="71">
        <v>1.425249097</v>
      </c>
      <c r="N178" s="26">
        <v>2.1958000000000002</v>
      </c>
      <c r="O178" s="26"/>
      <c r="P178" s="26"/>
      <c r="R178">
        <v>169</v>
      </c>
      <c r="S178" t="s">
        <v>519</v>
      </c>
      <c r="T178">
        <v>2020</v>
      </c>
      <c r="U178">
        <v>0</v>
      </c>
      <c r="V178">
        <v>100</v>
      </c>
      <c r="W178" t="s">
        <v>507</v>
      </c>
      <c r="Y178" s="19"/>
      <c r="Z178" s="19">
        <v>577.5643364</v>
      </c>
      <c r="AA178" s="19"/>
      <c r="AB178" s="19">
        <v>11.551286729999999</v>
      </c>
      <c r="AC178" s="26">
        <v>0.85</v>
      </c>
      <c r="AD178" s="19"/>
      <c r="AE178" s="19"/>
      <c r="AG178" t="s">
        <v>522</v>
      </c>
      <c r="AH178" t="s">
        <v>545</v>
      </c>
      <c r="AI178" t="s">
        <v>507</v>
      </c>
      <c r="CI178" t="s">
        <v>220</v>
      </c>
      <c r="CJ178">
        <v>169</v>
      </c>
      <c r="CK178" t="s">
        <v>352</v>
      </c>
      <c r="CL178" t="s">
        <v>25</v>
      </c>
      <c r="CM178">
        <v>7.335366356218577E-2</v>
      </c>
      <c r="CN178">
        <f>IF(AND(Table11[[#This Row],[CF heating system]]&lt;&gt;"Gas boiler",Table11[[#This Row],[Subsector]]&lt;&gt;"Industry"),1,0)</f>
        <v>0</v>
      </c>
      <c r="CO178" s="19">
        <v>89.855523778125757</v>
      </c>
    </row>
    <row r="179" spans="1:93" x14ac:dyDescent="0.25">
      <c r="A179" s="47"/>
      <c r="C179">
        <v>137</v>
      </c>
      <c r="D179" t="s">
        <v>103</v>
      </c>
      <c r="E179">
        <v>2020</v>
      </c>
      <c r="F179">
        <v>0</v>
      </c>
      <c r="G179">
        <v>3</v>
      </c>
      <c r="H179" t="s">
        <v>544</v>
      </c>
      <c r="I179" t="s">
        <v>448</v>
      </c>
      <c r="J179">
        <v>7227.2816999999995</v>
      </c>
      <c r="K179" s="39">
        <v>420.79747500000002</v>
      </c>
      <c r="L179" s="39">
        <v>252.932175</v>
      </c>
      <c r="M179" s="71">
        <v>0</v>
      </c>
      <c r="N179" s="26">
        <v>4.2</v>
      </c>
      <c r="O179" s="26">
        <v>4.25</v>
      </c>
      <c r="P179" s="26"/>
      <c r="R179">
        <v>170</v>
      </c>
      <c r="S179" t="s">
        <v>519</v>
      </c>
      <c r="T179">
        <v>2020</v>
      </c>
      <c r="U179">
        <v>100</v>
      </c>
      <c r="V179">
        <v>300</v>
      </c>
      <c r="W179" t="s">
        <v>507</v>
      </c>
      <c r="Y179" s="19"/>
      <c r="Z179" s="19">
        <v>577.5643364</v>
      </c>
      <c r="AA179" s="19"/>
      <c r="AB179" s="19">
        <v>11.551286729999999</v>
      </c>
      <c r="AC179" s="26">
        <v>0.85</v>
      </c>
      <c r="AD179" s="19"/>
      <c r="AE179" s="19"/>
      <c r="AG179" t="s">
        <v>522</v>
      </c>
      <c r="AH179" t="s">
        <v>547</v>
      </c>
      <c r="AI179" t="s">
        <v>507</v>
      </c>
      <c r="CI179" t="s">
        <v>220</v>
      </c>
      <c r="CJ179">
        <v>170</v>
      </c>
      <c r="CK179" t="s">
        <v>352</v>
      </c>
      <c r="CL179" t="s">
        <v>25</v>
      </c>
      <c r="CM179">
        <v>7.0974138643311577E-2</v>
      </c>
      <c r="CN179">
        <f>IF(AND(Table11[[#This Row],[CF heating system]]&lt;&gt;"Gas boiler",Table11[[#This Row],[Subsector]]&lt;&gt;"Industry"),1,0)</f>
        <v>0</v>
      </c>
      <c r="CO179" s="19">
        <v>86.940693794926872</v>
      </c>
    </row>
    <row r="180" spans="1:93" x14ac:dyDescent="0.25">
      <c r="A180" s="47"/>
      <c r="C180">
        <v>138</v>
      </c>
      <c r="D180" t="s">
        <v>103</v>
      </c>
      <c r="E180">
        <v>2020</v>
      </c>
      <c r="F180">
        <v>3</v>
      </c>
      <c r="G180">
        <v>5</v>
      </c>
      <c r="H180" t="s">
        <v>544</v>
      </c>
      <c r="I180" t="s">
        <v>448</v>
      </c>
      <c r="J180">
        <v>7227.2816999999995</v>
      </c>
      <c r="K180" s="39">
        <v>420.79747500000002</v>
      </c>
      <c r="L180" s="39">
        <v>252.932175</v>
      </c>
      <c r="M180" s="71">
        <v>0</v>
      </c>
      <c r="N180" s="26">
        <v>4.2</v>
      </c>
      <c r="O180" s="26">
        <v>4.25</v>
      </c>
      <c r="P180" s="26"/>
      <c r="R180">
        <v>171</v>
      </c>
      <c r="S180" t="s">
        <v>519</v>
      </c>
      <c r="T180">
        <v>2020</v>
      </c>
      <c r="U180">
        <v>300</v>
      </c>
      <c r="V180">
        <v>1000</v>
      </c>
      <c r="W180" t="s">
        <v>507</v>
      </c>
      <c r="Y180" s="19"/>
      <c r="Z180" s="19">
        <v>577.5643364</v>
      </c>
      <c r="AA180" s="19"/>
      <c r="AB180" s="19">
        <v>11.551286729999999</v>
      </c>
      <c r="AC180" s="26">
        <v>0.85</v>
      </c>
      <c r="AD180" s="19"/>
      <c r="AE180" s="19"/>
      <c r="AG180" t="s">
        <v>522</v>
      </c>
      <c r="AH180" t="s">
        <v>549</v>
      </c>
      <c r="AI180" t="s">
        <v>507</v>
      </c>
      <c r="CI180" t="s">
        <v>220</v>
      </c>
      <c r="CJ180">
        <v>171</v>
      </c>
      <c r="CK180" t="s">
        <v>352</v>
      </c>
      <c r="CL180" t="s">
        <v>25</v>
      </c>
      <c r="CM180">
        <v>5.6358684265661013E-2</v>
      </c>
      <c r="CN180">
        <f>IF(AND(Table11[[#This Row],[CF heating system]]&lt;&gt;"Gas boiler",Table11[[#This Row],[Subsector]]&lt;&gt;"Industry"),1,0)</f>
        <v>0</v>
      </c>
      <c r="CO180" s="19">
        <v>69.03730295411691</v>
      </c>
    </row>
    <row r="181" spans="1:93" x14ac:dyDescent="0.25">
      <c r="A181" s="47"/>
      <c r="C181">
        <v>139</v>
      </c>
      <c r="D181" t="s">
        <v>103</v>
      </c>
      <c r="E181">
        <v>2020</v>
      </c>
      <c r="F181">
        <v>5</v>
      </c>
      <c r="G181">
        <v>10</v>
      </c>
      <c r="H181" t="s">
        <v>544</v>
      </c>
      <c r="I181" t="s">
        <v>448</v>
      </c>
      <c r="J181">
        <v>7227.2816999999995</v>
      </c>
      <c r="K181" s="39">
        <v>420.79747500000002</v>
      </c>
      <c r="L181" s="39">
        <v>252.932175</v>
      </c>
      <c r="M181" s="71">
        <v>0</v>
      </c>
      <c r="N181" s="26">
        <v>4.2</v>
      </c>
      <c r="O181" s="26">
        <v>4.25</v>
      </c>
      <c r="P181" s="26"/>
      <c r="R181">
        <v>172</v>
      </c>
      <c r="S181" t="s">
        <v>519</v>
      </c>
      <c r="T181">
        <v>2020</v>
      </c>
      <c r="U181">
        <v>1000</v>
      </c>
      <c r="V181">
        <v>3000</v>
      </c>
      <c r="W181" t="s">
        <v>507</v>
      </c>
      <c r="Y181" s="19"/>
      <c r="Z181" s="19">
        <v>577.5643364</v>
      </c>
      <c r="AA181" s="19"/>
      <c r="AB181" s="19">
        <v>11.551286729999999</v>
      </c>
      <c r="AC181" s="26">
        <v>0.85</v>
      </c>
      <c r="AD181" s="19"/>
      <c r="AE181" s="19"/>
      <c r="AG181" t="s">
        <v>563</v>
      </c>
      <c r="AH181" t="s">
        <v>508</v>
      </c>
      <c r="AI181" t="s">
        <v>507</v>
      </c>
      <c r="CI181" t="s">
        <v>220</v>
      </c>
      <c r="CJ181">
        <v>172</v>
      </c>
      <c r="CK181" t="s">
        <v>352</v>
      </c>
      <c r="CL181" t="s">
        <v>25</v>
      </c>
      <c r="CM181">
        <v>7.6321392205868741E-2</v>
      </c>
      <c r="CN181">
        <f>IF(AND(Table11[[#This Row],[CF heating system]]&lt;&gt;"Gas boiler",Table11[[#This Row],[Subsector]]&lt;&gt;"Industry"),1,0)</f>
        <v>0</v>
      </c>
      <c r="CO181" s="19">
        <v>93.490881560677593</v>
      </c>
    </row>
    <row r="182" spans="1:93" x14ac:dyDescent="0.25">
      <c r="A182" s="47"/>
      <c r="C182">
        <v>140</v>
      </c>
      <c r="D182" t="s">
        <v>103</v>
      </c>
      <c r="E182">
        <v>2020</v>
      </c>
      <c r="F182">
        <v>10</v>
      </c>
      <c r="G182">
        <v>15</v>
      </c>
      <c r="H182" t="s">
        <v>544</v>
      </c>
      <c r="I182" t="s">
        <v>448</v>
      </c>
      <c r="J182">
        <v>7227.2816999999995</v>
      </c>
      <c r="K182" s="39">
        <v>420.79747500000002</v>
      </c>
      <c r="L182" s="39">
        <v>252.932175</v>
      </c>
      <c r="M182" s="71">
        <v>0</v>
      </c>
      <c r="N182" s="26">
        <v>4.2</v>
      </c>
      <c r="O182" s="26">
        <v>4.25</v>
      </c>
      <c r="P182" s="26"/>
      <c r="R182">
        <v>173</v>
      </c>
      <c r="S182" t="s">
        <v>519</v>
      </c>
      <c r="T182">
        <v>2020</v>
      </c>
      <c r="U182">
        <v>3000</v>
      </c>
      <c r="V182">
        <v>10000</v>
      </c>
      <c r="W182" t="s">
        <v>507</v>
      </c>
      <c r="Y182" s="19"/>
      <c r="Z182" s="19">
        <v>356.81973829999998</v>
      </c>
      <c r="AA182" s="19"/>
      <c r="AB182" s="19">
        <v>7.1363947659999996</v>
      </c>
      <c r="AC182" s="26">
        <v>0.85</v>
      </c>
      <c r="AD182" s="19"/>
      <c r="AE182" s="19"/>
      <c r="AG182" t="s">
        <v>563</v>
      </c>
      <c r="AH182" t="s">
        <v>511</v>
      </c>
      <c r="AI182" t="s">
        <v>507</v>
      </c>
      <c r="CI182" t="s">
        <v>220</v>
      </c>
      <c r="CJ182">
        <v>173</v>
      </c>
      <c r="CK182" t="s">
        <v>352</v>
      </c>
      <c r="CL182" t="s">
        <v>25</v>
      </c>
      <c r="CM182">
        <v>7.9515301609764721E-2</v>
      </c>
      <c r="CN182">
        <f>IF(AND(Table11[[#This Row],[CF heating system]]&lt;&gt;"Gas boiler",Table11[[#This Row],[Subsector]]&lt;&gt;"Industry"),1,0)</f>
        <v>0</v>
      </c>
      <c r="CO182" s="19">
        <v>97.403302405802222</v>
      </c>
    </row>
    <row r="183" spans="1:93" x14ac:dyDescent="0.25">
      <c r="A183" s="47"/>
      <c r="C183">
        <v>141</v>
      </c>
      <c r="D183" t="s">
        <v>103</v>
      </c>
      <c r="E183">
        <v>2020</v>
      </c>
      <c r="F183">
        <v>15</v>
      </c>
      <c r="G183">
        <v>50</v>
      </c>
      <c r="H183" t="s">
        <v>544</v>
      </c>
      <c r="I183" t="s">
        <v>448</v>
      </c>
      <c r="J183">
        <v>0</v>
      </c>
      <c r="K183" s="39">
        <v>763.03198740000005</v>
      </c>
      <c r="L183" s="39">
        <v>74.122749999999996</v>
      </c>
      <c r="M183" s="71">
        <v>24.47713873</v>
      </c>
      <c r="N183" s="26">
        <v>4.2</v>
      </c>
      <c r="O183" s="26">
        <v>4.25</v>
      </c>
      <c r="P183" s="26"/>
      <c r="R183">
        <v>174</v>
      </c>
      <c r="S183" t="s">
        <v>519</v>
      </c>
      <c r="T183">
        <v>2020</v>
      </c>
      <c r="U183">
        <v>10000</v>
      </c>
      <c r="V183">
        <v>30000</v>
      </c>
      <c r="W183" t="s">
        <v>507</v>
      </c>
      <c r="Y183" s="19"/>
      <c r="Z183" s="19">
        <v>229.93250380000001</v>
      </c>
      <c r="AA183" s="19"/>
      <c r="AB183" s="19">
        <v>4.5986500760000002</v>
      </c>
      <c r="AC183" s="26">
        <v>0.85</v>
      </c>
      <c r="AD183" s="19"/>
      <c r="AE183" s="19"/>
      <c r="AG183" t="s">
        <v>563</v>
      </c>
      <c r="AH183" t="s">
        <v>514</v>
      </c>
      <c r="AI183" t="s">
        <v>507</v>
      </c>
      <c r="CI183" t="s">
        <v>220</v>
      </c>
      <c r="CJ183">
        <v>174</v>
      </c>
      <c r="CK183" t="s">
        <v>352</v>
      </c>
      <c r="CL183" t="s">
        <v>25</v>
      </c>
      <c r="CM183">
        <v>7.5853350189633378E-2</v>
      </c>
      <c r="CN183">
        <f>IF(AND(Table11[[#This Row],[CF heating system]]&lt;&gt;"Gas boiler",Table11[[#This Row],[Subsector]]&lt;&gt;"Industry"),1,0)</f>
        <v>0</v>
      </c>
      <c r="CO183" s="19">
        <v>92.917547408343864</v>
      </c>
    </row>
    <row r="184" spans="1:93" x14ac:dyDescent="0.25">
      <c r="A184" s="47"/>
      <c r="C184">
        <v>142</v>
      </c>
      <c r="D184" t="s">
        <v>103</v>
      </c>
      <c r="E184">
        <v>2020</v>
      </c>
      <c r="F184">
        <v>50</v>
      </c>
      <c r="G184">
        <v>100</v>
      </c>
      <c r="H184" t="s">
        <v>544</v>
      </c>
      <c r="I184" t="s">
        <v>448</v>
      </c>
      <c r="J184">
        <v>0</v>
      </c>
      <c r="K184" s="39">
        <v>583.62270060000003</v>
      </c>
      <c r="L184" s="39">
        <v>74.122749999999996</v>
      </c>
      <c r="M184" s="71">
        <v>17.392650069999998</v>
      </c>
      <c r="N184" s="26">
        <v>4.2</v>
      </c>
      <c r="O184" s="26">
        <v>4.25</v>
      </c>
      <c r="P184" s="26"/>
      <c r="R184">
        <v>175</v>
      </c>
      <c r="S184" t="s">
        <v>519</v>
      </c>
      <c r="T184">
        <v>2020</v>
      </c>
      <c r="U184">
        <v>30000</v>
      </c>
      <c r="V184">
        <v>100000000</v>
      </c>
      <c r="W184" t="s">
        <v>507</v>
      </c>
      <c r="Y184" s="19"/>
      <c r="Z184" s="19">
        <v>142.0524964</v>
      </c>
      <c r="AA184" s="19"/>
      <c r="AB184" s="19">
        <v>2.8410499279999999</v>
      </c>
      <c r="AC184" s="26">
        <v>0.85</v>
      </c>
      <c r="AD184" s="19"/>
      <c r="AE184" s="19"/>
      <c r="AG184" t="s">
        <v>563</v>
      </c>
      <c r="AH184" t="s">
        <v>518</v>
      </c>
      <c r="AI184" t="s">
        <v>507</v>
      </c>
      <c r="CI184" t="s">
        <v>220</v>
      </c>
      <c r="CJ184">
        <v>175</v>
      </c>
      <c r="CK184" t="s">
        <v>352</v>
      </c>
      <c r="CL184" t="s">
        <v>25</v>
      </c>
      <c r="CM184">
        <v>7.0615034168564919E-2</v>
      </c>
      <c r="CN184">
        <f>IF(AND(Table11[[#This Row],[CF heating system]]&lt;&gt;"Gas boiler",Table11[[#This Row],[Subsector]]&lt;&gt;"Industry"),1,0)</f>
        <v>0</v>
      </c>
      <c r="CO184" s="19">
        <v>86.500804100227782</v>
      </c>
    </row>
    <row r="185" spans="1:93" x14ac:dyDescent="0.25">
      <c r="A185" s="47"/>
      <c r="C185">
        <v>143</v>
      </c>
      <c r="D185" t="s">
        <v>103</v>
      </c>
      <c r="E185">
        <v>2020</v>
      </c>
      <c r="F185">
        <v>100</v>
      </c>
      <c r="G185">
        <v>200</v>
      </c>
      <c r="H185" t="s">
        <v>544</v>
      </c>
      <c r="I185" t="s">
        <v>448</v>
      </c>
      <c r="J185">
        <v>0</v>
      </c>
      <c r="K185" s="39">
        <v>448.7221141</v>
      </c>
      <c r="L185" s="39">
        <v>74.122749999999996</v>
      </c>
      <c r="M185" s="71">
        <v>10.835343809999999</v>
      </c>
      <c r="N185" s="26">
        <v>4.2</v>
      </c>
      <c r="O185" s="26">
        <v>4.25</v>
      </c>
      <c r="P185" s="26"/>
      <c r="R185">
        <v>176</v>
      </c>
      <c r="S185" t="s">
        <v>519</v>
      </c>
      <c r="T185">
        <v>2020</v>
      </c>
      <c r="U185">
        <v>100000000</v>
      </c>
      <c r="V185">
        <v>1000000000</v>
      </c>
      <c r="W185" t="s">
        <v>507</v>
      </c>
      <c r="Y185" s="19"/>
      <c r="Z185" s="19">
        <v>91.537778500000002</v>
      </c>
      <c r="AA185" s="19"/>
      <c r="AB185" s="19">
        <v>1.83075557</v>
      </c>
      <c r="AC185" s="26">
        <v>0.85</v>
      </c>
      <c r="AD185" s="19"/>
      <c r="AE185" s="19"/>
      <c r="AG185" t="s">
        <v>563</v>
      </c>
      <c r="AH185" t="s">
        <v>521</v>
      </c>
      <c r="AI185" t="s">
        <v>507</v>
      </c>
      <c r="CI185" t="s">
        <v>220</v>
      </c>
      <c r="CJ185">
        <v>176</v>
      </c>
      <c r="CK185" t="s">
        <v>352</v>
      </c>
      <c r="CL185" t="s">
        <v>20</v>
      </c>
      <c r="CM185">
        <v>2.1739130434782608E-2</v>
      </c>
      <c r="CN185">
        <f>IF(AND(Table11[[#This Row],[CF heating system]]&lt;&gt;"Gas boiler",Table11[[#This Row],[Subsector]]&lt;&gt;"Industry"),1,0)</f>
        <v>1</v>
      </c>
      <c r="CO185" s="19">
        <v>26.629630434782609</v>
      </c>
    </row>
    <row r="186" spans="1:93" x14ac:dyDescent="0.25">
      <c r="A186" s="47"/>
      <c r="C186">
        <v>144</v>
      </c>
      <c r="D186" t="s">
        <v>103</v>
      </c>
      <c r="E186">
        <v>2020</v>
      </c>
      <c r="F186">
        <v>200</v>
      </c>
      <c r="G186">
        <v>300</v>
      </c>
      <c r="H186" t="s">
        <v>544</v>
      </c>
      <c r="I186" t="s">
        <v>448</v>
      </c>
      <c r="J186">
        <v>0</v>
      </c>
      <c r="K186" s="39">
        <v>385.6189316</v>
      </c>
      <c r="L186" s="39">
        <v>74.122749999999996</v>
      </c>
      <c r="M186" s="71">
        <v>7.8602715129999998</v>
      </c>
      <c r="N186" s="26">
        <v>4.2</v>
      </c>
      <c r="O186" s="26">
        <v>4.25</v>
      </c>
      <c r="P186" s="26"/>
      <c r="R186">
        <v>177</v>
      </c>
      <c r="S186" t="s">
        <v>505</v>
      </c>
      <c r="T186">
        <v>2020</v>
      </c>
      <c r="U186">
        <v>0</v>
      </c>
      <c r="V186">
        <v>100</v>
      </c>
      <c r="W186" t="s">
        <v>507</v>
      </c>
      <c r="Y186" s="19"/>
      <c r="Z186" s="19">
        <v>1102.740898</v>
      </c>
      <c r="AA186" s="19"/>
      <c r="AB186" s="19">
        <v>22.054817960000001</v>
      </c>
      <c r="AC186" s="26">
        <v>0.85</v>
      </c>
      <c r="AD186" s="19"/>
      <c r="AE186" s="19"/>
      <c r="AG186" t="s">
        <v>563</v>
      </c>
      <c r="AH186" t="s">
        <v>524</v>
      </c>
      <c r="AI186" t="s">
        <v>507</v>
      </c>
      <c r="CI186" t="s">
        <v>220</v>
      </c>
      <c r="CJ186">
        <v>177</v>
      </c>
      <c r="CK186" t="s">
        <v>352</v>
      </c>
      <c r="CL186" t="s">
        <v>20</v>
      </c>
      <c r="CM186">
        <v>1.8355253649371295E-2</v>
      </c>
      <c r="CN186">
        <f>IF(AND(Table11[[#This Row],[CF heating system]]&lt;&gt;"Gas boiler",Table11[[#This Row],[Subsector]]&lt;&gt;"Industry"),1,0)</f>
        <v>1</v>
      </c>
      <c r="CO186" s="19">
        <v>22.484506576094809</v>
      </c>
    </row>
    <row r="187" spans="1:93" x14ac:dyDescent="0.25">
      <c r="A187" s="47"/>
      <c r="C187">
        <v>145</v>
      </c>
      <c r="D187" t="s">
        <v>103</v>
      </c>
      <c r="E187">
        <v>2020</v>
      </c>
      <c r="F187">
        <v>300</v>
      </c>
      <c r="G187">
        <v>500</v>
      </c>
      <c r="H187" t="s">
        <v>544</v>
      </c>
      <c r="I187" t="s">
        <v>448</v>
      </c>
      <c r="J187">
        <v>0</v>
      </c>
      <c r="K187" s="39">
        <v>319.2707585</v>
      </c>
      <c r="L187" s="39">
        <v>74.122749999999996</v>
      </c>
      <c r="M187" s="71">
        <v>5.4497059219999997</v>
      </c>
      <c r="N187" s="26">
        <v>4.2</v>
      </c>
      <c r="O187" s="26">
        <v>4.25</v>
      </c>
      <c r="P187" s="26"/>
      <c r="R187">
        <v>178</v>
      </c>
      <c r="S187" t="s">
        <v>505</v>
      </c>
      <c r="T187">
        <v>2020</v>
      </c>
      <c r="U187">
        <v>100</v>
      </c>
      <c r="V187">
        <v>300</v>
      </c>
      <c r="W187" t="s">
        <v>507</v>
      </c>
      <c r="Y187" s="19"/>
      <c r="Z187" s="19">
        <v>1102.740898</v>
      </c>
      <c r="AA187" s="19"/>
      <c r="AB187" s="19">
        <v>22.054817960000001</v>
      </c>
      <c r="AC187" s="26">
        <v>0.85</v>
      </c>
      <c r="AD187" s="19"/>
      <c r="AE187" s="19"/>
      <c r="AG187" t="s">
        <v>563</v>
      </c>
      <c r="AH187" t="s">
        <v>527</v>
      </c>
      <c r="AI187" t="s">
        <v>507</v>
      </c>
      <c r="CI187" t="s">
        <v>220</v>
      </c>
      <c r="CJ187">
        <v>178</v>
      </c>
      <c r="CK187" t="s">
        <v>352</v>
      </c>
      <c r="CL187" t="s">
        <v>20</v>
      </c>
      <c r="CM187">
        <v>1.1848341232227487E-2</v>
      </c>
      <c r="CN187">
        <f>IF(AND(Table11[[#This Row],[CF heating system]]&lt;&gt;"Gas boiler",Table11[[#This Row],[Subsector]]&lt;&gt;"Industry"),1,0)</f>
        <v>1</v>
      </c>
      <c r="CO187" s="19">
        <v>14.513779620853079</v>
      </c>
    </row>
    <row r="188" spans="1:93" x14ac:dyDescent="0.25">
      <c r="A188" s="47"/>
      <c r="C188">
        <v>146</v>
      </c>
      <c r="D188" t="s">
        <v>103</v>
      </c>
      <c r="E188">
        <v>2020</v>
      </c>
      <c r="F188">
        <v>500</v>
      </c>
      <c r="G188">
        <v>1000</v>
      </c>
      <c r="H188" t="s">
        <v>544</v>
      </c>
      <c r="I188" t="s">
        <v>448</v>
      </c>
      <c r="J188">
        <v>0</v>
      </c>
      <c r="K188" s="39">
        <v>247.96833509999999</v>
      </c>
      <c r="L188" s="39">
        <v>74.122749999999996</v>
      </c>
      <c r="M188" s="71">
        <v>4.1109776409999998</v>
      </c>
      <c r="N188" s="26">
        <v>4.2</v>
      </c>
      <c r="O188" s="26">
        <v>4.25</v>
      </c>
      <c r="P188" s="26"/>
      <c r="R188">
        <v>179</v>
      </c>
      <c r="S188" t="s">
        <v>505</v>
      </c>
      <c r="T188">
        <v>2020</v>
      </c>
      <c r="U188">
        <v>300</v>
      </c>
      <c r="V188">
        <v>1000</v>
      </c>
      <c r="W188" t="s">
        <v>507</v>
      </c>
      <c r="Y188" s="19"/>
      <c r="Z188" s="19">
        <v>1102.740898</v>
      </c>
      <c r="AA188" s="19"/>
      <c r="AB188" s="19">
        <v>22.054817960000001</v>
      </c>
      <c r="AC188" s="26">
        <v>0.85</v>
      </c>
      <c r="AD188" s="19"/>
      <c r="AE188" s="19"/>
      <c r="AG188" t="s">
        <v>563</v>
      </c>
      <c r="AH188" t="s">
        <v>529</v>
      </c>
      <c r="AI188" t="s">
        <v>507</v>
      </c>
      <c r="CI188" t="s">
        <v>220</v>
      </c>
      <c r="CJ188">
        <v>179</v>
      </c>
      <c r="CK188" t="s">
        <v>352</v>
      </c>
      <c r="CL188" t="s">
        <v>20</v>
      </c>
      <c r="CM188">
        <v>1.1409395973154362E-2</v>
      </c>
      <c r="CN188">
        <f>IF(AND(Table11[[#This Row],[CF heating system]]&lt;&gt;"Gas boiler",Table11[[#This Row],[Subsector]]&lt;&gt;"Industry"),1,0)</f>
        <v>1</v>
      </c>
      <c r="CO188" s="19">
        <v>13.976087919463087</v>
      </c>
    </row>
    <row r="189" spans="1:93" x14ac:dyDescent="0.25">
      <c r="A189" s="47"/>
      <c r="C189">
        <v>147</v>
      </c>
      <c r="D189" t="s">
        <v>103</v>
      </c>
      <c r="E189">
        <v>2020</v>
      </c>
      <c r="F189">
        <v>1000</v>
      </c>
      <c r="G189">
        <v>100000000</v>
      </c>
      <c r="H189" t="s">
        <v>544</v>
      </c>
      <c r="I189" t="s">
        <v>448</v>
      </c>
      <c r="J189">
        <v>0</v>
      </c>
      <c r="K189" s="39">
        <v>193.27650449999999</v>
      </c>
      <c r="L189" s="39">
        <v>74.122749999999996</v>
      </c>
      <c r="M189" s="71">
        <v>3.1193549630000001</v>
      </c>
      <c r="N189" s="26">
        <v>4.2</v>
      </c>
      <c r="O189" s="26">
        <v>4.25</v>
      </c>
      <c r="P189" s="26"/>
      <c r="R189">
        <v>180</v>
      </c>
      <c r="S189" t="s">
        <v>505</v>
      </c>
      <c r="T189">
        <v>2020</v>
      </c>
      <c r="U189">
        <v>1000</v>
      </c>
      <c r="V189">
        <v>3000</v>
      </c>
      <c r="W189" t="s">
        <v>507</v>
      </c>
      <c r="Y189" s="19"/>
      <c r="Z189" s="19">
        <v>1102.740898</v>
      </c>
      <c r="AA189" s="19"/>
      <c r="AB189" s="19">
        <v>22.054817960000001</v>
      </c>
      <c r="AC189" s="26">
        <v>0.85</v>
      </c>
      <c r="AD189" s="19"/>
      <c r="AE189" s="19"/>
      <c r="AG189" t="s">
        <v>563</v>
      </c>
      <c r="AH189" t="s">
        <v>531</v>
      </c>
      <c r="AI189" t="s">
        <v>507</v>
      </c>
      <c r="CI189" t="s">
        <v>220</v>
      </c>
      <c r="CJ189">
        <v>180</v>
      </c>
      <c r="CK189" t="s">
        <v>352</v>
      </c>
      <c r="CL189" t="s">
        <v>20</v>
      </c>
      <c r="CM189">
        <v>1.3621794871794872E-2</v>
      </c>
      <c r="CN189">
        <f>IF(AND(Table11[[#This Row],[CF heating system]]&lt;&gt;"Gas boiler",Table11[[#This Row],[Subsector]]&lt;&gt;"Industry"),1,0)</f>
        <v>1</v>
      </c>
      <c r="CO189" s="19">
        <v>16.686194711538462</v>
      </c>
    </row>
    <row r="190" spans="1:93" x14ac:dyDescent="0.25">
      <c r="A190" s="47"/>
      <c r="C190">
        <v>148</v>
      </c>
      <c r="D190" t="s">
        <v>110</v>
      </c>
      <c r="E190">
        <v>2020</v>
      </c>
      <c r="F190">
        <v>0</v>
      </c>
      <c r="G190">
        <v>3</v>
      </c>
      <c r="H190" t="s">
        <v>448</v>
      </c>
      <c r="I190" t="s">
        <v>551</v>
      </c>
      <c r="J190">
        <v>6619.3370999999997</v>
      </c>
      <c r="K190" s="39">
        <v>420.79747500000002</v>
      </c>
      <c r="L190" s="39">
        <v>179.20755</v>
      </c>
      <c r="M190" s="71">
        <v>0</v>
      </c>
      <c r="N190" s="26">
        <v>4.25</v>
      </c>
      <c r="O190" s="26">
        <v>4.3499999999999996</v>
      </c>
      <c r="P190" s="26"/>
      <c r="R190">
        <v>181</v>
      </c>
      <c r="S190" t="s">
        <v>505</v>
      </c>
      <c r="T190">
        <v>2020</v>
      </c>
      <c r="U190">
        <v>3000</v>
      </c>
      <c r="V190">
        <v>10000</v>
      </c>
      <c r="W190" t="s">
        <v>507</v>
      </c>
      <c r="Y190" s="19"/>
      <c r="Z190" s="19">
        <v>681.27426479999997</v>
      </c>
      <c r="AA190" s="19"/>
      <c r="AB190" s="19">
        <v>13.625485299999999</v>
      </c>
      <c r="AC190" s="26">
        <v>0.85</v>
      </c>
      <c r="AD190" s="19"/>
      <c r="AE190" s="19"/>
      <c r="AG190" t="s">
        <v>563</v>
      </c>
      <c r="AH190" t="s">
        <v>533</v>
      </c>
      <c r="AI190" t="s">
        <v>507</v>
      </c>
      <c r="CI190" t="s">
        <v>220</v>
      </c>
      <c r="CJ190">
        <v>181</v>
      </c>
      <c r="CK190" t="s">
        <v>352</v>
      </c>
      <c r="CL190" t="s">
        <v>20</v>
      </c>
      <c r="CM190">
        <v>1.9992310649750097E-2</v>
      </c>
      <c r="CN190">
        <f>IF(AND(Table11[[#This Row],[CF heating system]]&lt;&gt;"Gas boiler",Table11[[#This Row],[Subsector]]&lt;&gt;"Industry"),1,0)</f>
        <v>1</v>
      </c>
      <c r="CO190" s="19">
        <v>24.489840830449825</v>
      </c>
    </row>
    <row r="191" spans="1:93" x14ac:dyDescent="0.25">
      <c r="A191" s="47"/>
      <c r="C191">
        <v>149</v>
      </c>
      <c r="D191" t="s">
        <v>110</v>
      </c>
      <c r="E191">
        <v>2020</v>
      </c>
      <c r="F191">
        <v>3</v>
      </c>
      <c r="G191">
        <v>5</v>
      </c>
      <c r="H191" t="s">
        <v>448</v>
      </c>
      <c r="I191" t="s">
        <v>551</v>
      </c>
      <c r="J191">
        <v>6619.3370999999997</v>
      </c>
      <c r="K191" s="39">
        <v>420.79747500000002</v>
      </c>
      <c r="L191" s="39">
        <v>179.20755</v>
      </c>
      <c r="M191" s="71">
        <v>0</v>
      </c>
      <c r="N191" s="26">
        <v>4.25</v>
      </c>
      <c r="O191" s="26">
        <v>4.3499999999999996</v>
      </c>
      <c r="P191" s="26"/>
      <c r="R191">
        <v>182</v>
      </c>
      <c r="S191" t="s">
        <v>505</v>
      </c>
      <c r="T191">
        <v>2020</v>
      </c>
      <c r="U191">
        <v>10000</v>
      </c>
      <c r="V191">
        <v>30000</v>
      </c>
      <c r="W191" t="s">
        <v>507</v>
      </c>
      <c r="Y191" s="19"/>
      <c r="Z191" s="19">
        <v>439.00905879999999</v>
      </c>
      <c r="AA191" s="19"/>
      <c r="AB191" s="19">
        <v>8.7801811759999993</v>
      </c>
      <c r="AC191" s="26">
        <v>0.85</v>
      </c>
      <c r="AD191" s="19"/>
      <c r="AE191" s="19"/>
      <c r="AG191" t="s">
        <v>563</v>
      </c>
      <c r="AH191" t="s">
        <v>536</v>
      </c>
      <c r="AI191" t="s">
        <v>507</v>
      </c>
      <c r="CI191" t="s">
        <v>220</v>
      </c>
      <c r="CJ191">
        <v>182</v>
      </c>
      <c r="CK191" t="s">
        <v>352</v>
      </c>
      <c r="CL191" t="s">
        <v>20</v>
      </c>
      <c r="CM191">
        <v>3.0680728667305847E-2</v>
      </c>
      <c r="CN191">
        <f>IF(AND(Table11[[#This Row],[CF heating system]]&lt;&gt;"Gas boiler",Table11[[#This Row],[Subsector]]&lt;&gt;"Industry"),1,0)</f>
        <v>1</v>
      </c>
      <c r="CO191" s="19">
        <v>37.582757430488968</v>
      </c>
    </row>
    <row r="192" spans="1:93" x14ac:dyDescent="0.25">
      <c r="A192" s="47"/>
      <c r="C192">
        <v>150</v>
      </c>
      <c r="D192" t="s">
        <v>110</v>
      </c>
      <c r="E192">
        <v>2020</v>
      </c>
      <c r="F192">
        <v>5</v>
      </c>
      <c r="G192">
        <v>10</v>
      </c>
      <c r="H192" t="s">
        <v>448</v>
      </c>
      <c r="I192" t="s">
        <v>551</v>
      </c>
      <c r="J192">
        <v>6619.3370999999997</v>
      </c>
      <c r="K192" s="39">
        <v>420.79747500000002</v>
      </c>
      <c r="L192" s="39">
        <v>179.20755</v>
      </c>
      <c r="M192" s="71">
        <v>0</v>
      </c>
      <c r="N192" s="26">
        <v>4.25</v>
      </c>
      <c r="O192" s="26">
        <v>4.3499999999999996</v>
      </c>
      <c r="P192" s="26"/>
      <c r="R192">
        <v>183</v>
      </c>
      <c r="S192" t="s">
        <v>505</v>
      </c>
      <c r="T192">
        <v>2020</v>
      </c>
      <c r="U192">
        <v>30000</v>
      </c>
      <c r="V192">
        <v>100000000</v>
      </c>
      <c r="W192" t="s">
        <v>507</v>
      </c>
      <c r="Y192" s="19"/>
      <c r="Z192" s="19">
        <v>271.22016989999997</v>
      </c>
      <c r="AA192" s="19"/>
      <c r="AB192" s="19">
        <v>5.424403399</v>
      </c>
      <c r="AC192" s="26">
        <v>0.85</v>
      </c>
      <c r="AD192" s="19"/>
      <c r="AE192" s="19"/>
      <c r="AG192" t="s">
        <v>563</v>
      </c>
      <c r="AH192" t="s">
        <v>538</v>
      </c>
      <c r="AI192" t="s">
        <v>507</v>
      </c>
      <c r="CI192" t="s">
        <v>220</v>
      </c>
      <c r="CJ192">
        <v>183</v>
      </c>
      <c r="CK192" t="s">
        <v>352</v>
      </c>
      <c r="CL192" t="s">
        <v>13</v>
      </c>
      <c r="CM192">
        <v>0</v>
      </c>
      <c r="CN192">
        <f>IF(AND(Table11[[#This Row],[CF heating system]]&lt;&gt;"Gas boiler",Table11[[#This Row],[Subsector]]&lt;&gt;"Industry"),1,0)</f>
        <v>1</v>
      </c>
      <c r="CO192" s="19">
        <v>0</v>
      </c>
    </row>
    <row r="193" spans="1:93" x14ac:dyDescent="0.25">
      <c r="A193" s="47"/>
      <c r="C193">
        <v>151</v>
      </c>
      <c r="D193" t="s">
        <v>110</v>
      </c>
      <c r="E193">
        <v>2020</v>
      </c>
      <c r="F193">
        <v>10</v>
      </c>
      <c r="G193">
        <v>15</v>
      </c>
      <c r="H193" t="s">
        <v>448</v>
      </c>
      <c r="I193" t="s">
        <v>551</v>
      </c>
      <c r="J193">
        <v>6619.3370999999997</v>
      </c>
      <c r="K193" s="39">
        <v>420.79747500000002</v>
      </c>
      <c r="L193" s="39">
        <v>179.20755</v>
      </c>
      <c r="M193" s="71">
        <v>0</v>
      </c>
      <c r="N193" s="26">
        <v>4.25</v>
      </c>
      <c r="O193" s="26">
        <v>4.3499999999999996</v>
      </c>
      <c r="P193" s="26"/>
      <c r="R193">
        <v>184</v>
      </c>
      <c r="S193" t="s">
        <v>505</v>
      </c>
      <c r="T193">
        <v>2020</v>
      </c>
      <c r="U193">
        <v>100000000</v>
      </c>
      <c r="V193">
        <v>1000000000</v>
      </c>
      <c r="W193" t="s">
        <v>507</v>
      </c>
      <c r="Y193" s="19"/>
      <c r="Z193" s="19">
        <v>174.77265420000001</v>
      </c>
      <c r="AA193" s="19"/>
      <c r="AB193" s="19">
        <v>3.4954530849999998</v>
      </c>
      <c r="AC193" s="26">
        <v>0.85</v>
      </c>
      <c r="AD193" s="19"/>
      <c r="AE193" s="19"/>
      <c r="AG193" t="s">
        <v>563</v>
      </c>
      <c r="AH193" t="s">
        <v>540</v>
      </c>
      <c r="AI193" t="s">
        <v>507</v>
      </c>
      <c r="CI193" t="s">
        <v>220</v>
      </c>
      <c r="CJ193">
        <v>184</v>
      </c>
      <c r="CK193" t="s">
        <v>352</v>
      </c>
      <c r="CL193" t="s">
        <v>13</v>
      </c>
      <c r="CM193">
        <v>0</v>
      </c>
      <c r="CN193">
        <f>IF(AND(Table11[[#This Row],[CF heating system]]&lt;&gt;"Gas boiler",Table11[[#This Row],[Subsector]]&lt;&gt;"Industry"),1,0)</f>
        <v>1</v>
      </c>
      <c r="CO193" s="19">
        <v>0</v>
      </c>
    </row>
    <row r="194" spans="1:93" x14ac:dyDescent="0.25">
      <c r="A194" s="47"/>
      <c r="C194">
        <v>152</v>
      </c>
      <c r="D194" t="s">
        <v>110</v>
      </c>
      <c r="E194">
        <v>2020</v>
      </c>
      <c r="F194">
        <v>15</v>
      </c>
      <c r="G194">
        <v>50</v>
      </c>
      <c r="H194" t="s">
        <v>448</v>
      </c>
      <c r="I194" t="s">
        <v>551</v>
      </c>
      <c r="J194">
        <v>0</v>
      </c>
      <c r="K194" s="39">
        <v>709.26131420000002</v>
      </c>
      <c r="L194" s="39">
        <v>0</v>
      </c>
      <c r="M194" s="71">
        <v>24.47713873</v>
      </c>
      <c r="N194" s="26">
        <v>4.25</v>
      </c>
      <c r="O194" s="26">
        <v>4.3499999999999996</v>
      </c>
      <c r="P194" s="26"/>
      <c r="R194">
        <v>185</v>
      </c>
      <c r="S194" t="s">
        <v>515</v>
      </c>
      <c r="T194">
        <v>2020</v>
      </c>
      <c r="U194">
        <v>0</v>
      </c>
      <c r="V194">
        <v>100</v>
      </c>
      <c r="W194" t="s">
        <v>507</v>
      </c>
      <c r="Y194" s="19"/>
      <c r="Z194" s="19">
        <v>577.5643364</v>
      </c>
      <c r="AA194" s="19"/>
      <c r="AB194" s="19">
        <v>11.551286729999999</v>
      </c>
      <c r="AC194" s="26">
        <v>0.92</v>
      </c>
      <c r="AD194" s="19"/>
      <c r="AE194" s="19"/>
      <c r="AG194" t="s">
        <v>563</v>
      </c>
      <c r="AH194" t="s">
        <v>542</v>
      </c>
      <c r="AI194" t="s">
        <v>507</v>
      </c>
      <c r="CI194" t="s">
        <v>220</v>
      </c>
      <c r="CJ194">
        <v>185</v>
      </c>
      <c r="CK194" t="s">
        <v>352</v>
      </c>
      <c r="CL194" t="s">
        <v>13</v>
      </c>
      <c r="CM194">
        <v>3.1948881789137379E-3</v>
      </c>
      <c r="CN194">
        <f>IF(AND(Table11[[#This Row],[CF heating system]]&lt;&gt;"Gas boiler",Table11[[#This Row],[Subsector]]&lt;&gt;"Industry"),1,0)</f>
        <v>1</v>
      </c>
      <c r="CO194" s="19">
        <v>3.9136198083067089</v>
      </c>
    </row>
    <row r="195" spans="1:93" x14ac:dyDescent="0.25">
      <c r="A195" s="47"/>
      <c r="C195">
        <v>153</v>
      </c>
      <c r="D195" t="s">
        <v>110</v>
      </c>
      <c r="E195">
        <v>2020</v>
      </c>
      <c r="F195">
        <v>50</v>
      </c>
      <c r="G195">
        <v>100</v>
      </c>
      <c r="H195" t="s">
        <v>448</v>
      </c>
      <c r="I195" t="s">
        <v>551</v>
      </c>
      <c r="J195">
        <v>0</v>
      </c>
      <c r="K195" s="39">
        <v>561.62405130000002</v>
      </c>
      <c r="L195" s="39">
        <v>0</v>
      </c>
      <c r="M195" s="71">
        <v>17.392650069999998</v>
      </c>
      <c r="N195" s="26">
        <v>4.25</v>
      </c>
      <c r="O195" s="26">
        <v>4.3499999999999996</v>
      </c>
      <c r="P195" s="26"/>
      <c r="R195">
        <v>186</v>
      </c>
      <c r="S195" t="s">
        <v>515</v>
      </c>
      <c r="T195">
        <v>2020</v>
      </c>
      <c r="U195">
        <v>100</v>
      </c>
      <c r="V195">
        <v>300</v>
      </c>
      <c r="W195" t="s">
        <v>507</v>
      </c>
      <c r="Y195" s="19"/>
      <c r="Z195" s="19">
        <v>577.5643364</v>
      </c>
      <c r="AA195" s="19"/>
      <c r="AB195" s="19">
        <v>11.551286729999999</v>
      </c>
      <c r="AC195" s="26">
        <v>0.92</v>
      </c>
      <c r="AD195" s="19"/>
      <c r="AE195" s="19"/>
      <c r="AG195" t="s">
        <v>563</v>
      </c>
      <c r="AH195" t="s">
        <v>545</v>
      </c>
      <c r="AI195" t="s">
        <v>507</v>
      </c>
      <c r="CI195" t="s">
        <v>220</v>
      </c>
      <c r="CJ195">
        <v>186</v>
      </c>
      <c r="CK195" t="s">
        <v>352</v>
      </c>
      <c r="CL195" t="s">
        <v>13</v>
      </c>
      <c r="CM195">
        <v>1.1876484560570072E-3</v>
      </c>
      <c r="CN195">
        <f>IF(AND(Table11[[#This Row],[CF heating system]]&lt;&gt;"Gas boiler",Table11[[#This Row],[Subsector]]&lt;&gt;"Industry"),1,0)</f>
        <v>1</v>
      </c>
      <c r="CO195" s="19">
        <v>1.4548254156769596</v>
      </c>
    </row>
    <row r="196" spans="1:93" x14ac:dyDescent="0.25">
      <c r="A196" s="47"/>
      <c r="C196">
        <v>154</v>
      </c>
      <c r="D196" t="s">
        <v>110</v>
      </c>
      <c r="E196">
        <v>2020</v>
      </c>
      <c r="F196">
        <v>100</v>
      </c>
      <c r="G196">
        <v>200</v>
      </c>
      <c r="H196" t="s">
        <v>448</v>
      </c>
      <c r="I196" t="s">
        <v>551</v>
      </c>
      <c r="J196">
        <v>0</v>
      </c>
      <c r="K196" s="39">
        <v>444.78715699999998</v>
      </c>
      <c r="L196" s="39">
        <v>0</v>
      </c>
      <c r="M196" s="71">
        <v>10.835343809999999</v>
      </c>
      <c r="N196" s="26">
        <v>4.25</v>
      </c>
      <c r="O196" s="26">
        <v>4.3499999999999996</v>
      </c>
      <c r="P196" s="26"/>
      <c r="R196">
        <v>187</v>
      </c>
      <c r="S196" t="s">
        <v>515</v>
      </c>
      <c r="T196">
        <v>2020</v>
      </c>
      <c r="U196">
        <v>300</v>
      </c>
      <c r="V196">
        <v>1000</v>
      </c>
      <c r="W196" t="s">
        <v>507</v>
      </c>
      <c r="Y196" s="19"/>
      <c r="Z196" s="19">
        <v>577.5643364</v>
      </c>
      <c r="AA196" s="19"/>
      <c r="AB196" s="19">
        <v>11.551286729999999</v>
      </c>
      <c r="AC196" s="26">
        <v>0.92</v>
      </c>
      <c r="AD196" s="19"/>
      <c r="AE196" s="19"/>
      <c r="AG196" t="s">
        <v>563</v>
      </c>
      <c r="AH196" t="s">
        <v>547</v>
      </c>
      <c r="AI196" t="s">
        <v>507</v>
      </c>
      <c r="CI196" t="s">
        <v>220</v>
      </c>
      <c r="CJ196">
        <v>187</v>
      </c>
      <c r="CK196" t="s">
        <v>352</v>
      </c>
      <c r="CL196" t="s">
        <v>13</v>
      </c>
      <c r="CM196">
        <v>3.838771593090211E-3</v>
      </c>
      <c r="CN196">
        <f>IF(AND(Table11[[#This Row],[CF heating system]]&lt;&gt;"Gas boiler",Table11[[#This Row],[Subsector]]&lt;&gt;"Industry"),1,0)</f>
        <v>1</v>
      </c>
      <c r="CO196" s="19">
        <v>4.7023531669865637</v>
      </c>
    </row>
    <row r="197" spans="1:93" x14ac:dyDescent="0.25">
      <c r="A197" s="47"/>
      <c r="C197">
        <v>155</v>
      </c>
      <c r="D197" t="s">
        <v>110</v>
      </c>
      <c r="E197">
        <v>2020</v>
      </c>
      <c r="F197">
        <v>200</v>
      </c>
      <c r="G197">
        <v>300</v>
      </c>
      <c r="H197" t="s">
        <v>448</v>
      </c>
      <c r="I197" t="s">
        <v>551</v>
      </c>
      <c r="J197">
        <v>0</v>
      </c>
      <c r="K197" s="39">
        <v>388.08775689999999</v>
      </c>
      <c r="L197" s="39">
        <v>0</v>
      </c>
      <c r="M197" s="71">
        <v>7.8602715129999998</v>
      </c>
      <c r="N197" s="26">
        <v>4.25</v>
      </c>
      <c r="O197" s="26">
        <v>4.3499999999999996</v>
      </c>
      <c r="P197" s="26"/>
      <c r="R197">
        <v>188</v>
      </c>
      <c r="S197" t="s">
        <v>515</v>
      </c>
      <c r="T197">
        <v>2020</v>
      </c>
      <c r="U197">
        <v>1000</v>
      </c>
      <c r="V197">
        <v>3000</v>
      </c>
      <c r="W197" t="s">
        <v>507</v>
      </c>
      <c r="Y197" s="19"/>
      <c r="Z197" s="19">
        <v>577.5643364</v>
      </c>
      <c r="AA197" s="19"/>
      <c r="AB197" s="19">
        <v>11.551286729999999</v>
      </c>
      <c r="AC197" s="26">
        <v>0.92</v>
      </c>
      <c r="AD197" s="19"/>
      <c r="AE197" s="19"/>
      <c r="AG197" t="s">
        <v>563</v>
      </c>
      <c r="AH197" t="s">
        <v>549</v>
      </c>
      <c r="AI197" t="s">
        <v>507</v>
      </c>
      <c r="CI197" t="s">
        <v>220</v>
      </c>
      <c r="CJ197">
        <v>188</v>
      </c>
      <c r="CK197" t="s">
        <v>352</v>
      </c>
      <c r="CL197" t="s">
        <v>13</v>
      </c>
      <c r="CM197">
        <v>7.3924731182795703E-3</v>
      </c>
      <c r="CN197">
        <f>IF(AND(Table11[[#This Row],[CF heating system]]&lt;&gt;"Gas boiler",Table11[[#This Row],[Subsector]]&lt;&gt;"Industry"),1,0)</f>
        <v>1</v>
      </c>
      <c r="CO197" s="19">
        <v>9.0555060483870964</v>
      </c>
    </row>
    <row r="198" spans="1:93" x14ac:dyDescent="0.25">
      <c r="A198" s="47"/>
      <c r="C198">
        <v>156</v>
      </c>
      <c r="D198" t="s">
        <v>110</v>
      </c>
      <c r="E198">
        <v>2020</v>
      </c>
      <c r="F198">
        <v>300</v>
      </c>
      <c r="G198">
        <v>500</v>
      </c>
      <c r="H198" t="s">
        <v>448</v>
      </c>
      <c r="I198" t="s">
        <v>551</v>
      </c>
      <c r="J198">
        <v>0</v>
      </c>
      <c r="K198" s="39">
        <v>326.8513638</v>
      </c>
      <c r="L198" s="39">
        <v>0</v>
      </c>
      <c r="M198" s="71">
        <v>5.4497059219999997</v>
      </c>
      <c r="N198" s="26">
        <v>4.25</v>
      </c>
      <c r="O198" s="26">
        <v>4.3499999999999996</v>
      </c>
      <c r="P198" s="26"/>
      <c r="R198">
        <v>189</v>
      </c>
      <c r="S198" t="s">
        <v>515</v>
      </c>
      <c r="T198">
        <v>2020</v>
      </c>
      <c r="U198">
        <v>3000</v>
      </c>
      <c r="V198">
        <v>10000</v>
      </c>
      <c r="W198" t="s">
        <v>507</v>
      </c>
      <c r="Y198" s="19"/>
      <c r="Z198" s="19">
        <v>356.81973829999998</v>
      </c>
      <c r="AA198" s="19"/>
      <c r="AB198" s="19">
        <v>7.1363947659999996</v>
      </c>
      <c r="AC198" s="26">
        <v>0.92</v>
      </c>
      <c r="AD198" s="19"/>
      <c r="AE198" s="19"/>
      <c r="AG198" t="s">
        <v>519</v>
      </c>
      <c r="AH198" t="s">
        <v>508</v>
      </c>
      <c r="AI198" t="s">
        <v>507</v>
      </c>
      <c r="CI198" t="s">
        <v>220</v>
      </c>
      <c r="CJ198">
        <v>189</v>
      </c>
      <c r="CK198" t="s">
        <v>352</v>
      </c>
      <c r="CL198" t="s">
        <v>13</v>
      </c>
      <c r="CM198">
        <v>0.13539128080151638</v>
      </c>
      <c r="CN198">
        <f>IF(AND(Table11[[#This Row],[CF heating system]]&lt;&gt;"Gas boiler",Table11[[#This Row],[Subsector]]&lt;&gt;"Industry"),1,0)</f>
        <v>1</v>
      </c>
      <c r="CO198" s="19">
        <v>165.8493095044679</v>
      </c>
    </row>
    <row r="199" spans="1:93" x14ac:dyDescent="0.25">
      <c r="A199" s="47"/>
      <c r="C199">
        <v>157</v>
      </c>
      <c r="D199" t="s">
        <v>110</v>
      </c>
      <c r="E199">
        <v>2020</v>
      </c>
      <c r="F199">
        <v>500</v>
      </c>
      <c r="G199">
        <v>1000</v>
      </c>
      <c r="H199" t="s">
        <v>448</v>
      </c>
      <c r="I199" t="s">
        <v>551</v>
      </c>
      <c r="J199">
        <v>0</v>
      </c>
      <c r="K199" s="39">
        <v>258.94500429999999</v>
      </c>
      <c r="L199" s="39">
        <v>0</v>
      </c>
      <c r="M199" s="71">
        <v>4.1109776409999998</v>
      </c>
      <c r="N199" s="26">
        <v>4.25</v>
      </c>
      <c r="O199" s="26">
        <v>4.3499999999999996</v>
      </c>
      <c r="P199" s="26"/>
      <c r="R199">
        <v>190</v>
      </c>
      <c r="S199" t="s">
        <v>515</v>
      </c>
      <c r="T199">
        <v>2020</v>
      </c>
      <c r="U199">
        <v>10000</v>
      </c>
      <c r="V199">
        <v>30000</v>
      </c>
      <c r="W199" t="s">
        <v>507</v>
      </c>
      <c r="Y199" s="19"/>
      <c r="Z199" s="19">
        <v>229.93250380000001</v>
      </c>
      <c r="AA199" s="19"/>
      <c r="AB199" s="19">
        <v>4.5986500760000002</v>
      </c>
      <c r="AC199" s="26">
        <v>0.92</v>
      </c>
      <c r="AD199" s="19"/>
      <c r="AE199" s="19"/>
      <c r="AG199" t="s">
        <v>519</v>
      </c>
      <c r="AH199" t="s">
        <v>511</v>
      </c>
      <c r="AI199" t="s">
        <v>507</v>
      </c>
      <c r="CI199" t="s">
        <v>220</v>
      </c>
      <c r="CJ199">
        <v>190</v>
      </c>
      <c r="CK199" t="s">
        <v>352</v>
      </c>
      <c r="CL199" t="s">
        <v>29</v>
      </c>
      <c r="CM199">
        <v>6.1184759432650416E-3</v>
      </c>
      <c r="CN199">
        <f>IF(AND(Table11[[#This Row],[CF heating system]]&lt;&gt;"Gas boiler",Table11[[#This Row],[Subsector]]&lt;&gt;"Industry"),1,0)</f>
        <v>1</v>
      </c>
      <c r="CO199" s="19">
        <v>7.4949066468897749</v>
      </c>
    </row>
    <row r="200" spans="1:93" x14ac:dyDescent="0.25">
      <c r="A200" s="47"/>
      <c r="C200">
        <v>158</v>
      </c>
      <c r="D200" t="s">
        <v>110</v>
      </c>
      <c r="E200">
        <v>2020</v>
      </c>
      <c r="F200">
        <v>1000</v>
      </c>
      <c r="G200">
        <v>100000000</v>
      </c>
      <c r="H200" t="s">
        <v>448</v>
      </c>
      <c r="I200" t="s">
        <v>551</v>
      </c>
      <c r="J200">
        <v>0</v>
      </c>
      <c r="K200" s="39">
        <v>205.17643369999999</v>
      </c>
      <c r="L200" s="39">
        <v>0</v>
      </c>
      <c r="M200" s="71">
        <v>3.1193549630000001</v>
      </c>
      <c r="N200" s="26">
        <v>4.25</v>
      </c>
      <c r="O200" s="26">
        <v>4.3499999999999996</v>
      </c>
      <c r="P200" s="26"/>
      <c r="R200">
        <v>191</v>
      </c>
      <c r="S200" t="s">
        <v>515</v>
      </c>
      <c r="T200">
        <v>2020</v>
      </c>
      <c r="U200">
        <v>30000</v>
      </c>
      <c r="V200">
        <v>100000000</v>
      </c>
      <c r="W200" t="s">
        <v>507</v>
      </c>
      <c r="Y200" s="19"/>
      <c r="Z200" s="19">
        <v>142.0524964</v>
      </c>
      <c r="AA200" s="19"/>
      <c r="AB200" s="19">
        <v>2.8410499279999999</v>
      </c>
      <c r="AC200" s="26">
        <v>0.92</v>
      </c>
      <c r="AD200" s="19"/>
      <c r="AE200" s="19"/>
      <c r="AG200" t="s">
        <v>519</v>
      </c>
      <c r="AH200" t="s">
        <v>514</v>
      </c>
      <c r="AI200" t="s">
        <v>507</v>
      </c>
      <c r="CI200" t="s">
        <v>220</v>
      </c>
      <c r="CJ200">
        <v>191</v>
      </c>
      <c r="CK200" t="s">
        <v>352</v>
      </c>
      <c r="CL200" t="s">
        <v>29</v>
      </c>
      <c r="CM200">
        <v>3.6912751677852351E-2</v>
      </c>
      <c r="CN200">
        <f>IF(AND(Table11[[#This Row],[CF heating system]]&lt;&gt;"Gas boiler",Table11[[#This Row],[Subsector]]&lt;&gt;"Industry"),1,0)</f>
        <v>1</v>
      </c>
      <c r="CO200" s="19">
        <v>45.21675503355705</v>
      </c>
    </row>
    <row r="201" spans="1:93" x14ac:dyDescent="0.25">
      <c r="A201" s="47"/>
      <c r="C201">
        <v>159</v>
      </c>
      <c r="D201" t="s">
        <v>113</v>
      </c>
      <c r="E201">
        <v>2020</v>
      </c>
      <c r="F201">
        <v>0</v>
      </c>
      <c r="G201">
        <v>3</v>
      </c>
      <c r="H201" t="s">
        <v>448</v>
      </c>
      <c r="I201" t="s">
        <v>554</v>
      </c>
      <c r="J201">
        <v>6732.7596000000003</v>
      </c>
      <c r="K201" s="39">
        <v>420.79747500000002</v>
      </c>
      <c r="L201" s="39">
        <v>179.20755</v>
      </c>
      <c r="M201" s="71">
        <v>0</v>
      </c>
      <c r="N201" s="26">
        <v>4.25</v>
      </c>
      <c r="O201" s="26">
        <v>4</v>
      </c>
      <c r="P201" s="26"/>
      <c r="R201">
        <v>192</v>
      </c>
      <c r="S201" t="s">
        <v>515</v>
      </c>
      <c r="T201">
        <v>2020</v>
      </c>
      <c r="U201">
        <v>100000000</v>
      </c>
      <c r="V201">
        <v>1000000000</v>
      </c>
      <c r="W201" t="s">
        <v>507</v>
      </c>
      <c r="Y201" s="19"/>
      <c r="Z201" s="19">
        <v>91.537778500000002</v>
      </c>
      <c r="AA201" s="19"/>
      <c r="AB201" s="19">
        <v>1.83075557</v>
      </c>
      <c r="AC201" s="26">
        <v>0.92</v>
      </c>
      <c r="AD201" s="19"/>
      <c r="AE201" s="19"/>
      <c r="AG201" t="s">
        <v>519</v>
      </c>
      <c r="AH201" t="s">
        <v>518</v>
      </c>
      <c r="AI201" t="s">
        <v>507</v>
      </c>
      <c r="CI201" t="s">
        <v>220</v>
      </c>
      <c r="CJ201">
        <v>192</v>
      </c>
      <c r="CK201" t="s">
        <v>352</v>
      </c>
      <c r="CL201" t="s">
        <v>29</v>
      </c>
      <c r="CM201">
        <v>0.12090163934426229</v>
      </c>
      <c r="CN201">
        <f>IF(AND(Table11[[#This Row],[CF heating system]]&lt;&gt;"Gas boiler",Table11[[#This Row],[Subsector]]&lt;&gt;"Industry"),1,0)</f>
        <v>1</v>
      </c>
      <c r="CO201" s="19">
        <v>148.10003483606556</v>
      </c>
    </row>
    <row r="202" spans="1:93" x14ac:dyDescent="0.25">
      <c r="A202" s="47"/>
      <c r="C202">
        <v>160</v>
      </c>
      <c r="D202" t="s">
        <v>113</v>
      </c>
      <c r="E202">
        <v>2020</v>
      </c>
      <c r="F202">
        <v>3</v>
      </c>
      <c r="G202">
        <v>5</v>
      </c>
      <c r="H202" t="s">
        <v>448</v>
      </c>
      <c r="I202" t="s">
        <v>554</v>
      </c>
      <c r="J202">
        <v>6732.7596000000003</v>
      </c>
      <c r="K202" s="39">
        <v>420.79747500000002</v>
      </c>
      <c r="L202" s="39">
        <v>179.20755</v>
      </c>
      <c r="M202" s="71">
        <v>0</v>
      </c>
      <c r="N202" s="26">
        <v>4.25</v>
      </c>
      <c r="O202" s="26">
        <v>4</v>
      </c>
      <c r="P202" s="26"/>
      <c r="R202">
        <v>193</v>
      </c>
      <c r="S202" t="s">
        <v>469</v>
      </c>
      <c r="T202">
        <v>2020</v>
      </c>
      <c r="U202">
        <v>0</v>
      </c>
      <c r="V202">
        <v>100</v>
      </c>
      <c r="W202" t="s">
        <v>448</v>
      </c>
      <c r="Y202" s="19"/>
      <c r="Z202" s="19">
        <v>414.17615260000002</v>
      </c>
      <c r="AA202" s="19"/>
      <c r="AB202" s="19">
        <v>8.2835230519999996</v>
      </c>
      <c r="AC202" s="26">
        <v>0.99</v>
      </c>
      <c r="AD202" s="19"/>
      <c r="AE202" s="19"/>
      <c r="AG202" t="s">
        <v>519</v>
      </c>
      <c r="AH202" t="s">
        <v>521</v>
      </c>
      <c r="AI202" t="s">
        <v>507</v>
      </c>
      <c r="CI202" t="s">
        <v>220</v>
      </c>
      <c r="CJ202">
        <v>193</v>
      </c>
      <c r="CK202" t="s">
        <v>352</v>
      </c>
      <c r="CL202" t="s">
        <v>29</v>
      </c>
      <c r="CM202">
        <v>0.11167048054919909</v>
      </c>
      <c r="CN202">
        <f>IF(AND(Table11[[#This Row],[CF heating system]]&lt;&gt;"Gas boiler",Table11[[#This Row],[Subsector]]&lt;&gt;"Industry"),1,0)</f>
        <v>1</v>
      </c>
      <c r="CO202" s="19">
        <v>136.79220686498857</v>
      </c>
    </row>
    <row r="203" spans="1:93" x14ac:dyDescent="0.25">
      <c r="A203" s="47"/>
      <c r="C203">
        <v>161</v>
      </c>
      <c r="D203" t="s">
        <v>113</v>
      </c>
      <c r="E203">
        <v>2020</v>
      </c>
      <c r="F203">
        <v>5</v>
      </c>
      <c r="G203">
        <v>10</v>
      </c>
      <c r="H203" t="s">
        <v>448</v>
      </c>
      <c r="I203" t="s">
        <v>554</v>
      </c>
      <c r="J203">
        <v>6732.7596000000003</v>
      </c>
      <c r="K203" s="39">
        <v>420.79747500000002</v>
      </c>
      <c r="L203" s="39">
        <v>179.20755</v>
      </c>
      <c r="M203" s="71">
        <v>0</v>
      </c>
      <c r="N203" s="26">
        <v>4.25</v>
      </c>
      <c r="O203" s="26">
        <v>4</v>
      </c>
      <c r="P203" s="26"/>
      <c r="R203">
        <v>194</v>
      </c>
      <c r="S203" t="s">
        <v>469</v>
      </c>
      <c r="T203">
        <v>2020</v>
      </c>
      <c r="U203">
        <v>100</v>
      </c>
      <c r="V203">
        <v>300</v>
      </c>
      <c r="W203" t="s">
        <v>448</v>
      </c>
      <c r="Y203" s="19"/>
      <c r="Z203" s="19">
        <v>414.17615260000002</v>
      </c>
      <c r="AA203" s="19"/>
      <c r="AB203" s="19">
        <v>8.2835230519999996</v>
      </c>
      <c r="AC203" s="26">
        <v>0.99</v>
      </c>
      <c r="AD203" s="19"/>
      <c r="AE203" s="19"/>
      <c r="AG203" t="s">
        <v>519</v>
      </c>
      <c r="AH203" t="s">
        <v>524</v>
      </c>
      <c r="AI203" t="s">
        <v>507</v>
      </c>
      <c r="CI203" t="s">
        <v>220</v>
      </c>
      <c r="CJ203">
        <v>194</v>
      </c>
      <c r="CK203" t="s">
        <v>352</v>
      </c>
      <c r="CL203" t="s">
        <v>29</v>
      </c>
      <c r="CM203">
        <v>6.0889929742388757E-2</v>
      </c>
      <c r="CN203">
        <f>IF(AND(Table11[[#This Row],[CF heating system]]&lt;&gt;"Gas boiler",Table11[[#This Row],[Subsector]]&lt;&gt;"Industry"),1,0)</f>
        <v>1</v>
      </c>
      <c r="CO203" s="19">
        <v>74.587911007025752</v>
      </c>
    </row>
    <row r="204" spans="1:93" x14ac:dyDescent="0.25">
      <c r="A204" s="47"/>
      <c r="C204">
        <v>162</v>
      </c>
      <c r="D204" t="s">
        <v>113</v>
      </c>
      <c r="E204">
        <v>2020</v>
      </c>
      <c r="F204">
        <v>10</v>
      </c>
      <c r="G204">
        <v>15</v>
      </c>
      <c r="H204" t="s">
        <v>448</v>
      </c>
      <c r="I204" t="s">
        <v>554</v>
      </c>
      <c r="J204">
        <v>6732.7596000000003</v>
      </c>
      <c r="K204" s="39">
        <v>420.79747500000002</v>
      </c>
      <c r="L204" s="39">
        <v>179.20755</v>
      </c>
      <c r="M204" s="71">
        <v>0</v>
      </c>
      <c r="N204" s="26">
        <v>4.25</v>
      </c>
      <c r="O204" s="26">
        <v>4</v>
      </c>
      <c r="P204" s="26"/>
      <c r="R204">
        <v>195</v>
      </c>
      <c r="S204" t="s">
        <v>469</v>
      </c>
      <c r="T204">
        <v>2020</v>
      </c>
      <c r="U204">
        <v>300</v>
      </c>
      <c r="V204">
        <v>1000</v>
      </c>
      <c r="W204" t="s">
        <v>448</v>
      </c>
      <c r="Y204" s="19"/>
      <c r="Z204" s="19">
        <v>414.17615260000002</v>
      </c>
      <c r="AA204" s="19"/>
      <c r="AB204" s="19">
        <v>8.2835230519999996</v>
      </c>
      <c r="AC204" s="26">
        <v>0.99</v>
      </c>
      <c r="AD204" s="19"/>
      <c r="AE204" s="19"/>
      <c r="AG204" t="s">
        <v>519</v>
      </c>
      <c r="AH204" t="s">
        <v>527</v>
      </c>
      <c r="AI204" t="s">
        <v>507</v>
      </c>
      <c r="CI204" t="s">
        <v>220</v>
      </c>
      <c r="CJ204">
        <v>195</v>
      </c>
      <c r="CK204" t="s">
        <v>352</v>
      </c>
      <c r="CL204" t="s">
        <v>29</v>
      </c>
      <c r="CM204">
        <v>8.1280788177339899E-2</v>
      </c>
      <c r="CN204">
        <f>IF(AND(Table11[[#This Row],[CF heating system]]&lt;&gt;"Gas boiler",Table11[[#This Row],[Subsector]]&lt;&gt;"Industry"),1,0)</f>
        <v>1</v>
      </c>
      <c r="CO204" s="19">
        <v>99.565958128078819</v>
      </c>
    </row>
    <row r="205" spans="1:93" x14ac:dyDescent="0.25">
      <c r="A205" s="47"/>
      <c r="C205">
        <v>163</v>
      </c>
      <c r="D205" t="s">
        <v>113</v>
      </c>
      <c r="E205">
        <v>2020</v>
      </c>
      <c r="F205">
        <v>15</v>
      </c>
      <c r="G205">
        <v>50</v>
      </c>
      <c r="H205" t="s">
        <v>448</v>
      </c>
      <c r="I205" t="s">
        <v>554</v>
      </c>
      <c r="J205">
        <v>114.035</v>
      </c>
      <c r="K205" s="39">
        <v>709.26131420000002</v>
      </c>
      <c r="L205" s="39">
        <v>0</v>
      </c>
      <c r="M205" s="71">
        <v>24.47713873</v>
      </c>
      <c r="N205" s="26">
        <v>4.25</v>
      </c>
      <c r="O205" s="26">
        <v>4</v>
      </c>
      <c r="P205" s="26"/>
      <c r="R205">
        <v>196</v>
      </c>
      <c r="S205" t="s">
        <v>469</v>
      </c>
      <c r="T205">
        <v>2020</v>
      </c>
      <c r="U205">
        <v>1000</v>
      </c>
      <c r="V205">
        <v>3000</v>
      </c>
      <c r="W205" t="s">
        <v>448</v>
      </c>
      <c r="Y205" s="19"/>
      <c r="Z205" s="19">
        <v>414.17615260000002</v>
      </c>
      <c r="AA205" s="19"/>
      <c r="AB205" s="19">
        <v>8.2835230519999996</v>
      </c>
      <c r="AC205" s="26">
        <v>0.99</v>
      </c>
      <c r="AD205" s="19"/>
      <c r="AE205" s="19"/>
      <c r="AG205" t="s">
        <v>519</v>
      </c>
      <c r="AH205" t="s">
        <v>529</v>
      </c>
      <c r="AI205" t="s">
        <v>507</v>
      </c>
      <c r="CI205" t="s">
        <v>220</v>
      </c>
      <c r="CJ205">
        <v>196</v>
      </c>
      <c r="CK205" t="s">
        <v>352</v>
      </c>
      <c r="CL205" t="s">
        <v>29</v>
      </c>
      <c r="CM205">
        <v>0.16822429906542055</v>
      </c>
      <c r="CN205">
        <f>IF(AND(Table11[[#This Row],[CF heating system]]&lt;&gt;"Gas boiler",Table11[[#This Row],[Subsector]]&lt;&gt;"Industry"),1,0)</f>
        <v>1</v>
      </c>
      <c r="CO205" s="19">
        <v>206.06854205607476</v>
      </c>
    </row>
    <row r="206" spans="1:93" x14ac:dyDescent="0.25">
      <c r="A206" s="47"/>
      <c r="C206">
        <v>164</v>
      </c>
      <c r="D206" t="s">
        <v>113</v>
      </c>
      <c r="E206">
        <v>2020</v>
      </c>
      <c r="F206">
        <v>50</v>
      </c>
      <c r="G206">
        <v>100</v>
      </c>
      <c r="H206" t="s">
        <v>448</v>
      </c>
      <c r="I206" t="s">
        <v>554</v>
      </c>
      <c r="J206">
        <v>114.035</v>
      </c>
      <c r="K206" s="39">
        <v>561.62405130000002</v>
      </c>
      <c r="L206" s="39">
        <v>0</v>
      </c>
      <c r="M206" s="71">
        <v>17.392650069999998</v>
      </c>
      <c r="N206" s="26">
        <v>4.25</v>
      </c>
      <c r="O206" s="26">
        <v>4</v>
      </c>
      <c r="P206" s="26"/>
      <c r="R206">
        <v>197</v>
      </c>
      <c r="S206" t="s">
        <v>469</v>
      </c>
      <c r="T206">
        <v>2020</v>
      </c>
      <c r="U206">
        <v>3000</v>
      </c>
      <c r="V206">
        <v>10000</v>
      </c>
      <c r="W206" t="s">
        <v>448</v>
      </c>
      <c r="Y206" s="19"/>
      <c r="Z206" s="19">
        <v>255.8783794</v>
      </c>
      <c r="AA206" s="19"/>
      <c r="AB206" s="19">
        <v>5.1175675869999999</v>
      </c>
      <c r="AC206" s="26">
        <v>0.99</v>
      </c>
      <c r="AD206" s="19"/>
      <c r="AE206" s="19"/>
      <c r="AG206" t="s">
        <v>519</v>
      </c>
      <c r="AH206" t="s">
        <v>531</v>
      </c>
      <c r="AI206" t="s">
        <v>507</v>
      </c>
      <c r="CI206" t="s">
        <v>220</v>
      </c>
      <c r="CJ206">
        <v>197</v>
      </c>
      <c r="CK206" t="s">
        <v>352</v>
      </c>
      <c r="CL206" t="s">
        <v>25</v>
      </c>
      <c r="CM206">
        <v>4.8693494611149878E-2</v>
      </c>
      <c r="CN206">
        <f>IF(AND(Table11[[#This Row],[CF heating system]]&lt;&gt;"Gas boiler",Table11[[#This Row],[Subsector]]&lt;&gt;"Industry"),1,0)</f>
        <v>0</v>
      </c>
      <c r="CO206" s="19">
        <v>59.647729239357986</v>
      </c>
    </row>
    <row r="207" spans="1:93" x14ac:dyDescent="0.25">
      <c r="A207" s="47"/>
      <c r="C207">
        <v>165</v>
      </c>
      <c r="D207" t="s">
        <v>113</v>
      </c>
      <c r="E207">
        <v>2020</v>
      </c>
      <c r="F207">
        <v>100</v>
      </c>
      <c r="G207">
        <v>200</v>
      </c>
      <c r="H207" t="s">
        <v>448</v>
      </c>
      <c r="I207" t="s">
        <v>554</v>
      </c>
      <c r="J207">
        <v>114.035</v>
      </c>
      <c r="K207" s="39">
        <v>444.78715699999998</v>
      </c>
      <c r="L207" s="39">
        <v>0</v>
      </c>
      <c r="M207" s="71">
        <v>10.835343809999999</v>
      </c>
      <c r="N207" s="26">
        <v>4.25</v>
      </c>
      <c r="O207" s="26">
        <v>4</v>
      </c>
      <c r="P207" s="26"/>
      <c r="R207">
        <v>198</v>
      </c>
      <c r="S207" t="s">
        <v>469</v>
      </c>
      <c r="T207">
        <v>2020</v>
      </c>
      <c r="U207">
        <v>10000</v>
      </c>
      <c r="V207">
        <v>30000</v>
      </c>
      <c r="W207" t="s">
        <v>448</v>
      </c>
      <c r="Y207" s="19"/>
      <c r="Z207" s="19">
        <v>164.88649620000001</v>
      </c>
      <c r="AA207" s="19"/>
      <c r="AB207" s="19">
        <v>3.2977299250000001</v>
      </c>
      <c r="AC207" s="26">
        <v>0.99</v>
      </c>
      <c r="AD207" s="19"/>
      <c r="AE207" s="19"/>
      <c r="AG207" t="s">
        <v>519</v>
      </c>
      <c r="AH207" t="s">
        <v>533</v>
      </c>
      <c r="AI207" t="s">
        <v>507</v>
      </c>
      <c r="CI207" t="s">
        <v>220</v>
      </c>
      <c r="CJ207">
        <v>198</v>
      </c>
      <c r="CK207" t="s">
        <v>352</v>
      </c>
      <c r="CL207" t="s">
        <v>25</v>
      </c>
      <c r="CM207">
        <v>6.6512789109237358E-2</v>
      </c>
      <c r="CN207">
        <f>IF(AND(Table11[[#This Row],[CF heating system]]&lt;&gt;"Gas boiler",Table11[[#This Row],[Subsector]]&lt;&gt;"Industry"),1,0)</f>
        <v>0</v>
      </c>
      <c r="CO207" s="19">
        <v>81.475705685618721</v>
      </c>
    </row>
    <row r="208" spans="1:93" x14ac:dyDescent="0.25">
      <c r="A208" s="47"/>
      <c r="C208">
        <v>166</v>
      </c>
      <c r="D208" t="s">
        <v>113</v>
      </c>
      <c r="E208">
        <v>2020</v>
      </c>
      <c r="F208">
        <v>200</v>
      </c>
      <c r="G208">
        <v>300</v>
      </c>
      <c r="H208" t="s">
        <v>448</v>
      </c>
      <c r="I208" t="s">
        <v>554</v>
      </c>
      <c r="J208">
        <v>114.035</v>
      </c>
      <c r="K208" s="39">
        <v>388.08775689999999</v>
      </c>
      <c r="L208" s="39">
        <v>0</v>
      </c>
      <c r="M208" s="71">
        <v>7.8602715129999998</v>
      </c>
      <c r="N208" s="26">
        <v>4.25</v>
      </c>
      <c r="O208" s="26">
        <v>4</v>
      </c>
      <c r="P208" s="26"/>
      <c r="R208">
        <v>199</v>
      </c>
      <c r="S208" t="s">
        <v>469</v>
      </c>
      <c r="T208">
        <v>2020</v>
      </c>
      <c r="U208">
        <v>30000</v>
      </c>
      <c r="V208">
        <v>100000000</v>
      </c>
      <c r="W208" t="s">
        <v>448</v>
      </c>
      <c r="Y208" s="19"/>
      <c r="Z208" s="19">
        <v>101.8670176</v>
      </c>
      <c r="AA208" s="19"/>
      <c r="AB208" s="19">
        <v>2.0373403520000002</v>
      </c>
      <c r="AC208" s="26">
        <v>0.99</v>
      </c>
      <c r="AD208" s="19"/>
      <c r="AE208" s="19"/>
      <c r="AG208" t="s">
        <v>519</v>
      </c>
      <c r="AH208" t="s">
        <v>536</v>
      </c>
      <c r="AI208" t="s">
        <v>507</v>
      </c>
      <c r="CI208" t="s">
        <v>220</v>
      </c>
      <c r="CJ208">
        <v>199</v>
      </c>
      <c r="CK208" t="s">
        <v>352</v>
      </c>
      <c r="CL208" t="s">
        <v>25</v>
      </c>
      <c r="CM208">
        <v>3.8790822203542852E-2</v>
      </c>
      <c r="CN208">
        <f>IF(AND(Table11[[#This Row],[CF heating system]]&lt;&gt;"Gas boiler",Table11[[#This Row],[Subsector]]&lt;&gt;"Industry"),1,0)</f>
        <v>0</v>
      </c>
      <c r="CO208" s="19">
        <v>47.517321938918464</v>
      </c>
    </row>
    <row r="209" spans="1:93" x14ac:dyDescent="0.25">
      <c r="A209" s="47"/>
      <c r="C209">
        <v>167</v>
      </c>
      <c r="D209" t="s">
        <v>113</v>
      </c>
      <c r="E209">
        <v>2020</v>
      </c>
      <c r="F209">
        <v>300</v>
      </c>
      <c r="G209">
        <v>500</v>
      </c>
      <c r="H209" t="s">
        <v>448</v>
      </c>
      <c r="I209" t="s">
        <v>554</v>
      </c>
      <c r="J209">
        <v>114.035</v>
      </c>
      <c r="K209" s="39">
        <v>326.8513638</v>
      </c>
      <c r="L209" s="39">
        <v>0</v>
      </c>
      <c r="M209" s="71">
        <v>5.4497059219999997</v>
      </c>
      <c r="N209" s="26">
        <v>4.25</v>
      </c>
      <c r="O209" s="26">
        <v>4</v>
      </c>
      <c r="P209" s="26"/>
      <c r="R209">
        <v>200</v>
      </c>
      <c r="S209" t="s">
        <v>469</v>
      </c>
      <c r="T209">
        <v>2020</v>
      </c>
      <c r="U209">
        <v>100000000</v>
      </c>
      <c r="V209">
        <v>1000000000</v>
      </c>
      <c r="W209" t="s">
        <v>448</v>
      </c>
      <c r="Y209" s="19"/>
      <c r="Z209" s="19">
        <v>65.642496480000005</v>
      </c>
      <c r="AA209" s="19"/>
      <c r="AB209" s="19">
        <v>1.3128499300000001</v>
      </c>
      <c r="AC209" s="26">
        <v>0.99</v>
      </c>
      <c r="AD209" s="19"/>
      <c r="AE209" s="19"/>
      <c r="AG209" t="s">
        <v>519</v>
      </c>
      <c r="AH209" t="s">
        <v>538</v>
      </c>
      <c r="AI209" t="s">
        <v>507</v>
      </c>
      <c r="CI209" t="s">
        <v>220</v>
      </c>
      <c r="CJ209">
        <v>200</v>
      </c>
      <c r="CK209" t="s">
        <v>352</v>
      </c>
      <c r="CL209" t="s">
        <v>25</v>
      </c>
      <c r="CM209">
        <v>3.4132262517254361E-2</v>
      </c>
      <c r="CN209">
        <f>IF(AND(Table11[[#This Row],[CF heating system]]&lt;&gt;"Gas boiler",Table11[[#This Row],[Subsector]]&lt;&gt;"Industry"),1,0)</f>
        <v>0</v>
      </c>
      <c r="CO209" s="19">
        <v>41.810758689923453</v>
      </c>
    </row>
    <row r="210" spans="1:93" x14ac:dyDescent="0.25">
      <c r="A210" s="47"/>
      <c r="C210">
        <v>168</v>
      </c>
      <c r="D210" t="s">
        <v>113</v>
      </c>
      <c r="E210">
        <v>2020</v>
      </c>
      <c r="F210">
        <v>500</v>
      </c>
      <c r="G210">
        <v>1000</v>
      </c>
      <c r="H210" t="s">
        <v>448</v>
      </c>
      <c r="I210" t="s">
        <v>554</v>
      </c>
      <c r="J210">
        <v>114.035</v>
      </c>
      <c r="K210" s="39">
        <v>258.94500429999999</v>
      </c>
      <c r="L210" s="39">
        <v>0</v>
      </c>
      <c r="M210" s="71">
        <v>4.1109776409999998</v>
      </c>
      <c r="N210" s="26">
        <v>4.25</v>
      </c>
      <c r="O210" s="26">
        <v>4</v>
      </c>
      <c r="P210" s="26"/>
      <c r="R210">
        <v>201</v>
      </c>
      <c r="S210" t="s">
        <v>489</v>
      </c>
      <c r="T210">
        <v>2020</v>
      </c>
      <c r="U210">
        <v>0</v>
      </c>
      <c r="V210">
        <v>100</v>
      </c>
      <c r="W210" t="s">
        <v>448</v>
      </c>
      <c r="Y210" s="19"/>
      <c r="Z210" s="19">
        <v>324.73592309999998</v>
      </c>
      <c r="AA210" s="19"/>
      <c r="AB210" s="19">
        <v>6.4947184629999999</v>
      </c>
      <c r="AC210" s="26">
        <v>0.66659999999999997</v>
      </c>
      <c r="AD210" s="19"/>
      <c r="AE210" s="19"/>
      <c r="AG210" t="s">
        <v>519</v>
      </c>
      <c r="AH210" t="s">
        <v>540</v>
      </c>
      <c r="AI210" t="s">
        <v>507</v>
      </c>
      <c r="CI210" t="s">
        <v>220</v>
      </c>
      <c r="CJ210">
        <v>201</v>
      </c>
      <c r="CK210" t="s">
        <v>352</v>
      </c>
      <c r="CL210" t="s">
        <v>25</v>
      </c>
      <c r="CM210">
        <v>3.7622682660850601E-2</v>
      </c>
      <c r="CN210">
        <f>IF(AND(Table11[[#This Row],[CF heating system]]&lt;&gt;"Gas boiler",Table11[[#This Row],[Subsector]]&lt;&gt;"Industry"),1,0)</f>
        <v>0</v>
      </c>
      <c r="CO210" s="19">
        <v>46.08639422028353</v>
      </c>
    </row>
    <row r="211" spans="1:93" x14ac:dyDescent="0.25">
      <c r="A211" s="47"/>
      <c r="C211">
        <v>169</v>
      </c>
      <c r="D211" t="s">
        <v>113</v>
      </c>
      <c r="E211">
        <v>2020</v>
      </c>
      <c r="F211">
        <v>1000</v>
      </c>
      <c r="G211">
        <v>100000000</v>
      </c>
      <c r="H211" t="s">
        <v>448</v>
      </c>
      <c r="I211" t="s">
        <v>554</v>
      </c>
      <c r="J211">
        <v>114.035</v>
      </c>
      <c r="K211" s="39">
        <v>205.17643369999999</v>
      </c>
      <c r="L211" s="39">
        <v>0</v>
      </c>
      <c r="M211" s="71">
        <v>3.1193549630000001</v>
      </c>
      <c r="N211" s="26">
        <v>4.25</v>
      </c>
      <c r="O211" s="26">
        <v>4</v>
      </c>
      <c r="P211" s="26"/>
      <c r="R211">
        <v>202</v>
      </c>
      <c r="S211" t="s">
        <v>489</v>
      </c>
      <c r="T211">
        <v>2020</v>
      </c>
      <c r="U211">
        <v>100</v>
      </c>
      <c r="V211">
        <v>300</v>
      </c>
      <c r="W211" t="s">
        <v>448</v>
      </c>
      <c r="Y211" s="19"/>
      <c r="Z211" s="19">
        <v>324.73592309999998</v>
      </c>
      <c r="AA211" s="19"/>
      <c r="AB211" s="19">
        <v>6.4947184629999999</v>
      </c>
      <c r="AC211" s="26">
        <v>0.66659999999999997</v>
      </c>
      <c r="AD211" s="19"/>
      <c r="AE211" s="19"/>
      <c r="AG211" t="s">
        <v>519</v>
      </c>
      <c r="AH211" t="s">
        <v>542</v>
      </c>
      <c r="AI211" t="s">
        <v>507</v>
      </c>
      <c r="CI211" t="s">
        <v>220</v>
      </c>
      <c r="CJ211">
        <v>202</v>
      </c>
      <c r="CK211" t="s">
        <v>352</v>
      </c>
      <c r="CL211" t="s">
        <v>25</v>
      </c>
      <c r="CM211">
        <v>2.6641550053821312E-2</v>
      </c>
      <c r="CN211">
        <f>IF(AND(Table11[[#This Row],[CF heating system]]&lt;&gt;"Gas boiler",Table11[[#This Row],[Subsector]]&lt;&gt;"Industry"),1,0)</f>
        <v>0</v>
      </c>
      <c r="CO211" s="19">
        <v>32.634913078579117</v>
      </c>
    </row>
    <row r="212" spans="1:93" x14ac:dyDescent="0.25">
      <c r="A212" s="47"/>
      <c r="C212">
        <v>170</v>
      </c>
      <c r="D212" t="s">
        <v>116</v>
      </c>
      <c r="E212">
        <v>2020</v>
      </c>
      <c r="F212">
        <v>0</v>
      </c>
      <c r="G212">
        <v>3</v>
      </c>
      <c r="H212" t="s">
        <v>554</v>
      </c>
      <c r="J212">
        <v>2885.4684000000002</v>
      </c>
      <c r="K212" s="39">
        <v>20.756317500000002</v>
      </c>
      <c r="L212" s="39">
        <v>117.9594</v>
      </c>
      <c r="M212" s="71">
        <v>0</v>
      </c>
      <c r="N212" s="26">
        <v>0.8</v>
      </c>
      <c r="O212" s="26"/>
      <c r="P212" s="26"/>
      <c r="R212">
        <v>203</v>
      </c>
      <c r="S212" t="s">
        <v>489</v>
      </c>
      <c r="T212">
        <v>2020</v>
      </c>
      <c r="U212">
        <v>300</v>
      </c>
      <c r="V212">
        <v>1000</v>
      </c>
      <c r="W212" t="s">
        <v>448</v>
      </c>
      <c r="Y212" s="19"/>
      <c r="Z212" s="19">
        <v>324.73592309999998</v>
      </c>
      <c r="AA212" s="19"/>
      <c r="AB212" s="19">
        <v>6.4947184629999999</v>
      </c>
      <c r="AC212" s="26">
        <v>0.66659999999999997</v>
      </c>
      <c r="AD212" s="19"/>
      <c r="AE212" s="19"/>
      <c r="AG212" t="s">
        <v>519</v>
      </c>
      <c r="AH212" t="s">
        <v>545</v>
      </c>
      <c r="AI212" t="s">
        <v>507</v>
      </c>
      <c r="CI212" t="s">
        <v>220</v>
      </c>
      <c r="CJ212">
        <v>203</v>
      </c>
      <c r="CK212" t="s">
        <v>352</v>
      </c>
      <c r="CL212" t="s">
        <v>25</v>
      </c>
      <c r="CM212">
        <v>3.5233160621761656E-2</v>
      </c>
      <c r="CN212">
        <f>IF(AND(Table11[[#This Row],[CF heating system]]&lt;&gt;"Gas boiler",Table11[[#This Row],[Subsector]]&lt;&gt;"Industry"),1,0)</f>
        <v>0</v>
      </c>
      <c r="CO212" s="19">
        <v>43.159318134715022</v>
      </c>
    </row>
    <row r="213" spans="1:93" x14ac:dyDescent="0.25">
      <c r="A213" s="47"/>
      <c r="C213">
        <v>171</v>
      </c>
      <c r="D213" t="s">
        <v>116</v>
      </c>
      <c r="E213">
        <v>2020</v>
      </c>
      <c r="F213">
        <v>3</v>
      </c>
      <c r="G213">
        <v>5</v>
      </c>
      <c r="H213" t="s">
        <v>554</v>
      </c>
      <c r="J213">
        <v>2885.4684000000002</v>
      </c>
      <c r="K213" s="39">
        <v>20.756317500000002</v>
      </c>
      <c r="L213" s="39">
        <v>117.9594</v>
      </c>
      <c r="M213" s="71">
        <v>0</v>
      </c>
      <c r="N213" s="26">
        <v>0.8</v>
      </c>
      <c r="O213" s="26"/>
      <c r="P213" s="26"/>
      <c r="R213">
        <v>204</v>
      </c>
      <c r="S213" t="s">
        <v>489</v>
      </c>
      <c r="T213">
        <v>2020</v>
      </c>
      <c r="U213">
        <v>1000</v>
      </c>
      <c r="V213">
        <v>3000</v>
      </c>
      <c r="W213" t="s">
        <v>448</v>
      </c>
      <c r="Y213" s="19"/>
      <c r="Z213" s="19">
        <v>324.73592309999998</v>
      </c>
      <c r="AA213" s="19"/>
      <c r="AB213" s="19">
        <v>6.4947184629999999</v>
      </c>
      <c r="AC213" s="26">
        <v>0.66659999999999997</v>
      </c>
      <c r="AD213" s="19"/>
      <c r="AE213" s="19"/>
      <c r="AG213" t="s">
        <v>519</v>
      </c>
      <c r="AH213" t="s">
        <v>547</v>
      </c>
      <c r="AI213" t="s">
        <v>507</v>
      </c>
      <c r="CI213" t="s">
        <v>220</v>
      </c>
      <c r="CJ213">
        <v>204</v>
      </c>
      <c r="CK213" t="s">
        <v>352</v>
      </c>
      <c r="CL213" t="s">
        <v>20</v>
      </c>
      <c r="CM213">
        <v>8.6114101184068884E-3</v>
      </c>
      <c r="CN213">
        <f>IF(AND(Table11[[#This Row],[CF heating system]]&lt;&gt;"Gas boiler",Table11[[#This Row],[Subsector]]&lt;&gt;"Industry"),1,0)</f>
        <v>1</v>
      </c>
      <c r="CO213" s="19">
        <v>10.548658772874058</v>
      </c>
    </row>
    <row r="214" spans="1:93" x14ac:dyDescent="0.25">
      <c r="A214" s="47"/>
      <c r="C214">
        <v>172</v>
      </c>
      <c r="D214" t="s">
        <v>116</v>
      </c>
      <c r="E214">
        <v>2020</v>
      </c>
      <c r="F214">
        <v>5</v>
      </c>
      <c r="G214">
        <v>10</v>
      </c>
      <c r="H214" t="s">
        <v>554</v>
      </c>
      <c r="J214">
        <v>2885.4684000000002</v>
      </c>
      <c r="K214" s="39">
        <v>20.756317500000002</v>
      </c>
      <c r="L214" s="39">
        <v>117.9594</v>
      </c>
      <c r="M214" s="71">
        <v>0</v>
      </c>
      <c r="N214" s="26">
        <v>0.8</v>
      </c>
      <c r="O214" s="26"/>
      <c r="P214" s="26"/>
      <c r="R214">
        <v>205</v>
      </c>
      <c r="S214" t="s">
        <v>489</v>
      </c>
      <c r="T214">
        <v>2020</v>
      </c>
      <c r="U214">
        <v>3000</v>
      </c>
      <c r="V214">
        <v>10000</v>
      </c>
      <c r="W214" t="s">
        <v>448</v>
      </c>
      <c r="Y214" s="19"/>
      <c r="Z214" s="19">
        <v>200.6221295</v>
      </c>
      <c r="AA214" s="19"/>
      <c r="AB214" s="19">
        <v>4.0124425910000001</v>
      </c>
      <c r="AC214" s="26">
        <v>0.66659999999999997</v>
      </c>
      <c r="AD214" s="19"/>
      <c r="AE214" s="19"/>
      <c r="AG214" t="s">
        <v>519</v>
      </c>
      <c r="AH214" t="s">
        <v>549</v>
      </c>
      <c r="AI214" t="s">
        <v>507</v>
      </c>
      <c r="CI214" t="s">
        <v>220</v>
      </c>
      <c r="CJ214">
        <v>205</v>
      </c>
      <c r="CK214" t="s">
        <v>352</v>
      </c>
      <c r="CL214" t="s">
        <v>20</v>
      </c>
      <c r="CM214">
        <v>1.1067857415464469E-2</v>
      </c>
      <c r="CN214">
        <f>IF(AND(Table11[[#This Row],[CF heating system]]&lt;&gt;"Gas boiler",Table11[[#This Row],[Subsector]]&lt;&gt;"Industry"),1,0)</f>
        <v>1</v>
      </c>
      <c r="CO214" s="19">
        <v>13.557715823219601</v>
      </c>
    </row>
    <row r="215" spans="1:93" x14ac:dyDescent="0.25">
      <c r="A215" s="47"/>
      <c r="C215">
        <v>173</v>
      </c>
      <c r="D215" t="s">
        <v>116</v>
      </c>
      <c r="E215">
        <v>2020</v>
      </c>
      <c r="F215">
        <v>10</v>
      </c>
      <c r="G215">
        <v>15</v>
      </c>
      <c r="H215" t="s">
        <v>554</v>
      </c>
      <c r="J215">
        <v>2885.4684000000002</v>
      </c>
      <c r="K215" s="39">
        <v>20.756317500000002</v>
      </c>
      <c r="L215" s="39">
        <v>117.9594</v>
      </c>
      <c r="M215" s="71">
        <v>0</v>
      </c>
      <c r="N215" s="26">
        <v>0.8</v>
      </c>
      <c r="O215" s="26"/>
      <c r="P215" s="26"/>
      <c r="R215">
        <v>206</v>
      </c>
      <c r="S215" t="s">
        <v>489</v>
      </c>
      <c r="T215">
        <v>2020</v>
      </c>
      <c r="U215">
        <v>10000</v>
      </c>
      <c r="V215">
        <v>30000</v>
      </c>
      <c r="W215" t="s">
        <v>448</v>
      </c>
      <c r="Y215" s="19"/>
      <c r="Z215" s="19">
        <v>129.27969949999999</v>
      </c>
      <c r="AA215" s="19"/>
      <c r="AB215" s="19">
        <v>2.5855939910000001</v>
      </c>
      <c r="AC215" s="26">
        <v>0.66659999999999997</v>
      </c>
      <c r="AD215" s="19"/>
      <c r="AE215" s="19"/>
      <c r="AG215" t="s">
        <v>505</v>
      </c>
      <c r="AH215" t="s">
        <v>508</v>
      </c>
      <c r="AI215" t="s">
        <v>507</v>
      </c>
      <c r="CI215" t="s">
        <v>220</v>
      </c>
      <c r="CJ215">
        <v>206</v>
      </c>
      <c r="CK215" t="s">
        <v>352</v>
      </c>
      <c r="CL215" t="s">
        <v>20</v>
      </c>
      <c r="CM215">
        <v>7.0599128120057099E-3</v>
      </c>
      <c r="CN215">
        <f>IF(AND(Table11[[#This Row],[CF heating system]]&lt;&gt;"Gas boiler",Table11[[#This Row],[Subsector]]&lt;&gt;"Industry"),1,0)</f>
        <v>1</v>
      </c>
      <c r="CO215" s="19">
        <v>8.64813197793295</v>
      </c>
    </row>
    <row r="216" spans="1:93" x14ac:dyDescent="0.25">
      <c r="A216" s="47"/>
      <c r="C216">
        <v>174</v>
      </c>
      <c r="D216" t="s">
        <v>116</v>
      </c>
      <c r="E216">
        <v>2020</v>
      </c>
      <c r="F216">
        <v>15</v>
      </c>
      <c r="G216">
        <v>50</v>
      </c>
      <c r="H216" t="s">
        <v>554</v>
      </c>
      <c r="J216">
        <v>114.035</v>
      </c>
      <c r="K216" s="39">
        <v>136.0779655</v>
      </c>
      <c r="L216" s="39">
        <v>0</v>
      </c>
      <c r="M216" s="71">
        <v>9.3289333859999992</v>
      </c>
      <c r="N216" s="26">
        <v>0.8</v>
      </c>
      <c r="O216" s="26"/>
      <c r="P216" s="26"/>
      <c r="R216">
        <v>207</v>
      </c>
      <c r="S216" t="s">
        <v>489</v>
      </c>
      <c r="T216">
        <v>2020</v>
      </c>
      <c r="U216">
        <v>30000</v>
      </c>
      <c r="V216">
        <v>100000000</v>
      </c>
      <c r="W216" t="s">
        <v>448</v>
      </c>
      <c r="Y216" s="19"/>
      <c r="Z216" s="19">
        <v>79.869108339999997</v>
      </c>
      <c r="AA216" s="19"/>
      <c r="AB216" s="19">
        <v>1.5973821669999999</v>
      </c>
      <c r="AC216" s="26">
        <v>0.66659999999999997</v>
      </c>
      <c r="AD216" s="19"/>
      <c r="AE216" s="19"/>
      <c r="AG216" t="s">
        <v>505</v>
      </c>
      <c r="AH216" t="s">
        <v>511</v>
      </c>
      <c r="AI216" t="s">
        <v>507</v>
      </c>
      <c r="CI216" t="s">
        <v>220</v>
      </c>
      <c r="CJ216">
        <v>207</v>
      </c>
      <c r="CK216" t="s">
        <v>352</v>
      </c>
      <c r="CL216" t="s">
        <v>20</v>
      </c>
      <c r="CM216">
        <v>4.9103978940973981E-3</v>
      </c>
      <c r="CN216">
        <f>IF(AND(Table11[[#This Row],[CF heating system]]&lt;&gt;"Gas boiler",Table11[[#This Row],[Subsector]]&lt;&gt;"Industry"),1,0)</f>
        <v>1</v>
      </c>
      <c r="CO216" s="19">
        <v>6.0150557355472305</v>
      </c>
    </row>
    <row r="217" spans="1:93" x14ac:dyDescent="0.25">
      <c r="A217" s="47"/>
      <c r="C217">
        <v>175</v>
      </c>
      <c r="D217" t="s">
        <v>116</v>
      </c>
      <c r="E217">
        <v>2020</v>
      </c>
      <c r="F217">
        <v>50</v>
      </c>
      <c r="G217">
        <v>100</v>
      </c>
      <c r="H217" t="s">
        <v>554</v>
      </c>
      <c r="J217">
        <v>114.035</v>
      </c>
      <c r="K217" s="39">
        <v>105.0032132</v>
      </c>
      <c r="L217" s="39">
        <v>0</v>
      </c>
      <c r="M217" s="71">
        <v>6.9101265950000004</v>
      </c>
      <c r="N217" s="26">
        <v>0.8</v>
      </c>
      <c r="O217" s="26"/>
      <c r="P217" s="26"/>
      <c r="R217">
        <v>208</v>
      </c>
      <c r="S217" t="s">
        <v>489</v>
      </c>
      <c r="T217">
        <v>2020</v>
      </c>
      <c r="U217">
        <v>100000000</v>
      </c>
      <c r="V217">
        <v>1000000000</v>
      </c>
      <c r="W217" t="s">
        <v>448</v>
      </c>
      <c r="Y217" s="19"/>
      <c r="Z217" s="19">
        <v>51.467175390000001</v>
      </c>
      <c r="AA217" s="19"/>
      <c r="AB217" s="19">
        <v>1.029343508</v>
      </c>
      <c r="AC217" s="26">
        <v>0.66659999999999997</v>
      </c>
      <c r="AD217" s="19"/>
      <c r="AE217" s="19"/>
      <c r="AG217" t="s">
        <v>505</v>
      </c>
      <c r="AH217" t="s">
        <v>514</v>
      </c>
      <c r="AI217" t="s">
        <v>507</v>
      </c>
      <c r="CI217" t="s">
        <v>220</v>
      </c>
      <c r="CJ217">
        <v>208</v>
      </c>
      <c r="CK217" t="s">
        <v>352</v>
      </c>
      <c r="CL217" t="s">
        <v>20</v>
      </c>
      <c r="CM217">
        <v>7.3255194459243477E-3</v>
      </c>
      <c r="CN217">
        <f>IF(AND(Table11[[#This Row],[CF heating system]]&lt;&gt;"Gas boiler",Table11[[#This Row],[Subsector]]&lt;&gt;"Industry"),1,0)</f>
        <v>1</v>
      </c>
      <c r="CO217" s="19">
        <v>8.9734902770378273</v>
      </c>
    </row>
    <row r="218" spans="1:93" x14ac:dyDescent="0.25">
      <c r="A218" s="47"/>
      <c r="C218">
        <v>176</v>
      </c>
      <c r="D218" t="s">
        <v>116</v>
      </c>
      <c r="E218">
        <v>2020</v>
      </c>
      <c r="F218">
        <v>100</v>
      </c>
      <c r="G218">
        <v>200</v>
      </c>
      <c r="H218" t="s">
        <v>554</v>
      </c>
      <c r="J218">
        <v>114.035</v>
      </c>
      <c r="K218" s="39">
        <v>81.02468863</v>
      </c>
      <c r="L218" s="39">
        <v>0</v>
      </c>
      <c r="M218" s="71">
        <v>5.1184682739999996</v>
      </c>
      <c r="N218" s="26">
        <v>0.8</v>
      </c>
      <c r="O218" s="26"/>
      <c r="P218" s="26"/>
      <c r="R218">
        <v>209</v>
      </c>
      <c r="S218" t="s">
        <v>503</v>
      </c>
      <c r="T218">
        <v>2020</v>
      </c>
      <c r="U218">
        <v>0</v>
      </c>
      <c r="V218">
        <v>100</v>
      </c>
      <c r="W218" t="s">
        <v>448</v>
      </c>
      <c r="Y218" s="19"/>
      <c r="Z218" s="19">
        <v>150.80685539999999</v>
      </c>
      <c r="AA218" s="19"/>
      <c r="AB218" s="19">
        <v>3.0161371090000002</v>
      </c>
      <c r="AC218" s="26">
        <v>0.995</v>
      </c>
      <c r="AD218" s="19"/>
      <c r="AE218" s="19"/>
      <c r="AG218" t="s">
        <v>505</v>
      </c>
      <c r="AH218" t="s">
        <v>518</v>
      </c>
      <c r="AI218" t="s">
        <v>507</v>
      </c>
      <c r="CI218" t="s">
        <v>220</v>
      </c>
      <c r="CJ218">
        <v>209</v>
      </c>
      <c r="CK218" t="s">
        <v>352</v>
      </c>
      <c r="CL218" t="s">
        <v>20</v>
      </c>
      <c r="CM218">
        <v>8.4269662921348312E-3</v>
      </c>
      <c r="CN218">
        <f>IF(AND(Table11[[#This Row],[CF heating system]]&lt;&gt;"Gas boiler",Table11[[#This Row],[Subsector]]&lt;&gt;"Industry"),1,0)</f>
        <v>1</v>
      </c>
      <c r="CO218" s="19">
        <v>10.322721910112358</v>
      </c>
    </row>
    <row r="219" spans="1:93" x14ac:dyDescent="0.25">
      <c r="A219" s="47"/>
      <c r="C219">
        <v>177</v>
      </c>
      <c r="D219" t="s">
        <v>116</v>
      </c>
      <c r="E219">
        <v>2020</v>
      </c>
      <c r="F219">
        <v>200</v>
      </c>
      <c r="G219">
        <v>300</v>
      </c>
      <c r="H219" t="s">
        <v>554</v>
      </c>
      <c r="J219">
        <v>114.035</v>
      </c>
      <c r="K219" s="39">
        <v>69.624043180000001</v>
      </c>
      <c r="L219" s="39">
        <v>0</v>
      </c>
      <c r="M219" s="71">
        <v>4.2943011819999999</v>
      </c>
      <c r="N219" s="26">
        <v>0.8</v>
      </c>
      <c r="O219" s="26"/>
      <c r="P219" s="26"/>
      <c r="R219">
        <v>210</v>
      </c>
      <c r="S219" t="s">
        <v>503</v>
      </c>
      <c r="T219">
        <v>2020</v>
      </c>
      <c r="U219">
        <v>100</v>
      </c>
      <c r="V219">
        <v>300</v>
      </c>
      <c r="W219" t="s">
        <v>448</v>
      </c>
      <c r="Y219" s="19"/>
      <c r="Z219" s="19">
        <v>150.80685539999999</v>
      </c>
      <c r="AA219" s="19"/>
      <c r="AB219" s="19">
        <v>3.0161371090000002</v>
      </c>
      <c r="AC219" s="26">
        <v>0.995</v>
      </c>
      <c r="AD219" s="19"/>
      <c r="AE219" s="19"/>
      <c r="AG219" t="s">
        <v>505</v>
      </c>
      <c r="AH219" t="s">
        <v>521</v>
      </c>
      <c r="AI219" t="s">
        <v>507</v>
      </c>
      <c r="CI219" t="s">
        <v>220</v>
      </c>
      <c r="CJ219">
        <v>210</v>
      </c>
      <c r="CK219" t="s">
        <v>352</v>
      </c>
      <c r="CL219" t="s">
        <v>20</v>
      </c>
      <c r="CM219">
        <v>1.6949152542372881E-2</v>
      </c>
      <c r="CN219">
        <f>IF(AND(Table11[[#This Row],[CF heating system]]&lt;&gt;"Gas boiler",Table11[[#This Row],[Subsector]]&lt;&gt;"Industry"),1,0)</f>
        <v>1</v>
      </c>
      <c r="CO219" s="19">
        <v>20.76208474576271</v>
      </c>
    </row>
    <row r="220" spans="1:93" x14ac:dyDescent="0.25">
      <c r="A220" s="47"/>
      <c r="C220">
        <v>178</v>
      </c>
      <c r="D220" t="s">
        <v>116</v>
      </c>
      <c r="E220">
        <v>2020</v>
      </c>
      <c r="F220">
        <v>300</v>
      </c>
      <c r="G220">
        <v>500</v>
      </c>
      <c r="H220" t="s">
        <v>554</v>
      </c>
      <c r="J220">
        <v>114.035</v>
      </c>
      <c r="K220" s="39">
        <v>57.515885109999999</v>
      </c>
      <c r="L220" s="39">
        <v>0</v>
      </c>
      <c r="M220" s="71">
        <v>3.4421674379999998</v>
      </c>
      <c r="N220" s="26">
        <v>0.8</v>
      </c>
      <c r="O220" s="26"/>
      <c r="P220" s="26"/>
      <c r="R220">
        <v>211</v>
      </c>
      <c r="S220" t="s">
        <v>503</v>
      </c>
      <c r="T220">
        <v>2020</v>
      </c>
      <c r="U220">
        <v>300</v>
      </c>
      <c r="V220">
        <v>1000</v>
      </c>
      <c r="W220" t="s">
        <v>448</v>
      </c>
      <c r="Y220" s="19"/>
      <c r="Z220" s="19">
        <v>150.80685539999999</v>
      </c>
      <c r="AA220" s="19"/>
      <c r="AB220" s="19">
        <v>3.0161371090000002</v>
      </c>
      <c r="AC220" s="26">
        <v>0.995</v>
      </c>
      <c r="AD220" s="19"/>
      <c r="AE220" s="19"/>
      <c r="AG220" t="s">
        <v>505</v>
      </c>
      <c r="AH220" t="s">
        <v>524</v>
      </c>
      <c r="AI220" t="s">
        <v>507</v>
      </c>
      <c r="CI220" t="s">
        <v>220</v>
      </c>
      <c r="CJ220">
        <v>211</v>
      </c>
      <c r="CK220" t="s">
        <v>352</v>
      </c>
      <c r="CL220" t="s">
        <v>13</v>
      </c>
      <c r="CM220">
        <v>0</v>
      </c>
      <c r="CN220">
        <f>IF(AND(Table11[[#This Row],[CF heating system]]&lt;&gt;"Gas boiler",Table11[[#This Row],[Subsector]]&lt;&gt;"Industry"),1,0)</f>
        <v>1</v>
      </c>
      <c r="CO220" s="19">
        <v>0</v>
      </c>
    </row>
    <row r="221" spans="1:93" x14ac:dyDescent="0.25">
      <c r="A221" s="47"/>
      <c r="C221">
        <v>179</v>
      </c>
      <c r="D221" t="s">
        <v>116</v>
      </c>
      <c r="E221">
        <v>2020</v>
      </c>
      <c r="F221">
        <v>500</v>
      </c>
      <c r="G221">
        <v>1000</v>
      </c>
      <c r="H221" t="s">
        <v>554</v>
      </c>
      <c r="J221">
        <v>114.035</v>
      </c>
      <c r="K221" s="39">
        <v>44.381562619999997</v>
      </c>
      <c r="L221" s="39">
        <v>0</v>
      </c>
      <c r="M221" s="71">
        <v>2.549681917</v>
      </c>
      <c r="N221" s="26">
        <v>0.8</v>
      </c>
      <c r="O221" s="26"/>
      <c r="P221" s="26"/>
      <c r="R221">
        <v>212</v>
      </c>
      <c r="S221" t="s">
        <v>503</v>
      </c>
      <c r="T221">
        <v>2020</v>
      </c>
      <c r="U221">
        <v>1000</v>
      </c>
      <c r="V221">
        <v>3000</v>
      </c>
      <c r="W221" t="s">
        <v>448</v>
      </c>
      <c r="Y221" s="19"/>
      <c r="Z221" s="19">
        <v>150.80685539999999</v>
      </c>
      <c r="AA221" s="19"/>
      <c r="AB221" s="19">
        <v>3.0161371090000002</v>
      </c>
      <c r="AC221" s="26">
        <v>0.995</v>
      </c>
      <c r="AD221" s="19"/>
      <c r="AE221" s="19"/>
      <c r="AG221" t="s">
        <v>505</v>
      </c>
      <c r="AH221" t="s">
        <v>527</v>
      </c>
      <c r="AI221" t="s">
        <v>507</v>
      </c>
      <c r="CI221" t="s">
        <v>220</v>
      </c>
      <c r="CJ221">
        <v>212</v>
      </c>
      <c r="CK221" t="s">
        <v>352</v>
      </c>
      <c r="CL221" t="s">
        <v>13</v>
      </c>
      <c r="CM221">
        <v>0</v>
      </c>
      <c r="CN221">
        <f>IF(AND(Table11[[#This Row],[CF heating system]]&lt;&gt;"Gas boiler",Table11[[#This Row],[Subsector]]&lt;&gt;"Industry"),1,0)</f>
        <v>1</v>
      </c>
      <c r="CO221" s="19">
        <v>0</v>
      </c>
    </row>
    <row r="222" spans="1:93" x14ac:dyDescent="0.25">
      <c r="A222" s="47"/>
      <c r="C222">
        <v>180</v>
      </c>
      <c r="D222" t="s">
        <v>116</v>
      </c>
      <c r="E222">
        <v>2020</v>
      </c>
      <c r="F222">
        <v>1000</v>
      </c>
      <c r="G222">
        <v>100000000</v>
      </c>
      <c r="H222" t="s">
        <v>554</v>
      </c>
      <c r="J222">
        <v>114.035</v>
      </c>
      <c r="K222" s="39">
        <v>34.246592870000001</v>
      </c>
      <c r="L222" s="39">
        <v>0</v>
      </c>
      <c r="M222" s="71">
        <v>1.8886001320000001</v>
      </c>
      <c r="N222" s="26">
        <v>0.8</v>
      </c>
      <c r="O222" s="26"/>
      <c r="P222" s="26"/>
      <c r="R222">
        <v>213</v>
      </c>
      <c r="S222" t="s">
        <v>503</v>
      </c>
      <c r="T222">
        <v>2020</v>
      </c>
      <c r="U222">
        <v>3000</v>
      </c>
      <c r="V222">
        <v>10000</v>
      </c>
      <c r="W222" t="s">
        <v>448</v>
      </c>
      <c r="Y222" s="19"/>
      <c r="Z222" s="19">
        <v>93.168603559999994</v>
      </c>
      <c r="AA222" s="19"/>
      <c r="AB222" s="19">
        <v>1.8633720709999999</v>
      </c>
      <c r="AC222" s="26">
        <v>0.995</v>
      </c>
      <c r="AD222" s="19"/>
      <c r="AE222" s="19"/>
      <c r="AG222" t="s">
        <v>505</v>
      </c>
      <c r="AH222" t="s">
        <v>529</v>
      </c>
      <c r="AI222" t="s">
        <v>507</v>
      </c>
      <c r="CI222" t="s">
        <v>220</v>
      </c>
      <c r="CJ222">
        <v>213</v>
      </c>
      <c r="CK222" t="s">
        <v>352</v>
      </c>
      <c r="CL222" t="s">
        <v>13</v>
      </c>
      <c r="CM222">
        <v>0</v>
      </c>
      <c r="CN222">
        <f>IF(AND(Table11[[#This Row],[CF heating system]]&lt;&gt;"Gas boiler",Table11[[#This Row],[Subsector]]&lt;&gt;"Industry"),1,0)</f>
        <v>1</v>
      </c>
      <c r="CO222" s="19">
        <v>0</v>
      </c>
    </row>
    <row r="223" spans="1:93" x14ac:dyDescent="0.25">
      <c r="A223" s="47"/>
      <c r="C223">
        <v>181</v>
      </c>
      <c r="D223" t="s">
        <v>121</v>
      </c>
      <c r="E223">
        <v>2020</v>
      </c>
      <c r="F223">
        <v>0</v>
      </c>
      <c r="G223">
        <v>3</v>
      </c>
      <c r="H223" t="s">
        <v>554</v>
      </c>
      <c r="J223">
        <v>5144.8446000000004</v>
      </c>
      <c r="K223" s="39">
        <v>68.847457500000004</v>
      </c>
      <c r="L223" s="39">
        <v>179.20755</v>
      </c>
      <c r="M223" s="71">
        <v>0</v>
      </c>
      <c r="N223" s="26">
        <v>0.89686098700000005</v>
      </c>
      <c r="O223" s="26"/>
      <c r="P223" s="26"/>
      <c r="R223">
        <v>214</v>
      </c>
      <c r="S223" t="s">
        <v>503</v>
      </c>
      <c r="T223">
        <v>2020</v>
      </c>
      <c r="U223">
        <v>10000</v>
      </c>
      <c r="V223">
        <v>30000</v>
      </c>
      <c r="W223" t="s">
        <v>448</v>
      </c>
      <c r="Y223" s="19"/>
      <c r="Z223" s="19">
        <v>60.037290519999999</v>
      </c>
      <c r="AA223" s="19"/>
      <c r="AB223" s="19">
        <v>1.2007458099999999</v>
      </c>
      <c r="AC223" s="26">
        <v>0.995</v>
      </c>
      <c r="AD223" s="19"/>
      <c r="AE223" s="19"/>
      <c r="AG223" t="s">
        <v>505</v>
      </c>
      <c r="AH223" t="s">
        <v>531</v>
      </c>
      <c r="AI223" t="s">
        <v>507</v>
      </c>
      <c r="CI223" t="s">
        <v>220</v>
      </c>
      <c r="CJ223">
        <v>214</v>
      </c>
      <c r="CK223" t="s">
        <v>352</v>
      </c>
      <c r="CL223" t="s">
        <v>13</v>
      </c>
      <c r="CM223">
        <v>1.7735737511084836E-3</v>
      </c>
      <c r="CN223">
        <f>IF(AND(Table11[[#This Row],[CF heating system]]&lt;&gt;"Gas boiler",Table11[[#This Row],[Subsector]]&lt;&gt;"Industry"),1,0)</f>
        <v>1</v>
      </c>
      <c r="CO223" s="19">
        <v>2.1725622228791015</v>
      </c>
    </row>
    <row r="224" spans="1:93" x14ac:dyDescent="0.25">
      <c r="A224" s="47"/>
      <c r="C224">
        <v>182</v>
      </c>
      <c r="D224" t="s">
        <v>121</v>
      </c>
      <c r="E224">
        <v>2020</v>
      </c>
      <c r="F224">
        <v>3</v>
      </c>
      <c r="G224">
        <v>5</v>
      </c>
      <c r="H224" t="s">
        <v>554</v>
      </c>
      <c r="J224">
        <v>5144.8446000000004</v>
      </c>
      <c r="K224" s="39">
        <v>68.847457500000004</v>
      </c>
      <c r="L224" s="39">
        <v>179.20755</v>
      </c>
      <c r="M224" s="71">
        <v>0</v>
      </c>
      <c r="N224" s="26">
        <v>0.89686098700000005</v>
      </c>
      <c r="O224" s="26"/>
      <c r="P224" s="26"/>
      <c r="R224">
        <v>215</v>
      </c>
      <c r="S224" t="s">
        <v>503</v>
      </c>
      <c r="T224">
        <v>2020</v>
      </c>
      <c r="U224">
        <v>30000</v>
      </c>
      <c r="V224">
        <v>100000000</v>
      </c>
      <c r="W224" t="s">
        <v>448</v>
      </c>
      <c r="Y224" s="19"/>
      <c r="Z224" s="19">
        <v>37.091089150000002</v>
      </c>
      <c r="AA224" s="19"/>
      <c r="AB224" s="19">
        <v>0.74182178300000001</v>
      </c>
      <c r="AC224" s="26">
        <v>0.995</v>
      </c>
      <c r="AD224" s="19"/>
      <c r="AE224" s="19"/>
      <c r="AG224" t="s">
        <v>505</v>
      </c>
      <c r="AH224" t="s">
        <v>533</v>
      </c>
      <c r="AI224" t="s">
        <v>507</v>
      </c>
      <c r="CI224" t="s">
        <v>220</v>
      </c>
      <c r="CJ224">
        <v>215</v>
      </c>
      <c r="CK224" t="s">
        <v>352</v>
      </c>
      <c r="CL224" t="s">
        <v>13</v>
      </c>
      <c r="CM224">
        <v>3.632887189292543E-3</v>
      </c>
      <c r="CN224">
        <f>IF(AND(Table11[[#This Row],[CF heating system]]&lt;&gt;"Gas boiler",Table11[[#This Row],[Subsector]]&lt;&gt;"Industry"),1,0)</f>
        <v>1</v>
      </c>
      <c r="CO224" s="19">
        <v>4.4501523900573616</v>
      </c>
    </row>
    <row r="225" spans="1:93" x14ac:dyDescent="0.25">
      <c r="A225" s="47"/>
      <c r="C225">
        <v>183</v>
      </c>
      <c r="D225" t="s">
        <v>121</v>
      </c>
      <c r="E225">
        <v>2020</v>
      </c>
      <c r="F225">
        <v>5</v>
      </c>
      <c r="G225">
        <v>10</v>
      </c>
      <c r="H225" t="s">
        <v>554</v>
      </c>
      <c r="J225">
        <v>5144.8446000000004</v>
      </c>
      <c r="K225" s="39">
        <v>68.847457500000004</v>
      </c>
      <c r="L225" s="39">
        <v>179.20755</v>
      </c>
      <c r="M225" s="71">
        <v>0</v>
      </c>
      <c r="N225" s="26">
        <v>0.89686098700000005</v>
      </c>
      <c r="O225" s="26"/>
      <c r="P225" s="26"/>
      <c r="R225">
        <v>216</v>
      </c>
      <c r="S225" t="s">
        <v>503</v>
      </c>
      <c r="T225">
        <v>2020</v>
      </c>
      <c r="U225">
        <v>100000000</v>
      </c>
      <c r="V225">
        <v>1000000000</v>
      </c>
      <c r="W225" t="s">
        <v>448</v>
      </c>
      <c r="Y225" s="19"/>
      <c r="Z225" s="19">
        <v>23.901275859999998</v>
      </c>
      <c r="AA225" s="19"/>
      <c r="AB225" s="19">
        <v>0.47802551700000001</v>
      </c>
      <c r="AC225" s="26">
        <v>0.995</v>
      </c>
      <c r="AD225" s="19"/>
      <c r="AE225" s="19"/>
      <c r="AG225" t="s">
        <v>505</v>
      </c>
      <c r="AH225" t="s">
        <v>536</v>
      </c>
      <c r="AI225" t="s">
        <v>507</v>
      </c>
      <c r="CI225" t="s">
        <v>220</v>
      </c>
      <c r="CJ225">
        <v>216</v>
      </c>
      <c r="CK225" t="s">
        <v>352</v>
      </c>
      <c r="CL225" t="s">
        <v>13</v>
      </c>
      <c r="CM225">
        <v>3.7119524870081661E-3</v>
      </c>
      <c r="CN225">
        <f>IF(AND(Table11[[#This Row],[CF heating system]]&lt;&gt;"Gas boiler",Table11[[#This Row],[Subsector]]&lt;&gt;"Industry"),1,0)</f>
        <v>1</v>
      </c>
      <c r="CO225" s="19">
        <v>4.5470044543429839</v>
      </c>
    </row>
    <row r="226" spans="1:93" x14ac:dyDescent="0.25">
      <c r="A226" s="47"/>
      <c r="C226">
        <v>184</v>
      </c>
      <c r="D226" t="s">
        <v>121</v>
      </c>
      <c r="E226">
        <v>2020</v>
      </c>
      <c r="F226">
        <v>10</v>
      </c>
      <c r="G226">
        <v>15</v>
      </c>
      <c r="H226" t="s">
        <v>554</v>
      </c>
      <c r="J226">
        <v>5144.8446000000004</v>
      </c>
      <c r="K226" s="39">
        <v>68.847457500000004</v>
      </c>
      <c r="L226" s="39">
        <v>179.20755</v>
      </c>
      <c r="M226" s="71">
        <v>0</v>
      </c>
      <c r="N226" s="26">
        <v>0.89686098700000005</v>
      </c>
      <c r="O226" s="26"/>
      <c r="P226" s="26"/>
      <c r="R226">
        <v>217</v>
      </c>
      <c r="S226" t="s">
        <v>499</v>
      </c>
      <c r="T226">
        <v>2020</v>
      </c>
      <c r="U226">
        <v>0</v>
      </c>
      <c r="V226">
        <v>100</v>
      </c>
      <c r="W226" t="s">
        <v>448</v>
      </c>
      <c r="Y226" s="19"/>
      <c r="Z226" s="19">
        <v>577.5643364</v>
      </c>
      <c r="AA226" s="19"/>
      <c r="AB226" s="19">
        <v>11.551286729999999</v>
      </c>
      <c r="AC226" s="26">
        <v>0.95</v>
      </c>
      <c r="AD226" s="19"/>
      <c r="AE226" s="19"/>
      <c r="AG226" t="s">
        <v>505</v>
      </c>
      <c r="AH226" t="s">
        <v>538</v>
      </c>
      <c r="AI226" t="s">
        <v>507</v>
      </c>
      <c r="CI226" t="s">
        <v>220</v>
      </c>
      <c r="CJ226">
        <v>217</v>
      </c>
      <c r="CK226" t="s">
        <v>352</v>
      </c>
      <c r="CL226" t="s">
        <v>13</v>
      </c>
      <c r="CM226">
        <v>7.9748163693599161E-2</v>
      </c>
      <c r="CN226">
        <f>IF(AND(Table11[[#This Row],[CF heating system]]&lt;&gt;"Gas boiler",Table11[[#This Row],[Subsector]]&lt;&gt;"Industry"),1,0)</f>
        <v>1</v>
      </c>
      <c r="CO226" s="19">
        <v>97.688549842602313</v>
      </c>
    </row>
    <row r="227" spans="1:93" x14ac:dyDescent="0.25">
      <c r="A227" s="47"/>
      <c r="C227">
        <v>185</v>
      </c>
      <c r="D227" t="s">
        <v>121</v>
      </c>
      <c r="E227">
        <v>2020</v>
      </c>
      <c r="F227">
        <v>15</v>
      </c>
      <c r="G227">
        <v>50</v>
      </c>
      <c r="H227" t="s">
        <v>554</v>
      </c>
      <c r="J227">
        <v>2385.6122</v>
      </c>
      <c r="K227" s="39">
        <v>202.0812062</v>
      </c>
      <c r="L227" s="39">
        <v>0</v>
      </c>
      <c r="M227" s="71">
        <v>9.3289333859999992</v>
      </c>
      <c r="N227" s="26">
        <v>0.89686098700000005</v>
      </c>
      <c r="O227" s="26"/>
      <c r="P227" s="26"/>
      <c r="R227">
        <v>218</v>
      </c>
      <c r="S227" t="s">
        <v>499</v>
      </c>
      <c r="T227">
        <v>2020</v>
      </c>
      <c r="U227">
        <v>100</v>
      </c>
      <c r="V227">
        <v>300</v>
      </c>
      <c r="W227" t="s">
        <v>448</v>
      </c>
      <c r="Y227" s="19"/>
      <c r="Z227" s="19">
        <v>577.5643364</v>
      </c>
      <c r="AA227" s="19"/>
      <c r="AB227" s="19">
        <v>11.551286729999999</v>
      </c>
      <c r="AC227" s="26">
        <v>0.95</v>
      </c>
      <c r="AD227" s="19"/>
      <c r="AE227" s="19"/>
      <c r="AG227" t="s">
        <v>505</v>
      </c>
      <c r="AH227" t="s">
        <v>540</v>
      </c>
      <c r="AI227" t="s">
        <v>507</v>
      </c>
      <c r="CI227" t="s">
        <v>220</v>
      </c>
      <c r="CJ227">
        <v>218</v>
      </c>
      <c r="CK227" t="s">
        <v>352</v>
      </c>
      <c r="CL227" t="s">
        <v>29</v>
      </c>
      <c r="CM227">
        <v>5.0977060322854716E-3</v>
      </c>
      <c r="CN227">
        <f>IF(AND(Table11[[#This Row],[CF heating system]]&lt;&gt;"Gas boiler",Table11[[#This Row],[Subsector]]&lt;&gt;"Industry"),1,0)</f>
        <v>1</v>
      </c>
      <c r="CO227" s="19">
        <v>6.2445012744265078</v>
      </c>
    </row>
    <row r="228" spans="1:93" x14ac:dyDescent="0.25">
      <c r="A228" s="47"/>
      <c r="C228">
        <v>186</v>
      </c>
      <c r="D228" t="s">
        <v>121</v>
      </c>
      <c r="E228">
        <v>2020</v>
      </c>
      <c r="F228">
        <v>50</v>
      </c>
      <c r="G228">
        <v>100</v>
      </c>
      <c r="H228" t="s">
        <v>554</v>
      </c>
      <c r="J228">
        <v>2385.6122</v>
      </c>
      <c r="K228" s="39">
        <v>164.03683520000001</v>
      </c>
      <c r="L228" s="39">
        <v>0</v>
      </c>
      <c r="M228" s="71">
        <v>6.9101265950000004</v>
      </c>
      <c r="N228" s="26">
        <v>0.89686098700000005</v>
      </c>
      <c r="O228" s="26"/>
      <c r="P228" s="26"/>
      <c r="R228">
        <v>219</v>
      </c>
      <c r="S228" t="s">
        <v>499</v>
      </c>
      <c r="T228">
        <v>2020</v>
      </c>
      <c r="U228">
        <v>300</v>
      </c>
      <c r="V228">
        <v>1000</v>
      </c>
      <c r="W228" t="s">
        <v>448</v>
      </c>
      <c r="Y228" s="19"/>
      <c r="Z228" s="19">
        <v>577.5643364</v>
      </c>
      <c r="AA228" s="19"/>
      <c r="AB228" s="19">
        <v>11.551286729999999</v>
      </c>
      <c r="AC228" s="26">
        <v>0.95</v>
      </c>
      <c r="AD228" s="19"/>
      <c r="AE228" s="19"/>
      <c r="AG228" t="s">
        <v>505</v>
      </c>
      <c r="AH228" t="s">
        <v>542</v>
      </c>
      <c r="AI228" t="s">
        <v>507</v>
      </c>
      <c r="CI228" t="s">
        <v>220</v>
      </c>
      <c r="CJ228">
        <v>219</v>
      </c>
      <c r="CK228" t="s">
        <v>352</v>
      </c>
      <c r="CL228" t="s">
        <v>29</v>
      </c>
      <c r="CM228">
        <v>3.270440251572327E-2</v>
      </c>
      <c r="CN228">
        <f>IF(AND(Table11[[#This Row],[CF heating system]]&lt;&gt;"Gas boiler",Table11[[#This Row],[Subsector]]&lt;&gt;"Industry"),1,0)</f>
        <v>1</v>
      </c>
      <c r="CO228" s="19">
        <v>40.061683018867924</v>
      </c>
    </row>
    <row r="229" spans="1:93" x14ac:dyDescent="0.25">
      <c r="A229" s="47"/>
      <c r="C229">
        <v>187</v>
      </c>
      <c r="D229" t="s">
        <v>121</v>
      </c>
      <c r="E229">
        <v>2020</v>
      </c>
      <c r="F229">
        <v>100</v>
      </c>
      <c r="G229">
        <v>200</v>
      </c>
      <c r="H229" t="s">
        <v>554</v>
      </c>
      <c r="J229">
        <v>2385.6122</v>
      </c>
      <c r="K229" s="39">
        <v>133.82464949999999</v>
      </c>
      <c r="L229" s="39">
        <v>0</v>
      </c>
      <c r="M229" s="71">
        <v>5.1184682739999996</v>
      </c>
      <c r="N229" s="26">
        <v>0.89686098700000005</v>
      </c>
      <c r="O229" s="26"/>
      <c r="P229" s="26"/>
      <c r="R229">
        <v>220</v>
      </c>
      <c r="S229" t="s">
        <v>499</v>
      </c>
      <c r="T229">
        <v>2020</v>
      </c>
      <c r="U229">
        <v>1000</v>
      </c>
      <c r="V229">
        <v>3000</v>
      </c>
      <c r="W229" t="s">
        <v>448</v>
      </c>
      <c r="Y229" s="19"/>
      <c r="Z229" s="19">
        <v>577.5643364</v>
      </c>
      <c r="AA229" s="19"/>
      <c r="AB229" s="19">
        <v>11.551286729999999</v>
      </c>
      <c r="AC229" s="26">
        <v>0.95</v>
      </c>
      <c r="AD229" s="19"/>
      <c r="AE229" s="19"/>
      <c r="AG229" t="s">
        <v>505</v>
      </c>
      <c r="AH229" t="s">
        <v>545</v>
      </c>
      <c r="AI229" t="s">
        <v>507</v>
      </c>
      <c r="CI229" t="s">
        <v>220</v>
      </c>
      <c r="CJ229">
        <v>220</v>
      </c>
      <c r="CK229" t="s">
        <v>352</v>
      </c>
      <c r="CL229" t="s">
        <v>29</v>
      </c>
      <c r="CM229">
        <v>0.28305785123966942</v>
      </c>
      <c r="CN229">
        <f>IF(AND(Table11[[#This Row],[CF heating system]]&lt;&gt;"Gas boiler",Table11[[#This Row],[Subsector]]&lt;&gt;"Industry"),1,0)</f>
        <v>1</v>
      </c>
      <c r="CO229" s="19">
        <v>346.73539462809919</v>
      </c>
    </row>
    <row r="230" spans="1:93" x14ac:dyDescent="0.25">
      <c r="A230" s="47"/>
      <c r="C230">
        <v>188</v>
      </c>
      <c r="D230" t="s">
        <v>121</v>
      </c>
      <c r="E230">
        <v>2020</v>
      </c>
      <c r="F230">
        <v>200</v>
      </c>
      <c r="G230">
        <v>300</v>
      </c>
      <c r="H230" t="s">
        <v>554</v>
      </c>
      <c r="J230">
        <v>2385.6122</v>
      </c>
      <c r="K230" s="39">
        <v>119.0873228</v>
      </c>
      <c r="L230" s="39">
        <v>0</v>
      </c>
      <c r="M230" s="71">
        <v>4.2943011819999999</v>
      </c>
      <c r="N230" s="26">
        <v>0.89686098700000005</v>
      </c>
      <c r="O230" s="26"/>
      <c r="P230" s="26"/>
      <c r="R230">
        <v>221</v>
      </c>
      <c r="S230" t="s">
        <v>499</v>
      </c>
      <c r="T230">
        <v>2020</v>
      </c>
      <c r="U230">
        <v>3000</v>
      </c>
      <c r="V230">
        <v>10000</v>
      </c>
      <c r="W230" t="s">
        <v>448</v>
      </c>
      <c r="Y230" s="19"/>
      <c r="Z230" s="19">
        <v>356.81973829999998</v>
      </c>
      <c r="AA230" s="19"/>
      <c r="AB230" s="19">
        <v>7.1363947659999996</v>
      </c>
      <c r="AC230" s="26">
        <v>0.95</v>
      </c>
      <c r="AD230" s="19"/>
      <c r="AE230" s="19"/>
      <c r="AG230" t="s">
        <v>505</v>
      </c>
      <c r="AH230" t="s">
        <v>547</v>
      </c>
      <c r="AI230" t="s">
        <v>507</v>
      </c>
      <c r="CI230" t="s">
        <v>220</v>
      </c>
      <c r="CJ230">
        <v>221</v>
      </c>
      <c r="CK230" t="s">
        <v>352</v>
      </c>
      <c r="CL230" t="s">
        <v>29</v>
      </c>
      <c r="CM230">
        <v>0.22300771208226222</v>
      </c>
      <c r="CN230">
        <f>IF(AND(Table11[[#This Row],[CF heating system]]&lt;&gt;"Gas boiler",Table11[[#This Row],[Subsector]]&lt;&gt;"Industry"),1,0)</f>
        <v>1</v>
      </c>
      <c r="CO230" s="19">
        <v>273.17619601542418</v>
      </c>
    </row>
    <row r="231" spans="1:93" x14ac:dyDescent="0.25">
      <c r="A231" s="47"/>
      <c r="C231">
        <v>189</v>
      </c>
      <c r="D231" t="s">
        <v>121</v>
      </c>
      <c r="E231">
        <v>2020</v>
      </c>
      <c r="F231">
        <v>300</v>
      </c>
      <c r="G231">
        <v>500</v>
      </c>
      <c r="H231" t="s">
        <v>554</v>
      </c>
      <c r="J231">
        <v>2385.6122</v>
      </c>
      <c r="K231" s="39">
        <v>103.073949</v>
      </c>
      <c r="L231" s="39">
        <v>0</v>
      </c>
      <c r="M231" s="71">
        <v>3.4421674379999998</v>
      </c>
      <c r="N231" s="26">
        <v>0.89686098700000005</v>
      </c>
      <c r="O231" s="26"/>
      <c r="P231" s="26"/>
      <c r="R231">
        <v>222</v>
      </c>
      <c r="S231" t="s">
        <v>499</v>
      </c>
      <c r="T231">
        <v>2020</v>
      </c>
      <c r="U231">
        <v>10000</v>
      </c>
      <c r="V231">
        <v>30000</v>
      </c>
      <c r="W231" t="s">
        <v>448</v>
      </c>
      <c r="Y231" s="19"/>
      <c r="Z231" s="19">
        <v>229.93250380000001</v>
      </c>
      <c r="AA231" s="19"/>
      <c r="AB231" s="19">
        <v>4.5986500760000002</v>
      </c>
      <c r="AC231" s="26">
        <v>0.95</v>
      </c>
      <c r="AD231" s="19"/>
      <c r="AE231" s="19"/>
      <c r="AG231" t="s">
        <v>505</v>
      </c>
      <c r="AH231" t="s">
        <v>549</v>
      </c>
      <c r="AI231" t="s">
        <v>507</v>
      </c>
      <c r="CI231" t="s">
        <v>220</v>
      </c>
      <c r="CJ231">
        <v>222</v>
      </c>
      <c r="CK231" t="s">
        <v>352</v>
      </c>
      <c r="CL231" t="s">
        <v>29</v>
      </c>
      <c r="CM231">
        <v>0.13904761904761906</v>
      </c>
      <c r="CN231">
        <f>IF(AND(Table11[[#This Row],[CF heating system]]&lt;&gt;"Gas boiler",Table11[[#This Row],[Subsector]]&lt;&gt;"Industry"),1,0)</f>
        <v>1</v>
      </c>
      <c r="CO231" s="19">
        <v>170.32818857142857</v>
      </c>
    </row>
    <row r="232" spans="1:93" x14ac:dyDescent="0.25">
      <c r="A232" s="47"/>
      <c r="C232">
        <v>190</v>
      </c>
      <c r="D232" t="s">
        <v>121</v>
      </c>
      <c r="E232">
        <v>2020</v>
      </c>
      <c r="F232">
        <v>500</v>
      </c>
      <c r="G232">
        <v>1000</v>
      </c>
      <c r="H232" t="s">
        <v>554</v>
      </c>
      <c r="J232">
        <v>2385.6122</v>
      </c>
      <c r="K232" s="39">
        <v>85.128918310000003</v>
      </c>
      <c r="L232" s="39">
        <v>0</v>
      </c>
      <c r="M232" s="71">
        <v>2.549681917</v>
      </c>
      <c r="N232" s="26">
        <v>0.89686098700000005</v>
      </c>
      <c r="O232" s="26"/>
      <c r="P232" s="26"/>
      <c r="R232">
        <v>223</v>
      </c>
      <c r="S232" t="s">
        <v>499</v>
      </c>
      <c r="T232">
        <v>2020</v>
      </c>
      <c r="U232">
        <v>30000</v>
      </c>
      <c r="V232">
        <v>100000000</v>
      </c>
      <c r="W232" t="s">
        <v>448</v>
      </c>
      <c r="Y232" s="19"/>
      <c r="Z232" s="19">
        <v>142.0524964</v>
      </c>
      <c r="AA232" s="19"/>
      <c r="AB232" s="19">
        <v>2.8410499279999999</v>
      </c>
      <c r="AC232" s="26">
        <v>0.95</v>
      </c>
      <c r="AD232" s="19"/>
      <c r="AE232" s="19"/>
      <c r="AG232" t="s">
        <v>515</v>
      </c>
      <c r="AH232" t="s">
        <v>508</v>
      </c>
      <c r="AI232" t="s">
        <v>507</v>
      </c>
      <c r="CI232" t="s">
        <v>220</v>
      </c>
      <c r="CJ232">
        <v>223</v>
      </c>
      <c r="CK232" t="s">
        <v>352</v>
      </c>
      <c r="CL232" t="s">
        <v>29</v>
      </c>
      <c r="CM232">
        <v>0.17371428571428571</v>
      </c>
      <c r="CN232">
        <f>IF(AND(Table11[[#This Row],[CF heating system]]&lt;&gt;"Gas boiler",Table11[[#This Row],[Subsector]]&lt;&gt;"Industry"),1,0)</f>
        <v>1</v>
      </c>
      <c r="CO232" s="19">
        <v>212.79357257142857</v>
      </c>
    </row>
    <row r="233" spans="1:93" x14ac:dyDescent="0.25">
      <c r="A233" s="47"/>
      <c r="C233">
        <v>191</v>
      </c>
      <c r="D233" t="s">
        <v>121</v>
      </c>
      <c r="E233">
        <v>2020</v>
      </c>
      <c r="F233">
        <v>1000</v>
      </c>
      <c r="G233">
        <v>100000000</v>
      </c>
      <c r="H233" t="s">
        <v>554</v>
      </c>
      <c r="J233">
        <v>2385.6122</v>
      </c>
      <c r="K233" s="39">
        <v>70.691227519999998</v>
      </c>
      <c r="L233" s="39">
        <v>0</v>
      </c>
      <c r="M233" s="71">
        <v>1.8886001320000001</v>
      </c>
      <c r="N233" s="26">
        <v>0.89686098700000005</v>
      </c>
      <c r="O233" s="26"/>
      <c r="P233" s="26"/>
      <c r="R233">
        <v>224</v>
      </c>
      <c r="S233" t="s">
        <v>499</v>
      </c>
      <c r="T233">
        <v>2020</v>
      </c>
      <c r="U233">
        <v>100000000</v>
      </c>
      <c r="V233">
        <v>1000000000</v>
      </c>
      <c r="W233" t="s">
        <v>448</v>
      </c>
      <c r="Y233" s="19"/>
      <c r="Z233" s="19">
        <v>91.537778500000002</v>
      </c>
      <c r="AA233" s="19"/>
      <c r="AB233" s="19">
        <v>1.83075557</v>
      </c>
      <c r="AC233" s="26">
        <v>0.95</v>
      </c>
      <c r="AD233" s="19"/>
      <c r="AE233" s="19"/>
      <c r="AG233" t="s">
        <v>515</v>
      </c>
      <c r="AH233" t="s">
        <v>511</v>
      </c>
      <c r="AI233" t="s">
        <v>507</v>
      </c>
      <c r="CI233" t="s">
        <v>220</v>
      </c>
      <c r="CJ233">
        <v>224</v>
      </c>
      <c r="CK233" t="s">
        <v>352</v>
      </c>
      <c r="CL233" t="s">
        <v>29</v>
      </c>
      <c r="CM233">
        <v>0.29616126956894701</v>
      </c>
      <c r="CN233">
        <f>IF(AND(Table11[[#This Row],[CF heating system]]&lt;&gt;"Gas boiler",Table11[[#This Row],[Subsector]]&lt;&gt;"Industry"),1,0)</f>
        <v>1</v>
      </c>
      <c r="CO233" s="19">
        <v>362.78659725498602</v>
      </c>
    </row>
    <row r="234" spans="1:93" x14ac:dyDescent="0.25">
      <c r="A234" s="47"/>
      <c r="C234">
        <v>214</v>
      </c>
      <c r="D234" t="s">
        <v>20</v>
      </c>
      <c r="E234">
        <v>2020</v>
      </c>
      <c r="F234">
        <v>0</v>
      </c>
      <c r="G234">
        <v>3</v>
      </c>
      <c r="H234" t="s">
        <v>564</v>
      </c>
      <c r="J234">
        <v>2986.4144249999999</v>
      </c>
      <c r="K234" s="39">
        <v>23.478457500000001</v>
      </c>
      <c r="L234" s="39">
        <v>191.68402499999999</v>
      </c>
      <c r="M234" s="71">
        <v>0</v>
      </c>
      <c r="N234" s="26">
        <v>0.84</v>
      </c>
      <c r="O234" s="26"/>
      <c r="P234" s="26"/>
      <c r="R234">
        <v>225</v>
      </c>
      <c r="S234" t="s">
        <v>464</v>
      </c>
      <c r="T234">
        <v>2020</v>
      </c>
      <c r="U234">
        <v>0</v>
      </c>
      <c r="V234">
        <v>100</v>
      </c>
      <c r="W234" t="s">
        <v>448</v>
      </c>
      <c r="Y234" s="19"/>
      <c r="Z234" s="19">
        <v>2392.3672029999998</v>
      </c>
      <c r="AA234" s="19"/>
      <c r="AB234" s="19">
        <v>47.847344059999998</v>
      </c>
      <c r="AC234" s="26">
        <v>0.95</v>
      </c>
      <c r="AD234" s="19"/>
      <c r="AE234" s="19"/>
      <c r="AG234" t="s">
        <v>515</v>
      </c>
      <c r="AH234" t="s">
        <v>514</v>
      </c>
      <c r="AI234" t="s">
        <v>507</v>
      </c>
      <c r="CI234" t="s">
        <v>220</v>
      </c>
      <c r="CJ234">
        <v>225</v>
      </c>
      <c r="CK234" t="s">
        <v>352</v>
      </c>
      <c r="CL234" t="s">
        <v>25</v>
      </c>
      <c r="CM234">
        <v>5.115927419354839E-2</v>
      </c>
      <c r="CN234">
        <f>IF(AND(Table11[[#This Row],[CF heating system]]&lt;&gt;"Gas boiler",Table11[[#This Row],[Subsector]]&lt;&gt;"Industry"),1,0)</f>
        <v>0</v>
      </c>
      <c r="CO234" s="19">
        <v>62.668217993951615</v>
      </c>
    </row>
    <row r="235" spans="1:93" x14ac:dyDescent="0.25">
      <c r="A235" s="47"/>
      <c r="C235">
        <v>215</v>
      </c>
      <c r="D235" t="s">
        <v>20</v>
      </c>
      <c r="E235">
        <v>2020</v>
      </c>
      <c r="F235">
        <v>3</v>
      </c>
      <c r="G235">
        <v>5</v>
      </c>
      <c r="H235" t="s">
        <v>564</v>
      </c>
      <c r="J235">
        <v>2986.4144249999999</v>
      </c>
      <c r="K235" s="39">
        <v>23.478457500000001</v>
      </c>
      <c r="L235" s="39">
        <v>191.68402499999999</v>
      </c>
      <c r="M235" s="71">
        <v>0</v>
      </c>
      <c r="N235" s="26">
        <v>0.84</v>
      </c>
      <c r="O235" s="26"/>
      <c r="P235" s="26"/>
      <c r="R235">
        <v>226</v>
      </c>
      <c r="S235" t="s">
        <v>464</v>
      </c>
      <c r="T235">
        <v>2020</v>
      </c>
      <c r="U235">
        <v>100</v>
      </c>
      <c r="V235">
        <v>300</v>
      </c>
      <c r="W235" t="s">
        <v>448</v>
      </c>
      <c r="Y235" s="19"/>
      <c r="Z235" s="19">
        <v>2392.3672029999998</v>
      </c>
      <c r="AA235" s="19"/>
      <c r="AB235" s="19">
        <v>47.847344059999998</v>
      </c>
      <c r="AC235" s="26">
        <v>0.95</v>
      </c>
      <c r="AD235" s="19"/>
      <c r="AE235" s="19"/>
      <c r="AG235" t="s">
        <v>515</v>
      </c>
      <c r="AH235" t="s">
        <v>518</v>
      </c>
      <c r="AI235" t="s">
        <v>507</v>
      </c>
      <c r="CI235" t="s">
        <v>220</v>
      </c>
      <c r="CJ235">
        <v>226</v>
      </c>
      <c r="CK235" t="s">
        <v>352</v>
      </c>
      <c r="CL235" t="s">
        <v>25</v>
      </c>
      <c r="CM235">
        <v>5.2631578947368418E-2</v>
      </c>
      <c r="CN235">
        <f>IF(AND(Table11[[#This Row],[CF heating system]]&lt;&gt;"Gas boiler",Table11[[#This Row],[Subsector]]&lt;&gt;"Industry"),1,0)</f>
        <v>0</v>
      </c>
      <c r="CO235" s="19">
        <v>64.471736842105258</v>
      </c>
    </row>
    <row r="236" spans="1:93" x14ac:dyDescent="0.25">
      <c r="A236" s="47"/>
      <c r="C236">
        <v>216</v>
      </c>
      <c r="D236" t="s">
        <v>20</v>
      </c>
      <c r="E236">
        <v>2020</v>
      </c>
      <c r="F236">
        <v>5</v>
      </c>
      <c r="G236">
        <v>10</v>
      </c>
      <c r="H236" t="s">
        <v>564</v>
      </c>
      <c r="J236">
        <v>2986.4144249999999</v>
      </c>
      <c r="K236" s="39">
        <v>23.478457500000001</v>
      </c>
      <c r="L236" s="39">
        <v>191.68402499999999</v>
      </c>
      <c r="M236" s="71">
        <v>0</v>
      </c>
      <c r="N236" s="26">
        <v>0.84</v>
      </c>
      <c r="O236" s="26"/>
      <c r="P236" s="26"/>
      <c r="R236">
        <v>227</v>
      </c>
      <c r="S236" t="s">
        <v>464</v>
      </c>
      <c r="T236">
        <v>2020</v>
      </c>
      <c r="U236">
        <v>300</v>
      </c>
      <c r="V236">
        <v>1000</v>
      </c>
      <c r="W236" t="s">
        <v>448</v>
      </c>
      <c r="Y236" s="19"/>
      <c r="Z236" s="19">
        <v>2392.3672029999998</v>
      </c>
      <c r="AA236" s="19"/>
      <c r="AB236" s="19">
        <v>47.847344059999998</v>
      </c>
      <c r="AC236" s="26">
        <v>0.95</v>
      </c>
      <c r="AD236" s="19"/>
      <c r="AE236" s="19"/>
      <c r="AG236" t="s">
        <v>515</v>
      </c>
      <c r="AH236" t="s">
        <v>521</v>
      </c>
      <c r="AI236" t="s">
        <v>507</v>
      </c>
      <c r="CI236" t="s">
        <v>220</v>
      </c>
      <c r="CJ236">
        <v>227</v>
      </c>
      <c r="CK236" t="s">
        <v>352</v>
      </c>
      <c r="CL236" t="s">
        <v>25</v>
      </c>
      <c r="CM236">
        <v>3.8991729027176056E-2</v>
      </c>
      <c r="CN236">
        <f>IF(AND(Table11[[#This Row],[CF heating system]]&lt;&gt;"Gas boiler",Table11[[#This Row],[Subsector]]&lt;&gt;"Industry"),1,0)</f>
        <v>0</v>
      </c>
      <c r="CO236" s="19">
        <v>47.76342536431666</v>
      </c>
    </row>
    <row r="237" spans="1:93" x14ac:dyDescent="0.25">
      <c r="A237" s="47"/>
      <c r="C237">
        <v>217</v>
      </c>
      <c r="D237" t="s">
        <v>20</v>
      </c>
      <c r="E237">
        <v>2020</v>
      </c>
      <c r="F237">
        <v>10</v>
      </c>
      <c r="G237">
        <v>15</v>
      </c>
      <c r="H237" t="s">
        <v>564</v>
      </c>
      <c r="J237">
        <v>2986.4144249999999</v>
      </c>
      <c r="K237" s="39">
        <v>23.478457500000001</v>
      </c>
      <c r="L237" s="39">
        <v>191.68402499999999</v>
      </c>
      <c r="M237" s="71">
        <v>0</v>
      </c>
      <c r="N237" s="26">
        <v>0.84</v>
      </c>
      <c r="O237" s="26"/>
      <c r="P237" s="26"/>
      <c r="R237">
        <v>228</v>
      </c>
      <c r="S237" t="s">
        <v>464</v>
      </c>
      <c r="T237">
        <v>2020</v>
      </c>
      <c r="U237">
        <v>1000</v>
      </c>
      <c r="V237">
        <v>3000</v>
      </c>
      <c r="W237" t="s">
        <v>448</v>
      </c>
      <c r="Y237" s="19"/>
      <c r="Z237" s="19">
        <v>2392.3672029999998</v>
      </c>
      <c r="AA237" s="19"/>
      <c r="AB237" s="19">
        <v>47.847344059999998</v>
      </c>
      <c r="AC237" s="26">
        <v>0.95</v>
      </c>
      <c r="AD237" s="19"/>
      <c r="AE237" s="19"/>
      <c r="AG237" t="s">
        <v>515</v>
      </c>
      <c r="AH237" t="s">
        <v>524</v>
      </c>
      <c r="AI237" t="s">
        <v>507</v>
      </c>
      <c r="CI237" t="s">
        <v>220</v>
      </c>
      <c r="CJ237">
        <v>228</v>
      </c>
      <c r="CK237" t="s">
        <v>352</v>
      </c>
      <c r="CL237" t="s">
        <v>25</v>
      </c>
      <c r="CM237">
        <v>3.2832744405182565E-2</v>
      </c>
      <c r="CN237">
        <f>IF(AND(Table11[[#This Row],[CF heating system]]&lt;&gt;"Gas boiler",Table11[[#This Row],[Subsector]]&lt;&gt;"Industry"),1,0)</f>
        <v>0</v>
      </c>
      <c r="CO237" s="19">
        <v>40.218897084805647</v>
      </c>
    </row>
    <row r="238" spans="1:93" x14ac:dyDescent="0.25">
      <c r="A238" s="47"/>
      <c r="C238">
        <v>218</v>
      </c>
      <c r="D238" t="s">
        <v>20</v>
      </c>
      <c r="E238">
        <v>2020</v>
      </c>
      <c r="F238">
        <v>15</v>
      </c>
      <c r="G238">
        <v>50</v>
      </c>
      <c r="H238" t="s">
        <v>564</v>
      </c>
      <c r="J238">
        <v>0</v>
      </c>
      <c r="K238" s="39">
        <v>189.84863870000001</v>
      </c>
      <c r="L238" s="39">
        <v>0</v>
      </c>
      <c r="M238" s="71">
        <v>9.3289333859999992</v>
      </c>
      <c r="N238" s="26">
        <v>0.84</v>
      </c>
      <c r="O238" s="26"/>
      <c r="P238" s="26"/>
      <c r="R238">
        <v>229</v>
      </c>
      <c r="S238" t="s">
        <v>464</v>
      </c>
      <c r="T238">
        <v>2020</v>
      </c>
      <c r="U238">
        <v>3000</v>
      </c>
      <c r="V238">
        <v>10000</v>
      </c>
      <c r="W238" t="s">
        <v>448</v>
      </c>
      <c r="Y238" s="19"/>
      <c r="Z238" s="19">
        <v>1478.0064930000001</v>
      </c>
      <c r="AA238" s="19"/>
      <c r="AB238" s="19">
        <v>29.56012986</v>
      </c>
      <c r="AC238" s="26">
        <v>0.95</v>
      </c>
      <c r="AD238" s="19"/>
      <c r="AE238" s="19"/>
      <c r="AG238" t="s">
        <v>515</v>
      </c>
      <c r="AH238" t="s">
        <v>527</v>
      </c>
      <c r="AI238" t="s">
        <v>507</v>
      </c>
      <c r="CI238" t="s">
        <v>220</v>
      </c>
      <c r="CJ238">
        <v>229</v>
      </c>
      <c r="CK238" t="s">
        <v>352</v>
      </c>
      <c r="CL238" t="s">
        <v>25</v>
      </c>
      <c r="CM238">
        <v>4.2148760330578509E-2</v>
      </c>
      <c r="CN238">
        <f>IF(AND(Table11[[#This Row],[CF heating system]]&lt;&gt;"Gas boiler",Table11[[#This Row],[Subsector]]&lt;&gt;"Industry"),1,0)</f>
        <v>0</v>
      </c>
      <c r="CO238" s="19">
        <v>51.630671900826442</v>
      </c>
    </row>
    <row r="239" spans="1:93" x14ac:dyDescent="0.25">
      <c r="A239" s="47"/>
      <c r="C239">
        <v>219</v>
      </c>
      <c r="D239" t="s">
        <v>20</v>
      </c>
      <c r="E239">
        <v>2020</v>
      </c>
      <c r="F239">
        <v>50</v>
      </c>
      <c r="G239">
        <v>100</v>
      </c>
      <c r="H239" t="s">
        <v>564</v>
      </c>
      <c r="J239">
        <v>0</v>
      </c>
      <c r="K239" s="39">
        <v>127.0018625</v>
      </c>
      <c r="L239" s="39">
        <v>0</v>
      </c>
      <c r="M239" s="39">
        <v>6.9101265950000004</v>
      </c>
      <c r="N239" s="26">
        <v>0.84</v>
      </c>
      <c r="O239" s="26"/>
      <c r="P239" s="26"/>
      <c r="R239">
        <v>230</v>
      </c>
      <c r="S239" t="s">
        <v>464</v>
      </c>
      <c r="T239">
        <v>2020</v>
      </c>
      <c r="U239">
        <v>10000</v>
      </c>
      <c r="V239">
        <v>30000</v>
      </c>
      <c r="W239" t="s">
        <v>448</v>
      </c>
      <c r="Y239" s="19"/>
      <c r="Z239" s="19">
        <v>952.41853809999998</v>
      </c>
      <c r="AA239" s="19"/>
      <c r="AB239" s="19">
        <v>19.048370760000001</v>
      </c>
      <c r="AC239" s="26">
        <v>0.95</v>
      </c>
      <c r="AD239" s="19"/>
      <c r="AE239" s="19"/>
      <c r="AG239" t="s">
        <v>515</v>
      </c>
      <c r="AH239" t="s">
        <v>529</v>
      </c>
      <c r="AI239" t="s">
        <v>507</v>
      </c>
      <c r="CI239" t="s">
        <v>220</v>
      </c>
      <c r="CJ239">
        <v>230</v>
      </c>
      <c r="CK239" t="s">
        <v>352</v>
      </c>
      <c r="CL239" t="s">
        <v>25</v>
      </c>
      <c r="CM239">
        <v>4.3259557344064385E-2</v>
      </c>
      <c r="CN239">
        <f>IF(AND(Table11[[#This Row],[CF heating system]]&lt;&gt;"Gas boiler",Table11[[#This Row],[Subsector]]&lt;&gt;"Industry"),1,0)</f>
        <v>0</v>
      </c>
      <c r="CO239" s="19">
        <v>52.99135714285714</v>
      </c>
    </row>
    <row r="240" spans="1:93" x14ac:dyDescent="0.25">
      <c r="A240" s="47"/>
      <c r="C240">
        <v>220</v>
      </c>
      <c r="D240" t="s">
        <v>20</v>
      </c>
      <c r="E240">
        <v>2020</v>
      </c>
      <c r="F240">
        <v>100</v>
      </c>
      <c r="G240">
        <v>200</v>
      </c>
      <c r="H240" t="s">
        <v>564</v>
      </c>
      <c r="J240">
        <v>0</v>
      </c>
      <c r="K240" s="39">
        <v>84.95964567</v>
      </c>
      <c r="L240" s="39">
        <v>0</v>
      </c>
      <c r="M240" s="39">
        <v>5.1184682739999996</v>
      </c>
      <c r="N240" s="26">
        <v>0.84</v>
      </c>
      <c r="O240" s="26"/>
      <c r="P240" s="26"/>
      <c r="R240">
        <v>231</v>
      </c>
      <c r="S240" t="s">
        <v>464</v>
      </c>
      <c r="T240">
        <v>2020</v>
      </c>
      <c r="U240">
        <v>30000</v>
      </c>
      <c r="V240">
        <v>100000000</v>
      </c>
      <c r="W240" t="s">
        <v>448</v>
      </c>
      <c r="Y240" s="19"/>
      <c r="Z240" s="19">
        <v>588.40498290000005</v>
      </c>
      <c r="AA240" s="19"/>
      <c r="AB240" s="19">
        <v>11.768099660000001</v>
      </c>
      <c r="AC240" s="26">
        <v>0.95</v>
      </c>
      <c r="AD240" s="19"/>
      <c r="AE240" s="19"/>
      <c r="AG240" t="s">
        <v>515</v>
      </c>
      <c r="AH240" t="s">
        <v>531</v>
      </c>
      <c r="AI240" t="s">
        <v>507</v>
      </c>
      <c r="CI240" t="s">
        <v>220</v>
      </c>
      <c r="CJ240">
        <v>231</v>
      </c>
      <c r="CK240" t="s">
        <v>352</v>
      </c>
      <c r="CL240" t="s">
        <v>25</v>
      </c>
      <c r="CM240">
        <v>4.3749999999999997E-2</v>
      </c>
      <c r="CN240">
        <f>IF(AND(Table11[[#This Row],[CF heating system]]&lt;&gt;"Gas boiler",Table11[[#This Row],[Subsector]]&lt;&gt;"Industry"),1,0)</f>
        <v>0</v>
      </c>
      <c r="CO240" s="19">
        <v>53.592131249999994</v>
      </c>
    </row>
    <row r="241" spans="1:93" x14ac:dyDescent="0.25">
      <c r="A241" s="47"/>
      <c r="C241">
        <v>221</v>
      </c>
      <c r="D241" t="s">
        <v>20</v>
      </c>
      <c r="E241">
        <v>2020</v>
      </c>
      <c r="F241">
        <v>200</v>
      </c>
      <c r="G241">
        <v>300</v>
      </c>
      <c r="H241" t="s">
        <v>564</v>
      </c>
      <c r="J241">
        <v>0</v>
      </c>
      <c r="K241" s="39">
        <v>67.155217840000006</v>
      </c>
      <c r="L241" s="39">
        <v>0</v>
      </c>
      <c r="M241" s="39">
        <v>4.2943011819999999</v>
      </c>
      <c r="N241" s="26">
        <v>0.84</v>
      </c>
      <c r="O241" s="26"/>
      <c r="P241" s="26"/>
      <c r="R241">
        <v>232</v>
      </c>
      <c r="S241" t="s">
        <v>464</v>
      </c>
      <c r="T241">
        <v>2020</v>
      </c>
      <c r="U241">
        <v>100000000</v>
      </c>
      <c r="V241">
        <v>1000000000</v>
      </c>
      <c r="W241" t="s">
        <v>448</v>
      </c>
      <c r="Y241" s="19"/>
      <c r="Z241" s="19">
        <v>379.16464939999997</v>
      </c>
      <c r="AA241" s="19"/>
      <c r="AB241" s="19">
        <v>7.5832929870000001</v>
      </c>
      <c r="AC241" s="26">
        <v>0.95</v>
      </c>
      <c r="AD241" s="19"/>
      <c r="AE241" s="19"/>
      <c r="AG241" t="s">
        <v>515</v>
      </c>
      <c r="AH241" t="s">
        <v>533</v>
      </c>
      <c r="AI241" t="s">
        <v>507</v>
      </c>
      <c r="CI241" t="s">
        <v>220</v>
      </c>
      <c r="CJ241">
        <v>232</v>
      </c>
      <c r="CK241" t="s">
        <v>352</v>
      </c>
      <c r="CL241" t="s">
        <v>20</v>
      </c>
      <c r="CM241">
        <v>6.6719618745035743E-3</v>
      </c>
      <c r="CN241">
        <f>IF(AND(Table11[[#This Row],[CF heating system]]&lt;&gt;"Gas boiler",Table11[[#This Row],[Subsector]]&lt;&gt;"Industry"),1,0)</f>
        <v>1</v>
      </c>
      <c r="CO241" s="19">
        <v>8.1729064336775217</v>
      </c>
    </row>
    <row r="242" spans="1:93" x14ac:dyDescent="0.25">
      <c r="A242" s="47"/>
      <c r="C242">
        <v>222</v>
      </c>
      <c r="D242" t="s">
        <v>20</v>
      </c>
      <c r="E242">
        <v>2020</v>
      </c>
      <c r="F242">
        <v>300</v>
      </c>
      <c r="G242">
        <v>500</v>
      </c>
      <c r="H242" t="s">
        <v>564</v>
      </c>
      <c r="J242">
        <v>0</v>
      </c>
      <c r="K242" s="39">
        <v>49.935279770000001</v>
      </c>
      <c r="L242" s="39">
        <v>0</v>
      </c>
      <c r="M242" s="39">
        <v>3.4421674379999998</v>
      </c>
      <c r="N242" s="26">
        <v>0.84</v>
      </c>
      <c r="O242" s="26"/>
      <c r="P242" s="26"/>
      <c r="R242">
        <v>233</v>
      </c>
      <c r="S242" t="s">
        <v>495</v>
      </c>
      <c r="T242">
        <v>2020</v>
      </c>
      <c r="U242">
        <v>0</v>
      </c>
      <c r="V242">
        <v>100</v>
      </c>
      <c r="W242" t="s">
        <v>448</v>
      </c>
      <c r="Y242" s="19"/>
      <c r="Z242" s="19">
        <v>319.28195529999999</v>
      </c>
      <c r="AA242" s="19"/>
      <c r="AB242" s="19">
        <v>6.3856391060000002</v>
      </c>
      <c r="AC242" s="16">
        <v>0.95</v>
      </c>
      <c r="AD242" s="19"/>
      <c r="AE242" s="19"/>
      <c r="AG242" t="s">
        <v>515</v>
      </c>
      <c r="AH242" t="s">
        <v>536</v>
      </c>
      <c r="AI242" t="s">
        <v>507</v>
      </c>
      <c r="CI242" t="s">
        <v>220</v>
      </c>
      <c r="CJ242">
        <v>233</v>
      </c>
      <c r="CK242" t="s">
        <v>352</v>
      </c>
      <c r="CL242" t="s">
        <v>20</v>
      </c>
      <c r="CM242">
        <v>1.3034505231905573E-2</v>
      </c>
      <c r="CN242">
        <f>IF(AND(Table11[[#This Row],[CF heating system]]&lt;&gt;"Gas boiler",Table11[[#This Row],[Subsector]]&lt;&gt;"Industry"),1,0)</f>
        <v>1</v>
      </c>
      <c r="CO242" s="19">
        <v>15.966786632390745</v>
      </c>
    </row>
    <row r="243" spans="1:93" x14ac:dyDescent="0.25">
      <c r="A243" s="47"/>
      <c r="C243">
        <v>223</v>
      </c>
      <c r="D243" t="s">
        <v>20</v>
      </c>
      <c r="E243">
        <v>2020</v>
      </c>
      <c r="F243">
        <v>500</v>
      </c>
      <c r="G243">
        <v>1000</v>
      </c>
      <c r="H243" t="s">
        <v>564</v>
      </c>
      <c r="J243">
        <v>0</v>
      </c>
      <c r="K243" s="39">
        <v>33.404893379999997</v>
      </c>
      <c r="L243" s="39">
        <v>0</v>
      </c>
      <c r="M243" s="39">
        <v>2.549681917</v>
      </c>
      <c r="N243" s="26">
        <v>0.84</v>
      </c>
      <c r="O243" s="26"/>
      <c r="P243" s="26"/>
      <c r="R243">
        <v>234</v>
      </c>
      <c r="S243" t="s">
        <v>495</v>
      </c>
      <c r="T243">
        <v>2020</v>
      </c>
      <c r="U243">
        <v>100</v>
      </c>
      <c r="V243">
        <v>300</v>
      </c>
      <c r="W243" t="s">
        <v>448</v>
      </c>
      <c r="Y243" s="19"/>
      <c r="Z243" s="19">
        <v>319.28195529999999</v>
      </c>
      <c r="AA243" s="19"/>
      <c r="AB243" s="19">
        <v>6.3856391060000002</v>
      </c>
      <c r="AC243" s="16">
        <v>0.95</v>
      </c>
      <c r="AD243" s="19"/>
      <c r="AE243" s="19"/>
      <c r="AG243" t="s">
        <v>515</v>
      </c>
      <c r="AH243" t="s">
        <v>538</v>
      </c>
      <c r="AI243" t="s">
        <v>507</v>
      </c>
      <c r="CI243" t="s">
        <v>220</v>
      </c>
      <c r="CJ243">
        <v>234</v>
      </c>
      <c r="CK243" t="s">
        <v>352</v>
      </c>
      <c r="CL243" t="s">
        <v>20</v>
      </c>
      <c r="CM243">
        <v>1.2849036322275829E-2</v>
      </c>
      <c r="CN243">
        <f>IF(AND(Table11[[#This Row],[CF heating system]]&lt;&gt;"Gas boiler",Table11[[#This Row],[Subsector]]&lt;&gt;"Industry"),1,0)</f>
        <v>1</v>
      </c>
      <c r="CO243" s="19">
        <v>15.739594080443965</v>
      </c>
    </row>
    <row r="244" spans="1:93" x14ac:dyDescent="0.25">
      <c r="A244" s="47"/>
      <c r="C244">
        <v>224</v>
      </c>
      <c r="D244" t="s">
        <v>20</v>
      </c>
      <c r="E244">
        <v>2020</v>
      </c>
      <c r="F244">
        <v>1000</v>
      </c>
      <c r="G244">
        <v>100000000</v>
      </c>
      <c r="H244" t="s">
        <v>564</v>
      </c>
      <c r="J244">
        <v>0</v>
      </c>
      <c r="K244" s="39">
        <v>22.346663660000001</v>
      </c>
      <c r="L244" s="39">
        <v>0</v>
      </c>
      <c r="M244" s="39">
        <v>1.8886001320000001</v>
      </c>
      <c r="N244" s="26">
        <v>0.84</v>
      </c>
      <c r="O244" s="26"/>
      <c r="P244" s="26"/>
      <c r="R244">
        <v>235</v>
      </c>
      <c r="S244" t="s">
        <v>495</v>
      </c>
      <c r="T244">
        <v>2020</v>
      </c>
      <c r="U244">
        <v>300</v>
      </c>
      <c r="V244">
        <v>1000</v>
      </c>
      <c r="W244" t="s">
        <v>448</v>
      </c>
      <c r="Y244" s="19"/>
      <c r="Z244" s="19">
        <v>319.28195529999999</v>
      </c>
      <c r="AA244" s="19"/>
      <c r="AB244" s="19">
        <v>6.3856391060000002</v>
      </c>
      <c r="AC244" s="16">
        <v>0.95</v>
      </c>
      <c r="AD244" s="19"/>
      <c r="AE244" s="19"/>
      <c r="AG244" t="s">
        <v>515</v>
      </c>
      <c r="AH244" t="s">
        <v>540</v>
      </c>
      <c r="AI244" t="s">
        <v>507</v>
      </c>
      <c r="CI244" t="s">
        <v>220</v>
      </c>
      <c r="CJ244">
        <v>235</v>
      </c>
      <c r="CK244" t="s">
        <v>352</v>
      </c>
      <c r="CL244" t="s">
        <v>20</v>
      </c>
      <c r="CM244">
        <v>8.912284359201543E-3</v>
      </c>
      <c r="CN244">
        <f>IF(AND(Table11[[#This Row],[CF heating system]]&lt;&gt;"Gas boiler",Table11[[#This Row],[Subsector]]&lt;&gt;"Industry"),1,0)</f>
        <v>1</v>
      </c>
      <c r="CO244" s="19">
        <v>10.917218585500599</v>
      </c>
    </row>
    <row r="245" spans="1:93" x14ac:dyDescent="0.25">
      <c r="A245" s="47"/>
      <c r="C245">
        <v>192</v>
      </c>
      <c r="D245" t="s">
        <v>126</v>
      </c>
      <c r="E245">
        <v>2020</v>
      </c>
      <c r="F245">
        <v>0</v>
      </c>
      <c r="G245">
        <v>3</v>
      </c>
      <c r="H245" t="s">
        <v>494</v>
      </c>
      <c r="J245">
        <v>2315</v>
      </c>
      <c r="K245" s="39">
        <v>1187.708222</v>
      </c>
      <c r="L245" s="39">
        <v>0</v>
      </c>
      <c r="M245" s="71">
        <v>11.675514659999999</v>
      </c>
      <c r="N245" s="26">
        <v>0.84</v>
      </c>
      <c r="O245" s="26"/>
      <c r="P245" s="26"/>
      <c r="R245">
        <v>236</v>
      </c>
      <c r="S245" t="s">
        <v>495</v>
      </c>
      <c r="T245">
        <v>2020</v>
      </c>
      <c r="U245">
        <v>1000</v>
      </c>
      <c r="V245">
        <v>3000</v>
      </c>
      <c r="W245" t="s">
        <v>448</v>
      </c>
      <c r="Y245" s="19"/>
      <c r="Z245" s="19">
        <v>319.28195529999999</v>
      </c>
      <c r="AA245" s="19"/>
      <c r="AB245" s="19">
        <v>6.3856391060000002</v>
      </c>
      <c r="AC245" s="16">
        <v>0.95</v>
      </c>
      <c r="AD245" s="19"/>
      <c r="AE245" s="19"/>
      <c r="AG245" t="s">
        <v>515</v>
      </c>
      <c r="AH245" t="s">
        <v>542</v>
      </c>
      <c r="AI245" t="s">
        <v>507</v>
      </c>
      <c r="CI245" t="s">
        <v>220</v>
      </c>
      <c r="CJ245">
        <v>236</v>
      </c>
      <c r="CK245" t="s">
        <v>352</v>
      </c>
      <c r="CL245" t="s">
        <v>20</v>
      </c>
      <c r="CM245">
        <v>1.1654093007544195E-2</v>
      </c>
      <c r="CN245">
        <f>IF(AND(Table11[[#This Row],[CF heating system]]&lt;&gt;"Gas boiler",Table11[[#This Row],[Subsector]]&lt;&gt;"Industry"),1,0)</f>
        <v>1</v>
      </c>
      <c r="CO245" s="19">
        <v>14.27583273280036</v>
      </c>
    </row>
    <row r="246" spans="1:93" x14ac:dyDescent="0.25">
      <c r="A246" s="47"/>
      <c r="C246">
        <v>193</v>
      </c>
      <c r="D246" t="s">
        <v>126</v>
      </c>
      <c r="E246">
        <v>2020</v>
      </c>
      <c r="F246">
        <v>3</v>
      </c>
      <c r="G246">
        <v>5</v>
      </c>
      <c r="H246" t="s">
        <v>494</v>
      </c>
      <c r="J246">
        <v>2315</v>
      </c>
      <c r="K246" s="39">
        <v>1056.3751850000001</v>
      </c>
      <c r="L246" s="39">
        <v>0</v>
      </c>
      <c r="M246" s="71">
        <v>11.675514659999999</v>
      </c>
      <c r="N246" s="26">
        <v>0.84</v>
      </c>
      <c r="O246" s="26"/>
      <c r="P246" s="26"/>
      <c r="R246">
        <v>237</v>
      </c>
      <c r="S246" t="s">
        <v>495</v>
      </c>
      <c r="T246">
        <v>2020</v>
      </c>
      <c r="U246">
        <v>3000</v>
      </c>
      <c r="V246">
        <v>10000</v>
      </c>
      <c r="W246" t="s">
        <v>448</v>
      </c>
      <c r="Y246" s="19"/>
      <c r="Z246" s="19">
        <v>197.25266350000001</v>
      </c>
      <c r="AA246" s="19"/>
      <c r="AB246" s="19">
        <v>3.9450532709999999</v>
      </c>
      <c r="AC246" s="16">
        <v>0.95</v>
      </c>
      <c r="AD246" s="19"/>
      <c r="AE246" s="19"/>
      <c r="AG246" t="s">
        <v>515</v>
      </c>
      <c r="AH246" t="s">
        <v>545</v>
      </c>
      <c r="AI246" t="s">
        <v>507</v>
      </c>
      <c r="CI246" t="s">
        <v>220</v>
      </c>
      <c r="CJ246">
        <v>237</v>
      </c>
      <c r="CK246" t="s">
        <v>352</v>
      </c>
      <c r="CL246" t="s">
        <v>20</v>
      </c>
      <c r="CM246">
        <v>1.3291724456773001E-2</v>
      </c>
      <c r="CN246">
        <f>IF(AND(Table11[[#This Row],[CF heating system]]&lt;&gt;"Gas boiler",Table11[[#This Row],[Subsector]]&lt;&gt;"Industry"),1,0)</f>
        <v>1</v>
      </c>
      <c r="CO246" s="19">
        <v>16.281870665742026</v>
      </c>
    </row>
    <row r="247" spans="1:93" x14ac:dyDescent="0.25">
      <c r="A247" s="47"/>
      <c r="C247">
        <v>194</v>
      </c>
      <c r="D247" t="s">
        <v>126</v>
      </c>
      <c r="E247">
        <v>2020</v>
      </c>
      <c r="F247">
        <v>5</v>
      </c>
      <c r="G247">
        <v>10</v>
      </c>
      <c r="H247" t="s">
        <v>494</v>
      </c>
      <c r="J247">
        <v>2315</v>
      </c>
      <c r="K247" s="39">
        <v>972.20448550000003</v>
      </c>
      <c r="L247" s="39">
        <v>0</v>
      </c>
      <c r="M247" s="71">
        <v>11.675514659999999</v>
      </c>
      <c r="N247" s="26">
        <v>0.84</v>
      </c>
      <c r="O247" s="26"/>
      <c r="P247" s="26"/>
      <c r="R247">
        <v>238</v>
      </c>
      <c r="S247" t="s">
        <v>495</v>
      </c>
      <c r="T247">
        <v>2020</v>
      </c>
      <c r="U247">
        <v>10000</v>
      </c>
      <c r="V247">
        <v>30000</v>
      </c>
      <c r="W247" t="s">
        <v>448</v>
      </c>
      <c r="Y247" s="19"/>
      <c r="Z247" s="19">
        <v>127.1084358</v>
      </c>
      <c r="AA247" s="19"/>
      <c r="AB247" s="19">
        <v>2.542168717</v>
      </c>
      <c r="AC247" s="16">
        <v>0.95</v>
      </c>
      <c r="AD247" s="19"/>
      <c r="AE247" s="19"/>
      <c r="AG247" t="s">
        <v>515</v>
      </c>
      <c r="AH247" t="s">
        <v>547</v>
      </c>
      <c r="AI247" t="s">
        <v>507</v>
      </c>
      <c r="CI247" t="s">
        <v>220</v>
      </c>
      <c r="CJ247">
        <v>238</v>
      </c>
      <c r="CK247" t="s">
        <v>352</v>
      </c>
      <c r="CL247" t="s">
        <v>20</v>
      </c>
      <c r="CM247">
        <v>2.8084628346751545E-2</v>
      </c>
      <c r="CN247">
        <f>IF(AND(Table11[[#This Row],[CF heating system]]&lt;&gt;"Gas boiler",Table11[[#This Row],[Subsector]]&lt;&gt;"Industry"),1,0)</f>
        <v>1</v>
      </c>
      <c r="CO247" s="19">
        <v>34.402630593521813</v>
      </c>
    </row>
    <row r="248" spans="1:93" x14ac:dyDescent="0.25">
      <c r="A248" s="47"/>
      <c r="C248">
        <v>195</v>
      </c>
      <c r="D248" t="s">
        <v>126</v>
      </c>
      <c r="E248">
        <v>2020</v>
      </c>
      <c r="F248">
        <v>10</v>
      </c>
      <c r="G248">
        <v>15</v>
      </c>
      <c r="H248" t="s">
        <v>494</v>
      </c>
      <c r="J248">
        <v>2315</v>
      </c>
      <c r="K248" s="39">
        <v>903.80493449999994</v>
      </c>
      <c r="L248" s="39">
        <v>0</v>
      </c>
      <c r="M248" s="71">
        <v>11.675514659999999</v>
      </c>
      <c r="N248" s="26">
        <v>0.84</v>
      </c>
      <c r="O248" s="26"/>
      <c r="P248" s="26"/>
      <c r="R248">
        <v>239</v>
      </c>
      <c r="S248" t="s">
        <v>495</v>
      </c>
      <c r="T248">
        <v>2020</v>
      </c>
      <c r="U248">
        <v>30000</v>
      </c>
      <c r="V248">
        <v>100000000</v>
      </c>
      <c r="W248" t="s">
        <v>448</v>
      </c>
      <c r="Y248" s="19"/>
      <c r="Z248" s="19">
        <v>78.527699769999998</v>
      </c>
      <c r="AA248" s="19"/>
      <c r="AB248" s="19">
        <v>1.570553995</v>
      </c>
      <c r="AC248" s="16">
        <v>0.95</v>
      </c>
      <c r="AD248" s="19"/>
      <c r="AE248" s="19"/>
      <c r="AG248" t="s">
        <v>515</v>
      </c>
      <c r="AH248" t="s">
        <v>549</v>
      </c>
      <c r="AI248" t="s">
        <v>507</v>
      </c>
      <c r="CI248" t="s">
        <v>220</v>
      </c>
      <c r="CJ248">
        <v>239</v>
      </c>
      <c r="CK248" t="s">
        <v>352</v>
      </c>
      <c r="CL248" t="s">
        <v>13</v>
      </c>
      <c r="CM248">
        <v>7.4074074074074077E-3</v>
      </c>
      <c r="CN248">
        <f>IF(AND(Table11[[#This Row],[CF heating system]]&lt;&gt;"Gas boiler",Table11[[#This Row],[Subsector]]&lt;&gt;"Industry"),1,0)</f>
        <v>1</v>
      </c>
      <c r="CO248" s="19">
        <v>9.0738000000000003</v>
      </c>
    </row>
    <row r="249" spans="1:93" x14ac:dyDescent="0.25">
      <c r="A249" s="47"/>
      <c r="C249">
        <v>196</v>
      </c>
      <c r="D249" t="s">
        <v>126</v>
      </c>
      <c r="E249">
        <v>2020</v>
      </c>
      <c r="F249">
        <v>15</v>
      </c>
      <c r="G249">
        <v>50</v>
      </c>
      <c r="H249" t="s">
        <v>494</v>
      </c>
      <c r="J249">
        <v>2315</v>
      </c>
      <c r="K249" s="39">
        <v>775.86195199999997</v>
      </c>
      <c r="L249" s="39">
        <v>0</v>
      </c>
      <c r="M249" s="71">
        <v>10.604193090000001</v>
      </c>
      <c r="N249" s="26">
        <v>0.84</v>
      </c>
      <c r="O249" s="26"/>
      <c r="P249" s="26"/>
      <c r="R249">
        <v>240</v>
      </c>
      <c r="S249" t="s">
        <v>495</v>
      </c>
      <c r="T249">
        <v>2020</v>
      </c>
      <c r="U249">
        <v>100000000</v>
      </c>
      <c r="V249">
        <v>1000000000</v>
      </c>
      <c r="W249" t="s">
        <v>448</v>
      </c>
      <c r="Y249" s="19"/>
      <c r="Z249" s="19">
        <v>50.602779740000003</v>
      </c>
      <c r="AA249" s="19"/>
      <c r="AB249" s="19">
        <v>1.0120555950000001</v>
      </c>
      <c r="AC249" s="16">
        <v>0.95</v>
      </c>
      <c r="AD249" s="19"/>
      <c r="AE249" s="19"/>
      <c r="AG249" t="s">
        <v>469</v>
      </c>
      <c r="AH249" t="s">
        <v>448</v>
      </c>
      <c r="AI249" t="s">
        <v>448</v>
      </c>
      <c r="CI249" t="s">
        <v>220</v>
      </c>
      <c r="CJ249">
        <v>240</v>
      </c>
      <c r="CK249" t="s">
        <v>352</v>
      </c>
      <c r="CL249" t="s">
        <v>13</v>
      </c>
      <c r="CM249">
        <v>0</v>
      </c>
      <c r="CN249">
        <f>IF(AND(Table11[[#This Row],[CF heating system]]&lt;&gt;"Gas boiler",Table11[[#This Row],[Subsector]]&lt;&gt;"Industry"),1,0)</f>
        <v>1</v>
      </c>
      <c r="CO249" s="19">
        <v>0</v>
      </c>
    </row>
    <row r="250" spans="1:93" x14ac:dyDescent="0.25">
      <c r="A250" s="47"/>
      <c r="C250">
        <v>197</v>
      </c>
      <c r="D250" t="s">
        <v>126</v>
      </c>
      <c r="E250">
        <v>2020</v>
      </c>
      <c r="F250">
        <v>50</v>
      </c>
      <c r="G250">
        <v>100</v>
      </c>
      <c r="H250" t="s">
        <v>494</v>
      </c>
      <c r="J250">
        <v>2315</v>
      </c>
      <c r="K250" s="39">
        <v>623.67739879999999</v>
      </c>
      <c r="L250" s="39">
        <v>0</v>
      </c>
      <c r="M250" s="71">
        <v>10.17363222</v>
      </c>
      <c r="N250" s="26">
        <v>0.84</v>
      </c>
      <c r="O250" s="26"/>
      <c r="P250" s="26"/>
      <c r="R250">
        <v>241</v>
      </c>
      <c r="S250" t="s">
        <v>498</v>
      </c>
      <c r="T250">
        <v>2020</v>
      </c>
      <c r="U250">
        <v>0</v>
      </c>
      <c r="V250">
        <v>100</v>
      </c>
      <c r="W250" t="s">
        <v>551</v>
      </c>
      <c r="Y250" s="19"/>
      <c r="Z250" s="19">
        <v>572.94367780000005</v>
      </c>
      <c r="AA250" s="19"/>
      <c r="AB250" s="19">
        <v>11.458873560000001</v>
      </c>
      <c r="AC250" s="16">
        <v>0.92</v>
      </c>
      <c r="AD250" s="19"/>
      <c r="AE250" s="19"/>
      <c r="AG250" t="s">
        <v>489</v>
      </c>
      <c r="AH250" t="s">
        <v>448</v>
      </c>
      <c r="AI250" t="s">
        <v>448</v>
      </c>
      <c r="CI250" t="s">
        <v>220</v>
      </c>
      <c r="CJ250">
        <v>241</v>
      </c>
      <c r="CK250" t="s">
        <v>352</v>
      </c>
      <c r="CL250" t="s">
        <v>13</v>
      </c>
      <c r="CM250">
        <v>7.9681274900398405E-3</v>
      </c>
      <c r="CN250">
        <f>IF(AND(Table11[[#This Row],[CF heating system]]&lt;&gt;"Gas boiler",Table11[[#This Row],[Subsector]]&lt;&gt;"Industry"),1,0)</f>
        <v>1</v>
      </c>
      <c r="CO250" s="19">
        <v>9.7606613545816732</v>
      </c>
    </row>
    <row r="251" spans="1:93" x14ac:dyDescent="0.25">
      <c r="A251" s="47"/>
      <c r="C251">
        <v>198</v>
      </c>
      <c r="D251" t="s">
        <v>126</v>
      </c>
      <c r="E251">
        <v>2020</v>
      </c>
      <c r="F251">
        <v>100</v>
      </c>
      <c r="G251">
        <v>200</v>
      </c>
      <c r="H251" t="s">
        <v>494</v>
      </c>
      <c r="J251">
        <v>2315</v>
      </c>
      <c r="K251" s="39">
        <v>501.34369500000003</v>
      </c>
      <c r="L251" s="39">
        <v>0</v>
      </c>
      <c r="M251" s="71">
        <v>9.7605533540000007</v>
      </c>
      <c r="N251" s="26">
        <v>0.84</v>
      </c>
      <c r="O251" s="26"/>
      <c r="P251" s="26"/>
      <c r="R251">
        <v>242</v>
      </c>
      <c r="S251" t="s">
        <v>498</v>
      </c>
      <c r="T251">
        <v>2020</v>
      </c>
      <c r="U251">
        <v>100</v>
      </c>
      <c r="V251">
        <v>300</v>
      </c>
      <c r="W251" t="s">
        <v>551</v>
      </c>
      <c r="Y251" s="19"/>
      <c r="Z251" s="19">
        <v>572.94367780000005</v>
      </c>
      <c r="AA251" s="19"/>
      <c r="AB251" s="19">
        <v>11.458873560000001</v>
      </c>
      <c r="AC251" s="16">
        <v>0.92</v>
      </c>
      <c r="AD251" s="19"/>
      <c r="AE251" s="19"/>
      <c r="AG251" t="s">
        <v>503</v>
      </c>
      <c r="AH251" t="s">
        <v>448</v>
      </c>
      <c r="AI251" t="s">
        <v>448</v>
      </c>
      <c r="CI251" t="s">
        <v>220</v>
      </c>
      <c r="CJ251">
        <v>242</v>
      </c>
      <c r="CK251" t="s">
        <v>352</v>
      </c>
      <c r="CL251" t="s">
        <v>13</v>
      </c>
      <c r="CM251">
        <v>6.2630480167014616E-3</v>
      </c>
      <c r="CN251">
        <f>IF(AND(Table11[[#This Row],[CF heating system]]&lt;&gt;"Gas boiler",Table11[[#This Row],[Subsector]]&lt;&gt;"Industry"),1,0)</f>
        <v>1</v>
      </c>
      <c r="CO251" s="19">
        <v>7.6720020876826727</v>
      </c>
    </row>
    <row r="252" spans="1:93" x14ac:dyDescent="0.25">
      <c r="A252" s="47"/>
      <c r="C252">
        <v>199</v>
      </c>
      <c r="D252" t="s">
        <v>126</v>
      </c>
      <c r="E252">
        <v>2020</v>
      </c>
      <c r="F252">
        <v>200</v>
      </c>
      <c r="G252">
        <v>300</v>
      </c>
      <c r="H252" t="s">
        <v>494</v>
      </c>
      <c r="J252">
        <v>2315</v>
      </c>
      <c r="K252" s="39">
        <v>441.23180609999997</v>
      </c>
      <c r="L252" s="39">
        <v>0</v>
      </c>
      <c r="M252" s="71">
        <v>9.5267371409999999</v>
      </c>
      <c r="N252" s="26">
        <v>0.84</v>
      </c>
      <c r="O252" s="26"/>
      <c r="P252" s="26"/>
      <c r="R252">
        <v>243</v>
      </c>
      <c r="S252" t="s">
        <v>498</v>
      </c>
      <c r="T252">
        <v>2020</v>
      </c>
      <c r="U252">
        <v>300</v>
      </c>
      <c r="V252">
        <v>1000</v>
      </c>
      <c r="W252" t="s">
        <v>551</v>
      </c>
      <c r="Y252" s="19"/>
      <c r="Z252" s="19">
        <v>572.94367780000005</v>
      </c>
      <c r="AA252" s="19"/>
      <c r="AB252" s="19">
        <v>11.458873560000001</v>
      </c>
      <c r="AC252" s="16">
        <v>0.92</v>
      </c>
      <c r="AD252" s="19"/>
      <c r="AE252" s="19"/>
      <c r="AG252" t="s">
        <v>499</v>
      </c>
      <c r="AH252" t="s">
        <v>448</v>
      </c>
      <c r="AI252" t="s">
        <v>448</v>
      </c>
      <c r="CI252" t="s">
        <v>220</v>
      </c>
      <c r="CJ252">
        <v>243</v>
      </c>
      <c r="CK252" t="s">
        <v>352</v>
      </c>
      <c r="CL252" t="s">
        <v>13</v>
      </c>
      <c r="CM252">
        <v>9.9610220874837598E-3</v>
      </c>
      <c r="CN252">
        <f>IF(AND(Table11[[#This Row],[CF heating system]]&lt;&gt;"Gas boiler",Table11[[#This Row],[Subsector]]&lt;&gt;"Industry"),1,0)</f>
        <v>1</v>
      </c>
      <c r="CO252" s="19">
        <v>12.201883499350368</v>
      </c>
    </row>
    <row r="253" spans="1:93" x14ac:dyDescent="0.25">
      <c r="A253" s="47"/>
      <c r="C253">
        <v>200</v>
      </c>
      <c r="D253" t="s">
        <v>126</v>
      </c>
      <c r="E253">
        <v>2020</v>
      </c>
      <c r="F253">
        <v>300</v>
      </c>
      <c r="G253">
        <v>500</v>
      </c>
      <c r="H253" t="s">
        <v>494</v>
      </c>
      <c r="J253">
        <v>2315</v>
      </c>
      <c r="K253" s="39">
        <v>375.65091819999998</v>
      </c>
      <c r="L253" s="39">
        <v>0</v>
      </c>
      <c r="M253" s="71">
        <v>9.2401203380000005</v>
      </c>
      <c r="N253" s="26">
        <v>0.84</v>
      </c>
      <c r="O253" s="26"/>
      <c r="P253" s="26"/>
      <c r="R253">
        <v>244</v>
      </c>
      <c r="S253" t="s">
        <v>498</v>
      </c>
      <c r="T253">
        <v>2020</v>
      </c>
      <c r="U253">
        <v>1000</v>
      </c>
      <c r="V253">
        <v>3000</v>
      </c>
      <c r="W253" t="s">
        <v>551</v>
      </c>
      <c r="Y253" s="19"/>
      <c r="Z253" s="19">
        <v>572.94367780000005</v>
      </c>
      <c r="AA253" s="19"/>
      <c r="AB253" s="19">
        <v>11.458873560000001</v>
      </c>
      <c r="AC253" s="16">
        <v>0.92</v>
      </c>
      <c r="AD253" s="19"/>
      <c r="AE253" s="19"/>
      <c r="AG253" t="s">
        <v>464</v>
      </c>
      <c r="AH253" t="s">
        <v>448</v>
      </c>
      <c r="AI253" t="s">
        <v>448</v>
      </c>
      <c r="CI253" t="s">
        <v>220</v>
      </c>
      <c r="CJ253">
        <v>244</v>
      </c>
      <c r="CK253" t="s">
        <v>352</v>
      </c>
      <c r="CL253" t="s">
        <v>13</v>
      </c>
      <c r="CM253">
        <v>1.037037037037037E-2</v>
      </c>
      <c r="CN253">
        <f>IF(AND(Table11[[#This Row],[CF heating system]]&lt;&gt;"Gas boiler",Table11[[#This Row],[Subsector]]&lt;&gt;"Industry"),1,0)</f>
        <v>1</v>
      </c>
      <c r="CO253" s="19">
        <v>12.70332</v>
      </c>
    </row>
    <row r="254" spans="1:93" x14ac:dyDescent="0.25">
      <c r="A254" s="47"/>
      <c r="C254">
        <v>201</v>
      </c>
      <c r="D254" t="s">
        <v>126</v>
      </c>
      <c r="E254">
        <v>2020</v>
      </c>
      <c r="F254">
        <v>500</v>
      </c>
      <c r="G254">
        <v>1000</v>
      </c>
      <c r="H254" t="s">
        <v>494</v>
      </c>
      <c r="J254">
        <v>2315</v>
      </c>
      <c r="K254" s="39">
        <v>301.96736279999999</v>
      </c>
      <c r="L254" s="39">
        <v>0</v>
      </c>
      <c r="M254" s="71">
        <v>8.8649447549999998</v>
      </c>
      <c r="N254" s="26">
        <v>0.84</v>
      </c>
      <c r="O254" s="26"/>
      <c r="P254" s="26"/>
      <c r="R254">
        <v>245</v>
      </c>
      <c r="S254" t="s">
        <v>498</v>
      </c>
      <c r="T254">
        <v>2020</v>
      </c>
      <c r="U254">
        <v>3000</v>
      </c>
      <c r="V254">
        <v>10000</v>
      </c>
      <c r="W254" t="s">
        <v>551</v>
      </c>
      <c r="Y254" s="19"/>
      <c r="Z254" s="19">
        <v>353.96509150000003</v>
      </c>
      <c r="AA254" s="19"/>
      <c r="AB254" s="19">
        <v>7.0793018290000003</v>
      </c>
      <c r="AC254" s="16">
        <v>0.92</v>
      </c>
      <c r="AD254" s="19"/>
      <c r="AE254" s="19"/>
      <c r="AG254" t="s">
        <v>495</v>
      </c>
      <c r="AH254" t="s">
        <v>448</v>
      </c>
      <c r="AI254" t="s">
        <v>448</v>
      </c>
      <c r="CI254" t="s">
        <v>220</v>
      </c>
      <c r="CJ254">
        <v>245</v>
      </c>
      <c r="CK254" t="s">
        <v>352</v>
      </c>
      <c r="CL254" t="s">
        <v>13</v>
      </c>
      <c r="CM254">
        <v>0.15408852213053265</v>
      </c>
      <c r="CN254">
        <f>IF(AND(Table11[[#This Row],[CF heating system]]&lt;&gt;"Gas boiler",Table11[[#This Row],[Subsector]]&lt;&gt;"Industry"),1,0)</f>
        <v>1</v>
      </c>
      <c r="CO254" s="19">
        <v>188.75273833458365</v>
      </c>
    </row>
    <row r="255" spans="1:93" x14ac:dyDescent="0.25">
      <c r="A255" s="47"/>
      <c r="C255">
        <v>202</v>
      </c>
      <c r="D255" t="s">
        <v>126</v>
      </c>
      <c r="E255">
        <v>2020</v>
      </c>
      <c r="F255">
        <v>1000</v>
      </c>
      <c r="G255">
        <v>100000000</v>
      </c>
      <c r="H255" t="s">
        <v>494</v>
      </c>
      <c r="J255">
        <v>2315</v>
      </c>
      <c r="K255" s="39">
        <v>242.73676380000001</v>
      </c>
      <c r="L255" s="39">
        <v>0</v>
      </c>
      <c r="M255" s="71">
        <v>8.5050023859999992</v>
      </c>
      <c r="N255" s="26">
        <v>0.84</v>
      </c>
      <c r="O255" s="26"/>
      <c r="P255" s="26"/>
      <c r="R255">
        <v>246</v>
      </c>
      <c r="S255" t="s">
        <v>498</v>
      </c>
      <c r="T255">
        <v>2020</v>
      </c>
      <c r="U255">
        <v>10000</v>
      </c>
      <c r="V255">
        <v>30000</v>
      </c>
      <c r="W255" t="s">
        <v>551</v>
      </c>
      <c r="Y255" s="19"/>
      <c r="Z255" s="19">
        <v>228.0929864</v>
      </c>
      <c r="AA255" s="19"/>
      <c r="AB255" s="19">
        <v>4.561859729</v>
      </c>
      <c r="AC255" s="16">
        <v>0.92</v>
      </c>
      <c r="AD255" s="19"/>
      <c r="AE255" s="19"/>
      <c r="AG255" t="s">
        <v>498</v>
      </c>
      <c r="AH255" t="s">
        <v>551</v>
      </c>
      <c r="AI255" t="s">
        <v>551</v>
      </c>
      <c r="CI255" t="s">
        <v>220</v>
      </c>
      <c r="CJ255">
        <v>246</v>
      </c>
      <c r="CK255" t="s">
        <v>352</v>
      </c>
      <c r="CL255" t="s">
        <v>29</v>
      </c>
      <c r="CM255">
        <v>5.1167252958106814E-3</v>
      </c>
      <c r="CN255">
        <f>IF(AND(Table11[[#This Row],[CF heating system]]&lt;&gt;"Gas boiler",Table11[[#This Row],[Subsector]]&lt;&gt;"Industry"),1,0)</f>
        <v>1</v>
      </c>
      <c r="CO255" s="19">
        <v>6.2677991685321395</v>
      </c>
    </row>
    <row r="256" spans="1:93" x14ac:dyDescent="0.25">
      <c r="A256" s="47"/>
      <c r="C256">
        <v>225</v>
      </c>
      <c r="D256" t="s">
        <v>13</v>
      </c>
      <c r="E256">
        <v>2020</v>
      </c>
      <c r="F256">
        <v>0</v>
      </c>
      <c r="G256">
        <v>3</v>
      </c>
      <c r="H256" t="s">
        <v>560</v>
      </c>
      <c r="J256">
        <v>2300</v>
      </c>
      <c r="K256" s="39">
        <v>0</v>
      </c>
      <c r="L256" s="39">
        <v>117.9594</v>
      </c>
      <c r="M256" s="39">
        <v>0</v>
      </c>
      <c r="N256" s="26">
        <v>0.75</v>
      </c>
      <c r="O256" s="26"/>
      <c r="P256" s="26"/>
      <c r="R256">
        <v>247</v>
      </c>
      <c r="S256" t="s">
        <v>498</v>
      </c>
      <c r="T256">
        <v>2020</v>
      </c>
      <c r="U256">
        <v>30000</v>
      </c>
      <c r="V256">
        <v>100000000</v>
      </c>
      <c r="W256" t="s">
        <v>551</v>
      </c>
      <c r="Y256" s="19"/>
      <c r="Z256" s="19">
        <v>140.91604100000001</v>
      </c>
      <c r="AA256" s="19"/>
      <c r="AB256" s="19">
        <v>2.8183208209999999</v>
      </c>
      <c r="AC256" s="16">
        <v>0.92</v>
      </c>
      <c r="AD256" s="19"/>
      <c r="AE256" s="19"/>
      <c r="AG256" t="s">
        <v>500</v>
      </c>
      <c r="AH256" t="s">
        <v>551</v>
      </c>
      <c r="AI256" t="s">
        <v>551</v>
      </c>
      <c r="CI256" t="s">
        <v>220</v>
      </c>
      <c r="CJ256">
        <v>247</v>
      </c>
      <c r="CK256" t="s">
        <v>352</v>
      </c>
      <c r="CL256" t="s">
        <v>29</v>
      </c>
      <c r="CM256">
        <v>1.4507772020725389E-2</v>
      </c>
      <c r="CN256">
        <f>IF(AND(Table11[[#This Row],[CF heating system]]&lt;&gt;"Gas boiler",Table11[[#This Row],[Subsector]]&lt;&gt;"Industry"),1,0)</f>
        <v>1</v>
      </c>
      <c r="CO256" s="19">
        <v>17.771483937823835</v>
      </c>
    </row>
    <row r="257" spans="1:93" x14ac:dyDescent="0.25">
      <c r="A257" s="47"/>
      <c r="C257">
        <v>226</v>
      </c>
      <c r="D257" t="s">
        <v>13</v>
      </c>
      <c r="E257">
        <v>2020</v>
      </c>
      <c r="F257">
        <v>3</v>
      </c>
      <c r="G257">
        <v>5</v>
      </c>
      <c r="H257" t="s">
        <v>560</v>
      </c>
      <c r="J257">
        <v>2300</v>
      </c>
      <c r="K257" s="39">
        <v>0</v>
      </c>
      <c r="L257" s="39">
        <v>117.9594</v>
      </c>
      <c r="M257" s="39">
        <v>0</v>
      </c>
      <c r="N257" s="26">
        <v>0.75</v>
      </c>
      <c r="O257" s="26"/>
      <c r="P257" s="26"/>
      <c r="R257">
        <v>248</v>
      </c>
      <c r="S257" t="s">
        <v>498</v>
      </c>
      <c r="T257">
        <v>2020</v>
      </c>
      <c r="U257">
        <v>100000000</v>
      </c>
      <c r="V257">
        <v>1000000000</v>
      </c>
      <c r="W257" t="s">
        <v>551</v>
      </c>
      <c r="Y257" s="19"/>
      <c r="Z257" s="19">
        <v>90.805453459999995</v>
      </c>
      <c r="AA257" s="19"/>
      <c r="AB257" s="19">
        <v>1.8161090689999999</v>
      </c>
      <c r="AC257" s="16">
        <v>0.92</v>
      </c>
      <c r="AD257" s="19"/>
      <c r="AE257" s="19"/>
      <c r="AG257" t="s">
        <v>502</v>
      </c>
      <c r="AH257" t="s">
        <v>551</v>
      </c>
      <c r="AI257" t="s">
        <v>551</v>
      </c>
      <c r="CI257" t="s">
        <v>220</v>
      </c>
      <c r="CJ257">
        <v>248</v>
      </c>
      <c r="CK257" t="s">
        <v>352</v>
      </c>
      <c r="CL257" t="s">
        <v>29</v>
      </c>
      <c r="CM257">
        <v>1.9162474104764723E-2</v>
      </c>
      <c r="CN257">
        <f>IF(AND(Table11[[#This Row],[CF heating system]]&lt;&gt;"Gas boiler",Table11[[#This Row],[Subsector]]&lt;&gt;"Industry"),1,0)</f>
        <v>1</v>
      </c>
      <c r="CO257" s="19">
        <v>23.473321766794911</v>
      </c>
    </row>
    <row r="258" spans="1:93" x14ac:dyDescent="0.25">
      <c r="A258" s="47"/>
      <c r="C258">
        <v>227</v>
      </c>
      <c r="D258" t="s">
        <v>13</v>
      </c>
      <c r="E258">
        <v>2020</v>
      </c>
      <c r="F258">
        <v>5</v>
      </c>
      <c r="G258">
        <v>10</v>
      </c>
      <c r="H258" t="s">
        <v>560</v>
      </c>
      <c r="J258">
        <v>2300</v>
      </c>
      <c r="K258" s="39">
        <v>0</v>
      </c>
      <c r="L258" s="39">
        <v>117.9594</v>
      </c>
      <c r="M258" s="39">
        <v>0</v>
      </c>
      <c r="N258" s="26">
        <v>0.75</v>
      </c>
      <c r="O258" s="26"/>
      <c r="P258" s="26"/>
      <c r="R258">
        <v>249</v>
      </c>
      <c r="S258" t="s">
        <v>500</v>
      </c>
      <c r="T258">
        <v>2020</v>
      </c>
      <c r="U258">
        <v>0</v>
      </c>
      <c r="V258">
        <v>100</v>
      </c>
      <c r="W258" t="s">
        <v>551</v>
      </c>
      <c r="Y258" s="19"/>
      <c r="Z258" s="19">
        <v>612.34806979999996</v>
      </c>
      <c r="AA258" s="19"/>
      <c r="AB258" s="19">
        <v>12.246961389999999</v>
      </c>
      <c r="AC258" s="16">
        <v>0.9</v>
      </c>
      <c r="AD258" s="19"/>
      <c r="AE258" s="19"/>
      <c r="AG258" t="s">
        <v>504</v>
      </c>
      <c r="AH258" t="s">
        <v>551</v>
      </c>
      <c r="AI258" t="s">
        <v>551</v>
      </c>
      <c r="CI258" t="s">
        <v>220</v>
      </c>
      <c r="CJ258">
        <v>249</v>
      </c>
      <c r="CK258" t="s">
        <v>352</v>
      </c>
      <c r="CL258" t="s">
        <v>29</v>
      </c>
      <c r="CM258">
        <v>2.6376464078207137E-2</v>
      </c>
      <c r="CN258">
        <f>IF(AND(Table11[[#This Row],[CF heating system]]&lt;&gt;"Gas boiler",Table11[[#This Row],[Subsector]]&lt;&gt;"Industry"),1,0)</f>
        <v>1</v>
      </c>
      <c r="CO258" s="19">
        <v>32.31019256663285</v>
      </c>
    </row>
    <row r="259" spans="1:93" x14ac:dyDescent="0.25">
      <c r="A259" s="47"/>
      <c r="C259">
        <v>228</v>
      </c>
      <c r="D259" t="s">
        <v>13</v>
      </c>
      <c r="E259">
        <v>2020</v>
      </c>
      <c r="F259">
        <v>10</v>
      </c>
      <c r="G259">
        <v>15</v>
      </c>
      <c r="H259" t="s">
        <v>560</v>
      </c>
      <c r="J259">
        <v>2300</v>
      </c>
      <c r="K259" s="39">
        <v>0</v>
      </c>
      <c r="L259" s="39">
        <v>117.9594</v>
      </c>
      <c r="M259" s="39">
        <v>0</v>
      </c>
      <c r="N259" s="26">
        <v>0.75</v>
      </c>
      <c r="O259" s="26"/>
      <c r="P259" s="26"/>
      <c r="R259">
        <v>250</v>
      </c>
      <c r="S259" t="s">
        <v>500</v>
      </c>
      <c r="T259">
        <v>2020</v>
      </c>
      <c r="U259">
        <v>100</v>
      </c>
      <c r="V259">
        <v>300</v>
      </c>
      <c r="W259" t="s">
        <v>551</v>
      </c>
      <c r="Y259" s="19"/>
      <c r="Z259" s="19">
        <v>612.34806979999996</v>
      </c>
      <c r="AA259" s="19"/>
      <c r="AB259" s="19">
        <v>12.246961389999999</v>
      </c>
      <c r="AC259" s="16">
        <v>0.9</v>
      </c>
      <c r="AD259" s="19"/>
      <c r="AE259" s="19"/>
      <c r="AG259" t="s">
        <v>506</v>
      </c>
      <c r="AH259" t="s">
        <v>551</v>
      </c>
      <c r="AI259" t="s">
        <v>551</v>
      </c>
      <c r="CI259" t="s">
        <v>220</v>
      </c>
      <c r="CJ259">
        <v>250</v>
      </c>
      <c r="CK259" t="s">
        <v>352</v>
      </c>
      <c r="CL259" t="s">
        <v>29</v>
      </c>
      <c r="CM259">
        <v>4.8159887304102832E-2</v>
      </c>
      <c r="CN259">
        <f>IF(AND(Table11[[#This Row],[CF heating system]]&lt;&gt;"Gas boiler",Table11[[#This Row],[Subsector]]&lt;&gt;"Industry"),1,0)</f>
        <v>1</v>
      </c>
      <c r="CO259" s="19">
        <v>58.994080031695717</v>
      </c>
    </row>
    <row r="260" spans="1:93" x14ac:dyDescent="0.25">
      <c r="A260" s="47"/>
      <c r="C260">
        <v>229</v>
      </c>
      <c r="D260" t="s">
        <v>13</v>
      </c>
      <c r="E260">
        <v>2020</v>
      </c>
      <c r="F260">
        <v>15</v>
      </c>
      <c r="G260">
        <v>50</v>
      </c>
      <c r="H260" t="s">
        <v>560</v>
      </c>
      <c r="J260">
        <v>2300</v>
      </c>
      <c r="K260" s="39">
        <v>0</v>
      </c>
      <c r="L260" s="39">
        <v>117.9594</v>
      </c>
      <c r="M260" s="39">
        <v>0</v>
      </c>
      <c r="N260" s="26">
        <v>0.75</v>
      </c>
      <c r="O260" s="26"/>
      <c r="P260" s="26"/>
      <c r="R260">
        <v>251</v>
      </c>
      <c r="S260" t="s">
        <v>500</v>
      </c>
      <c r="T260">
        <v>2020</v>
      </c>
      <c r="U260">
        <v>300</v>
      </c>
      <c r="V260">
        <v>1000</v>
      </c>
      <c r="W260" t="s">
        <v>551</v>
      </c>
      <c r="Y260" s="19"/>
      <c r="Z260" s="19">
        <v>612.34806979999996</v>
      </c>
      <c r="AA260" s="19"/>
      <c r="AB260" s="19">
        <v>12.246961389999999</v>
      </c>
      <c r="AC260" s="16">
        <v>0.9</v>
      </c>
      <c r="AD260" s="19"/>
      <c r="AE260" s="19"/>
      <c r="AG260" t="s">
        <v>510</v>
      </c>
      <c r="AH260" t="s">
        <v>551</v>
      </c>
      <c r="AI260" t="s">
        <v>551</v>
      </c>
      <c r="CI260" t="s">
        <v>220</v>
      </c>
      <c r="CJ260">
        <v>251</v>
      </c>
      <c r="CK260" t="s">
        <v>352</v>
      </c>
      <c r="CL260" t="s">
        <v>29</v>
      </c>
      <c r="CM260">
        <v>8.4785133565621368E-2</v>
      </c>
      <c r="CN260">
        <f>IF(AND(Table11[[#This Row],[CF heating system]]&lt;&gt;"Gas boiler",Table11[[#This Row],[Subsector]]&lt;&gt;"Industry"),1,0)</f>
        <v>1</v>
      </c>
      <c r="CO260" s="19">
        <v>103.85865156794425</v>
      </c>
    </row>
    <row r="261" spans="1:93" x14ac:dyDescent="0.25">
      <c r="A261" s="47"/>
      <c r="C261">
        <v>230</v>
      </c>
      <c r="D261" t="s">
        <v>13</v>
      </c>
      <c r="E261">
        <v>2020</v>
      </c>
      <c r="F261">
        <v>50</v>
      </c>
      <c r="G261">
        <v>100</v>
      </c>
      <c r="H261" t="s">
        <v>560</v>
      </c>
      <c r="J261">
        <v>2300</v>
      </c>
      <c r="K261" s="39">
        <v>0</v>
      </c>
      <c r="L261" s="39">
        <v>117.9594</v>
      </c>
      <c r="M261" s="39">
        <v>0</v>
      </c>
      <c r="N261" s="26">
        <v>0.75</v>
      </c>
      <c r="O261" s="26"/>
      <c r="P261" s="26"/>
      <c r="R261">
        <v>252</v>
      </c>
      <c r="S261" t="s">
        <v>500</v>
      </c>
      <c r="T261">
        <v>2020</v>
      </c>
      <c r="U261">
        <v>1000</v>
      </c>
      <c r="V261">
        <v>3000</v>
      </c>
      <c r="W261" t="s">
        <v>551</v>
      </c>
      <c r="Y261" s="19"/>
      <c r="Z261" s="19">
        <v>612.34806979999996</v>
      </c>
      <c r="AA261" s="19"/>
      <c r="AB261" s="19">
        <v>12.246961389999999</v>
      </c>
      <c r="AC261" s="16">
        <v>0.9</v>
      </c>
      <c r="AD261" s="19"/>
      <c r="AE261" s="19"/>
      <c r="AG261" t="s">
        <v>513</v>
      </c>
      <c r="AH261" t="s">
        <v>551</v>
      </c>
      <c r="AI261" t="s">
        <v>551</v>
      </c>
      <c r="CI261" t="s">
        <v>220</v>
      </c>
      <c r="CJ261">
        <v>252</v>
      </c>
      <c r="CK261" t="s">
        <v>352</v>
      </c>
      <c r="CL261" t="s">
        <v>29</v>
      </c>
      <c r="CM261">
        <v>0.13931998578367491</v>
      </c>
      <c r="CN261">
        <f>IF(AND(Table11[[#This Row],[CF heating system]]&lt;&gt;"Gas boiler",Table11[[#This Row],[Subsector]]&lt;&gt;"Industry"),1,0)</f>
        <v>1</v>
      </c>
      <c r="CO261" s="19">
        <v>170.66182774552777</v>
      </c>
    </row>
    <row r="262" spans="1:93" x14ac:dyDescent="0.25">
      <c r="A262" s="47"/>
      <c r="C262">
        <v>231</v>
      </c>
      <c r="D262" t="s">
        <v>13</v>
      </c>
      <c r="E262">
        <v>2020</v>
      </c>
      <c r="F262">
        <v>100</v>
      </c>
      <c r="G262">
        <v>200</v>
      </c>
      <c r="H262" t="s">
        <v>560</v>
      </c>
      <c r="J262">
        <v>2300</v>
      </c>
      <c r="K262" s="39">
        <v>0</v>
      </c>
      <c r="L262" s="39">
        <v>117.9594</v>
      </c>
      <c r="M262" s="39">
        <v>0</v>
      </c>
      <c r="N262" s="26">
        <v>0.75</v>
      </c>
      <c r="O262" s="26"/>
      <c r="P262" s="26"/>
      <c r="R262">
        <v>253</v>
      </c>
      <c r="S262" t="s">
        <v>500</v>
      </c>
      <c r="T262">
        <v>2020</v>
      </c>
      <c r="U262">
        <v>3000</v>
      </c>
      <c r="V262">
        <v>10000</v>
      </c>
      <c r="W262" t="s">
        <v>551</v>
      </c>
      <c r="Y262" s="19"/>
      <c r="Z262" s="19">
        <v>378.3091584</v>
      </c>
      <c r="AA262" s="19"/>
      <c r="AB262" s="19">
        <v>7.5661831660000001</v>
      </c>
      <c r="AC262" s="16">
        <v>0.9</v>
      </c>
      <c r="AD262" s="19"/>
      <c r="AE262" s="19"/>
      <c r="AG262" t="s">
        <v>481</v>
      </c>
      <c r="AH262" t="s">
        <v>448</v>
      </c>
      <c r="AI262" t="s">
        <v>448</v>
      </c>
      <c r="CI262" t="s">
        <v>220</v>
      </c>
      <c r="CJ262">
        <v>253</v>
      </c>
      <c r="CK262" t="s">
        <v>352</v>
      </c>
      <c r="CL262" t="s">
        <v>25</v>
      </c>
      <c r="CM262">
        <v>0.36597486115171002</v>
      </c>
      <c r="CN262">
        <f>IF(AND(Table11[[#This Row],[CF heating system]]&lt;&gt;"Gas boiler",Table11[[#This Row],[Subsector]]&lt;&gt;"Industry"),1,0)</f>
        <v>0</v>
      </c>
      <c r="CO262" s="19">
        <v>448.30566384098216</v>
      </c>
    </row>
    <row r="263" spans="1:93" x14ac:dyDescent="0.25">
      <c r="A263" s="47"/>
      <c r="C263">
        <v>232</v>
      </c>
      <c r="D263" t="s">
        <v>13</v>
      </c>
      <c r="E263">
        <v>2020</v>
      </c>
      <c r="F263">
        <v>200</v>
      </c>
      <c r="G263">
        <v>300</v>
      </c>
      <c r="H263" t="s">
        <v>560</v>
      </c>
      <c r="J263">
        <v>2300</v>
      </c>
      <c r="K263" s="39">
        <v>0</v>
      </c>
      <c r="L263" s="39">
        <v>117.9594</v>
      </c>
      <c r="M263" s="39">
        <v>0</v>
      </c>
      <c r="N263" s="26">
        <v>0.75</v>
      </c>
      <c r="O263" s="26"/>
      <c r="P263" s="26"/>
      <c r="R263">
        <v>254</v>
      </c>
      <c r="S263" t="s">
        <v>500</v>
      </c>
      <c r="T263">
        <v>2020</v>
      </c>
      <c r="U263">
        <v>10000</v>
      </c>
      <c r="V263">
        <v>30000</v>
      </c>
      <c r="W263" t="s">
        <v>551</v>
      </c>
      <c r="Y263" s="19"/>
      <c r="Z263" s="19">
        <v>243.78015740000001</v>
      </c>
      <c r="AA263" s="19"/>
      <c r="AB263" s="19">
        <v>4.8756031479999997</v>
      </c>
      <c r="AC263" s="16">
        <v>0.9</v>
      </c>
      <c r="AD263" s="19"/>
      <c r="AE263" s="19"/>
      <c r="AG263" t="s">
        <v>477</v>
      </c>
      <c r="AH263" t="s">
        <v>448</v>
      </c>
      <c r="AI263" t="s">
        <v>448</v>
      </c>
      <c r="CI263" t="s">
        <v>220</v>
      </c>
      <c r="CJ263">
        <v>254</v>
      </c>
      <c r="CK263" t="s">
        <v>352</v>
      </c>
      <c r="CL263" t="s">
        <v>25</v>
      </c>
      <c r="CM263">
        <v>0.18541927750231571</v>
      </c>
      <c r="CN263">
        <f>IF(AND(Table11[[#This Row],[CF heating system]]&lt;&gt;"Gas boiler",Table11[[#This Row],[Subsector]]&lt;&gt;"Industry"),1,0)</f>
        <v>0</v>
      </c>
      <c r="CO263" s="19">
        <v>227.13175442706915</v>
      </c>
    </row>
    <row r="264" spans="1:93" x14ac:dyDescent="0.25">
      <c r="A264" s="47"/>
      <c r="C264">
        <v>233</v>
      </c>
      <c r="D264" t="s">
        <v>13</v>
      </c>
      <c r="E264">
        <v>2020</v>
      </c>
      <c r="F264">
        <v>300</v>
      </c>
      <c r="G264">
        <v>500</v>
      </c>
      <c r="H264" t="s">
        <v>560</v>
      </c>
      <c r="J264">
        <v>2300</v>
      </c>
      <c r="K264" s="39">
        <v>0</v>
      </c>
      <c r="L264" s="39">
        <v>117.9594</v>
      </c>
      <c r="M264" s="39">
        <v>0</v>
      </c>
      <c r="N264" s="26">
        <v>0.75</v>
      </c>
      <c r="O264" s="26"/>
      <c r="P264" s="26"/>
      <c r="R264">
        <v>255</v>
      </c>
      <c r="S264" t="s">
        <v>500</v>
      </c>
      <c r="T264">
        <v>2020</v>
      </c>
      <c r="U264">
        <v>30000</v>
      </c>
      <c r="V264">
        <v>100000000</v>
      </c>
      <c r="W264" t="s">
        <v>551</v>
      </c>
      <c r="Y264" s="19"/>
      <c r="Z264" s="19">
        <v>150.60758860000001</v>
      </c>
      <c r="AA264" s="19"/>
      <c r="AB264" s="19">
        <v>3.0121517720000002</v>
      </c>
      <c r="AC264" s="16">
        <v>0.9</v>
      </c>
      <c r="AD264" s="19"/>
      <c r="AE264" s="19"/>
      <c r="AG264" t="s">
        <v>273</v>
      </c>
      <c r="AH264" t="s">
        <v>554</v>
      </c>
      <c r="AI264" t="s">
        <v>554</v>
      </c>
      <c r="CI264" t="s">
        <v>220</v>
      </c>
      <c r="CJ264">
        <v>255</v>
      </c>
      <c r="CK264" t="s">
        <v>352</v>
      </c>
      <c r="CL264" t="s">
        <v>25</v>
      </c>
      <c r="CM264">
        <v>0.14220115538438749</v>
      </c>
      <c r="CN264">
        <f>IF(AND(Table11[[#This Row],[CF heating system]]&lt;&gt;"Gas boiler",Table11[[#This Row],[Subsector]]&lt;&gt;"Industry"),1,0)</f>
        <v>0</v>
      </c>
      <c r="CO264" s="19">
        <v>174.19115390312544</v>
      </c>
    </row>
    <row r="265" spans="1:93" x14ac:dyDescent="0.25">
      <c r="A265" s="47"/>
      <c r="C265">
        <v>234</v>
      </c>
      <c r="D265" t="s">
        <v>13</v>
      </c>
      <c r="E265">
        <v>2020</v>
      </c>
      <c r="F265">
        <v>500</v>
      </c>
      <c r="G265">
        <v>1000</v>
      </c>
      <c r="H265" t="s">
        <v>560</v>
      </c>
      <c r="J265">
        <v>2300</v>
      </c>
      <c r="K265" s="39">
        <v>0</v>
      </c>
      <c r="L265" s="39">
        <v>117.9594</v>
      </c>
      <c r="M265" s="39">
        <v>0</v>
      </c>
      <c r="N265" s="26">
        <v>0.75</v>
      </c>
      <c r="O265" s="26"/>
      <c r="P265" s="26"/>
      <c r="R265">
        <v>256</v>
      </c>
      <c r="S265" t="s">
        <v>500</v>
      </c>
      <c r="T265">
        <v>2020</v>
      </c>
      <c r="U265">
        <v>100000000</v>
      </c>
      <c r="V265">
        <v>1000000000</v>
      </c>
      <c r="W265" t="s">
        <v>551</v>
      </c>
      <c r="Y265" s="19"/>
      <c r="Z265" s="19">
        <v>97.050628720000006</v>
      </c>
      <c r="AA265" s="19"/>
      <c r="AB265" s="19">
        <v>1.9410125739999999</v>
      </c>
      <c r="AC265" s="16">
        <v>0.9</v>
      </c>
      <c r="AD265" s="19"/>
      <c r="AE265" s="19"/>
      <c r="AG265" t="s">
        <v>484</v>
      </c>
      <c r="AH265" t="s">
        <v>554</v>
      </c>
      <c r="AI265" t="s">
        <v>554</v>
      </c>
      <c r="CI265" t="s">
        <v>220</v>
      </c>
      <c r="CJ265">
        <v>256</v>
      </c>
      <c r="CK265" t="s">
        <v>352</v>
      </c>
      <c r="CL265" t="s">
        <v>25</v>
      </c>
      <c r="CM265">
        <v>0.14076331446814686</v>
      </c>
      <c r="CN265">
        <f>IF(AND(Table11[[#This Row],[CF heating system]]&lt;&gt;"Gas boiler",Table11[[#This Row],[Subsector]]&lt;&gt;"Industry"),1,0)</f>
        <v>0</v>
      </c>
      <c r="CO265" s="19">
        <v>172.42985198084457</v>
      </c>
    </row>
    <row r="266" spans="1:93" x14ac:dyDescent="0.25">
      <c r="A266" s="47"/>
      <c r="C266">
        <v>235</v>
      </c>
      <c r="D266" t="s">
        <v>13</v>
      </c>
      <c r="E266">
        <v>2020</v>
      </c>
      <c r="F266">
        <v>1000</v>
      </c>
      <c r="G266">
        <v>100000000</v>
      </c>
      <c r="H266" t="s">
        <v>560</v>
      </c>
      <c r="J266">
        <v>2300</v>
      </c>
      <c r="K266" s="39">
        <v>0</v>
      </c>
      <c r="L266" s="39">
        <v>117.9594</v>
      </c>
      <c r="M266" s="39">
        <v>0</v>
      </c>
      <c r="N266" s="26">
        <v>0.75</v>
      </c>
      <c r="O266" s="26"/>
      <c r="P266" s="26"/>
      <c r="R266">
        <v>257</v>
      </c>
      <c r="S266" t="s">
        <v>502</v>
      </c>
      <c r="T266">
        <v>2020</v>
      </c>
      <c r="U266">
        <v>0</v>
      </c>
      <c r="V266">
        <v>100</v>
      </c>
      <c r="W266" t="s">
        <v>551</v>
      </c>
      <c r="Y266" s="19"/>
      <c r="Z266" s="19">
        <v>922.09946190000005</v>
      </c>
      <c r="AA266" s="19"/>
      <c r="AB266" s="19">
        <v>18.441989240000002</v>
      </c>
      <c r="AC266" s="16">
        <v>0.5</v>
      </c>
      <c r="AD266" s="19"/>
      <c r="AE266" s="19"/>
      <c r="AG266" t="s">
        <v>501</v>
      </c>
      <c r="AH266" t="s">
        <v>554</v>
      </c>
      <c r="AI266" t="s">
        <v>554</v>
      </c>
      <c r="CI266" t="s">
        <v>220</v>
      </c>
      <c r="CJ266">
        <v>257</v>
      </c>
      <c r="CK266" t="s">
        <v>352</v>
      </c>
      <c r="CL266" t="s">
        <v>25</v>
      </c>
      <c r="CM266">
        <v>0.15263157894736842</v>
      </c>
      <c r="CN266">
        <f>IF(AND(Table11[[#This Row],[CF heating system]]&lt;&gt;"Gas boiler",Table11[[#This Row],[Subsector]]&lt;&gt;"Industry"),1,0)</f>
        <v>0</v>
      </c>
      <c r="CO266" s="19">
        <v>186.96803684210525</v>
      </c>
    </row>
    <row r="267" spans="1:93" x14ac:dyDescent="0.25">
      <c r="A267" s="47"/>
      <c r="K267" s="19"/>
      <c r="L267" s="19"/>
      <c r="M267" s="71"/>
      <c r="N267" s="26"/>
      <c r="O267" s="26"/>
      <c r="P267" s="26"/>
      <c r="R267">
        <v>258</v>
      </c>
      <c r="S267" t="s">
        <v>502</v>
      </c>
      <c r="T267">
        <v>2020</v>
      </c>
      <c r="U267">
        <v>100</v>
      </c>
      <c r="V267">
        <v>300</v>
      </c>
      <c r="W267" t="s">
        <v>551</v>
      </c>
      <c r="Y267" s="19"/>
      <c r="Z267" s="19">
        <v>922.09946190000005</v>
      </c>
      <c r="AA267" s="19"/>
      <c r="AB267" s="19">
        <v>18.441989240000002</v>
      </c>
      <c r="AC267" s="16">
        <v>0.5</v>
      </c>
      <c r="AD267" s="19"/>
      <c r="AE267" s="19"/>
      <c r="AG267" t="s">
        <v>497</v>
      </c>
      <c r="AH267" t="s">
        <v>554</v>
      </c>
      <c r="AI267" t="s">
        <v>554</v>
      </c>
      <c r="CI267" t="s">
        <v>220</v>
      </c>
      <c r="CJ267">
        <v>258</v>
      </c>
      <c r="CK267" t="s">
        <v>352</v>
      </c>
      <c r="CL267" t="s">
        <v>25</v>
      </c>
      <c r="CM267">
        <v>0.16435432230522945</v>
      </c>
      <c r="CN267">
        <f>IF(AND(Table11[[#This Row],[CF heating system]]&lt;&gt;"Gas boiler",Table11[[#This Row],[Subsector]]&lt;&gt;"Industry"),1,0)</f>
        <v>0</v>
      </c>
      <c r="CO267" s="19">
        <v>201.32796371398078</v>
      </c>
    </row>
    <row r="268" spans="1:93" x14ac:dyDescent="0.25">
      <c r="A268" s="47"/>
      <c r="K268" s="19"/>
      <c r="L268" s="19"/>
      <c r="M268" s="71"/>
      <c r="N268" s="26"/>
      <c r="O268" s="26"/>
      <c r="P268" s="26"/>
      <c r="R268">
        <v>259</v>
      </c>
      <c r="S268" t="s">
        <v>502</v>
      </c>
      <c r="T268">
        <v>2020</v>
      </c>
      <c r="U268">
        <v>300</v>
      </c>
      <c r="V268">
        <v>1000</v>
      </c>
      <c r="W268" t="s">
        <v>551</v>
      </c>
      <c r="Y268" s="19"/>
      <c r="Z268" s="19">
        <v>922.09946190000005</v>
      </c>
      <c r="AA268" s="19"/>
      <c r="AB268" s="19">
        <v>18.441989240000002</v>
      </c>
      <c r="AC268" s="16">
        <v>0.5</v>
      </c>
      <c r="AD268" s="19"/>
      <c r="AE268" s="19"/>
      <c r="AG268" t="s">
        <v>460</v>
      </c>
      <c r="AH268" t="s">
        <v>554</v>
      </c>
      <c r="AI268" t="s">
        <v>554</v>
      </c>
      <c r="CI268" t="s">
        <v>220</v>
      </c>
      <c r="CJ268">
        <v>259</v>
      </c>
      <c r="CK268" t="s">
        <v>352</v>
      </c>
      <c r="CL268" t="s">
        <v>25</v>
      </c>
      <c r="CM268">
        <v>0.12166859791425261</v>
      </c>
      <c r="CN268">
        <f>IF(AND(Table11[[#This Row],[CF heating system]]&lt;&gt;"Gas boiler",Table11[[#This Row],[Subsector]]&lt;&gt;"Industry"),1,0)</f>
        <v>0</v>
      </c>
      <c r="CO268" s="19">
        <v>149.03953070683662</v>
      </c>
    </row>
    <row r="269" spans="1:93" x14ac:dyDescent="0.25">
      <c r="A269" s="47"/>
      <c r="K269" s="19"/>
      <c r="L269" s="19"/>
      <c r="M269" s="71"/>
      <c r="N269" s="26"/>
      <c r="O269" s="26"/>
      <c r="P269" s="26"/>
      <c r="R269">
        <v>260</v>
      </c>
      <c r="S269" t="s">
        <v>502</v>
      </c>
      <c r="T269">
        <v>2020</v>
      </c>
      <c r="U269">
        <v>1000</v>
      </c>
      <c r="V269">
        <v>3000</v>
      </c>
      <c r="W269" t="s">
        <v>551</v>
      </c>
      <c r="Y269" s="19"/>
      <c r="Z269" s="19">
        <v>922.09946190000005</v>
      </c>
      <c r="AA269" s="19"/>
      <c r="AB269" s="19">
        <v>18.441989240000002</v>
      </c>
      <c r="AC269" s="16">
        <v>0.5</v>
      </c>
      <c r="AD269" s="19"/>
      <c r="AE269" s="19"/>
      <c r="AG269" t="s">
        <v>456</v>
      </c>
      <c r="AH269" t="s">
        <v>554</v>
      </c>
      <c r="AI269" t="s">
        <v>554</v>
      </c>
      <c r="CI269" t="s">
        <v>220</v>
      </c>
      <c r="CJ269">
        <v>260</v>
      </c>
      <c r="CK269" t="s">
        <v>352</v>
      </c>
      <c r="CL269" t="s">
        <v>20</v>
      </c>
      <c r="CM269">
        <v>0.45422535211267606</v>
      </c>
      <c r="CN269">
        <f>IF(AND(Table11[[#This Row],[CF heating system]]&lt;&gt;"Gas boiler",Table11[[#This Row],[Subsector]]&lt;&gt;"Industry"),1,0)</f>
        <v>1</v>
      </c>
      <c r="CO269" s="19">
        <v>556.40925000000004</v>
      </c>
    </row>
    <row r="270" spans="1:93" x14ac:dyDescent="0.25">
      <c r="A270" s="47"/>
      <c r="K270" s="19"/>
      <c r="L270" s="19"/>
      <c r="M270" s="71"/>
      <c r="N270" s="26"/>
      <c r="O270" s="26"/>
      <c r="P270" s="26"/>
      <c r="R270">
        <v>261</v>
      </c>
      <c r="S270" t="s">
        <v>502</v>
      </c>
      <c r="T270">
        <v>2020</v>
      </c>
      <c r="U270">
        <v>3000</v>
      </c>
      <c r="V270">
        <v>10000</v>
      </c>
      <c r="W270" t="s">
        <v>551</v>
      </c>
      <c r="Y270" s="19"/>
      <c r="Z270" s="19">
        <v>569.67383180000002</v>
      </c>
      <c r="AA270" s="19"/>
      <c r="AB270" s="19">
        <v>11.393476639999999</v>
      </c>
      <c r="AC270" s="16">
        <v>0.5</v>
      </c>
      <c r="AD270" s="19"/>
      <c r="AE270" s="19"/>
      <c r="AG270" t="s">
        <v>492</v>
      </c>
      <c r="AH270" t="s">
        <v>554</v>
      </c>
      <c r="AI270" t="s">
        <v>554</v>
      </c>
      <c r="CI270" t="s">
        <v>220</v>
      </c>
      <c r="CJ270">
        <v>261</v>
      </c>
      <c r="CK270" t="s">
        <v>352</v>
      </c>
      <c r="CL270" t="s">
        <v>20</v>
      </c>
      <c r="CM270">
        <v>0.25452016689847012</v>
      </c>
      <c r="CN270">
        <f>IF(AND(Table11[[#This Row],[CF heating system]]&lt;&gt;"Gas boiler",Table11[[#This Row],[Subsector]]&lt;&gt;"Industry"),1,0)</f>
        <v>1</v>
      </c>
      <c r="CO270" s="19">
        <v>311.77778720445065</v>
      </c>
    </row>
    <row r="271" spans="1:93" x14ac:dyDescent="0.25">
      <c r="A271" s="47"/>
      <c r="K271" s="19"/>
      <c r="L271" s="19"/>
      <c r="M271" s="71"/>
      <c r="N271" s="26"/>
      <c r="O271" s="26"/>
      <c r="P271" s="26"/>
      <c r="R271">
        <v>262</v>
      </c>
      <c r="S271" t="s">
        <v>502</v>
      </c>
      <c r="T271">
        <v>2020</v>
      </c>
      <c r="U271">
        <v>10000</v>
      </c>
      <c r="V271">
        <v>30000</v>
      </c>
      <c r="W271" t="s">
        <v>551</v>
      </c>
      <c r="Y271" s="19"/>
      <c r="Z271" s="19">
        <v>367.09440769999998</v>
      </c>
      <c r="AA271" s="19"/>
      <c r="AB271" s="19">
        <v>7.3418881550000004</v>
      </c>
      <c r="AC271" s="16">
        <v>0.5</v>
      </c>
      <c r="AD271" s="19"/>
      <c r="AE271" s="19"/>
      <c r="AG271" t="s">
        <v>452</v>
      </c>
      <c r="AH271" t="s">
        <v>556</v>
      </c>
      <c r="AI271" t="s">
        <v>556</v>
      </c>
      <c r="CI271" t="s">
        <v>220</v>
      </c>
      <c r="CJ271">
        <v>262</v>
      </c>
      <c r="CK271" t="s">
        <v>352</v>
      </c>
      <c r="CL271" t="s">
        <v>20</v>
      </c>
      <c r="CM271">
        <v>0.19382504288164665</v>
      </c>
      <c r="CN271">
        <f>IF(AND(Table11[[#This Row],[CF heating system]]&lt;&gt;"Gas boiler",Table11[[#This Row],[Subsector]]&lt;&gt;"Industry"),1,0)</f>
        <v>1</v>
      </c>
      <c r="CO271" s="19">
        <v>237.42850600343053</v>
      </c>
    </row>
    <row r="272" spans="1:93" x14ac:dyDescent="0.25">
      <c r="A272" s="47"/>
      <c r="K272" s="19"/>
      <c r="L272" s="19"/>
      <c r="M272" s="71"/>
      <c r="N272" s="26"/>
      <c r="O272" s="26"/>
      <c r="P272" s="26"/>
      <c r="R272">
        <v>263</v>
      </c>
      <c r="S272" t="s">
        <v>502</v>
      </c>
      <c r="T272">
        <v>2020</v>
      </c>
      <c r="U272">
        <v>30000</v>
      </c>
      <c r="V272">
        <v>100000000</v>
      </c>
      <c r="W272" t="s">
        <v>551</v>
      </c>
      <c r="Y272" s="19"/>
      <c r="Z272" s="19">
        <v>226.79123730000001</v>
      </c>
      <c r="AA272" s="19"/>
      <c r="AB272" s="19">
        <v>4.5358247470000004</v>
      </c>
      <c r="AC272" s="16">
        <v>0.5</v>
      </c>
      <c r="AD272" s="19"/>
      <c r="AE272" s="19"/>
      <c r="AG272" t="s">
        <v>516</v>
      </c>
      <c r="AH272" t="s">
        <v>479</v>
      </c>
      <c r="AI272" t="s">
        <v>479</v>
      </c>
      <c r="CI272" t="s">
        <v>220</v>
      </c>
      <c r="CJ272">
        <v>263</v>
      </c>
      <c r="CK272" t="s">
        <v>352</v>
      </c>
      <c r="CL272" t="s">
        <v>20</v>
      </c>
      <c r="CM272">
        <v>0.12739726027397261</v>
      </c>
      <c r="CN272">
        <f>IF(AND(Table11[[#This Row],[CF heating system]]&lt;&gt;"Gas boiler",Table11[[#This Row],[Subsector]]&lt;&gt;"Industry"),1,0)</f>
        <v>1</v>
      </c>
      <c r="CO272" s="19">
        <v>156.0569301369863</v>
      </c>
    </row>
    <row r="273" spans="1:93" x14ac:dyDescent="0.25">
      <c r="A273" s="47"/>
      <c r="K273" s="19"/>
      <c r="L273" s="19"/>
      <c r="M273" s="71"/>
      <c r="N273" s="26"/>
      <c r="O273" s="26"/>
      <c r="P273" s="26"/>
      <c r="R273">
        <v>264</v>
      </c>
      <c r="S273" t="s">
        <v>502</v>
      </c>
      <c r="T273">
        <v>2020</v>
      </c>
      <c r="U273">
        <v>100000000</v>
      </c>
      <c r="V273">
        <v>1000000000</v>
      </c>
      <c r="W273" t="s">
        <v>551</v>
      </c>
      <c r="Y273" s="19"/>
      <c r="Z273" s="19">
        <v>146.14291600000001</v>
      </c>
      <c r="AA273" s="19"/>
      <c r="AB273" s="19">
        <v>2.92285832</v>
      </c>
      <c r="AC273" s="16">
        <v>0.5</v>
      </c>
      <c r="AD273" s="19"/>
      <c r="AE273" s="19"/>
      <c r="AG273" t="s">
        <v>520</v>
      </c>
      <c r="AH273" t="s">
        <v>479</v>
      </c>
      <c r="AI273" t="s">
        <v>479</v>
      </c>
      <c r="CI273" t="s">
        <v>220</v>
      </c>
      <c r="CJ273">
        <v>264</v>
      </c>
      <c r="CK273" t="s">
        <v>352</v>
      </c>
      <c r="CL273" t="s">
        <v>20</v>
      </c>
      <c r="CM273">
        <v>0.10256410256410256</v>
      </c>
      <c r="CN273">
        <f>IF(AND(Table11[[#This Row],[CF heating system]]&lt;&gt;"Gas boiler",Table11[[#This Row],[Subsector]]&lt;&gt;"Industry"),1,0)</f>
        <v>1</v>
      </c>
      <c r="CO273" s="19">
        <v>125.63723076923075</v>
      </c>
    </row>
    <row r="274" spans="1:93" x14ac:dyDescent="0.25">
      <c r="A274" s="47"/>
      <c r="K274" s="19"/>
      <c r="L274" s="19"/>
      <c r="M274" s="71"/>
      <c r="N274" s="26"/>
      <c r="O274" s="26"/>
      <c r="P274" s="26"/>
      <c r="R274">
        <v>265</v>
      </c>
      <c r="S274" t="s">
        <v>504</v>
      </c>
      <c r="T274">
        <v>2020</v>
      </c>
      <c r="U274">
        <v>0</v>
      </c>
      <c r="V274">
        <v>100</v>
      </c>
      <c r="W274" t="s">
        <v>551</v>
      </c>
      <c r="Y274" s="19"/>
      <c r="Z274" s="19">
        <v>577.5643364</v>
      </c>
      <c r="AA274" s="19"/>
      <c r="AB274" s="19">
        <v>11.551286729999999</v>
      </c>
      <c r="AC274" s="16">
        <v>0.92</v>
      </c>
      <c r="AD274" s="19"/>
      <c r="AE274" s="19"/>
      <c r="AG274" t="s">
        <v>523</v>
      </c>
      <c r="AH274" t="s">
        <v>479</v>
      </c>
      <c r="AI274" t="s">
        <v>479</v>
      </c>
      <c r="CI274" t="s">
        <v>220</v>
      </c>
      <c r="CJ274">
        <v>265</v>
      </c>
      <c r="CK274" t="s">
        <v>352</v>
      </c>
      <c r="CL274" t="s">
        <v>20</v>
      </c>
      <c r="CM274">
        <v>7.4844074844074848E-2</v>
      </c>
      <c r="CN274">
        <f>IF(AND(Table11[[#This Row],[CF heating system]]&lt;&gt;"Gas boiler",Table11[[#This Row],[Subsector]]&lt;&gt;"Industry"),1,0)</f>
        <v>1</v>
      </c>
      <c r="CO274" s="19">
        <v>91.68122245322246</v>
      </c>
    </row>
    <row r="275" spans="1:93" x14ac:dyDescent="0.25">
      <c r="A275" s="47"/>
      <c r="G275" s="22"/>
      <c r="K275" s="19"/>
      <c r="L275" s="19"/>
      <c r="M275" s="71"/>
      <c r="N275" s="26"/>
      <c r="O275" s="26"/>
      <c r="P275" s="26"/>
      <c r="R275">
        <v>266</v>
      </c>
      <c r="S275" t="s">
        <v>504</v>
      </c>
      <c r="T275">
        <v>2020</v>
      </c>
      <c r="U275">
        <v>100</v>
      </c>
      <c r="V275">
        <v>300</v>
      </c>
      <c r="W275" t="s">
        <v>551</v>
      </c>
      <c r="Y275" s="19"/>
      <c r="Z275" s="19">
        <v>577.5643364</v>
      </c>
      <c r="AA275" s="19"/>
      <c r="AB275" s="19">
        <v>11.551286729999999</v>
      </c>
      <c r="AC275" s="16">
        <v>0.92</v>
      </c>
      <c r="AD275" s="19"/>
      <c r="AE275" s="19"/>
      <c r="AG275" t="s">
        <v>526</v>
      </c>
      <c r="AH275" t="s">
        <v>479</v>
      </c>
      <c r="AI275" t="s">
        <v>479</v>
      </c>
      <c r="CI275" t="s">
        <v>220</v>
      </c>
      <c r="CJ275">
        <v>266</v>
      </c>
      <c r="CK275" t="s">
        <v>352</v>
      </c>
      <c r="CL275" t="s">
        <v>20</v>
      </c>
      <c r="CM275">
        <v>6.8245125348189412E-2</v>
      </c>
      <c r="CN275">
        <f>IF(AND(Table11[[#This Row],[CF heating system]]&lt;&gt;"Gas boiler",Table11[[#This Row],[Subsector]]&lt;&gt;"Industry"),1,0)</f>
        <v>1</v>
      </c>
      <c r="CO275" s="19">
        <v>83.597753481894145</v>
      </c>
    </row>
    <row r="276" spans="1:93" x14ac:dyDescent="0.25">
      <c r="H276" s="36"/>
      <c r="I276" s="36"/>
      <c r="J276" s="37"/>
      <c r="K276" s="37"/>
      <c r="L276" s="37"/>
      <c r="M276" s="37"/>
      <c r="N276" s="38"/>
      <c r="O276" s="38"/>
      <c r="P276" s="38"/>
      <c r="R276">
        <v>267</v>
      </c>
      <c r="S276" t="s">
        <v>504</v>
      </c>
      <c r="T276">
        <v>2020</v>
      </c>
      <c r="U276">
        <v>300</v>
      </c>
      <c r="V276">
        <v>1000</v>
      </c>
      <c r="W276" t="s">
        <v>551</v>
      </c>
      <c r="Y276" s="19"/>
      <c r="Z276" s="19">
        <v>577.5643364</v>
      </c>
      <c r="AA276" s="19"/>
      <c r="AB276" s="19">
        <v>11.551286729999999</v>
      </c>
      <c r="AC276" s="16">
        <v>0.92</v>
      </c>
      <c r="AD276" s="19"/>
      <c r="AE276" s="19"/>
      <c r="AG276" t="s">
        <v>528</v>
      </c>
      <c r="AH276" t="s">
        <v>479</v>
      </c>
      <c r="AI276" t="s">
        <v>479</v>
      </c>
      <c r="CI276" t="s">
        <v>220</v>
      </c>
      <c r="CJ276">
        <v>267</v>
      </c>
      <c r="CK276" t="s">
        <v>352</v>
      </c>
      <c r="CL276" t="s">
        <v>13</v>
      </c>
      <c r="CM276">
        <v>0</v>
      </c>
      <c r="CN276">
        <f>IF(AND(Table11[[#This Row],[CF heating system]]&lt;&gt;"Gas boiler",Table11[[#This Row],[Subsector]]&lt;&gt;"Industry"),1,0)</f>
        <v>1</v>
      </c>
      <c r="CO276" s="19">
        <v>0</v>
      </c>
    </row>
    <row r="277" spans="1:93" x14ac:dyDescent="0.25">
      <c r="H277" s="36"/>
      <c r="I277" s="36"/>
      <c r="J277" s="37"/>
      <c r="K277" s="37"/>
      <c r="L277" s="37"/>
      <c r="M277" s="37"/>
      <c r="N277" s="38"/>
      <c r="O277" s="38"/>
      <c r="P277" s="38"/>
      <c r="R277">
        <v>268</v>
      </c>
      <c r="S277" t="s">
        <v>504</v>
      </c>
      <c r="T277">
        <v>2020</v>
      </c>
      <c r="U277">
        <v>1000</v>
      </c>
      <c r="V277">
        <v>3000</v>
      </c>
      <c r="W277" t="s">
        <v>551</v>
      </c>
      <c r="Y277" s="19"/>
      <c r="Z277" s="19">
        <v>577.5643364</v>
      </c>
      <c r="AA277" s="19"/>
      <c r="AB277" s="19">
        <v>11.551286729999999</v>
      </c>
      <c r="AC277" s="16">
        <v>0.92</v>
      </c>
      <c r="AD277" s="19"/>
      <c r="AE277" s="19"/>
      <c r="AG277" t="s">
        <v>530</v>
      </c>
      <c r="AH277" t="s">
        <v>479</v>
      </c>
      <c r="AI277" t="s">
        <v>479</v>
      </c>
      <c r="CI277" t="s">
        <v>220</v>
      </c>
      <c r="CJ277">
        <v>268</v>
      </c>
      <c r="CK277" t="s">
        <v>352</v>
      </c>
      <c r="CL277" t="s">
        <v>13</v>
      </c>
      <c r="CM277">
        <v>0</v>
      </c>
      <c r="CN277">
        <f>IF(AND(Table11[[#This Row],[CF heating system]]&lt;&gt;"Gas boiler",Table11[[#This Row],[Subsector]]&lt;&gt;"Industry"),1,0)</f>
        <v>1</v>
      </c>
      <c r="CO277" s="19">
        <v>0</v>
      </c>
    </row>
    <row r="278" spans="1:93" x14ac:dyDescent="0.25">
      <c r="H278" s="36"/>
      <c r="I278" s="36"/>
      <c r="J278" s="37"/>
      <c r="K278" s="37"/>
      <c r="L278" s="37"/>
      <c r="M278" s="37"/>
      <c r="P278" s="38"/>
      <c r="R278">
        <v>269</v>
      </c>
      <c r="S278" t="s">
        <v>504</v>
      </c>
      <c r="T278">
        <v>2020</v>
      </c>
      <c r="U278">
        <v>3000</v>
      </c>
      <c r="V278">
        <v>10000</v>
      </c>
      <c r="W278" t="s">
        <v>551</v>
      </c>
      <c r="Y278" s="19"/>
      <c r="Z278" s="19">
        <v>356.81973829999998</v>
      </c>
      <c r="AA278" s="19"/>
      <c r="AB278" s="19">
        <v>7.1363947659999996</v>
      </c>
      <c r="AC278" s="16">
        <v>0.92</v>
      </c>
      <c r="AD278" s="19"/>
      <c r="AE278" s="19"/>
      <c r="AG278" t="s">
        <v>532</v>
      </c>
      <c r="AH278" t="s">
        <v>479</v>
      </c>
      <c r="AI278" t="s">
        <v>479</v>
      </c>
      <c r="CI278" t="s">
        <v>220</v>
      </c>
      <c r="CJ278">
        <v>269</v>
      </c>
      <c r="CK278" t="s">
        <v>352</v>
      </c>
      <c r="CL278" t="s">
        <v>13</v>
      </c>
      <c r="CM278">
        <v>6.8965517241379309E-2</v>
      </c>
      <c r="CN278">
        <f>IF(AND(Table11[[#This Row],[CF heating system]]&lt;&gt;"Gas boiler",Table11[[#This Row],[Subsector]]&lt;&gt;"Industry"),1,0)</f>
        <v>1</v>
      </c>
      <c r="CO278" s="19">
        <v>84.480206896551721</v>
      </c>
    </row>
    <row r="279" spans="1:93" x14ac:dyDescent="0.25">
      <c r="H279" s="36"/>
      <c r="I279" s="36"/>
      <c r="J279" s="37"/>
      <c r="K279" s="37"/>
      <c r="L279" s="37"/>
      <c r="M279" s="37"/>
      <c r="P279" s="38"/>
      <c r="R279">
        <v>270</v>
      </c>
      <c r="S279" t="s">
        <v>504</v>
      </c>
      <c r="T279">
        <v>2020</v>
      </c>
      <c r="U279">
        <v>10000</v>
      </c>
      <c r="V279">
        <v>30000</v>
      </c>
      <c r="W279" t="s">
        <v>551</v>
      </c>
      <c r="Y279" s="19"/>
      <c r="Z279" s="19">
        <v>229.93250380000001</v>
      </c>
      <c r="AA279" s="19"/>
      <c r="AB279" s="19">
        <v>4.5986500760000002</v>
      </c>
      <c r="AC279" s="16">
        <v>0.92</v>
      </c>
      <c r="AD279" s="19"/>
      <c r="AE279" s="19"/>
      <c r="AG279" t="s">
        <v>534</v>
      </c>
      <c r="AH279" t="s">
        <v>535</v>
      </c>
      <c r="AI279" t="s">
        <v>535</v>
      </c>
      <c r="CI279" t="s">
        <v>220</v>
      </c>
      <c r="CJ279">
        <v>270</v>
      </c>
      <c r="CK279" t="s">
        <v>352</v>
      </c>
      <c r="CL279" t="s">
        <v>13</v>
      </c>
      <c r="CM279">
        <v>1.3333333333333334E-2</v>
      </c>
      <c r="CN279">
        <f>IF(AND(Table11[[#This Row],[CF heating system]]&lt;&gt;"Gas boiler",Table11[[#This Row],[Subsector]]&lt;&gt;"Industry"),1,0)</f>
        <v>1</v>
      </c>
      <c r="CO279" s="19">
        <v>16.332840000000001</v>
      </c>
    </row>
    <row r="280" spans="1:93" x14ac:dyDescent="0.25">
      <c r="H280" s="36"/>
      <c r="I280" s="36"/>
      <c r="J280" s="37"/>
      <c r="K280" s="37"/>
      <c r="L280" s="37"/>
      <c r="M280" s="37"/>
      <c r="P280" s="38"/>
      <c r="R280">
        <v>271</v>
      </c>
      <c r="S280" t="s">
        <v>504</v>
      </c>
      <c r="T280">
        <v>2020</v>
      </c>
      <c r="U280">
        <v>30000</v>
      </c>
      <c r="V280">
        <v>100000000</v>
      </c>
      <c r="W280" t="s">
        <v>551</v>
      </c>
      <c r="Y280" s="19"/>
      <c r="Z280" s="19">
        <v>142.0524964</v>
      </c>
      <c r="AA280" s="19"/>
      <c r="AB280" s="19">
        <v>2.8410499279999999</v>
      </c>
      <c r="AC280" s="16">
        <v>0.92</v>
      </c>
      <c r="AD280" s="19"/>
      <c r="AE280" s="19"/>
      <c r="AG280" t="s">
        <v>537</v>
      </c>
      <c r="AH280" t="s">
        <v>535</v>
      </c>
      <c r="AI280" t="s">
        <v>535</v>
      </c>
      <c r="CI280" t="s">
        <v>220</v>
      </c>
      <c r="CJ280">
        <v>271</v>
      </c>
      <c r="CK280" t="s">
        <v>352</v>
      </c>
      <c r="CL280" t="s">
        <v>13</v>
      </c>
      <c r="CM280">
        <v>8.7463556851311956E-3</v>
      </c>
      <c r="CN280">
        <f>IF(AND(Table11[[#This Row],[CF heating system]]&lt;&gt;"Gas boiler",Table11[[#This Row],[Subsector]]&lt;&gt;"Industry"),1,0)</f>
        <v>1</v>
      </c>
      <c r="CO280" s="19">
        <v>10.713962099125364</v>
      </c>
    </row>
    <row r="281" spans="1:93" x14ac:dyDescent="0.25">
      <c r="H281" s="36"/>
      <c r="I281" s="36"/>
      <c r="J281" s="37"/>
      <c r="K281" s="37"/>
      <c r="L281" s="37"/>
      <c r="M281" s="37"/>
      <c r="P281" s="38"/>
      <c r="R281">
        <v>272</v>
      </c>
      <c r="S281" t="s">
        <v>504</v>
      </c>
      <c r="T281">
        <v>2020</v>
      </c>
      <c r="U281">
        <v>100000000</v>
      </c>
      <c r="V281">
        <v>1000000000</v>
      </c>
      <c r="W281" t="s">
        <v>551</v>
      </c>
      <c r="Y281" s="19"/>
      <c r="Z281" s="19">
        <v>91.537778500000002</v>
      </c>
      <c r="AA281" s="19"/>
      <c r="AB281" s="19">
        <v>1.83075557</v>
      </c>
      <c r="AC281" s="16">
        <v>0.92</v>
      </c>
      <c r="AD281" s="19"/>
      <c r="AE281" s="19"/>
      <c r="AG281" t="s">
        <v>539</v>
      </c>
      <c r="AH281" t="s">
        <v>535</v>
      </c>
      <c r="AI281" t="s">
        <v>535</v>
      </c>
      <c r="CI281" t="s">
        <v>220</v>
      </c>
      <c r="CJ281">
        <v>272</v>
      </c>
      <c r="CK281" t="s">
        <v>352</v>
      </c>
      <c r="CL281" t="s">
        <v>13</v>
      </c>
      <c r="CM281">
        <v>2.1582733812949641E-2</v>
      </c>
      <c r="CN281">
        <f>IF(AND(Table11[[#This Row],[CF heating system]]&lt;&gt;"Gas boiler",Table11[[#This Row],[Subsector]]&lt;&gt;"Industry"),1,0)</f>
        <v>1</v>
      </c>
      <c r="CO281" s="19">
        <v>26.438050359712232</v>
      </c>
    </row>
    <row r="282" spans="1:93" x14ac:dyDescent="0.25">
      <c r="H282" s="36"/>
      <c r="I282" s="36"/>
      <c r="J282" s="37"/>
      <c r="K282" s="37"/>
      <c r="L282" s="37"/>
      <c r="M282" s="37"/>
      <c r="P282" s="38"/>
      <c r="R282">
        <v>273</v>
      </c>
      <c r="S282" t="s">
        <v>506</v>
      </c>
      <c r="T282">
        <v>2020</v>
      </c>
      <c r="U282">
        <v>0</v>
      </c>
      <c r="V282">
        <v>100</v>
      </c>
      <c r="W282" t="s">
        <v>551</v>
      </c>
      <c r="Y282" s="19"/>
      <c r="Z282" s="19">
        <v>577.5643364</v>
      </c>
      <c r="AA282" s="19"/>
      <c r="AB282" s="19">
        <v>11.551286729999999</v>
      </c>
      <c r="AC282" s="16">
        <v>0.85</v>
      </c>
      <c r="AD282" s="19"/>
      <c r="AE282" s="19"/>
      <c r="AG282" t="s">
        <v>541</v>
      </c>
      <c r="AH282" t="s">
        <v>535</v>
      </c>
      <c r="AI282" t="s">
        <v>535</v>
      </c>
      <c r="CI282" t="s">
        <v>220</v>
      </c>
      <c r="CJ282">
        <v>273</v>
      </c>
      <c r="CK282" t="s">
        <v>352</v>
      </c>
      <c r="CL282" t="s">
        <v>13</v>
      </c>
      <c r="CM282">
        <v>0.14347826086956522</v>
      </c>
      <c r="CN282">
        <f>IF(AND(Table11[[#This Row],[CF heating system]]&lt;&gt;"Gas boiler",Table11[[#This Row],[Subsector]]&lt;&gt;"Industry"),1,0)</f>
        <v>1</v>
      </c>
      <c r="CO282" s="19">
        <v>175.75556086956522</v>
      </c>
    </row>
    <row r="283" spans="1:93" x14ac:dyDescent="0.25">
      <c r="H283" s="36"/>
      <c r="I283" s="36"/>
      <c r="J283" s="37"/>
      <c r="K283" s="37"/>
      <c r="L283" s="37"/>
      <c r="M283" s="37"/>
      <c r="P283" s="38"/>
      <c r="R283">
        <v>274</v>
      </c>
      <c r="S283" t="s">
        <v>506</v>
      </c>
      <c r="T283">
        <v>2020</v>
      </c>
      <c r="U283">
        <v>100</v>
      </c>
      <c r="V283">
        <v>300</v>
      </c>
      <c r="W283" t="s">
        <v>551</v>
      </c>
      <c r="Y283" s="19"/>
      <c r="Z283" s="19">
        <v>577.5643364</v>
      </c>
      <c r="AA283" s="19"/>
      <c r="AB283" s="19">
        <v>11.551286729999999</v>
      </c>
      <c r="AC283" s="16">
        <v>0.85</v>
      </c>
      <c r="AD283" s="19"/>
      <c r="AE283" s="19"/>
      <c r="AG283" t="s">
        <v>543</v>
      </c>
      <c r="AH283" t="s">
        <v>535</v>
      </c>
      <c r="AI283" t="s">
        <v>535</v>
      </c>
      <c r="CI283" t="s">
        <v>220</v>
      </c>
      <c r="CJ283">
        <v>274</v>
      </c>
      <c r="CK283" t="s">
        <v>364</v>
      </c>
      <c r="CL283" t="s">
        <v>29</v>
      </c>
      <c r="CM283">
        <f>IF(Table11[[#This Row],[CF heating system]]="Commercial electric heating",1,0)</f>
        <v>0</v>
      </c>
      <c r="CN283">
        <f>IF(AND(Table11[[#This Row],[CF heating system]]&lt;&gt;"Gas boiler",Table11[[#This Row],[Subsector]]&lt;&gt;"Industry"),1,0)</f>
        <v>1</v>
      </c>
      <c r="CO283" s="19">
        <v>0</v>
      </c>
    </row>
    <row r="284" spans="1:93" x14ac:dyDescent="0.25">
      <c r="H284" s="36"/>
      <c r="I284" s="36"/>
      <c r="J284" s="37"/>
      <c r="K284" s="37"/>
      <c r="L284" s="37"/>
      <c r="M284" s="37"/>
      <c r="P284" s="38"/>
      <c r="R284">
        <v>275</v>
      </c>
      <c r="S284" t="s">
        <v>506</v>
      </c>
      <c r="T284">
        <v>2020</v>
      </c>
      <c r="U284">
        <v>300</v>
      </c>
      <c r="V284">
        <v>1000</v>
      </c>
      <c r="W284" t="s">
        <v>551</v>
      </c>
      <c r="Y284" s="19"/>
      <c r="Z284" s="19">
        <v>577.5643364</v>
      </c>
      <c r="AA284" s="19"/>
      <c r="AB284" s="19">
        <v>11.551286729999999</v>
      </c>
      <c r="AC284" s="16">
        <v>0.85</v>
      </c>
      <c r="AD284" s="19"/>
      <c r="AE284" s="19"/>
      <c r="AG284" t="s">
        <v>546</v>
      </c>
      <c r="AH284" t="s">
        <v>535</v>
      </c>
      <c r="AI284" t="s">
        <v>535</v>
      </c>
      <c r="CI284" t="s">
        <v>220</v>
      </c>
      <c r="CJ284">
        <v>275</v>
      </c>
      <c r="CK284" t="s">
        <v>364</v>
      </c>
      <c r="CL284" t="s">
        <v>29</v>
      </c>
      <c r="CM284">
        <f>IF(Table11[[#This Row],[CF heating system]]="Commercial electric heating",1,0)</f>
        <v>0</v>
      </c>
      <c r="CN284">
        <f>IF(AND(Table11[[#This Row],[CF heating system]]&lt;&gt;"Gas boiler",Table11[[#This Row],[Subsector]]&lt;&gt;"Industry"),1,0)</f>
        <v>1</v>
      </c>
      <c r="CO284" s="19">
        <v>0</v>
      </c>
    </row>
    <row r="285" spans="1:93" x14ac:dyDescent="0.25">
      <c r="H285" s="36"/>
      <c r="I285" s="36"/>
      <c r="J285" s="37"/>
      <c r="K285" s="37"/>
      <c r="L285" s="37"/>
      <c r="M285" s="37"/>
      <c r="P285" s="38"/>
      <c r="R285">
        <v>276</v>
      </c>
      <c r="S285" t="s">
        <v>506</v>
      </c>
      <c r="T285">
        <v>2020</v>
      </c>
      <c r="U285">
        <v>1000</v>
      </c>
      <c r="V285">
        <v>3000</v>
      </c>
      <c r="W285" t="s">
        <v>551</v>
      </c>
      <c r="Y285" s="19"/>
      <c r="Z285" s="19">
        <v>577.5643364</v>
      </c>
      <c r="AA285" s="19"/>
      <c r="AB285" s="19">
        <v>11.551286729999999</v>
      </c>
      <c r="AC285" s="16">
        <v>0.85</v>
      </c>
      <c r="AD285" s="19"/>
      <c r="AE285" s="19"/>
      <c r="AG285" t="s">
        <v>548</v>
      </c>
      <c r="AH285" t="s">
        <v>535</v>
      </c>
      <c r="AI285" t="s">
        <v>535</v>
      </c>
      <c r="CI285" t="s">
        <v>220</v>
      </c>
      <c r="CJ285">
        <v>276</v>
      </c>
      <c r="CK285" t="s">
        <v>364</v>
      </c>
      <c r="CL285" t="s">
        <v>29</v>
      </c>
      <c r="CM285">
        <f>IF(Table11[[#This Row],[CF heating system]]="Commercial electric heating",1,0)</f>
        <v>0</v>
      </c>
      <c r="CN285">
        <f>IF(AND(Table11[[#This Row],[CF heating system]]&lt;&gt;"Gas boiler",Table11[[#This Row],[Subsector]]&lt;&gt;"Industry"),1,0)</f>
        <v>1</v>
      </c>
      <c r="CO285" s="19">
        <v>0</v>
      </c>
    </row>
    <row r="286" spans="1:93" x14ac:dyDescent="0.25">
      <c r="H286" s="36"/>
      <c r="I286" s="36"/>
      <c r="J286" s="37"/>
      <c r="K286" s="37"/>
      <c r="L286" s="37"/>
      <c r="M286" s="37"/>
      <c r="P286" s="38"/>
      <c r="R286">
        <v>277</v>
      </c>
      <c r="S286" t="s">
        <v>506</v>
      </c>
      <c r="T286">
        <v>2020</v>
      </c>
      <c r="U286">
        <v>3000</v>
      </c>
      <c r="V286">
        <v>10000</v>
      </c>
      <c r="W286" t="s">
        <v>551</v>
      </c>
      <c r="Y286" s="19"/>
      <c r="Z286" s="19">
        <v>356.81973829999998</v>
      </c>
      <c r="AA286" s="19"/>
      <c r="AB286" s="19">
        <v>7.1363947659999996</v>
      </c>
      <c r="AC286" s="16">
        <v>0.85</v>
      </c>
      <c r="AD286" s="19"/>
      <c r="AE286" s="19"/>
      <c r="AG286" t="s">
        <v>550</v>
      </c>
      <c r="AH286" t="s">
        <v>517</v>
      </c>
      <c r="AI286" t="s">
        <v>517</v>
      </c>
      <c r="CI286" t="s">
        <v>220</v>
      </c>
      <c r="CJ286">
        <v>277</v>
      </c>
      <c r="CK286" t="s">
        <v>364</v>
      </c>
      <c r="CL286" t="s">
        <v>29</v>
      </c>
      <c r="CM286">
        <f>IF(Table11[[#This Row],[CF heating system]]="Commercial electric heating",1,0)</f>
        <v>0</v>
      </c>
      <c r="CN286">
        <f>IF(AND(Table11[[#This Row],[CF heating system]]&lt;&gt;"Gas boiler",Table11[[#This Row],[Subsector]]&lt;&gt;"Industry"),1,0)</f>
        <v>1</v>
      </c>
      <c r="CO286" s="19">
        <v>0</v>
      </c>
    </row>
    <row r="287" spans="1:93" x14ac:dyDescent="0.25">
      <c r="H287" s="36"/>
      <c r="I287" s="36"/>
      <c r="J287" s="37"/>
      <c r="K287" s="37"/>
      <c r="L287" s="37"/>
      <c r="M287" s="37"/>
      <c r="P287" s="38"/>
      <c r="R287">
        <v>278</v>
      </c>
      <c r="S287" t="s">
        <v>506</v>
      </c>
      <c r="T287">
        <v>2020</v>
      </c>
      <c r="U287">
        <v>10000</v>
      </c>
      <c r="V287">
        <v>30000</v>
      </c>
      <c r="W287" t="s">
        <v>551</v>
      </c>
      <c r="Y287" s="19"/>
      <c r="Z287" s="19">
        <v>229.93250380000001</v>
      </c>
      <c r="AA287" s="19"/>
      <c r="AB287" s="19">
        <v>4.5986500760000002</v>
      </c>
      <c r="AC287" s="16">
        <v>0.85</v>
      </c>
      <c r="AD287" s="19"/>
      <c r="AE287" s="19"/>
      <c r="AG287" t="s">
        <v>550</v>
      </c>
      <c r="AH287" t="s">
        <v>560</v>
      </c>
      <c r="AI287" t="s">
        <v>560</v>
      </c>
      <c r="CI287" t="s">
        <v>220</v>
      </c>
      <c r="CJ287">
        <v>278</v>
      </c>
      <c r="CK287" t="s">
        <v>364</v>
      </c>
      <c r="CL287" t="s">
        <v>20</v>
      </c>
      <c r="CM287">
        <f>IF(Table11[[#This Row],[CF heating system]]="Commercial electric heating",1,0)</f>
        <v>0</v>
      </c>
      <c r="CN287">
        <f>IF(AND(Table11[[#This Row],[CF heating system]]&lt;&gt;"Gas boiler",Table11[[#This Row],[Subsector]]&lt;&gt;"Industry"),1,0)</f>
        <v>1</v>
      </c>
      <c r="CO287" s="19">
        <v>0</v>
      </c>
    </row>
    <row r="288" spans="1:93" x14ac:dyDescent="0.25">
      <c r="H288" s="36"/>
      <c r="I288" s="36"/>
      <c r="J288" s="37"/>
      <c r="K288" s="37"/>
      <c r="L288" s="37"/>
      <c r="M288" s="37"/>
      <c r="P288" s="38"/>
      <c r="R288">
        <v>279</v>
      </c>
      <c r="S288" t="s">
        <v>506</v>
      </c>
      <c r="T288">
        <v>2020</v>
      </c>
      <c r="U288">
        <v>30000</v>
      </c>
      <c r="V288">
        <v>100000000</v>
      </c>
      <c r="W288" t="s">
        <v>551</v>
      </c>
      <c r="Y288" s="19"/>
      <c r="Z288" s="19">
        <v>142.0524964</v>
      </c>
      <c r="AA288" s="19"/>
      <c r="AB288" s="19">
        <v>2.8410499279999999</v>
      </c>
      <c r="AC288" s="16">
        <v>0.85</v>
      </c>
      <c r="AD288" s="19"/>
      <c r="AE288" s="19"/>
      <c r="AG288" t="s">
        <v>552</v>
      </c>
      <c r="AH288" t="s">
        <v>517</v>
      </c>
      <c r="AI288" t="s">
        <v>517</v>
      </c>
      <c r="CI288" t="s">
        <v>220</v>
      </c>
      <c r="CJ288">
        <v>279</v>
      </c>
      <c r="CK288" t="s">
        <v>364</v>
      </c>
      <c r="CL288" t="s">
        <v>20</v>
      </c>
      <c r="CM288">
        <f>IF(Table11[[#This Row],[CF heating system]]="Commercial electric heating",1,0)</f>
        <v>0</v>
      </c>
      <c r="CN288">
        <f>IF(AND(Table11[[#This Row],[CF heating system]]&lt;&gt;"Gas boiler",Table11[[#This Row],[Subsector]]&lt;&gt;"Industry"),1,0)</f>
        <v>1</v>
      </c>
      <c r="CO288" s="19">
        <v>0</v>
      </c>
    </row>
    <row r="289" spans="8:93" x14ac:dyDescent="0.25">
      <c r="H289" s="36"/>
      <c r="I289" s="36"/>
      <c r="J289" s="37"/>
      <c r="K289" s="37"/>
      <c r="L289" s="37"/>
      <c r="M289" s="37"/>
      <c r="P289" s="38"/>
      <c r="R289">
        <v>280</v>
      </c>
      <c r="S289" t="s">
        <v>506</v>
      </c>
      <c r="T289">
        <v>2020</v>
      </c>
      <c r="U289">
        <v>100000000</v>
      </c>
      <c r="V289">
        <v>1000000000</v>
      </c>
      <c r="W289" t="s">
        <v>551</v>
      </c>
      <c r="Y289" s="19"/>
      <c r="Z289" s="19">
        <v>91.537778500000002</v>
      </c>
      <c r="AA289" s="19"/>
      <c r="AB289" s="19">
        <v>1.83075557</v>
      </c>
      <c r="AC289" s="16">
        <v>0.85</v>
      </c>
      <c r="AD289" s="19"/>
      <c r="AE289" s="19"/>
      <c r="AG289" t="s">
        <v>552</v>
      </c>
      <c r="AH289" t="s">
        <v>560</v>
      </c>
      <c r="AI289" t="s">
        <v>560</v>
      </c>
      <c r="CI289" t="s">
        <v>220</v>
      </c>
      <c r="CJ289">
        <v>280</v>
      </c>
      <c r="CK289" t="s">
        <v>364</v>
      </c>
      <c r="CL289" t="s">
        <v>20</v>
      </c>
      <c r="CM289">
        <f>IF(Table11[[#This Row],[CF heating system]]="Commercial electric heating",1,0)</f>
        <v>0</v>
      </c>
      <c r="CN289">
        <f>IF(AND(Table11[[#This Row],[CF heating system]]&lt;&gt;"Gas boiler",Table11[[#This Row],[Subsector]]&lt;&gt;"Industry"),1,0)</f>
        <v>1</v>
      </c>
      <c r="CO289" s="19">
        <v>0</v>
      </c>
    </row>
    <row r="290" spans="8:93" x14ac:dyDescent="0.25">
      <c r="H290" s="36"/>
      <c r="I290" s="36"/>
      <c r="J290" s="37"/>
      <c r="K290" s="37"/>
      <c r="L290" s="37"/>
      <c r="M290" s="37"/>
      <c r="P290" s="38"/>
      <c r="R290">
        <v>281</v>
      </c>
      <c r="S290" t="s">
        <v>510</v>
      </c>
      <c r="T290">
        <v>2020</v>
      </c>
      <c r="U290">
        <v>0</v>
      </c>
      <c r="V290">
        <v>100</v>
      </c>
      <c r="W290" t="s">
        <v>551</v>
      </c>
      <c r="Y290" s="19"/>
      <c r="Z290" s="19">
        <v>1102.740898</v>
      </c>
      <c r="AA290" s="19"/>
      <c r="AB290" s="19">
        <v>22.054817960000001</v>
      </c>
      <c r="AC290" s="16">
        <v>0.85</v>
      </c>
      <c r="AD290" s="19"/>
      <c r="AE290" s="19"/>
      <c r="AG290" t="s">
        <v>553</v>
      </c>
      <c r="AH290" t="s">
        <v>517</v>
      </c>
      <c r="AI290" t="s">
        <v>517</v>
      </c>
      <c r="CI290" t="s">
        <v>220</v>
      </c>
      <c r="CJ290">
        <v>281</v>
      </c>
      <c r="CK290" t="s">
        <v>364</v>
      </c>
      <c r="CL290" t="s">
        <v>20</v>
      </c>
      <c r="CM290">
        <f>IF(Table11[[#This Row],[CF heating system]]="Commercial electric heating",1,0)</f>
        <v>0</v>
      </c>
      <c r="CN290">
        <f>IF(AND(Table11[[#This Row],[CF heating system]]&lt;&gt;"Gas boiler",Table11[[#This Row],[Subsector]]&lt;&gt;"Industry"),1,0)</f>
        <v>1</v>
      </c>
      <c r="CO290" s="19">
        <v>0</v>
      </c>
    </row>
    <row r="291" spans="8:93" x14ac:dyDescent="0.25">
      <c r="H291" s="36"/>
      <c r="I291" s="36"/>
      <c r="J291" s="37"/>
      <c r="K291" s="37"/>
      <c r="L291" s="37"/>
      <c r="M291" s="37"/>
      <c r="P291" s="38"/>
      <c r="R291">
        <v>282</v>
      </c>
      <c r="S291" t="s">
        <v>510</v>
      </c>
      <c r="T291">
        <v>2020</v>
      </c>
      <c r="U291">
        <v>100</v>
      </c>
      <c r="V291">
        <v>300</v>
      </c>
      <c r="W291" t="s">
        <v>551</v>
      </c>
      <c r="Y291" s="19"/>
      <c r="Z291" s="19">
        <v>1102.740898</v>
      </c>
      <c r="AA291" s="19"/>
      <c r="AB291" s="19">
        <v>22.054817960000001</v>
      </c>
      <c r="AC291" s="16">
        <v>0.85</v>
      </c>
      <c r="AD291" s="19"/>
      <c r="AE291" s="19"/>
      <c r="AG291" t="s">
        <v>553</v>
      </c>
      <c r="AH291" t="s">
        <v>560</v>
      </c>
      <c r="AI291" t="s">
        <v>560</v>
      </c>
      <c r="CI291" t="s">
        <v>220</v>
      </c>
      <c r="CJ291">
        <v>282</v>
      </c>
      <c r="CK291" t="s">
        <v>364</v>
      </c>
      <c r="CL291" t="s">
        <v>20</v>
      </c>
      <c r="CM291">
        <f>IF(Table11[[#This Row],[CF heating system]]="Commercial electric heating",1,0)</f>
        <v>0</v>
      </c>
      <c r="CN291">
        <f>IF(AND(Table11[[#This Row],[CF heating system]]&lt;&gt;"Gas boiler",Table11[[#This Row],[Subsector]]&lt;&gt;"Industry"),1,0)</f>
        <v>1</v>
      </c>
      <c r="CO291" s="19">
        <v>0</v>
      </c>
    </row>
    <row r="292" spans="8:93" x14ac:dyDescent="0.25">
      <c r="H292" s="36"/>
      <c r="I292" s="36"/>
      <c r="J292" s="37"/>
      <c r="K292" s="37"/>
      <c r="L292" s="37"/>
      <c r="M292" s="37"/>
      <c r="P292" s="38"/>
      <c r="R292">
        <v>283</v>
      </c>
      <c r="S292" t="s">
        <v>510</v>
      </c>
      <c r="T292">
        <v>2020</v>
      </c>
      <c r="U292">
        <v>300</v>
      </c>
      <c r="V292">
        <v>1000</v>
      </c>
      <c r="W292" t="s">
        <v>551</v>
      </c>
      <c r="Y292" s="19"/>
      <c r="Z292" s="19">
        <v>1102.740898</v>
      </c>
      <c r="AA292" s="19"/>
      <c r="AB292" s="19">
        <v>22.054817960000001</v>
      </c>
      <c r="AC292" s="16">
        <v>0.85</v>
      </c>
      <c r="AD292" s="19"/>
      <c r="AE292" s="19"/>
      <c r="AG292" t="s">
        <v>555</v>
      </c>
      <c r="AH292" t="s">
        <v>517</v>
      </c>
      <c r="AI292" t="s">
        <v>517</v>
      </c>
      <c r="CI292" t="s">
        <v>220</v>
      </c>
      <c r="CJ292">
        <v>283</v>
      </c>
      <c r="CK292" t="s">
        <v>364</v>
      </c>
      <c r="CL292" t="s">
        <v>20</v>
      </c>
      <c r="CM292">
        <f>IF(Table11[[#This Row],[CF heating system]]="Commercial electric heating",1,0)</f>
        <v>0</v>
      </c>
      <c r="CN292">
        <f>IF(AND(Table11[[#This Row],[CF heating system]]&lt;&gt;"Gas boiler",Table11[[#This Row],[Subsector]]&lt;&gt;"Industry"),1,0)</f>
        <v>1</v>
      </c>
      <c r="CO292" s="19">
        <v>0</v>
      </c>
    </row>
    <row r="293" spans="8:93" x14ac:dyDescent="0.25">
      <c r="H293" s="36"/>
      <c r="I293" s="36"/>
      <c r="J293" s="37"/>
      <c r="K293" s="37"/>
      <c r="L293" s="37"/>
      <c r="M293" s="37"/>
      <c r="P293" s="38"/>
      <c r="R293">
        <v>284</v>
      </c>
      <c r="S293" t="s">
        <v>510</v>
      </c>
      <c r="T293">
        <v>2020</v>
      </c>
      <c r="U293">
        <v>1000</v>
      </c>
      <c r="V293">
        <v>3000</v>
      </c>
      <c r="W293" t="s">
        <v>551</v>
      </c>
      <c r="Y293" s="19"/>
      <c r="Z293" s="19">
        <v>1102.740898</v>
      </c>
      <c r="AA293" s="19"/>
      <c r="AB293" s="19">
        <v>22.054817960000001</v>
      </c>
      <c r="AC293" s="16">
        <v>0.85</v>
      </c>
      <c r="AD293" s="19"/>
      <c r="AE293" s="19"/>
      <c r="AG293" t="s">
        <v>555</v>
      </c>
      <c r="AH293" t="s">
        <v>560</v>
      </c>
      <c r="AI293" t="s">
        <v>560</v>
      </c>
      <c r="CI293" t="s">
        <v>220</v>
      </c>
      <c r="CJ293">
        <v>284</v>
      </c>
      <c r="CK293" t="s">
        <v>364</v>
      </c>
      <c r="CL293" t="s">
        <v>20</v>
      </c>
      <c r="CM293">
        <f>IF(Table11[[#This Row],[CF heating system]]="Commercial electric heating",1,0)</f>
        <v>0</v>
      </c>
      <c r="CN293">
        <f>IF(AND(Table11[[#This Row],[CF heating system]]&lt;&gt;"Gas boiler",Table11[[#This Row],[Subsector]]&lt;&gt;"Industry"),1,0)</f>
        <v>1</v>
      </c>
      <c r="CO293" s="19">
        <v>0</v>
      </c>
    </row>
    <row r="294" spans="8:93" x14ac:dyDescent="0.25">
      <c r="H294" s="36"/>
      <c r="I294" s="36"/>
      <c r="J294" s="37"/>
      <c r="K294" s="37"/>
      <c r="L294" s="37"/>
      <c r="M294" s="37"/>
      <c r="P294" s="38"/>
      <c r="R294">
        <v>285</v>
      </c>
      <c r="S294" t="s">
        <v>510</v>
      </c>
      <c r="T294">
        <v>2020</v>
      </c>
      <c r="U294">
        <v>3000</v>
      </c>
      <c r="V294">
        <v>10000</v>
      </c>
      <c r="W294" t="s">
        <v>551</v>
      </c>
      <c r="Y294" s="19"/>
      <c r="Z294" s="19">
        <v>681.27426479999997</v>
      </c>
      <c r="AA294" s="19"/>
      <c r="AB294" s="19">
        <v>13.625485299999999</v>
      </c>
      <c r="AC294" s="16">
        <v>0.85</v>
      </c>
      <c r="AD294" s="19"/>
      <c r="AE294" s="19"/>
      <c r="AG294" t="s">
        <v>557</v>
      </c>
      <c r="AH294" t="s">
        <v>517</v>
      </c>
      <c r="AI294" t="s">
        <v>517</v>
      </c>
      <c r="CI294" t="s">
        <v>220</v>
      </c>
      <c r="CJ294">
        <v>285</v>
      </c>
      <c r="CK294" t="s">
        <v>453</v>
      </c>
      <c r="CL294" t="s">
        <v>462</v>
      </c>
      <c r="CM294">
        <f>IF(Table11[[#This Row],[CF heating system]]="Commercial electric heating",1,0)</f>
        <v>0</v>
      </c>
      <c r="CN294">
        <f>IF(AND(Table11[[#This Row],[CF heating system]]&lt;&gt;"Gas boiler",Table11[[#This Row],[Subsector]]&lt;&gt;"Industry"),1,0)</f>
        <v>0</v>
      </c>
      <c r="CO294" s="19">
        <v>0</v>
      </c>
    </row>
    <row r="295" spans="8:93" x14ac:dyDescent="0.25">
      <c r="H295" s="36"/>
      <c r="I295" s="36"/>
      <c r="J295" s="37"/>
      <c r="K295" s="37"/>
      <c r="L295" s="37"/>
      <c r="M295" s="37"/>
      <c r="P295" s="38"/>
      <c r="R295">
        <v>286</v>
      </c>
      <c r="S295" t="s">
        <v>510</v>
      </c>
      <c r="T295">
        <v>2020</v>
      </c>
      <c r="U295">
        <v>10000</v>
      </c>
      <c r="V295">
        <v>30000</v>
      </c>
      <c r="W295" t="s">
        <v>551</v>
      </c>
      <c r="Y295" s="19"/>
      <c r="Z295" s="19">
        <v>439.00905879999999</v>
      </c>
      <c r="AA295" s="19"/>
      <c r="AB295" s="19">
        <v>8.7801811759999993</v>
      </c>
      <c r="AC295" s="16">
        <v>0.85</v>
      </c>
      <c r="AD295" s="19"/>
      <c r="AE295" s="19"/>
      <c r="AG295" t="s">
        <v>557</v>
      </c>
      <c r="AH295" t="s">
        <v>560</v>
      </c>
      <c r="AI295" t="s">
        <v>560</v>
      </c>
      <c r="CI295" t="s">
        <v>220</v>
      </c>
      <c r="CJ295">
        <v>286</v>
      </c>
      <c r="CK295" t="s">
        <v>453</v>
      </c>
      <c r="CL295" t="s">
        <v>475</v>
      </c>
      <c r="CM295">
        <f>IF(Table11[[#This Row],[CF heating system]]="Commercial electric heating",1,0)</f>
        <v>0</v>
      </c>
      <c r="CN295">
        <f>IF(AND(Table11[[#This Row],[CF heating system]]&lt;&gt;"Gas boiler",Table11[[#This Row],[Subsector]]&lt;&gt;"Industry"),1,0)</f>
        <v>0</v>
      </c>
      <c r="CO295" s="19">
        <v>0</v>
      </c>
    </row>
    <row r="296" spans="8:93" x14ac:dyDescent="0.25">
      <c r="H296" s="36"/>
      <c r="I296" s="36"/>
      <c r="J296" s="37"/>
      <c r="K296" s="37"/>
      <c r="L296" s="37"/>
      <c r="M296" s="37"/>
      <c r="P296" s="38"/>
      <c r="R296">
        <v>287</v>
      </c>
      <c r="S296" t="s">
        <v>510</v>
      </c>
      <c r="T296">
        <v>2020</v>
      </c>
      <c r="U296">
        <v>30000</v>
      </c>
      <c r="V296">
        <v>100000000</v>
      </c>
      <c r="W296" t="s">
        <v>551</v>
      </c>
      <c r="Y296" s="19"/>
      <c r="Z296" s="19">
        <v>271.22016989999997</v>
      </c>
      <c r="AA296" s="19"/>
      <c r="AB296" s="19">
        <v>5.424403399</v>
      </c>
      <c r="AC296" s="16">
        <v>0.85</v>
      </c>
      <c r="AD296" s="19"/>
      <c r="AE296" s="19"/>
      <c r="AG296" t="s">
        <v>558</v>
      </c>
      <c r="AH296" t="s">
        <v>517</v>
      </c>
      <c r="AI296" t="s">
        <v>517</v>
      </c>
      <c r="CI296" t="s">
        <v>220</v>
      </c>
      <c r="CJ296">
        <v>287</v>
      </c>
      <c r="CK296" t="s">
        <v>453</v>
      </c>
      <c r="CL296" t="s">
        <v>282</v>
      </c>
      <c r="CM296">
        <f>IF(Table11[[#This Row],[CF heating system]]="Commercial electric heating",1,0)</f>
        <v>0</v>
      </c>
      <c r="CN296">
        <f>IF(AND(Table11[[#This Row],[CF heating system]]&lt;&gt;"Gas boiler",Table11[[#This Row],[Subsector]]&lt;&gt;"Industry"),1,0)</f>
        <v>0</v>
      </c>
      <c r="CO296" s="19">
        <v>0</v>
      </c>
    </row>
    <row r="297" spans="8:93" x14ac:dyDescent="0.25">
      <c r="H297" s="36"/>
      <c r="I297" s="36"/>
      <c r="J297" s="37"/>
      <c r="K297" s="37"/>
      <c r="L297" s="37"/>
      <c r="M297" s="37"/>
      <c r="P297" s="38"/>
      <c r="R297">
        <v>288</v>
      </c>
      <c r="S297" t="s">
        <v>510</v>
      </c>
      <c r="T297">
        <v>2020</v>
      </c>
      <c r="U297">
        <v>100000000</v>
      </c>
      <c r="V297">
        <v>1000000000</v>
      </c>
      <c r="W297" t="s">
        <v>551</v>
      </c>
      <c r="Y297" s="19"/>
      <c r="Z297" s="19">
        <v>174.77265420000001</v>
      </c>
      <c r="AA297" s="19"/>
      <c r="AB297" s="19">
        <v>3.4954530849999998</v>
      </c>
      <c r="AC297" s="16">
        <v>0.85</v>
      </c>
      <c r="AD297" s="19"/>
      <c r="AE297" s="19"/>
      <c r="AG297" t="s">
        <v>558</v>
      </c>
      <c r="AH297" t="s">
        <v>560</v>
      </c>
      <c r="AI297" t="s">
        <v>560</v>
      </c>
      <c r="CI297" t="s">
        <v>220</v>
      </c>
      <c r="CJ297">
        <v>288</v>
      </c>
      <c r="CK297" t="s">
        <v>453</v>
      </c>
      <c r="CL297" t="s">
        <v>267</v>
      </c>
      <c r="CM297">
        <f>IF(Table11[[#This Row],[CF heating system]]="Commercial electric heating",1,0)</f>
        <v>0</v>
      </c>
      <c r="CN297">
        <f>IF(AND(Table11[[#This Row],[CF heating system]]&lt;&gt;"Gas boiler",Table11[[#This Row],[Subsector]]&lt;&gt;"Industry"),1,0)</f>
        <v>0</v>
      </c>
      <c r="CO297" s="19">
        <v>0</v>
      </c>
    </row>
    <row r="298" spans="8:93" x14ac:dyDescent="0.25">
      <c r="H298" s="36"/>
      <c r="I298" s="36"/>
      <c r="J298" s="37"/>
      <c r="K298" s="37"/>
      <c r="L298" s="37"/>
      <c r="M298" s="37"/>
      <c r="P298" s="38"/>
      <c r="R298">
        <v>289</v>
      </c>
      <c r="S298" t="s">
        <v>513</v>
      </c>
      <c r="T298">
        <v>2020</v>
      </c>
      <c r="U298">
        <v>0</v>
      </c>
      <c r="V298">
        <v>100</v>
      </c>
      <c r="W298" t="s">
        <v>551</v>
      </c>
      <c r="Y298" s="19"/>
      <c r="Z298" s="19">
        <v>577.5643364</v>
      </c>
      <c r="AA298" s="19"/>
      <c r="AB298" s="19">
        <v>11.551286729999999</v>
      </c>
      <c r="AC298" s="26">
        <v>0.92</v>
      </c>
      <c r="AD298" s="19"/>
      <c r="AE298" s="19"/>
      <c r="AG298" t="s">
        <v>559</v>
      </c>
      <c r="AH298" t="s">
        <v>517</v>
      </c>
      <c r="AI298" t="s">
        <v>517</v>
      </c>
      <c r="CI298" t="s">
        <v>220</v>
      </c>
      <c r="CJ298">
        <v>289</v>
      </c>
      <c r="CK298" t="s">
        <v>453</v>
      </c>
      <c r="CL298" t="s">
        <v>282</v>
      </c>
      <c r="CM298">
        <f>IF(Table11[[#This Row],[CF heating system]]="Commercial electric heating",1,0)</f>
        <v>0</v>
      </c>
      <c r="CN298">
        <f>IF(AND(Table11[[#This Row],[CF heating system]]&lt;&gt;"Gas boiler",Table11[[#This Row],[Subsector]]&lt;&gt;"Industry"),1,0)</f>
        <v>0</v>
      </c>
      <c r="CO298" s="19">
        <v>0</v>
      </c>
    </row>
    <row r="299" spans="8:93" x14ac:dyDescent="0.25">
      <c r="H299" s="36"/>
      <c r="I299" s="36"/>
      <c r="J299" s="37"/>
      <c r="K299" s="37"/>
      <c r="L299" s="37"/>
      <c r="M299" s="37"/>
      <c r="P299" s="38"/>
      <c r="R299">
        <v>290</v>
      </c>
      <c r="S299" t="s">
        <v>513</v>
      </c>
      <c r="T299">
        <v>2020</v>
      </c>
      <c r="U299">
        <v>100</v>
      </c>
      <c r="V299">
        <v>300</v>
      </c>
      <c r="W299" t="s">
        <v>551</v>
      </c>
      <c r="Y299" s="19"/>
      <c r="Z299" s="19">
        <v>577.5643364</v>
      </c>
      <c r="AA299" s="19"/>
      <c r="AB299" s="19">
        <v>11.551286729999999</v>
      </c>
      <c r="AC299" s="26">
        <v>0.92</v>
      </c>
      <c r="AD299" s="19"/>
      <c r="AE299" s="19"/>
      <c r="AG299" t="s">
        <v>559</v>
      </c>
      <c r="AH299" t="s">
        <v>560</v>
      </c>
      <c r="AI299" t="s">
        <v>560</v>
      </c>
      <c r="CI299" t="s">
        <v>220</v>
      </c>
      <c r="CJ299">
        <v>290</v>
      </c>
      <c r="CK299" t="s">
        <v>453</v>
      </c>
      <c r="CL299" t="s">
        <v>286</v>
      </c>
      <c r="CM299">
        <f>IF(Table11[[#This Row],[CF heating system]]="Commercial electric heating",1,0)</f>
        <v>0</v>
      </c>
      <c r="CN299">
        <f>IF(AND(Table11[[#This Row],[CF heating system]]&lt;&gt;"Gas boiler",Table11[[#This Row],[Subsector]]&lt;&gt;"Industry"),1,0)</f>
        <v>0</v>
      </c>
      <c r="CO299" s="19">
        <v>0</v>
      </c>
    </row>
    <row r="300" spans="8:93" x14ac:dyDescent="0.25">
      <c r="H300" s="36"/>
      <c r="I300" s="36"/>
      <c r="J300" s="37"/>
      <c r="K300" s="37"/>
      <c r="L300" s="37"/>
      <c r="M300" s="37"/>
      <c r="P300" s="38"/>
      <c r="R300">
        <v>291</v>
      </c>
      <c r="S300" t="s">
        <v>513</v>
      </c>
      <c r="T300">
        <v>2020</v>
      </c>
      <c r="U300">
        <v>300</v>
      </c>
      <c r="V300">
        <v>1000</v>
      </c>
      <c r="W300" t="s">
        <v>551</v>
      </c>
      <c r="Y300" s="19"/>
      <c r="Z300" s="19">
        <v>577.5643364</v>
      </c>
      <c r="AA300" s="19"/>
      <c r="AB300" s="19">
        <v>11.551286729999999</v>
      </c>
      <c r="AC300" s="26">
        <v>0.92</v>
      </c>
      <c r="AD300" s="19"/>
      <c r="AE300" s="19"/>
      <c r="CI300" t="s">
        <v>220</v>
      </c>
      <c r="CJ300">
        <v>291</v>
      </c>
      <c r="CK300" t="s">
        <v>453</v>
      </c>
      <c r="CL300" t="s">
        <v>462</v>
      </c>
      <c r="CM300">
        <f>IF(Table11[[#This Row],[CF heating system]]="Commercial electric heating",1,0)</f>
        <v>0</v>
      </c>
      <c r="CN300">
        <f>IF(AND(Table11[[#This Row],[CF heating system]]&lt;&gt;"Gas boiler",Table11[[#This Row],[Subsector]]&lt;&gt;"Industry"),1,0)</f>
        <v>0</v>
      </c>
      <c r="CO300" s="19">
        <v>0</v>
      </c>
    </row>
    <row r="301" spans="8:93" x14ac:dyDescent="0.25">
      <c r="H301" s="36"/>
      <c r="I301" s="36"/>
      <c r="J301" s="37"/>
      <c r="K301" s="37"/>
      <c r="L301" s="37"/>
      <c r="M301" s="37"/>
      <c r="P301" s="38"/>
      <c r="R301">
        <v>292</v>
      </c>
      <c r="S301" t="s">
        <v>513</v>
      </c>
      <c r="T301">
        <v>2020</v>
      </c>
      <c r="U301">
        <v>1000</v>
      </c>
      <c r="V301">
        <v>3000</v>
      </c>
      <c r="W301" t="s">
        <v>551</v>
      </c>
      <c r="Y301" s="19"/>
      <c r="Z301" s="19">
        <v>577.5643364</v>
      </c>
      <c r="AA301" s="19"/>
      <c r="AB301" s="19">
        <v>11.551286729999999</v>
      </c>
      <c r="AC301" s="26">
        <v>0.92</v>
      </c>
      <c r="AD301" s="19"/>
      <c r="AE301" s="19"/>
      <c r="CI301" t="s">
        <v>220</v>
      </c>
      <c r="CJ301">
        <v>292</v>
      </c>
      <c r="CK301" t="s">
        <v>453</v>
      </c>
      <c r="CL301" t="s">
        <v>475</v>
      </c>
      <c r="CM301">
        <f>IF(Table11[[#This Row],[CF heating system]]="Commercial electric heating",1,0)</f>
        <v>0</v>
      </c>
      <c r="CN301">
        <f>IF(AND(Table11[[#This Row],[CF heating system]]&lt;&gt;"Gas boiler",Table11[[#This Row],[Subsector]]&lt;&gt;"Industry"),1,0)</f>
        <v>0</v>
      </c>
      <c r="CO301" s="19">
        <v>0</v>
      </c>
    </row>
    <row r="302" spans="8:93" x14ac:dyDescent="0.25">
      <c r="H302" s="36"/>
      <c r="I302" s="36"/>
      <c r="J302" s="37"/>
      <c r="K302" s="37"/>
      <c r="L302" s="37"/>
      <c r="M302" s="37"/>
      <c r="P302" s="38"/>
      <c r="R302">
        <v>293</v>
      </c>
      <c r="S302" t="s">
        <v>513</v>
      </c>
      <c r="T302">
        <v>2020</v>
      </c>
      <c r="U302">
        <v>3000</v>
      </c>
      <c r="V302">
        <v>10000</v>
      </c>
      <c r="W302" t="s">
        <v>551</v>
      </c>
      <c r="Y302" s="19"/>
      <c r="Z302" s="19">
        <v>356.81973829999998</v>
      </c>
      <c r="AA302" s="19"/>
      <c r="AB302" s="19">
        <v>7.1363947659999996</v>
      </c>
      <c r="AC302" s="26">
        <v>0.92</v>
      </c>
      <c r="AD302" s="19"/>
      <c r="AE302" s="19"/>
      <c r="CI302" t="s">
        <v>220</v>
      </c>
      <c r="CJ302">
        <v>293</v>
      </c>
      <c r="CK302" t="s">
        <v>453</v>
      </c>
      <c r="CL302" t="s">
        <v>282</v>
      </c>
      <c r="CM302">
        <f>IF(Table11[[#This Row],[CF heating system]]="Commercial electric heating",1,0)</f>
        <v>0</v>
      </c>
      <c r="CN302">
        <f>IF(AND(Table11[[#This Row],[CF heating system]]&lt;&gt;"Gas boiler",Table11[[#This Row],[Subsector]]&lt;&gt;"Industry"),1,0)</f>
        <v>0</v>
      </c>
      <c r="CO302" s="19">
        <v>0</v>
      </c>
    </row>
    <row r="303" spans="8:93" x14ac:dyDescent="0.25">
      <c r="H303" s="36"/>
      <c r="I303" s="36"/>
      <c r="J303" s="37"/>
      <c r="K303" s="37"/>
      <c r="L303" s="37"/>
      <c r="M303" s="37"/>
      <c r="P303" s="38"/>
      <c r="R303">
        <v>294</v>
      </c>
      <c r="S303" t="s">
        <v>513</v>
      </c>
      <c r="T303">
        <v>2020</v>
      </c>
      <c r="U303">
        <v>10000</v>
      </c>
      <c r="V303">
        <v>30000</v>
      </c>
      <c r="W303" t="s">
        <v>551</v>
      </c>
      <c r="Y303" s="19"/>
      <c r="Z303" s="19">
        <v>229.93250380000001</v>
      </c>
      <c r="AA303" s="19"/>
      <c r="AB303" s="19">
        <v>4.5986500760000002</v>
      </c>
      <c r="AC303" s="26">
        <v>0.92</v>
      </c>
      <c r="AD303" s="19"/>
      <c r="AE303" s="19"/>
      <c r="CI303" t="s">
        <v>220</v>
      </c>
      <c r="CJ303">
        <v>294</v>
      </c>
      <c r="CK303" t="s">
        <v>453</v>
      </c>
      <c r="CL303" t="s">
        <v>462</v>
      </c>
      <c r="CM303">
        <f>IF(Table11[[#This Row],[CF heating system]]="Commercial electric heating",1,0)</f>
        <v>0</v>
      </c>
      <c r="CN303">
        <f>IF(AND(Table11[[#This Row],[CF heating system]]&lt;&gt;"Gas boiler",Table11[[#This Row],[Subsector]]&lt;&gt;"Industry"),1,0)</f>
        <v>0</v>
      </c>
      <c r="CO303" s="19">
        <v>0</v>
      </c>
    </row>
    <row r="304" spans="8:93" x14ac:dyDescent="0.25">
      <c r="H304" s="36"/>
      <c r="I304" s="36"/>
      <c r="J304" s="37"/>
      <c r="K304" s="37"/>
      <c r="L304" s="37"/>
      <c r="M304" s="37"/>
      <c r="P304" s="38"/>
      <c r="R304">
        <v>295</v>
      </c>
      <c r="S304" t="s">
        <v>513</v>
      </c>
      <c r="T304">
        <v>2020</v>
      </c>
      <c r="U304">
        <v>30000</v>
      </c>
      <c r="V304">
        <v>100000000</v>
      </c>
      <c r="W304" t="s">
        <v>551</v>
      </c>
      <c r="Y304" s="19"/>
      <c r="Z304" s="19">
        <v>142.0524964</v>
      </c>
      <c r="AA304" s="19"/>
      <c r="AB304" s="19">
        <v>2.8410499279999999</v>
      </c>
      <c r="AC304" s="26">
        <v>0.92</v>
      </c>
      <c r="AD304" s="19"/>
      <c r="AE304" s="19"/>
      <c r="CI304" t="s">
        <v>220</v>
      </c>
      <c r="CJ304">
        <v>295</v>
      </c>
      <c r="CK304" t="s">
        <v>453</v>
      </c>
      <c r="CL304" t="s">
        <v>286</v>
      </c>
      <c r="CM304">
        <f>IF(Table11[[#This Row],[CF heating system]]="Commercial electric heating",1,0)</f>
        <v>0</v>
      </c>
      <c r="CN304">
        <f>IF(AND(Table11[[#This Row],[CF heating system]]&lt;&gt;"Gas boiler",Table11[[#This Row],[Subsector]]&lt;&gt;"Industry"),1,0)</f>
        <v>0</v>
      </c>
      <c r="CO304" s="19">
        <v>0</v>
      </c>
    </row>
    <row r="305" spans="8:93" x14ac:dyDescent="0.25">
      <c r="H305" s="36"/>
      <c r="I305" s="36"/>
      <c r="J305" s="37"/>
      <c r="K305" s="37"/>
      <c r="L305" s="37"/>
      <c r="M305" s="37"/>
      <c r="P305" s="38"/>
      <c r="R305">
        <v>296</v>
      </c>
      <c r="S305" t="s">
        <v>513</v>
      </c>
      <c r="T305">
        <v>2020</v>
      </c>
      <c r="U305">
        <v>100000000</v>
      </c>
      <c r="V305">
        <v>1000000000</v>
      </c>
      <c r="W305" t="s">
        <v>551</v>
      </c>
      <c r="Y305" s="19"/>
      <c r="Z305" s="19">
        <v>91.537778500000002</v>
      </c>
      <c r="AA305" s="19"/>
      <c r="AB305" s="19">
        <v>1.83075557</v>
      </c>
      <c r="AC305" s="26">
        <v>0.92</v>
      </c>
      <c r="AD305" s="19"/>
      <c r="AE305" s="19"/>
      <c r="CI305" t="s">
        <v>220</v>
      </c>
      <c r="CJ305">
        <v>296</v>
      </c>
      <c r="CK305" t="s">
        <v>453</v>
      </c>
      <c r="CL305" t="s">
        <v>458</v>
      </c>
      <c r="CM305">
        <f>IF(Table11[[#This Row],[CF heating system]]="Commercial electric heating",1,0)</f>
        <v>0</v>
      </c>
      <c r="CN305">
        <f>IF(AND(Table11[[#This Row],[CF heating system]]&lt;&gt;"Gas boiler",Table11[[#This Row],[Subsector]]&lt;&gt;"Industry"),1,0)</f>
        <v>0</v>
      </c>
      <c r="CO305" s="19">
        <v>0</v>
      </c>
    </row>
    <row r="306" spans="8:93" x14ac:dyDescent="0.25">
      <c r="H306" s="36"/>
      <c r="I306" s="36"/>
      <c r="J306" s="37"/>
      <c r="K306" s="37"/>
      <c r="L306" s="37"/>
      <c r="M306" s="37"/>
      <c r="P306" s="38"/>
      <c r="R306">
        <v>297</v>
      </c>
      <c r="S306" t="s">
        <v>481</v>
      </c>
      <c r="T306">
        <v>2020</v>
      </c>
      <c r="U306">
        <v>0</v>
      </c>
      <c r="V306">
        <v>100</v>
      </c>
      <c r="W306" t="s">
        <v>448</v>
      </c>
      <c r="Y306" s="19"/>
      <c r="Z306" s="19">
        <v>324.80922520000001</v>
      </c>
      <c r="AA306" s="19"/>
      <c r="AB306" s="19">
        <v>6.4961845040000004</v>
      </c>
      <c r="AC306" s="26">
        <v>4</v>
      </c>
      <c r="AD306" s="19"/>
      <c r="AE306" s="19"/>
      <c r="CI306" t="s">
        <v>220</v>
      </c>
      <c r="CJ306">
        <v>297</v>
      </c>
      <c r="CK306" t="s">
        <v>453</v>
      </c>
      <c r="CL306" t="s">
        <v>462</v>
      </c>
      <c r="CM306">
        <f>IF(Table11[[#This Row],[CF heating system]]="Commercial electric heating",1,0)</f>
        <v>0</v>
      </c>
      <c r="CN306">
        <f>IF(AND(Table11[[#This Row],[CF heating system]]&lt;&gt;"Gas boiler",Table11[[#This Row],[Subsector]]&lt;&gt;"Industry"),1,0)</f>
        <v>0</v>
      </c>
      <c r="CO306" s="19">
        <v>0</v>
      </c>
    </row>
    <row r="307" spans="8:93" x14ac:dyDescent="0.25">
      <c r="H307" s="36"/>
      <c r="I307" s="36"/>
      <c r="J307" s="37"/>
      <c r="K307" s="37"/>
      <c r="L307" s="37"/>
      <c r="M307" s="37"/>
      <c r="P307" s="38"/>
      <c r="R307">
        <v>298</v>
      </c>
      <c r="S307" t="s">
        <v>481</v>
      </c>
      <c r="T307">
        <v>2020</v>
      </c>
      <c r="U307">
        <v>100</v>
      </c>
      <c r="V307">
        <v>300</v>
      </c>
      <c r="W307" t="s">
        <v>448</v>
      </c>
      <c r="Y307" s="19"/>
      <c r="Z307" s="19">
        <v>324.80922520000001</v>
      </c>
      <c r="AA307" s="19"/>
      <c r="AB307" s="19">
        <v>6.4961845040000004</v>
      </c>
      <c r="AC307" s="26">
        <v>4</v>
      </c>
      <c r="AD307" s="19"/>
      <c r="AE307" s="19"/>
      <c r="CI307" t="s">
        <v>220</v>
      </c>
      <c r="CJ307">
        <v>298</v>
      </c>
      <c r="CK307" t="s">
        <v>453</v>
      </c>
      <c r="CL307" t="s">
        <v>286</v>
      </c>
      <c r="CM307">
        <f>IF(Table11[[#This Row],[CF heating system]]="Commercial electric heating",1,0)</f>
        <v>0</v>
      </c>
      <c r="CN307">
        <f>IF(AND(Table11[[#This Row],[CF heating system]]&lt;&gt;"Gas boiler",Table11[[#This Row],[Subsector]]&lt;&gt;"Industry"),1,0)</f>
        <v>0</v>
      </c>
      <c r="CO307" s="19">
        <v>0</v>
      </c>
    </row>
    <row r="308" spans="8:93" x14ac:dyDescent="0.25">
      <c r="H308" s="36"/>
      <c r="I308" s="36"/>
      <c r="J308" s="37"/>
      <c r="K308" s="37"/>
      <c r="L308" s="37"/>
      <c r="M308" s="37"/>
      <c r="P308" s="38"/>
      <c r="R308">
        <v>299</v>
      </c>
      <c r="S308" t="s">
        <v>481</v>
      </c>
      <c r="T308">
        <v>2020</v>
      </c>
      <c r="U308">
        <v>300</v>
      </c>
      <c r="V308">
        <v>1000</v>
      </c>
      <c r="W308" t="s">
        <v>448</v>
      </c>
      <c r="Y308" s="19"/>
      <c r="Z308" s="19">
        <v>324.80922520000001</v>
      </c>
      <c r="AA308" s="19"/>
      <c r="AB308" s="19">
        <v>6.4961845040000004</v>
      </c>
      <c r="AC308" s="26">
        <v>4</v>
      </c>
      <c r="AD308" s="19"/>
      <c r="AE308" s="19"/>
      <c r="CI308" t="s">
        <v>220</v>
      </c>
      <c r="CJ308">
        <v>299</v>
      </c>
      <c r="CK308" t="s">
        <v>453</v>
      </c>
      <c r="CL308" t="s">
        <v>462</v>
      </c>
      <c r="CM308">
        <f>IF(Table11[[#This Row],[CF heating system]]="Commercial electric heating",1,0)</f>
        <v>0</v>
      </c>
      <c r="CN308">
        <f>IF(AND(Table11[[#This Row],[CF heating system]]&lt;&gt;"Gas boiler",Table11[[#This Row],[Subsector]]&lt;&gt;"Industry"),1,0)</f>
        <v>0</v>
      </c>
      <c r="CO308" s="19">
        <v>0</v>
      </c>
    </row>
    <row r="309" spans="8:93" x14ac:dyDescent="0.25">
      <c r="H309" s="36"/>
      <c r="I309" s="36"/>
      <c r="J309" s="37"/>
      <c r="K309" s="37"/>
      <c r="L309" s="37"/>
      <c r="M309" s="37"/>
      <c r="P309" s="38"/>
      <c r="R309">
        <v>300</v>
      </c>
      <c r="S309" t="s">
        <v>481</v>
      </c>
      <c r="T309">
        <v>2020</v>
      </c>
      <c r="U309">
        <v>1000</v>
      </c>
      <c r="V309">
        <v>3000</v>
      </c>
      <c r="W309" t="s">
        <v>448</v>
      </c>
      <c r="Y309" s="19"/>
      <c r="Z309" s="19">
        <v>324.80922520000001</v>
      </c>
      <c r="AA309" s="19"/>
      <c r="AB309" s="19">
        <v>6.4961845040000004</v>
      </c>
      <c r="AC309" s="26">
        <v>4</v>
      </c>
      <c r="AD309" s="19"/>
      <c r="AE309" s="19"/>
      <c r="CI309" t="s">
        <v>220</v>
      </c>
      <c r="CJ309">
        <v>300</v>
      </c>
      <c r="CK309" t="s">
        <v>453</v>
      </c>
      <c r="CL309" t="s">
        <v>475</v>
      </c>
      <c r="CM309">
        <f>IF(Table11[[#This Row],[CF heating system]]="Commercial electric heating",1,0)</f>
        <v>0</v>
      </c>
      <c r="CN309">
        <f>IF(AND(Table11[[#This Row],[CF heating system]]&lt;&gt;"Gas boiler",Table11[[#This Row],[Subsector]]&lt;&gt;"Industry"),1,0)</f>
        <v>0</v>
      </c>
      <c r="CO309" s="19">
        <v>0</v>
      </c>
    </row>
    <row r="310" spans="8:93" x14ac:dyDescent="0.25">
      <c r="H310" s="36"/>
      <c r="I310" s="36"/>
      <c r="J310" s="37"/>
      <c r="K310" s="37"/>
      <c r="L310" s="37"/>
      <c r="M310" s="37"/>
      <c r="P310" s="38"/>
      <c r="R310">
        <v>301</v>
      </c>
      <c r="S310" t="s">
        <v>481</v>
      </c>
      <c r="T310">
        <v>2020</v>
      </c>
      <c r="U310">
        <v>3000</v>
      </c>
      <c r="V310">
        <v>10000</v>
      </c>
      <c r="W310" t="s">
        <v>448</v>
      </c>
      <c r="Y310" s="19"/>
      <c r="Z310" s="19">
        <v>200.6674156</v>
      </c>
      <c r="AA310" s="19"/>
      <c r="AB310" s="19">
        <v>4.0133483119999998</v>
      </c>
      <c r="AC310" s="26">
        <v>4</v>
      </c>
      <c r="AD310" s="19"/>
      <c r="AE310" s="19"/>
      <c r="CI310" t="s">
        <v>220</v>
      </c>
      <c r="CJ310">
        <v>301</v>
      </c>
      <c r="CK310" t="s">
        <v>453</v>
      </c>
      <c r="CL310" t="s">
        <v>281</v>
      </c>
      <c r="CM310">
        <f>IF(Table11[[#This Row],[CF heating system]]="Commercial electric heating",1,0)</f>
        <v>0</v>
      </c>
      <c r="CN310">
        <f>IF(AND(Table11[[#This Row],[CF heating system]]&lt;&gt;"Gas boiler",Table11[[#This Row],[Subsector]]&lt;&gt;"Industry"),1,0)</f>
        <v>0</v>
      </c>
      <c r="CO310" s="19">
        <v>0</v>
      </c>
    </row>
    <row r="311" spans="8:93" x14ac:dyDescent="0.25">
      <c r="H311" s="36"/>
      <c r="I311" s="36"/>
      <c r="J311" s="37"/>
      <c r="K311" s="37"/>
      <c r="L311" s="37"/>
      <c r="M311" s="37"/>
      <c r="P311" s="38"/>
      <c r="R311">
        <v>302</v>
      </c>
      <c r="S311" t="s">
        <v>481</v>
      </c>
      <c r="T311">
        <v>2020</v>
      </c>
      <c r="U311">
        <v>10000</v>
      </c>
      <c r="V311">
        <v>30000</v>
      </c>
      <c r="W311" t="s">
        <v>448</v>
      </c>
      <c r="Y311" s="19"/>
      <c r="Z311" s="19">
        <v>129.30888160000001</v>
      </c>
      <c r="AA311" s="19"/>
      <c r="AB311" s="19">
        <v>2.5861776320000001</v>
      </c>
      <c r="AC311" s="26">
        <v>4</v>
      </c>
      <c r="AD311" s="19"/>
      <c r="AE311" s="19"/>
      <c r="CI311" t="s">
        <v>220</v>
      </c>
      <c r="CJ311">
        <v>302</v>
      </c>
      <c r="CK311" t="s">
        <v>453</v>
      </c>
      <c r="CL311" t="s">
        <v>286</v>
      </c>
      <c r="CM311">
        <f>IF(Table11[[#This Row],[CF heating system]]="Commercial electric heating",1,0)</f>
        <v>0</v>
      </c>
      <c r="CN311">
        <f>IF(AND(Table11[[#This Row],[CF heating system]]&lt;&gt;"Gas boiler",Table11[[#This Row],[Subsector]]&lt;&gt;"Industry"),1,0)</f>
        <v>0</v>
      </c>
      <c r="CO311" s="19">
        <v>0</v>
      </c>
    </row>
    <row r="312" spans="8:93" x14ac:dyDescent="0.25">
      <c r="H312" s="36"/>
      <c r="I312" s="36"/>
      <c r="J312" s="37"/>
      <c r="K312" s="37"/>
      <c r="L312" s="37"/>
      <c r="M312" s="37"/>
      <c r="P312" s="38"/>
      <c r="R312">
        <v>303</v>
      </c>
      <c r="S312" t="s">
        <v>481</v>
      </c>
      <c r="T312">
        <v>2020</v>
      </c>
      <c r="U312">
        <v>30000</v>
      </c>
      <c r="V312">
        <v>100000000</v>
      </c>
      <c r="W312" t="s">
        <v>448</v>
      </c>
      <c r="Y312" s="19"/>
      <c r="Z312" s="19">
        <v>79.887137039999999</v>
      </c>
      <c r="AA312" s="19"/>
      <c r="AB312" s="19">
        <v>1.597742741</v>
      </c>
      <c r="AC312" s="26">
        <v>4</v>
      </c>
      <c r="AD312" s="19"/>
      <c r="AE312" s="19"/>
      <c r="CI312" t="s">
        <v>220</v>
      </c>
      <c r="CJ312">
        <v>303</v>
      </c>
      <c r="CK312" t="s">
        <v>453</v>
      </c>
      <c r="CL312" t="s">
        <v>267</v>
      </c>
      <c r="CM312">
        <f>IF(Table11[[#This Row],[CF heating system]]="Commercial electric heating",1,0)</f>
        <v>0</v>
      </c>
      <c r="CN312">
        <f>IF(AND(Table11[[#This Row],[CF heating system]]&lt;&gt;"Gas boiler",Table11[[#This Row],[Subsector]]&lt;&gt;"Industry"),1,0)</f>
        <v>0</v>
      </c>
      <c r="CO312" s="19">
        <v>0</v>
      </c>
    </row>
    <row r="313" spans="8:93" x14ac:dyDescent="0.25">
      <c r="H313" s="36"/>
      <c r="I313" s="36"/>
      <c r="J313" s="37"/>
      <c r="K313" s="37"/>
      <c r="L313" s="37"/>
      <c r="M313" s="37"/>
      <c r="P313" s="38"/>
      <c r="R313">
        <v>304</v>
      </c>
      <c r="S313" t="s">
        <v>481</v>
      </c>
      <c r="T313">
        <v>2020</v>
      </c>
      <c r="U313">
        <v>100000000</v>
      </c>
      <c r="V313">
        <v>1000000000</v>
      </c>
      <c r="W313" t="s">
        <v>448</v>
      </c>
      <c r="Y313" s="19"/>
      <c r="Z313" s="19">
        <v>51.478792980000001</v>
      </c>
      <c r="AA313" s="19"/>
      <c r="AB313" s="19">
        <v>1.02957586</v>
      </c>
      <c r="AC313" s="26">
        <v>4</v>
      </c>
      <c r="AD313" s="19"/>
      <c r="AE313" s="19"/>
      <c r="CI313" t="s">
        <v>220</v>
      </c>
      <c r="CJ313">
        <v>304</v>
      </c>
      <c r="CK313" t="s">
        <v>453</v>
      </c>
      <c r="CL313" t="s">
        <v>458</v>
      </c>
      <c r="CM313">
        <f>IF(Table11[[#This Row],[CF heating system]]="Commercial electric heating",1,0)</f>
        <v>0</v>
      </c>
      <c r="CN313">
        <f>IF(AND(Table11[[#This Row],[CF heating system]]&lt;&gt;"Gas boiler",Table11[[#This Row],[Subsector]]&lt;&gt;"Industry"),1,0)</f>
        <v>0</v>
      </c>
      <c r="CO313" s="19">
        <v>0</v>
      </c>
    </row>
    <row r="314" spans="8:93" x14ac:dyDescent="0.25">
      <c r="H314" s="36"/>
      <c r="I314" s="36"/>
      <c r="J314" s="37"/>
      <c r="K314" s="37"/>
      <c r="L314" s="37"/>
      <c r="M314" s="37"/>
      <c r="P314" s="38"/>
      <c r="R314">
        <v>305</v>
      </c>
      <c r="S314" t="s">
        <v>477</v>
      </c>
      <c r="T314">
        <v>2020</v>
      </c>
      <c r="U314">
        <v>0</v>
      </c>
      <c r="V314">
        <v>100</v>
      </c>
      <c r="W314" t="s">
        <v>448</v>
      </c>
      <c r="Y314" s="19"/>
      <c r="Z314" s="19">
        <v>324.80922520000001</v>
      </c>
      <c r="AA314" s="19"/>
      <c r="AB314" s="19">
        <v>6.4961845040000004</v>
      </c>
      <c r="AC314" s="26">
        <v>4</v>
      </c>
      <c r="AD314" s="19"/>
      <c r="AE314" s="19"/>
      <c r="CI314" t="s">
        <v>220</v>
      </c>
      <c r="CJ314">
        <v>305</v>
      </c>
      <c r="CK314" t="s">
        <v>453</v>
      </c>
      <c r="CL314" t="s">
        <v>282</v>
      </c>
      <c r="CM314">
        <f>IF(Table11[[#This Row],[CF heating system]]="Commercial electric heating",1,0)</f>
        <v>0</v>
      </c>
      <c r="CN314">
        <f>IF(AND(Table11[[#This Row],[CF heating system]]&lt;&gt;"Gas boiler",Table11[[#This Row],[Subsector]]&lt;&gt;"Industry"),1,0)</f>
        <v>0</v>
      </c>
      <c r="CO314" s="19">
        <v>0</v>
      </c>
    </row>
    <row r="315" spans="8:93" x14ac:dyDescent="0.25">
      <c r="H315" s="36"/>
      <c r="I315" s="36"/>
      <c r="J315" s="37"/>
      <c r="K315" s="37"/>
      <c r="L315" s="37"/>
      <c r="M315" s="37"/>
      <c r="P315" s="38"/>
      <c r="R315">
        <v>306</v>
      </c>
      <c r="S315" t="s">
        <v>477</v>
      </c>
      <c r="T315">
        <v>2020</v>
      </c>
      <c r="U315">
        <v>100</v>
      </c>
      <c r="V315">
        <v>300</v>
      </c>
      <c r="W315" t="s">
        <v>448</v>
      </c>
      <c r="Y315" s="19"/>
      <c r="Z315" s="19">
        <v>324.80922520000001</v>
      </c>
      <c r="AA315" s="19"/>
      <c r="AB315" s="19">
        <v>6.4961845040000004</v>
      </c>
      <c r="AC315" s="26">
        <v>4</v>
      </c>
      <c r="AD315" s="19"/>
      <c r="AE315" s="19"/>
      <c r="CI315" t="s">
        <v>220</v>
      </c>
      <c r="CJ315">
        <v>306</v>
      </c>
      <c r="CK315" t="s">
        <v>453</v>
      </c>
      <c r="CL315" t="s">
        <v>286</v>
      </c>
      <c r="CM315">
        <f>IF(Table11[[#This Row],[CF heating system]]="Commercial electric heating",1,0)</f>
        <v>0</v>
      </c>
      <c r="CN315">
        <f>IF(AND(Table11[[#This Row],[CF heating system]]&lt;&gt;"Gas boiler",Table11[[#This Row],[Subsector]]&lt;&gt;"Industry"),1,0)</f>
        <v>0</v>
      </c>
      <c r="CO315" s="19">
        <v>0</v>
      </c>
    </row>
    <row r="316" spans="8:93" x14ac:dyDescent="0.25">
      <c r="H316" s="36"/>
      <c r="I316" s="36"/>
      <c r="J316" s="37"/>
      <c r="K316" s="37"/>
      <c r="L316" s="37"/>
      <c r="M316" s="37"/>
      <c r="P316" s="38"/>
      <c r="R316">
        <v>307</v>
      </c>
      <c r="S316" t="s">
        <v>477</v>
      </c>
      <c r="T316">
        <v>2020</v>
      </c>
      <c r="U316">
        <v>300</v>
      </c>
      <c r="V316">
        <v>1000</v>
      </c>
      <c r="W316" t="s">
        <v>448</v>
      </c>
      <c r="Y316" s="19"/>
      <c r="Z316" s="19">
        <v>324.80922520000001</v>
      </c>
      <c r="AA316" s="19"/>
      <c r="AB316" s="19">
        <v>6.4961845040000004</v>
      </c>
      <c r="AC316" s="26">
        <v>4</v>
      </c>
      <c r="AD316" s="19"/>
      <c r="AE316" s="19"/>
      <c r="CI316" t="s">
        <v>220</v>
      </c>
      <c r="CJ316">
        <v>307</v>
      </c>
      <c r="CK316" t="s">
        <v>453</v>
      </c>
      <c r="CL316" t="s">
        <v>458</v>
      </c>
      <c r="CM316">
        <f>IF(Table11[[#This Row],[CF heating system]]="Commercial electric heating",1,0)</f>
        <v>0</v>
      </c>
      <c r="CN316">
        <f>IF(AND(Table11[[#This Row],[CF heating system]]&lt;&gt;"Gas boiler",Table11[[#This Row],[Subsector]]&lt;&gt;"Industry"),1,0)</f>
        <v>0</v>
      </c>
      <c r="CO316" s="19">
        <v>0</v>
      </c>
    </row>
    <row r="317" spans="8:93" x14ac:dyDescent="0.25">
      <c r="H317" s="36"/>
      <c r="I317" s="36"/>
      <c r="J317" s="37"/>
      <c r="K317" s="37"/>
      <c r="L317" s="37"/>
      <c r="M317" s="37"/>
      <c r="P317" s="38"/>
      <c r="R317">
        <v>308</v>
      </c>
      <c r="S317" t="s">
        <v>477</v>
      </c>
      <c r="T317">
        <v>2020</v>
      </c>
      <c r="U317">
        <v>1000</v>
      </c>
      <c r="V317">
        <v>3000</v>
      </c>
      <c r="W317" t="s">
        <v>448</v>
      </c>
      <c r="Y317" s="19"/>
      <c r="Z317" s="19">
        <v>324.80922520000001</v>
      </c>
      <c r="AA317" s="19"/>
      <c r="AB317" s="19">
        <v>6.4961845040000004</v>
      </c>
      <c r="AC317" s="26">
        <v>4</v>
      </c>
      <c r="AD317" s="19"/>
      <c r="AE317" s="19"/>
      <c r="CI317" t="s">
        <v>220</v>
      </c>
      <c r="CJ317">
        <v>308</v>
      </c>
      <c r="CK317" t="s">
        <v>453</v>
      </c>
      <c r="CL317" t="s">
        <v>462</v>
      </c>
      <c r="CM317">
        <f>IF(Table11[[#This Row],[CF heating system]]="Commercial electric heating",1,0)</f>
        <v>0</v>
      </c>
      <c r="CN317">
        <f>IF(AND(Table11[[#This Row],[CF heating system]]&lt;&gt;"Gas boiler",Table11[[#This Row],[Subsector]]&lt;&gt;"Industry"),1,0)</f>
        <v>0</v>
      </c>
      <c r="CO317" s="19">
        <v>0</v>
      </c>
    </row>
    <row r="318" spans="8:93" x14ac:dyDescent="0.25">
      <c r="H318" s="36"/>
      <c r="I318" s="36"/>
      <c r="J318" s="37"/>
      <c r="K318" s="37"/>
      <c r="L318" s="37"/>
      <c r="M318" s="37"/>
      <c r="P318" s="38"/>
      <c r="R318">
        <v>309</v>
      </c>
      <c r="S318" t="s">
        <v>477</v>
      </c>
      <c r="T318">
        <v>2020</v>
      </c>
      <c r="U318">
        <v>3000</v>
      </c>
      <c r="V318">
        <v>10000</v>
      </c>
      <c r="W318" t="s">
        <v>448</v>
      </c>
      <c r="Y318" s="19"/>
      <c r="Z318" s="19">
        <v>200.6674156</v>
      </c>
      <c r="AA318" s="19"/>
      <c r="AB318" s="19">
        <v>4.0133483119999998</v>
      </c>
      <c r="AC318" s="26">
        <v>4</v>
      </c>
      <c r="AD318" s="19"/>
      <c r="AE318" s="19"/>
      <c r="CI318" t="s">
        <v>220</v>
      </c>
      <c r="CJ318">
        <v>309</v>
      </c>
      <c r="CK318" t="s">
        <v>453</v>
      </c>
      <c r="CL318" t="s">
        <v>475</v>
      </c>
      <c r="CM318">
        <f>IF(Table11[[#This Row],[CF heating system]]="Commercial electric heating",1,0)</f>
        <v>0</v>
      </c>
      <c r="CN318">
        <f>IF(AND(Table11[[#This Row],[CF heating system]]&lt;&gt;"Gas boiler",Table11[[#This Row],[Subsector]]&lt;&gt;"Industry"),1,0)</f>
        <v>0</v>
      </c>
      <c r="CO318" s="19">
        <v>0</v>
      </c>
    </row>
    <row r="319" spans="8:93" x14ac:dyDescent="0.25">
      <c r="H319" s="36"/>
      <c r="I319" s="36"/>
      <c r="J319" s="37"/>
      <c r="K319" s="37"/>
      <c r="L319" s="37"/>
      <c r="M319" s="37"/>
      <c r="P319" s="38"/>
      <c r="R319">
        <v>310</v>
      </c>
      <c r="S319" t="s">
        <v>477</v>
      </c>
      <c r="T319">
        <v>2020</v>
      </c>
      <c r="U319">
        <v>10000</v>
      </c>
      <c r="V319">
        <v>30000</v>
      </c>
      <c r="W319" t="s">
        <v>448</v>
      </c>
      <c r="Y319" s="19"/>
      <c r="Z319" s="19">
        <v>129.30888160000001</v>
      </c>
      <c r="AA319" s="19"/>
      <c r="AB319" s="19">
        <v>2.5861776320000001</v>
      </c>
      <c r="AC319" s="26">
        <v>4</v>
      </c>
      <c r="AD319" s="19"/>
      <c r="AE319" s="19"/>
      <c r="CI319" t="s">
        <v>220</v>
      </c>
      <c r="CJ319">
        <v>310</v>
      </c>
      <c r="CK319" t="s">
        <v>453</v>
      </c>
      <c r="CL319" t="s">
        <v>281</v>
      </c>
      <c r="CM319">
        <f>IF(Table11[[#This Row],[CF heating system]]="Commercial electric heating",1,0)</f>
        <v>0</v>
      </c>
      <c r="CN319">
        <f>IF(AND(Table11[[#This Row],[CF heating system]]&lt;&gt;"Gas boiler",Table11[[#This Row],[Subsector]]&lt;&gt;"Industry"),1,0)</f>
        <v>0</v>
      </c>
      <c r="CO319" s="19">
        <v>0</v>
      </c>
    </row>
    <row r="320" spans="8:93" x14ac:dyDescent="0.25">
      <c r="H320" s="36"/>
      <c r="I320" s="36"/>
      <c r="J320" s="37"/>
      <c r="K320" s="37"/>
      <c r="L320" s="37"/>
      <c r="M320" s="37"/>
      <c r="P320" s="38"/>
      <c r="R320">
        <v>311</v>
      </c>
      <c r="S320" t="s">
        <v>477</v>
      </c>
      <c r="T320">
        <v>2020</v>
      </c>
      <c r="U320">
        <v>30000</v>
      </c>
      <c r="V320">
        <v>100000000</v>
      </c>
      <c r="W320" t="s">
        <v>448</v>
      </c>
      <c r="Y320" s="19"/>
      <c r="Z320" s="19">
        <v>79.887137039999999</v>
      </c>
      <c r="AA320" s="19"/>
      <c r="AB320" s="19">
        <v>1.597742741</v>
      </c>
      <c r="AC320" s="26">
        <v>4</v>
      </c>
      <c r="AD320" s="19"/>
      <c r="AE320" s="19"/>
      <c r="CI320" t="s">
        <v>220</v>
      </c>
      <c r="CJ320">
        <v>311</v>
      </c>
      <c r="CK320" t="s">
        <v>453</v>
      </c>
      <c r="CL320" t="s">
        <v>282</v>
      </c>
      <c r="CM320">
        <f>IF(Table11[[#This Row],[CF heating system]]="Commercial electric heating",1,0)</f>
        <v>0</v>
      </c>
      <c r="CN320">
        <f>IF(AND(Table11[[#This Row],[CF heating system]]&lt;&gt;"Gas boiler",Table11[[#This Row],[Subsector]]&lt;&gt;"Industry"),1,0)</f>
        <v>0</v>
      </c>
      <c r="CO320" s="19">
        <v>0</v>
      </c>
    </row>
    <row r="321" spans="3:93" x14ac:dyDescent="0.25">
      <c r="H321" s="36"/>
      <c r="I321" s="36"/>
      <c r="J321" s="37"/>
      <c r="K321" s="37"/>
      <c r="L321" s="37"/>
      <c r="M321" s="37"/>
      <c r="P321" s="38"/>
      <c r="R321">
        <v>312</v>
      </c>
      <c r="S321" t="s">
        <v>477</v>
      </c>
      <c r="T321">
        <v>2020</v>
      </c>
      <c r="U321">
        <v>100000000</v>
      </c>
      <c r="V321">
        <v>1000000000</v>
      </c>
      <c r="W321" t="s">
        <v>448</v>
      </c>
      <c r="Y321" s="19"/>
      <c r="Z321" s="19">
        <v>51.478792980000001</v>
      </c>
      <c r="AA321" s="19"/>
      <c r="AB321" s="19">
        <v>1.02957586</v>
      </c>
      <c r="AC321" s="26">
        <v>4</v>
      </c>
      <c r="AD321" s="19"/>
      <c r="AE321" s="19"/>
      <c r="CI321" t="s">
        <v>220</v>
      </c>
      <c r="CJ321">
        <v>312</v>
      </c>
      <c r="CK321" t="s">
        <v>453</v>
      </c>
      <c r="CL321" t="s">
        <v>286</v>
      </c>
      <c r="CM321">
        <f>IF(Table11[[#This Row],[CF heating system]]="Commercial electric heating",1,0)</f>
        <v>0</v>
      </c>
      <c r="CN321">
        <f>IF(AND(Table11[[#This Row],[CF heating system]]&lt;&gt;"Gas boiler",Table11[[#This Row],[Subsector]]&lt;&gt;"Industry"),1,0)</f>
        <v>0</v>
      </c>
      <c r="CO321" s="19">
        <v>0</v>
      </c>
    </row>
    <row r="322" spans="3:93" x14ac:dyDescent="0.25">
      <c r="H322" s="36"/>
      <c r="I322" s="36"/>
      <c r="J322" s="37"/>
      <c r="K322" s="37"/>
      <c r="L322" s="37"/>
      <c r="M322" s="37"/>
      <c r="P322" s="38"/>
      <c r="R322">
        <v>313</v>
      </c>
      <c r="S322" t="s">
        <v>273</v>
      </c>
      <c r="T322">
        <v>2020</v>
      </c>
      <c r="U322">
        <v>0</v>
      </c>
      <c r="V322">
        <v>100</v>
      </c>
      <c r="W322" t="s">
        <v>554</v>
      </c>
      <c r="Y322" s="19"/>
      <c r="Z322" s="19">
        <v>698.53176480000002</v>
      </c>
      <c r="AA322" s="19"/>
      <c r="AB322" s="19">
        <v>13.9706353</v>
      </c>
      <c r="AC322" s="26">
        <v>0.92</v>
      </c>
      <c r="AD322" s="19"/>
      <c r="AE322" s="19"/>
      <c r="CI322" t="s">
        <v>220</v>
      </c>
      <c r="CJ322">
        <v>313</v>
      </c>
      <c r="CK322" t="s">
        <v>453</v>
      </c>
      <c r="CL322" t="s">
        <v>462</v>
      </c>
      <c r="CM322">
        <f>IF(Table11[[#This Row],[CF heating system]]="Commercial electric heating",1,0)</f>
        <v>0</v>
      </c>
      <c r="CN322">
        <f>IF(AND(Table11[[#This Row],[CF heating system]]&lt;&gt;"Gas boiler",Table11[[#This Row],[Subsector]]&lt;&gt;"Industry"),1,0)</f>
        <v>0</v>
      </c>
      <c r="CO322" s="19">
        <v>0</v>
      </c>
    </row>
    <row r="323" spans="3:93" x14ac:dyDescent="0.25">
      <c r="H323" s="36"/>
      <c r="I323" s="36"/>
      <c r="J323" s="37"/>
      <c r="K323" s="37"/>
      <c r="L323" s="37"/>
      <c r="M323" s="37"/>
      <c r="P323" s="38"/>
      <c r="R323">
        <v>314</v>
      </c>
      <c r="S323" t="s">
        <v>273</v>
      </c>
      <c r="T323">
        <v>2020</v>
      </c>
      <c r="U323">
        <v>100</v>
      </c>
      <c r="V323">
        <v>300</v>
      </c>
      <c r="W323" t="s">
        <v>554</v>
      </c>
      <c r="Y323" s="19"/>
      <c r="Z323" s="19">
        <v>698.53176480000002</v>
      </c>
      <c r="AA323" s="19"/>
      <c r="AB323" s="19">
        <v>13.9706353</v>
      </c>
      <c r="AC323" s="26">
        <v>0.92</v>
      </c>
      <c r="AD323" s="19"/>
      <c r="AE323" s="19"/>
      <c r="CI323" t="s">
        <v>220</v>
      </c>
      <c r="CJ323">
        <v>314</v>
      </c>
      <c r="CK323" t="s">
        <v>453</v>
      </c>
      <c r="CL323" t="s">
        <v>475</v>
      </c>
      <c r="CM323">
        <f>IF(Table11[[#This Row],[CF heating system]]="Commercial electric heating",1,0)</f>
        <v>0</v>
      </c>
      <c r="CN323">
        <f>IF(AND(Table11[[#This Row],[CF heating system]]&lt;&gt;"Gas boiler",Table11[[#This Row],[Subsector]]&lt;&gt;"Industry"),1,0)</f>
        <v>0</v>
      </c>
      <c r="CO323" s="19">
        <v>0</v>
      </c>
    </row>
    <row r="324" spans="3:93" x14ac:dyDescent="0.25">
      <c r="H324" s="36"/>
      <c r="I324" s="36"/>
      <c r="J324" s="37"/>
      <c r="K324" s="37"/>
      <c r="L324" s="37"/>
      <c r="M324" s="37"/>
      <c r="P324" s="38"/>
      <c r="R324">
        <v>315</v>
      </c>
      <c r="S324" t="s">
        <v>273</v>
      </c>
      <c r="T324">
        <v>2020</v>
      </c>
      <c r="U324">
        <v>300</v>
      </c>
      <c r="V324">
        <v>1000</v>
      </c>
      <c r="W324" t="s">
        <v>554</v>
      </c>
      <c r="Y324" s="19"/>
      <c r="Z324" s="19">
        <v>698.53176480000002</v>
      </c>
      <c r="AA324" s="19"/>
      <c r="AB324" s="19">
        <v>13.9706353</v>
      </c>
      <c r="AC324" s="26">
        <v>0.92</v>
      </c>
      <c r="AD324" s="19"/>
      <c r="AE324" s="19"/>
      <c r="CI324" t="s">
        <v>220</v>
      </c>
      <c r="CJ324">
        <v>315</v>
      </c>
      <c r="CK324" t="s">
        <v>453</v>
      </c>
      <c r="CL324" t="s">
        <v>281</v>
      </c>
      <c r="CM324">
        <f>IF(Table11[[#This Row],[CF heating system]]="Commercial electric heating",1,0)</f>
        <v>0</v>
      </c>
      <c r="CN324">
        <f>IF(AND(Table11[[#This Row],[CF heating system]]&lt;&gt;"Gas boiler",Table11[[#This Row],[Subsector]]&lt;&gt;"Industry"),1,0)</f>
        <v>0</v>
      </c>
      <c r="CO324" s="19">
        <v>0</v>
      </c>
    </row>
    <row r="325" spans="3:93" x14ac:dyDescent="0.25">
      <c r="H325" s="36"/>
      <c r="I325" s="36"/>
      <c r="J325" s="37"/>
      <c r="K325" s="37"/>
      <c r="L325" s="37"/>
      <c r="M325" s="37"/>
      <c r="P325" s="38"/>
      <c r="R325">
        <v>316</v>
      </c>
      <c r="S325" t="s">
        <v>273</v>
      </c>
      <c r="T325">
        <v>2020</v>
      </c>
      <c r="U325">
        <v>1000</v>
      </c>
      <c r="V325">
        <v>3000</v>
      </c>
      <c r="W325" t="s">
        <v>554</v>
      </c>
      <c r="Y325" s="19"/>
      <c r="Z325" s="19">
        <v>698.53176480000002</v>
      </c>
      <c r="AA325" s="19"/>
      <c r="AB325" s="19">
        <v>13.9706353</v>
      </c>
      <c r="AC325" s="26">
        <v>0.92</v>
      </c>
      <c r="AD325" s="19"/>
      <c r="AE325" s="19"/>
      <c r="CI325" t="s">
        <v>220</v>
      </c>
      <c r="CJ325">
        <v>316</v>
      </c>
      <c r="CK325" t="s">
        <v>453</v>
      </c>
      <c r="CL325" t="s">
        <v>282</v>
      </c>
      <c r="CM325">
        <f>IF(Table11[[#This Row],[CF heating system]]="Commercial electric heating",1,0)</f>
        <v>0</v>
      </c>
      <c r="CN325">
        <f>IF(AND(Table11[[#This Row],[CF heating system]]&lt;&gt;"Gas boiler",Table11[[#This Row],[Subsector]]&lt;&gt;"Industry"),1,0)</f>
        <v>0</v>
      </c>
      <c r="CO325" s="19">
        <v>0</v>
      </c>
    </row>
    <row r="326" spans="3:93" x14ac:dyDescent="0.25">
      <c r="H326" s="36"/>
      <c r="I326" s="36"/>
      <c r="J326" s="37"/>
      <c r="K326" s="37"/>
      <c r="L326" s="37"/>
      <c r="M326" s="37"/>
      <c r="P326" s="38"/>
      <c r="R326">
        <v>317</v>
      </c>
      <c r="S326" t="s">
        <v>273</v>
      </c>
      <c r="T326">
        <v>2020</v>
      </c>
      <c r="U326">
        <v>3000</v>
      </c>
      <c r="V326">
        <v>10000</v>
      </c>
      <c r="W326" t="s">
        <v>554</v>
      </c>
      <c r="Y326" s="19"/>
      <c r="Z326" s="19">
        <v>431.5535185</v>
      </c>
      <c r="AA326" s="19"/>
      <c r="AB326" s="19">
        <v>8.6310703689999997</v>
      </c>
      <c r="AC326" s="26">
        <v>0.92</v>
      </c>
      <c r="AD326" s="19"/>
      <c r="AE326" s="19"/>
      <c r="CI326" t="s">
        <v>220</v>
      </c>
      <c r="CJ326">
        <v>317</v>
      </c>
      <c r="CK326" t="s">
        <v>453</v>
      </c>
      <c r="CL326" t="s">
        <v>286</v>
      </c>
      <c r="CM326">
        <f>IF(Table11[[#This Row],[CF heating system]]="Commercial electric heating",1,0)</f>
        <v>0</v>
      </c>
      <c r="CN326">
        <f>IF(AND(Table11[[#This Row],[CF heating system]]&lt;&gt;"Gas boiler",Table11[[#This Row],[Subsector]]&lt;&gt;"Industry"),1,0)</f>
        <v>0</v>
      </c>
      <c r="CO326" s="19">
        <v>0</v>
      </c>
    </row>
    <row r="327" spans="3:93" x14ac:dyDescent="0.25">
      <c r="H327" s="36"/>
      <c r="I327" s="36"/>
      <c r="J327" s="37"/>
      <c r="K327" s="37"/>
      <c r="L327" s="37"/>
      <c r="M327" s="37"/>
      <c r="P327" s="38"/>
      <c r="R327">
        <v>318</v>
      </c>
      <c r="S327" t="s">
        <v>273</v>
      </c>
      <c r="T327">
        <v>2020</v>
      </c>
      <c r="U327">
        <v>10000</v>
      </c>
      <c r="V327">
        <v>30000</v>
      </c>
      <c r="W327" t="s">
        <v>554</v>
      </c>
      <c r="Y327" s="19"/>
      <c r="Z327" s="19">
        <v>278.09050439999999</v>
      </c>
      <c r="AA327" s="19"/>
      <c r="AB327" s="19">
        <v>5.5618100889999997</v>
      </c>
      <c r="AC327" s="26">
        <v>0.92</v>
      </c>
      <c r="AD327" s="19"/>
      <c r="AE327" s="19"/>
      <c r="CI327" t="s">
        <v>220</v>
      </c>
      <c r="CJ327">
        <v>318</v>
      </c>
      <c r="CK327" t="s">
        <v>453</v>
      </c>
      <c r="CL327" t="s">
        <v>462</v>
      </c>
      <c r="CM327">
        <f>IF(Table11[[#This Row],[CF heating system]]="Commercial electric heating",1,0)</f>
        <v>0</v>
      </c>
      <c r="CN327">
        <f>IF(AND(Table11[[#This Row],[CF heating system]]&lt;&gt;"Gas boiler",Table11[[#This Row],[Subsector]]&lt;&gt;"Industry"),1,0)</f>
        <v>0</v>
      </c>
      <c r="CO327" s="19">
        <v>0</v>
      </c>
    </row>
    <row r="328" spans="3:93" x14ac:dyDescent="0.25">
      <c r="H328" s="36"/>
      <c r="I328" s="36"/>
      <c r="J328" s="37"/>
      <c r="K328" s="37"/>
      <c r="L328" s="37"/>
      <c r="M328" s="37"/>
      <c r="P328" s="38"/>
      <c r="R328">
        <v>319</v>
      </c>
      <c r="S328" t="s">
        <v>273</v>
      </c>
      <c r="T328">
        <v>2020</v>
      </c>
      <c r="U328">
        <v>30000</v>
      </c>
      <c r="V328">
        <v>100000000</v>
      </c>
      <c r="W328" t="s">
        <v>554</v>
      </c>
      <c r="Y328" s="19"/>
      <c r="Z328" s="19">
        <v>171.80455019999999</v>
      </c>
      <c r="AA328" s="19"/>
      <c r="AB328" s="19">
        <v>3.436091003</v>
      </c>
      <c r="AC328" s="26">
        <v>0.92</v>
      </c>
      <c r="AD328" s="19"/>
      <c r="AE328" s="19"/>
      <c r="CI328" t="s">
        <v>220</v>
      </c>
      <c r="CJ328">
        <v>319</v>
      </c>
      <c r="CK328" t="s">
        <v>453</v>
      </c>
      <c r="CL328" t="s">
        <v>475</v>
      </c>
      <c r="CM328">
        <f>IF(Table11[[#This Row],[CF heating system]]="Commercial electric heating",1,0)</f>
        <v>0</v>
      </c>
      <c r="CN328">
        <f>IF(AND(Table11[[#This Row],[CF heating system]]&lt;&gt;"Gas boiler",Table11[[#This Row],[Subsector]]&lt;&gt;"Industry"),1,0)</f>
        <v>0</v>
      </c>
      <c r="CO328" s="19">
        <v>0</v>
      </c>
    </row>
    <row r="329" spans="3:93" x14ac:dyDescent="0.25">
      <c r="H329" s="36"/>
      <c r="I329" s="36"/>
      <c r="J329" s="37"/>
      <c r="K329" s="37"/>
      <c r="L329" s="37"/>
      <c r="M329" s="37"/>
      <c r="P329" s="38"/>
      <c r="R329">
        <v>320</v>
      </c>
      <c r="S329" t="s">
        <v>273</v>
      </c>
      <c r="T329">
        <v>2020</v>
      </c>
      <c r="U329">
        <v>100000000</v>
      </c>
      <c r="V329">
        <v>1000000000</v>
      </c>
      <c r="W329" t="s">
        <v>554</v>
      </c>
      <c r="Y329" s="19"/>
      <c r="Z329" s="19">
        <v>110.7098239</v>
      </c>
      <c r="AA329" s="19"/>
      <c r="AB329" s="19">
        <v>2.2141964779999999</v>
      </c>
      <c r="AC329" s="26">
        <v>0.92</v>
      </c>
      <c r="AD329" s="19"/>
      <c r="AE329" s="19"/>
      <c r="CI329" t="s">
        <v>220</v>
      </c>
      <c r="CJ329">
        <v>320</v>
      </c>
      <c r="CK329" t="s">
        <v>453</v>
      </c>
      <c r="CL329" t="s">
        <v>282</v>
      </c>
      <c r="CM329">
        <f>IF(Table11[[#This Row],[CF heating system]]="Commercial electric heating",1,0)</f>
        <v>0</v>
      </c>
      <c r="CN329">
        <f>IF(AND(Table11[[#This Row],[CF heating system]]&lt;&gt;"Gas boiler",Table11[[#This Row],[Subsector]]&lt;&gt;"Industry"),1,0)</f>
        <v>0</v>
      </c>
      <c r="CO329" s="19">
        <v>0</v>
      </c>
    </row>
    <row r="330" spans="3:93" x14ac:dyDescent="0.25">
      <c r="H330" s="36"/>
      <c r="I330" s="36"/>
      <c r="J330" s="37"/>
      <c r="K330" s="37"/>
      <c r="L330" s="37"/>
      <c r="M330" s="37"/>
      <c r="P330" s="38"/>
      <c r="R330">
        <v>321</v>
      </c>
      <c r="S330" t="s">
        <v>484</v>
      </c>
      <c r="T330">
        <v>2020</v>
      </c>
      <c r="U330">
        <v>0</v>
      </c>
      <c r="V330">
        <v>100</v>
      </c>
      <c r="W330" t="s">
        <v>554</v>
      </c>
      <c r="Y330" s="19"/>
      <c r="Z330" s="19">
        <v>1666.0994619999999</v>
      </c>
      <c r="AA330" s="19"/>
      <c r="AB330" s="19">
        <v>33.441989239999998</v>
      </c>
      <c r="AC330" s="26">
        <v>0.5</v>
      </c>
      <c r="AD330" s="19"/>
      <c r="AE330" s="19"/>
      <c r="CI330" t="s">
        <v>220</v>
      </c>
      <c r="CJ330">
        <v>321</v>
      </c>
      <c r="CK330" t="s">
        <v>453</v>
      </c>
      <c r="CL330" t="s">
        <v>267</v>
      </c>
      <c r="CM330">
        <f>IF(Table11[[#This Row],[CF heating system]]="Commercial electric heating",1,0)</f>
        <v>0</v>
      </c>
      <c r="CN330">
        <f>IF(AND(Table11[[#This Row],[CF heating system]]&lt;&gt;"Gas boiler",Table11[[#This Row],[Subsector]]&lt;&gt;"Industry"),1,0)</f>
        <v>0</v>
      </c>
      <c r="CO330" s="19">
        <v>0</v>
      </c>
    </row>
    <row r="331" spans="3:93" x14ac:dyDescent="0.25">
      <c r="H331" s="36"/>
      <c r="I331" s="36"/>
      <c r="J331" s="37"/>
      <c r="K331" s="37"/>
      <c r="L331" s="37"/>
      <c r="M331" s="37"/>
      <c r="P331" s="38"/>
      <c r="R331">
        <v>322</v>
      </c>
      <c r="S331" t="s">
        <v>484</v>
      </c>
      <c r="T331">
        <v>2020</v>
      </c>
      <c r="U331">
        <v>100</v>
      </c>
      <c r="V331">
        <v>300</v>
      </c>
      <c r="W331" t="s">
        <v>554</v>
      </c>
      <c r="Y331" s="19"/>
      <c r="Z331" s="19">
        <v>1666.0994619999999</v>
      </c>
      <c r="AA331" s="19"/>
      <c r="AB331" s="19">
        <v>33.441989239999998</v>
      </c>
      <c r="AC331" s="26">
        <v>0.5</v>
      </c>
      <c r="AD331" s="19"/>
      <c r="AE331" s="19"/>
      <c r="CI331" t="s">
        <v>220</v>
      </c>
      <c r="CJ331">
        <v>322</v>
      </c>
      <c r="CK331" t="s">
        <v>453</v>
      </c>
      <c r="CL331" t="s">
        <v>282</v>
      </c>
      <c r="CM331">
        <f>IF(Table11[[#This Row],[CF heating system]]="Commercial electric heating",1,0)</f>
        <v>0</v>
      </c>
      <c r="CN331">
        <f>IF(AND(Table11[[#This Row],[CF heating system]]&lt;&gt;"Gas boiler",Table11[[#This Row],[Subsector]]&lt;&gt;"Industry"),1,0)</f>
        <v>0</v>
      </c>
      <c r="CO331" s="19">
        <v>0</v>
      </c>
    </row>
    <row r="332" spans="3:93" x14ac:dyDescent="0.25">
      <c r="H332" s="36"/>
      <c r="I332" s="36"/>
      <c r="J332" s="37"/>
      <c r="K332" s="37"/>
      <c r="L332" s="37"/>
      <c r="M332" s="37"/>
      <c r="P332" s="38"/>
      <c r="R332">
        <v>323</v>
      </c>
      <c r="S332" t="s">
        <v>484</v>
      </c>
      <c r="T332">
        <v>2020</v>
      </c>
      <c r="U332">
        <v>300</v>
      </c>
      <c r="V332">
        <v>1000</v>
      </c>
      <c r="W332" t="s">
        <v>554</v>
      </c>
      <c r="Y332" s="19"/>
      <c r="Z332" s="19">
        <v>1666.0994619999999</v>
      </c>
      <c r="AA332" s="19"/>
      <c r="AB332" s="19">
        <v>33.441989239999998</v>
      </c>
      <c r="AC332" s="26">
        <v>0.5</v>
      </c>
      <c r="AD332" s="19"/>
      <c r="AE332" s="19"/>
      <c r="CI332" t="s">
        <v>220</v>
      </c>
      <c r="CJ332">
        <v>323</v>
      </c>
      <c r="CK332" t="s">
        <v>453</v>
      </c>
      <c r="CL332" t="s">
        <v>286</v>
      </c>
      <c r="CM332">
        <f>IF(Table11[[#This Row],[CF heating system]]="Commercial electric heating",1,0)</f>
        <v>0</v>
      </c>
      <c r="CN332">
        <f>IF(AND(Table11[[#This Row],[CF heating system]]&lt;&gt;"Gas boiler",Table11[[#This Row],[Subsector]]&lt;&gt;"Industry"),1,0)</f>
        <v>0</v>
      </c>
      <c r="CO332" s="19">
        <v>0</v>
      </c>
    </row>
    <row r="333" spans="3:93" x14ac:dyDescent="0.25">
      <c r="C333" s="36"/>
      <c r="G333" s="36"/>
      <c r="H333" s="36"/>
      <c r="I333" s="36"/>
      <c r="J333" s="37"/>
      <c r="K333" s="37"/>
      <c r="L333" s="37"/>
      <c r="M333" s="37"/>
      <c r="P333" s="38"/>
      <c r="R333">
        <v>324</v>
      </c>
      <c r="S333" t="s">
        <v>484</v>
      </c>
      <c r="T333">
        <v>2020</v>
      </c>
      <c r="U333">
        <v>1000</v>
      </c>
      <c r="V333">
        <v>3000</v>
      </c>
      <c r="W333" t="s">
        <v>554</v>
      </c>
      <c r="Y333" s="19"/>
      <c r="Z333" s="19">
        <v>1666.0994619999999</v>
      </c>
      <c r="AA333" s="19"/>
      <c r="AB333" s="19">
        <v>33.441989239999998</v>
      </c>
      <c r="AC333" s="26">
        <v>0.5</v>
      </c>
      <c r="AD333" s="19"/>
      <c r="AE333" s="19"/>
      <c r="CI333" t="s">
        <v>220</v>
      </c>
      <c r="CJ333">
        <v>324</v>
      </c>
      <c r="CK333" t="s">
        <v>453</v>
      </c>
      <c r="CL333" t="s">
        <v>462</v>
      </c>
      <c r="CM333">
        <f>IF(Table11[[#This Row],[CF heating system]]="Commercial electric heating",1,0)</f>
        <v>0</v>
      </c>
      <c r="CN333">
        <f>IF(AND(Table11[[#This Row],[CF heating system]]&lt;&gt;"Gas boiler",Table11[[#This Row],[Subsector]]&lt;&gt;"Industry"),1,0)</f>
        <v>0</v>
      </c>
      <c r="CO333" s="19">
        <v>0</v>
      </c>
    </row>
    <row r="334" spans="3:93" x14ac:dyDescent="0.25">
      <c r="C334" s="36"/>
      <c r="G334" s="36"/>
      <c r="H334" s="36"/>
      <c r="I334" s="36"/>
      <c r="J334" s="37"/>
      <c r="K334" s="37"/>
      <c r="L334" s="37"/>
      <c r="M334" s="37"/>
      <c r="P334" s="38"/>
      <c r="R334">
        <v>325</v>
      </c>
      <c r="S334" t="s">
        <v>484</v>
      </c>
      <c r="T334">
        <v>2020</v>
      </c>
      <c r="U334">
        <v>3000</v>
      </c>
      <c r="V334">
        <v>10000</v>
      </c>
      <c r="W334" t="s">
        <v>554</v>
      </c>
      <c r="Y334" s="19"/>
      <c r="Z334" s="19">
        <v>1029.6738319999999</v>
      </c>
      <c r="AA334" s="19"/>
      <c r="AB334" s="19">
        <v>20.393476639999999</v>
      </c>
      <c r="AC334" s="26">
        <v>0.5</v>
      </c>
      <c r="AD334" s="19"/>
      <c r="AE334" s="19"/>
      <c r="CI334" t="s">
        <v>220</v>
      </c>
      <c r="CJ334">
        <v>325</v>
      </c>
      <c r="CK334" t="s">
        <v>453</v>
      </c>
      <c r="CL334" t="s">
        <v>475</v>
      </c>
      <c r="CM334">
        <f>IF(Table11[[#This Row],[CF heating system]]="Commercial electric heating",1,0)</f>
        <v>0</v>
      </c>
      <c r="CN334">
        <f>IF(AND(Table11[[#This Row],[CF heating system]]&lt;&gt;"Gas boiler",Table11[[#This Row],[Subsector]]&lt;&gt;"Industry"),1,0)</f>
        <v>0</v>
      </c>
      <c r="CO334" s="19">
        <v>0</v>
      </c>
    </row>
    <row r="335" spans="3:93" x14ac:dyDescent="0.25">
      <c r="C335" s="36"/>
      <c r="G335" s="36"/>
      <c r="H335" s="36"/>
      <c r="I335" s="36"/>
      <c r="J335" s="37"/>
      <c r="K335" s="37"/>
      <c r="L335" s="37"/>
      <c r="M335" s="37"/>
      <c r="P335" s="38"/>
      <c r="R335">
        <v>326</v>
      </c>
      <c r="S335" t="s">
        <v>484</v>
      </c>
      <c r="T335">
        <v>2020</v>
      </c>
      <c r="U335">
        <v>10000</v>
      </c>
      <c r="V335">
        <v>30000</v>
      </c>
      <c r="W335" t="s">
        <v>554</v>
      </c>
      <c r="Y335" s="19"/>
      <c r="Z335" s="19">
        <v>663.09440770000003</v>
      </c>
      <c r="AA335" s="19"/>
      <c r="AB335" s="19">
        <v>13.341888150000001</v>
      </c>
      <c r="AC335" s="26">
        <v>0.5</v>
      </c>
      <c r="AD335" s="19"/>
      <c r="AE335" s="19"/>
      <c r="CI335" t="s">
        <v>220</v>
      </c>
      <c r="CJ335">
        <v>326</v>
      </c>
      <c r="CK335" t="s">
        <v>453</v>
      </c>
      <c r="CL335" t="s">
        <v>282</v>
      </c>
      <c r="CM335">
        <f>IF(Table11[[#This Row],[CF heating system]]="Commercial electric heating",1,0)</f>
        <v>0</v>
      </c>
      <c r="CN335">
        <f>IF(AND(Table11[[#This Row],[CF heating system]]&lt;&gt;"Gas boiler",Table11[[#This Row],[Subsector]]&lt;&gt;"Industry"),1,0)</f>
        <v>0</v>
      </c>
      <c r="CO335" s="19">
        <v>0</v>
      </c>
    </row>
    <row r="336" spans="3:93" x14ac:dyDescent="0.25">
      <c r="C336" s="36"/>
      <c r="G336" s="36"/>
      <c r="H336" s="36"/>
      <c r="I336" s="36"/>
      <c r="J336" s="37"/>
      <c r="K336" s="37"/>
      <c r="L336" s="37"/>
      <c r="M336" s="37"/>
      <c r="P336" s="38"/>
      <c r="R336">
        <v>327</v>
      </c>
      <c r="S336" t="s">
        <v>484</v>
      </c>
      <c r="T336">
        <v>2020</v>
      </c>
      <c r="U336">
        <v>30000</v>
      </c>
      <c r="V336">
        <v>100000000</v>
      </c>
      <c r="W336" t="s">
        <v>554</v>
      </c>
      <c r="Y336" s="19"/>
      <c r="Z336" s="19">
        <v>409.79123729999998</v>
      </c>
      <c r="AA336" s="19"/>
      <c r="AB336" s="19">
        <v>8.5358247469999995</v>
      </c>
      <c r="AC336" s="26">
        <v>0.5</v>
      </c>
      <c r="AD336" s="19"/>
      <c r="AE336" s="19"/>
      <c r="CI336" t="s">
        <v>220</v>
      </c>
      <c r="CJ336">
        <v>327</v>
      </c>
      <c r="CK336" t="s">
        <v>453</v>
      </c>
      <c r="CL336" t="s">
        <v>462</v>
      </c>
      <c r="CM336">
        <f>IF(Table11[[#This Row],[CF heating system]]="Commercial electric heating",1,0)</f>
        <v>0</v>
      </c>
      <c r="CN336">
        <f>IF(AND(Table11[[#This Row],[CF heating system]]&lt;&gt;"Gas boiler",Table11[[#This Row],[Subsector]]&lt;&gt;"Industry"),1,0)</f>
        <v>0</v>
      </c>
      <c r="CO336" s="19">
        <v>0</v>
      </c>
    </row>
    <row r="337" spans="3:93" x14ac:dyDescent="0.25">
      <c r="C337" s="36"/>
      <c r="G337" s="36"/>
      <c r="H337" s="36"/>
      <c r="I337" s="36"/>
      <c r="J337" s="37"/>
      <c r="K337" s="37"/>
      <c r="L337" s="37"/>
      <c r="M337" s="37"/>
      <c r="P337" s="38"/>
      <c r="R337">
        <v>328</v>
      </c>
      <c r="S337" t="s">
        <v>484</v>
      </c>
      <c r="T337">
        <v>2020</v>
      </c>
      <c r="U337">
        <v>100000000</v>
      </c>
      <c r="V337">
        <v>1000000000</v>
      </c>
      <c r="W337" t="s">
        <v>554</v>
      </c>
      <c r="Y337" s="19"/>
      <c r="Z337" s="19">
        <v>264.14291600000001</v>
      </c>
      <c r="AA337" s="19"/>
      <c r="AB337" s="19">
        <v>4.9228583199999996</v>
      </c>
      <c r="AC337" s="26">
        <v>0.5</v>
      </c>
      <c r="AD337" s="19"/>
      <c r="AE337" s="19"/>
      <c r="CI337" t="s">
        <v>220</v>
      </c>
      <c r="CJ337">
        <v>328</v>
      </c>
      <c r="CK337" t="s">
        <v>453</v>
      </c>
      <c r="CL337" t="s">
        <v>286</v>
      </c>
      <c r="CM337">
        <f>IF(Table11[[#This Row],[CF heating system]]="Commercial electric heating",1,0)</f>
        <v>0</v>
      </c>
      <c r="CN337">
        <f>IF(AND(Table11[[#This Row],[CF heating system]]&lt;&gt;"Gas boiler",Table11[[#This Row],[Subsector]]&lt;&gt;"Industry"),1,0)</f>
        <v>0</v>
      </c>
      <c r="CO337" s="19">
        <v>0</v>
      </c>
    </row>
    <row r="338" spans="3:93" x14ac:dyDescent="0.25">
      <c r="C338" s="36"/>
      <c r="G338" s="36"/>
      <c r="H338" s="36"/>
      <c r="I338" s="36"/>
      <c r="J338" s="37"/>
      <c r="K338" s="37"/>
      <c r="L338" s="37"/>
      <c r="M338" s="37"/>
      <c r="P338" s="38"/>
      <c r="R338">
        <v>329</v>
      </c>
      <c r="S338" t="s">
        <v>501</v>
      </c>
      <c r="T338">
        <v>2020</v>
      </c>
      <c r="U338">
        <v>0</v>
      </c>
      <c r="V338">
        <v>100</v>
      </c>
      <c r="W338" t="s">
        <v>554</v>
      </c>
      <c r="Y338" s="19"/>
      <c r="Z338" s="19">
        <v>668.03000499999996</v>
      </c>
      <c r="AA338" s="19"/>
      <c r="AB338" s="19">
        <v>13.360600099999999</v>
      </c>
      <c r="AC338" s="26">
        <v>0.92</v>
      </c>
      <c r="AD338" s="19"/>
      <c r="AE338" s="19"/>
      <c r="CI338" t="s">
        <v>220</v>
      </c>
      <c r="CJ338">
        <v>329</v>
      </c>
      <c r="CK338" t="s">
        <v>453</v>
      </c>
      <c r="CL338" t="s">
        <v>458</v>
      </c>
      <c r="CM338">
        <f>IF(Table11[[#This Row],[CF heating system]]="Commercial electric heating",1,0)</f>
        <v>0</v>
      </c>
      <c r="CN338">
        <f>IF(AND(Table11[[#This Row],[CF heating system]]&lt;&gt;"Gas boiler",Table11[[#This Row],[Subsector]]&lt;&gt;"Industry"),1,0)</f>
        <v>0</v>
      </c>
      <c r="CO338" s="19">
        <v>0</v>
      </c>
    </row>
    <row r="339" spans="3:93" x14ac:dyDescent="0.25">
      <c r="C339" s="36"/>
      <c r="G339" s="36"/>
      <c r="H339" s="36"/>
      <c r="I339" s="36"/>
      <c r="J339" s="37"/>
      <c r="K339" s="37"/>
      <c r="L339" s="37"/>
      <c r="M339" s="37"/>
      <c r="P339" s="38"/>
      <c r="R339">
        <v>330</v>
      </c>
      <c r="S339" t="s">
        <v>501</v>
      </c>
      <c r="T339">
        <v>2020</v>
      </c>
      <c r="U339">
        <v>100</v>
      </c>
      <c r="V339">
        <v>300</v>
      </c>
      <c r="W339" t="s">
        <v>554</v>
      </c>
      <c r="Y339" s="19"/>
      <c r="Z339" s="19">
        <v>668.03000499999996</v>
      </c>
      <c r="AA339" s="19"/>
      <c r="AB339" s="19">
        <v>13.360600099999999</v>
      </c>
      <c r="AC339" s="26">
        <v>0.92</v>
      </c>
      <c r="AD339" s="19"/>
      <c r="AE339" s="19"/>
      <c r="CI339" t="s">
        <v>220</v>
      </c>
      <c r="CJ339">
        <v>330</v>
      </c>
      <c r="CK339" t="s">
        <v>453</v>
      </c>
      <c r="CL339" t="s">
        <v>462</v>
      </c>
      <c r="CM339">
        <f>IF(Table11[[#This Row],[CF heating system]]="Commercial electric heating",1,0)</f>
        <v>0</v>
      </c>
      <c r="CN339">
        <f>IF(AND(Table11[[#This Row],[CF heating system]]&lt;&gt;"Gas boiler",Table11[[#This Row],[Subsector]]&lt;&gt;"Industry"),1,0)</f>
        <v>0</v>
      </c>
      <c r="CO339" s="19">
        <v>0</v>
      </c>
    </row>
    <row r="340" spans="3:93" x14ac:dyDescent="0.25">
      <c r="C340" s="36"/>
      <c r="G340" s="36"/>
      <c r="H340" s="36"/>
      <c r="I340" s="36"/>
      <c r="J340" s="37"/>
      <c r="K340" s="37"/>
      <c r="L340" s="37"/>
      <c r="M340" s="37"/>
      <c r="P340" s="38"/>
      <c r="R340">
        <v>331</v>
      </c>
      <c r="S340" t="s">
        <v>501</v>
      </c>
      <c r="T340">
        <v>2020</v>
      </c>
      <c r="U340">
        <v>300</v>
      </c>
      <c r="V340">
        <v>1000</v>
      </c>
      <c r="W340" t="s">
        <v>554</v>
      </c>
      <c r="Y340" s="19"/>
      <c r="Z340" s="19">
        <v>668.03000499999996</v>
      </c>
      <c r="AA340" s="19"/>
      <c r="AB340" s="19">
        <v>13.360600099999999</v>
      </c>
      <c r="AC340" s="26">
        <v>0.92</v>
      </c>
      <c r="AD340" s="19"/>
      <c r="AE340" s="19"/>
      <c r="CI340" t="s">
        <v>220</v>
      </c>
      <c r="CJ340">
        <v>331</v>
      </c>
      <c r="CK340" t="s">
        <v>453</v>
      </c>
      <c r="CL340" t="s">
        <v>286</v>
      </c>
      <c r="CM340">
        <f>IF(Table11[[#This Row],[CF heating system]]="Commercial electric heating",1,0)</f>
        <v>0</v>
      </c>
      <c r="CN340">
        <f>IF(AND(Table11[[#This Row],[CF heating system]]&lt;&gt;"Gas boiler",Table11[[#This Row],[Subsector]]&lt;&gt;"Industry"),1,0)</f>
        <v>0</v>
      </c>
      <c r="CO340" s="19">
        <v>0</v>
      </c>
    </row>
    <row r="341" spans="3:93" x14ac:dyDescent="0.25">
      <c r="C341" s="36"/>
      <c r="G341" s="36"/>
      <c r="H341" s="36"/>
      <c r="I341" s="36"/>
      <c r="J341" s="37"/>
      <c r="K341" s="37"/>
      <c r="L341" s="37"/>
      <c r="M341" s="37"/>
      <c r="P341" s="38"/>
      <c r="R341">
        <v>332</v>
      </c>
      <c r="S341" t="s">
        <v>501</v>
      </c>
      <c r="T341">
        <v>2020</v>
      </c>
      <c r="U341">
        <v>1000</v>
      </c>
      <c r="V341">
        <v>3000</v>
      </c>
      <c r="W341" t="s">
        <v>554</v>
      </c>
      <c r="Y341" s="19"/>
      <c r="Z341" s="19">
        <v>668.03000499999996</v>
      </c>
      <c r="AA341" s="19"/>
      <c r="AB341" s="19">
        <v>13.360600099999999</v>
      </c>
      <c r="AC341" s="26">
        <v>0.92</v>
      </c>
      <c r="AD341" s="19"/>
      <c r="AE341" s="19"/>
      <c r="CI341" t="s">
        <v>220</v>
      </c>
      <c r="CJ341">
        <v>332</v>
      </c>
      <c r="CK341" t="s">
        <v>453</v>
      </c>
      <c r="CL341" t="s">
        <v>462</v>
      </c>
      <c r="CM341">
        <f>IF(Table11[[#This Row],[CF heating system]]="Commercial electric heating",1,0)</f>
        <v>0</v>
      </c>
      <c r="CN341">
        <f>IF(AND(Table11[[#This Row],[CF heating system]]&lt;&gt;"Gas boiler",Table11[[#This Row],[Subsector]]&lt;&gt;"Industry"),1,0)</f>
        <v>0</v>
      </c>
      <c r="CO341" s="19">
        <v>0</v>
      </c>
    </row>
    <row r="342" spans="3:93" x14ac:dyDescent="0.25">
      <c r="C342" s="36"/>
      <c r="G342" s="36"/>
      <c r="H342" s="36"/>
      <c r="I342" s="36"/>
      <c r="J342" s="37"/>
      <c r="K342" s="37"/>
      <c r="L342" s="37"/>
      <c r="M342" s="37"/>
      <c r="P342" s="38"/>
      <c r="R342">
        <v>333</v>
      </c>
      <c r="S342" t="s">
        <v>501</v>
      </c>
      <c r="T342">
        <v>2020</v>
      </c>
      <c r="U342">
        <v>3000</v>
      </c>
      <c r="V342">
        <v>10000</v>
      </c>
      <c r="W342" t="s">
        <v>554</v>
      </c>
      <c r="Y342" s="19"/>
      <c r="Z342" s="19">
        <v>405.77683300000001</v>
      </c>
      <c r="AA342" s="19"/>
      <c r="AB342" s="19">
        <v>8.1155366600000001</v>
      </c>
      <c r="AC342" s="26">
        <v>0.92</v>
      </c>
      <c r="AD342" s="19"/>
      <c r="AE342" s="19"/>
      <c r="CI342" t="s">
        <v>220</v>
      </c>
      <c r="CJ342">
        <v>333</v>
      </c>
      <c r="CK342" t="s">
        <v>453</v>
      </c>
      <c r="CL342" t="s">
        <v>475</v>
      </c>
      <c r="CM342">
        <f>IF(Table11[[#This Row],[CF heating system]]="Commercial electric heating",1,0)</f>
        <v>0</v>
      </c>
      <c r="CN342">
        <f>IF(AND(Table11[[#This Row],[CF heating system]]&lt;&gt;"Gas boiler",Table11[[#This Row],[Subsector]]&lt;&gt;"Industry"),1,0)</f>
        <v>0</v>
      </c>
      <c r="CO342" s="19">
        <v>0</v>
      </c>
    </row>
    <row r="343" spans="3:93" x14ac:dyDescent="0.25">
      <c r="C343" s="36"/>
      <c r="G343" s="36"/>
      <c r="H343" s="36"/>
      <c r="I343" s="36"/>
      <c r="J343" s="37"/>
      <c r="K343" s="37"/>
      <c r="L343" s="37"/>
      <c r="M343" s="37"/>
      <c r="P343" s="38"/>
      <c r="R343">
        <v>334</v>
      </c>
      <c r="S343" t="s">
        <v>501</v>
      </c>
      <c r="T343">
        <v>2020</v>
      </c>
      <c r="U343">
        <v>10000</v>
      </c>
      <c r="V343">
        <v>30000</v>
      </c>
      <c r="W343" t="s">
        <v>554</v>
      </c>
      <c r="Y343" s="19"/>
      <c r="Z343" s="19">
        <v>257.88906800000001</v>
      </c>
      <c r="AA343" s="19"/>
      <c r="AB343" s="19">
        <v>5.1577813609999996</v>
      </c>
      <c r="AC343" s="26">
        <v>0.92</v>
      </c>
      <c r="AD343" s="19"/>
      <c r="AE343" s="19"/>
      <c r="CI343" t="s">
        <v>220</v>
      </c>
      <c r="CJ343">
        <v>334</v>
      </c>
      <c r="CK343" t="s">
        <v>453</v>
      </c>
      <c r="CL343" t="s">
        <v>281</v>
      </c>
      <c r="CM343">
        <f>IF(Table11[[#This Row],[CF heating system]]="Commercial electric heating",1,0)</f>
        <v>0</v>
      </c>
      <c r="CN343">
        <f>IF(AND(Table11[[#This Row],[CF heating system]]&lt;&gt;"Gas boiler",Table11[[#This Row],[Subsector]]&lt;&gt;"Industry"),1,0)</f>
        <v>0</v>
      </c>
      <c r="CO343" s="19">
        <v>0</v>
      </c>
    </row>
    <row r="344" spans="3:93" x14ac:dyDescent="0.25">
      <c r="C344" s="36"/>
      <c r="G344" s="36"/>
      <c r="H344" s="36"/>
      <c r="I344" s="36"/>
      <c r="J344" s="37"/>
      <c r="K344" s="37"/>
      <c r="L344" s="37"/>
      <c r="M344" s="37"/>
      <c r="P344" s="38"/>
      <c r="R344">
        <v>335</v>
      </c>
      <c r="S344" t="s">
        <v>501</v>
      </c>
      <c r="T344">
        <v>2020</v>
      </c>
      <c r="U344">
        <v>30000</v>
      </c>
      <c r="V344">
        <v>100000000</v>
      </c>
      <c r="W344" t="s">
        <v>554</v>
      </c>
      <c r="Y344" s="19"/>
      <c r="Z344" s="19">
        <v>157.18168499999999</v>
      </c>
      <c r="AA344" s="19"/>
      <c r="AB344" s="19">
        <v>3.1436337000000001</v>
      </c>
      <c r="AC344" s="26">
        <v>0.92</v>
      </c>
      <c r="AD344" s="19"/>
      <c r="AE344" s="19"/>
      <c r="CI344" t="s">
        <v>220</v>
      </c>
      <c r="CJ344">
        <v>335</v>
      </c>
      <c r="CK344" t="s">
        <v>453</v>
      </c>
      <c r="CL344" t="s">
        <v>286</v>
      </c>
      <c r="CM344">
        <f>IF(Table11[[#This Row],[CF heating system]]="Commercial electric heating",1,0)</f>
        <v>0</v>
      </c>
      <c r="CN344">
        <f>IF(AND(Table11[[#This Row],[CF heating system]]&lt;&gt;"Gas boiler",Table11[[#This Row],[Subsector]]&lt;&gt;"Industry"),1,0)</f>
        <v>0</v>
      </c>
      <c r="CO344" s="19">
        <v>0</v>
      </c>
    </row>
    <row r="345" spans="3:93" x14ac:dyDescent="0.25">
      <c r="C345" s="36"/>
      <c r="G345" s="36"/>
      <c r="H345" s="36"/>
      <c r="I345" s="36"/>
      <c r="J345" s="37"/>
      <c r="K345" s="37"/>
      <c r="L345" s="37"/>
      <c r="M345" s="37"/>
      <c r="P345" s="38"/>
      <c r="R345">
        <v>336</v>
      </c>
      <c r="S345" t="s">
        <v>501</v>
      </c>
      <c r="T345">
        <v>2020</v>
      </c>
      <c r="U345">
        <v>100000000</v>
      </c>
      <c r="V345">
        <v>1000000000</v>
      </c>
      <c r="W345" t="s">
        <v>554</v>
      </c>
      <c r="Y345" s="19"/>
      <c r="Z345" s="19">
        <v>100.1771828</v>
      </c>
      <c r="AA345" s="19"/>
      <c r="AB345" s="19">
        <v>2.0035436560000002</v>
      </c>
      <c r="AC345" s="26">
        <v>0.92</v>
      </c>
      <c r="AD345" s="19"/>
      <c r="AE345" s="19"/>
      <c r="CI345" t="s">
        <v>220</v>
      </c>
      <c r="CJ345">
        <v>336</v>
      </c>
      <c r="CK345" t="s">
        <v>453</v>
      </c>
      <c r="CL345" t="s">
        <v>267</v>
      </c>
      <c r="CM345">
        <f>IF(Table11[[#This Row],[CF heating system]]="Commercial electric heating",1,0)</f>
        <v>0</v>
      </c>
      <c r="CN345">
        <f>IF(AND(Table11[[#This Row],[CF heating system]]&lt;&gt;"Gas boiler",Table11[[#This Row],[Subsector]]&lt;&gt;"Industry"),1,0)</f>
        <v>0</v>
      </c>
      <c r="CO345" s="19">
        <v>0</v>
      </c>
    </row>
    <row r="346" spans="3:93" x14ac:dyDescent="0.25">
      <c r="C346" s="36"/>
      <c r="G346" s="36"/>
      <c r="H346" s="36"/>
      <c r="I346" s="36"/>
      <c r="J346" s="37"/>
      <c r="K346" s="37"/>
      <c r="L346" s="37"/>
      <c r="M346" s="37"/>
      <c r="P346" s="38"/>
      <c r="R346">
        <v>337</v>
      </c>
      <c r="S346" t="s">
        <v>497</v>
      </c>
      <c r="T346">
        <v>2020</v>
      </c>
      <c r="U346">
        <v>0</v>
      </c>
      <c r="V346">
        <v>100</v>
      </c>
      <c r="W346" t="s">
        <v>554</v>
      </c>
      <c r="Y346" s="19"/>
      <c r="Z346" s="19">
        <v>666.57560980000005</v>
      </c>
      <c r="AA346" s="19"/>
      <c r="AB346" s="19">
        <v>13.331512200000001</v>
      </c>
      <c r="AC346" s="26">
        <v>0.85</v>
      </c>
      <c r="AD346" s="19"/>
      <c r="AE346" s="19"/>
      <c r="CI346" t="s">
        <v>220</v>
      </c>
      <c r="CJ346">
        <v>337</v>
      </c>
      <c r="CK346" t="s">
        <v>453</v>
      </c>
      <c r="CL346" t="s">
        <v>458</v>
      </c>
      <c r="CM346">
        <f>IF(Table11[[#This Row],[CF heating system]]="Commercial electric heating",1,0)</f>
        <v>0</v>
      </c>
      <c r="CN346">
        <f>IF(AND(Table11[[#This Row],[CF heating system]]&lt;&gt;"Gas boiler",Table11[[#This Row],[Subsector]]&lt;&gt;"Industry"),1,0)</f>
        <v>0</v>
      </c>
      <c r="CO346" s="19">
        <v>0</v>
      </c>
    </row>
    <row r="347" spans="3:93" x14ac:dyDescent="0.25">
      <c r="C347" s="36"/>
      <c r="G347" s="36"/>
      <c r="H347" s="36"/>
      <c r="I347" s="36"/>
      <c r="J347" s="37"/>
      <c r="K347" s="37"/>
      <c r="L347" s="37"/>
      <c r="M347" s="37"/>
      <c r="P347" s="38"/>
      <c r="R347">
        <v>338</v>
      </c>
      <c r="S347" t="s">
        <v>497</v>
      </c>
      <c r="T347">
        <v>2020</v>
      </c>
      <c r="U347">
        <v>100</v>
      </c>
      <c r="V347">
        <v>300</v>
      </c>
      <c r="W347" t="s">
        <v>554</v>
      </c>
      <c r="Y347" s="19"/>
      <c r="Z347" s="19">
        <v>666.57560980000005</v>
      </c>
      <c r="AA347" s="19"/>
      <c r="AB347" s="19">
        <v>13.331512200000001</v>
      </c>
      <c r="AC347" s="26">
        <v>0.85</v>
      </c>
      <c r="AD347" s="19"/>
      <c r="AE347" s="19"/>
      <c r="CI347" t="s">
        <v>220</v>
      </c>
      <c r="CJ347">
        <v>338</v>
      </c>
      <c r="CK347" t="s">
        <v>453</v>
      </c>
      <c r="CL347" t="s">
        <v>282</v>
      </c>
      <c r="CM347">
        <f>IF(Table11[[#This Row],[CF heating system]]="Commercial electric heating",1,0)</f>
        <v>0</v>
      </c>
      <c r="CN347">
        <f>IF(AND(Table11[[#This Row],[CF heating system]]&lt;&gt;"Gas boiler",Table11[[#This Row],[Subsector]]&lt;&gt;"Industry"),1,0)</f>
        <v>0</v>
      </c>
      <c r="CO347" s="19">
        <v>0</v>
      </c>
    </row>
    <row r="348" spans="3:93" x14ac:dyDescent="0.25">
      <c r="C348" s="36"/>
      <c r="G348" s="36"/>
      <c r="H348" s="36"/>
      <c r="I348" s="36"/>
      <c r="J348" s="37"/>
      <c r="K348" s="37"/>
      <c r="L348" s="37"/>
      <c r="M348" s="37"/>
      <c r="P348" s="38"/>
      <c r="R348">
        <v>339</v>
      </c>
      <c r="S348" t="s">
        <v>497</v>
      </c>
      <c r="T348">
        <v>2020</v>
      </c>
      <c r="U348">
        <v>300</v>
      </c>
      <c r="V348">
        <v>1000</v>
      </c>
      <c r="W348" t="s">
        <v>554</v>
      </c>
      <c r="Y348" s="19"/>
      <c r="Z348" s="19">
        <v>666.57560980000005</v>
      </c>
      <c r="AA348" s="19"/>
      <c r="AB348" s="19">
        <v>13.331512200000001</v>
      </c>
      <c r="AC348" s="26">
        <v>0.85</v>
      </c>
      <c r="AD348" s="19"/>
      <c r="AE348" s="19"/>
      <c r="CI348" t="s">
        <v>220</v>
      </c>
      <c r="CJ348">
        <v>339</v>
      </c>
      <c r="CK348" t="s">
        <v>453</v>
      </c>
      <c r="CL348" t="s">
        <v>286</v>
      </c>
      <c r="CM348">
        <f>IF(Table11[[#This Row],[CF heating system]]="Commercial electric heating",1,0)</f>
        <v>0</v>
      </c>
      <c r="CN348">
        <f>IF(AND(Table11[[#This Row],[CF heating system]]&lt;&gt;"Gas boiler",Table11[[#This Row],[Subsector]]&lt;&gt;"Industry"),1,0)</f>
        <v>0</v>
      </c>
      <c r="CO348" s="19">
        <v>0</v>
      </c>
    </row>
    <row r="349" spans="3:93" x14ac:dyDescent="0.25">
      <c r="C349" s="36"/>
      <c r="G349" s="36"/>
      <c r="H349" s="36"/>
      <c r="I349" s="36"/>
      <c r="J349" s="37"/>
      <c r="K349" s="37"/>
      <c r="L349" s="37"/>
      <c r="M349" s="37"/>
      <c r="P349" s="38"/>
      <c r="R349">
        <v>340</v>
      </c>
      <c r="S349" t="s">
        <v>497</v>
      </c>
      <c r="T349">
        <v>2020</v>
      </c>
      <c r="U349">
        <v>1000</v>
      </c>
      <c r="V349">
        <v>3000</v>
      </c>
      <c r="W349" t="s">
        <v>554</v>
      </c>
      <c r="Y349" s="19"/>
      <c r="Z349" s="19">
        <v>666.57560980000005</v>
      </c>
      <c r="AA349" s="19"/>
      <c r="AB349" s="19">
        <v>13.331512200000001</v>
      </c>
      <c r="AC349" s="26">
        <v>0.85</v>
      </c>
      <c r="AD349" s="19"/>
      <c r="AE349" s="19"/>
      <c r="CI349" t="s">
        <v>220</v>
      </c>
      <c r="CJ349">
        <v>340</v>
      </c>
      <c r="CK349" t="s">
        <v>453</v>
      </c>
      <c r="CL349" t="s">
        <v>458</v>
      </c>
      <c r="CM349">
        <f>IF(Table11[[#This Row],[CF heating system]]="Commercial electric heating",1,0)</f>
        <v>0</v>
      </c>
      <c r="CN349">
        <f>IF(AND(Table11[[#This Row],[CF heating system]]&lt;&gt;"Gas boiler",Table11[[#This Row],[Subsector]]&lt;&gt;"Industry"),1,0)</f>
        <v>0</v>
      </c>
      <c r="CO349" s="19">
        <v>0</v>
      </c>
    </row>
    <row r="350" spans="3:93" x14ac:dyDescent="0.25">
      <c r="C350" s="36"/>
      <c r="G350" s="36"/>
      <c r="H350" s="36"/>
      <c r="I350" s="36"/>
      <c r="J350" s="37"/>
      <c r="K350" s="37"/>
      <c r="L350" s="37"/>
      <c r="M350" s="37"/>
      <c r="P350" s="38"/>
      <c r="R350">
        <v>341</v>
      </c>
      <c r="S350" t="s">
        <v>497</v>
      </c>
      <c r="T350">
        <v>2020</v>
      </c>
      <c r="U350">
        <v>3000</v>
      </c>
      <c r="V350">
        <v>10000</v>
      </c>
      <c r="W350" t="s">
        <v>554</v>
      </c>
      <c r="Y350" s="19"/>
      <c r="Z350" s="19">
        <v>417.3710863</v>
      </c>
      <c r="AA350" s="19"/>
      <c r="AB350" s="19">
        <v>8.3474217250000002</v>
      </c>
      <c r="AC350" s="26">
        <v>0.85</v>
      </c>
      <c r="AD350" s="19"/>
      <c r="AE350" s="19"/>
      <c r="CI350" t="s">
        <v>220</v>
      </c>
      <c r="CJ350">
        <v>341</v>
      </c>
      <c r="CK350" t="s">
        <v>453</v>
      </c>
      <c r="CL350" t="s">
        <v>462</v>
      </c>
      <c r="CM350">
        <f>IF(Table11[[#This Row],[CF heating system]]="Commercial electric heating",1,0)</f>
        <v>0</v>
      </c>
      <c r="CN350">
        <f>IF(AND(Table11[[#This Row],[CF heating system]]&lt;&gt;"Gas boiler",Table11[[#This Row],[Subsector]]&lt;&gt;"Industry"),1,0)</f>
        <v>0</v>
      </c>
      <c r="CO350" s="19">
        <v>0</v>
      </c>
    </row>
    <row r="351" spans="3:93" x14ac:dyDescent="0.25">
      <c r="C351" s="36"/>
      <c r="G351" s="36"/>
      <c r="H351" s="36"/>
      <c r="I351" s="36"/>
      <c r="J351" s="37"/>
      <c r="K351" s="37"/>
      <c r="L351" s="37"/>
      <c r="M351" s="37"/>
      <c r="P351" s="38"/>
      <c r="R351">
        <v>342</v>
      </c>
      <c r="S351" t="s">
        <v>497</v>
      </c>
      <c r="T351">
        <v>2020</v>
      </c>
      <c r="U351">
        <v>10000</v>
      </c>
      <c r="V351">
        <v>30000</v>
      </c>
      <c r="W351" t="s">
        <v>554</v>
      </c>
      <c r="Y351" s="19"/>
      <c r="Z351" s="19">
        <v>272.53597780000001</v>
      </c>
      <c r="AA351" s="19"/>
      <c r="AB351" s="19">
        <v>5.4507195560000001</v>
      </c>
      <c r="AC351" s="26">
        <v>0.85</v>
      </c>
      <c r="AD351" s="19"/>
      <c r="AE351" s="19"/>
      <c r="CI351" t="s">
        <v>220</v>
      </c>
      <c r="CJ351">
        <v>342</v>
      </c>
      <c r="CK351" t="s">
        <v>453</v>
      </c>
      <c r="CL351" t="s">
        <v>475</v>
      </c>
      <c r="CM351">
        <f>IF(Table11[[#This Row],[CF heating system]]="Commercial electric heating",1,0)</f>
        <v>0</v>
      </c>
      <c r="CN351">
        <f>IF(AND(Table11[[#This Row],[CF heating system]]&lt;&gt;"Gas boiler",Table11[[#This Row],[Subsector]]&lt;&gt;"Industry"),1,0)</f>
        <v>0</v>
      </c>
      <c r="CO351" s="19">
        <v>0</v>
      </c>
    </row>
    <row r="352" spans="3:93" x14ac:dyDescent="0.25">
      <c r="C352" s="36"/>
      <c r="G352" s="36"/>
      <c r="H352" s="36"/>
      <c r="I352" s="36"/>
      <c r="J352" s="37"/>
      <c r="K352" s="37"/>
      <c r="L352" s="37"/>
      <c r="M352" s="37"/>
      <c r="P352" s="38"/>
      <c r="R352">
        <v>343</v>
      </c>
      <c r="S352" t="s">
        <v>497</v>
      </c>
      <c r="T352">
        <v>2020</v>
      </c>
      <c r="U352">
        <v>30000</v>
      </c>
      <c r="V352">
        <v>100000000</v>
      </c>
      <c r="W352" t="s">
        <v>554</v>
      </c>
      <c r="Y352" s="19"/>
      <c r="Z352" s="19">
        <v>171.0341937</v>
      </c>
      <c r="AA352" s="19"/>
      <c r="AB352" s="19">
        <v>3.4206838739999998</v>
      </c>
      <c r="AC352" s="26">
        <v>0.85</v>
      </c>
      <c r="AD352" s="19"/>
      <c r="AE352" s="19"/>
      <c r="CI352" t="s">
        <v>220</v>
      </c>
      <c r="CJ352">
        <v>343</v>
      </c>
      <c r="CK352" t="s">
        <v>453</v>
      </c>
      <c r="CL352" t="s">
        <v>281</v>
      </c>
      <c r="CM352">
        <f>IF(Table11[[#This Row],[CF heating system]]="Commercial electric heating",1,0)</f>
        <v>0</v>
      </c>
      <c r="CN352">
        <f>IF(AND(Table11[[#This Row],[CF heating system]]&lt;&gt;"Gas boiler",Table11[[#This Row],[Subsector]]&lt;&gt;"Industry"),1,0)</f>
        <v>0</v>
      </c>
      <c r="CO352" s="19">
        <v>0</v>
      </c>
    </row>
    <row r="353" spans="3:93" x14ac:dyDescent="0.25">
      <c r="C353" s="36"/>
      <c r="G353" s="36"/>
      <c r="H353" s="36"/>
      <c r="I353" s="36"/>
      <c r="J353" s="37"/>
      <c r="K353" s="37"/>
      <c r="L353" s="37"/>
      <c r="M353" s="37"/>
      <c r="P353" s="38"/>
      <c r="R353">
        <v>344</v>
      </c>
      <c r="S353" t="s">
        <v>497</v>
      </c>
      <c r="T353">
        <v>2020</v>
      </c>
      <c r="U353">
        <v>100000000</v>
      </c>
      <c r="V353">
        <v>1000000000</v>
      </c>
      <c r="W353" t="s">
        <v>554</v>
      </c>
      <c r="Y353" s="19"/>
      <c r="Z353" s="19">
        <v>111.92908319999999</v>
      </c>
      <c r="AA353" s="19"/>
      <c r="AB353" s="19">
        <v>2.2385816639999998</v>
      </c>
      <c r="AC353" s="26">
        <v>0.85</v>
      </c>
      <c r="AD353" s="19"/>
      <c r="AE353" s="19"/>
      <c r="CI353" t="s">
        <v>220</v>
      </c>
      <c r="CJ353">
        <v>344</v>
      </c>
      <c r="CK353" t="s">
        <v>453</v>
      </c>
      <c r="CL353" t="s">
        <v>282</v>
      </c>
      <c r="CM353">
        <f>IF(Table11[[#This Row],[CF heating system]]="Commercial electric heating",1,0)</f>
        <v>0</v>
      </c>
      <c r="CN353">
        <f>IF(AND(Table11[[#This Row],[CF heating system]]&lt;&gt;"Gas boiler",Table11[[#This Row],[Subsector]]&lt;&gt;"Industry"),1,0)</f>
        <v>0</v>
      </c>
      <c r="CO353" s="19">
        <v>0</v>
      </c>
    </row>
    <row r="354" spans="3:93" x14ac:dyDescent="0.25">
      <c r="C354" s="36"/>
      <c r="G354" s="36"/>
      <c r="H354" s="36"/>
      <c r="I354" s="36"/>
      <c r="J354" s="37"/>
      <c r="K354" s="37"/>
      <c r="L354" s="37"/>
      <c r="M354" s="37"/>
      <c r="P354" s="38"/>
      <c r="R354">
        <v>345</v>
      </c>
      <c r="S354" t="s">
        <v>460</v>
      </c>
      <c r="T354">
        <v>2020</v>
      </c>
      <c r="U354">
        <v>0</v>
      </c>
      <c r="V354">
        <v>100</v>
      </c>
      <c r="W354" t="s">
        <v>554</v>
      </c>
      <c r="Y354" s="19"/>
      <c r="Z354" s="19">
        <v>1206.015848</v>
      </c>
      <c r="AA354" s="19"/>
      <c r="AB354" s="19">
        <v>24.12031696</v>
      </c>
      <c r="AC354" s="26">
        <v>0.85</v>
      </c>
      <c r="AD354" s="19"/>
      <c r="AE354" s="19"/>
      <c r="CI354" t="s">
        <v>220</v>
      </c>
      <c r="CJ354">
        <v>345</v>
      </c>
      <c r="CK354" t="s">
        <v>453</v>
      </c>
      <c r="CL354" t="s">
        <v>286</v>
      </c>
      <c r="CM354">
        <f>IF(Table11[[#This Row],[CF heating system]]="Commercial electric heating",1,0)</f>
        <v>0</v>
      </c>
      <c r="CN354">
        <f>IF(AND(Table11[[#This Row],[CF heating system]]&lt;&gt;"Gas boiler",Table11[[#This Row],[Subsector]]&lt;&gt;"Industry"),1,0)</f>
        <v>0</v>
      </c>
      <c r="CO354" s="19">
        <v>0</v>
      </c>
    </row>
    <row r="355" spans="3:93" x14ac:dyDescent="0.25">
      <c r="C355" s="36"/>
      <c r="G355" s="36"/>
      <c r="H355" s="36"/>
      <c r="I355" s="36"/>
      <c r="J355" s="37"/>
      <c r="K355" s="37"/>
      <c r="L355" s="37"/>
      <c r="M355" s="37"/>
      <c r="P355" s="38"/>
      <c r="R355">
        <v>346</v>
      </c>
      <c r="S355" t="s">
        <v>460</v>
      </c>
      <c r="T355">
        <v>2020</v>
      </c>
      <c r="U355">
        <v>100</v>
      </c>
      <c r="V355">
        <v>300</v>
      </c>
      <c r="W355" t="s">
        <v>554</v>
      </c>
      <c r="Y355" s="19"/>
      <c r="Z355" s="19">
        <v>1206.015848</v>
      </c>
      <c r="AA355" s="19"/>
      <c r="AB355" s="19">
        <v>24.12031696</v>
      </c>
      <c r="AC355" s="26">
        <v>0.85</v>
      </c>
      <c r="AD355" s="19"/>
      <c r="AE355" s="19"/>
      <c r="CI355" t="s">
        <v>220</v>
      </c>
      <c r="CJ355">
        <v>346</v>
      </c>
      <c r="CK355" t="s">
        <v>453</v>
      </c>
      <c r="CL355" t="s">
        <v>462</v>
      </c>
      <c r="CM355">
        <f>IF(Table11[[#This Row],[CF heating system]]="Commercial electric heating",1,0)</f>
        <v>0</v>
      </c>
      <c r="CN355">
        <f>IF(AND(Table11[[#This Row],[CF heating system]]&lt;&gt;"Gas boiler",Table11[[#This Row],[Subsector]]&lt;&gt;"Industry"),1,0)</f>
        <v>0</v>
      </c>
      <c r="CO355" s="19">
        <v>0</v>
      </c>
    </row>
    <row r="356" spans="3:93" x14ac:dyDescent="0.25">
      <c r="C356" s="36"/>
      <c r="G356" s="36"/>
      <c r="H356" s="36"/>
      <c r="I356" s="36"/>
      <c r="J356" s="37"/>
      <c r="K356" s="37"/>
      <c r="L356" s="37"/>
      <c r="M356" s="37"/>
      <c r="P356" s="38"/>
      <c r="R356">
        <v>347</v>
      </c>
      <c r="S356" t="s">
        <v>460</v>
      </c>
      <c r="T356">
        <v>2020</v>
      </c>
      <c r="U356">
        <v>300</v>
      </c>
      <c r="V356">
        <v>1000</v>
      </c>
      <c r="W356" t="s">
        <v>554</v>
      </c>
      <c r="Y356" s="19"/>
      <c r="Z356" s="19">
        <v>1206.015848</v>
      </c>
      <c r="AA356" s="19"/>
      <c r="AB356" s="19">
        <v>24.12031696</v>
      </c>
      <c r="AC356" s="26">
        <v>0.85</v>
      </c>
      <c r="AD356" s="19"/>
      <c r="AE356" s="19"/>
      <c r="CI356" t="s">
        <v>220</v>
      </c>
      <c r="CJ356">
        <v>347</v>
      </c>
      <c r="CK356" t="s">
        <v>453</v>
      </c>
      <c r="CL356" t="s">
        <v>475</v>
      </c>
      <c r="CM356">
        <f>IF(Table11[[#This Row],[CF heating system]]="Commercial electric heating",1,0)</f>
        <v>0</v>
      </c>
      <c r="CN356">
        <f>IF(AND(Table11[[#This Row],[CF heating system]]&lt;&gt;"Gas boiler",Table11[[#This Row],[Subsector]]&lt;&gt;"Industry"),1,0)</f>
        <v>0</v>
      </c>
      <c r="CO356" s="19">
        <v>0</v>
      </c>
    </row>
    <row r="357" spans="3:93" x14ac:dyDescent="0.25">
      <c r="C357" s="36"/>
      <c r="G357" s="36"/>
      <c r="H357" s="36"/>
      <c r="I357" s="36"/>
      <c r="J357" s="37"/>
      <c r="K357" s="37"/>
      <c r="L357" s="37"/>
      <c r="M357" s="37"/>
      <c r="P357" s="38"/>
      <c r="R357">
        <v>348</v>
      </c>
      <c r="S357" t="s">
        <v>460</v>
      </c>
      <c r="T357">
        <v>2020</v>
      </c>
      <c r="U357">
        <v>1000</v>
      </c>
      <c r="V357">
        <v>3000</v>
      </c>
      <c r="W357" t="s">
        <v>554</v>
      </c>
      <c r="Y357" s="19"/>
      <c r="Z357" s="19">
        <v>1206.015848</v>
      </c>
      <c r="AA357" s="19"/>
      <c r="AB357" s="19">
        <v>24.12031696</v>
      </c>
      <c r="AC357" s="26">
        <v>0.85</v>
      </c>
      <c r="AD357" s="19"/>
      <c r="AE357" s="19"/>
      <c r="CI357" t="s">
        <v>220</v>
      </c>
      <c r="CJ357">
        <v>348</v>
      </c>
      <c r="CK357" t="s">
        <v>453</v>
      </c>
      <c r="CL357" t="s">
        <v>281</v>
      </c>
      <c r="CM357">
        <f>IF(Table11[[#This Row],[CF heating system]]="Commercial electric heating",1,0)</f>
        <v>0</v>
      </c>
      <c r="CN357">
        <f>IF(AND(Table11[[#This Row],[CF heating system]]&lt;&gt;"Gas boiler",Table11[[#This Row],[Subsector]]&lt;&gt;"Industry"),1,0)</f>
        <v>0</v>
      </c>
      <c r="CO357" s="19">
        <v>0</v>
      </c>
    </row>
    <row r="358" spans="3:93" x14ac:dyDescent="0.25">
      <c r="C358" s="36"/>
      <c r="G358" s="36"/>
      <c r="H358" s="36"/>
      <c r="I358" s="36"/>
      <c r="J358" s="37"/>
      <c r="K358" s="37"/>
      <c r="L358" s="37"/>
      <c r="M358" s="37"/>
      <c r="P358" s="38"/>
      <c r="R358">
        <v>349</v>
      </c>
      <c r="S358" t="s">
        <v>460</v>
      </c>
      <c r="T358">
        <v>2020</v>
      </c>
      <c r="U358">
        <v>3000</v>
      </c>
      <c r="V358">
        <v>10000</v>
      </c>
      <c r="W358" t="s">
        <v>554</v>
      </c>
      <c r="Y358" s="19"/>
      <c r="Z358" s="19">
        <v>740.63110440000003</v>
      </c>
      <c r="AA358" s="19"/>
      <c r="AB358" s="19">
        <v>14.81262209</v>
      </c>
      <c r="AC358" s="26">
        <v>0.85</v>
      </c>
      <c r="AD358" s="19"/>
      <c r="AE358" s="19"/>
      <c r="CI358" t="s">
        <v>220</v>
      </c>
      <c r="CJ358">
        <v>349</v>
      </c>
      <c r="CK358" t="s">
        <v>453</v>
      </c>
      <c r="CL358" t="s">
        <v>282</v>
      </c>
      <c r="CM358">
        <f>IF(Table11[[#This Row],[CF heating system]]="Commercial electric heating",1,0)</f>
        <v>0</v>
      </c>
      <c r="CN358">
        <f>IF(AND(Table11[[#This Row],[CF heating system]]&lt;&gt;"Gas boiler",Table11[[#This Row],[Subsector]]&lt;&gt;"Industry"),1,0)</f>
        <v>0</v>
      </c>
      <c r="CO358" s="19">
        <v>0</v>
      </c>
    </row>
    <row r="359" spans="3:93" x14ac:dyDescent="0.25">
      <c r="C359" s="36"/>
      <c r="G359" s="36"/>
      <c r="H359" s="36"/>
      <c r="I359" s="36"/>
      <c r="J359" s="37"/>
      <c r="K359" s="37"/>
      <c r="L359" s="37"/>
      <c r="M359" s="37"/>
      <c r="P359" s="38"/>
      <c r="R359">
        <v>350</v>
      </c>
      <c r="S359" t="s">
        <v>460</v>
      </c>
      <c r="T359">
        <v>2020</v>
      </c>
      <c r="U359">
        <v>10000</v>
      </c>
      <c r="V359">
        <v>30000</v>
      </c>
      <c r="W359" t="s">
        <v>554</v>
      </c>
      <c r="Y359" s="19"/>
      <c r="Z359" s="19">
        <v>474.81828960000001</v>
      </c>
      <c r="AA359" s="19"/>
      <c r="AB359" s="19">
        <v>9.4963657920000006</v>
      </c>
      <c r="AC359" s="26">
        <v>0.85</v>
      </c>
      <c r="AD359" s="19"/>
      <c r="AE359" s="19"/>
      <c r="CI359" t="s">
        <v>220</v>
      </c>
      <c r="CJ359">
        <v>350</v>
      </c>
      <c r="CK359" t="s">
        <v>453</v>
      </c>
      <c r="CL359" t="s">
        <v>286</v>
      </c>
      <c r="CM359">
        <f>IF(Table11[[#This Row],[CF heating system]]="Commercial electric heating",1,0)</f>
        <v>0</v>
      </c>
      <c r="CN359">
        <f>IF(AND(Table11[[#This Row],[CF heating system]]&lt;&gt;"Gas boiler",Table11[[#This Row],[Subsector]]&lt;&gt;"Industry"),1,0)</f>
        <v>0</v>
      </c>
      <c r="CO359" s="19">
        <v>0</v>
      </c>
    </row>
    <row r="360" spans="3:93" x14ac:dyDescent="0.25">
      <c r="C360" s="36"/>
      <c r="G360" s="36"/>
      <c r="H360" s="36"/>
      <c r="I360" s="36"/>
      <c r="J360" s="37"/>
      <c r="K360" s="37"/>
      <c r="L360" s="37"/>
      <c r="M360" s="37"/>
      <c r="P360" s="38"/>
      <c r="R360">
        <v>351</v>
      </c>
      <c r="S360" t="s">
        <v>460</v>
      </c>
      <c r="T360">
        <v>2020</v>
      </c>
      <c r="U360">
        <v>30000</v>
      </c>
      <c r="V360">
        <v>100000000</v>
      </c>
      <c r="W360" t="s">
        <v>554</v>
      </c>
      <c r="Y360" s="19"/>
      <c r="Z360" s="19">
        <v>291.80137359999998</v>
      </c>
      <c r="AA360" s="19"/>
      <c r="AB360" s="19">
        <v>5.8360274710000004</v>
      </c>
      <c r="AC360" s="26">
        <v>0.85</v>
      </c>
      <c r="AD360" s="19"/>
      <c r="AE360" s="19"/>
      <c r="CI360" t="s">
        <v>220</v>
      </c>
      <c r="CJ360">
        <v>351</v>
      </c>
      <c r="CK360" t="s">
        <v>453</v>
      </c>
      <c r="CL360" t="s">
        <v>462</v>
      </c>
      <c r="CM360">
        <f>IF(Table11[[#This Row],[CF heating system]]="Commercial electric heating",1,0)</f>
        <v>0</v>
      </c>
      <c r="CN360">
        <f>IF(AND(Table11[[#This Row],[CF heating system]]&lt;&gt;"Gas boiler",Table11[[#This Row],[Subsector]]&lt;&gt;"Industry"),1,0)</f>
        <v>0</v>
      </c>
      <c r="CO360" s="19">
        <v>0</v>
      </c>
    </row>
    <row r="361" spans="3:93" x14ac:dyDescent="0.25">
      <c r="C361" s="36"/>
      <c r="G361" s="36"/>
      <c r="H361" s="36"/>
      <c r="I361" s="36"/>
      <c r="J361" s="37"/>
      <c r="K361" s="37"/>
      <c r="L361" s="37"/>
      <c r="M361" s="37"/>
      <c r="P361" s="38"/>
      <c r="R361">
        <v>352</v>
      </c>
      <c r="S361" t="s">
        <v>460</v>
      </c>
      <c r="T361">
        <v>2020</v>
      </c>
      <c r="U361">
        <v>100000000</v>
      </c>
      <c r="V361">
        <v>1000000000</v>
      </c>
      <c r="W361" t="s">
        <v>554</v>
      </c>
      <c r="Y361" s="19"/>
      <c r="Z361" s="19">
        <v>187.18903409999999</v>
      </c>
      <c r="AA361" s="19"/>
      <c r="AB361" s="19">
        <v>3.7437806830000002</v>
      </c>
      <c r="AC361" s="26">
        <v>0.85</v>
      </c>
      <c r="AD361" s="19"/>
      <c r="AE361" s="19"/>
      <c r="CI361" t="s">
        <v>220</v>
      </c>
      <c r="CJ361">
        <v>352</v>
      </c>
      <c r="CK361" t="s">
        <v>453</v>
      </c>
      <c r="CL361" t="s">
        <v>475</v>
      </c>
      <c r="CM361">
        <f>IF(Table11[[#This Row],[CF heating system]]="Commercial electric heating",1,0)</f>
        <v>0</v>
      </c>
      <c r="CN361">
        <f>IF(AND(Table11[[#This Row],[CF heating system]]&lt;&gt;"Gas boiler",Table11[[#This Row],[Subsector]]&lt;&gt;"Industry"),1,0)</f>
        <v>0</v>
      </c>
      <c r="CO361" s="19">
        <v>0</v>
      </c>
    </row>
    <row r="362" spans="3:93" x14ac:dyDescent="0.25">
      <c r="C362" s="36"/>
      <c r="G362" s="36"/>
      <c r="H362" s="36"/>
      <c r="I362" s="36"/>
      <c r="J362" s="37"/>
      <c r="K362" s="37"/>
      <c r="L362" s="37"/>
      <c r="M362" s="37"/>
      <c r="P362" s="38"/>
      <c r="R362">
        <v>353</v>
      </c>
      <c r="S362" t="s">
        <v>456</v>
      </c>
      <c r="T362">
        <v>2020</v>
      </c>
      <c r="U362">
        <v>0</v>
      </c>
      <c r="V362">
        <v>100</v>
      </c>
      <c r="W362" t="s">
        <v>554</v>
      </c>
      <c r="Y362" s="19"/>
      <c r="Z362" s="19">
        <v>818.89796920000003</v>
      </c>
      <c r="AA362" s="19"/>
      <c r="AB362" s="19">
        <v>16.37795938</v>
      </c>
      <c r="AC362" s="26">
        <v>0.9</v>
      </c>
      <c r="AD362" s="19"/>
      <c r="AE362" s="19"/>
      <c r="CI362" t="s">
        <v>220</v>
      </c>
      <c r="CJ362">
        <v>353</v>
      </c>
      <c r="CK362" t="s">
        <v>453</v>
      </c>
      <c r="CL362" t="s">
        <v>282</v>
      </c>
      <c r="CM362">
        <f>IF(Table11[[#This Row],[CF heating system]]="Commercial electric heating",1,0)</f>
        <v>0</v>
      </c>
      <c r="CN362">
        <f>IF(AND(Table11[[#This Row],[CF heating system]]&lt;&gt;"Gas boiler",Table11[[#This Row],[Subsector]]&lt;&gt;"Industry"),1,0)</f>
        <v>0</v>
      </c>
      <c r="CO362" s="19">
        <v>0</v>
      </c>
    </row>
    <row r="363" spans="3:93" x14ac:dyDescent="0.25">
      <c r="C363" s="36"/>
      <c r="G363" s="36"/>
      <c r="H363" s="36"/>
      <c r="I363" s="36"/>
      <c r="J363" s="37"/>
      <c r="K363" s="37"/>
      <c r="L363" s="37"/>
      <c r="M363" s="37"/>
      <c r="P363" s="38"/>
      <c r="R363">
        <v>354</v>
      </c>
      <c r="S363" t="s">
        <v>456</v>
      </c>
      <c r="T363">
        <v>2020</v>
      </c>
      <c r="U363">
        <v>100</v>
      </c>
      <c r="V363">
        <v>300</v>
      </c>
      <c r="W363" t="s">
        <v>554</v>
      </c>
      <c r="Y363" s="19"/>
      <c r="Z363" s="19">
        <v>818.89796920000003</v>
      </c>
      <c r="AA363" s="19"/>
      <c r="AB363" s="19">
        <v>16.37795938</v>
      </c>
      <c r="AC363" s="26">
        <v>0.9</v>
      </c>
      <c r="AD363" s="19"/>
      <c r="AE363" s="19"/>
      <c r="CI363" t="s">
        <v>220</v>
      </c>
      <c r="CJ363">
        <v>354</v>
      </c>
      <c r="CK363" t="s">
        <v>453</v>
      </c>
      <c r="CL363" t="s">
        <v>267</v>
      </c>
      <c r="CM363">
        <f>IF(Table11[[#This Row],[CF heating system]]="Commercial electric heating",1,0)</f>
        <v>0</v>
      </c>
      <c r="CN363">
        <f>IF(AND(Table11[[#This Row],[CF heating system]]&lt;&gt;"Gas boiler",Table11[[#This Row],[Subsector]]&lt;&gt;"Industry"),1,0)</f>
        <v>0</v>
      </c>
      <c r="CO363" s="19">
        <v>0</v>
      </c>
    </row>
    <row r="364" spans="3:93" x14ac:dyDescent="0.25">
      <c r="C364" s="36"/>
      <c r="G364" s="36"/>
      <c r="H364" s="36"/>
      <c r="I364" s="36"/>
      <c r="J364" s="37"/>
      <c r="K364" s="37"/>
      <c r="L364" s="37"/>
      <c r="M364" s="37"/>
      <c r="P364" s="38"/>
      <c r="R364">
        <v>355</v>
      </c>
      <c r="S364" t="s">
        <v>456</v>
      </c>
      <c r="T364">
        <v>2020</v>
      </c>
      <c r="U364">
        <v>300</v>
      </c>
      <c r="V364">
        <v>1000</v>
      </c>
      <c r="W364" t="s">
        <v>554</v>
      </c>
      <c r="Y364" s="19"/>
      <c r="Z364" s="19">
        <v>818.89796920000003</v>
      </c>
      <c r="AA364" s="19"/>
      <c r="AB364" s="19">
        <v>16.37795938</v>
      </c>
      <c r="AC364" s="26">
        <v>0.9</v>
      </c>
      <c r="AD364" s="19"/>
      <c r="AE364" s="19"/>
      <c r="CI364" t="s">
        <v>220</v>
      </c>
      <c r="CJ364">
        <v>355</v>
      </c>
      <c r="CK364" t="s">
        <v>453</v>
      </c>
      <c r="CL364" t="s">
        <v>282</v>
      </c>
      <c r="CM364">
        <f>IF(Table11[[#This Row],[CF heating system]]="Commercial electric heating",1,0)</f>
        <v>0</v>
      </c>
      <c r="CN364">
        <f>IF(AND(Table11[[#This Row],[CF heating system]]&lt;&gt;"Gas boiler",Table11[[#This Row],[Subsector]]&lt;&gt;"Industry"),1,0)</f>
        <v>0</v>
      </c>
      <c r="CO364" s="19">
        <v>0</v>
      </c>
    </row>
    <row r="365" spans="3:93" x14ac:dyDescent="0.25">
      <c r="C365" s="36"/>
      <c r="G365" s="36"/>
      <c r="H365" s="36"/>
      <c r="I365" s="36"/>
      <c r="J365" s="37"/>
      <c r="K365" s="37"/>
      <c r="L365" s="37"/>
      <c r="M365" s="37"/>
      <c r="P365" s="38"/>
      <c r="R365">
        <v>356</v>
      </c>
      <c r="S365" t="s">
        <v>456</v>
      </c>
      <c r="T365">
        <v>2020</v>
      </c>
      <c r="U365">
        <v>1000</v>
      </c>
      <c r="V365">
        <v>3000</v>
      </c>
      <c r="W365" t="s">
        <v>554</v>
      </c>
      <c r="Y365" s="19"/>
      <c r="Z365" s="19">
        <v>818.89796920000003</v>
      </c>
      <c r="AA365" s="19"/>
      <c r="AB365" s="19">
        <v>16.37795938</v>
      </c>
      <c r="AC365" s="26">
        <v>0.9</v>
      </c>
      <c r="AD365" s="19"/>
      <c r="AE365" s="19"/>
      <c r="CI365" t="s">
        <v>220</v>
      </c>
      <c r="CJ365">
        <v>356</v>
      </c>
      <c r="CK365" t="s">
        <v>453</v>
      </c>
      <c r="CL365" t="s">
        <v>286</v>
      </c>
      <c r="CM365">
        <f>IF(Table11[[#This Row],[CF heating system]]="Commercial electric heating",1,0)</f>
        <v>0</v>
      </c>
      <c r="CN365">
        <f>IF(AND(Table11[[#This Row],[CF heating system]]&lt;&gt;"Gas boiler",Table11[[#This Row],[Subsector]]&lt;&gt;"Industry"),1,0)</f>
        <v>0</v>
      </c>
      <c r="CO365" s="19">
        <v>0</v>
      </c>
    </row>
    <row r="366" spans="3:93" x14ac:dyDescent="0.25">
      <c r="C366" s="36"/>
      <c r="G366" s="36"/>
      <c r="H366" s="36"/>
      <c r="I366" s="36"/>
      <c r="J366" s="37"/>
      <c r="K366" s="37"/>
      <c r="L366" s="37"/>
      <c r="M366" s="37"/>
      <c r="P366" s="38"/>
      <c r="R366">
        <v>357</v>
      </c>
      <c r="S366" t="s">
        <v>456</v>
      </c>
      <c r="T366">
        <v>2020</v>
      </c>
      <c r="U366">
        <v>3000</v>
      </c>
      <c r="V366">
        <v>10000</v>
      </c>
      <c r="W366" t="s">
        <v>554</v>
      </c>
      <c r="Y366" s="19"/>
      <c r="Z366" s="19">
        <v>497.0228376</v>
      </c>
      <c r="AA366" s="19"/>
      <c r="AB366" s="19">
        <v>9.9404567519999993</v>
      </c>
      <c r="AC366" s="26">
        <v>0.9</v>
      </c>
      <c r="AD366" s="19"/>
      <c r="AE366" s="19"/>
      <c r="CI366" t="s">
        <v>220</v>
      </c>
      <c r="CJ366">
        <v>357</v>
      </c>
      <c r="CK366" t="s">
        <v>453</v>
      </c>
      <c r="CL366" t="s">
        <v>462</v>
      </c>
      <c r="CM366">
        <f>IF(Table11[[#This Row],[CF heating system]]="Commercial electric heating",1,0)</f>
        <v>0</v>
      </c>
      <c r="CN366">
        <f>IF(AND(Table11[[#This Row],[CF heating system]]&lt;&gt;"Gas boiler",Table11[[#This Row],[Subsector]]&lt;&gt;"Industry"),1,0)</f>
        <v>0</v>
      </c>
      <c r="CO366" s="19">
        <v>0</v>
      </c>
    </row>
    <row r="367" spans="3:93" x14ac:dyDescent="0.25">
      <c r="C367" s="36"/>
      <c r="G367" s="36"/>
      <c r="H367" s="36"/>
      <c r="I367" s="36"/>
      <c r="J367" s="37"/>
      <c r="K367" s="37"/>
      <c r="L367" s="37"/>
      <c r="M367" s="37"/>
      <c r="P367" s="38"/>
      <c r="R367">
        <v>358</v>
      </c>
      <c r="S367" t="s">
        <v>456</v>
      </c>
      <c r="T367">
        <v>2020</v>
      </c>
      <c r="U367">
        <v>10000</v>
      </c>
      <c r="V367">
        <v>30000</v>
      </c>
      <c r="W367" t="s">
        <v>554</v>
      </c>
      <c r="Y367" s="19"/>
      <c r="Z367" s="19">
        <v>315.398619</v>
      </c>
      <c r="AA367" s="19"/>
      <c r="AB367" s="19">
        <v>6.3079723799999998</v>
      </c>
      <c r="AC367" s="26">
        <v>0.9</v>
      </c>
      <c r="AD367" s="19"/>
      <c r="AE367" s="19"/>
      <c r="CI367" t="s">
        <v>220</v>
      </c>
      <c r="CJ367">
        <v>358</v>
      </c>
      <c r="CK367" t="s">
        <v>453</v>
      </c>
      <c r="CL367" t="s">
        <v>475</v>
      </c>
      <c r="CM367">
        <f>IF(Table11[[#This Row],[CF heating system]]="Commercial electric heating",1,0)</f>
        <v>0</v>
      </c>
      <c r="CN367">
        <f>IF(AND(Table11[[#This Row],[CF heating system]]&lt;&gt;"Gas boiler",Table11[[#This Row],[Subsector]]&lt;&gt;"Industry"),1,0)</f>
        <v>0</v>
      </c>
      <c r="CO367" s="19">
        <v>0</v>
      </c>
    </row>
    <row r="368" spans="3:93" x14ac:dyDescent="0.25">
      <c r="C368" s="36"/>
      <c r="G368" s="36"/>
      <c r="H368" s="36"/>
      <c r="I368" s="36"/>
      <c r="J368" s="37"/>
      <c r="K368" s="37"/>
      <c r="L368" s="37"/>
      <c r="M368" s="37"/>
      <c r="P368" s="38"/>
      <c r="R368">
        <v>359</v>
      </c>
      <c r="S368" t="s">
        <v>456</v>
      </c>
      <c r="T368">
        <v>2020</v>
      </c>
      <c r="U368">
        <v>30000</v>
      </c>
      <c r="V368">
        <v>100000000</v>
      </c>
      <c r="W368" t="s">
        <v>554</v>
      </c>
      <c r="Y368" s="19"/>
      <c r="Z368" s="19">
        <v>191.7699959</v>
      </c>
      <c r="AA368" s="19"/>
      <c r="AB368" s="19">
        <v>3.8353999179999998</v>
      </c>
      <c r="AC368" s="26">
        <v>0.9</v>
      </c>
      <c r="AD368" s="19"/>
      <c r="AE368" s="19"/>
      <c r="CI368" t="s">
        <v>220</v>
      </c>
      <c r="CJ368">
        <v>359</v>
      </c>
      <c r="CK368" t="s">
        <v>453</v>
      </c>
      <c r="CL368" t="s">
        <v>282</v>
      </c>
      <c r="CM368">
        <f>IF(Table11[[#This Row],[CF heating system]]="Commercial electric heating",1,0)</f>
        <v>0</v>
      </c>
      <c r="CN368">
        <f>IF(AND(Table11[[#This Row],[CF heating system]]&lt;&gt;"Gas boiler",Table11[[#This Row],[Subsector]]&lt;&gt;"Industry"),1,0)</f>
        <v>0</v>
      </c>
      <c r="CO368" s="19">
        <v>0</v>
      </c>
    </row>
    <row r="369" spans="3:93" x14ac:dyDescent="0.25">
      <c r="C369" s="36"/>
      <c r="G369" s="36"/>
      <c r="H369" s="36"/>
      <c r="I369" s="36"/>
      <c r="J369" s="37"/>
      <c r="K369" s="37"/>
      <c r="L369" s="37"/>
      <c r="M369" s="37"/>
      <c r="P369" s="38"/>
      <c r="R369">
        <v>360</v>
      </c>
      <c r="S369" t="s">
        <v>456</v>
      </c>
      <c r="T369">
        <v>2020</v>
      </c>
      <c r="U369">
        <v>100000000</v>
      </c>
      <c r="V369">
        <v>1000000000</v>
      </c>
      <c r="W369" t="s">
        <v>554</v>
      </c>
      <c r="Y369" s="19"/>
      <c r="Z369" s="19">
        <v>121.8833885</v>
      </c>
      <c r="AA369" s="19"/>
      <c r="AB369" s="19">
        <v>2.43766777</v>
      </c>
      <c r="AC369" s="26">
        <v>0.9</v>
      </c>
      <c r="AD369" s="19"/>
      <c r="AE369" s="19"/>
      <c r="CI369" t="s">
        <v>220</v>
      </c>
      <c r="CJ369">
        <v>360</v>
      </c>
      <c r="CK369" t="s">
        <v>453</v>
      </c>
      <c r="CL369" t="s">
        <v>462</v>
      </c>
      <c r="CM369">
        <f>IF(Table11[[#This Row],[CF heating system]]="Commercial electric heating",1,0)</f>
        <v>0</v>
      </c>
      <c r="CN369">
        <f>IF(AND(Table11[[#This Row],[CF heating system]]&lt;&gt;"Gas boiler",Table11[[#This Row],[Subsector]]&lt;&gt;"Industry"),1,0)</f>
        <v>0</v>
      </c>
      <c r="CO369" s="19">
        <v>0</v>
      </c>
    </row>
    <row r="370" spans="3:93" x14ac:dyDescent="0.25">
      <c r="C370" s="36"/>
      <c r="G370" s="36"/>
      <c r="H370" s="36"/>
      <c r="I370" s="36"/>
      <c r="J370" s="37"/>
      <c r="K370" s="37"/>
      <c r="L370" s="37"/>
      <c r="M370" s="37"/>
      <c r="P370" s="38"/>
      <c r="R370">
        <v>361</v>
      </c>
      <c r="S370" t="s">
        <v>492</v>
      </c>
      <c r="T370">
        <v>2020</v>
      </c>
      <c r="U370">
        <v>0</v>
      </c>
      <c r="V370">
        <v>100</v>
      </c>
      <c r="W370" t="s">
        <v>554</v>
      </c>
      <c r="Y370" s="19"/>
      <c r="Z370" s="19">
        <v>676.85460899999998</v>
      </c>
      <c r="AA370" s="19"/>
      <c r="AB370" s="19">
        <v>13.53709218</v>
      </c>
      <c r="AC370" s="26">
        <v>0.92</v>
      </c>
      <c r="AD370" s="19"/>
      <c r="AE370" s="19"/>
      <c r="CI370" t="s">
        <v>220</v>
      </c>
      <c r="CJ370">
        <v>361</v>
      </c>
      <c r="CK370" t="s">
        <v>453</v>
      </c>
      <c r="CL370" t="s">
        <v>286</v>
      </c>
      <c r="CM370">
        <f>IF(Table11[[#This Row],[CF heating system]]="Commercial electric heating",1,0)</f>
        <v>0</v>
      </c>
      <c r="CN370">
        <f>IF(AND(Table11[[#This Row],[CF heating system]]&lt;&gt;"Gas boiler",Table11[[#This Row],[Subsector]]&lt;&gt;"Industry"),1,0)</f>
        <v>0</v>
      </c>
      <c r="CO370" s="19">
        <v>0</v>
      </c>
    </row>
    <row r="371" spans="3:93" x14ac:dyDescent="0.25">
      <c r="C371" s="36"/>
      <c r="G371" s="36"/>
      <c r="H371" s="36"/>
      <c r="I371" s="36"/>
      <c r="J371" s="37"/>
      <c r="K371" s="37"/>
      <c r="L371" s="37"/>
      <c r="M371" s="37"/>
      <c r="P371" s="38"/>
      <c r="R371">
        <v>362</v>
      </c>
      <c r="S371" t="s">
        <v>492</v>
      </c>
      <c r="T371">
        <v>2020</v>
      </c>
      <c r="U371">
        <v>100</v>
      </c>
      <c r="V371">
        <v>300</v>
      </c>
      <c r="W371" t="s">
        <v>554</v>
      </c>
      <c r="Y371" s="19"/>
      <c r="Z371" s="19">
        <v>676.85460899999998</v>
      </c>
      <c r="AA371" s="19"/>
      <c r="AB371" s="19">
        <v>13.53709218</v>
      </c>
      <c r="AC371" s="26">
        <v>0.92</v>
      </c>
      <c r="AD371" s="19"/>
      <c r="AE371" s="19"/>
      <c r="CI371" t="s">
        <v>220</v>
      </c>
      <c r="CJ371">
        <v>362</v>
      </c>
      <c r="CK371" t="s">
        <v>453</v>
      </c>
      <c r="CL371" t="s">
        <v>458</v>
      </c>
      <c r="CM371">
        <f>IF(Table11[[#This Row],[CF heating system]]="Commercial electric heating",1,0)</f>
        <v>0</v>
      </c>
      <c r="CN371">
        <f>IF(AND(Table11[[#This Row],[CF heating system]]&lt;&gt;"Gas boiler",Table11[[#This Row],[Subsector]]&lt;&gt;"Industry"),1,0)</f>
        <v>0</v>
      </c>
      <c r="CO371" s="19">
        <v>0</v>
      </c>
    </row>
    <row r="372" spans="3:93" x14ac:dyDescent="0.25">
      <c r="C372" s="36"/>
      <c r="G372" s="36"/>
      <c r="H372" s="36"/>
      <c r="I372" s="36"/>
      <c r="J372" s="37"/>
      <c r="K372" s="37"/>
      <c r="L372" s="37"/>
      <c r="M372" s="37"/>
      <c r="P372" s="38"/>
      <c r="R372">
        <v>363</v>
      </c>
      <c r="S372" t="s">
        <v>492</v>
      </c>
      <c r="T372">
        <v>2020</v>
      </c>
      <c r="U372">
        <v>300</v>
      </c>
      <c r="V372">
        <v>1000</v>
      </c>
      <c r="W372" t="s">
        <v>554</v>
      </c>
      <c r="Y372" s="19"/>
      <c r="Z372" s="19">
        <v>676.85460899999998</v>
      </c>
      <c r="AA372" s="19"/>
      <c r="AB372" s="19">
        <v>13.53709218</v>
      </c>
      <c r="AC372" s="26">
        <v>0.92</v>
      </c>
      <c r="AD372" s="19"/>
      <c r="AE372" s="19"/>
      <c r="CI372" t="s">
        <v>220</v>
      </c>
      <c r="CJ372">
        <v>363</v>
      </c>
      <c r="CK372" t="s">
        <v>453</v>
      </c>
      <c r="CL372" t="s">
        <v>462</v>
      </c>
      <c r="CM372">
        <f>IF(Table11[[#This Row],[CF heating system]]="Commercial electric heating",1,0)</f>
        <v>0</v>
      </c>
      <c r="CN372">
        <f>IF(AND(Table11[[#This Row],[CF heating system]]&lt;&gt;"Gas boiler",Table11[[#This Row],[Subsector]]&lt;&gt;"Industry"),1,0)</f>
        <v>0</v>
      </c>
      <c r="CO372" s="19">
        <v>0</v>
      </c>
    </row>
    <row r="373" spans="3:93" x14ac:dyDescent="0.25">
      <c r="C373" s="36"/>
      <c r="G373" s="36"/>
      <c r="H373" s="36"/>
      <c r="I373" s="36"/>
      <c r="J373" s="37"/>
      <c r="K373" s="37"/>
      <c r="L373" s="37"/>
      <c r="M373" s="37"/>
      <c r="P373" s="38"/>
      <c r="R373">
        <v>364</v>
      </c>
      <c r="S373" t="s">
        <v>492</v>
      </c>
      <c r="T373">
        <v>2020</v>
      </c>
      <c r="U373">
        <v>1000</v>
      </c>
      <c r="V373">
        <v>3000</v>
      </c>
      <c r="W373" t="s">
        <v>554</v>
      </c>
      <c r="Y373" s="19"/>
      <c r="Z373" s="19">
        <v>676.85460899999998</v>
      </c>
      <c r="AA373" s="19"/>
      <c r="AB373" s="19">
        <v>13.53709218</v>
      </c>
      <c r="AC373" s="26">
        <v>0.92</v>
      </c>
      <c r="AD373" s="19"/>
      <c r="AE373" s="19"/>
      <c r="CI373" t="s">
        <v>220</v>
      </c>
      <c r="CJ373">
        <v>364</v>
      </c>
      <c r="CK373" t="s">
        <v>453</v>
      </c>
      <c r="CL373" t="s">
        <v>286</v>
      </c>
      <c r="CM373">
        <f>IF(Table11[[#This Row],[CF heating system]]="Commercial electric heating",1,0)</f>
        <v>0</v>
      </c>
      <c r="CN373">
        <f>IF(AND(Table11[[#This Row],[CF heating system]]&lt;&gt;"Gas boiler",Table11[[#This Row],[Subsector]]&lt;&gt;"Industry"),1,0)</f>
        <v>0</v>
      </c>
      <c r="CO373" s="19">
        <v>0</v>
      </c>
    </row>
    <row r="374" spans="3:93" x14ac:dyDescent="0.25">
      <c r="C374" s="36"/>
      <c r="G374" s="36"/>
      <c r="H374" s="36"/>
      <c r="I374" s="36"/>
      <c r="J374" s="37"/>
      <c r="K374" s="37"/>
      <c r="L374" s="37"/>
      <c r="M374" s="37"/>
      <c r="P374" s="38"/>
      <c r="R374">
        <v>365</v>
      </c>
      <c r="S374" t="s">
        <v>492</v>
      </c>
      <c r="T374">
        <v>2020</v>
      </c>
      <c r="U374">
        <v>3000</v>
      </c>
      <c r="V374">
        <v>10000</v>
      </c>
      <c r="W374" t="s">
        <v>554</v>
      </c>
      <c r="Y374" s="19"/>
      <c r="Z374" s="19">
        <v>413.20345400000002</v>
      </c>
      <c r="AA374" s="19"/>
      <c r="AB374" s="19">
        <v>8.2640690800000005</v>
      </c>
      <c r="AC374" s="26">
        <v>0.92</v>
      </c>
      <c r="AD374" s="19"/>
      <c r="AE374" s="19"/>
      <c r="CI374" t="s">
        <v>220</v>
      </c>
      <c r="CJ374">
        <v>365</v>
      </c>
      <c r="CK374" t="s">
        <v>453</v>
      </c>
      <c r="CL374" t="s">
        <v>462</v>
      </c>
      <c r="CM374">
        <f>IF(Table11[[#This Row],[CF heating system]]="Commercial electric heating",1,0)</f>
        <v>0</v>
      </c>
      <c r="CN374">
        <f>IF(AND(Table11[[#This Row],[CF heating system]]&lt;&gt;"Gas boiler",Table11[[#This Row],[Subsector]]&lt;&gt;"Industry"),1,0)</f>
        <v>0</v>
      </c>
      <c r="CO374" s="19">
        <v>0</v>
      </c>
    </row>
    <row r="375" spans="3:93" x14ac:dyDescent="0.25">
      <c r="C375" s="36"/>
      <c r="G375" s="36"/>
      <c r="H375" s="36"/>
      <c r="I375" s="36"/>
      <c r="J375" s="37"/>
      <c r="K375" s="37"/>
      <c r="L375" s="37"/>
      <c r="M375" s="37"/>
      <c r="P375" s="38"/>
      <c r="R375">
        <v>366</v>
      </c>
      <c r="S375" t="s">
        <v>492</v>
      </c>
      <c r="T375">
        <v>2020</v>
      </c>
      <c r="U375">
        <v>10000</v>
      </c>
      <c r="V375">
        <v>30000</v>
      </c>
      <c r="W375" t="s">
        <v>554</v>
      </c>
      <c r="Y375" s="19"/>
      <c r="Z375" s="19">
        <v>263.57643239999999</v>
      </c>
      <c r="AA375" s="19"/>
      <c r="AB375" s="19">
        <v>5.2715286480000003</v>
      </c>
      <c r="AC375" s="26">
        <v>0.92</v>
      </c>
      <c r="AD375" s="19"/>
      <c r="AE375" s="19"/>
      <c r="CI375" t="s">
        <v>220</v>
      </c>
      <c r="CJ375">
        <v>366</v>
      </c>
      <c r="CK375" t="s">
        <v>453</v>
      </c>
      <c r="CL375" t="s">
        <v>475</v>
      </c>
      <c r="CM375">
        <f>IF(Table11[[#This Row],[CF heating system]]="Commercial electric heating",1,0)</f>
        <v>0</v>
      </c>
      <c r="CN375">
        <f>IF(AND(Table11[[#This Row],[CF heating system]]&lt;&gt;"Gas boiler",Table11[[#This Row],[Subsector]]&lt;&gt;"Industry"),1,0)</f>
        <v>0</v>
      </c>
      <c r="CO375" s="19">
        <v>0</v>
      </c>
    </row>
    <row r="376" spans="3:93" x14ac:dyDescent="0.25">
      <c r="C376" s="36"/>
      <c r="G376" s="36"/>
      <c r="H376" s="36"/>
      <c r="I376" s="36"/>
      <c r="J376" s="37"/>
      <c r="K376" s="37"/>
      <c r="L376" s="37"/>
      <c r="M376" s="37"/>
      <c r="P376" s="38"/>
      <c r="R376">
        <v>367</v>
      </c>
      <c r="S376" t="s">
        <v>492</v>
      </c>
      <c r="T376">
        <v>2020</v>
      </c>
      <c r="U376">
        <v>30000</v>
      </c>
      <c r="V376">
        <v>100000000</v>
      </c>
      <c r="W376" t="s">
        <v>554</v>
      </c>
      <c r="Y376" s="19"/>
      <c r="Z376" s="19">
        <v>161.15778900000001</v>
      </c>
      <c r="AA376" s="19"/>
      <c r="AB376" s="19">
        <v>3.2231557799999999</v>
      </c>
      <c r="AC376" s="26">
        <v>0.92</v>
      </c>
      <c r="AD376" s="19"/>
      <c r="AE376" s="19"/>
      <c r="CI376" t="s">
        <v>220</v>
      </c>
      <c r="CJ376">
        <v>367</v>
      </c>
      <c r="CK376" t="s">
        <v>453</v>
      </c>
      <c r="CL376" t="s">
        <v>281</v>
      </c>
      <c r="CM376">
        <f>IF(Table11[[#This Row],[CF heating system]]="Commercial electric heating",1,0)</f>
        <v>0</v>
      </c>
      <c r="CN376">
        <f>IF(AND(Table11[[#This Row],[CF heating system]]&lt;&gt;"Gas boiler",Table11[[#This Row],[Subsector]]&lt;&gt;"Industry"),1,0)</f>
        <v>0</v>
      </c>
      <c r="CO376" s="19">
        <v>0</v>
      </c>
    </row>
    <row r="377" spans="3:93" x14ac:dyDescent="0.25">
      <c r="C377" s="36"/>
      <c r="G377" s="36"/>
      <c r="H377" s="36"/>
      <c r="I377" s="36"/>
      <c r="J377" s="37"/>
      <c r="K377" s="37"/>
      <c r="L377" s="37"/>
      <c r="M377" s="37"/>
      <c r="P377" s="38"/>
      <c r="R377">
        <v>368</v>
      </c>
      <c r="S377" t="s">
        <v>492</v>
      </c>
      <c r="T377">
        <v>2020</v>
      </c>
      <c r="U377">
        <v>100000000</v>
      </c>
      <c r="V377">
        <v>1000000000</v>
      </c>
      <c r="W377" t="s">
        <v>554</v>
      </c>
      <c r="Y377" s="19"/>
      <c r="Z377" s="19">
        <v>102.93782710000001</v>
      </c>
      <c r="AA377" s="19"/>
      <c r="AB377" s="19">
        <v>2.0587565419999998</v>
      </c>
      <c r="AC377" s="26">
        <v>0.92</v>
      </c>
      <c r="AD377" s="19"/>
      <c r="AE377" s="19"/>
      <c r="CI377" t="s">
        <v>220</v>
      </c>
      <c r="CJ377">
        <v>368</v>
      </c>
      <c r="CK377" t="s">
        <v>453</v>
      </c>
      <c r="CL377" t="s">
        <v>286</v>
      </c>
      <c r="CM377">
        <f>IF(Table11[[#This Row],[CF heating system]]="Commercial electric heating",1,0)</f>
        <v>0</v>
      </c>
      <c r="CN377">
        <f>IF(AND(Table11[[#This Row],[CF heating system]]&lt;&gt;"Gas boiler",Table11[[#This Row],[Subsector]]&lt;&gt;"Industry"),1,0)</f>
        <v>0</v>
      </c>
      <c r="CO377" s="19">
        <v>0</v>
      </c>
    </row>
    <row r="378" spans="3:93" x14ac:dyDescent="0.25">
      <c r="C378" s="36"/>
      <c r="G378" s="36"/>
      <c r="H378" s="36"/>
      <c r="I378" s="36"/>
      <c r="J378" s="37"/>
      <c r="K378" s="37"/>
      <c r="L378" s="37"/>
      <c r="M378" s="37"/>
      <c r="P378" s="38"/>
      <c r="R378">
        <v>369</v>
      </c>
      <c r="S378" t="s">
        <v>452</v>
      </c>
      <c r="T378">
        <v>2020</v>
      </c>
      <c r="U378">
        <v>0</v>
      </c>
      <c r="V378">
        <v>100</v>
      </c>
      <c r="W378" t="s">
        <v>556</v>
      </c>
      <c r="Y378" s="19"/>
      <c r="Z378" s="19">
        <v>1408.914933</v>
      </c>
      <c r="AA378" s="19"/>
      <c r="AB378" s="19">
        <v>28.178298659999999</v>
      </c>
      <c r="AC378" s="16">
        <v>0.9</v>
      </c>
      <c r="AD378" s="19"/>
      <c r="AE378" s="19"/>
      <c r="CI378" t="s">
        <v>220</v>
      </c>
      <c r="CJ378">
        <v>369</v>
      </c>
      <c r="CK378" t="s">
        <v>453</v>
      </c>
      <c r="CL378" t="s">
        <v>267</v>
      </c>
      <c r="CM378">
        <f>IF(Table11[[#This Row],[CF heating system]]="Commercial electric heating",1,0)</f>
        <v>0</v>
      </c>
      <c r="CN378">
        <f>IF(AND(Table11[[#This Row],[CF heating system]]&lt;&gt;"Gas boiler",Table11[[#This Row],[Subsector]]&lt;&gt;"Industry"),1,0)</f>
        <v>0</v>
      </c>
      <c r="CO378" s="19">
        <v>0</v>
      </c>
    </row>
    <row r="379" spans="3:93" x14ac:dyDescent="0.25">
      <c r="C379" s="36"/>
      <c r="G379" s="36"/>
      <c r="H379" s="36"/>
      <c r="I379" s="36"/>
      <c r="J379" s="37"/>
      <c r="K379" s="37"/>
      <c r="L379" s="37"/>
      <c r="M379" s="37"/>
      <c r="P379" s="38"/>
      <c r="R379">
        <v>370</v>
      </c>
      <c r="S379" t="s">
        <v>452</v>
      </c>
      <c r="T379">
        <v>2020</v>
      </c>
      <c r="U379">
        <v>100</v>
      </c>
      <c r="V379">
        <v>300</v>
      </c>
      <c r="W379" t="s">
        <v>556</v>
      </c>
      <c r="Y379" s="19"/>
      <c r="Z379" s="19">
        <v>1408.914933</v>
      </c>
      <c r="AA379" s="19"/>
      <c r="AB379" s="19">
        <v>28.178298659999999</v>
      </c>
      <c r="AC379" s="16">
        <v>0.9</v>
      </c>
      <c r="AD379" s="19"/>
      <c r="AE379" s="19"/>
      <c r="CI379" t="s">
        <v>220</v>
      </c>
      <c r="CJ379">
        <v>370</v>
      </c>
      <c r="CK379" t="s">
        <v>453</v>
      </c>
      <c r="CL379" t="s">
        <v>458</v>
      </c>
      <c r="CM379">
        <f>IF(Table11[[#This Row],[CF heating system]]="Commercial electric heating",1,0)</f>
        <v>0</v>
      </c>
      <c r="CN379">
        <f>IF(AND(Table11[[#This Row],[CF heating system]]&lt;&gt;"Gas boiler",Table11[[#This Row],[Subsector]]&lt;&gt;"Industry"),1,0)</f>
        <v>0</v>
      </c>
      <c r="CO379" s="19">
        <v>0</v>
      </c>
    </row>
    <row r="380" spans="3:93" x14ac:dyDescent="0.25">
      <c r="C380" s="36"/>
      <c r="G380" s="36"/>
      <c r="H380" s="36"/>
      <c r="I380" s="36"/>
      <c r="J380" s="37"/>
      <c r="K380" s="37"/>
      <c r="L380" s="37"/>
      <c r="M380" s="37"/>
      <c r="P380" s="38"/>
      <c r="R380">
        <v>371</v>
      </c>
      <c r="S380" t="s">
        <v>452</v>
      </c>
      <c r="T380">
        <v>2020</v>
      </c>
      <c r="U380">
        <v>300</v>
      </c>
      <c r="V380">
        <v>1000</v>
      </c>
      <c r="W380" t="s">
        <v>556</v>
      </c>
      <c r="Y380" s="19"/>
      <c r="Z380" s="19">
        <v>1408.914933</v>
      </c>
      <c r="AA380" s="19"/>
      <c r="AB380" s="19">
        <v>28.178298659999999</v>
      </c>
      <c r="AC380" s="16">
        <v>0.9</v>
      </c>
      <c r="AD380" s="19"/>
      <c r="AE380" s="19"/>
      <c r="CI380" t="s">
        <v>220</v>
      </c>
      <c r="CJ380">
        <v>371</v>
      </c>
      <c r="CK380" t="s">
        <v>453</v>
      </c>
      <c r="CL380" t="s">
        <v>282</v>
      </c>
      <c r="CM380">
        <f>IF(Table11[[#This Row],[CF heating system]]="Commercial electric heating",1,0)</f>
        <v>0</v>
      </c>
      <c r="CN380">
        <f>IF(AND(Table11[[#This Row],[CF heating system]]&lt;&gt;"Gas boiler",Table11[[#This Row],[Subsector]]&lt;&gt;"Industry"),1,0)</f>
        <v>0</v>
      </c>
      <c r="CO380" s="19">
        <v>0</v>
      </c>
    </row>
    <row r="381" spans="3:93" x14ac:dyDescent="0.25">
      <c r="C381" s="36"/>
      <c r="G381" s="36"/>
      <c r="H381" s="36"/>
      <c r="I381" s="36"/>
      <c r="J381" s="37"/>
      <c r="K381" s="37"/>
      <c r="L381" s="37"/>
      <c r="M381" s="37"/>
      <c r="P381" s="38"/>
      <c r="R381">
        <v>372</v>
      </c>
      <c r="S381" t="s">
        <v>452</v>
      </c>
      <c r="T381">
        <v>2020</v>
      </c>
      <c r="U381">
        <v>1000</v>
      </c>
      <c r="V381">
        <v>3000</v>
      </c>
      <c r="W381" t="s">
        <v>556</v>
      </c>
      <c r="Y381" s="19"/>
      <c r="Z381" s="19">
        <v>1408.914933</v>
      </c>
      <c r="AA381" s="19"/>
      <c r="AB381" s="19">
        <v>28.178298659999999</v>
      </c>
      <c r="AC381" s="16">
        <v>0.9</v>
      </c>
      <c r="AD381" s="19"/>
      <c r="AE381" s="19"/>
      <c r="CI381" t="s">
        <v>220</v>
      </c>
      <c r="CJ381">
        <v>372</v>
      </c>
      <c r="CK381" t="s">
        <v>453</v>
      </c>
      <c r="CL381" t="s">
        <v>286</v>
      </c>
      <c r="CM381">
        <f>IF(Table11[[#This Row],[CF heating system]]="Commercial electric heating",1,0)</f>
        <v>0</v>
      </c>
      <c r="CN381">
        <f>IF(AND(Table11[[#This Row],[CF heating system]]&lt;&gt;"Gas boiler",Table11[[#This Row],[Subsector]]&lt;&gt;"Industry"),1,0)</f>
        <v>0</v>
      </c>
      <c r="CO381" s="19">
        <v>0</v>
      </c>
    </row>
    <row r="382" spans="3:93" x14ac:dyDescent="0.25">
      <c r="C382" s="36"/>
      <c r="G382" s="36"/>
      <c r="H382" s="36"/>
      <c r="I382" s="36"/>
      <c r="J382" s="37"/>
      <c r="K382" s="37"/>
      <c r="L382" s="37"/>
      <c r="M382" s="37"/>
      <c r="P382" s="38"/>
      <c r="R382">
        <v>373</v>
      </c>
      <c r="S382" t="s">
        <v>452</v>
      </c>
      <c r="T382">
        <v>2020</v>
      </c>
      <c r="U382">
        <v>3000</v>
      </c>
      <c r="V382">
        <v>10000</v>
      </c>
      <c r="W382" t="s">
        <v>556</v>
      </c>
      <c r="Y382" s="19"/>
      <c r="Z382" s="19">
        <v>870.42884400000003</v>
      </c>
      <c r="AA382" s="19"/>
      <c r="AB382" s="19">
        <v>17.408576879999998</v>
      </c>
      <c r="AC382" s="16">
        <v>0.9</v>
      </c>
      <c r="AD382" s="19"/>
      <c r="AE382" s="19"/>
      <c r="CI382" t="s">
        <v>220</v>
      </c>
      <c r="CJ382">
        <v>373</v>
      </c>
      <c r="CK382" t="s">
        <v>453</v>
      </c>
      <c r="CL382" t="s">
        <v>458</v>
      </c>
      <c r="CM382">
        <f>IF(Table11[[#This Row],[CF heating system]]="Commercial electric heating",1,0)</f>
        <v>0</v>
      </c>
      <c r="CN382">
        <f>IF(AND(Table11[[#This Row],[CF heating system]]&lt;&gt;"Gas boiler",Table11[[#This Row],[Subsector]]&lt;&gt;"Industry"),1,0)</f>
        <v>0</v>
      </c>
      <c r="CO382" s="19">
        <v>0</v>
      </c>
    </row>
    <row r="383" spans="3:93" x14ac:dyDescent="0.25">
      <c r="C383" s="36"/>
      <c r="G383" s="36"/>
      <c r="H383" s="36"/>
      <c r="I383" s="36"/>
      <c r="J383" s="37"/>
      <c r="K383" s="37"/>
      <c r="L383" s="37"/>
      <c r="M383" s="37"/>
      <c r="P383" s="38"/>
      <c r="R383">
        <v>374</v>
      </c>
      <c r="S383" t="s">
        <v>452</v>
      </c>
      <c r="T383">
        <v>2020</v>
      </c>
      <c r="U383">
        <v>10000</v>
      </c>
      <c r="V383">
        <v>30000</v>
      </c>
      <c r="W383" t="s">
        <v>556</v>
      </c>
      <c r="Y383" s="19"/>
      <c r="Z383" s="19">
        <v>560.89913750000005</v>
      </c>
      <c r="AA383" s="19"/>
      <c r="AB383" s="19">
        <v>11.217982749999999</v>
      </c>
      <c r="AC383" s="16">
        <v>0.9</v>
      </c>
      <c r="AD383" s="19"/>
      <c r="AE383" s="19"/>
      <c r="CI383" t="s">
        <v>220</v>
      </c>
      <c r="CJ383">
        <v>374</v>
      </c>
      <c r="CK383" t="s">
        <v>453</v>
      </c>
      <c r="CL383" t="s">
        <v>462</v>
      </c>
      <c r="CM383">
        <f>IF(Table11[[#This Row],[CF heating system]]="Commercial electric heating",1,0)</f>
        <v>0</v>
      </c>
      <c r="CN383">
        <f>IF(AND(Table11[[#This Row],[CF heating system]]&lt;&gt;"Gas boiler",Table11[[#This Row],[Subsector]]&lt;&gt;"Industry"),1,0)</f>
        <v>0</v>
      </c>
      <c r="CO383" s="19">
        <v>0</v>
      </c>
    </row>
    <row r="384" spans="3:93" x14ac:dyDescent="0.25">
      <c r="C384" s="36"/>
      <c r="G384" s="36"/>
      <c r="H384" s="36"/>
      <c r="I384" s="36"/>
      <c r="J384" s="37"/>
      <c r="K384" s="37"/>
      <c r="L384" s="37"/>
      <c r="M384" s="37"/>
      <c r="P384" s="38"/>
      <c r="R384">
        <v>375</v>
      </c>
      <c r="S384" t="s">
        <v>452</v>
      </c>
      <c r="T384">
        <v>2020</v>
      </c>
      <c r="U384">
        <v>30000</v>
      </c>
      <c r="V384">
        <v>100000000</v>
      </c>
      <c r="W384" t="s">
        <v>556</v>
      </c>
      <c r="Y384" s="19"/>
      <c r="Z384" s="19">
        <v>346.52396420000002</v>
      </c>
      <c r="AA384" s="19"/>
      <c r="AB384" s="19">
        <v>6.9304792849999997</v>
      </c>
      <c r="AC384" s="16">
        <v>0.9</v>
      </c>
      <c r="AD384" s="19"/>
      <c r="AE384" s="19"/>
      <c r="CI384" t="s">
        <v>220</v>
      </c>
      <c r="CJ384">
        <v>375</v>
      </c>
      <c r="CK384" t="s">
        <v>453</v>
      </c>
      <c r="CL384" t="s">
        <v>475</v>
      </c>
      <c r="CM384">
        <f>IF(Table11[[#This Row],[CF heating system]]="Commercial electric heating",1,0)</f>
        <v>0</v>
      </c>
      <c r="CN384">
        <f>IF(AND(Table11[[#This Row],[CF heating system]]&lt;&gt;"Gas boiler",Table11[[#This Row],[Subsector]]&lt;&gt;"Industry"),1,0)</f>
        <v>0</v>
      </c>
      <c r="CO384" s="19">
        <v>0</v>
      </c>
    </row>
    <row r="385" spans="3:93" x14ac:dyDescent="0.25">
      <c r="C385" s="36"/>
      <c r="G385" s="36"/>
      <c r="H385" s="36"/>
      <c r="I385" s="36"/>
      <c r="J385" s="37"/>
      <c r="K385" s="37"/>
      <c r="L385" s="37"/>
      <c r="M385" s="37"/>
      <c r="P385" s="38"/>
      <c r="R385">
        <v>376</v>
      </c>
      <c r="S385" t="s">
        <v>452</v>
      </c>
      <c r="T385">
        <v>2020</v>
      </c>
      <c r="U385">
        <v>100000000</v>
      </c>
      <c r="V385">
        <v>1000000000</v>
      </c>
      <c r="W385" t="s">
        <v>556</v>
      </c>
      <c r="Y385" s="19"/>
      <c r="Z385" s="19">
        <v>223.29796859999999</v>
      </c>
      <c r="AA385" s="19"/>
      <c r="AB385" s="19">
        <v>4.4659593720000004</v>
      </c>
      <c r="AC385" s="16">
        <v>0.9</v>
      </c>
      <c r="AD385" s="19"/>
      <c r="AE385" s="19"/>
      <c r="CI385" t="s">
        <v>220</v>
      </c>
      <c r="CJ385">
        <v>376</v>
      </c>
      <c r="CK385" t="s">
        <v>453</v>
      </c>
      <c r="CL385" t="s">
        <v>281</v>
      </c>
      <c r="CM385">
        <f>IF(Table11[[#This Row],[CF heating system]]="Commercial electric heating",1,0)</f>
        <v>0</v>
      </c>
      <c r="CN385">
        <f>IF(AND(Table11[[#This Row],[CF heating system]]&lt;&gt;"Gas boiler",Table11[[#This Row],[Subsector]]&lt;&gt;"Industry"),1,0)</f>
        <v>0</v>
      </c>
      <c r="CO385" s="19">
        <v>0</v>
      </c>
    </row>
    <row r="386" spans="3:93" x14ac:dyDescent="0.25">
      <c r="C386" s="36"/>
      <c r="G386" s="36"/>
      <c r="H386" s="36"/>
      <c r="I386" s="36"/>
      <c r="J386" s="37"/>
      <c r="K386" s="37"/>
      <c r="L386" s="37"/>
      <c r="M386" s="37"/>
      <c r="P386" s="38"/>
      <c r="R386">
        <v>377</v>
      </c>
      <c r="S386" t="s">
        <v>516</v>
      </c>
      <c r="T386">
        <v>2020</v>
      </c>
      <c r="U386">
        <v>0</v>
      </c>
      <c r="V386">
        <v>100</v>
      </c>
      <c r="W386" t="s">
        <v>479</v>
      </c>
      <c r="Y386" s="19"/>
      <c r="Z386" s="19">
        <v>572.94367780000005</v>
      </c>
      <c r="AA386" s="19"/>
      <c r="AB386" s="19">
        <v>11.458873560000001</v>
      </c>
      <c r="AC386" s="26">
        <v>0.92</v>
      </c>
      <c r="AD386" s="19"/>
      <c r="AE386" s="19"/>
      <c r="CI386" t="s">
        <v>220</v>
      </c>
      <c r="CJ386">
        <v>377</v>
      </c>
      <c r="CK386" t="s">
        <v>453</v>
      </c>
      <c r="CL386" t="s">
        <v>282</v>
      </c>
      <c r="CM386">
        <f>IF(Table11[[#This Row],[CF heating system]]="Commercial electric heating",1,0)</f>
        <v>0</v>
      </c>
      <c r="CN386">
        <f>IF(AND(Table11[[#This Row],[CF heating system]]&lt;&gt;"Gas boiler",Table11[[#This Row],[Subsector]]&lt;&gt;"Industry"),1,0)</f>
        <v>0</v>
      </c>
      <c r="CO386" s="19">
        <v>0</v>
      </c>
    </row>
    <row r="387" spans="3:93" x14ac:dyDescent="0.25">
      <c r="C387" s="36"/>
      <c r="G387" s="36"/>
      <c r="H387" s="36"/>
      <c r="I387" s="36"/>
      <c r="J387" s="37"/>
      <c r="K387" s="37"/>
      <c r="L387" s="37"/>
      <c r="M387" s="37"/>
      <c r="P387" s="38"/>
      <c r="R387">
        <v>378</v>
      </c>
      <c r="S387" t="s">
        <v>516</v>
      </c>
      <c r="T387">
        <v>2020</v>
      </c>
      <c r="U387">
        <v>100</v>
      </c>
      <c r="V387">
        <v>300</v>
      </c>
      <c r="W387" t="s">
        <v>479</v>
      </c>
      <c r="Y387" s="19"/>
      <c r="Z387" s="19">
        <v>572.94367780000005</v>
      </c>
      <c r="AA387" s="19"/>
      <c r="AB387" s="19">
        <v>11.458873560000001</v>
      </c>
      <c r="AC387" s="26">
        <v>0.92</v>
      </c>
      <c r="AD387" s="19"/>
      <c r="AE387" s="19"/>
      <c r="CI387" t="s">
        <v>220</v>
      </c>
      <c r="CJ387">
        <v>378</v>
      </c>
      <c r="CK387" t="s">
        <v>453</v>
      </c>
      <c r="CL387" t="s">
        <v>286</v>
      </c>
      <c r="CM387">
        <f>IF(Table11[[#This Row],[CF heating system]]="Commercial electric heating",1,0)</f>
        <v>0</v>
      </c>
      <c r="CN387">
        <f>IF(AND(Table11[[#This Row],[CF heating system]]&lt;&gt;"Gas boiler",Table11[[#This Row],[Subsector]]&lt;&gt;"Industry"),1,0)</f>
        <v>0</v>
      </c>
      <c r="CO387" s="19">
        <v>0</v>
      </c>
    </row>
    <row r="388" spans="3:93" x14ac:dyDescent="0.25">
      <c r="C388" s="36"/>
      <c r="G388" s="36"/>
      <c r="H388" s="36"/>
      <c r="I388" s="36"/>
      <c r="J388" s="37"/>
      <c r="K388" s="37"/>
      <c r="L388" s="37"/>
      <c r="M388" s="37"/>
      <c r="P388" s="38"/>
      <c r="R388">
        <v>379</v>
      </c>
      <c r="S388" t="s">
        <v>516</v>
      </c>
      <c r="T388">
        <v>2020</v>
      </c>
      <c r="U388">
        <v>300</v>
      </c>
      <c r="V388">
        <v>1000</v>
      </c>
      <c r="W388" t="s">
        <v>479</v>
      </c>
      <c r="Y388" s="19"/>
      <c r="Z388" s="19">
        <v>572.94367780000005</v>
      </c>
      <c r="AA388" s="19"/>
      <c r="AB388" s="19">
        <v>11.458873560000001</v>
      </c>
      <c r="AC388" s="26">
        <v>0.92</v>
      </c>
      <c r="AD388" s="19"/>
      <c r="AE388" s="19"/>
      <c r="CI388" t="s">
        <v>220</v>
      </c>
      <c r="CJ388">
        <v>379</v>
      </c>
      <c r="CK388" t="s">
        <v>453</v>
      </c>
      <c r="CL388" t="s">
        <v>462</v>
      </c>
      <c r="CM388">
        <f>IF(Table11[[#This Row],[CF heating system]]="Commercial electric heating",1,0)</f>
        <v>0</v>
      </c>
      <c r="CN388">
        <f>IF(AND(Table11[[#This Row],[CF heating system]]&lt;&gt;"Gas boiler",Table11[[#This Row],[Subsector]]&lt;&gt;"Industry"),1,0)</f>
        <v>0</v>
      </c>
      <c r="CO388" s="19">
        <v>0</v>
      </c>
    </row>
    <row r="389" spans="3:93" x14ac:dyDescent="0.25">
      <c r="C389" s="36"/>
      <c r="G389" s="36"/>
      <c r="H389" s="36"/>
      <c r="I389" s="36"/>
      <c r="J389" s="37"/>
      <c r="K389" s="37"/>
      <c r="L389" s="37"/>
      <c r="M389" s="37"/>
      <c r="P389" s="38"/>
      <c r="R389">
        <v>380</v>
      </c>
      <c r="S389" t="s">
        <v>516</v>
      </c>
      <c r="T389">
        <v>2020</v>
      </c>
      <c r="U389">
        <v>1000</v>
      </c>
      <c r="V389">
        <v>3000</v>
      </c>
      <c r="W389" t="s">
        <v>479</v>
      </c>
      <c r="Y389" s="19"/>
      <c r="Z389" s="19">
        <v>572.94367780000005</v>
      </c>
      <c r="AA389" s="19"/>
      <c r="AB389" s="19">
        <v>11.458873560000001</v>
      </c>
      <c r="AC389" s="26">
        <v>0.92</v>
      </c>
      <c r="AD389" s="19"/>
      <c r="AE389" s="19"/>
      <c r="CI389" t="s">
        <v>220</v>
      </c>
      <c r="CJ389">
        <v>380</v>
      </c>
      <c r="CK389" t="s">
        <v>453</v>
      </c>
      <c r="CL389" t="s">
        <v>475</v>
      </c>
      <c r="CM389">
        <f>IF(Table11[[#This Row],[CF heating system]]="Commercial electric heating",1,0)</f>
        <v>0</v>
      </c>
      <c r="CN389">
        <f>IF(AND(Table11[[#This Row],[CF heating system]]&lt;&gt;"Gas boiler",Table11[[#This Row],[Subsector]]&lt;&gt;"Industry"),1,0)</f>
        <v>0</v>
      </c>
      <c r="CO389" s="19">
        <v>0</v>
      </c>
    </row>
    <row r="390" spans="3:93" x14ac:dyDescent="0.25">
      <c r="C390" s="36"/>
      <c r="G390" s="36"/>
      <c r="H390" s="36"/>
      <c r="I390" s="36"/>
      <c r="J390" s="37"/>
      <c r="K390" s="37"/>
      <c r="L390" s="37"/>
      <c r="M390" s="37"/>
      <c r="P390" s="38"/>
      <c r="R390">
        <v>381</v>
      </c>
      <c r="S390" t="s">
        <v>516</v>
      </c>
      <c r="T390">
        <v>2020</v>
      </c>
      <c r="U390">
        <v>3000</v>
      </c>
      <c r="V390">
        <v>10000</v>
      </c>
      <c r="W390" t="s">
        <v>479</v>
      </c>
      <c r="Y390" s="19"/>
      <c r="Z390" s="19">
        <v>353.96509150000003</v>
      </c>
      <c r="AA390" s="19"/>
      <c r="AB390" s="19">
        <v>7.0793018290000003</v>
      </c>
      <c r="AC390" s="26">
        <v>0.92</v>
      </c>
      <c r="AD390" s="19"/>
      <c r="AE390" s="19"/>
      <c r="CI390" t="s">
        <v>220</v>
      </c>
      <c r="CJ390">
        <v>381</v>
      </c>
      <c r="CK390" t="s">
        <v>453</v>
      </c>
      <c r="CL390" t="s">
        <v>281</v>
      </c>
      <c r="CM390">
        <f>IF(Table11[[#This Row],[CF heating system]]="Commercial electric heating",1,0)</f>
        <v>0</v>
      </c>
      <c r="CN390">
        <f>IF(AND(Table11[[#This Row],[CF heating system]]&lt;&gt;"Gas boiler",Table11[[#This Row],[Subsector]]&lt;&gt;"Industry"),1,0)</f>
        <v>0</v>
      </c>
      <c r="CO390" s="19">
        <v>0</v>
      </c>
    </row>
    <row r="391" spans="3:93" x14ac:dyDescent="0.25">
      <c r="C391" s="36"/>
      <c r="G391" s="36"/>
      <c r="H391" s="36"/>
      <c r="I391" s="36"/>
      <c r="J391" s="37"/>
      <c r="K391" s="37"/>
      <c r="L391" s="37"/>
      <c r="M391" s="37"/>
      <c r="P391" s="38"/>
      <c r="R391">
        <v>382</v>
      </c>
      <c r="S391" t="s">
        <v>516</v>
      </c>
      <c r="T391">
        <v>2020</v>
      </c>
      <c r="U391">
        <v>10000</v>
      </c>
      <c r="V391">
        <v>30000</v>
      </c>
      <c r="W391" t="s">
        <v>479</v>
      </c>
      <c r="Y391" s="19"/>
      <c r="Z391" s="19">
        <v>228.0929864</v>
      </c>
      <c r="AA391" s="19"/>
      <c r="AB391" s="19">
        <v>4.561859729</v>
      </c>
      <c r="AC391" s="26">
        <v>0.92</v>
      </c>
      <c r="AD391" s="19"/>
      <c r="AE391" s="19"/>
      <c r="CI391" t="s">
        <v>220</v>
      </c>
      <c r="CJ391">
        <v>382</v>
      </c>
      <c r="CK391" t="s">
        <v>453</v>
      </c>
      <c r="CL391" t="s">
        <v>282</v>
      </c>
      <c r="CM391">
        <f>IF(Table11[[#This Row],[CF heating system]]="Commercial electric heating",1,0)</f>
        <v>0</v>
      </c>
      <c r="CN391">
        <f>IF(AND(Table11[[#This Row],[CF heating system]]&lt;&gt;"Gas boiler",Table11[[#This Row],[Subsector]]&lt;&gt;"Industry"),1,0)</f>
        <v>0</v>
      </c>
      <c r="CO391" s="19">
        <v>0</v>
      </c>
    </row>
    <row r="392" spans="3:93" x14ac:dyDescent="0.25">
      <c r="C392" s="36"/>
      <c r="G392" s="36"/>
      <c r="H392" s="36"/>
      <c r="I392" s="36"/>
      <c r="J392" s="37"/>
      <c r="K392" s="37"/>
      <c r="L392" s="37"/>
      <c r="M392" s="37"/>
      <c r="P392" s="38"/>
      <c r="R392">
        <v>383</v>
      </c>
      <c r="S392" t="s">
        <v>516</v>
      </c>
      <c r="T392">
        <v>2020</v>
      </c>
      <c r="U392">
        <v>30000</v>
      </c>
      <c r="V392">
        <v>100000000</v>
      </c>
      <c r="W392" t="s">
        <v>479</v>
      </c>
      <c r="Y392" s="19"/>
      <c r="Z392" s="19">
        <v>140.91604100000001</v>
      </c>
      <c r="AA392" s="19"/>
      <c r="AB392" s="19">
        <v>2.8183208209999999</v>
      </c>
      <c r="AC392" s="26">
        <v>0.92</v>
      </c>
      <c r="AD392" s="19"/>
      <c r="AE392" s="19"/>
      <c r="CI392" t="s">
        <v>220</v>
      </c>
      <c r="CJ392">
        <v>383</v>
      </c>
      <c r="CK392" t="s">
        <v>453</v>
      </c>
      <c r="CL392" t="s">
        <v>286</v>
      </c>
      <c r="CM392">
        <f>IF(Table11[[#This Row],[CF heating system]]="Commercial electric heating",1,0)</f>
        <v>0</v>
      </c>
      <c r="CN392">
        <f>IF(AND(Table11[[#This Row],[CF heating system]]&lt;&gt;"Gas boiler",Table11[[#This Row],[Subsector]]&lt;&gt;"Industry"),1,0)</f>
        <v>0</v>
      </c>
      <c r="CO392" s="19">
        <v>0</v>
      </c>
    </row>
    <row r="393" spans="3:93" x14ac:dyDescent="0.25">
      <c r="C393" s="36"/>
      <c r="G393" s="36"/>
      <c r="H393" s="36"/>
      <c r="I393" s="36"/>
      <c r="J393" s="37"/>
      <c r="K393" s="37"/>
      <c r="L393" s="37"/>
      <c r="M393" s="37"/>
      <c r="P393" s="38"/>
      <c r="R393">
        <v>384</v>
      </c>
      <c r="S393" t="s">
        <v>516</v>
      </c>
      <c r="T393">
        <v>2020</v>
      </c>
      <c r="U393">
        <v>100000000</v>
      </c>
      <c r="V393">
        <v>1000000000</v>
      </c>
      <c r="W393" t="s">
        <v>479</v>
      </c>
      <c r="Y393" s="19"/>
      <c r="Z393" s="19">
        <v>90.805453459999995</v>
      </c>
      <c r="AA393" s="19"/>
      <c r="AB393" s="19">
        <v>1.8161090689999999</v>
      </c>
      <c r="AC393" s="26">
        <v>0.92</v>
      </c>
      <c r="AD393" s="19"/>
      <c r="AE393" s="19"/>
      <c r="CI393" t="s">
        <v>220</v>
      </c>
      <c r="CJ393">
        <v>384</v>
      </c>
      <c r="CK393" t="s">
        <v>453</v>
      </c>
      <c r="CL393" t="s">
        <v>462</v>
      </c>
      <c r="CM393">
        <f>IF(Table11[[#This Row],[CF heating system]]="Commercial electric heating",1,0)</f>
        <v>0</v>
      </c>
      <c r="CN393">
        <f>IF(AND(Table11[[#This Row],[CF heating system]]&lt;&gt;"Gas boiler",Table11[[#This Row],[Subsector]]&lt;&gt;"Industry"),1,0)</f>
        <v>0</v>
      </c>
      <c r="CO393" s="19">
        <v>0</v>
      </c>
    </row>
    <row r="394" spans="3:93" x14ac:dyDescent="0.25">
      <c r="C394" s="36"/>
      <c r="G394" s="36"/>
      <c r="H394" s="36"/>
      <c r="I394" s="36"/>
      <c r="J394" s="37"/>
      <c r="K394" s="37"/>
      <c r="L394" s="37"/>
      <c r="M394" s="37"/>
      <c r="P394" s="38"/>
      <c r="R394">
        <v>385</v>
      </c>
      <c r="S394" t="s">
        <v>520</v>
      </c>
      <c r="T394">
        <v>2020</v>
      </c>
      <c r="U394">
        <v>0</v>
      </c>
      <c r="V394">
        <v>100</v>
      </c>
      <c r="W394" t="s">
        <v>479</v>
      </c>
      <c r="Y394" s="19"/>
      <c r="Z394" s="19">
        <v>612.34806979999996</v>
      </c>
      <c r="AA394" s="19"/>
      <c r="AB394" s="19">
        <v>12.246961389999999</v>
      </c>
      <c r="AC394" s="16">
        <v>0.9</v>
      </c>
      <c r="AD394" s="19"/>
      <c r="AE394" s="19"/>
      <c r="CI394" t="s">
        <v>220</v>
      </c>
      <c r="CJ394">
        <v>385</v>
      </c>
      <c r="CK394" t="s">
        <v>453</v>
      </c>
      <c r="CL394" t="s">
        <v>475</v>
      </c>
      <c r="CM394">
        <f>IF(Table11[[#This Row],[CF heating system]]="Commercial electric heating",1,0)</f>
        <v>0</v>
      </c>
      <c r="CN394">
        <f>IF(AND(Table11[[#This Row],[CF heating system]]&lt;&gt;"Gas boiler",Table11[[#This Row],[Subsector]]&lt;&gt;"Industry"),1,0)</f>
        <v>0</v>
      </c>
      <c r="CO394" s="19">
        <v>0</v>
      </c>
    </row>
    <row r="395" spans="3:93" x14ac:dyDescent="0.25">
      <c r="C395" s="36"/>
      <c r="G395" s="36"/>
      <c r="H395" s="36"/>
      <c r="I395" s="36"/>
      <c r="J395" s="37"/>
      <c r="K395" s="37"/>
      <c r="L395" s="37"/>
      <c r="M395" s="37"/>
      <c r="P395" s="38"/>
      <c r="R395">
        <v>386</v>
      </c>
      <c r="S395" t="s">
        <v>520</v>
      </c>
      <c r="T395">
        <v>2020</v>
      </c>
      <c r="U395">
        <v>100</v>
      </c>
      <c r="V395">
        <v>300</v>
      </c>
      <c r="W395" t="s">
        <v>479</v>
      </c>
      <c r="Y395" s="19"/>
      <c r="Z395" s="19">
        <v>612.34806979999996</v>
      </c>
      <c r="AA395" s="19"/>
      <c r="AB395" s="19">
        <v>12.246961389999999</v>
      </c>
      <c r="AC395" s="16">
        <v>0.9</v>
      </c>
      <c r="AD395" s="19"/>
      <c r="AE395" s="19"/>
      <c r="CI395" t="s">
        <v>220</v>
      </c>
      <c r="CJ395">
        <v>386</v>
      </c>
      <c r="CK395" t="s">
        <v>453</v>
      </c>
      <c r="CL395" t="s">
        <v>282</v>
      </c>
      <c r="CM395">
        <f>IF(Table11[[#This Row],[CF heating system]]="Commercial electric heating",1,0)</f>
        <v>0</v>
      </c>
      <c r="CN395">
        <f>IF(AND(Table11[[#This Row],[CF heating system]]&lt;&gt;"Gas boiler",Table11[[#This Row],[Subsector]]&lt;&gt;"Industry"),1,0)</f>
        <v>0</v>
      </c>
      <c r="CO395" s="19">
        <v>0</v>
      </c>
    </row>
    <row r="396" spans="3:93" x14ac:dyDescent="0.25">
      <c r="C396" s="36"/>
      <c r="G396" s="36"/>
      <c r="H396" s="36"/>
      <c r="I396" s="36"/>
      <c r="J396" s="37"/>
      <c r="K396" s="37"/>
      <c r="L396" s="37"/>
      <c r="M396" s="37"/>
      <c r="P396" s="38"/>
      <c r="R396">
        <v>387</v>
      </c>
      <c r="S396" t="s">
        <v>520</v>
      </c>
      <c r="T396">
        <v>2020</v>
      </c>
      <c r="U396">
        <v>300</v>
      </c>
      <c r="V396">
        <v>1000</v>
      </c>
      <c r="W396" t="s">
        <v>479</v>
      </c>
      <c r="Y396" s="19"/>
      <c r="Z396" s="19">
        <v>612.34806979999996</v>
      </c>
      <c r="AA396" s="19"/>
      <c r="AB396" s="19">
        <v>12.246961389999999</v>
      </c>
      <c r="AC396" s="16">
        <v>0.9</v>
      </c>
      <c r="AD396" s="19"/>
      <c r="AE396" s="19"/>
      <c r="CI396" t="s">
        <v>220</v>
      </c>
      <c r="CJ396">
        <v>387</v>
      </c>
      <c r="CK396" t="s">
        <v>453</v>
      </c>
      <c r="CL396" t="s">
        <v>267</v>
      </c>
      <c r="CM396">
        <f>IF(Table11[[#This Row],[CF heating system]]="Commercial electric heating",1,0)</f>
        <v>0</v>
      </c>
      <c r="CN396">
        <f>IF(AND(Table11[[#This Row],[CF heating system]]&lt;&gt;"Gas boiler",Table11[[#This Row],[Subsector]]&lt;&gt;"Industry"),1,0)</f>
        <v>0</v>
      </c>
      <c r="CO396" s="19">
        <v>0</v>
      </c>
    </row>
    <row r="397" spans="3:93" x14ac:dyDescent="0.25">
      <c r="C397" s="36"/>
      <c r="G397" s="36"/>
      <c r="H397" s="36"/>
      <c r="I397" s="36"/>
      <c r="J397" s="37"/>
      <c r="K397" s="37"/>
      <c r="L397" s="37"/>
      <c r="M397" s="37"/>
      <c r="P397" s="38"/>
      <c r="R397">
        <v>388</v>
      </c>
      <c r="S397" t="s">
        <v>520</v>
      </c>
      <c r="T397">
        <v>2020</v>
      </c>
      <c r="U397">
        <v>1000</v>
      </c>
      <c r="V397">
        <v>3000</v>
      </c>
      <c r="W397" t="s">
        <v>479</v>
      </c>
      <c r="Y397" s="19"/>
      <c r="Z397" s="19">
        <v>612.34806979999996</v>
      </c>
      <c r="AA397" s="19"/>
      <c r="AB397" s="19">
        <v>12.246961389999999</v>
      </c>
      <c r="AC397" s="16">
        <v>0.9</v>
      </c>
      <c r="AD397" s="19"/>
      <c r="AE397" s="19"/>
      <c r="CI397" t="s">
        <v>220</v>
      </c>
      <c r="CJ397">
        <v>388</v>
      </c>
      <c r="CK397" t="s">
        <v>453</v>
      </c>
      <c r="CL397" t="s">
        <v>282</v>
      </c>
      <c r="CM397">
        <f>IF(Table11[[#This Row],[CF heating system]]="Commercial electric heating",1,0)</f>
        <v>0</v>
      </c>
      <c r="CN397">
        <f>IF(AND(Table11[[#This Row],[CF heating system]]&lt;&gt;"Gas boiler",Table11[[#This Row],[Subsector]]&lt;&gt;"Industry"),1,0)</f>
        <v>0</v>
      </c>
      <c r="CO397" s="19">
        <v>0</v>
      </c>
    </row>
    <row r="398" spans="3:93" x14ac:dyDescent="0.25">
      <c r="C398" s="36"/>
      <c r="G398" s="36"/>
      <c r="H398" s="36"/>
      <c r="I398" s="36"/>
      <c r="J398" s="37"/>
      <c r="K398" s="37"/>
      <c r="L398" s="37"/>
      <c r="M398" s="37"/>
      <c r="P398" s="38"/>
      <c r="R398">
        <v>389</v>
      </c>
      <c r="S398" t="s">
        <v>520</v>
      </c>
      <c r="T398">
        <v>2020</v>
      </c>
      <c r="U398">
        <v>3000</v>
      </c>
      <c r="V398">
        <v>10000</v>
      </c>
      <c r="W398" t="s">
        <v>479</v>
      </c>
      <c r="Y398" s="19"/>
      <c r="Z398" s="19">
        <v>378.3091584</v>
      </c>
      <c r="AA398" s="19"/>
      <c r="AB398" s="19">
        <v>7.5661831660000001</v>
      </c>
      <c r="AC398" s="16">
        <v>0.9</v>
      </c>
      <c r="AD398" s="19"/>
      <c r="AE398" s="19"/>
      <c r="CI398" t="s">
        <v>220</v>
      </c>
      <c r="CJ398">
        <v>389</v>
      </c>
      <c r="CK398" t="s">
        <v>453</v>
      </c>
      <c r="CL398" t="s">
        <v>286</v>
      </c>
      <c r="CM398">
        <f>IF(Table11[[#This Row],[CF heating system]]="Commercial electric heating",1,0)</f>
        <v>0</v>
      </c>
      <c r="CN398">
        <f>IF(AND(Table11[[#This Row],[CF heating system]]&lt;&gt;"Gas boiler",Table11[[#This Row],[Subsector]]&lt;&gt;"Industry"),1,0)</f>
        <v>0</v>
      </c>
      <c r="CO398" s="19">
        <v>0</v>
      </c>
    </row>
    <row r="399" spans="3:93" x14ac:dyDescent="0.25">
      <c r="C399" s="36"/>
      <c r="G399" s="36"/>
      <c r="H399" s="36"/>
      <c r="I399" s="36"/>
      <c r="J399" s="37"/>
      <c r="K399" s="37"/>
      <c r="L399" s="37"/>
      <c r="M399" s="37"/>
      <c r="P399" s="38"/>
      <c r="R399">
        <v>390</v>
      </c>
      <c r="S399" t="s">
        <v>520</v>
      </c>
      <c r="T399">
        <v>2020</v>
      </c>
      <c r="U399">
        <v>10000</v>
      </c>
      <c r="V399">
        <v>30000</v>
      </c>
      <c r="W399" t="s">
        <v>479</v>
      </c>
      <c r="Y399" s="19"/>
      <c r="Z399" s="19">
        <v>243.78015740000001</v>
      </c>
      <c r="AA399" s="19"/>
      <c r="AB399" s="19">
        <v>4.8756031479999997</v>
      </c>
      <c r="AC399" s="16">
        <v>0.9</v>
      </c>
      <c r="AD399" s="19"/>
      <c r="AE399" s="19"/>
      <c r="CI399" t="s">
        <v>220</v>
      </c>
      <c r="CJ399">
        <v>390</v>
      </c>
      <c r="CK399" t="s">
        <v>453</v>
      </c>
      <c r="CL399" t="s">
        <v>462</v>
      </c>
      <c r="CM399">
        <f>IF(Table11[[#This Row],[CF heating system]]="Commercial electric heating",1,0)</f>
        <v>0</v>
      </c>
      <c r="CN399">
        <f>IF(AND(Table11[[#This Row],[CF heating system]]&lt;&gt;"Gas boiler",Table11[[#This Row],[Subsector]]&lt;&gt;"Industry"),1,0)</f>
        <v>0</v>
      </c>
      <c r="CO399" s="19">
        <v>0</v>
      </c>
    </row>
    <row r="400" spans="3:93" x14ac:dyDescent="0.25">
      <c r="C400" s="36"/>
      <c r="G400" s="36"/>
      <c r="H400" s="36"/>
      <c r="I400" s="36"/>
      <c r="J400" s="37"/>
      <c r="K400" s="37"/>
      <c r="L400" s="37"/>
      <c r="M400" s="37"/>
      <c r="P400" s="38"/>
      <c r="R400">
        <v>391</v>
      </c>
      <c r="S400" t="s">
        <v>520</v>
      </c>
      <c r="T400">
        <v>2020</v>
      </c>
      <c r="U400">
        <v>30000</v>
      </c>
      <c r="V400">
        <v>100000000</v>
      </c>
      <c r="W400" t="s">
        <v>479</v>
      </c>
      <c r="Y400" s="19"/>
      <c r="Z400" s="19">
        <v>150.60758860000001</v>
      </c>
      <c r="AA400" s="19"/>
      <c r="AB400" s="19">
        <v>3.0121517720000002</v>
      </c>
      <c r="AC400" s="16">
        <v>0.9</v>
      </c>
      <c r="AD400" s="19"/>
      <c r="AE400" s="19"/>
      <c r="CI400" t="s">
        <v>220</v>
      </c>
      <c r="CJ400">
        <v>391</v>
      </c>
      <c r="CK400" t="s">
        <v>453</v>
      </c>
      <c r="CL400" t="s">
        <v>475</v>
      </c>
      <c r="CM400">
        <f>IF(Table11[[#This Row],[CF heating system]]="Commercial electric heating",1,0)</f>
        <v>0</v>
      </c>
      <c r="CN400">
        <f>IF(AND(Table11[[#This Row],[CF heating system]]&lt;&gt;"Gas boiler",Table11[[#This Row],[Subsector]]&lt;&gt;"Industry"),1,0)</f>
        <v>0</v>
      </c>
      <c r="CO400" s="19">
        <v>0</v>
      </c>
    </row>
    <row r="401" spans="3:101" x14ac:dyDescent="0.25">
      <c r="C401" s="36"/>
      <c r="G401" s="36"/>
      <c r="H401" s="36"/>
      <c r="I401" s="36"/>
      <c r="J401" s="37"/>
      <c r="K401" s="37"/>
      <c r="L401" s="37"/>
      <c r="M401" s="37"/>
      <c r="P401" s="38"/>
      <c r="R401">
        <v>392</v>
      </c>
      <c r="S401" t="s">
        <v>520</v>
      </c>
      <c r="T401">
        <v>2020</v>
      </c>
      <c r="U401">
        <v>100000000</v>
      </c>
      <c r="V401">
        <v>1000000000</v>
      </c>
      <c r="W401" t="s">
        <v>479</v>
      </c>
      <c r="Y401" s="19"/>
      <c r="Z401" s="19">
        <v>97.050628720000006</v>
      </c>
      <c r="AA401" s="19"/>
      <c r="AB401" s="19">
        <v>1.9410125739999999</v>
      </c>
      <c r="AC401" s="16">
        <v>0.9</v>
      </c>
      <c r="AD401" s="19"/>
      <c r="AE401" s="19"/>
      <c r="CI401" t="s">
        <v>220</v>
      </c>
      <c r="CJ401">
        <v>392</v>
      </c>
      <c r="CK401" t="s">
        <v>453</v>
      </c>
      <c r="CL401" t="s">
        <v>282</v>
      </c>
      <c r="CM401">
        <f>IF(Table11[[#This Row],[CF heating system]]="Commercial electric heating",1,0)</f>
        <v>0</v>
      </c>
      <c r="CN401">
        <f>IF(AND(Table11[[#This Row],[CF heating system]]&lt;&gt;"Gas boiler",Table11[[#This Row],[Subsector]]&lt;&gt;"Industry"),1,0)</f>
        <v>0</v>
      </c>
      <c r="CO401" s="19">
        <v>0</v>
      </c>
    </row>
    <row r="402" spans="3:101" x14ac:dyDescent="0.25">
      <c r="C402" s="36"/>
      <c r="G402" s="36"/>
      <c r="H402" s="36"/>
      <c r="I402" s="36"/>
      <c r="J402" s="37"/>
      <c r="K402" s="37"/>
      <c r="L402" s="37"/>
      <c r="M402" s="37"/>
      <c r="P402" s="38"/>
      <c r="R402">
        <v>393</v>
      </c>
      <c r="S402" t="s">
        <v>523</v>
      </c>
      <c r="T402">
        <v>2020</v>
      </c>
      <c r="U402">
        <v>0</v>
      </c>
      <c r="V402">
        <v>100</v>
      </c>
      <c r="W402" t="s">
        <v>479</v>
      </c>
      <c r="Y402" s="19"/>
      <c r="Z402" s="19">
        <v>922.09946190000005</v>
      </c>
      <c r="AA402" s="19"/>
      <c r="AB402" s="19">
        <v>18.441989240000002</v>
      </c>
      <c r="AC402" s="16">
        <v>0.5</v>
      </c>
      <c r="AD402" s="19"/>
      <c r="AE402" s="19"/>
      <c r="CI402" t="s">
        <v>220</v>
      </c>
      <c r="CJ402">
        <v>393</v>
      </c>
      <c r="CK402" t="s">
        <v>453</v>
      </c>
      <c r="CL402" t="s">
        <v>462</v>
      </c>
      <c r="CM402">
        <f>IF(Table11[[#This Row],[CF heating system]]="Commercial electric heating",1,0)</f>
        <v>0</v>
      </c>
      <c r="CN402">
        <f>IF(AND(Table11[[#This Row],[CF heating system]]&lt;&gt;"Gas boiler",Table11[[#This Row],[Subsector]]&lt;&gt;"Industry"),1,0)</f>
        <v>0</v>
      </c>
      <c r="CO402" s="19">
        <v>0</v>
      </c>
    </row>
    <row r="403" spans="3:101" x14ac:dyDescent="0.25">
      <c r="C403" s="36"/>
      <c r="G403" s="36"/>
      <c r="H403" s="36"/>
      <c r="I403" s="36"/>
      <c r="J403" s="37"/>
      <c r="K403" s="37"/>
      <c r="L403" s="37"/>
      <c r="M403" s="37"/>
      <c r="P403" s="38"/>
      <c r="R403">
        <v>394</v>
      </c>
      <c r="S403" t="s">
        <v>523</v>
      </c>
      <c r="T403">
        <v>2020</v>
      </c>
      <c r="U403">
        <v>100</v>
      </c>
      <c r="V403">
        <v>300</v>
      </c>
      <c r="W403" t="s">
        <v>479</v>
      </c>
      <c r="Y403" s="19"/>
      <c r="Z403" s="19">
        <v>922.09946190000005</v>
      </c>
      <c r="AA403" s="19"/>
      <c r="AB403" s="19">
        <v>18.441989240000002</v>
      </c>
      <c r="AC403" s="16">
        <v>0.5</v>
      </c>
      <c r="AD403" s="19"/>
      <c r="AE403" s="19"/>
      <c r="CI403" t="s">
        <v>220</v>
      </c>
      <c r="CJ403">
        <v>394</v>
      </c>
      <c r="CK403" t="s">
        <v>453</v>
      </c>
      <c r="CL403" t="s">
        <v>286</v>
      </c>
      <c r="CM403">
        <f>IF(Table11[[#This Row],[CF heating system]]="Commercial electric heating",1,0)</f>
        <v>0</v>
      </c>
      <c r="CN403">
        <f>IF(AND(Table11[[#This Row],[CF heating system]]&lt;&gt;"Gas boiler",Table11[[#This Row],[Subsector]]&lt;&gt;"Industry"),1,0)</f>
        <v>0</v>
      </c>
      <c r="CO403" s="19">
        <v>0</v>
      </c>
    </row>
    <row r="404" spans="3:101" x14ac:dyDescent="0.25">
      <c r="C404" s="36"/>
      <c r="G404" s="36"/>
      <c r="H404" s="36"/>
      <c r="I404" s="36"/>
      <c r="J404" s="37"/>
      <c r="K404" s="37"/>
      <c r="L404" s="37"/>
      <c r="M404" s="37"/>
      <c r="P404" s="38"/>
      <c r="R404">
        <v>395</v>
      </c>
      <c r="S404" t="s">
        <v>523</v>
      </c>
      <c r="T404">
        <v>2020</v>
      </c>
      <c r="U404">
        <v>300</v>
      </c>
      <c r="V404">
        <v>1000</v>
      </c>
      <c r="W404" t="s">
        <v>479</v>
      </c>
      <c r="Y404" s="19"/>
      <c r="Z404" s="19">
        <v>922.09946190000005</v>
      </c>
      <c r="AA404" s="19"/>
      <c r="AB404" s="19">
        <v>18.441989240000002</v>
      </c>
      <c r="AC404" s="16">
        <v>0.5</v>
      </c>
      <c r="AD404" s="19"/>
      <c r="AE404" s="19"/>
      <c r="CI404" t="s">
        <v>220</v>
      </c>
      <c r="CJ404">
        <v>395</v>
      </c>
      <c r="CK404" t="s">
        <v>453</v>
      </c>
      <c r="CL404" t="s">
        <v>458</v>
      </c>
      <c r="CM404">
        <f>IF(Table11[[#This Row],[CF heating system]]="Commercial electric heating",1,0)</f>
        <v>0</v>
      </c>
      <c r="CN404">
        <f>IF(AND(Table11[[#This Row],[CF heating system]]&lt;&gt;"Gas boiler",Table11[[#This Row],[Subsector]]&lt;&gt;"Industry"),1,0)</f>
        <v>0</v>
      </c>
      <c r="CO404" s="19">
        <v>0</v>
      </c>
    </row>
    <row r="405" spans="3:101" x14ac:dyDescent="0.25">
      <c r="C405" s="36"/>
      <c r="G405" s="36"/>
      <c r="H405" s="36"/>
      <c r="I405" s="36"/>
      <c r="J405" s="37"/>
      <c r="K405" s="37"/>
      <c r="L405" s="37"/>
      <c r="M405" s="37"/>
      <c r="P405" s="38"/>
      <c r="R405">
        <v>396</v>
      </c>
      <c r="S405" t="s">
        <v>523</v>
      </c>
      <c r="T405">
        <v>2020</v>
      </c>
      <c r="U405">
        <v>1000</v>
      </c>
      <c r="V405">
        <v>3000</v>
      </c>
      <c r="W405" t="s">
        <v>479</v>
      </c>
      <c r="Y405" s="19"/>
      <c r="Z405" s="19">
        <v>922.09946190000005</v>
      </c>
      <c r="AA405" s="19"/>
      <c r="AB405" s="19">
        <v>18.441989240000002</v>
      </c>
      <c r="AC405" s="16">
        <v>0.5</v>
      </c>
      <c r="AD405" s="19"/>
      <c r="AE405" s="19"/>
      <c r="CI405" t="s">
        <v>220</v>
      </c>
      <c r="CJ405">
        <v>396</v>
      </c>
      <c r="CK405" t="s">
        <v>453</v>
      </c>
      <c r="CL405" t="s">
        <v>462</v>
      </c>
      <c r="CM405">
        <f>IF(Table11[[#This Row],[CF heating system]]="Commercial electric heating",1,0)</f>
        <v>0</v>
      </c>
      <c r="CN405">
        <f>IF(AND(Table11[[#This Row],[CF heating system]]&lt;&gt;"Gas boiler",Table11[[#This Row],[Subsector]]&lt;&gt;"Industry"),1,0)</f>
        <v>0</v>
      </c>
      <c r="CO405" s="19">
        <v>0</v>
      </c>
    </row>
    <row r="406" spans="3:101" x14ac:dyDescent="0.25">
      <c r="C406" s="36"/>
      <c r="G406" s="36"/>
      <c r="H406" s="36"/>
      <c r="I406" s="36"/>
      <c r="J406" s="37"/>
      <c r="K406" s="37"/>
      <c r="L406" s="37"/>
      <c r="M406" s="37"/>
      <c r="P406" s="38"/>
      <c r="R406">
        <v>397</v>
      </c>
      <c r="S406" t="s">
        <v>523</v>
      </c>
      <c r="T406">
        <v>2020</v>
      </c>
      <c r="U406">
        <v>3000</v>
      </c>
      <c r="V406">
        <v>10000</v>
      </c>
      <c r="W406" t="s">
        <v>479</v>
      </c>
      <c r="Y406" s="19"/>
      <c r="Z406" s="19">
        <v>569.67383180000002</v>
      </c>
      <c r="AA406" s="19"/>
      <c r="AB406" s="19">
        <v>11.393476639999999</v>
      </c>
      <c r="AC406" s="16">
        <v>0.5</v>
      </c>
      <c r="AD406" s="19"/>
      <c r="AE406" s="19"/>
      <c r="CI406" t="s">
        <v>220</v>
      </c>
      <c r="CJ406">
        <v>397</v>
      </c>
      <c r="CK406" t="s">
        <v>453</v>
      </c>
      <c r="CL406" t="s">
        <v>286</v>
      </c>
      <c r="CM406">
        <f>IF(Table11[[#This Row],[CF heating system]]="Commercial electric heating",1,0)</f>
        <v>0</v>
      </c>
      <c r="CN406">
        <f>IF(AND(Table11[[#This Row],[CF heating system]]&lt;&gt;"Gas boiler",Table11[[#This Row],[Subsector]]&lt;&gt;"Industry"),1,0)</f>
        <v>0</v>
      </c>
      <c r="CO406" s="19">
        <v>0</v>
      </c>
      <c r="CV406" s="62"/>
      <c r="CW406" s="62"/>
    </row>
    <row r="407" spans="3:101" x14ac:dyDescent="0.25">
      <c r="C407" s="36"/>
      <c r="G407" s="36"/>
      <c r="H407" s="36"/>
      <c r="I407" s="36"/>
      <c r="J407" s="37"/>
      <c r="K407" s="37"/>
      <c r="L407" s="37"/>
      <c r="M407" s="37"/>
      <c r="P407" s="38"/>
      <c r="R407">
        <v>398</v>
      </c>
      <c r="S407" t="s">
        <v>523</v>
      </c>
      <c r="T407">
        <v>2020</v>
      </c>
      <c r="U407">
        <v>10000</v>
      </c>
      <c r="V407">
        <v>30000</v>
      </c>
      <c r="W407" t="s">
        <v>479</v>
      </c>
      <c r="Y407" s="19"/>
      <c r="Z407" s="19">
        <v>367.09440769999998</v>
      </c>
      <c r="AA407" s="19"/>
      <c r="AB407" s="19">
        <v>7.3418881550000004</v>
      </c>
      <c r="AC407" s="16">
        <v>0.5</v>
      </c>
      <c r="AD407" s="19"/>
      <c r="AE407" s="19"/>
      <c r="CI407" t="s">
        <v>220</v>
      </c>
      <c r="CJ407">
        <v>398</v>
      </c>
      <c r="CK407" t="s">
        <v>453</v>
      </c>
      <c r="CL407" t="s">
        <v>462</v>
      </c>
      <c r="CM407">
        <f>IF(Table11[[#This Row],[CF heating system]]="Commercial electric heating",1,0)</f>
        <v>0</v>
      </c>
      <c r="CN407">
        <f>IF(AND(Table11[[#This Row],[CF heating system]]&lt;&gt;"Gas boiler",Table11[[#This Row],[Subsector]]&lt;&gt;"Industry"),1,0)</f>
        <v>0</v>
      </c>
      <c r="CO407" s="19">
        <v>0</v>
      </c>
      <c r="CV407" s="62"/>
      <c r="CW407" s="62"/>
    </row>
    <row r="408" spans="3:101" x14ac:dyDescent="0.25">
      <c r="C408" s="36"/>
      <c r="G408" s="36"/>
      <c r="H408" s="36"/>
      <c r="I408" s="36"/>
      <c r="J408" s="37"/>
      <c r="K408" s="37"/>
      <c r="L408" s="37"/>
      <c r="M408" s="37"/>
      <c r="P408" s="38"/>
      <c r="R408">
        <v>399</v>
      </c>
      <c r="S408" t="s">
        <v>523</v>
      </c>
      <c r="T408">
        <v>2020</v>
      </c>
      <c r="U408">
        <v>30000</v>
      </c>
      <c r="V408">
        <v>100000000</v>
      </c>
      <c r="W408" t="s">
        <v>479</v>
      </c>
      <c r="Y408" s="19"/>
      <c r="Z408" s="19">
        <v>226.79123730000001</v>
      </c>
      <c r="AA408" s="19"/>
      <c r="AB408" s="19">
        <v>4.5358247470000004</v>
      </c>
      <c r="AC408" s="16">
        <v>0.5</v>
      </c>
      <c r="AD408" s="19"/>
      <c r="AE408" s="19"/>
      <c r="CI408" t="s">
        <v>220</v>
      </c>
      <c r="CJ408">
        <v>399</v>
      </c>
      <c r="CK408" t="s">
        <v>453</v>
      </c>
      <c r="CL408" t="s">
        <v>475</v>
      </c>
      <c r="CM408">
        <f>IF(Table11[[#This Row],[CF heating system]]="Commercial electric heating",1,0)</f>
        <v>0</v>
      </c>
      <c r="CN408">
        <f>IF(AND(Table11[[#This Row],[CF heating system]]&lt;&gt;"Gas boiler",Table11[[#This Row],[Subsector]]&lt;&gt;"Industry"),1,0)</f>
        <v>0</v>
      </c>
      <c r="CO408" s="19">
        <v>0</v>
      </c>
      <c r="CV408" s="62"/>
      <c r="CW408" s="62"/>
    </row>
    <row r="409" spans="3:101" x14ac:dyDescent="0.25">
      <c r="C409" s="36"/>
      <c r="G409" s="36"/>
      <c r="H409" s="36"/>
      <c r="I409" s="36"/>
      <c r="J409" s="37"/>
      <c r="K409" s="37"/>
      <c r="L409" s="37"/>
      <c r="M409" s="37"/>
      <c r="P409" s="38"/>
      <c r="R409">
        <v>400</v>
      </c>
      <c r="S409" t="s">
        <v>523</v>
      </c>
      <c r="T409">
        <v>2020</v>
      </c>
      <c r="U409">
        <v>100000000</v>
      </c>
      <c r="V409">
        <v>1000000000</v>
      </c>
      <c r="W409" t="s">
        <v>479</v>
      </c>
      <c r="Y409" s="19"/>
      <c r="Z409" s="19">
        <v>146.14291600000001</v>
      </c>
      <c r="AA409" s="19"/>
      <c r="AB409" s="19">
        <v>2.92285832</v>
      </c>
      <c r="AC409" s="16">
        <v>0.5</v>
      </c>
      <c r="AD409" s="19"/>
      <c r="AE409" s="19"/>
      <c r="CI409" t="s">
        <v>220</v>
      </c>
      <c r="CJ409">
        <v>400</v>
      </c>
      <c r="CK409" t="s">
        <v>453</v>
      </c>
      <c r="CL409" t="s">
        <v>281</v>
      </c>
      <c r="CM409">
        <f>IF(Table11[[#This Row],[CF heating system]]="Commercial electric heating",1,0)</f>
        <v>0</v>
      </c>
      <c r="CN409">
        <f>IF(AND(Table11[[#This Row],[CF heating system]]&lt;&gt;"Gas boiler",Table11[[#This Row],[Subsector]]&lt;&gt;"Industry"),1,0)</f>
        <v>0</v>
      </c>
      <c r="CO409" s="19">
        <v>0</v>
      </c>
      <c r="CV409" s="62"/>
      <c r="CW409" s="62"/>
    </row>
    <row r="410" spans="3:101" x14ac:dyDescent="0.25">
      <c r="C410" s="36"/>
      <c r="G410" s="36"/>
      <c r="H410" s="36"/>
      <c r="I410" s="36"/>
      <c r="J410" s="37"/>
      <c r="K410" s="37"/>
      <c r="L410" s="37"/>
      <c r="M410" s="37"/>
      <c r="P410" s="38"/>
      <c r="R410">
        <v>401</v>
      </c>
      <c r="S410" t="s">
        <v>526</v>
      </c>
      <c r="T410">
        <v>2020</v>
      </c>
      <c r="U410">
        <v>0</v>
      </c>
      <c r="V410">
        <v>100</v>
      </c>
      <c r="W410" t="s">
        <v>479</v>
      </c>
      <c r="Y410" s="19"/>
      <c r="Z410" s="19">
        <v>577.5643364</v>
      </c>
      <c r="AA410" s="19"/>
      <c r="AB410" s="19">
        <v>11.551286729999999</v>
      </c>
      <c r="AC410" s="16">
        <v>0.92</v>
      </c>
      <c r="AD410" s="19"/>
      <c r="AE410" s="19"/>
      <c r="CI410" t="s">
        <v>220</v>
      </c>
      <c r="CJ410">
        <v>401</v>
      </c>
      <c r="CK410" t="s">
        <v>453</v>
      </c>
      <c r="CL410" t="s">
        <v>286</v>
      </c>
      <c r="CM410">
        <f>IF(Table11[[#This Row],[CF heating system]]="Commercial electric heating",1,0)</f>
        <v>0</v>
      </c>
      <c r="CN410">
        <f>IF(AND(Table11[[#This Row],[CF heating system]]&lt;&gt;"Gas boiler",Table11[[#This Row],[Subsector]]&lt;&gt;"Industry"),1,0)</f>
        <v>0</v>
      </c>
      <c r="CO410" s="19">
        <v>0</v>
      </c>
      <c r="CV410" s="62"/>
      <c r="CW410" s="62"/>
    </row>
    <row r="411" spans="3:101" x14ac:dyDescent="0.25">
      <c r="C411" s="36"/>
      <c r="G411" s="36"/>
      <c r="H411" s="36"/>
      <c r="I411" s="36"/>
      <c r="J411" s="37"/>
      <c r="K411" s="37"/>
      <c r="L411" s="37"/>
      <c r="M411" s="37"/>
      <c r="P411" s="38"/>
      <c r="R411">
        <v>402</v>
      </c>
      <c r="S411" t="s">
        <v>526</v>
      </c>
      <c r="T411">
        <v>2020</v>
      </c>
      <c r="U411">
        <v>100</v>
      </c>
      <c r="V411">
        <v>300</v>
      </c>
      <c r="W411" t="s">
        <v>479</v>
      </c>
      <c r="Y411" s="19"/>
      <c r="Z411" s="19">
        <v>577.5643364</v>
      </c>
      <c r="AA411" s="19"/>
      <c r="AB411" s="19">
        <v>11.551286729999999</v>
      </c>
      <c r="AC411" s="16">
        <v>0.92</v>
      </c>
      <c r="AD411" s="19"/>
      <c r="AE411" s="19"/>
      <c r="CI411" t="s">
        <v>220</v>
      </c>
      <c r="CJ411">
        <v>402</v>
      </c>
      <c r="CK411" t="s">
        <v>453</v>
      </c>
      <c r="CL411" t="s">
        <v>267</v>
      </c>
      <c r="CM411">
        <f>IF(Table11[[#This Row],[CF heating system]]="Commercial electric heating",1,0)</f>
        <v>0</v>
      </c>
      <c r="CN411">
        <f>IF(AND(Table11[[#This Row],[CF heating system]]&lt;&gt;"Gas boiler",Table11[[#This Row],[Subsector]]&lt;&gt;"Industry"),1,0)</f>
        <v>0</v>
      </c>
      <c r="CO411" s="19">
        <v>0</v>
      </c>
      <c r="CV411" s="62"/>
      <c r="CW411" s="62"/>
    </row>
    <row r="412" spans="3:101" x14ac:dyDescent="0.25">
      <c r="C412" s="36"/>
      <c r="G412" s="36"/>
      <c r="H412" s="36"/>
      <c r="I412" s="36"/>
      <c r="J412" s="37"/>
      <c r="K412" s="37"/>
      <c r="L412" s="37"/>
      <c r="M412" s="37"/>
      <c r="P412" s="38"/>
      <c r="R412">
        <v>403</v>
      </c>
      <c r="S412" t="s">
        <v>526</v>
      </c>
      <c r="T412">
        <v>2020</v>
      </c>
      <c r="U412">
        <v>300</v>
      </c>
      <c r="V412">
        <v>1000</v>
      </c>
      <c r="W412" t="s">
        <v>479</v>
      </c>
      <c r="Y412" s="19"/>
      <c r="Z412" s="19">
        <v>577.5643364</v>
      </c>
      <c r="AA412" s="19"/>
      <c r="AB412" s="19">
        <v>11.551286729999999</v>
      </c>
      <c r="AC412" s="16">
        <v>0.92</v>
      </c>
      <c r="AD412" s="19"/>
      <c r="AE412" s="19"/>
      <c r="CI412" t="s">
        <v>220</v>
      </c>
      <c r="CJ412">
        <v>403</v>
      </c>
      <c r="CK412" t="s">
        <v>453</v>
      </c>
      <c r="CL412" t="s">
        <v>458</v>
      </c>
      <c r="CM412">
        <f>IF(Table11[[#This Row],[CF heating system]]="Commercial electric heating",1,0)</f>
        <v>0</v>
      </c>
      <c r="CN412">
        <f>IF(AND(Table11[[#This Row],[CF heating system]]&lt;&gt;"Gas boiler",Table11[[#This Row],[Subsector]]&lt;&gt;"Industry"),1,0)</f>
        <v>0</v>
      </c>
      <c r="CO412" s="19">
        <v>0</v>
      </c>
      <c r="CV412" s="62"/>
      <c r="CW412" s="62"/>
    </row>
    <row r="413" spans="3:101" x14ac:dyDescent="0.25">
      <c r="C413" s="36"/>
      <c r="G413" s="36"/>
      <c r="H413" s="36"/>
      <c r="I413" s="36"/>
      <c r="J413" s="37"/>
      <c r="K413" s="37"/>
      <c r="L413" s="37"/>
      <c r="M413" s="37"/>
      <c r="P413" s="38"/>
      <c r="R413">
        <v>404</v>
      </c>
      <c r="S413" t="s">
        <v>526</v>
      </c>
      <c r="T413">
        <v>2020</v>
      </c>
      <c r="U413">
        <v>1000</v>
      </c>
      <c r="V413">
        <v>3000</v>
      </c>
      <c r="W413" t="s">
        <v>479</v>
      </c>
      <c r="Y413" s="19"/>
      <c r="Z413" s="19">
        <v>577.5643364</v>
      </c>
      <c r="AA413" s="19"/>
      <c r="AB413" s="19">
        <v>11.551286729999999</v>
      </c>
      <c r="AC413" s="16">
        <v>0.92</v>
      </c>
      <c r="AD413" s="19"/>
      <c r="AE413" s="19"/>
      <c r="CI413" t="s">
        <v>220</v>
      </c>
      <c r="CJ413">
        <v>404</v>
      </c>
      <c r="CK413" t="s">
        <v>453</v>
      </c>
      <c r="CL413" t="s">
        <v>282</v>
      </c>
      <c r="CM413">
        <f>IF(Table11[[#This Row],[CF heating system]]="Commercial electric heating",1,0)</f>
        <v>0</v>
      </c>
      <c r="CN413">
        <f>IF(AND(Table11[[#This Row],[CF heating system]]&lt;&gt;"Gas boiler",Table11[[#This Row],[Subsector]]&lt;&gt;"Industry"),1,0)</f>
        <v>0</v>
      </c>
      <c r="CO413" s="19">
        <v>0</v>
      </c>
      <c r="CV413" s="62"/>
      <c r="CW413" s="62"/>
    </row>
    <row r="414" spans="3:101" x14ac:dyDescent="0.25">
      <c r="C414" s="36"/>
      <c r="G414" s="36"/>
      <c r="H414" s="36"/>
      <c r="I414" s="36"/>
      <c r="J414" s="37"/>
      <c r="K414" s="37"/>
      <c r="L414" s="37"/>
      <c r="M414" s="37"/>
      <c r="P414" s="38"/>
      <c r="R414">
        <v>405</v>
      </c>
      <c r="S414" t="s">
        <v>526</v>
      </c>
      <c r="T414">
        <v>2020</v>
      </c>
      <c r="U414">
        <v>3000</v>
      </c>
      <c r="V414">
        <v>10000</v>
      </c>
      <c r="W414" t="s">
        <v>479</v>
      </c>
      <c r="Y414" s="19"/>
      <c r="Z414" s="19">
        <v>356.81973829999998</v>
      </c>
      <c r="AA414" s="19"/>
      <c r="AB414" s="19">
        <v>7.1363947659999996</v>
      </c>
      <c r="AC414" s="16">
        <v>0.92</v>
      </c>
      <c r="AD414" s="19"/>
      <c r="AE414" s="19"/>
      <c r="CI414" t="s">
        <v>220</v>
      </c>
      <c r="CJ414">
        <v>405</v>
      </c>
      <c r="CK414" t="s">
        <v>453</v>
      </c>
      <c r="CL414" t="s">
        <v>286</v>
      </c>
      <c r="CM414">
        <f>IF(Table11[[#This Row],[CF heating system]]="Commercial electric heating",1,0)</f>
        <v>0</v>
      </c>
      <c r="CN414">
        <f>IF(AND(Table11[[#This Row],[CF heating system]]&lt;&gt;"Gas boiler",Table11[[#This Row],[Subsector]]&lt;&gt;"Industry"),1,0)</f>
        <v>0</v>
      </c>
      <c r="CO414" s="19">
        <v>0</v>
      </c>
      <c r="CV414" s="62"/>
      <c r="CW414" s="62"/>
    </row>
    <row r="415" spans="3:101" x14ac:dyDescent="0.25">
      <c r="C415" s="36"/>
      <c r="G415" s="36"/>
      <c r="H415" s="36"/>
      <c r="I415" s="36"/>
      <c r="J415" s="37"/>
      <c r="K415" s="37"/>
      <c r="L415" s="37"/>
      <c r="M415" s="37"/>
      <c r="P415" s="38"/>
      <c r="R415">
        <v>406</v>
      </c>
      <c r="S415" t="s">
        <v>526</v>
      </c>
      <c r="T415">
        <v>2020</v>
      </c>
      <c r="U415">
        <v>10000</v>
      </c>
      <c r="V415">
        <v>30000</v>
      </c>
      <c r="W415" t="s">
        <v>479</v>
      </c>
      <c r="Y415" s="19"/>
      <c r="Z415" s="19">
        <v>229.93250380000001</v>
      </c>
      <c r="AA415" s="19"/>
      <c r="AB415" s="19">
        <v>4.5986500760000002</v>
      </c>
      <c r="AC415" s="16">
        <v>0.92</v>
      </c>
      <c r="AD415" s="19"/>
      <c r="AE415" s="19"/>
      <c r="CI415" t="s">
        <v>220</v>
      </c>
      <c r="CJ415">
        <v>406</v>
      </c>
      <c r="CK415" t="s">
        <v>453</v>
      </c>
      <c r="CL415" t="s">
        <v>458</v>
      </c>
      <c r="CM415">
        <f>IF(Table11[[#This Row],[CF heating system]]="Commercial electric heating",1,0)</f>
        <v>0</v>
      </c>
      <c r="CN415">
        <f>IF(AND(Table11[[#This Row],[CF heating system]]&lt;&gt;"Gas boiler",Table11[[#This Row],[Subsector]]&lt;&gt;"Industry"),1,0)</f>
        <v>0</v>
      </c>
      <c r="CO415" s="19">
        <v>0</v>
      </c>
      <c r="CV415" s="62"/>
      <c r="CW415" s="62"/>
    </row>
    <row r="416" spans="3:101" x14ac:dyDescent="0.25">
      <c r="C416" s="36"/>
      <c r="G416" s="36"/>
      <c r="H416" s="36"/>
      <c r="I416" s="36"/>
      <c r="J416" s="37"/>
      <c r="K416" s="37"/>
      <c r="L416" s="37"/>
      <c r="M416" s="37"/>
      <c r="P416" s="38"/>
      <c r="R416">
        <v>407</v>
      </c>
      <c r="S416" t="s">
        <v>526</v>
      </c>
      <c r="T416">
        <v>2020</v>
      </c>
      <c r="U416">
        <v>30000</v>
      </c>
      <c r="V416">
        <v>100000000</v>
      </c>
      <c r="W416" t="s">
        <v>479</v>
      </c>
      <c r="Y416" s="19"/>
      <c r="Z416" s="19">
        <v>142.0524964</v>
      </c>
      <c r="AA416" s="19"/>
      <c r="AB416" s="19">
        <v>2.8410499279999999</v>
      </c>
      <c r="AC416" s="16">
        <v>0.92</v>
      </c>
      <c r="AD416" s="19"/>
      <c r="AE416" s="19"/>
      <c r="CI416" t="s">
        <v>220</v>
      </c>
      <c r="CJ416">
        <v>407</v>
      </c>
      <c r="CK416" t="s">
        <v>453</v>
      </c>
      <c r="CL416" t="s">
        <v>462</v>
      </c>
      <c r="CM416">
        <f>IF(Table11[[#This Row],[CF heating system]]="Commercial electric heating",1,0)</f>
        <v>0</v>
      </c>
      <c r="CN416">
        <f>IF(AND(Table11[[#This Row],[CF heating system]]&lt;&gt;"Gas boiler",Table11[[#This Row],[Subsector]]&lt;&gt;"Industry"),1,0)</f>
        <v>0</v>
      </c>
      <c r="CO416" s="19">
        <v>0</v>
      </c>
      <c r="CV416" s="62"/>
      <c r="CW416" s="62"/>
    </row>
    <row r="417" spans="3:101" x14ac:dyDescent="0.25">
      <c r="C417" s="36"/>
      <c r="G417" s="36"/>
      <c r="H417" s="36"/>
      <c r="I417" s="36"/>
      <c r="J417" s="37"/>
      <c r="K417" s="37"/>
      <c r="L417" s="37"/>
      <c r="M417" s="37"/>
      <c r="P417" s="38"/>
      <c r="R417">
        <v>408</v>
      </c>
      <c r="S417" t="s">
        <v>526</v>
      </c>
      <c r="T417">
        <v>2020</v>
      </c>
      <c r="U417">
        <v>100000000</v>
      </c>
      <c r="V417">
        <v>1000000000</v>
      </c>
      <c r="W417" t="s">
        <v>479</v>
      </c>
      <c r="Y417" s="19"/>
      <c r="Z417" s="19">
        <v>91.537778500000002</v>
      </c>
      <c r="AA417" s="19"/>
      <c r="AB417" s="19">
        <v>1.83075557</v>
      </c>
      <c r="AC417" s="16">
        <v>0.92</v>
      </c>
      <c r="AD417" s="19"/>
      <c r="AE417" s="19"/>
      <c r="CI417" t="s">
        <v>220</v>
      </c>
      <c r="CJ417">
        <v>408</v>
      </c>
      <c r="CK417" t="s">
        <v>453</v>
      </c>
      <c r="CL417" t="s">
        <v>475</v>
      </c>
      <c r="CM417">
        <f>IF(Table11[[#This Row],[CF heating system]]="Commercial electric heating",1,0)</f>
        <v>0</v>
      </c>
      <c r="CN417">
        <f>IF(AND(Table11[[#This Row],[CF heating system]]&lt;&gt;"Gas boiler",Table11[[#This Row],[Subsector]]&lt;&gt;"Industry"),1,0)</f>
        <v>0</v>
      </c>
      <c r="CO417" s="19">
        <v>0</v>
      </c>
      <c r="CV417" s="62"/>
      <c r="CW417" s="62"/>
    </row>
    <row r="418" spans="3:101" x14ac:dyDescent="0.25">
      <c r="C418" s="36"/>
      <c r="G418" s="36"/>
      <c r="H418" s="36"/>
      <c r="I418" s="36"/>
      <c r="J418" s="37"/>
      <c r="K418" s="37"/>
      <c r="L418" s="37"/>
      <c r="M418" s="37"/>
      <c r="P418" s="38"/>
      <c r="R418">
        <v>409</v>
      </c>
      <c r="S418" t="s">
        <v>528</v>
      </c>
      <c r="T418">
        <v>2020</v>
      </c>
      <c r="U418">
        <v>0</v>
      </c>
      <c r="V418">
        <v>100</v>
      </c>
      <c r="W418" t="s">
        <v>479</v>
      </c>
      <c r="Y418" s="19"/>
      <c r="Z418" s="19">
        <v>577.5643364</v>
      </c>
      <c r="AA418" s="19"/>
      <c r="AB418" s="19">
        <v>11.551286729999999</v>
      </c>
      <c r="AC418" s="16">
        <v>0.85</v>
      </c>
      <c r="AD418" s="19"/>
      <c r="AE418" s="19"/>
      <c r="CI418" t="s">
        <v>220</v>
      </c>
      <c r="CJ418">
        <v>409</v>
      </c>
      <c r="CK418" t="s">
        <v>453</v>
      </c>
      <c r="CL418" t="s">
        <v>281</v>
      </c>
      <c r="CM418">
        <f>IF(Table11[[#This Row],[CF heating system]]="Commercial electric heating",1,0)</f>
        <v>0</v>
      </c>
      <c r="CN418">
        <f>IF(AND(Table11[[#This Row],[CF heating system]]&lt;&gt;"Gas boiler",Table11[[#This Row],[Subsector]]&lt;&gt;"Industry"),1,0)</f>
        <v>0</v>
      </c>
      <c r="CO418" s="19">
        <v>0</v>
      </c>
      <c r="CV418" s="62"/>
      <c r="CW418" s="62"/>
    </row>
    <row r="419" spans="3:101" x14ac:dyDescent="0.25">
      <c r="C419" s="36"/>
      <c r="G419" s="36"/>
      <c r="H419" s="36"/>
      <c r="I419" s="36"/>
      <c r="J419" s="37"/>
      <c r="K419" s="37"/>
      <c r="L419" s="37"/>
      <c r="M419" s="37"/>
      <c r="P419" s="38"/>
      <c r="R419">
        <v>410</v>
      </c>
      <c r="S419" t="s">
        <v>528</v>
      </c>
      <c r="T419">
        <v>2020</v>
      </c>
      <c r="U419">
        <v>100</v>
      </c>
      <c r="V419">
        <v>300</v>
      </c>
      <c r="W419" t="s">
        <v>479</v>
      </c>
      <c r="Y419" s="19"/>
      <c r="Z419" s="19">
        <v>577.5643364</v>
      </c>
      <c r="AA419" s="19"/>
      <c r="AB419" s="19">
        <v>11.551286729999999</v>
      </c>
      <c r="AC419" s="16">
        <v>0.85</v>
      </c>
      <c r="AD419" s="19"/>
      <c r="AE419" s="19"/>
      <c r="CI419" t="s">
        <v>220</v>
      </c>
      <c r="CJ419">
        <v>410</v>
      </c>
      <c r="CK419" t="s">
        <v>453</v>
      </c>
      <c r="CL419" t="s">
        <v>282</v>
      </c>
      <c r="CM419">
        <f>IF(Table11[[#This Row],[CF heating system]]="Commercial electric heating",1,0)</f>
        <v>0</v>
      </c>
      <c r="CN419">
        <f>IF(AND(Table11[[#This Row],[CF heating system]]&lt;&gt;"Gas boiler",Table11[[#This Row],[Subsector]]&lt;&gt;"Industry"),1,0)</f>
        <v>0</v>
      </c>
      <c r="CO419" s="19">
        <v>0</v>
      </c>
      <c r="CV419" s="62"/>
      <c r="CW419" s="62"/>
    </row>
    <row r="420" spans="3:101" x14ac:dyDescent="0.25">
      <c r="C420" s="36"/>
      <c r="G420" s="36"/>
      <c r="H420" s="36"/>
      <c r="I420" s="36"/>
      <c r="J420" s="37"/>
      <c r="K420" s="37"/>
      <c r="L420" s="37"/>
      <c r="M420" s="37"/>
      <c r="P420" s="38"/>
      <c r="R420">
        <v>411</v>
      </c>
      <c r="S420" t="s">
        <v>528</v>
      </c>
      <c r="T420">
        <v>2020</v>
      </c>
      <c r="U420">
        <v>300</v>
      </c>
      <c r="V420">
        <v>1000</v>
      </c>
      <c r="W420" t="s">
        <v>479</v>
      </c>
      <c r="Y420" s="19"/>
      <c r="Z420" s="19">
        <v>577.5643364</v>
      </c>
      <c r="AA420" s="19"/>
      <c r="AB420" s="19">
        <v>11.551286729999999</v>
      </c>
      <c r="AC420" s="16">
        <v>0.85</v>
      </c>
      <c r="AD420" s="19"/>
      <c r="AE420" s="19"/>
      <c r="CI420" t="s">
        <v>220</v>
      </c>
      <c r="CJ420">
        <v>411</v>
      </c>
      <c r="CK420" t="s">
        <v>453</v>
      </c>
      <c r="CL420" t="s">
        <v>286</v>
      </c>
      <c r="CM420">
        <f>IF(Table11[[#This Row],[CF heating system]]="Commercial electric heating",1,0)</f>
        <v>0</v>
      </c>
      <c r="CN420">
        <f>IF(AND(Table11[[#This Row],[CF heating system]]&lt;&gt;"Gas boiler",Table11[[#This Row],[Subsector]]&lt;&gt;"Industry"),1,0)</f>
        <v>0</v>
      </c>
      <c r="CO420" s="19">
        <v>0</v>
      </c>
      <c r="CV420" s="62"/>
      <c r="CW420" s="62"/>
    </row>
    <row r="421" spans="3:101" x14ac:dyDescent="0.25">
      <c r="C421" s="36"/>
      <c r="G421" s="36"/>
      <c r="H421" s="36"/>
      <c r="I421" s="36"/>
      <c r="J421" s="37"/>
      <c r="K421" s="37"/>
      <c r="L421" s="37"/>
      <c r="M421" s="37"/>
      <c r="P421" s="38"/>
      <c r="R421">
        <v>412</v>
      </c>
      <c r="S421" t="s">
        <v>528</v>
      </c>
      <c r="T421">
        <v>2020</v>
      </c>
      <c r="U421">
        <v>1000</v>
      </c>
      <c r="V421">
        <v>3000</v>
      </c>
      <c r="W421" t="s">
        <v>479</v>
      </c>
      <c r="Y421" s="19"/>
      <c r="Z421" s="19">
        <v>577.5643364</v>
      </c>
      <c r="AA421" s="19"/>
      <c r="AB421" s="19">
        <v>11.551286729999999</v>
      </c>
      <c r="AC421" s="16">
        <v>0.85</v>
      </c>
      <c r="AD421" s="19"/>
      <c r="AE421" s="19"/>
      <c r="CI421" t="s">
        <v>220</v>
      </c>
      <c r="CJ421">
        <v>412</v>
      </c>
      <c r="CK421" t="s">
        <v>453</v>
      </c>
      <c r="CL421" t="s">
        <v>462</v>
      </c>
      <c r="CM421">
        <f>IF(Table11[[#This Row],[CF heating system]]="Commercial electric heating",1,0)</f>
        <v>0</v>
      </c>
      <c r="CN421">
        <f>IF(AND(Table11[[#This Row],[CF heating system]]&lt;&gt;"Gas boiler",Table11[[#This Row],[Subsector]]&lt;&gt;"Industry"),1,0)</f>
        <v>0</v>
      </c>
      <c r="CO421" s="19">
        <v>0</v>
      </c>
      <c r="CV421" s="62"/>
      <c r="CW421" s="62"/>
    </row>
    <row r="422" spans="3:101" x14ac:dyDescent="0.25">
      <c r="C422" s="36"/>
      <c r="G422" s="36"/>
      <c r="H422" s="36"/>
      <c r="I422" s="36"/>
      <c r="J422" s="37"/>
      <c r="K422" s="37"/>
      <c r="L422" s="37"/>
      <c r="M422" s="37"/>
      <c r="P422" s="38"/>
      <c r="R422">
        <v>413</v>
      </c>
      <c r="S422" t="s">
        <v>528</v>
      </c>
      <c r="T422">
        <v>2020</v>
      </c>
      <c r="U422">
        <v>3000</v>
      </c>
      <c r="V422">
        <v>10000</v>
      </c>
      <c r="W422" t="s">
        <v>479</v>
      </c>
      <c r="Y422" s="19"/>
      <c r="Z422" s="19">
        <v>356.81973829999998</v>
      </c>
      <c r="AA422" s="19"/>
      <c r="AB422" s="19">
        <v>7.1363947659999996</v>
      </c>
      <c r="AC422" s="16">
        <v>0.85</v>
      </c>
      <c r="AD422" s="19"/>
      <c r="AE422" s="19"/>
      <c r="CI422" t="s">
        <v>220</v>
      </c>
      <c r="CJ422">
        <v>413</v>
      </c>
      <c r="CK422" t="s">
        <v>453</v>
      </c>
      <c r="CL422" t="s">
        <v>475</v>
      </c>
      <c r="CM422">
        <f>IF(Table11[[#This Row],[CF heating system]]="Commercial electric heating",1,0)</f>
        <v>0</v>
      </c>
      <c r="CN422">
        <f>IF(AND(Table11[[#This Row],[CF heating system]]&lt;&gt;"Gas boiler",Table11[[#This Row],[Subsector]]&lt;&gt;"Industry"),1,0)</f>
        <v>0</v>
      </c>
      <c r="CO422" s="19">
        <v>0</v>
      </c>
      <c r="CV422" s="62"/>
      <c r="CW422" s="62"/>
    </row>
    <row r="423" spans="3:101" x14ac:dyDescent="0.25">
      <c r="C423" s="36"/>
      <c r="G423" s="36"/>
      <c r="H423" s="36"/>
      <c r="I423" s="36"/>
      <c r="J423" s="37"/>
      <c r="K423" s="37"/>
      <c r="L423" s="37"/>
      <c r="M423" s="37"/>
      <c r="P423" s="38"/>
      <c r="R423">
        <v>414</v>
      </c>
      <c r="S423" t="s">
        <v>528</v>
      </c>
      <c r="T423">
        <v>2020</v>
      </c>
      <c r="U423">
        <v>10000</v>
      </c>
      <c r="V423">
        <v>30000</v>
      </c>
      <c r="W423" t="s">
        <v>479</v>
      </c>
      <c r="Y423" s="19"/>
      <c r="Z423" s="19">
        <v>229.93250380000001</v>
      </c>
      <c r="AA423" s="19"/>
      <c r="AB423" s="19">
        <v>4.5986500760000002</v>
      </c>
      <c r="AC423" s="16">
        <v>0.85</v>
      </c>
      <c r="AD423" s="19"/>
      <c r="AE423" s="19"/>
      <c r="CI423" t="s">
        <v>220</v>
      </c>
      <c r="CJ423">
        <v>414</v>
      </c>
      <c r="CK423" t="s">
        <v>453</v>
      </c>
      <c r="CL423" t="s">
        <v>281</v>
      </c>
      <c r="CM423">
        <f>IF(Table11[[#This Row],[CF heating system]]="Commercial electric heating",1,0)</f>
        <v>0</v>
      </c>
      <c r="CN423">
        <f>IF(AND(Table11[[#This Row],[CF heating system]]&lt;&gt;"Gas boiler",Table11[[#This Row],[Subsector]]&lt;&gt;"Industry"),1,0)</f>
        <v>0</v>
      </c>
      <c r="CO423" s="19">
        <v>0</v>
      </c>
      <c r="CV423" s="62"/>
      <c r="CW423" s="62"/>
    </row>
    <row r="424" spans="3:101" x14ac:dyDescent="0.25">
      <c r="C424" s="36"/>
      <c r="G424" s="36"/>
      <c r="H424" s="36"/>
      <c r="I424" s="36"/>
      <c r="J424" s="37"/>
      <c r="K424" s="37"/>
      <c r="L424" s="37"/>
      <c r="M424" s="37"/>
      <c r="P424" s="38"/>
      <c r="R424">
        <v>415</v>
      </c>
      <c r="S424" t="s">
        <v>528</v>
      </c>
      <c r="T424">
        <v>2020</v>
      </c>
      <c r="U424">
        <v>30000</v>
      </c>
      <c r="V424">
        <v>100000000</v>
      </c>
      <c r="W424" t="s">
        <v>479</v>
      </c>
      <c r="Y424" s="19"/>
      <c r="Z424" s="19">
        <v>142.0524964</v>
      </c>
      <c r="AA424" s="19"/>
      <c r="AB424" s="19">
        <v>2.8410499279999999</v>
      </c>
      <c r="AC424" s="16">
        <v>0.85</v>
      </c>
      <c r="AD424" s="19"/>
      <c r="AE424" s="19"/>
      <c r="CI424" t="s">
        <v>220</v>
      </c>
      <c r="CJ424">
        <v>415</v>
      </c>
      <c r="CK424" t="s">
        <v>453</v>
      </c>
      <c r="CL424" t="s">
        <v>282</v>
      </c>
      <c r="CM424">
        <f>IF(Table11[[#This Row],[CF heating system]]="Commercial electric heating",1,0)</f>
        <v>0</v>
      </c>
      <c r="CN424">
        <f>IF(AND(Table11[[#This Row],[CF heating system]]&lt;&gt;"Gas boiler",Table11[[#This Row],[Subsector]]&lt;&gt;"Industry"),1,0)</f>
        <v>0</v>
      </c>
      <c r="CO424" s="19">
        <v>0</v>
      </c>
      <c r="CV424" s="62"/>
      <c r="CW424" s="62"/>
    </row>
    <row r="425" spans="3:101" x14ac:dyDescent="0.25">
      <c r="C425" s="36"/>
      <c r="G425" s="36"/>
      <c r="H425" s="36"/>
      <c r="I425" s="36"/>
      <c r="J425" s="37"/>
      <c r="K425" s="37"/>
      <c r="L425" s="37"/>
      <c r="M425" s="37"/>
      <c r="P425" s="38"/>
      <c r="R425">
        <v>416</v>
      </c>
      <c r="S425" t="s">
        <v>528</v>
      </c>
      <c r="T425">
        <v>2020</v>
      </c>
      <c r="U425">
        <v>100000000</v>
      </c>
      <c r="V425">
        <v>1000000000</v>
      </c>
      <c r="W425" t="s">
        <v>479</v>
      </c>
      <c r="Y425" s="19"/>
      <c r="Z425" s="19">
        <v>91.537778500000002</v>
      </c>
      <c r="AA425" s="19"/>
      <c r="AB425" s="19">
        <v>1.83075557</v>
      </c>
      <c r="AC425" s="16">
        <v>0.85</v>
      </c>
      <c r="AD425" s="19"/>
      <c r="AE425" s="19"/>
      <c r="CI425" t="s">
        <v>220</v>
      </c>
      <c r="CJ425">
        <v>416</v>
      </c>
      <c r="CK425" t="s">
        <v>453</v>
      </c>
      <c r="CL425" t="s">
        <v>286</v>
      </c>
      <c r="CM425">
        <f>IF(Table11[[#This Row],[CF heating system]]="Commercial electric heating",1,0)</f>
        <v>0</v>
      </c>
      <c r="CN425">
        <f>IF(AND(Table11[[#This Row],[CF heating system]]&lt;&gt;"Gas boiler",Table11[[#This Row],[Subsector]]&lt;&gt;"Industry"),1,0)</f>
        <v>0</v>
      </c>
      <c r="CO425" s="19">
        <v>0</v>
      </c>
      <c r="CV425" s="62"/>
      <c r="CW425" s="62"/>
    </row>
    <row r="426" spans="3:101" x14ac:dyDescent="0.25">
      <c r="C426" s="36"/>
      <c r="G426" s="36"/>
      <c r="H426" s="36"/>
      <c r="I426" s="36"/>
      <c r="J426" s="37"/>
      <c r="K426" s="37"/>
      <c r="L426" s="37"/>
      <c r="M426" s="37"/>
      <c r="P426" s="38"/>
      <c r="R426">
        <v>417</v>
      </c>
      <c r="S426" t="s">
        <v>530</v>
      </c>
      <c r="T426">
        <v>2020</v>
      </c>
      <c r="U426">
        <v>0</v>
      </c>
      <c r="V426">
        <v>100</v>
      </c>
      <c r="W426" t="s">
        <v>479</v>
      </c>
      <c r="Y426" s="19"/>
      <c r="Z426" s="19">
        <v>1102.740898</v>
      </c>
      <c r="AA426" s="19"/>
      <c r="AB426" s="19">
        <v>22.054817960000001</v>
      </c>
      <c r="AC426" s="16">
        <v>0.85</v>
      </c>
      <c r="AD426" s="19"/>
      <c r="AE426" s="19"/>
      <c r="CI426" t="s">
        <v>220</v>
      </c>
      <c r="CJ426">
        <v>417</v>
      </c>
      <c r="CK426" t="s">
        <v>453</v>
      </c>
      <c r="CL426" t="s">
        <v>462</v>
      </c>
      <c r="CM426">
        <f>IF(Table11[[#This Row],[CF heating system]]="Commercial electric heating",1,0)</f>
        <v>0</v>
      </c>
      <c r="CN426">
        <f>IF(AND(Table11[[#This Row],[CF heating system]]&lt;&gt;"Gas boiler",Table11[[#This Row],[Subsector]]&lt;&gt;"Industry"),1,0)</f>
        <v>0</v>
      </c>
      <c r="CO426" s="19">
        <v>0</v>
      </c>
      <c r="CV426" s="62"/>
      <c r="CW426" s="62"/>
    </row>
    <row r="427" spans="3:101" x14ac:dyDescent="0.25">
      <c r="C427" s="36"/>
      <c r="G427" s="36"/>
      <c r="H427" s="36"/>
      <c r="I427" s="36"/>
      <c r="J427" s="37"/>
      <c r="K427" s="37"/>
      <c r="L427" s="37"/>
      <c r="M427" s="37"/>
      <c r="P427" s="38"/>
      <c r="R427">
        <v>418</v>
      </c>
      <c r="S427" t="s">
        <v>530</v>
      </c>
      <c r="T427">
        <v>2020</v>
      </c>
      <c r="U427">
        <v>100</v>
      </c>
      <c r="V427">
        <v>300</v>
      </c>
      <c r="W427" t="s">
        <v>479</v>
      </c>
      <c r="Y427" s="19"/>
      <c r="Z427" s="19">
        <v>1102.740898</v>
      </c>
      <c r="AA427" s="19"/>
      <c r="AB427" s="19">
        <v>22.054817960000001</v>
      </c>
      <c r="AC427" s="16">
        <v>0.85</v>
      </c>
      <c r="AD427" s="19"/>
      <c r="AE427" s="19"/>
      <c r="CI427" t="s">
        <v>220</v>
      </c>
      <c r="CJ427">
        <v>418</v>
      </c>
      <c r="CK427" t="s">
        <v>453</v>
      </c>
      <c r="CL427" t="s">
        <v>475</v>
      </c>
      <c r="CM427">
        <f>IF(Table11[[#This Row],[CF heating system]]="Commercial electric heating",1,0)</f>
        <v>0</v>
      </c>
      <c r="CN427">
        <f>IF(AND(Table11[[#This Row],[CF heating system]]&lt;&gt;"Gas boiler",Table11[[#This Row],[Subsector]]&lt;&gt;"Industry"),1,0)</f>
        <v>0</v>
      </c>
      <c r="CO427" s="19">
        <v>0</v>
      </c>
      <c r="CV427" s="62"/>
      <c r="CW427" s="62"/>
    </row>
    <row r="428" spans="3:101" x14ac:dyDescent="0.25">
      <c r="C428" s="36"/>
      <c r="G428" s="36"/>
      <c r="H428" s="36"/>
      <c r="I428" s="36"/>
      <c r="J428" s="37"/>
      <c r="K428" s="37"/>
      <c r="L428" s="37"/>
      <c r="M428" s="37"/>
      <c r="P428" s="38"/>
      <c r="R428">
        <v>419</v>
      </c>
      <c r="S428" t="s">
        <v>530</v>
      </c>
      <c r="T428">
        <v>2020</v>
      </c>
      <c r="U428">
        <v>300</v>
      </c>
      <c r="V428">
        <v>1000</v>
      </c>
      <c r="W428" t="s">
        <v>479</v>
      </c>
      <c r="Y428" s="19"/>
      <c r="Z428" s="19">
        <v>1102.740898</v>
      </c>
      <c r="AA428" s="19"/>
      <c r="AB428" s="19">
        <v>22.054817960000001</v>
      </c>
      <c r="AC428" s="16">
        <v>0.85</v>
      </c>
      <c r="AD428" s="19"/>
      <c r="AE428" s="19"/>
      <c r="CI428" t="s">
        <v>220</v>
      </c>
      <c r="CJ428">
        <v>419</v>
      </c>
      <c r="CK428" t="s">
        <v>453</v>
      </c>
      <c r="CL428" t="s">
        <v>282</v>
      </c>
      <c r="CM428">
        <f>IF(Table11[[#This Row],[CF heating system]]="Commercial electric heating",1,0)</f>
        <v>0</v>
      </c>
      <c r="CN428">
        <f>IF(AND(Table11[[#This Row],[CF heating system]]&lt;&gt;"Gas boiler",Table11[[#This Row],[Subsector]]&lt;&gt;"Industry"),1,0)</f>
        <v>0</v>
      </c>
      <c r="CO428" s="19">
        <v>0</v>
      </c>
      <c r="CV428" s="62"/>
      <c r="CW428" s="62"/>
    </row>
    <row r="429" spans="3:101" x14ac:dyDescent="0.25">
      <c r="C429" s="36"/>
      <c r="G429" s="36"/>
      <c r="H429" s="36"/>
      <c r="I429" s="36"/>
      <c r="J429" s="37"/>
      <c r="K429" s="37"/>
      <c r="L429" s="37"/>
      <c r="M429" s="37"/>
      <c r="P429" s="38"/>
      <c r="R429">
        <v>420</v>
      </c>
      <c r="S429" t="s">
        <v>530</v>
      </c>
      <c r="T429">
        <v>2020</v>
      </c>
      <c r="U429">
        <v>1000</v>
      </c>
      <c r="V429">
        <v>3000</v>
      </c>
      <c r="W429" t="s">
        <v>479</v>
      </c>
      <c r="Y429" s="19"/>
      <c r="Z429" s="19">
        <v>1102.740898</v>
      </c>
      <c r="AA429" s="19"/>
      <c r="AB429" s="19">
        <v>22.054817960000001</v>
      </c>
      <c r="AC429" s="16">
        <v>0.85</v>
      </c>
      <c r="AD429" s="19"/>
      <c r="AE429" s="19"/>
      <c r="CI429" t="s">
        <v>220</v>
      </c>
      <c r="CJ429">
        <v>420</v>
      </c>
      <c r="CK429" t="s">
        <v>453</v>
      </c>
      <c r="CL429" t="s">
        <v>267</v>
      </c>
      <c r="CM429">
        <f>IF(Table11[[#This Row],[CF heating system]]="Commercial electric heating",1,0)</f>
        <v>0</v>
      </c>
      <c r="CN429">
        <f>IF(AND(Table11[[#This Row],[CF heating system]]&lt;&gt;"Gas boiler",Table11[[#This Row],[Subsector]]&lt;&gt;"Industry"),1,0)</f>
        <v>0</v>
      </c>
      <c r="CO429" s="19">
        <v>0</v>
      </c>
      <c r="CV429" s="62"/>
      <c r="CW429" s="62"/>
    </row>
    <row r="430" spans="3:101" x14ac:dyDescent="0.25">
      <c r="C430" s="36"/>
      <c r="G430" s="36"/>
      <c r="H430" s="36"/>
      <c r="I430" s="36"/>
      <c r="J430" s="37"/>
      <c r="K430" s="37"/>
      <c r="L430" s="37"/>
      <c r="M430" s="37"/>
      <c r="P430" s="38"/>
      <c r="R430">
        <v>421</v>
      </c>
      <c r="S430" t="s">
        <v>530</v>
      </c>
      <c r="T430">
        <v>2020</v>
      </c>
      <c r="U430">
        <v>3000</v>
      </c>
      <c r="V430">
        <v>10000</v>
      </c>
      <c r="W430" t="s">
        <v>479</v>
      </c>
      <c r="Y430" s="19"/>
      <c r="Z430" s="19">
        <v>681.27426479999997</v>
      </c>
      <c r="AA430" s="19"/>
      <c r="AB430" s="19">
        <v>13.625485299999999</v>
      </c>
      <c r="AC430" s="16">
        <v>0.85</v>
      </c>
      <c r="AD430" s="19"/>
      <c r="AE430" s="19"/>
      <c r="CI430" t="s">
        <v>220</v>
      </c>
      <c r="CJ430">
        <v>421</v>
      </c>
      <c r="CK430" t="s">
        <v>453</v>
      </c>
      <c r="CL430" t="s">
        <v>282</v>
      </c>
      <c r="CM430">
        <f>IF(Table11[[#This Row],[CF heating system]]="Commercial electric heating",1,0)</f>
        <v>0</v>
      </c>
      <c r="CN430">
        <f>IF(AND(Table11[[#This Row],[CF heating system]]&lt;&gt;"Gas boiler",Table11[[#This Row],[Subsector]]&lt;&gt;"Industry"),1,0)</f>
        <v>0</v>
      </c>
      <c r="CO430" s="19">
        <v>0</v>
      </c>
      <c r="CV430" s="62"/>
      <c r="CW430" s="62"/>
    </row>
    <row r="431" spans="3:101" x14ac:dyDescent="0.25">
      <c r="C431" s="36"/>
      <c r="G431" s="36"/>
      <c r="H431" s="36"/>
      <c r="I431" s="36"/>
      <c r="J431" s="37"/>
      <c r="K431" s="37"/>
      <c r="L431" s="37"/>
      <c r="M431" s="37"/>
      <c r="P431" s="38"/>
      <c r="R431">
        <v>422</v>
      </c>
      <c r="S431" t="s">
        <v>530</v>
      </c>
      <c r="T431">
        <v>2020</v>
      </c>
      <c r="U431">
        <v>10000</v>
      </c>
      <c r="V431">
        <v>30000</v>
      </c>
      <c r="W431" t="s">
        <v>479</v>
      </c>
      <c r="Y431" s="19"/>
      <c r="Z431" s="19">
        <v>439.00905879999999</v>
      </c>
      <c r="AA431" s="19"/>
      <c r="AB431" s="19">
        <v>8.7801811759999993</v>
      </c>
      <c r="AC431" s="16">
        <v>0.85</v>
      </c>
      <c r="AD431" s="19"/>
      <c r="AE431" s="19"/>
      <c r="CI431" t="s">
        <v>220</v>
      </c>
      <c r="CJ431">
        <v>422</v>
      </c>
      <c r="CK431" t="s">
        <v>453</v>
      </c>
      <c r="CL431" t="s">
        <v>286</v>
      </c>
      <c r="CM431">
        <f>IF(Table11[[#This Row],[CF heating system]]="Commercial electric heating",1,0)</f>
        <v>0</v>
      </c>
      <c r="CN431">
        <f>IF(AND(Table11[[#This Row],[CF heating system]]&lt;&gt;"Gas boiler",Table11[[#This Row],[Subsector]]&lt;&gt;"Industry"),1,0)</f>
        <v>0</v>
      </c>
      <c r="CO431" s="19">
        <v>0</v>
      </c>
      <c r="CV431" s="62"/>
      <c r="CW431" s="62"/>
    </row>
    <row r="432" spans="3:101" x14ac:dyDescent="0.25">
      <c r="C432" s="36"/>
      <c r="G432" s="36"/>
      <c r="H432" s="36"/>
      <c r="I432" s="36"/>
      <c r="J432" s="37"/>
      <c r="K432" s="37"/>
      <c r="L432" s="37"/>
      <c r="M432" s="37"/>
      <c r="P432" s="38"/>
      <c r="R432">
        <v>423</v>
      </c>
      <c r="S432" t="s">
        <v>530</v>
      </c>
      <c r="T432">
        <v>2020</v>
      </c>
      <c r="U432">
        <v>30000</v>
      </c>
      <c r="V432">
        <v>100000000</v>
      </c>
      <c r="W432" t="s">
        <v>479</v>
      </c>
      <c r="Y432" s="19"/>
      <c r="Z432" s="19">
        <v>271.22016989999997</v>
      </c>
      <c r="AA432" s="19"/>
      <c r="AB432" s="19">
        <v>5.424403399</v>
      </c>
      <c r="AC432" s="16">
        <v>0.85</v>
      </c>
      <c r="AD432" s="19"/>
      <c r="AE432" s="19"/>
      <c r="CI432" t="s">
        <v>220</v>
      </c>
      <c r="CJ432">
        <v>423</v>
      </c>
      <c r="CK432" t="s">
        <v>453</v>
      </c>
      <c r="CL432" t="s">
        <v>462</v>
      </c>
      <c r="CM432">
        <f>IF(Table11[[#This Row],[CF heating system]]="Commercial electric heating",1,0)</f>
        <v>0</v>
      </c>
      <c r="CN432">
        <f>IF(AND(Table11[[#This Row],[CF heating system]]&lt;&gt;"Gas boiler",Table11[[#This Row],[Subsector]]&lt;&gt;"Industry"),1,0)</f>
        <v>0</v>
      </c>
      <c r="CO432" s="19">
        <v>0</v>
      </c>
      <c r="CV432" s="62"/>
      <c r="CW432" s="62"/>
    </row>
    <row r="433" spans="3:101" x14ac:dyDescent="0.25">
      <c r="C433" s="36"/>
      <c r="G433" s="36"/>
      <c r="H433" s="36"/>
      <c r="I433" s="36"/>
      <c r="J433" s="37"/>
      <c r="K433" s="37"/>
      <c r="L433" s="37"/>
      <c r="M433" s="37"/>
      <c r="P433" s="38"/>
      <c r="R433">
        <v>424</v>
      </c>
      <c r="S433" t="s">
        <v>530</v>
      </c>
      <c r="T433">
        <v>2020</v>
      </c>
      <c r="U433">
        <v>100000000</v>
      </c>
      <c r="V433">
        <v>1000000000</v>
      </c>
      <c r="W433" t="s">
        <v>479</v>
      </c>
      <c r="Y433" s="19"/>
      <c r="Z433" s="19">
        <v>174.77265420000001</v>
      </c>
      <c r="AA433" s="19"/>
      <c r="AB433" s="19">
        <v>3.4954530849999998</v>
      </c>
      <c r="AC433" s="16">
        <v>0.85</v>
      </c>
      <c r="AD433" s="19"/>
      <c r="AE433" s="19"/>
      <c r="CI433" t="s">
        <v>220</v>
      </c>
      <c r="CJ433">
        <v>424</v>
      </c>
      <c r="CK433" t="s">
        <v>453</v>
      </c>
      <c r="CL433" t="s">
        <v>475</v>
      </c>
      <c r="CM433">
        <f>IF(Table11[[#This Row],[CF heating system]]="Commercial electric heating",1,0)</f>
        <v>0</v>
      </c>
      <c r="CN433">
        <f>IF(AND(Table11[[#This Row],[CF heating system]]&lt;&gt;"Gas boiler",Table11[[#This Row],[Subsector]]&lt;&gt;"Industry"),1,0)</f>
        <v>0</v>
      </c>
      <c r="CO433" s="19">
        <v>0</v>
      </c>
      <c r="CV433" s="62"/>
      <c r="CW433" s="62"/>
    </row>
    <row r="434" spans="3:101" x14ac:dyDescent="0.25">
      <c r="C434" s="36"/>
      <c r="G434" s="36"/>
      <c r="H434" s="36"/>
      <c r="I434" s="36"/>
      <c r="J434" s="37"/>
      <c r="K434" s="37"/>
      <c r="L434" s="37"/>
      <c r="M434" s="37"/>
      <c r="P434" s="38"/>
      <c r="R434">
        <v>425</v>
      </c>
      <c r="S434" t="s">
        <v>532</v>
      </c>
      <c r="T434">
        <v>2020</v>
      </c>
      <c r="U434">
        <v>0</v>
      </c>
      <c r="V434">
        <v>100</v>
      </c>
      <c r="W434" t="s">
        <v>479</v>
      </c>
      <c r="Y434" s="19"/>
      <c r="Z434" s="19">
        <v>577.5643364</v>
      </c>
      <c r="AA434" s="19"/>
      <c r="AB434" s="19">
        <v>11.551286729999999</v>
      </c>
      <c r="AC434" s="16">
        <v>0.92</v>
      </c>
      <c r="AD434" s="19"/>
      <c r="AE434" s="19"/>
      <c r="CI434" t="s">
        <v>220</v>
      </c>
      <c r="CJ434">
        <v>425</v>
      </c>
      <c r="CK434" t="s">
        <v>453</v>
      </c>
      <c r="CL434" t="s">
        <v>282</v>
      </c>
      <c r="CM434">
        <f>IF(Table11[[#This Row],[CF heating system]]="Commercial electric heating",1,0)</f>
        <v>0</v>
      </c>
      <c r="CN434">
        <f>IF(AND(Table11[[#This Row],[CF heating system]]&lt;&gt;"Gas boiler",Table11[[#This Row],[Subsector]]&lt;&gt;"Industry"),1,0)</f>
        <v>0</v>
      </c>
      <c r="CO434" s="19">
        <v>0</v>
      </c>
      <c r="CV434" s="62"/>
      <c r="CW434" s="62"/>
    </row>
    <row r="435" spans="3:101" x14ac:dyDescent="0.25">
      <c r="C435" s="36"/>
      <c r="G435" s="36"/>
      <c r="H435" s="36"/>
      <c r="I435" s="36"/>
      <c r="J435" s="37"/>
      <c r="K435" s="37"/>
      <c r="L435" s="37"/>
      <c r="M435" s="37"/>
      <c r="P435" s="38"/>
      <c r="R435">
        <v>426</v>
      </c>
      <c r="S435" t="s">
        <v>532</v>
      </c>
      <c r="T435">
        <v>2020</v>
      </c>
      <c r="U435">
        <v>100</v>
      </c>
      <c r="V435">
        <v>300</v>
      </c>
      <c r="W435" t="s">
        <v>479</v>
      </c>
      <c r="Y435" s="19"/>
      <c r="Z435" s="19">
        <v>577.5643364</v>
      </c>
      <c r="AA435" s="19"/>
      <c r="AB435" s="19">
        <v>11.551286729999999</v>
      </c>
      <c r="AC435" s="16">
        <v>0.92</v>
      </c>
      <c r="AD435" s="19"/>
      <c r="AE435" s="19"/>
      <c r="CI435" t="s">
        <v>220</v>
      </c>
      <c r="CJ435">
        <v>426</v>
      </c>
      <c r="CK435" t="s">
        <v>453</v>
      </c>
      <c r="CL435" t="s">
        <v>462</v>
      </c>
      <c r="CM435">
        <f>IF(Table11[[#This Row],[CF heating system]]="Commercial electric heating",1,0)</f>
        <v>0</v>
      </c>
      <c r="CN435">
        <f>IF(AND(Table11[[#This Row],[CF heating system]]&lt;&gt;"Gas boiler",Table11[[#This Row],[Subsector]]&lt;&gt;"Industry"),1,0)</f>
        <v>0</v>
      </c>
      <c r="CO435" s="19">
        <v>0</v>
      </c>
      <c r="CV435" s="62"/>
      <c r="CW435" s="62"/>
    </row>
    <row r="436" spans="3:101" x14ac:dyDescent="0.25">
      <c r="C436" s="36"/>
      <c r="G436" s="36"/>
      <c r="H436" s="36"/>
      <c r="I436" s="36"/>
      <c r="J436" s="37"/>
      <c r="K436" s="37"/>
      <c r="L436" s="37"/>
      <c r="M436" s="37"/>
      <c r="P436" s="38"/>
      <c r="R436">
        <v>427</v>
      </c>
      <c r="S436" t="s">
        <v>532</v>
      </c>
      <c r="T436">
        <v>2020</v>
      </c>
      <c r="U436">
        <v>300</v>
      </c>
      <c r="V436">
        <v>1000</v>
      </c>
      <c r="W436" t="s">
        <v>479</v>
      </c>
      <c r="Y436" s="19"/>
      <c r="Z436" s="19">
        <v>577.5643364</v>
      </c>
      <c r="AA436" s="19"/>
      <c r="AB436" s="19">
        <v>11.551286729999999</v>
      </c>
      <c r="AC436" s="16">
        <v>0.92</v>
      </c>
      <c r="AD436" s="19"/>
      <c r="AE436" s="19"/>
      <c r="CI436" t="s">
        <v>220</v>
      </c>
      <c r="CJ436">
        <v>427</v>
      </c>
      <c r="CK436" t="s">
        <v>453</v>
      </c>
      <c r="CL436" t="s">
        <v>286</v>
      </c>
      <c r="CM436">
        <f>IF(Table11[[#This Row],[CF heating system]]="Commercial electric heating",1,0)</f>
        <v>0</v>
      </c>
      <c r="CN436">
        <f>IF(AND(Table11[[#This Row],[CF heating system]]&lt;&gt;"Gas boiler",Table11[[#This Row],[Subsector]]&lt;&gt;"Industry"),1,0)</f>
        <v>0</v>
      </c>
      <c r="CO436" s="19">
        <v>0</v>
      </c>
      <c r="CV436" s="62"/>
      <c r="CW436" s="62"/>
    </row>
    <row r="437" spans="3:101" x14ac:dyDescent="0.25">
      <c r="C437" s="36"/>
      <c r="G437" s="36"/>
      <c r="H437" s="36"/>
      <c r="I437" s="36"/>
      <c r="J437" s="37"/>
      <c r="K437" s="37"/>
      <c r="L437" s="37"/>
      <c r="M437" s="37"/>
      <c r="P437" s="38"/>
      <c r="R437">
        <v>428</v>
      </c>
      <c r="S437" t="s">
        <v>532</v>
      </c>
      <c r="T437">
        <v>2020</v>
      </c>
      <c r="U437">
        <v>1000</v>
      </c>
      <c r="V437">
        <v>3000</v>
      </c>
      <c r="W437" t="s">
        <v>479</v>
      </c>
      <c r="Y437" s="19"/>
      <c r="Z437" s="19">
        <v>577.5643364</v>
      </c>
      <c r="AA437" s="19"/>
      <c r="AB437" s="19">
        <v>11.551286729999999</v>
      </c>
      <c r="AC437" s="16">
        <v>0.92</v>
      </c>
      <c r="AD437" s="19"/>
      <c r="AE437" s="19"/>
      <c r="CI437" t="s">
        <v>220</v>
      </c>
      <c r="CJ437">
        <v>428</v>
      </c>
      <c r="CK437" t="s">
        <v>453</v>
      </c>
      <c r="CL437" t="s">
        <v>458</v>
      </c>
      <c r="CM437">
        <f>IF(Table11[[#This Row],[CF heating system]]="Commercial electric heating",1,0)</f>
        <v>0</v>
      </c>
      <c r="CN437">
        <f>IF(AND(Table11[[#This Row],[CF heating system]]&lt;&gt;"Gas boiler",Table11[[#This Row],[Subsector]]&lt;&gt;"Industry"),1,0)</f>
        <v>0</v>
      </c>
      <c r="CO437" s="19">
        <v>0</v>
      </c>
      <c r="CV437" s="62"/>
      <c r="CW437" s="62"/>
    </row>
    <row r="438" spans="3:101" x14ac:dyDescent="0.25">
      <c r="C438" s="36"/>
      <c r="G438" s="36"/>
      <c r="H438" s="36"/>
      <c r="I438" s="36"/>
      <c r="J438" s="37"/>
      <c r="K438" s="37"/>
      <c r="L438" s="37"/>
      <c r="M438" s="37"/>
      <c r="P438" s="38"/>
      <c r="R438">
        <v>429</v>
      </c>
      <c r="S438" t="s">
        <v>532</v>
      </c>
      <c r="T438">
        <v>2020</v>
      </c>
      <c r="U438">
        <v>3000</v>
      </c>
      <c r="V438">
        <v>10000</v>
      </c>
      <c r="W438" t="s">
        <v>479</v>
      </c>
      <c r="Y438" s="19"/>
      <c r="Z438" s="19">
        <v>356.81973829999998</v>
      </c>
      <c r="AA438" s="19"/>
      <c r="AB438" s="19">
        <v>7.1363947659999996</v>
      </c>
      <c r="AC438" s="16">
        <v>0.92</v>
      </c>
      <c r="AD438" s="19"/>
      <c r="AE438" s="19"/>
      <c r="CI438" t="s">
        <v>220</v>
      </c>
      <c r="CJ438">
        <v>429</v>
      </c>
      <c r="CK438" t="s">
        <v>453</v>
      </c>
      <c r="CL438" t="s">
        <v>462</v>
      </c>
      <c r="CM438">
        <f>IF(Table11[[#This Row],[CF heating system]]="Commercial electric heating",1,0)</f>
        <v>0</v>
      </c>
      <c r="CN438">
        <f>IF(AND(Table11[[#This Row],[CF heating system]]&lt;&gt;"Gas boiler",Table11[[#This Row],[Subsector]]&lt;&gt;"Industry"),1,0)</f>
        <v>0</v>
      </c>
      <c r="CO438" s="19">
        <v>0</v>
      </c>
      <c r="CV438" s="62"/>
      <c r="CW438" s="62"/>
    </row>
    <row r="439" spans="3:101" x14ac:dyDescent="0.25">
      <c r="C439" s="36"/>
      <c r="G439" s="36"/>
      <c r="H439" s="36"/>
      <c r="I439" s="36"/>
      <c r="J439" s="37"/>
      <c r="K439" s="37"/>
      <c r="L439" s="37"/>
      <c r="M439" s="37"/>
      <c r="P439" s="38"/>
      <c r="R439">
        <v>430</v>
      </c>
      <c r="S439" t="s">
        <v>532</v>
      </c>
      <c r="T439">
        <v>2020</v>
      </c>
      <c r="U439">
        <v>10000</v>
      </c>
      <c r="V439">
        <v>30000</v>
      </c>
      <c r="W439" t="s">
        <v>479</v>
      </c>
      <c r="Y439" s="19"/>
      <c r="Z439" s="19">
        <v>229.93250380000001</v>
      </c>
      <c r="AA439" s="19"/>
      <c r="AB439" s="19">
        <v>4.5986500760000002</v>
      </c>
      <c r="AC439" s="16">
        <v>0.92</v>
      </c>
      <c r="AD439" s="19"/>
      <c r="AE439" s="19"/>
      <c r="CI439" t="s">
        <v>220</v>
      </c>
      <c r="CJ439">
        <v>430</v>
      </c>
      <c r="CK439" t="s">
        <v>453</v>
      </c>
      <c r="CL439" t="s">
        <v>286</v>
      </c>
      <c r="CM439">
        <f>IF(Table11[[#This Row],[CF heating system]]="Commercial electric heating",1,0)</f>
        <v>0</v>
      </c>
      <c r="CN439">
        <f>IF(AND(Table11[[#This Row],[CF heating system]]&lt;&gt;"Gas boiler",Table11[[#This Row],[Subsector]]&lt;&gt;"Industry"),1,0)</f>
        <v>0</v>
      </c>
      <c r="CO439" s="19">
        <v>0</v>
      </c>
      <c r="CV439" s="62"/>
      <c r="CW439" s="62"/>
    </row>
    <row r="440" spans="3:101" x14ac:dyDescent="0.25">
      <c r="C440" s="36"/>
      <c r="G440" s="36"/>
      <c r="H440" s="36"/>
      <c r="I440" s="36"/>
      <c r="J440" s="37"/>
      <c r="K440" s="37"/>
      <c r="L440" s="37"/>
      <c r="M440" s="37"/>
      <c r="P440" s="38"/>
      <c r="R440">
        <v>431</v>
      </c>
      <c r="S440" t="s">
        <v>532</v>
      </c>
      <c r="T440">
        <v>2020</v>
      </c>
      <c r="U440">
        <v>30000</v>
      </c>
      <c r="V440">
        <v>100000000</v>
      </c>
      <c r="W440" t="s">
        <v>479</v>
      </c>
      <c r="Y440" s="19"/>
      <c r="Z440" s="19">
        <v>142.0524964</v>
      </c>
      <c r="AA440" s="19"/>
      <c r="AB440" s="19">
        <v>2.8410499279999999</v>
      </c>
      <c r="AC440" s="16">
        <v>0.92</v>
      </c>
      <c r="AD440" s="19"/>
      <c r="AE440" s="19"/>
      <c r="CI440" t="s">
        <v>220</v>
      </c>
      <c r="CJ440">
        <v>431</v>
      </c>
      <c r="CK440" t="s">
        <v>453</v>
      </c>
      <c r="CL440" t="s">
        <v>462</v>
      </c>
      <c r="CM440">
        <f>IF(Table11[[#This Row],[CF heating system]]="Commercial electric heating",1,0)</f>
        <v>0</v>
      </c>
      <c r="CN440">
        <f>IF(AND(Table11[[#This Row],[CF heating system]]&lt;&gt;"Gas boiler",Table11[[#This Row],[Subsector]]&lt;&gt;"Industry"),1,0)</f>
        <v>0</v>
      </c>
      <c r="CO440" s="19">
        <v>0</v>
      </c>
      <c r="CV440" s="62"/>
      <c r="CW440" s="62"/>
    </row>
    <row r="441" spans="3:101" x14ac:dyDescent="0.25">
      <c r="C441" s="36"/>
      <c r="G441" s="36"/>
      <c r="H441" s="36"/>
      <c r="I441" s="36"/>
      <c r="J441" s="37"/>
      <c r="K441" s="37"/>
      <c r="L441" s="37"/>
      <c r="M441" s="37"/>
      <c r="P441" s="38"/>
      <c r="R441">
        <v>432</v>
      </c>
      <c r="S441" t="s">
        <v>532</v>
      </c>
      <c r="T441">
        <v>2020</v>
      </c>
      <c r="U441">
        <v>100000000</v>
      </c>
      <c r="V441">
        <v>1000000000</v>
      </c>
      <c r="W441" t="s">
        <v>479</v>
      </c>
      <c r="Y441" s="19"/>
      <c r="Z441" s="19">
        <v>91.537778500000002</v>
      </c>
      <c r="AA441" s="19"/>
      <c r="AB441" s="19">
        <v>1.83075557</v>
      </c>
      <c r="AC441" s="16">
        <v>0.92</v>
      </c>
      <c r="AD441" s="19"/>
      <c r="AE441" s="19"/>
      <c r="CI441" t="s">
        <v>220</v>
      </c>
      <c r="CJ441">
        <v>432</v>
      </c>
      <c r="CK441" t="s">
        <v>453</v>
      </c>
      <c r="CL441" t="s">
        <v>475</v>
      </c>
      <c r="CM441">
        <f>IF(Table11[[#This Row],[CF heating system]]="Commercial electric heating",1,0)</f>
        <v>0</v>
      </c>
      <c r="CN441">
        <f>IF(AND(Table11[[#This Row],[CF heating system]]&lt;&gt;"Gas boiler",Table11[[#This Row],[Subsector]]&lt;&gt;"Industry"),1,0)</f>
        <v>0</v>
      </c>
      <c r="CO441" s="19">
        <v>0</v>
      </c>
      <c r="CV441" s="62"/>
      <c r="CW441" s="62"/>
    </row>
    <row r="442" spans="3:101" x14ac:dyDescent="0.25">
      <c r="C442" s="36"/>
      <c r="G442" s="36"/>
      <c r="H442" s="36"/>
      <c r="I442" s="36"/>
      <c r="J442" s="37"/>
      <c r="K442" s="37"/>
      <c r="L442" s="37"/>
      <c r="M442" s="37"/>
      <c r="P442" s="38"/>
      <c r="R442">
        <v>433</v>
      </c>
      <c r="S442" t="s">
        <v>534</v>
      </c>
      <c r="T442">
        <v>2020</v>
      </c>
      <c r="U442">
        <v>0</v>
      </c>
      <c r="V442">
        <v>100</v>
      </c>
      <c r="W442" t="s">
        <v>535</v>
      </c>
      <c r="Y442" s="19"/>
      <c r="Z442" s="19">
        <v>572.94367780000005</v>
      </c>
      <c r="AA442" s="19"/>
      <c r="AB442" s="19">
        <v>11.458873560000001</v>
      </c>
      <c r="AC442" s="16">
        <v>0.92</v>
      </c>
      <c r="AD442" s="19"/>
      <c r="AE442" s="19"/>
      <c r="CI442" t="s">
        <v>220</v>
      </c>
      <c r="CJ442">
        <v>433</v>
      </c>
      <c r="CK442" t="s">
        <v>453</v>
      </c>
      <c r="CL442" t="s">
        <v>281</v>
      </c>
      <c r="CM442">
        <f>IF(Table11[[#This Row],[CF heating system]]="Commercial electric heating",1,0)</f>
        <v>0</v>
      </c>
      <c r="CN442">
        <f>IF(AND(Table11[[#This Row],[CF heating system]]&lt;&gt;"Gas boiler",Table11[[#This Row],[Subsector]]&lt;&gt;"Industry"),1,0)</f>
        <v>0</v>
      </c>
      <c r="CO442" s="19">
        <v>0</v>
      </c>
      <c r="CV442" s="62"/>
      <c r="CW442" s="62"/>
    </row>
    <row r="443" spans="3:101" x14ac:dyDescent="0.25">
      <c r="C443" s="36"/>
      <c r="G443" s="36"/>
      <c r="H443" s="36"/>
      <c r="I443" s="36"/>
      <c r="J443" s="37"/>
      <c r="K443" s="37"/>
      <c r="L443" s="37"/>
      <c r="M443" s="37"/>
      <c r="P443" s="38"/>
      <c r="R443">
        <v>434</v>
      </c>
      <c r="S443" t="s">
        <v>534</v>
      </c>
      <c r="T443">
        <v>2020</v>
      </c>
      <c r="U443">
        <v>100</v>
      </c>
      <c r="V443">
        <v>300</v>
      </c>
      <c r="W443" t="s">
        <v>535</v>
      </c>
      <c r="Y443" s="19"/>
      <c r="Z443" s="19">
        <v>572.94367780000005</v>
      </c>
      <c r="AA443" s="19"/>
      <c r="AB443" s="19">
        <v>11.458873560000001</v>
      </c>
      <c r="AC443" s="16">
        <v>0.92</v>
      </c>
      <c r="AD443" s="19"/>
      <c r="AE443" s="19"/>
      <c r="CI443" t="s">
        <v>220</v>
      </c>
      <c r="CJ443">
        <v>434</v>
      </c>
      <c r="CK443" t="s">
        <v>453</v>
      </c>
      <c r="CL443" t="s">
        <v>286</v>
      </c>
      <c r="CM443">
        <f>IF(Table11[[#This Row],[CF heating system]]="Commercial electric heating",1,0)</f>
        <v>0</v>
      </c>
      <c r="CN443">
        <f>IF(AND(Table11[[#This Row],[CF heating system]]&lt;&gt;"Gas boiler",Table11[[#This Row],[Subsector]]&lt;&gt;"Industry"),1,0)</f>
        <v>0</v>
      </c>
      <c r="CO443" s="19">
        <v>0</v>
      </c>
      <c r="CV443" s="62"/>
      <c r="CW443" s="62"/>
    </row>
    <row r="444" spans="3:101" x14ac:dyDescent="0.25">
      <c r="C444" s="36"/>
      <c r="G444" s="36"/>
      <c r="H444" s="36"/>
      <c r="I444" s="36"/>
      <c r="J444" s="37"/>
      <c r="K444" s="37"/>
      <c r="L444" s="37"/>
      <c r="M444" s="37"/>
      <c r="P444" s="38"/>
      <c r="R444">
        <v>435</v>
      </c>
      <c r="S444" t="s">
        <v>534</v>
      </c>
      <c r="T444">
        <v>2020</v>
      </c>
      <c r="U444">
        <v>300</v>
      </c>
      <c r="V444">
        <v>1000</v>
      </c>
      <c r="W444" t="s">
        <v>535</v>
      </c>
      <c r="Y444" s="19"/>
      <c r="Z444" s="19">
        <v>572.94367780000005</v>
      </c>
      <c r="AA444" s="19"/>
      <c r="AB444" s="19">
        <v>11.458873560000001</v>
      </c>
      <c r="AC444" s="16">
        <v>0.92</v>
      </c>
      <c r="AD444" s="19"/>
      <c r="AE444" s="19"/>
      <c r="CI444" t="s">
        <v>220</v>
      </c>
      <c r="CJ444">
        <v>435</v>
      </c>
      <c r="CK444" t="s">
        <v>453</v>
      </c>
      <c r="CL444" t="s">
        <v>267</v>
      </c>
      <c r="CM444">
        <f>IF(Table11[[#This Row],[CF heating system]]="Commercial electric heating",1,0)</f>
        <v>0</v>
      </c>
      <c r="CN444">
        <f>IF(AND(Table11[[#This Row],[CF heating system]]&lt;&gt;"Gas boiler",Table11[[#This Row],[Subsector]]&lt;&gt;"Industry"),1,0)</f>
        <v>0</v>
      </c>
      <c r="CO444" s="19">
        <v>0</v>
      </c>
      <c r="CV444" s="62"/>
      <c r="CW444" s="62"/>
    </row>
    <row r="445" spans="3:101" x14ac:dyDescent="0.25">
      <c r="C445" s="36"/>
      <c r="G445" s="36"/>
      <c r="H445" s="36"/>
      <c r="I445" s="36"/>
      <c r="J445" s="37"/>
      <c r="K445" s="37"/>
      <c r="L445" s="37"/>
      <c r="M445" s="37"/>
      <c r="P445" s="38"/>
      <c r="R445">
        <v>436</v>
      </c>
      <c r="S445" t="s">
        <v>534</v>
      </c>
      <c r="T445">
        <v>2020</v>
      </c>
      <c r="U445">
        <v>1000</v>
      </c>
      <c r="V445">
        <v>3000</v>
      </c>
      <c r="W445" t="s">
        <v>535</v>
      </c>
      <c r="Y445" s="19"/>
      <c r="Z445" s="19">
        <v>572.94367780000005</v>
      </c>
      <c r="AA445" s="19"/>
      <c r="AB445" s="19">
        <v>11.458873560000001</v>
      </c>
      <c r="AC445" s="16">
        <v>0.92</v>
      </c>
      <c r="AD445" s="19"/>
      <c r="AE445" s="19"/>
      <c r="CI445" t="s">
        <v>220</v>
      </c>
      <c r="CJ445">
        <v>436</v>
      </c>
      <c r="CK445" t="s">
        <v>453</v>
      </c>
      <c r="CL445" t="s">
        <v>458</v>
      </c>
      <c r="CM445">
        <f>IF(Table11[[#This Row],[CF heating system]]="Commercial electric heating",1,0)</f>
        <v>0</v>
      </c>
      <c r="CN445">
        <f>IF(AND(Table11[[#This Row],[CF heating system]]&lt;&gt;"Gas boiler",Table11[[#This Row],[Subsector]]&lt;&gt;"Industry"),1,0)</f>
        <v>0</v>
      </c>
      <c r="CO445" s="19">
        <v>0</v>
      </c>
      <c r="CV445" s="62"/>
      <c r="CW445" s="62"/>
    </row>
    <row r="446" spans="3:101" x14ac:dyDescent="0.25">
      <c r="C446" s="36"/>
      <c r="G446" s="36"/>
      <c r="H446" s="36"/>
      <c r="I446" s="36"/>
      <c r="J446" s="37"/>
      <c r="K446" s="37"/>
      <c r="L446" s="37"/>
      <c r="M446" s="37"/>
      <c r="P446" s="38"/>
      <c r="R446">
        <v>437</v>
      </c>
      <c r="S446" t="s">
        <v>534</v>
      </c>
      <c r="T446">
        <v>2020</v>
      </c>
      <c r="U446">
        <v>3000</v>
      </c>
      <c r="V446">
        <v>10000</v>
      </c>
      <c r="W446" t="s">
        <v>535</v>
      </c>
      <c r="Y446" s="19"/>
      <c r="Z446" s="19">
        <v>353.96509150000003</v>
      </c>
      <c r="AA446" s="19"/>
      <c r="AB446" s="19">
        <v>7.0793018290000003</v>
      </c>
      <c r="AC446" s="16">
        <v>0.92</v>
      </c>
      <c r="AD446" s="19"/>
      <c r="AE446" s="19"/>
      <c r="CI446" t="s">
        <v>220</v>
      </c>
      <c r="CJ446">
        <v>437</v>
      </c>
      <c r="CK446" t="s">
        <v>453</v>
      </c>
      <c r="CL446" t="s">
        <v>282</v>
      </c>
      <c r="CM446">
        <f>IF(Table11[[#This Row],[CF heating system]]="Commercial electric heating",1,0)</f>
        <v>0</v>
      </c>
      <c r="CN446">
        <f>IF(AND(Table11[[#This Row],[CF heating system]]&lt;&gt;"Gas boiler",Table11[[#This Row],[Subsector]]&lt;&gt;"Industry"),1,0)</f>
        <v>0</v>
      </c>
      <c r="CO446" s="19">
        <v>0</v>
      </c>
      <c r="CV446" s="62"/>
      <c r="CW446" s="62"/>
    </row>
    <row r="447" spans="3:101" x14ac:dyDescent="0.25">
      <c r="C447" s="36"/>
      <c r="G447" s="36"/>
      <c r="H447" s="36"/>
      <c r="I447" s="36"/>
      <c r="J447" s="37"/>
      <c r="K447" s="37"/>
      <c r="L447" s="37"/>
      <c r="M447" s="37"/>
      <c r="P447" s="38"/>
      <c r="R447">
        <v>438</v>
      </c>
      <c r="S447" t="s">
        <v>534</v>
      </c>
      <c r="T447">
        <v>2020</v>
      </c>
      <c r="U447">
        <v>10000</v>
      </c>
      <c r="V447">
        <v>30000</v>
      </c>
      <c r="W447" t="s">
        <v>535</v>
      </c>
      <c r="Y447" s="19"/>
      <c r="Z447" s="19">
        <v>228.0929864</v>
      </c>
      <c r="AA447" s="19"/>
      <c r="AB447" s="19">
        <v>4.561859729</v>
      </c>
      <c r="AC447" s="16">
        <v>0.92</v>
      </c>
      <c r="AD447" s="19"/>
      <c r="AE447" s="19"/>
      <c r="CI447" t="s">
        <v>220</v>
      </c>
      <c r="CJ447">
        <v>438</v>
      </c>
      <c r="CK447" t="s">
        <v>453</v>
      </c>
      <c r="CL447" t="s">
        <v>286</v>
      </c>
      <c r="CM447">
        <f>IF(Table11[[#This Row],[CF heating system]]="Commercial electric heating",1,0)</f>
        <v>0</v>
      </c>
      <c r="CN447">
        <f>IF(AND(Table11[[#This Row],[CF heating system]]&lt;&gt;"Gas boiler",Table11[[#This Row],[Subsector]]&lt;&gt;"Industry"),1,0)</f>
        <v>0</v>
      </c>
      <c r="CO447" s="19">
        <v>0</v>
      </c>
      <c r="CV447" s="62"/>
      <c r="CW447" s="62"/>
    </row>
    <row r="448" spans="3:101" x14ac:dyDescent="0.25">
      <c r="C448" s="36"/>
      <c r="G448" s="36"/>
      <c r="H448" s="36"/>
      <c r="I448" s="36"/>
      <c r="J448" s="37"/>
      <c r="K448" s="37"/>
      <c r="L448" s="37"/>
      <c r="M448" s="37"/>
      <c r="P448" s="38"/>
      <c r="R448">
        <v>439</v>
      </c>
      <c r="S448" t="s">
        <v>534</v>
      </c>
      <c r="T448">
        <v>2020</v>
      </c>
      <c r="U448">
        <v>30000</v>
      </c>
      <c r="V448">
        <v>100000000</v>
      </c>
      <c r="W448" t="s">
        <v>535</v>
      </c>
      <c r="Y448" s="19"/>
      <c r="Z448" s="19">
        <v>140.91604100000001</v>
      </c>
      <c r="AA448" s="19"/>
      <c r="AB448" s="19">
        <v>2.8183208209999999</v>
      </c>
      <c r="AC448" s="16">
        <v>0.92</v>
      </c>
      <c r="AD448" s="19"/>
      <c r="AE448" s="19"/>
      <c r="CI448" t="s">
        <v>220</v>
      </c>
      <c r="CJ448">
        <v>439</v>
      </c>
      <c r="CK448" t="s">
        <v>453</v>
      </c>
      <c r="CL448" t="s">
        <v>458</v>
      </c>
      <c r="CM448">
        <f>IF(Table11[[#This Row],[CF heating system]]="Commercial electric heating",1,0)</f>
        <v>0</v>
      </c>
      <c r="CN448">
        <f>IF(AND(Table11[[#This Row],[CF heating system]]&lt;&gt;"Gas boiler",Table11[[#This Row],[Subsector]]&lt;&gt;"Industry"),1,0)</f>
        <v>0</v>
      </c>
      <c r="CO448" s="19">
        <v>0</v>
      </c>
      <c r="CV448" s="62"/>
      <c r="CW448" s="62"/>
    </row>
    <row r="449" spans="3:101" x14ac:dyDescent="0.25">
      <c r="C449" s="36"/>
      <c r="G449" s="36"/>
      <c r="H449" s="36"/>
      <c r="I449" s="36"/>
      <c r="J449" s="37"/>
      <c r="K449" s="37"/>
      <c r="L449" s="37"/>
      <c r="M449" s="37"/>
      <c r="P449" s="38"/>
      <c r="R449">
        <v>440</v>
      </c>
      <c r="S449" t="s">
        <v>534</v>
      </c>
      <c r="T449">
        <v>2020</v>
      </c>
      <c r="U449">
        <v>100000000</v>
      </c>
      <c r="V449">
        <v>1000000000</v>
      </c>
      <c r="W449" t="s">
        <v>535</v>
      </c>
      <c r="Y449" s="19"/>
      <c r="Z449" s="19">
        <v>90.805453459999995</v>
      </c>
      <c r="AA449" s="19"/>
      <c r="AB449" s="19">
        <v>1.8161090689999999</v>
      </c>
      <c r="AC449" s="16">
        <v>0.92</v>
      </c>
      <c r="AD449" s="19"/>
      <c r="AE449" s="19"/>
      <c r="CI449" t="s">
        <v>220</v>
      </c>
      <c r="CJ449">
        <v>440</v>
      </c>
      <c r="CK449" t="s">
        <v>453</v>
      </c>
      <c r="CL449" t="s">
        <v>462</v>
      </c>
      <c r="CM449">
        <f>IF(Table11[[#This Row],[CF heating system]]="Commercial electric heating",1,0)</f>
        <v>0</v>
      </c>
      <c r="CN449">
        <f>IF(AND(Table11[[#This Row],[CF heating system]]&lt;&gt;"Gas boiler",Table11[[#This Row],[Subsector]]&lt;&gt;"Industry"),1,0)</f>
        <v>0</v>
      </c>
      <c r="CO449" s="19">
        <v>0</v>
      </c>
      <c r="CV449" s="62"/>
      <c r="CW449" s="62"/>
    </row>
    <row r="450" spans="3:101" x14ac:dyDescent="0.25">
      <c r="C450" s="36"/>
      <c r="G450" s="36"/>
      <c r="H450" s="36"/>
      <c r="I450" s="36"/>
      <c r="J450" s="37"/>
      <c r="K450" s="37"/>
      <c r="L450" s="37"/>
      <c r="M450" s="37"/>
      <c r="P450" s="38"/>
      <c r="R450">
        <v>441</v>
      </c>
      <c r="S450" t="s">
        <v>537</v>
      </c>
      <c r="T450">
        <v>2020</v>
      </c>
      <c r="U450">
        <v>0</v>
      </c>
      <c r="V450">
        <v>100</v>
      </c>
      <c r="W450" t="s">
        <v>535</v>
      </c>
      <c r="Y450" s="19"/>
      <c r="Z450" s="19">
        <v>612.34806979999996</v>
      </c>
      <c r="AA450" s="19"/>
      <c r="AB450" s="19">
        <v>12.246961389999999</v>
      </c>
      <c r="AC450" s="16">
        <v>0.9</v>
      </c>
      <c r="AD450" s="19"/>
      <c r="AE450" s="19"/>
      <c r="CI450" t="s">
        <v>220</v>
      </c>
      <c r="CJ450">
        <v>441</v>
      </c>
      <c r="CK450" t="s">
        <v>453</v>
      </c>
      <c r="CL450" t="s">
        <v>475</v>
      </c>
      <c r="CM450">
        <f>IF(Table11[[#This Row],[CF heating system]]="Commercial electric heating",1,0)</f>
        <v>0</v>
      </c>
      <c r="CN450">
        <f>IF(AND(Table11[[#This Row],[CF heating system]]&lt;&gt;"Gas boiler",Table11[[#This Row],[Subsector]]&lt;&gt;"Industry"),1,0)</f>
        <v>0</v>
      </c>
      <c r="CO450" s="19">
        <v>0</v>
      </c>
      <c r="CV450" s="62"/>
      <c r="CW450" s="62"/>
    </row>
    <row r="451" spans="3:101" x14ac:dyDescent="0.25">
      <c r="C451" s="36"/>
      <c r="G451" s="36"/>
      <c r="H451" s="36"/>
      <c r="I451" s="36"/>
      <c r="J451" s="37"/>
      <c r="K451" s="37"/>
      <c r="L451" s="37"/>
      <c r="M451" s="37"/>
      <c r="P451" s="38"/>
      <c r="R451">
        <v>442</v>
      </c>
      <c r="S451" t="s">
        <v>537</v>
      </c>
      <c r="T451">
        <v>2020</v>
      </c>
      <c r="U451">
        <v>100</v>
      </c>
      <c r="V451">
        <v>300</v>
      </c>
      <c r="W451" t="s">
        <v>535</v>
      </c>
      <c r="Y451" s="19"/>
      <c r="Z451" s="19">
        <v>612.34806979999996</v>
      </c>
      <c r="AA451" s="19"/>
      <c r="AB451" s="19">
        <v>12.246961389999999</v>
      </c>
      <c r="AC451" s="16">
        <v>0.9</v>
      </c>
      <c r="AD451" s="19"/>
      <c r="AE451" s="19"/>
      <c r="CI451" t="s">
        <v>220</v>
      </c>
      <c r="CJ451">
        <v>442</v>
      </c>
      <c r="CK451" t="s">
        <v>453</v>
      </c>
      <c r="CL451" t="s">
        <v>281</v>
      </c>
      <c r="CM451">
        <f>IF(Table11[[#This Row],[CF heating system]]="Commercial electric heating",1,0)</f>
        <v>0</v>
      </c>
      <c r="CN451">
        <f>IF(AND(Table11[[#This Row],[CF heating system]]&lt;&gt;"Gas boiler",Table11[[#This Row],[Subsector]]&lt;&gt;"Industry"),1,0)</f>
        <v>0</v>
      </c>
      <c r="CO451" s="19">
        <v>0</v>
      </c>
      <c r="CV451" s="62"/>
      <c r="CW451" s="62"/>
    </row>
    <row r="452" spans="3:101" x14ac:dyDescent="0.25">
      <c r="C452" s="36"/>
      <c r="G452" s="36"/>
      <c r="H452" s="36"/>
      <c r="I452" s="36"/>
      <c r="J452" s="37"/>
      <c r="K452" s="37"/>
      <c r="L452" s="37"/>
      <c r="M452" s="37"/>
      <c r="P452" s="38"/>
      <c r="R452">
        <v>443</v>
      </c>
      <c r="S452" t="s">
        <v>537</v>
      </c>
      <c r="T452">
        <v>2020</v>
      </c>
      <c r="U452">
        <v>300</v>
      </c>
      <c r="V452">
        <v>1000</v>
      </c>
      <c r="W452" t="s">
        <v>535</v>
      </c>
      <c r="Y452" s="19"/>
      <c r="Z452" s="19">
        <v>612.34806979999996</v>
      </c>
      <c r="AA452" s="19"/>
      <c r="AB452" s="19">
        <v>12.246961389999999</v>
      </c>
      <c r="AC452" s="16">
        <v>0.9</v>
      </c>
      <c r="AD452" s="19"/>
      <c r="AE452" s="19"/>
      <c r="CI452" t="s">
        <v>220</v>
      </c>
      <c r="CJ452">
        <v>443</v>
      </c>
      <c r="CK452" t="s">
        <v>453</v>
      </c>
      <c r="CL452" t="s">
        <v>282</v>
      </c>
      <c r="CM452">
        <f>IF(Table11[[#This Row],[CF heating system]]="Commercial electric heating",1,0)</f>
        <v>0</v>
      </c>
      <c r="CN452">
        <f>IF(AND(Table11[[#This Row],[CF heating system]]&lt;&gt;"Gas boiler",Table11[[#This Row],[Subsector]]&lt;&gt;"Industry"),1,0)</f>
        <v>0</v>
      </c>
      <c r="CO452" s="19">
        <v>0</v>
      </c>
      <c r="CV452" s="62"/>
      <c r="CW452" s="62"/>
    </row>
    <row r="453" spans="3:101" x14ac:dyDescent="0.25">
      <c r="C453" s="36"/>
      <c r="G453" s="36"/>
      <c r="H453" s="36"/>
      <c r="I453" s="36"/>
      <c r="J453" s="37"/>
      <c r="K453" s="37"/>
      <c r="L453" s="37"/>
      <c r="M453" s="37"/>
      <c r="P453" s="38"/>
      <c r="R453">
        <v>444</v>
      </c>
      <c r="S453" t="s">
        <v>537</v>
      </c>
      <c r="T453">
        <v>2020</v>
      </c>
      <c r="U453">
        <v>1000</v>
      </c>
      <c r="V453">
        <v>3000</v>
      </c>
      <c r="W453" t="s">
        <v>535</v>
      </c>
      <c r="Y453" s="19"/>
      <c r="Z453" s="19">
        <v>612.34806979999996</v>
      </c>
      <c r="AA453" s="19"/>
      <c r="AB453" s="19">
        <v>12.246961389999999</v>
      </c>
      <c r="AC453" s="16">
        <v>0.9</v>
      </c>
      <c r="AD453" s="19"/>
      <c r="AE453" s="19"/>
      <c r="CI453" t="s">
        <v>220</v>
      </c>
      <c r="CJ453">
        <v>444</v>
      </c>
      <c r="CK453" t="s">
        <v>453</v>
      </c>
      <c r="CL453" t="s">
        <v>286</v>
      </c>
      <c r="CM453">
        <f>IF(Table11[[#This Row],[CF heating system]]="Commercial electric heating",1,0)</f>
        <v>0</v>
      </c>
      <c r="CN453">
        <f>IF(AND(Table11[[#This Row],[CF heating system]]&lt;&gt;"Gas boiler",Table11[[#This Row],[Subsector]]&lt;&gt;"Industry"),1,0)</f>
        <v>0</v>
      </c>
      <c r="CO453" s="19">
        <v>0</v>
      </c>
      <c r="CV453" s="62"/>
      <c r="CW453" s="62"/>
    </row>
    <row r="454" spans="3:101" x14ac:dyDescent="0.25">
      <c r="C454" s="36"/>
      <c r="G454" s="36"/>
      <c r="H454" s="36"/>
      <c r="I454" s="36"/>
      <c r="J454" s="37"/>
      <c r="K454" s="37"/>
      <c r="L454" s="37"/>
      <c r="M454" s="37"/>
      <c r="P454" s="38"/>
      <c r="R454">
        <v>445</v>
      </c>
      <c r="S454" t="s">
        <v>537</v>
      </c>
      <c r="T454">
        <v>2020</v>
      </c>
      <c r="U454">
        <v>3000</v>
      </c>
      <c r="V454">
        <v>10000</v>
      </c>
      <c r="W454" t="s">
        <v>535</v>
      </c>
      <c r="Y454" s="19"/>
      <c r="Z454" s="19">
        <v>378.3091584</v>
      </c>
      <c r="AA454" s="19"/>
      <c r="AB454" s="19">
        <v>7.5661831660000001</v>
      </c>
      <c r="AC454" s="16">
        <v>0.9</v>
      </c>
      <c r="AD454" s="19"/>
      <c r="AE454" s="19"/>
      <c r="CI454" t="s">
        <v>220</v>
      </c>
      <c r="CJ454">
        <v>445</v>
      </c>
      <c r="CK454" t="s">
        <v>453</v>
      </c>
      <c r="CL454" t="s">
        <v>462</v>
      </c>
      <c r="CM454">
        <f>IF(Table11[[#This Row],[CF heating system]]="Commercial electric heating",1,0)</f>
        <v>0</v>
      </c>
      <c r="CN454">
        <f>IF(AND(Table11[[#This Row],[CF heating system]]&lt;&gt;"Gas boiler",Table11[[#This Row],[Subsector]]&lt;&gt;"Industry"),1,0)</f>
        <v>0</v>
      </c>
      <c r="CO454" s="19">
        <v>0</v>
      </c>
      <c r="CV454" s="62"/>
      <c r="CW454" s="62"/>
    </row>
    <row r="455" spans="3:101" x14ac:dyDescent="0.25">
      <c r="C455" s="36"/>
      <c r="G455" s="36"/>
      <c r="H455" s="36"/>
      <c r="I455" s="36"/>
      <c r="J455" s="37"/>
      <c r="K455" s="37"/>
      <c r="L455" s="37"/>
      <c r="M455" s="37"/>
      <c r="P455" s="38"/>
      <c r="R455">
        <v>446</v>
      </c>
      <c r="S455" t="s">
        <v>537</v>
      </c>
      <c r="T455">
        <v>2020</v>
      </c>
      <c r="U455">
        <v>10000</v>
      </c>
      <c r="V455">
        <v>30000</v>
      </c>
      <c r="W455" t="s">
        <v>535</v>
      </c>
      <c r="Y455" s="19"/>
      <c r="Z455" s="19">
        <v>243.78015740000001</v>
      </c>
      <c r="AA455" s="19"/>
      <c r="AB455" s="19">
        <v>4.8756031479999997</v>
      </c>
      <c r="AC455" s="16">
        <v>0.9</v>
      </c>
      <c r="AD455" s="19"/>
      <c r="AE455" s="19"/>
      <c r="CI455" t="s">
        <v>220</v>
      </c>
      <c r="CJ455">
        <v>446</v>
      </c>
      <c r="CK455" t="s">
        <v>453</v>
      </c>
      <c r="CL455" t="s">
        <v>475</v>
      </c>
      <c r="CM455">
        <f>IF(Table11[[#This Row],[CF heating system]]="Commercial electric heating",1,0)</f>
        <v>0</v>
      </c>
      <c r="CN455">
        <f>IF(AND(Table11[[#This Row],[CF heating system]]&lt;&gt;"Gas boiler",Table11[[#This Row],[Subsector]]&lt;&gt;"Industry"),1,0)</f>
        <v>0</v>
      </c>
      <c r="CO455" s="19">
        <v>0</v>
      </c>
      <c r="CV455" s="62"/>
      <c r="CW455" s="62"/>
    </row>
    <row r="456" spans="3:101" x14ac:dyDescent="0.25">
      <c r="C456" s="36"/>
      <c r="G456" s="36"/>
      <c r="H456" s="36"/>
      <c r="I456" s="36"/>
      <c r="J456" s="37"/>
      <c r="K456" s="37"/>
      <c r="L456" s="37"/>
      <c r="M456" s="37"/>
      <c r="P456" s="38"/>
      <c r="R456">
        <v>447</v>
      </c>
      <c r="S456" t="s">
        <v>537</v>
      </c>
      <c r="T456">
        <v>2020</v>
      </c>
      <c r="U456">
        <v>30000</v>
      </c>
      <c r="V456">
        <v>100000000</v>
      </c>
      <c r="W456" t="s">
        <v>535</v>
      </c>
      <c r="Y456" s="19"/>
      <c r="Z456" s="19">
        <v>150.60758860000001</v>
      </c>
      <c r="AA456" s="19"/>
      <c r="AB456" s="19">
        <v>3.0121517720000002</v>
      </c>
      <c r="AC456" s="16">
        <v>0.9</v>
      </c>
      <c r="AD456" s="19"/>
      <c r="AE456" s="19"/>
      <c r="CI456" t="s">
        <v>220</v>
      </c>
      <c r="CJ456">
        <v>447</v>
      </c>
      <c r="CK456" t="s">
        <v>453</v>
      </c>
      <c r="CL456" t="s">
        <v>281</v>
      </c>
      <c r="CM456">
        <f>IF(Table11[[#This Row],[CF heating system]]="Commercial electric heating",1,0)</f>
        <v>0</v>
      </c>
      <c r="CN456">
        <f>IF(AND(Table11[[#This Row],[CF heating system]]&lt;&gt;"Gas boiler",Table11[[#This Row],[Subsector]]&lt;&gt;"Industry"),1,0)</f>
        <v>0</v>
      </c>
      <c r="CO456" s="19">
        <v>0</v>
      </c>
      <c r="CV456" s="62"/>
      <c r="CW456" s="62"/>
    </row>
    <row r="457" spans="3:101" x14ac:dyDescent="0.25">
      <c r="C457" s="36"/>
      <c r="G457" s="36"/>
      <c r="H457" s="36"/>
      <c r="I457" s="36"/>
      <c r="J457" s="37"/>
      <c r="K457" s="37"/>
      <c r="L457" s="37"/>
      <c r="M457" s="37"/>
      <c r="P457" s="38"/>
      <c r="R457">
        <v>448</v>
      </c>
      <c r="S457" t="s">
        <v>537</v>
      </c>
      <c r="T457">
        <v>2020</v>
      </c>
      <c r="U457">
        <v>100000000</v>
      </c>
      <c r="V457">
        <v>1000000000</v>
      </c>
      <c r="W457" t="s">
        <v>535</v>
      </c>
      <c r="Y457" s="19"/>
      <c r="Z457" s="19">
        <v>97.050628720000006</v>
      </c>
      <c r="AA457" s="19"/>
      <c r="AB457" s="19">
        <v>1.9410125739999999</v>
      </c>
      <c r="AC457" s="16">
        <v>0.9</v>
      </c>
      <c r="AD457" s="19"/>
      <c r="AE457" s="19"/>
      <c r="CI457" t="s">
        <v>220</v>
      </c>
      <c r="CJ457">
        <v>448</v>
      </c>
      <c r="CK457" t="s">
        <v>453</v>
      </c>
      <c r="CL457" t="s">
        <v>282</v>
      </c>
      <c r="CM457">
        <f>IF(Table11[[#This Row],[CF heating system]]="Commercial electric heating",1,0)</f>
        <v>0</v>
      </c>
      <c r="CN457">
        <f>IF(AND(Table11[[#This Row],[CF heating system]]&lt;&gt;"Gas boiler",Table11[[#This Row],[Subsector]]&lt;&gt;"Industry"),1,0)</f>
        <v>0</v>
      </c>
      <c r="CO457" s="19">
        <v>0</v>
      </c>
      <c r="CV457" s="62"/>
      <c r="CW457" s="62"/>
    </row>
    <row r="458" spans="3:101" x14ac:dyDescent="0.25">
      <c r="C458" s="36"/>
      <c r="G458" s="36"/>
      <c r="H458" s="36"/>
      <c r="I458" s="36"/>
      <c r="J458" s="37"/>
      <c r="K458" s="37"/>
      <c r="L458" s="37"/>
      <c r="M458" s="37"/>
      <c r="P458" s="38"/>
      <c r="R458">
        <v>449</v>
      </c>
      <c r="S458" t="s">
        <v>539</v>
      </c>
      <c r="T458">
        <v>2020</v>
      </c>
      <c r="U458">
        <v>0</v>
      </c>
      <c r="V458">
        <v>100</v>
      </c>
      <c r="W458" t="s">
        <v>535</v>
      </c>
      <c r="Y458" s="19"/>
      <c r="Z458" s="19">
        <v>922.09946190000005</v>
      </c>
      <c r="AA458" s="19"/>
      <c r="AB458" s="19">
        <v>18.441989240000002</v>
      </c>
      <c r="AC458" s="16">
        <v>0.5</v>
      </c>
      <c r="AD458" s="19"/>
      <c r="AE458" s="19"/>
      <c r="CI458" t="s">
        <v>220</v>
      </c>
      <c r="CJ458">
        <v>449</v>
      </c>
      <c r="CK458" t="s">
        <v>453</v>
      </c>
      <c r="CL458" t="s">
        <v>286</v>
      </c>
      <c r="CM458">
        <f>IF(Table11[[#This Row],[CF heating system]]="Commercial electric heating",1,0)</f>
        <v>0</v>
      </c>
      <c r="CN458">
        <f>IF(AND(Table11[[#This Row],[CF heating system]]&lt;&gt;"Gas boiler",Table11[[#This Row],[Subsector]]&lt;&gt;"Industry"),1,0)</f>
        <v>0</v>
      </c>
      <c r="CO458" s="19">
        <v>0</v>
      </c>
      <c r="CV458" s="62"/>
      <c r="CW458" s="62"/>
    </row>
    <row r="459" spans="3:101" x14ac:dyDescent="0.25">
      <c r="C459" s="36"/>
      <c r="G459" s="36"/>
      <c r="H459" s="36"/>
      <c r="I459" s="36"/>
      <c r="J459" s="37"/>
      <c r="K459" s="37"/>
      <c r="L459" s="37"/>
      <c r="M459" s="37"/>
      <c r="P459" s="38"/>
      <c r="R459">
        <v>450</v>
      </c>
      <c r="S459" t="s">
        <v>539</v>
      </c>
      <c r="T459">
        <v>2020</v>
      </c>
      <c r="U459">
        <v>100</v>
      </c>
      <c r="V459">
        <v>300</v>
      </c>
      <c r="W459" t="s">
        <v>535</v>
      </c>
      <c r="Y459" s="19"/>
      <c r="Z459" s="19">
        <v>922.09946190000005</v>
      </c>
      <c r="AA459" s="19"/>
      <c r="AB459" s="19">
        <v>18.441989240000002</v>
      </c>
      <c r="AC459" s="16">
        <v>0.5</v>
      </c>
      <c r="AD459" s="19"/>
      <c r="AE459" s="19"/>
      <c r="CI459" t="s">
        <v>220</v>
      </c>
      <c r="CJ459">
        <v>450</v>
      </c>
      <c r="CK459" t="s">
        <v>453</v>
      </c>
      <c r="CL459" t="s">
        <v>462</v>
      </c>
      <c r="CM459">
        <f>IF(Table11[[#This Row],[CF heating system]]="Commercial electric heating",1,0)</f>
        <v>0</v>
      </c>
      <c r="CN459">
        <f>IF(AND(Table11[[#This Row],[CF heating system]]&lt;&gt;"Gas boiler",Table11[[#This Row],[Subsector]]&lt;&gt;"Industry"),1,0)</f>
        <v>0</v>
      </c>
      <c r="CO459" s="19">
        <v>0</v>
      </c>
      <c r="CV459" s="62"/>
      <c r="CW459" s="62"/>
    </row>
    <row r="460" spans="3:101" x14ac:dyDescent="0.25">
      <c r="C460" s="36"/>
      <c r="G460" s="36"/>
      <c r="H460" s="36"/>
      <c r="I460" s="36"/>
      <c r="J460" s="37"/>
      <c r="K460" s="37"/>
      <c r="L460" s="37"/>
      <c r="M460" s="37"/>
      <c r="P460" s="38"/>
      <c r="R460">
        <v>451</v>
      </c>
      <c r="S460" t="s">
        <v>539</v>
      </c>
      <c r="T460">
        <v>2020</v>
      </c>
      <c r="U460">
        <v>300</v>
      </c>
      <c r="V460">
        <v>1000</v>
      </c>
      <c r="W460" t="s">
        <v>535</v>
      </c>
      <c r="Y460" s="19"/>
      <c r="Z460" s="19">
        <v>922.09946190000005</v>
      </c>
      <c r="AA460" s="19"/>
      <c r="AB460" s="19">
        <v>18.441989240000002</v>
      </c>
      <c r="AC460" s="16">
        <v>0.5</v>
      </c>
      <c r="AD460" s="19"/>
      <c r="AE460" s="19"/>
      <c r="CI460" t="s">
        <v>220</v>
      </c>
      <c r="CJ460">
        <v>451</v>
      </c>
      <c r="CK460" t="s">
        <v>453</v>
      </c>
      <c r="CL460" t="s">
        <v>475</v>
      </c>
      <c r="CM460">
        <f>IF(Table11[[#This Row],[CF heating system]]="Commercial electric heating",1,0)</f>
        <v>0</v>
      </c>
      <c r="CN460">
        <f>IF(AND(Table11[[#This Row],[CF heating system]]&lt;&gt;"Gas boiler",Table11[[#This Row],[Subsector]]&lt;&gt;"Industry"),1,0)</f>
        <v>0</v>
      </c>
      <c r="CO460" s="19">
        <v>0</v>
      </c>
      <c r="CV460" s="62"/>
      <c r="CW460" s="62"/>
    </row>
    <row r="461" spans="3:101" x14ac:dyDescent="0.25">
      <c r="C461" s="36"/>
      <c r="G461" s="36"/>
      <c r="H461" s="36"/>
      <c r="I461" s="36"/>
      <c r="J461" s="37"/>
      <c r="K461" s="37"/>
      <c r="L461" s="37"/>
      <c r="M461" s="37"/>
      <c r="P461" s="38"/>
      <c r="R461">
        <v>452</v>
      </c>
      <c r="S461" t="s">
        <v>539</v>
      </c>
      <c r="T461">
        <v>2020</v>
      </c>
      <c r="U461">
        <v>1000</v>
      </c>
      <c r="V461">
        <v>3000</v>
      </c>
      <c r="W461" t="s">
        <v>535</v>
      </c>
      <c r="Y461" s="19"/>
      <c r="Z461" s="19">
        <v>922.09946190000005</v>
      </c>
      <c r="AA461" s="19"/>
      <c r="AB461" s="19">
        <v>18.441989240000002</v>
      </c>
      <c r="AC461" s="16">
        <v>0.5</v>
      </c>
      <c r="AD461" s="19"/>
      <c r="AE461" s="19"/>
      <c r="CI461" t="s">
        <v>220</v>
      </c>
      <c r="CJ461">
        <v>452</v>
      </c>
      <c r="CK461" t="s">
        <v>453</v>
      </c>
      <c r="CL461" t="s">
        <v>282</v>
      </c>
      <c r="CM461">
        <f>IF(Table11[[#This Row],[CF heating system]]="Commercial electric heating",1,0)</f>
        <v>0</v>
      </c>
      <c r="CN461">
        <f>IF(AND(Table11[[#This Row],[CF heating system]]&lt;&gt;"Gas boiler",Table11[[#This Row],[Subsector]]&lt;&gt;"Industry"),1,0)</f>
        <v>0</v>
      </c>
      <c r="CO461" s="19">
        <v>0</v>
      </c>
      <c r="CV461" s="62"/>
      <c r="CW461" s="62"/>
    </row>
    <row r="462" spans="3:101" x14ac:dyDescent="0.25">
      <c r="C462" s="36"/>
      <c r="G462" s="36"/>
      <c r="H462" s="36"/>
      <c r="I462" s="36"/>
      <c r="J462" s="37"/>
      <c r="K462" s="37"/>
      <c r="L462" s="37"/>
      <c r="M462" s="37"/>
      <c r="P462" s="38"/>
      <c r="R462">
        <v>453</v>
      </c>
      <c r="S462" t="s">
        <v>539</v>
      </c>
      <c r="T462">
        <v>2020</v>
      </c>
      <c r="U462">
        <v>3000</v>
      </c>
      <c r="V462">
        <v>10000</v>
      </c>
      <c r="W462" t="s">
        <v>535</v>
      </c>
      <c r="Y462" s="19"/>
      <c r="Z462" s="19">
        <v>569.67383180000002</v>
      </c>
      <c r="AA462" s="19"/>
      <c r="AB462" s="19">
        <v>11.393476639999999</v>
      </c>
      <c r="AC462" s="16">
        <v>0.5</v>
      </c>
      <c r="AD462" s="19"/>
      <c r="AE462" s="19"/>
      <c r="CI462" t="s">
        <v>220</v>
      </c>
      <c r="CJ462">
        <v>453</v>
      </c>
      <c r="CK462" t="s">
        <v>453</v>
      </c>
      <c r="CL462" t="s">
        <v>267</v>
      </c>
      <c r="CM462">
        <f>IF(Table11[[#This Row],[CF heating system]]="Commercial electric heating",1,0)</f>
        <v>0</v>
      </c>
      <c r="CN462">
        <f>IF(AND(Table11[[#This Row],[CF heating system]]&lt;&gt;"Gas boiler",Table11[[#This Row],[Subsector]]&lt;&gt;"Industry"),1,0)</f>
        <v>0</v>
      </c>
      <c r="CO462" s="19">
        <v>0</v>
      </c>
      <c r="CV462" s="62"/>
      <c r="CW462" s="62"/>
    </row>
    <row r="463" spans="3:101" x14ac:dyDescent="0.25">
      <c r="C463" s="36"/>
      <c r="G463" s="36"/>
      <c r="H463" s="36"/>
      <c r="I463" s="36"/>
      <c r="J463" s="37"/>
      <c r="K463" s="37"/>
      <c r="L463" s="37"/>
      <c r="M463" s="37"/>
      <c r="P463" s="38"/>
      <c r="R463">
        <v>454</v>
      </c>
      <c r="S463" t="s">
        <v>539</v>
      </c>
      <c r="T463">
        <v>2020</v>
      </c>
      <c r="U463">
        <v>10000</v>
      </c>
      <c r="V463">
        <v>30000</v>
      </c>
      <c r="W463" t="s">
        <v>535</v>
      </c>
      <c r="Y463" s="19"/>
      <c r="Z463" s="19">
        <v>367.09440769999998</v>
      </c>
      <c r="AA463" s="19"/>
      <c r="AB463" s="19">
        <v>7.3418881550000004</v>
      </c>
      <c r="AC463" s="16">
        <v>0.5</v>
      </c>
      <c r="AD463" s="19"/>
      <c r="AE463" s="19"/>
      <c r="CI463" t="s">
        <v>220</v>
      </c>
      <c r="CJ463">
        <v>454</v>
      </c>
      <c r="CK463" t="s">
        <v>453</v>
      </c>
      <c r="CL463" t="s">
        <v>282</v>
      </c>
      <c r="CM463">
        <f>IF(Table11[[#This Row],[CF heating system]]="Commercial electric heating",1,0)</f>
        <v>0</v>
      </c>
      <c r="CN463">
        <f>IF(AND(Table11[[#This Row],[CF heating system]]&lt;&gt;"Gas boiler",Table11[[#This Row],[Subsector]]&lt;&gt;"Industry"),1,0)</f>
        <v>0</v>
      </c>
      <c r="CO463" s="19">
        <v>0</v>
      </c>
      <c r="CV463" s="62"/>
      <c r="CW463" s="62"/>
    </row>
    <row r="464" spans="3:101" x14ac:dyDescent="0.25">
      <c r="C464" s="36"/>
      <c r="G464" s="36"/>
      <c r="H464" s="36"/>
      <c r="I464" s="36"/>
      <c r="J464" s="37"/>
      <c r="K464" s="37"/>
      <c r="L464" s="37"/>
      <c r="M464" s="37"/>
      <c r="P464" s="38"/>
      <c r="R464">
        <v>455</v>
      </c>
      <c r="S464" t="s">
        <v>539</v>
      </c>
      <c r="T464">
        <v>2020</v>
      </c>
      <c r="U464">
        <v>30000</v>
      </c>
      <c r="V464">
        <v>100000000</v>
      </c>
      <c r="W464" t="s">
        <v>535</v>
      </c>
      <c r="Y464" s="19"/>
      <c r="Z464" s="19">
        <v>226.79123730000001</v>
      </c>
      <c r="AA464" s="19"/>
      <c r="AB464" s="19">
        <v>4.5358247470000004</v>
      </c>
      <c r="AC464" s="16">
        <v>0.5</v>
      </c>
      <c r="AD464" s="19"/>
      <c r="AE464" s="19"/>
      <c r="CI464" t="s">
        <v>220</v>
      </c>
      <c r="CJ464">
        <v>455</v>
      </c>
      <c r="CK464" t="s">
        <v>453</v>
      </c>
      <c r="CL464" t="s">
        <v>286</v>
      </c>
      <c r="CM464">
        <f>IF(Table11[[#This Row],[CF heating system]]="Commercial electric heating",1,0)</f>
        <v>0</v>
      </c>
      <c r="CN464">
        <f>IF(AND(Table11[[#This Row],[CF heating system]]&lt;&gt;"Gas boiler",Table11[[#This Row],[Subsector]]&lt;&gt;"Industry"),1,0)</f>
        <v>0</v>
      </c>
      <c r="CO464" s="19">
        <v>0</v>
      </c>
      <c r="CV464" s="62"/>
      <c r="CW464" s="62"/>
    </row>
    <row r="465" spans="3:101" x14ac:dyDescent="0.25">
      <c r="C465" s="36"/>
      <c r="G465" s="36"/>
      <c r="H465" s="36"/>
      <c r="I465" s="36"/>
      <c r="J465" s="37"/>
      <c r="K465" s="37"/>
      <c r="L465" s="37"/>
      <c r="M465" s="37"/>
      <c r="P465" s="38"/>
      <c r="R465">
        <v>456</v>
      </c>
      <c r="S465" t="s">
        <v>539</v>
      </c>
      <c r="T465">
        <v>2020</v>
      </c>
      <c r="U465">
        <v>100000000</v>
      </c>
      <c r="V465">
        <v>1000000000</v>
      </c>
      <c r="W465" t="s">
        <v>535</v>
      </c>
      <c r="Y465" s="19"/>
      <c r="Z465" s="19">
        <v>146.14291600000001</v>
      </c>
      <c r="AA465" s="19"/>
      <c r="AB465" s="19">
        <v>2.92285832</v>
      </c>
      <c r="AC465" s="16">
        <v>0.5</v>
      </c>
      <c r="AD465" s="19"/>
      <c r="AE465" s="19"/>
      <c r="CI465" t="s">
        <v>220</v>
      </c>
      <c r="CJ465">
        <v>456</v>
      </c>
      <c r="CK465" t="s">
        <v>453</v>
      </c>
      <c r="CL465" t="s">
        <v>462</v>
      </c>
      <c r="CM465">
        <f>IF(Table11[[#This Row],[CF heating system]]="Commercial electric heating",1,0)</f>
        <v>0</v>
      </c>
      <c r="CN465">
        <f>IF(AND(Table11[[#This Row],[CF heating system]]&lt;&gt;"Gas boiler",Table11[[#This Row],[Subsector]]&lt;&gt;"Industry"),1,0)</f>
        <v>0</v>
      </c>
      <c r="CO465" s="19">
        <v>0</v>
      </c>
      <c r="CV465" s="62"/>
      <c r="CW465" s="62"/>
    </row>
    <row r="466" spans="3:101" x14ac:dyDescent="0.25">
      <c r="C466" s="36"/>
      <c r="G466" s="36"/>
      <c r="H466" s="36"/>
      <c r="I466" s="36"/>
      <c r="J466" s="37"/>
      <c r="K466" s="37"/>
      <c r="L466" s="37"/>
      <c r="M466" s="37"/>
      <c r="P466" s="38"/>
      <c r="R466">
        <v>457</v>
      </c>
      <c r="S466" t="s">
        <v>541</v>
      </c>
      <c r="T466">
        <v>2020</v>
      </c>
      <c r="U466">
        <v>0</v>
      </c>
      <c r="V466">
        <v>100</v>
      </c>
      <c r="W466" t="s">
        <v>535</v>
      </c>
      <c r="Y466" s="19"/>
      <c r="Z466" s="19">
        <v>577.5643364</v>
      </c>
      <c r="AA466" s="19"/>
      <c r="AB466" s="19">
        <v>11.551286729999999</v>
      </c>
      <c r="AC466" s="16">
        <v>0.92</v>
      </c>
      <c r="AD466" s="19"/>
      <c r="AE466" s="19"/>
      <c r="CI466" t="s">
        <v>220</v>
      </c>
      <c r="CJ466">
        <v>457</v>
      </c>
      <c r="CK466" t="s">
        <v>453</v>
      </c>
      <c r="CL466" t="s">
        <v>475</v>
      </c>
      <c r="CM466">
        <f>IF(Table11[[#This Row],[CF heating system]]="Commercial electric heating",1,0)</f>
        <v>0</v>
      </c>
      <c r="CN466">
        <f>IF(AND(Table11[[#This Row],[CF heating system]]&lt;&gt;"Gas boiler",Table11[[#This Row],[Subsector]]&lt;&gt;"Industry"),1,0)</f>
        <v>0</v>
      </c>
      <c r="CO466" s="19">
        <v>0</v>
      </c>
      <c r="CV466" s="62"/>
      <c r="CW466" s="62"/>
    </row>
    <row r="467" spans="3:101" x14ac:dyDescent="0.25">
      <c r="C467" s="36"/>
      <c r="G467" s="36"/>
      <c r="H467" s="36"/>
      <c r="I467" s="36"/>
      <c r="J467" s="37"/>
      <c r="K467" s="37"/>
      <c r="L467" s="37"/>
      <c r="M467" s="37"/>
      <c r="P467" s="38"/>
      <c r="R467">
        <v>458</v>
      </c>
      <c r="S467" t="s">
        <v>541</v>
      </c>
      <c r="T467">
        <v>2020</v>
      </c>
      <c r="U467">
        <v>100</v>
      </c>
      <c r="V467">
        <v>300</v>
      </c>
      <c r="W467" t="s">
        <v>535</v>
      </c>
      <c r="Y467" s="19"/>
      <c r="Z467" s="19">
        <v>577.5643364</v>
      </c>
      <c r="AA467" s="19"/>
      <c r="AB467" s="19">
        <v>11.551286729999999</v>
      </c>
      <c r="AC467" s="16">
        <v>0.92</v>
      </c>
      <c r="AD467" s="19"/>
      <c r="AE467" s="19"/>
      <c r="CI467" t="s">
        <v>220</v>
      </c>
      <c r="CJ467">
        <v>458</v>
      </c>
      <c r="CK467" t="s">
        <v>453</v>
      </c>
      <c r="CL467" t="s">
        <v>282</v>
      </c>
      <c r="CM467">
        <f>IF(Table11[[#This Row],[CF heating system]]="Commercial electric heating",1,0)</f>
        <v>0</v>
      </c>
      <c r="CN467">
        <f>IF(AND(Table11[[#This Row],[CF heating system]]&lt;&gt;"Gas boiler",Table11[[#This Row],[Subsector]]&lt;&gt;"Industry"),1,0)</f>
        <v>0</v>
      </c>
      <c r="CO467" s="19">
        <v>0</v>
      </c>
      <c r="CV467" s="62"/>
      <c r="CW467" s="62"/>
    </row>
    <row r="468" spans="3:101" x14ac:dyDescent="0.25">
      <c r="C468" s="36"/>
      <c r="G468" s="36"/>
      <c r="H468" s="36"/>
      <c r="I468" s="36"/>
      <c r="J468" s="37"/>
      <c r="K468" s="37"/>
      <c r="L468" s="37"/>
      <c r="M468" s="37"/>
      <c r="P468" s="38"/>
      <c r="R468">
        <v>459</v>
      </c>
      <c r="S468" t="s">
        <v>541</v>
      </c>
      <c r="T468">
        <v>2020</v>
      </c>
      <c r="U468">
        <v>300</v>
      </c>
      <c r="V468">
        <v>1000</v>
      </c>
      <c r="W468" t="s">
        <v>535</v>
      </c>
      <c r="Y468" s="19"/>
      <c r="Z468" s="19">
        <v>577.5643364</v>
      </c>
      <c r="AA468" s="19"/>
      <c r="AB468" s="19">
        <v>11.551286729999999</v>
      </c>
      <c r="AC468" s="16">
        <v>0.92</v>
      </c>
      <c r="AD468" s="19"/>
      <c r="AE468" s="19"/>
      <c r="CI468" t="s">
        <v>220</v>
      </c>
      <c r="CJ468">
        <v>459</v>
      </c>
      <c r="CK468" t="s">
        <v>453</v>
      </c>
      <c r="CL468" t="s">
        <v>462</v>
      </c>
      <c r="CM468">
        <f>IF(Table11[[#This Row],[CF heating system]]="Commercial electric heating",1,0)</f>
        <v>0</v>
      </c>
      <c r="CN468">
        <f>IF(AND(Table11[[#This Row],[CF heating system]]&lt;&gt;"Gas boiler",Table11[[#This Row],[Subsector]]&lt;&gt;"Industry"),1,0)</f>
        <v>0</v>
      </c>
      <c r="CO468" s="19">
        <v>0</v>
      </c>
      <c r="CV468" s="62"/>
      <c r="CW468" s="62"/>
    </row>
    <row r="469" spans="3:101" x14ac:dyDescent="0.25">
      <c r="C469" s="36"/>
      <c r="G469" s="36"/>
      <c r="H469" s="36"/>
      <c r="I469" s="36"/>
      <c r="J469" s="37"/>
      <c r="K469" s="37"/>
      <c r="L469" s="37"/>
      <c r="M469" s="37"/>
      <c r="P469" s="38"/>
      <c r="R469">
        <v>460</v>
      </c>
      <c r="S469" t="s">
        <v>541</v>
      </c>
      <c r="T469">
        <v>2020</v>
      </c>
      <c r="U469">
        <v>1000</v>
      </c>
      <c r="V469">
        <v>3000</v>
      </c>
      <c r="W469" t="s">
        <v>535</v>
      </c>
      <c r="Y469" s="19"/>
      <c r="Z469" s="19">
        <v>577.5643364</v>
      </c>
      <c r="AA469" s="19"/>
      <c r="AB469" s="19">
        <v>11.551286729999999</v>
      </c>
      <c r="AC469" s="16">
        <v>0.92</v>
      </c>
      <c r="AD469" s="19"/>
      <c r="AE469" s="19"/>
      <c r="CI469" t="s">
        <v>220</v>
      </c>
      <c r="CJ469">
        <v>460</v>
      </c>
      <c r="CK469" t="s">
        <v>453</v>
      </c>
      <c r="CL469" t="s">
        <v>286</v>
      </c>
      <c r="CM469">
        <f>IF(Table11[[#This Row],[CF heating system]]="Commercial electric heating",1,0)</f>
        <v>0</v>
      </c>
      <c r="CN469">
        <f>IF(AND(Table11[[#This Row],[CF heating system]]&lt;&gt;"Gas boiler",Table11[[#This Row],[Subsector]]&lt;&gt;"Industry"),1,0)</f>
        <v>0</v>
      </c>
      <c r="CO469" s="19">
        <v>0</v>
      </c>
      <c r="CV469" s="62"/>
      <c r="CW469" s="62"/>
    </row>
    <row r="470" spans="3:101" x14ac:dyDescent="0.25">
      <c r="C470" s="36"/>
      <c r="G470" s="36"/>
      <c r="H470" s="36"/>
      <c r="I470" s="36"/>
      <c r="J470" s="37"/>
      <c r="K470" s="37"/>
      <c r="L470" s="37"/>
      <c r="M470" s="37"/>
      <c r="P470" s="38"/>
      <c r="R470">
        <v>461</v>
      </c>
      <c r="S470" t="s">
        <v>541</v>
      </c>
      <c r="T470">
        <v>2020</v>
      </c>
      <c r="U470">
        <v>3000</v>
      </c>
      <c r="V470">
        <v>10000</v>
      </c>
      <c r="W470" t="s">
        <v>535</v>
      </c>
      <c r="Y470" s="19"/>
      <c r="Z470" s="19">
        <v>356.81973829999998</v>
      </c>
      <c r="AA470" s="19"/>
      <c r="AB470" s="19">
        <v>7.1363947659999996</v>
      </c>
      <c r="AC470" s="16">
        <v>0.92</v>
      </c>
      <c r="AD470" s="19"/>
      <c r="AE470" s="19"/>
      <c r="CI470" t="s">
        <v>220</v>
      </c>
      <c r="CJ470">
        <v>461</v>
      </c>
      <c r="CK470" t="s">
        <v>453</v>
      </c>
      <c r="CL470" t="s">
        <v>458</v>
      </c>
      <c r="CM470">
        <f>IF(Table11[[#This Row],[CF heating system]]="Commercial electric heating",1,0)</f>
        <v>0</v>
      </c>
      <c r="CN470">
        <f>IF(AND(Table11[[#This Row],[CF heating system]]&lt;&gt;"Gas boiler",Table11[[#This Row],[Subsector]]&lt;&gt;"Industry"),1,0)</f>
        <v>0</v>
      </c>
      <c r="CO470" s="19">
        <v>0</v>
      </c>
      <c r="CV470" s="62"/>
      <c r="CW470" s="62"/>
    </row>
    <row r="471" spans="3:101" x14ac:dyDescent="0.25">
      <c r="C471" s="36"/>
      <c r="G471" s="36"/>
      <c r="H471" s="36"/>
      <c r="I471" s="36"/>
      <c r="J471" s="37"/>
      <c r="K471" s="37"/>
      <c r="L471" s="37"/>
      <c r="M471" s="37"/>
      <c r="P471" s="38"/>
      <c r="R471">
        <v>462</v>
      </c>
      <c r="S471" t="s">
        <v>541</v>
      </c>
      <c r="T471">
        <v>2020</v>
      </c>
      <c r="U471">
        <v>10000</v>
      </c>
      <c r="V471">
        <v>30000</v>
      </c>
      <c r="W471" t="s">
        <v>535</v>
      </c>
      <c r="Y471" s="19"/>
      <c r="Z471" s="19">
        <v>229.93250380000001</v>
      </c>
      <c r="AA471" s="19"/>
      <c r="AB471" s="19">
        <v>4.5986500760000002</v>
      </c>
      <c r="AC471" s="16">
        <v>0.92</v>
      </c>
      <c r="AD471" s="19"/>
      <c r="AE471" s="19"/>
      <c r="CI471" t="s">
        <v>220</v>
      </c>
      <c r="CJ471">
        <v>462</v>
      </c>
      <c r="CK471" t="s">
        <v>453</v>
      </c>
      <c r="CL471" t="s">
        <v>462</v>
      </c>
      <c r="CM471">
        <f>IF(Table11[[#This Row],[CF heating system]]="Commercial electric heating",1,0)</f>
        <v>0</v>
      </c>
      <c r="CN471">
        <f>IF(AND(Table11[[#This Row],[CF heating system]]&lt;&gt;"Gas boiler",Table11[[#This Row],[Subsector]]&lt;&gt;"Industry"),1,0)</f>
        <v>0</v>
      </c>
      <c r="CO471" s="19">
        <v>0</v>
      </c>
      <c r="CV471" s="62"/>
      <c r="CW471" s="62"/>
    </row>
    <row r="472" spans="3:101" x14ac:dyDescent="0.25">
      <c r="C472" s="36"/>
      <c r="G472" s="36"/>
      <c r="H472" s="36"/>
      <c r="I472" s="36"/>
      <c r="J472" s="37"/>
      <c r="K472" s="37"/>
      <c r="L472" s="37"/>
      <c r="M472" s="37"/>
      <c r="P472" s="38"/>
      <c r="R472">
        <v>463</v>
      </c>
      <c r="S472" t="s">
        <v>541</v>
      </c>
      <c r="T472">
        <v>2020</v>
      </c>
      <c r="U472">
        <v>30000</v>
      </c>
      <c r="V472">
        <v>100000000</v>
      </c>
      <c r="W472" t="s">
        <v>535</v>
      </c>
      <c r="Y472" s="19"/>
      <c r="Z472" s="19">
        <v>142.0524964</v>
      </c>
      <c r="AA472" s="19"/>
      <c r="AB472" s="19">
        <v>2.8410499279999999</v>
      </c>
      <c r="AC472" s="16">
        <v>0.92</v>
      </c>
      <c r="AD472" s="19"/>
      <c r="AE472" s="19"/>
      <c r="CI472" t="s">
        <v>220</v>
      </c>
      <c r="CJ472">
        <v>463</v>
      </c>
      <c r="CK472" t="s">
        <v>453</v>
      </c>
      <c r="CL472" t="s">
        <v>286</v>
      </c>
      <c r="CM472">
        <f>IF(Table11[[#This Row],[CF heating system]]="Commercial electric heating",1,0)</f>
        <v>0</v>
      </c>
      <c r="CN472">
        <f>IF(AND(Table11[[#This Row],[CF heating system]]&lt;&gt;"Gas boiler",Table11[[#This Row],[Subsector]]&lt;&gt;"Industry"),1,0)</f>
        <v>0</v>
      </c>
      <c r="CO472" s="19">
        <v>0</v>
      </c>
      <c r="CV472" s="62"/>
      <c r="CW472" s="62"/>
    </row>
    <row r="473" spans="3:101" x14ac:dyDescent="0.25">
      <c r="C473" s="36"/>
      <c r="G473" s="36"/>
      <c r="H473" s="36"/>
      <c r="I473" s="36"/>
      <c r="J473" s="37"/>
      <c r="K473" s="37"/>
      <c r="L473" s="37"/>
      <c r="M473" s="37"/>
      <c r="P473" s="38"/>
      <c r="R473">
        <v>464</v>
      </c>
      <c r="S473" t="s">
        <v>541</v>
      </c>
      <c r="T473">
        <v>2020</v>
      </c>
      <c r="U473">
        <v>100000000</v>
      </c>
      <c r="V473">
        <v>1000000000</v>
      </c>
      <c r="W473" t="s">
        <v>535</v>
      </c>
      <c r="Y473" s="19"/>
      <c r="Z473" s="19">
        <v>91.537778500000002</v>
      </c>
      <c r="AA473" s="19"/>
      <c r="AB473" s="19">
        <v>1.83075557</v>
      </c>
      <c r="AC473" s="16">
        <v>0.92</v>
      </c>
      <c r="AD473" s="19"/>
      <c r="AE473" s="19"/>
      <c r="CI473" t="s">
        <v>220</v>
      </c>
      <c r="CJ473">
        <v>464</v>
      </c>
      <c r="CK473" t="s">
        <v>453</v>
      </c>
      <c r="CL473" t="s">
        <v>462</v>
      </c>
      <c r="CM473">
        <f>IF(Table11[[#This Row],[CF heating system]]="Commercial electric heating",1,0)</f>
        <v>0</v>
      </c>
      <c r="CN473">
        <f>IF(AND(Table11[[#This Row],[CF heating system]]&lt;&gt;"Gas boiler",Table11[[#This Row],[Subsector]]&lt;&gt;"Industry"),1,0)</f>
        <v>0</v>
      </c>
      <c r="CO473" s="19">
        <v>0</v>
      </c>
      <c r="CV473" s="62"/>
      <c r="CW473" s="62"/>
    </row>
    <row r="474" spans="3:101" x14ac:dyDescent="0.25">
      <c r="C474" s="36"/>
      <c r="G474" s="36"/>
      <c r="H474" s="36"/>
      <c r="I474" s="36"/>
      <c r="J474" s="37"/>
      <c r="K474" s="37"/>
      <c r="L474" s="37"/>
      <c r="M474" s="37"/>
      <c r="P474" s="38"/>
      <c r="R474">
        <v>465</v>
      </c>
      <c r="S474" t="s">
        <v>543</v>
      </c>
      <c r="T474">
        <v>2020</v>
      </c>
      <c r="U474">
        <v>0</v>
      </c>
      <c r="V474">
        <v>100</v>
      </c>
      <c r="W474" t="s">
        <v>535</v>
      </c>
      <c r="Y474" s="19"/>
      <c r="Z474" s="19">
        <v>577.5643364</v>
      </c>
      <c r="AA474" s="19"/>
      <c r="AB474" s="19">
        <v>11.551286729999999</v>
      </c>
      <c r="AC474" s="16">
        <v>0.85</v>
      </c>
      <c r="AD474" s="19"/>
      <c r="AE474" s="19"/>
      <c r="CI474" t="s">
        <v>220</v>
      </c>
      <c r="CJ474">
        <v>465</v>
      </c>
      <c r="CK474" t="s">
        <v>453</v>
      </c>
      <c r="CL474" t="s">
        <v>475</v>
      </c>
      <c r="CM474">
        <f>IF(Table11[[#This Row],[CF heating system]]="Commercial electric heating",1,0)</f>
        <v>0</v>
      </c>
      <c r="CN474">
        <f>IF(AND(Table11[[#This Row],[CF heating system]]&lt;&gt;"Gas boiler",Table11[[#This Row],[Subsector]]&lt;&gt;"Industry"),1,0)</f>
        <v>0</v>
      </c>
      <c r="CO474" s="19">
        <v>0</v>
      </c>
      <c r="CV474" s="62"/>
      <c r="CW474" s="62"/>
    </row>
    <row r="475" spans="3:101" x14ac:dyDescent="0.25">
      <c r="C475" s="36"/>
      <c r="G475" s="36"/>
      <c r="H475" s="36"/>
      <c r="I475" s="36"/>
      <c r="J475" s="37"/>
      <c r="K475" s="37"/>
      <c r="L475" s="37"/>
      <c r="M475" s="37"/>
      <c r="P475" s="38"/>
      <c r="R475">
        <v>466</v>
      </c>
      <c r="S475" t="s">
        <v>543</v>
      </c>
      <c r="T475">
        <v>2020</v>
      </c>
      <c r="U475">
        <v>100</v>
      </c>
      <c r="V475">
        <v>300</v>
      </c>
      <c r="W475" t="s">
        <v>535</v>
      </c>
      <c r="Y475" s="19"/>
      <c r="Z475" s="19">
        <v>577.5643364</v>
      </c>
      <c r="AA475" s="19"/>
      <c r="AB475" s="19">
        <v>11.551286729999999</v>
      </c>
      <c r="AC475" s="16">
        <v>0.85</v>
      </c>
      <c r="AD475" s="19"/>
      <c r="AE475" s="19"/>
      <c r="CI475" t="s">
        <v>220</v>
      </c>
      <c r="CJ475">
        <v>466</v>
      </c>
      <c r="CK475" t="s">
        <v>453</v>
      </c>
      <c r="CL475" t="s">
        <v>281</v>
      </c>
      <c r="CM475">
        <f>IF(Table11[[#This Row],[CF heating system]]="Commercial electric heating",1,0)</f>
        <v>0</v>
      </c>
      <c r="CN475">
        <f>IF(AND(Table11[[#This Row],[CF heating system]]&lt;&gt;"Gas boiler",Table11[[#This Row],[Subsector]]&lt;&gt;"Industry"),1,0)</f>
        <v>0</v>
      </c>
      <c r="CO475" s="19">
        <v>0</v>
      </c>
      <c r="CV475" s="62"/>
      <c r="CW475" s="62"/>
    </row>
    <row r="476" spans="3:101" x14ac:dyDescent="0.25">
      <c r="C476" s="36"/>
      <c r="G476" s="36"/>
      <c r="H476" s="36"/>
      <c r="I476" s="36"/>
      <c r="J476" s="37"/>
      <c r="K476" s="37"/>
      <c r="L476" s="37"/>
      <c r="M476" s="37"/>
      <c r="P476" s="38"/>
      <c r="R476">
        <v>467</v>
      </c>
      <c r="S476" t="s">
        <v>543</v>
      </c>
      <c r="T476">
        <v>2020</v>
      </c>
      <c r="U476">
        <v>300</v>
      </c>
      <c r="V476">
        <v>1000</v>
      </c>
      <c r="W476" t="s">
        <v>535</v>
      </c>
      <c r="Y476" s="19"/>
      <c r="Z476" s="19">
        <v>577.5643364</v>
      </c>
      <c r="AA476" s="19"/>
      <c r="AB476" s="19">
        <v>11.551286729999999</v>
      </c>
      <c r="AC476" s="16">
        <v>0.85</v>
      </c>
      <c r="AD476" s="19"/>
      <c r="AE476" s="19"/>
      <c r="CI476" t="s">
        <v>220</v>
      </c>
      <c r="CJ476">
        <v>467</v>
      </c>
      <c r="CK476" t="s">
        <v>453</v>
      </c>
      <c r="CL476" t="s">
        <v>286</v>
      </c>
      <c r="CM476">
        <f>IF(Table11[[#This Row],[CF heating system]]="Commercial electric heating",1,0)</f>
        <v>0</v>
      </c>
      <c r="CN476">
        <f>IF(AND(Table11[[#This Row],[CF heating system]]&lt;&gt;"Gas boiler",Table11[[#This Row],[Subsector]]&lt;&gt;"Industry"),1,0)</f>
        <v>0</v>
      </c>
      <c r="CO476" s="19">
        <v>0</v>
      </c>
      <c r="CV476" s="62"/>
      <c r="CW476" s="62"/>
    </row>
    <row r="477" spans="3:101" x14ac:dyDescent="0.25">
      <c r="C477" s="36"/>
      <c r="G477" s="36"/>
      <c r="H477" s="36"/>
      <c r="I477" s="36"/>
      <c r="J477" s="37"/>
      <c r="K477" s="37"/>
      <c r="L477" s="37"/>
      <c r="M477" s="37"/>
      <c r="P477" s="38"/>
      <c r="R477">
        <v>468</v>
      </c>
      <c r="S477" t="s">
        <v>543</v>
      </c>
      <c r="T477">
        <v>2020</v>
      </c>
      <c r="U477">
        <v>1000</v>
      </c>
      <c r="V477">
        <v>3000</v>
      </c>
      <c r="W477" t="s">
        <v>535</v>
      </c>
      <c r="Y477" s="19"/>
      <c r="Z477" s="19">
        <v>577.5643364</v>
      </c>
      <c r="AA477" s="19"/>
      <c r="AB477" s="19">
        <v>11.551286729999999</v>
      </c>
      <c r="AC477" s="16">
        <v>0.85</v>
      </c>
      <c r="AD477" s="19"/>
      <c r="AE477" s="19"/>
      <c r="CI477" t="s">
        <v>220</v>
      </c>
      <c r="CJ477">
        <v>468</v>
      </c>
      <c r="CK477" t="s">
        <v>453</v>
      </c>
      <c r="CL477" t="s">
        <v>267</v>
      </c>
      <c r="CM477">
        <f>IF(Table11[[#This Row],[CF heating system]]="Commercial electric heating",1,0)</f>
        <v>0</v>
      </c>
      <c r="CN477">
        <f>IF(AND(Table11[[#This Row],[CF heating system]]&lt;&gt;"Gas boiler",Table11[[#This Row],[Subsector]]&lt;&gt;"Industry"),1,0)</f>
        <v>0</v>
      </c>
      <c r="CO477" s="19">
        <v>0</v>
      </c>
      <c r="CV477" s="62"/>
      <c r="CW477" s="62"/>
    </row>
    <row r="478" spans="3:101" x14ac:dyDescent="0.25">
      <c r="C478" s="36"/>
      <c r="G478" s="36"/>
      <c r="H478" s="36"/>
      <c r="I478" s="36"/>
      <c r="J478" s="37"/>
      <c r="K478" s="37"/>
      <c r="L478" s="37"/>
      <c r="M478" s="37"/>
      <c r="P478" s="38"/>
      <c r="R478">
        <v>469</v>
      </c>
      <c r="S478" t="s">
        <v>543</v>
      </c>
      <c r="T478">
        <v>2020</v>
      </c>
      <c r="U478">
        <v>3000</v>
      </c>
      <c r="V478">
        <v>10000</v>
      </c>
      <c r="W478" t="s">
        <v>535</v>
      </c>
      <c r="Y478" s="19"/>
      <c r="Z478" s="19">
        <v>356.81973829999998</v>
      </c>
      <c r="AA478" s="19"/>
      <c r="AB478" s="19">
        <v>7.1363947659999996</v>
      </c>
      <c r="AC478" s="16">
        <v>0.85</v>
      </c>
      <c r="AD478" s="19"/>
      <c r="AE478" s="19"/>
      <c r="CI478" t="s">
        <v>220</v>
      </c>
      <c r="CJ478">
        <v>469</v>
      </c>
      <c r="CK478" t="s">
        <v>453</v>
      </c>
      <c r="CL478" t="s">
        <v>458</v>
      </c>
      <c r="CM478">
        <f>IF(Table11[[#This Row],[CF heating system]]="Commercial electric heating",1,0)</f>
        <v>0</v>
      </c>
      <c r="CN478">
        <f>IF(AND(Table11[[#This Row],[CF heating system]]&lt;&gt;"Gas boiler",Table11[[#This Row],[Subsector]]&lt;&gt;"Industry"),1,0)</f>
        <v>0</v>
      </c>
      <c r="CO478" s="19">
        <v>0</v>
      </c>
      <c r="CV478" s="62"/>
      <c r="CW478" s="62"/>
    </row>
    <row r="479" spans="3:101" x14ac:dyDescent="0.25">
      <c r="C479" s="36"/>
      <c r="G479" s="36"/>
      <c r="H479" s="36"/>
      <c r="I479" s="36"/>
      <c r="J479" s="37"/>
      <c r="K479" s="37"/>
      <c r="L479" s="37"/>
      <c r="M479" s="37"/>
      <c r="P479" s="38"/>
      <c r="R479">
        <v>470</v>
      </c>
      <c r="S479" t="s">
        <v>543</v>
      </c>
      <c r="T479">
        <v>2020</v>
      </c>
      <c r="U479">
        <v>10000</v>
      </c>
      <c r="V479">
        <v>30000</v>
      </c>
      <c r="W479" t="s">
        <v>535</v>
      </c>
      <c r="Y479" s="19"/>
      <c r="Z479" s="19">
        <v>229.93250380000001</v>
      </c>
      <c r="AA479" s="19"/>
      <c r="AB479" s="19">
        <v>4.5986500760000002</v>
      </c>
      <c r="AC479" s="16">
        <v>0.85</v>
      </c>
      <c r="AD479" s="19"/>
      <c r="AE479" s="19"/>
      <c r="CI479" t="s">
        <v>220</v>
      </c>
      <c r="CJ479">
        <v>470</v>
      </c>
      <c r="CK479" t="s">
        <v>453</v>
      </c>
      <c r="CL479" t="s">
        <v>282</v>
      </c>
      <c r="CM479">
        <f>IF(Table11[[#This Row],[CF heating system]]="Commercial electric heating",1,0)</f>
        <v>0</v>
      </c>
      <c r="CN479">
        <f>IF(AND(Table11[[#This Row],[CF heating system]]&lt;&gt;"Gas boiler",Table11[[#This Row],[Subsector]]&lt;&gt;"Industry"),1,0)</f>
        <v>0</v>
      </c>
      <c r="CO479" s="19">
        <v>0</v>
      </c>
      <c r="CV479" s="62"/>
      <c r="CW479" s="62"/>
    </row>
    <row r="480" spans="3:101" x14ac:dyDescent="0.25">
      <c r="C480" s="36"/>
      <c r="G480" s="36"/>
      <c r="H480" s="36"/>
      <c r="I480" s="36"/>
      <c r="J480" s="37"/>
      <c r="K480" s="37"/>
      <c r="L480" s="37"/>
      <c r="M480" s="37"/>
      <c r="P480" s="38"/>
      <c r="R480">
        <v>471</v>
      </c>
      <c r="S480" t="s">
        <v>543</v>
      </c>
      <c r="T480">
        <v>2020</v>
      </c>
      <c r="U480">
        <v>30000</v>
      </c>
      <c r="V480">
        <v>100000000</v>
      </c>
      <c r="W480" t="s">
        <v>535</v>
      </c>
      <c r="Y480" s="19"/>
      <c r="Z480" s="19">
        <v>142.0524964</v>
      </c>
      <c r="AA480" s="19"/>
      <c r="AB480" s="19">
        <v>2.8410499279999999</v>
      </c>
      <c r="AC480" s="16">
        <v>0.85</v>
      </c>
      <c r="AD480" s="19"/>
      <c r="AE480" s="19"/>
      <c r="CI480" t="s">
        <v>220</v>
      </c>
      <c r="CJ480">
        <v>471</v>
      </c>
      <c r="CK480" t="s">
        <v>453</v>
      </c>
      <c r="CL480" t="s">
        <v>286</v>
      </c>
      <c r="CM480">
        <f>IF(Table11[[#This Row],[CF heating system]]="Commercial electric heating",1,0)</f>
        <v>0</v>
      </c>
      <c r="CN480">
        <f>IF(AND(Table11[[#This Row],[CF heating system]]&lt;&gt;"Gas boiler",Table11[[#This Row],[Subsector]]&lt;&gt;"Industry"),1,0)</f>
        <v>0</v>
      </c>
      <c r="CO480" s="19">
        <v>0</v>
      </c>
      <c r="CV480" s="62"/>
      <c r="CW480" s="62"/>
    </row>
    <row r="481" spans="3:101" x14ac:dyDescent="0.25">
      <c r="C481" s="36"/>
      <c r="G481" s="36"/>
      <c r="H481" s="36"/>
      <c r="I481" s="36"/>
      <c r="J481" s="37"/>
      <c r="K481" s="37"/>
      <c r="L481" s="37"/>
      <c r="M481" s="37"/>
      <c r="P481" s="38"/>
      <c r="R481">
        <v>472</v>
      </c>
      <c r="S481" t="s">
        <v>543</v>
      </c>
      <c r="T481">
        <v>2020</v>
      </c>
      <c r="U481">
        <v>100000000</v>
      </c>
      <c r="V481">
        <v>1000000000</v>
      </c>
      <c r="W481" t="s">
        <v>535</v>
      </c>
      <c r="Y481" s="19"/>
      <c r="Z481" s="19">
        <v>91.537778500000002</v>
      </c>
      <c r="AA481" s="19"/>
      <c r="AB481" s="19">
        <v>1.83075557</v>
      </c>
      <c r="AC481" s="16">
        <v>0.85</v>
      </c>
      <c r="AD481" s="19"/>
      <c r="AE481" s="19"/>
      <c r="CI481" t="s">
        <v>220</v>
      </c>
      <c r="CJ481">
        <v>472</v>
      </c>
      <c r="CK481" t="s">
        <v>453</v>
      </c>
      <c r="CL481" t="s">
        <v>458</v>
      </c>
      <c r="CM481">
        <f>IF(Table11[[#This Row],[CF heating system]]="Commercial electric heating",1,0)</f>
        <v>0</v>
      </c>
      <c r="CN481">
        <f>IF(AND(Table11[[#This Row],[CF heating system]]&lt;&gt;"Gas boiler",Table11[[#This Row],[Subsector]]&lt;&gt;"Industry"),1,0)</f>
        <v>0</v>
      </c>
      <c r="CO481" s="19">
        <v>0</v>
      </c>
      <c r="CV481" s="62"/>
      <c r="CW481" s="62"/>
    </row>
    <row r="482" spans="3:101" x14ac:dyDescent="0.25">
      <c r="C482" s="36"/>
      <c r="G482" s="36"/>
      <c r="H482" s="36"/>
      <c r="I482" s="36"/>
      <c r="J482" s="37"/>
      <c r="K482" s="37"/>
      <c r="L482" s="37"/>
      <c r="M482" s="37"/>
      <c r="P482" s="38"/>
      <c r="R482">
        <v>473</v>
      </c>
      <c r="S482" t="s">
        <v>546</v>
      </c>
      <c r="T482">
        <v>2020</v>
      </c>
      <c r="U482">
        <v>0</v>
      </c>
      <c r="V482">
        <v>100</v>
      </c>
      <c r="W482" t="s">
        <v>535</v>
      </c>
      <c r="Y482" s="19"/>
      <c r="Z482" s="19">
        <v>1102.740898</v>
      </c>
      <c r="AA482" s="19"/>
      <c r="AB482" s="19">
        <v>22.054817960000001</v>
      </c>
      <c r="AC482" s="16">
        <v>0.85</v>
      </c>
      <c r="AD482" s="19"/>
      <c r="AE482" s="19"/>
      <c r="CI482" t="s">
        <v>220</v>
      </c>
      <c r="CJ482">
        <v>473</v>
      </c>
      <c r="CK482" t="s">
        <v>453</v>
      </c>
      <c r="CL482" t="s">
        <v>462</v>
      </c>
      <c r="CM482">
        <f>IF(Table11[[#This Row],[CF heating system]]="Commercial electric heating",1,0)</f>
        <v>0</v>
      </c>
      <c r="CN482">
        <f>IF(AND(Table11[[#This Row],[CF heating system]]&lt;&gt;"Gas boiler",Table11[[#This Row],[Subsector]]&lt;&gt;"Industry"),1,0)</f>
        <v>0</v>
      </c>
      <c r="CO482" s="19">
        <v>0</v>
      </c>
      <c r="CV482" s="62"/>
      <c r="CW482" s="62"/>
    </row>
    <row r="483" spans="3:101" x14ac:dyDescent="0.25">
      <c r="C483" s="36"/>
      <c r="G483" s="36"/>
      <c r="H483" s="36"/>
      <c r="I483" s="36"/>
      <c r="J483" s="37"/>
      <c r="K483" s="37"/>
      <c r="L483" s="37"/>
      <c r="M483" s="37"/>
      <c r="P483" s="38"/>
      <c r="R483">
        <v>474</v>
      </c>
      <c r="S483" t="s">
        <v>546</v>
      </c>
      <c r="T483">
        <v>2020</v>
      </c>
      <c r="U483">
        <v>100</v>
      </c>
      <c r="V483">
        <v>300</v>
      </c>
      <c r="W483" t="s">
        <v>535</v>
      </c>
      <c r="Y483" s="19"/>
      <c r="Z483" s="19">
        <v>1102.740898</v>
      </c>
      <c r="AA483" s="19"/>
      <c r="AB483" s="19">
        <v>22.054817960000001</v>
      </c>
      <c r="AC483" s="16">
        <v>0.85</v>
      </c>
      <c r="AD483" s="19"/>
      <c r="AE483" s="19"/>
      <c r="CI483" t="s">
        <v>220</v>
      </c>
      <c r="CJ483">
        <v>474</v>
      </c>
      <c r="CK483" t="s">
        <v>453</v>
      </c>
      <c r="CL483" t="s">
        <v>475</v>
      </c>
      <c r="CM483">
        <f>IF(Table11[[#This Row],[CF heating system]]="Commercial electric heating",1,0)</f>
        <v>0</v>
      </c>
      <c r="CN483">
        <f>IF(AND(Table11[[#This Row],[CF heating system]]&lt;&gt;"Gas boiler",Table11[[#This Row],[Subsector]]&lt;&gt;"Industry"),1,0)</f>
        <v>0</v>
      </c>
      <c r="CO483" s="19">
        <v>0</v>
      </c>
      <c r="CV483" s="62"/>
      <c r="CW483" s="62"/>
    </row>
    <row r="484" spans="3:101" x14ac:dyDescent="0.25">
      <c r="C484" s="36"/>
      <c r="G484" s="36"/>
      <c r="H484" s="36"/>
      <c r="I484" s="36"/>
      <c r="J484" s="37"/>
      <c r="K484" s="37"/>
      <c r="L484" s="37"/>
      <c r="M484" s="37"/>
      <c r="P484" s="38"/>
      <c r="R484">
        <v>475</v>
      </c>
      <c r="S484" t="s">
        <v>546</v>
      </c>
      <c r="T484">
        <v>2020</v>
      </c>
      <c r="U484">
        <v>300</v>
      </c>
      <c r="V484">
        <v>1000</v>
      </c>
      <c r="W484" t="s">
        <v>535</v>
      </c>
      <c r="Y484" s="19"/>
      <c r="Z484" s="19">
        <v>1102.740898</v>
      </c>
      <c r="AA484" s="19"/>
      <c r="AB484" s="19">
        <v>22.054817960000001</v>
      </c>
      <c r="AC484" s="16">
        <v>0.85</v>
      </c>
      <c r="AD484" s="19"/>
      <c r="AE484" s="19"/>
      <c r="CI484" t="s">
        <v>220</v>
      </c>
      <c r="CJ484">
        <v>475</v>
      </c>
      <c r="CK484" t="s">
        <v>453</v>
      </c>
      <c r="CL484" t="s">
        <v>281</v>
      </c>
      <c r="CM484">
        <f>IF(Table11[[#This Row],[CF heating system]]="Commercial electric heating",1,0)</f>
        <v>0</v>
      </c>
      <c r="CN484">
        <f>IF(AND(Table11[[#This Row],[CF heating system]]&lt;&gt;"Gas boiler",Table11[[#This Row],[Subsector]]&lt;&gt;"Industry"),1,0)</f>
        <v>0</v>
      </c>
      <c r="CO484" s="19">
        <v>0</v>
      </c>
      <c r="CV484" s="62"/>
      <c r="CW484" s="62"/>
    </row>
    <row r="485" spans="3:101" x14ac:dyDescent="0.25">
      <c r="C485" s="36"/>
      <c r="G485" s="36"/>
      <c r="H485" s="36"/>
      <c r="I485" s="36"/>
      <c r="J485" s="37"/>
      <c r="K485" s="37"/>
      <c r="L485" s="37"/>
      <c r="M485" s="37"/>
      <c r="P485" s="38"/>
      <c r="R485">
        <v>476</v>
      </c>
      <c r="S485" t="s">
        <v>546</v>
      </c>
      <c r="T485">
        <v>2020</v>
      </c>
      <c r="U485">
        <v>1000</v>
      </c>
      <c r="V485">
        <v>3000</v>
      </c>
      <c r="W485" t="s">
        <v>535</v>
      </c>
      <c r="Y485" s="19"/>
      <c r="Z485" s="19">
        <v>1102.740898</v>
      </c>
      <c r="AA485" s="19"/>
      <c r="AB485" s="19">
        <v>22.054817960000001</v>
      </c>
      <c r="AC485" s="16">
        <v>0.85</v>
      </c>
      <c r="AD485" s="19"/>
      <c r="AE485" s="19"/>
      <c r="CI485" t="s">
        <v>220</v>
      </c>
      <c r="CJ485">
        <v>476</v>
      </c>
      <c r="CK485" t="s">
        <v>453</v>
      </c>
      <c r="CL485" t="s">
        <v>282</v>
      </c>
      <c r="CM485">
        <f>IF(Table11[[#This Row],[CF heating system]]="Commercial electric heating",1,0)</f>
        <v>0</v>
      </c>
      <c r="CN485">
        <f>IF(AND(Table11[[#This Row],[CF heating system]]&lt;&gt;"Gas boiler",Table11[[#This Row],[Subsector]]&lt;&gt;"Industry"),1,0)</f>
        <v>0</v>
      </c>
      <c r="CO485" s="19">
        <v>0</v>
      </c>
      <c r="CV485" s="62"/>
      <c r="CW485" s="62"/>
    </row>
    <row r="486" spans="3:101" x14ac:dyDescent="0.25">
      <c r="C486" s="36"/>
      <c r="G486" s="36"/>
      <c r="H486" s="36"/>
      <c r="I486" s="36"/>
      <c r="J486" s="37"/>
      <c r="K486" s="37"/>
      <c r="L486" s="37"/>
      <c r="M486" s="37"/>
      <c r="P486" s="38"/>
      <c r="R486">
        <v>477</v>
      </c>
      <c r="S486" t="s">
        <v>546</v>
      </c>
      <c r="T486">
        <v>2020</v>
      </c>
      <c r="U486">
        <v>3000</v>
      </c>
      <c r="V486">
        <v>10000</v>
      </c>
      <c r="W486" t="s">
        <v>535</v>
      </c>
      <c r="Y486" s="19"/>
      <c r="Z486" s="19">
        <v>681.27426479999997</v>
      </c>
      <c r="AA486" s="19"/>
      <c r="AB486" s="19">
        <v>13.625485299999999</v>
      </c>
      <c r="AC486" s="16">
        <v>0.85</v>
      </c>
      <c r="AD486" s="19"/>
      <c r="AE486" s="19"/>
      <c r="CI486" t="s">
        <v>220</v>
      </c>
      <c r="CJ486">
        <v>477</v>
      </c>
      <c r="CK486" t="s">
        <v>453</v>
      </c>
      <c r="CL486" t="s">
        <v>286</v>
      </c>
      <c r="CM486">
        <f>IF(Table11[[#This Row],[CF heating system]]="Commercial electric heating",1,0)</f>
        <v>0</v>
      </c>
      <c r="CN486">
        <f>IF(AND(Table11[[#This Row],[CF heating system]]&lt;&gt;"Gas boiler",Table11[[#This Row],[Subsector]]&lt;&gt;"Industry"),1,0)</f>
        <v>0</v>
      </c>
      <c r="CO486" s="19">
        <v>0</v>
      </c>
      <c r="CV486" s="62"/>
      <c r="CW486" s="62"/>
    </row>
    <row r="487" spans="3:101" x14ac:dyDescent="0.25">
      <c r="C487" s="36"/>
      <c r="G487" s="36"/>
      <c r="H487" s="36"/>
      <c r="I487" s="36"/>
      <c r="J487" s="37"/>
      <c r="K487" s="37"/>
      <c r="L487" s="37"/>
      <c r="M487" s="37"/>
      <c r="P487" s="38"/>
      <c r="R487">
        <v>478</v>
      </c>
      <c r="S487" t="s">
        <v>546</v>
      </c>
      <c r="T487">
        <v>2020</v>
      </c>
      <c r="U487">
        <v>10000</v>
      </c>
      <c r="V487">
        <v>30000</v>
      </c>
      <c r="W487" t="s">
        <v>535</v>
      </c>
      <c r="Y487" s="19"/>
      <c r="Z487" s="19">
        <v>439.00905879999999</v>
      </c>
      <c r="AA487" s="19"/>
      <c r="AB487" s="19">
        <v>8.7801811759999993</v>
      </c>
      <c r="AC487" s="16">
        <v>0.85</v>
      </c>
      <c r="AD487" s="19"/>
      <c r="AE487" s="19"/>
      <c r="CI487" t="s">
        <v>220</v>
      </c>
      <c r="CJ487">
        <v>478</v>
      </c>
      <c r="CK487" t="s">
        <v>453</v>
      </c>
      <c r="CL487" t="s">
        <v>462</v>
      </c>
      <c r="CM487">
        <f>IF(Table11[[#This Row],[CF heating system]]="Commercial electric heating",1,0)</f>
        <v>0</v>
      </c>
      <c r="CN487">
        <f>IF(AND(Table11[[#This Row],[CF heating system]]&lt;&gt;"Gas boiler",Table11[[#This Row],[Subsector]]&lt;&gt;"Industry"),1,0)</f>
        <v>0</v>
      </c>
      <c r="CO487" s="19">
        <v>0</v>
      </c>
      <c r="CV487" s="62"/>
      <c r="CW487" s="62"/>
    </row>
    <row r="488" spans="3:101" x14ac:dyDescent="0.25">
      <c r="C488" s="36"/>
      <c r="G488" s="36"/>
      <c r="H488" s="36"/>
      <c r="I488" s="36"/>
      <c r="J488" s="37"/>
      <c r="K488" s="37"/>
      <c r="L488" s="37"/>
      <c r="M488" s="37"/>
      <c r="P488" s="38"/>
      <c r="R488">
        <v>479</v>
      </c>
      <c r="S488" t="s">
        <v>546</v>
      </c>
      <c r="T488">
        <v>2020</v>
      </c>
      <c r="U488">
        <v>30000</v>
      </c>
      <c r="V488">
        <v>100000000</v>
      </c>
      <c r="W488" t="s">
        <v>535</v>
      </c>
      <c r="Y488" s="19"/>
      <c r="Z488" s="19">
        <v>271.22016989999997</v>
      </c>
      <c r="AA488" s="19"/>
      <c r="AB488" s="19">
        <v>5.424403399</v>
      </c>
      <c r="AC488" s="16">
        <v>0.85</v>
      </c>
      <c r="AD488" s="19"/>
      <c r="AE488" s="19"/>
      <c r="CI488" t="s">
        <v>220</v>
      </c>
      <c r="CJ488">
        <v>479</v>
      </c>
      <c r="CK488" t="s">
        <v>453</v>
      </c>
      <c r="CL488" t="s">
        <v>475</v>
      </c>
      <c r="CM488">
        <f>IF(Table11[[#This Row],[CF heating system]]="Commercial electric heating",1,0)</f>
        <v>0</v>
      </c>
      <c r="CN488">
        <f>IF(AND(Table11[[#This Row],[CF heating system]]&lt;&gt;"Gas boiler",Table11[[#This Row],[Subsector]]&lt;&gt;"Industry"),1,0)</f>
        <v>0</v>
      </c>
      <c r="CO488" s="19">
        <v>0</v>
      </c>
      <c r="CV488" s="62"/>
      <c r="CW488" s="62"/>
    </row>
    <row r="489" spans="3:101" x14ac:dyDescent="0.25">
      <c r="C489" s="36"/>
      <c r="G489" s="36"/>
      <c r="H489" s="36"/>
      <c r="I489" s="36"/>
      <c r="J489" s="37"/>
      <c r="K489" s="37"/>
      <c r="L489" s="37"/>
      <c r="M489" s="37"/>
      <c r="P489" s="38"/>
      <c r="R489">
        <v>480</v>
      </c>
      <c r="S489" t="s">
        <v>546</v>
      </c>
      <c r="T489">
        <v>2020</v>
      </c>
      <c r="U489">
        <v>100000000</v>
      </c>
      <c r="V489">
        <v>1000000000</v>
      </c>
      <c r="W489" t="s">
        <v>535</v>
      </c>
      <c r="Y489" s="19"/>
      <c r="Z489" s="19">
        <v>174.77265420000001</v>
      </c>
      <c r="AA489" s="19"/>
      <c r="AB489" s="19">
        <v>3.4954530849999998</v>
      </c>
      <c r="AC489" s="16">
        <v>0.85</v>
      </c>
      <c r="AD489" s="19"/>
      <c r="AE489" s="19"/>
      <c r="CI489" t="s">
        <v>220</v>
      </c>
      <c r="CJ489">
        <v>480</v>
      </c>
      <c r="CK489" t="s">
        <v>453</v>
      </c>
      <c r="CL489" t="s">
        <v>281</v>
      </c>
      <c r="CM489">
        <f>IF(Table11[[#This Row],[CF heating system]]="Commercial electric heating",1,0)</f>
        <v>0</v>
      </c>
      <c r="CN489">
        <f>IF(AND(Table11[[#This Row],[CF heating system]]&lt;&gt;"Gas boiler",Table11[[#This Row],[Subsector]]&lt;&gt;"Industry"),1,0)</f>
        <v>0</v>
      </c>
      <c r="CO489" s="19">
        <v>0</v>
      </c>
      <c r="CV489" s="62"/>
      <c r="CW489" s="62"/>
    </row>
    <row r="490" spans="3:101" x14ac:dyDescent="0.25">
      <c r="C490" s="36"/>
      <c r="G490" s="36"/>
      <c r="H490" s="36"/>
      <c r="I490" s="36"/>
      <c r="J490" s="37"/>
      <c r="K490" s="37"/>
      <c r="L490" s="37"/>
      <c r="M490" s="37"/>
      <c r="P490" s="38"/>
      <c r="R490">
        <v>481</v>
      </c>
      <c r="S490" t="s">
        <v>548</v>
      </c>
      <c r="T490">
        <v>2020</v>
      </c>
      <c r="U490">
        <v>0</v>
      </c>
      <c r="V490">
        <v>100</v>
      </c>
      <c r="W490" t="s">
        <v>535</v>
      </c>
      <c r="Y490" s="19"/>
      <c r="Z490" s="19">
        <v>577.5643364</v>
      </c>
      <c r="AA490" s="19"/>
      <c r="AB490" s="19">
        <v>11.551286729999999</v>
      </c>
      <c r="AC490" s="16">
        <v>0.92</v>
      </c>
      <c r="AD490" s="19"/>
      <c r="AE490" s="19"/>
      <c r="CI490" t="s">
        <v>220</v>
      </c>
      <c r="CJ490">
        <v>481</v>
      </c>
      <c r="CK490" t="s">
        <v>453</v>
      </c>
      <c r="CL490" t="s">
        <v>282</v>
      </c>
      <c r="CM490">
        <f>IF(Table11[[#This Row],[CF heating system]]="Commercial electric heating",1,0)</f>
        <v>0</v>
      </c>
      <c r="CN490">
        <f>IF(AND(Table11[[#This Row],[CF heating system]]&lt;&gt;"Gas boiler",Table11[[#This Row],[Subsector]]&lt;&gt;"Industry"),1,0)</f>
        <v>0</v>
      </c>
      <c r="CO490" s="19">
        <v>0</v>
      </c>
      <c r="CV490" s="62"/>
      <c r="CW490" s="62"/>
    </row>
    <row r="491" spans="3:101" x14ac:dyDescent="0.25">
      <c r="C491" s="36"/>
      <c r="G491" s="36"/>
      <c r="H491" s="36"/>
      <c r="I491" s="36"/>
      <c r="J491" s="37"/>
      <c r="K491" s="37"/>
      <c r="L491" s="37"/>
      <c r="M491" s="37"/>
      <c r="P491" s="38"/>
      <c r="R491">
        <v>482</v>
      </c>
      <c r="S491" t="s">
        <v>548</v>
      </c>
      <c r="T491">
        <v>2020</v>
      </c>
      <c r="U491">
        <v>100</v>
      </c>
      <c r="V491">
        <v>300</v>
      </c>
      <c r="W491" t="s">
        <v>535</v>
      </c>
      <c r="Y491" s="19"/>
      <c r="Z491" s="19">
        <v>577.5643364</v>
      </c>
      <c r="AA491" s="19"/>
      <c r="AB491" s="19">
        <v>11.551286729999999</v>
      </c>
      <c r="AC491" s="16">
        <v>0.92</v>
      </c>
      <c r="AD491" s="19"/>
      <c r="AE491" s="19"/>
      <c r="CI491" t="s">
        <v>220</v>
      </c>
      <c r="CJ491">
        <v>482</v>
      </c>
      <c r="CK491" t="s">
        <v>453</v>
      </c>
      <c r="CL491" t="s">
        <v>286</v>
      </c>
      <c r="CM491">
        <f>IF(Table11[[#This Row],[CF heating system]]="Commercial electric heating",1,0)</f>
        <v>0</v>
      </c>
      <c r="CN491">
        <f>IF(AND(Table11[[#This Row],[CF heating system]]&lt;&gt;"Gas boiler",Table11[[#This Row],[Subsector]]&lt;&gt;"Industry"),1,0)</f>
        <v>0</v>
      </c>
      <c r="CO491" s="19">
        <v>0</v>
      </c>
      <c r="CV491" s="62"/>
      <c r="CW491" s="62"/>
    </row>
    <row r="492" spans="3:101" x14ac:dyDescent="0.25">
      <c r="C492" s="36"/>
      <c r="G492" s="36"/>
      <c r="H492" s="36"/>
      <c r="I492" s="36"/>
      <c r="J492" s="37"/>
      <c r="K492" s="37"/>
      <c r="L492" s="37"/>
      <c r="M492" s="37"/>
      <c r="P492" s="38"/>
      <c r="R492">
        <v>483</v>
      </c>
      <c r="S492" t="s">
        <v>548</v>
      </c>
      <c r="T492">
        <v>2020</v>
      </c>
      <c r="U492">
        <v>300</v>
      </c>
      <c r="V492">
        <v>1000</v>
      </c>
      <c r="W492" t="s">
        <v>535</v>
      </c>
      <c r="Y492" s="19"/>
      <c r="Z492" s="19">
        <v>577.5643364</v>
      </c>
      <c r="AA492" s="19"/>
      <c r="AB492" s="19">
        <v>11.551286729999999</v>
      </c>
      <c r="AC492" s="16">
        <v>0.92</v>
      </c>
      <c r="AD492" s="19"/>
      <c r="AE492" s="19"/>
      <c r="CI492" t="s">
        <v>220</v>
      </c>
      <c r="CJ492">
        <v>483</v>
      </c>
      <c r="CK492" t="s">
        <v>453</v>
      </c>
      <c r="CL492" t="s">
        <v>462</v>
      </c>
      <c r="CM492">
        <f>IF(Table11[[#This Row],[CF heating system]]="Commercial electric heating",1,0)</f>
        <v>0</v>
      </c>
      <c r="CN492">
        <f>IF(AND(Table11[[#This Row],[CF heating system]]&lt;&gt;"Gas boiler",Table11[[#This Row],[Subsector]]&lt;&gt;"Industry"),1,0)</f>
        <v>0</v>
      </c>
      <c r="CO492" s="19">
        <v>0</v>
      </c>
      <c r="CV492" s="62"/>
      <c r="CW492" s="62"/>
    </row>
    <row r="493" spans="3:101" x14ac:dyDescent="0.25">
      <c r="C493" s="36"/>
      <c r="G493" s="36"/>
      <c r="H493" s="36"/>
      <c r="I493" s="36"/>
      <c r="J493" s="37"/>
      <c r="K493" s="37"/>
      <c r="L493" s="37"/>
      <c r="M493" s="37"/>
      <c r="P493" s="38"/>
      <c r="R493">
        <v>484</v>
      </c>
      <c r="S493" t="s">
        <v>548</v>
      </c>
      <c r="T493">
        <v>2020</v>
      </c>
      <c r="U493">
        <v>1000</v>
      </c>
      <c r="V493">
        <v>3000</v>
      </c>
      <c r="W493" t="s">
        <v>535</v>
      </c>
      <c r="Y493" s="19"/>
      <c r="Z493" s="19">
        <v>577.5643364</v>
      </c>
      <c r="AA493" s="19"/>
      <c r="AB493" s="19">
        <v>11.551286729999999</v>
      </c>
      <c r="AC493" s="16">
        <v>0.92</v>
      </c>
      <c r="AD493" s="19"/>
      <c r="AE493" s="19"/>
      <c r="CI493" t="s">
        <v>220</v>
      </c>
      <c r="CJ493">
        <v>484</v>
      </c>
      <c r="CK493" t="s">
        <v>453</v>
      </c>
      <c r="CL493" t="s">
        <v>475</v>
      </c>
      <c r="CM493">
        <f>IF(Table11[[#This Row],[CF heating system]]="Commercial electric heating",1,0)</f>
        <v>0</v>
      </c>
      <c r="CN493">
        <f>IF(AND(Table11[[#This Row],[CF heating system]]&lt;&gt;"Gas boiler",Table11[[#This Row],[Subsector]]&lt;&gt;"Industry"),1,0)</f>
        <v>0</v>
      </c>
      <c r="CO493" s="19">
        <v>0</v>
      </c>
      <c r="CV493" s="62"/>
      <c r="CW493" s="62"/>
    </row>
    <row r="494" spans="3:101" x14ac:dyDescent="0.25">
      <c r="C494" s="36"/>
      <c r="G494" s="36"/>
      <c r="H494" s="36"/>
      <c r="I494" s="36"/>
      <c r="J494" s="37"/>
      <c r="K494" s="37"/>
      <c r="L494" s="37"/>
      <c r="M494" s="37"/>
      <c r="P494" s="38"/>
      <c r="R494">
        <v>485</v>
      </c>
      <c r="S494" t="s">
        <v>548</v>
      </c>
      <c r="T494">
        <v>2020</v>
      </c>
      <c r="U494">
        <v>3000</v>
      </c>
      <c r="V494">
        <v>10000</v>
      </c>
      <c r="W494" t="s">
        <v>535</v>
      </c>
      <c r="Y494" s="19"/>
      <c r="Z494" s="19">
        <v>356.81973829999998</v>
      </c>
      <c r="AA494" s="19"/>
      <c r="AB494" s="19">
        <v>7.1363947659999996</v>
      </c>
      <c r="AC494" s="16">
        <v>0.92</v>
      </c>
      <c r="AD494" s="19"/>
      <c r="AE494" s="19"/>
      <c r="CI494" t="s">
        <v>220</v>
      </c>
      <c r="CJ494">
        <v>485</v>
      </c>
      <c r="CK494" t="s">
        <v>453</v>
      </c>
      <c r="CL494" t="s">
        <v>282</v>
      </c>
      <c r="CM494">
        <f>IF(Table11[[#This Row],[CF heating system]]="Commercial electric heating",1,0)</f>
        <v>0</v>
      </c>
      <c r="CN494">
        <f>IF(AND(Table11[[#This Row],[CF heating system]]&lt;&gt;"Gas boiler",Table11[[#This Row],[Subsector]]&lt;&gt;"Industry"),1,0)</f>
        <v>0</v>
      </c>
      <c r="CO494" s="19">
        <v>0</v>
      </c>
      <c r="CV494" s="62"/>
      <c r="CW494" s="62"/>
    </row>
    <row r="495" spans="3:101" x14ac:dyDescent="0.25">
      <c r="C495" s="36"/>
      <c r="G495" s="36"/>
      <c r="H495" s="36"/>
      <c r="I495" s="36"/>
      <c r="J495" s="37"/>
      <c r="K495" s="37"/>
      <c r="L495" s="37"/>
      <c r="M495" s="37"/>
      <c r="P495" s="38"/>
      <c r="R495">
        <v>486</v>
      </c>
      <c r="S495" t="s">
        <v>548</v>
      </c>
      <c r="T495">
        <v>2020</v>
      </c>
      <c r="U495">
        <v>10000</v>
      </c>
      <c r="V495">
        <v>30000</v>
      </c>
      <c r="W495" t="s">
        <v>535</v>
      </c>
      <c r="Y495" s="19"/>
      <c r="Z495" s="19">
        <v>229.93250380000001</v>
      </c>
      <c r="AA495" s="19"/>
      <c r="AB495" s="19">
        <v>4.5986500760000002</v>
      </c>
      <c r="AC495" s="16">
        <v>0.92</v>
      </c>
      <c r="AD495" s="19"/>
      <c r="AE495" s="19"/>
      <c r="CI495" t="s">
        <v>220</v>
      </c>
      <c r="CJ495">
        <v>486</v>
      </c>
      <c r="CK495" t="s">
        <v>453</v>
      </c>
      <c r="CL495" t="s">
        <v>267</v>
      </c>
      <c r="CM495">
        <f>IF(Table11[[#This Row],[CF heating system]]="Commercial electric heating",1,0)</f>
        <v>0</v>
      </c>
      <c r="CN495">
        <f>IF(AND(Table11[[#This Row],[CF heating system]]&lt;&gt;"Gas boiler",Table11[[#This Row],[Subsector]]&lt;&gt;"Industry"),1,0)</f>
        <v>0</v>
      </c>
      <c r="CO495" s="19">
        <v>0</v>
      </c>
      <c r="CV495" s="62"/>
      <c r="CW495" s="62"/>
    </row>
    <row r="496" spans="3:101" x14ac:dyDescent="0.25">
      <c r="C496" s="36"/>
      <c r="G496" s="36"/>
      <c r="H496" s="36"/>
      <c r="I496" s="36"/>
      <c r="J496" s="37"/>
      <c r="K496" s="37"/>
      <c r="L496" s="37"/>
      <c r="M496" s="37"/>
      <c r="P496" s="38"/>
      <c r="R496">
        <v>487</v>
      </c>
      <c r="S496" t="s">
        <v>548</v>
      </c>
      <c r="T496">
        <v>2020</v>
      </c>
      <c r="U496">
        <v>30000</v>
      </c>
      <c r="V496">
        <v>100000000</v>
      </c>
      <c r="W496" t="s">
        <v>535</v>
      </c>
      <c r="Y496" s="19"/>
      <c r="Z496" s="19">
        <v>142.0524964</v>
      </c>
      <c r="AA496" s="19"/>
      <c r="AB496" s="19">
        <v>2.8410499279999999</v>
      </c>
      <c r="AC496" s="16">
        <v>0.92</v>
      </c>
      <c r="AD496" s="19"/>
      <c r="AE496" s="19"/>
      <c r="CI496" t="s">
        <v>220</v>
      </c>
      <c r="CJ496">
        <v>487</v>
      </c>
      <c r="CK496" t="s">
        <v>453</v>
      </c>
      <c r="CL496" t="s">
        <v>282</v>
      </c>
      <c r="CM496">
        <f>IF(Table11[[#This Row],[CF heating system]]="Commercial electric heating",1,0)</f>
        <v>0</v>
      </c>
      <c r="CN496">
        <f>IF(AND(Table11[[#This Row],[CF heating system]]&lt;&gt;"Gas boiler",Table11[[#This Row],[Subsector]]&lt;&gt;"Industry"),1,0)</f>
        <v>0</v>
      </c>
      <c r="CO496" s="19">
        <v>0</v>
      </c>
      <c r="CV496" s="62"/>
      <c r="CW496" s="62"/>
    </row>
    <row r="497" spans="3:101" x14ac:dyDescent="0.25">
      <c r="C497" s="36"/>
      <c r="G497" s="36"/>
      <c r="H497" s="36"/>
      <c r="I497" s="36"/>
      <c r="J497" s="37"/>
      <c r="K497" s="37"/>
      <c r="L497" s="37"/>
      <c r="M497" s="37"/>
      <c r="P497" s="38"/>
      <c r="R497">
        <v>488</v>
      </c>
      <c r="S497" t="s">
        <v>548</v>
      </c>
      <c r="T497">
        <v>2020</v>
      </c>
      <c r="U497">
        <v>100000000</v>
      </c>
      <c r="V497">
        <v>1000000000</v>
      </c>
      <c r="W497" t="s">
        <v>535</v>
      </c>
      <c r="Y497" s="19"/>
      <c r="Z497" s="19">
        <v>91.537778500000002</v>
      </c>
      <c r="AA497" s="19"/>
      <c r="AB497" s="19">
        <v>1.83075557</v>
      </c>
      <c r="AC497" s="16">
        <v>0.92</v>
      </c>
      <c r="AD497" s="19"/>
      <c r="AE497" s="19"/>
      <c r="CI497" t="s">
        <v>220</v>
      </c>
      <c r="CJ497">
        <v>488</v>
      </c>
      <c r="CK497" t="s">
        <v>453</v>
      </c>
      <c r="CL497" t="s">
        <v>286</v>
      </c>
      <c r="CM497">
        <f>IF(Table11[[#This Row],[CF heating system]]="Commercial electric heating",1,0)</f>
        <v>0</v>
      </c>
      <c r="CN497">
        <f>IF(AND(Table11[[#This Row],[CF heating system]]&lt;&gt;"Gas boiler",Table11[[#This Row],[Subsector]]&lt;&gt;"Industry"),1,0)</f>
        <v>0</v>
      </c>
      <c r="CO497" s="19">
        <v>0</v>
      </c>
      <c r="CV497" s="62"/>
      <c r="CW497" s="62"/>
    </row>
    <row r="498" spans="3:101" x14ac:dyDescent="0.25">
      <c r="C498" s="36"/>
      <c r="G498" s="36"/>
      <c r="H498" s="36"/>
      <c r="I498" s="36"/>
      <c r="J498" s="37"/>
      <c r="K498" s="37"/>
      <c r="L498" s="37"/>
      <c r="M498" s="37"/>
      <c r="P498" s="38"/>
      <c r="R498">
        <v>489</v>
      </c>
      <c r="S498" t="s">
        <v>550</v>
      </c>
      <c r="T498">
        <v>2020</v>
      </c>
      <c r="U498">
        <v>0</v>
      </c>
      <c r="V498">
        <v>100</v>
      </c>
      <c r="W498" t="s">
        <v>517</v>
      </c>
      <c r="Y498" s="19"/>
      <c r="Z498" s="19">
        <v>572.94367780000005</v>
      </c>
      <c r="AA498" s="19"/>
      <c r="AB498" s="19">
        <v>11.458873560000001</v>
      </c>
      <c r="AC498" s="16">
        <v>0.92</v>
      </c>
      <c r="AD498" s="19"/>
      <c r="AE498" s="19"/>
      <c r="CI498" t="s">
        <v>220</v>
      </c>
      <c r="CJ498">
        <v>489</v>
      </c>
      <c r="CK498" t="s">
        <v>453</v>
      </c>
      <c r="CL498" t="s">
        <v>462</v>
      </c>
      <c r="CM498">
        <f>IF(Table11[[#This Row],[CF heating system]]="Commercial electric heating",1,0)</f>
        <v>0</v>
      </c>
      <c r="CN498">
        <f>IF(AND(Table11[[#This Row],[CF heating system]]&lt;&gt;"Gas boiler",Table11[[#This Row],[Subsector]]&lt;&gt;"Industry"),1,0)</f>
        <v>0</v>
      </c>
      <c r="CO498" s="19">
        <v>0</v>
      </c>
      <c r="CV498" s="62"/>
      <c r="CW498" s="62"/>
    </row>
    <row r="499" spans="3:101" x14ac:dyDescent="0.25">
      <c r="C499" s="36"/>
      <c r="G499" s="36"/>
      <c r="H499" s="36"/>
      <c r="I499" s="36"/>
      <c r="J499" s="37"/>
      <c r="K499" s="37"/>
      <c r="L499" s="37"/>
      <c r="M499" s="37"/>
      <c r="P499" s="38"/>
      <c r="R499">
        <v>490</v>
      </c>
      <c r="S499" t="s">
        <v>550</v>
      </c>
      <c r="T499">
        <v>2020</v>
      </c>
      <c r="U499">
        <v>100</v>
      </c>
      <c r="V499">
        <v>300</v>
      </c>
      <c r="W499" t="s">
        <v>517</v>
      </c>
      <c r="Y499" s="19"/>
      <c r="Z499" s="19">
        <v>572.94367780000005</v>
      </c>
      <c r="AA499" s="19"/>
      <c r="AB499" s="19">
        <v>11.458873560000001</v>
      </c>
      <c r="AC499" s="16">
        <v>0.92</v>
      </c>
      <c r="AD499" s="19"/>
      <c r="AE499" s="19"/>
      <c r="CI499" t="s">
        <v>220</v>
      </c>
      <c r="CJ499">
        <v>490</v>
      </c>
      <c r="CK499" t="s">
        <v>453</v>
      </c>
      <c r="CL499" t="s">
        <v>475</v>
      </c>
      <c r="CM499">
        <f>IF(Table11[[#This Row],[CF heating system]]="Commercial electric heating",1,0)</f>
        <v>0</v>
      </c>
      <c r="CN499">
        <f>IF(AND(Table11[[#This Row],[CF heating system]]&lt;&gt;"Gas boiler",Table11[[#This Row],[Subsector]]&lt;&gt;"Industry"),1,0)</f>
        <v>0</v>
      </c>
      <c r="CO499" s="19">
        <v>0</v>
      </c>
      <c r="CV499" s="62"/>
      <c r="CW499" s="62"/>
    </row>
    <row r="500" spans="3:101" x14ac:dyDescent="0.25">
      <c r="C500" s="36"/>
      <c r="G500" s="36"/>
      <c r="H500" s="36"/>
      <c r="I500" s="36"/>
      <c r="J500" s="37"/>
      <c r="K500" s="37"/>
      <c r="L500" s="37"/>
      <c r="M500" s="37"/>
      <c r="P500" s="38"/>
      <c r="R500">
        <v>491</v>
      </c>
      <c r="S500" t="s">
        <v>550</v>
      </c>
      <c r="T500">
        <v>2020</v>
      </c>
      <c r="U500">
        <v>300</v>
      </c>
      <c r="V500">
        <v>1000</v>
      </c>
      <c r="W500" t="s">
        <v>517</v>
      </c>
      <c r="Y500" s="19"/>
      <c r="Z500" s="19">
        <v>572.94367780000005</v>
      </c>
      <c r="AA500" s="19"/>
      <c r="AB500" s="19">
        <v>11.458873560000001</v>
      </c>
      <c r="AC500" s="16">
        <v>0.92</v>
      </c>
      <c r="AD500" s="19"/>
      <c r="AE500" s="19"/>
      <c r="CI500" t="s">
        <v>220</v>
      </c>
      <c r="CJ500">
        <v>491</v>
      </c>
      <c r="CK500" t="s">
        <v>453</v>
      </c>
      <c r="CL500" t="s">
        <v>282</v>
      </c>
      <c r="CM500">
        <f>IF(Table11[[#This Row],[CF heating system]]="Commercial electric heating",1,0)</f>
        <v>0</v>
      </c>
      <c r="CN500">
        <f>IF(AND(Table11[[#This Row],[CF heating system]]&lt;&gt;"Gas boiler",Table11[[#This Row],[Subsector]]&lt;&gt;"Industry"),1,0)</f>
        <v>0</v>
      </c>
      <c r="CO500" s="19">
        <v>0</v>
      </c>
      <c r="CV500" s="62"/>
      <c r="CW500" s="62"/>
    </row>
    <row r="501" spans="3:101" x14ac:dyDescent="0.25">
      <c r="C501" s="36"/>
      <c r="G501" s="36"/>
      <c r="H501" s="36"/>
      <c r="I501" s="36"/>
      <c r="J501" s="37"/>
      <c r="K501" s="37"/>
      <c r="L501" s="37"/>
      <c r="M501" s="37"/>
      <c r="P501" s="38"/>
      <c r="R501">
        <v>492</v>
      </c>
      <c r="S501" t="s">
        <v>550</v>
      </c>
      <c r="T501">
        <v>2020</v>
      </c>
      <c r="U501">
        <v>1000</v>
      </c>
      <c r="V501">
        <v>3000</v>
      </c>
      <c r="W501" t="s">
        <v>517</v>
      </c>
      <c r="Y501" s="19"/>
      <c r="Z501" s="19">
        <v>572.94367780000005</v>
      </c>
      <c r="AA501" s="19"/>
      <c r="AB501" s="19">
        <v>11.458873560000001</v>
      </c>
      <c r="AC501" s="16">
        <v>0.92</v>
      </c>
      <c r="AD501" s="19"/>
      <c r="AE501" s="19"/>
      <c r="CI501" t="s">
        <v>220</v>
      </c>
      <c r="CJ501">
        <v>492</v>
      </c>
      <c r="CK501" t="s">
        <v>453</v>
      </c>
      <c r="CL501" t="s">
        <v>462</v>
      </c>
      <c r="CM501">
        <f>IF(Table11[[#This Row],[CF heating system]]="Commercial electric heating",1,0)</f>
        <v>0</v>
      </c>
      <c r="CN501">
        <f>IF(AND(Table11[[#This Row],[CF heating system]]&lt;&gt;"Gas boiler",Table11[[#This Row],[Subsector]]&lt;&gt;"Industry"),1,0)</f>
        <v>0</v>
      </c>
      <c r="CO501" s="19">
        <v>0</v>
      </c>
      <c r="CV501" s="62"/>
      <c r="CW501" s="62"/>
    </row>
    <row r="502" spans="3:101" x14ac:dyDescent="0.25">
      <c r="C502" s="36"/>
      <c r="G502" s="36"/>
      <c r="H502" s="36"/>
      <c r="I502" s="36"/>
      <c r="J502" s="37"/>
      <c r="K502" s="37"/>
      <c r="L502" s="37"/>
      <c r="M502" s="37"/>
      <c r="P502" s="38"/>
      <c r="R502">
        <v>493</v>
      </c>
      <c r="S502" t="s">
        <v>550</v>
      </c>
      <c r="T502">
        <v>2020</v>
      </c>
      <c r="U502">
        <v>3000</v>
      </c>
      <c r="V502">
        <v>10000</v>
      </c>
      <c r="W502" t="s">
        <v>517</v>
      </c>
      <c r="Y502" s="19"/>
      <c r="Z502" s="19">
        <v>353.96509150000003</v>
      </c>
      <c r="AA502" s="19"/>
      <c r="AB502" s="19">
        <v>7.0793018290000003</v>
      </c>
      <c r="AC502" s="16">
        <v>0.92</v>
      </c>
      <c r="AD502" s="19"/>
      <c r="AE502" s="19"/>
      <c r="CI502" t="s">
        <v>220</v>
      </c>
      <c r="CJ502">
        <v>493</v>
      </c>
      <c r="CK502" t="s">
        <v>453</v>
      </c>
      <c r="CL502" t="s">
        <v>286</v>
      </c>
      <c r="CM502">
        <f>IF(Table11[[#This Row],[CF heating system]]="Commercial electric heating",1,0)</f>
        <v>0</v>
      </c>
      <c r="CN502">
        <f>IF(AND(Table11[[#This Row],[CF heating system]]&lt;&gt;"Gas boiler",Table11[[#This Row],[Subsector]]&lt;&gt;"Industry"),1,0)</f>
        <v>0</v>
      </c>
      <c r="CO502" s="19">
        <v>0</v>
      </c>
      <c r="CV502" s="62"/>
      <c r="CW502" s="62"/>
    </row>
    <row r="503" spans="3:101" x14ac:dyDescent="0.25">
      <c r="C503" s="36"/>
      <c r="G503" s="36"/>
      <c r="H503" s="36"/>
      <c r="I503" s="36"/>
      <c r="J503" s="37"/>
      <c r="K503" s="37"/>
      <c r="L503" s="37"/>
      <c r="M503" s="37"/>
      <c r="P503" s="38"/>
      <c r="R503">
        <v>494</v>
      </c>
      <c r="S503" t="s">
        <v>550</v>
      </c>
      <c r="T503">
        <v>2020</v>
      </c>
      <c r="U503">
        <v>10000</v>
      </c>
      <c r="V503">
        <v>30000</v>
      </c>
      <c r="W503" t="s">
        <v>517</v>
      </c>
      <c r="Y503" s="19"/>
      <c r="Z503" s="19">
        <v>228.0929864</v>
      </c>
      <c r="AA503" s="19"/>
      <c r="AB503" s="19">
        <v>4.561859729</v>
      </c>
      <c r="AC503" s="16">
        <v>0.92</v>
      </c>
      <c r="AD503" s="19"/>
      <c r="AE503" s="19"/>
      <c r="CI503" t="s">
        <v>220</v>
      </c>
      <c r="CJ503">
        <v>494</v>
      </c>
      <c r="CK503" t="s">
        <v>453</v>
      </c>
      <c r="CL503" t="s">
        <v>458</v>
      </c>
      <c r="CM503">
        <f>IF(Table11[[#This Row],[CF heating system]]="Commercial electric heating",1,0)</f>
        <v>0</v>
      </c>
      <c r="CN503">
        <f>IF(AND(Table11[[#This Row],[CF heating system]]&lt;&gt;"Gas boiler",Table11[[#This Row],[Subsector]]&lt;&gt;"Industry"),1,0)</f>
        <v>0</v>
      </c>
      <c r="CO503" s="19">
        <v>0</v>
      </c>
      <c r="CV503" s="62"/>
      <c r="CW503" s="62"/>
    </row>
    <row r="504" spans="3:101" x14ac:dyDescent="0.25">
      <c r="C504" s="36"/>
      <c r="G504" s="36"/>
      <c r="H504" s="36"/>
      <c r="I504" s="36"/>
      <c r="J504" s="37"/>
      <c r="K504" s="37"/>
      <c r="L504" s="37"/>
      <c r="M504" s="37"/>
      <c r="P504" s="38"/>
      <c r="R504">
        <v>495</v>
      </c>
      <c r="S504" t="s">
        <v>550</v>
      </c>
      <c r="T504">
        <v>2020</v>
      </c>
      <c r="U504">
        <v>30000</v>
      </c>
      <c r="V504">
        <v>100000000</v>
      </c>
      <c r="W504" t="s">
        <v>517</v>
      </c>
      <c r="Y504" s="19"/>
      <c r="Z504" s="19">
        <v>140.91604100000001</v>
      </c>
      <c r="AA504" s="19"/>
      <c r="AB504" s="19">
        <v>2.8183208209999999</v>
      </c>
      <c r="AC504" s="16">
        <v>0.92</v>
      </c>
      <c r="AD504" s="19"/>
      <c r="AE504" s="19"/>
      <c r="CI504" t="s">
        <v>220</v>
      </c>
      <c r="CJ504">
        <v>495</v>
      </c>
      <c r="CK504" t="s">
        <v>453</v>
      </c>
      <c r="CL504" t="s">
        <v>462</v>
      </c>
      <c r="CM504">
        <f>IF(Table11[[#This Row],[CF heating system]]="Commercial electric heating",1,0)</f>
        <v>0</v>
      </c>
      <c r="CN504">
        <f>IF(AND(Table11[[#This Row],[CF heating system]]&lt;&gt;"Gas boiler",Table11[[#This Row],[Subsector]]&lt;&gt;"Industry"),1,0)</f>
        <v>0</v>
      </c>
      <c r="CO504" s="19">
        <v>0</v>
      </c>
      <c r="CV504" s="62"/>
      <c r="CW504" s="62"/>
    </row>
    <row r="505" spans="3:101" x14ac:dyDescent="0.25">
      <c r="C505" s="36"/>
      <c r="G505" s="36"/>
      <c r="H505" s="36"/>
      <c r="I505" s="36"/>
      <c r="J505" s="37"/>
      <c r="K505" s="37"/>
      <c r="L505" s="37"/>
      <c r="M505" s="37"/>
      <c r="P505" s="38"/>
      <c r="R505">
        <v>496</v>
      </c>
      <c r="S505" t="s">
        <v>550</v>
      </c>
      <c r="T505">
        <v>2020</v>
      </c>
      <c r="U505">
        <v>100000000</v>
      </c>
      <c r="V505">
        <v>1000000000</v>
      </c>
      <c r="W505" t="s">
        <v>517</v>
      </c>
      <c r="Y505" s="19"/>
      <c r="Z505" s="19">
        <v>90.805453459999995</v>
      </c>
      <c r="AA505" s="19"/>
      <c r="AB505" s="19">
        <v>1.8161090689999999</v>
      </c>
      <c r="AC505" s="16">
        <v>0.92</v>
      </c>
      <c r="AD505" s="19"/>
      <c r="AE505" s="19"/>
      <c r="CI505" t="s">
        <v>220</v>
      </c>
      <c r="CJ505">
        <v>496</v>
      </c>
      <c r="CK505" t="s">
        <v>453</v>
      </c>
      <c r="CL505" t="s">
        <v>286</v>
      </c>
      <c r="CM505">
        <f>IF(Table11[[#This Row],[CF heating system]]="Commercial electric heating",1,0)</f>
        <v>0</v>
      </c>
      <c r="CN505">
        <f>IF(AND(Table11[[#This Row],[CF heating system]]&lt;&gt;"Gas boiler",Table11[[#This Row],[Subsector]]&lt;&gt;"Industry"),1,0)</f>
        <v>0</v>
      </c>
      <c r="CO505" s="19">
        <v>0</v>
      </c>
      <c r="CV505" s="62"/>
      <c r="CW505" s="62"/>
    </row>
    <row r="506" spans="3:101" x14ac:dyDescent="0.25">
      <c r="C506" s="36"/>
      <c r="G506" s="36"/>
      <c r="H506" s="36"/>
      <c r="I506" s="36"/>
      <c r="J506" s="37"/>
      <c r="K506" s="37"/>
      <c r="L506" s="37"/>
      <c r="M506" s="37"/>
      <c r="P506" s="38"/>
      <c r="R506">
        <v>497</v>
      </c>
      <c r="S506" t="s">
        <v>552</v>
      </c>
      <c r="T506">
        <v>2020</v>
      </c>
      <c r="U506">
        <v>0</v>
      </c>
      <c r="V506">
        <v>100</v>
      </c>
      <c r="W506" t="s">
        <v>517</v>
      </c>
      <c r="Y506" s="19"/>
      <c r="Z506" s="19">
        <v>612.34806979999996</v>
      </c>
      <c r="AA506" s="19"/>
      <c r="AB506" s="19">
        <v>12.246961389999999</v>
      </c>
      <c r="AC506" s="16">
        <v>0.9</v>
      </c>
      <c r="AD506" s="19"/>
      <c r="AE506" s="19"/>
      <c r="CI506" t="s">
        <v>220</v>
      </c>
      <c r="CJ506">
        <v>497</v>
      </c>
      <c r="CK506" t="s">
        <v>453</v>
      </c>
      <c r="CL506" t="s">
        <v>462</v>
      </c>
      <c r="CM506">
        <f>IF(Table11[[#This Row],[CF heating system]]="Commercial electric heating",1,0)</f>
        <v>0</v>
      </c>
      <c r="CN506">
        <f>IF(AND(Table11[[#This Row],[CF heating system]]&lt;&gt;"Gas boiler",Table11[[#This Row],[Subsector]]&lt;&gt;"Industry"),1,0)</f>
        <v>0</v>
      </c>
      <c r="CO506" s="19">
        <v>0</v>
      </c>
      <c r="CV506" s="62"/>
      <c r="CW506" s="62"/>
    </row>
    <row r="507" spans="3:101" x14ac:dyDescent="0.25">
      <c r="C507" s="36"/>
      <c r="G507" s="36"/>
      <c r="H507" s="36"/>
      <c r="I507" s="36"/>
      <c r="J507" s="37"/>
      <c r="K507" s="37"/>
      <c r="L507" s="37"/>
      <c r="M507" s="37"/>
      <c r="P507" s="38"/>
      <c r="R507">
        <v>498</v>
      </c>
      <c r="S507" t="s">
        <v>552</v>
      </c>
      <c r="T507">
        <v>2020</v>
      </c>
      <c r="U507">
        <v>100</v>
      </c>
      <c r="V507">
        <v>300</v>
      </c>
      <c r="W507" t="s">
        <v>517</v>
      </c>
      <c r="Y507" s="19"/>
      <c r="Z507" s="19">
        <v>612.34806979999996</v>
      </c>
      <c r="AA507" s="19"/>
      <c r="AB507" s="19">
        <v>12.246961389999999</v>
      </c>
      <c r="AC507" s="16">
        <v>0.9</v>
      </c>
      <c r="AD507" s="19"/>
      <c r="AE507" s="19"/>
      <c r="CI507" t="s">
        <v>220</v>
      </c>
      <c r="CJ507">
        <v>498</v>
      </c>
      <c r="CK507" t="s">
        <v>453</v>
      </c>
      <c r="CL507" t="s">
        <v>475</v>
      </c>
      <c r="CM507">
        <f>IF(Table11[[#This Row],[CF heating system]]="Commercial electric heating",1,0)</f>
        <v>0</v>
      </c>
      <c r="CN507">
        <f>IF(AND(Table11[[#This Row],[CF heating system]]&lt;&gt;"Gas boiler",Table11[[#This Row],[Subsector]]&lt;&gt;"Industry"),1,0)</f>
        <v>0</v>
      </c>
      <c r="CO507" s="19">
        <v>0</v>
      </c>
      <c r="CV507" s="62"/>
      <c r="CW507" s="62"/>
    </row>
    <row r="508" spans="3:101" x14ac:dyDescent="0.25">
      <c r="C508" s="36"/>
      <c r="G508" s="36"/>
      <c r="H508" s="36"/>
      <c r="I508" s="36"/>
      <c r="J508" s="37"/>
      <c r="K508" s="37"/>
      <c r="L508" s="37"/>
      <c r="M508" s="37"/>
      <c r="P508" s="38"/>
      <c r="R508">
        <v>499</v>
      </c>
      <c r="S508" t="s">
        <v>552</v>
      </c>
      <c r="T508">
        <v>2020</v>
      </c>
      <c r="U508">
        <v>300</v>
      </c>
      <c r="V508">
        <v>1000</v>
      </c>
      <c r="W508" t="s">
        <v>517</v>
      </c>
      <c r="Y508" s="19"/>
      <c r="Z508" s="19">
        <v>612.34806979999996</v>
      </c>
      <c r="AA508" s="19"/>
      <c r="AB508" s="19">
        <v>12.246961389999999</v>
      </c>
      <c r="AC508" s="16">
        <v>0.9</v>
      </c>
      <c r="AD508" s="19"/>
      <c r="AE508" s="19"/>
      <c r="CI508" t="s">
        <v>220</v>
      </c>
      <c r="CJ508">
        <v>499</v>
      </c>
      <c r="CK508" t="s">
        <v>453</v>
      </c>
      <c r="CL508" t="s">
        <v>281</v>
      </c>
      <c r="CM508">
        <f>IF(Table11[[#This Row],[CF heating system]]="Commercial electric heating",1,0)</f>
        <v>0</v>
      </c>
      <c r="CN508">
        <f>IF(AND(Table11[[#This Row],[CF heating system]]&lt;&gt;"Gas boiler",Table11[[#This Row],[Subsector]]&lt;&gt;"Industry"),1,0)</f>
        <v>0</v>
      </c>
      <c r="CO508" s="19">
        <v>0</v>
      </c>
      <c r="CV508" s="62"/>
      <c r="CW508" s="62"/>
    </row>
    <row r="509" spans="3:101" x14ac:dyDescent="0.25">
      <c r="C509" s="36"/>
      <c r="G509" s="36"/>
      <c r="H509" s="36"/>
      <c r="I509" s="36"/>
      <c r="J509" s="37"/>
      <c r="K509" s="37"/>
      <c r="L509" s="37"/>
      <c r="M509" s="37"/>
      <c r="P509" s="38"/>
      <c r="R509">
        <v>500</v>
      </c>
      <c r="S509" t="s">
        <v>552</v>
      </c>
      <c r="T509">
        <v>2020</v>
      </c>
      <c r="U509">
        <v>1000</v>
      </c>
      <c r="V509">
        <v>3000</v>
      </c>
      <c r="W509" t="s">
        <v>517</v>
      </c>
      <c r="Y509" s="19"/>
      <c r="Z509" s="19">
        <v>612.34806979999996</v>
      </c>
      <c r="AA509" s="19"/>
      <c r="AB509" s="19">
        <v>12.246961389999999</v>
      </c>
      <c r="AC509" s="16">
        <v>0.9</v>
      </c>
      <c r="AD509" s="19"/>
      <c r="AE509" s="19"/>
      <c r="CI509" t="s">
        <v>220</v>
      </c>
      <c r="CJ509">
        <v>500</v>
      </c>
      <c r="CK509" t="s">
        <v>453</v>
      </c>
      <c r="CL509" t="s">
        <v>286</v>
      </c>
      <c r="CM509">
        <f>IF(Table11[[#This Row],[CF heating system]]="Commercial electric heating",1,0)</f>
        <v>0</v>
      </c>
      <c r="CN509">
        <f>IF(AND(Table11[[#This Row],[CF heating system]]&lt;&gt;"Gas boiler",Table11[[#This Row],[Subsector]]&lt;&gt;"Industry"),1,0)</f>
        <v>0</v>
      </c>
      <c r="CO509" s="19">
        <v>0</v>
      </c>
      <c r="CV509" s="62"/>
      <c r="CW509" s="62"/>
    </row>
    <row r="510" spans="3:101" x14ac:dyDescent="0.25">
      <c r="C510" s="36"/>
      <c r="G510" s="36"/>
      <c r="H510" s="36"/>
      <c r="I510" s="36"/>
      <c r="J510" s="37"/>
      <c r="K510" s="37"/>
      <c r="L510" s="37"/>
      <c r="M510" s="37"/>
      <c r="P510" s="38"/>
      <c r="R510">
        <v>501</v>
      </c>
      <c r="S510" t="s">
        <v>552</v>
      </c>
      <c r="T510">
        <v>2020</v>
      </c>
      <c r="U510">
        <v>3000</v>
      </c>
      <c r="V510">
        <v>10000</v>
      </c>
      <c r="W510" t="s">
        <v>517</v>
      </c>
      <c r="Y510" s="19"/>
      <c r="Z510" s="19">
        <v>378.3091584</v>
      </c>
      <c r="AA510" s="19"/>
      <c r="AB510" s="19">
        <v>7.5661831660000001</v>
      </c>
      <c r="AC510" s="16">
        <v>0.9</v>
      </c>
      <c r="AD510" s="19"/>
      <c r="AE510" s="19"/>
      <c r="CI510" t="s">
        <v>220</v>
      </c>
      <c r="CJ510">
        <v>501</v>
      </c>
      <c r="CK510" t="s">
        <v>453</v>
      </c>
      <c r="CL510" t="s">
        <v>267</v>
      </c>
      <c r="CM510">
        <f>IF(Table11[[#This Row],[CF heating system]]="Commercial electric heating",1,0)</f>
        <v>0</v>
      </c>
      <c r="CN510">
        <f>IF(AND(Table11[[#This Row],[CF heating system]]&lt;&gt;"Gas boiler",Table11[[#This Row],[Subsector]]&lt;&gt;"Industry"),1,0)</f>
        <v>0</v>
      </c>
      <c r="CO510" s="19">
        <v>0</v>
      </c>
      <c r="CV510" s="62"/>
      <c r="CW510" s="62"/>
    </row>
    <row r="511" spans="3:101" x14ac:dyDescent="0.25">
      <c r="C511" s="36"/>
      <c r="G511" s="36"/>
      <c r="H511" s="36"/>
      <c r="I511" s="36"/>
      <c r="J511" s="37"/>
      <c r="K511" s="37"/>
      <c r="L511" s="37"/>
      <c r="M511" s="37"/>
      <c r="P511" s="38"/>
      <c r="R511">
        <v>502</v>
      </c>
      <c r="S511" t="s">
        <v>552</v>
      </c>
      <c r="T511">
        <v>2020</v>
      </c>
      <c r="U511">
        <v>10000</v>
      </c>
      <c r="V511">
        <v>30000</v>
      </c>
      <c r="W511" t="s">
        <v>517</v>
      </c>
      <c r="Y511" s="19"/>
      <c r="Z511" s="19">
        <v>243.78015740000001</v>
      </c>
      <c r="AA511" s="19"/>
      <c r="AB511" s="19">
        <v>4.8756031479999997</v>
      </c>
      <c r="AC511" s="16">
        <v>0.9</v>
      </c>
      <c r="AD511" s="19"/>
      <c r="AE511" s="19"/>
      <c r="CI511" t="s">
        <v>220</v>
      </c>
      <c r="CJ511">
        <v>502</v>
      </c>
      <c r="CK511" t="s">
        <v>453</v>
      </c>
      <c r="CL511" t="s">
        <v>458</v>
      </c>
      <c r="CM511">
        <f>IF(Table11[[#This Row],[CF heating system]]="Commercial electric heating",1,0)</f>
        <v>0</v>
      </c>
      <c r="CN511">
        <f>IF(AND(Table11[[#This Row],[CF heating system]]&lt;&gt;"Gas boiler",Table11[[#This Row],[Subsector]]&lt;&gt;"Industry"),1,0)</f>
        <v>0</v>
      </c>
      <c r="CO511" s="19">
        <v>0</v>
      </c>
      <c r="CV511" s="62"/>
      <c r="CW511" s="62"/>
    </row>
    <row r="512" spans="3:101" x14ac:dyDescent="0.25">
      <c r="C512" s="36"/>
      <c r="G512" s="36"/>
      <c r="H512" s="36"/>
      <c r="I512" s="36"/>
      <c r="J512" s="37"/>
      <c r="K512" s="37"/>
      <c r="L512" s="37"/>
      <c r="M512" s="37"/>
      <c r="P512" s="38"/>
      <c r="R512">
        <v>503</v>
      </c>
      <c r="S512" t="s">
        <v>552</v>
      </c>
      <c r="T512">
        <v>2020</v>
      </c>
      <c r="U512">
        <v>30000</v>
      </c>
      <c r="V512">
        <v>100000000</v>
      </c>
      <c r="W512" t="s">
        <v>517</v>
      </c>
      <c r="Y512" s="19"/>
      <c r="Z512" s="19">
        <v>150.60758860000001</v>
      </c>
      <c r="AA512" s="19"/>
      <c r="AB512" s="19">
        <v>3.0121517720000002</v>
      </c>
      <c r="AC512" s="16">
        <v>0.9</v>
      </c>
      <c r="AD512" s="19"/>
      <c r="AE512" s="19"/>
      <c r="CI512" t="s">
        <v>220</v>
      </c>
      <c r="CJ512">
        <v>503</v>
      </c>
      <c r="CK512" t="s">
        <v>453</v>
      </c>
      <c r="CL512" t="s">
        <v>282</v>
      </c>
      <c r="CM512">
        <f>IF(Table11[[#This Row],[CF heating system]]="Commercial electric heating",1,0)</f>
        <v>0</v>
      </c>
      <c r="CN512">
        <f>IF(AND(Table11[[#This Row],[CF heating system]]&lt;&gt;"Gas boiler",Table11[[#This Row],[Subsector]]&lt;&gt;"Industry"),1,0)</f>
        <v>0</v>
      </c>
      <c r="CO512" s="19">
        <v>0</v>
      </c>
      <c r="CV512" s="62"/>
      <c r="CW512" s="62"/>
    </row>
    <row r="513" spans="3:101" x14ac:dyDescent="0.25">
      <c r="C513" s="36"/>
      <c r="G513" s="36"/>
      <c r="H513" s="36"/>
      <c r="I513" s="36"/>
      <c r="J513" s="37"/>
      <c r="K513" s="37"/>
      <c r="L513" s="37"/>
      <c r="M513" s="37"/>
      <c r="P513" s="38"/>
      <c r="R513">
        <v>504</v>
      </c>
      <c r="S513" t="s">
        <v>552</v>
      </c>
      <c r="T513">
        <v>2020</v>
      </c>
      <c r="U513">
        <v>100000000</v>
      </c>
      <c r="V513">
        <v>1000000000</v>
      </c>
      <c r="W513" t="s">
        <v>517</v>
      </c>
      <c r="Y513" s="19"/>
      <c r="Z513" s="19">
        <v>97.050628720000006</v>
      </c>
      <c r="AA513" s="19"/>
      <c r="AB513" s="19">
        <v>1.9410125739999999</v>
      </c>
      <c r="AC513" s="16">
        <v>0.9</v>
      </c>
      <c r="AD513" s="19"/>
      <c r="AE513" s="19"/>
      <c r="CI513" t="s">
        <v>220</v>
      </c>
      <c r="CJ513">
        <v>504</v>
      </c>
      <c r="CK513" t="s">
        <v>453</v>
      </c>
      <c r="CL513" t="s">
        <v>286</v>
      </c>
      <c r="CM513">
        <f>IF(Table11[[#This Row],[CF heating system]]="Commercial electric heating",1,0)</f>
        <v>0</v>
      </c>
      <c r="CN513">
        <f>IF(AND(Table11[[#This Row],[CF heating system]]&lt;&gt;"Gas boiler",Table11[[#This Row],[Subsector]]&lt;&gt;"Industry"),1,0)</f>
        <v>0</v>
      </c>
      <c r="CO513" s="19">
        <v>0</v>
      </c>
      <c r="CV513" s="62"/>
      <c r="CW513" s="62"/>
    </row>
    <row r="514" spans="3:101" x14ac:dyDescent="0.25">
      <c r="C514" s="36"/>
      <c r="G514" s="36"/>
      <c r="H514" s="36"/>
      <c r="I514" s="36"/>
      <c r="J514" s="37"/>
      <c r="K514" s="37"/>
      <c r="L514" s="37"/>
      <c r="M514" s="37"/>
      <c r="P514" s="38"/>
      <c r="R514">
        <v>505</v>
      </c>
      <c r="S514" t="s">
        <v>553</v>
      </c>
      <c r="T514">
        <v>2020</v>
      </c>
      <c r="U514">
        <v>0</v>
      </c>
      <c r="V514">
        <v>100</v>
      </c>
      <c r="W514" t="s">
        <v>517</v>
      </c>
      <c r="Y514" s="19"/>
      <c r="Z514" s="19">
        <v>922.09946190000005</v>
      </c>
      <c r="AA514" s="19"/>
      <c r="AB514" s="19">
        <v>18.441989240000002</v>
      </c>
      <c r="AC514" s="16">
        <v>0.5</v>
      </c>
      <c r="AD514" s="19"/>
      <c r="AE514" s="19"/>
      <c r="CI514" t="s">
        <v>220</v>
      </c>
      <c r="CJ514">
        <v>505</v>
      </c>
      <c r="CK514" t="s">
        <v>453</v>
      </c>
      <c r="CL514" t="s">
        <v>458</v>
      </c>
      <c r="CM514">
        <f>IF(Table11[[#This Row],[CF heating system]]="Commercial electric heating",1,0)</f>
        <v>0</v>
      </c>
      <c r="CN514">
        <f>IF(AND(Table11[[#This Row],[CF heating system]]&lt;&gt;"Gas boiler",Table11[[#This Row],[Subsector]]&lt;&gt;"Industry"),1,0)</f>
        <v>0</v>
      </c>
      <c r="CO514" s="19">
        <v>0</v>
      </c>
      <c r="CV514" s="62"/>
      <c r="CW514" s="62"/>
    </row>
    <row r="515" spans="3:101" x14ac:dyDescent="0.25">
      <c r="C515" s="36"/>
      <c r="G515" s="36"/>
      <c r="H515" s="36"/>
      <c r="I515" s="36"/>
      <c r="J515" s="37"/>
      <c r="K515" s="37"/>
      <c r="L515" s="37"/>
      <c r="M515" s="37"/>
      <c r="P515" s="38"/>
      <c r="R515">
        <v>506</v>
      </c>
      <c r="S515" t="s">
        <v>553</v>
      </c>
      <c r="T515">
        <v>2020</v>
      </c>
      <c r="U515">
        <v>100</v>
      </c>
      <c r="V515">
        <v>300</v>
      </c>
      <c r="W515" t="s">
        <v>517</v>
      </c>
      <c r="Y515" s="19"/>
      <c r="Z515" s="19">
        <v>922.09946190000005</v>
      </c>
      <c r="AA515" s="19"/>
      <c r="AB515" s="19">
        <v>18.441989240000002</v>
      </c>
      <c r="AC515" s="16">
        <v>0.5</v>
      </c>
      <c r="AD515" s="19"/>
      <c r="AE515" s="19"/>
      <c r="CI515" t="s">
        <v>220</v>
      </c>
      <c r="CJ515">
        <v>506</v>
      </c>
      <c r="CK515" t="s">
        <v>453</v>
      </c>
      <c r="CL515" t="s">
        <v>462</v>
      </c>
      <c r="CM515">
        <f>IF(Table11[[#This Row],[CF heating system]]="Commercial electric heating",1,0)</f>
        <v>0</v>
      </c>
      <c r="CN515">
        <f>IF(AND(Table11[[#This Row],[CF heating system]]&lt;&gt;"Gas boiler",Table11[[#This Row],[Subsector]]&lt;&gt;"Industry"),1,0)</f>
        <v>0</v>
      </c>
      <c r="CO515" s="19">
        <v>0</v>
      </c>
      <c r="CV515" s="62"/>
      <c r="CW515" s="62"/>
    </row>
    <row r="516" spans="3:101" x14ac:dyDescent="0.25">
      <c r="C516" s="36"/>
      <c r="G516" s="36"/>
      <c r="H516" s="36"/>
      <c r="I516" s="36"/>
      <c r="J516" s="37"/>
      <c r="K516" s="37"/>
      <c r="L516" s="37"/>
      <c r="M516" s="37"/>
      <c r="P516" s="38"/>
      <c r="R516">
        <v>507</v>
      </c>
      <c r="S516" t="s">
        <v>553</v>
      </c>
      <c r="T516">
        <v>2020</v>
      </c>
      <c r="U516">
        <v>300</v>
      </c>
      <c r="V516">
        <v>1000</v>
      </c>
      <c r="W516" t="s">
        <v>517</v>
      </c>
      <c r="Y516" s="19"/>
      <c r="Z516" s="19">
        <v>922.09946190000005</v>
      </c>
      <c r="AA516" s="19"/>
      <c r="AB516" s="19">
        <v>18.441989240000002</v>
      </c>
      <c r="AC516" s="16">
        <v>0.5</v>
      </c>
      <c r="AD516" s="19"/>
      <c r="AE516" s="19"/>
      <c r="CI516" t="s">
        <v>220</v>
      </c>
      <c r="CJ516">
        <v>507</v>
      </c>
      <c r="CK516" t="s">
        <v>453</v>
      </c>
      <c r="CL516" t="s">
        <v>475</v>
      </c>
      <c r="CM516">
        <f>IF(Table11[[#This Row],[CF heating system]]="Commercial electric heating",1,0)</f>
        <v>0</v>
      </c>
      <c r="CN516">
        <f>IF(AND(Table11[[#This Row],[CF heating system]]&lt;&gt;"Gas boiler",Table11[[#This Row],[Subsector]]&lt;&gt;"Industry"),1,0)</f>
        <v>0</v>
      </c>
      <c r="CO516" s="19">
        <v>0</v>
      </c>
      <c r="CV516" s="62"/>
      <c r="CW516" s="62"/>
    </row>
    <row r="517" spans="3:101" x14ac:dyDescent="0.25">
      <c r="C517" s="36"/>
      <c r="G517" s="36"/>
      <c r="H517" s="36"/>
      <c r="I517" s="36"/>
      <c r="J517" s="37"/>
      <c r="K517" s="37"/>
      <c r="L517" s="37"/>
      <c r="M517" s="37"/>
      <c r="P517" s="38"/>
      <c r="R517">
        <v>508</v>
      </c>
      <c r="S517" t="s">
        <v>553</v>
      </c>
      <c r="T517">
        <v>2020</v>
      </c>
      <c r="U517">
        <v>1000</v>
      </c>
      <c r="V517">
        <v>3000</v>
      </c>
      <c r="W517" t="s">
        <v>517</v>
      </c>
      <c r="Y517" s="19"/>
      <c r="Z517" s="19">
        <v>922.09946190000005</v>
      </c>
      <c r="AA517" s="19"/>
      <c r="AB517" s="19">
        <v>18.441989240000002</v>
      </c>
      <c r="AC517" s="16">
        <v>0.5</v>
      </c>
      <c r="AD517" s="19"/>
      <c r="AE517" s="19"/>
      <c r="CI517" t="s">
        <v>220</v>
      </c>
      <c r="CJ517">
        <v>508</v>
      </c>
      <c r="CK517" t="s">
        <v>453</v>
      </c>
      <c r="CL517" t="s">
        <v>281</v>
      </c>
      <c r="CM517">
        <f>IF(Table11[[#This Row],[CF heating system]]="Commercial electric heating",1,0)</f>
        <v>0</v>
      </c>
      <c r="CN517">
        <f>IF(AND(Table11[[#This Row],[CF heating system]]&lt;&gt;"Gas boiler",Table11[[#This Row],[Subsector]]&lt;&gt;"Industry"),1,0)</f>
        <v>0</v>
      </c>
      <c r="CO517" s="19">
        <v>0</v>
      </c>
      <c r="CV517" s="62"/>
      <c r="CW517" s="62"/>
    </row>
    <row r="518" spans="3:101" x14ac:dyDescent="0.25">
      <c r="C518" s="36"/>
      <c r="G518" s="36"/>
      <c r="H518" s="36"/>
      <c r="I518" s="36"/>
      <c r="J518" s="37"/>
      <c r="K518" s="37"/>
      <c r="L518" s="37"/>
      <c r="M518" s="37"/>
      <c r="P518" s="38"/>
      <c r="R518">
        <v>509</v>
      </c>
      <c r="S518" t="s">
        <v>553</v>
      </c>
      <c r="T518">
        <v>2020</v>
      </c>
      <c r="U518">
        <v>3000</v>
      </c>
      <c r="V518">
        <v>10000</v>
      </c>
      <c r="W518" t="s">
        <v>517</v>
      </c>
      <c r="Y518" s="19"/>
      <c r="Z518" s="19">
        <v>569.67383180000002</v>
      </c>
      <c r="AA518" s="19"/>
      <c r="AB518" s="19">
        <v>11.393476639999999</v>
      </c>
      <c r="AC518" s="16">
        <v>0.5</v>
      </c>
      <c r="AD518" s="19"/>
      <c r="AE518" s="19"/>
      <c r="CI518" t="s">
        <v>220</v>
      </c>
      <c r="CJ518">
        <v>509</v>
      </c>
      <c r="CK518" t="s">
        <v>453</v>
      </c>
      <c r="CL518" t="s">
        <v>282</v>
      </c>
      <c r="CM518">
        <f>IF(Table11[[#This Row],[CF heating system]]="Commercial electric heating",1,0)</f>
        <v>0</v>
      </c>
      <c r="CN518">
        <f>IF(AND(Table11[[#This Row],[CF heating system]]&lt;&gt;"Gas boiler",Table11[[#This Row],[Subsector]]&lt;&gt;"Industry"),1,0)</f>
        <v>0</v>
      </c>
      <c r="CO518" s="19">
        <v>0</v>
      </c>
      <c r="CV518" s="62"/>
      <c r="CW518" s="62"/>
    </row>
    <row r="519" spans="3:101" x14ac:dyDescent="0.25">
      <c r="C519" s="36"/>
      <c r="G519" s="36"/>
      <c r="H519" s="36"/>
      <c r="I519" s="36"/>
      <c r="J519" s="37"/>
      <c r="K519" s="37"/>
      <c r="L519" s="37"/>
      <c r="M519" s="37"/>
      <c r="P519" s="38"/>
      <c r="R519">
        <v>510</v>
      </c>
      <c r="S519" t="s">
        <v>553</v>
      </c>
      <c r="T519">
        <v>2020</v>
      </c>
      <c r="U519">
        <v>10000</v>
      </c>
      <c r="V519">
        <v>30000</v>
      </c>
      <c r="W519" t="s">
        <v>517</v>
      </c>
      <c r="Y519" s="19"/>
      <c r="Z519" s="19">
        <v>367.09440769999998</v>
      </c>
      <c r="AA519" s="19"/>
      <c r="AB519" s="19">
        <v>7.3418881550000004</v>
      </c>
      <c r="AC519" s="16">
        <v>0.5</v>
      </c>
      <c r="AD519" s="19"/>
      <c r="AE519" s="19"/>
      <c r="CI519" t="s">
        <v>220</v>
      </c>
      <c r="CJ519">
        <v>510</v>
      </c>
      <c r="CK519" t="s">
        <v>453</v>
      </c>
      <c r="CL519" t="s">
        <v>286</v>
      </c>
      <c r="CM519">
        <f>IF(Table11[[#This Row],[CF heating system]]="Commercial electric heating",1,0)</f>
        <v>0</v>
      </c>
      <c r="CN519">
        <f>IF(AND(Table11[[#This Row],[CF heating system]]&lt;&gt;"Gas boiler",Table11[[#This Row],[Subsector]]&lt;&gt;"Industry"),1,0)</f>
        <v>0</v>
      </c>
      <c r="CO519" s="19">
        <v>0</v>
      </c>
      <c r="CV519" s="62"/>
      <c r="CW519" s="62"/>
    </row>
    <row r="520" spans="3:101" x14ac:dyDescent="0.25">
      <c r="C520" s="36"/>
      <c r="G520" s="36"/>
      <c r="H520" s="36"/>
      <c r="I520" s="36"/>
      <c r="J520" s="37"/>
      <c r="K520" s="37"/>
      <c r="L520" s="37"/>
      <c r="M520" s="37"/>
      <c r="P520" s="38"/>
      <c r="R520">
        <v>511</v>
      </c>
      <c r="S520" t="s">
        <v>553</v>
      </c>
      <c r="T520">
        <v>2020</v>
      </c>
      <c r="U520">
        <v>30000</v>
      </c>
      <c r="V520">
        <v>100000000</v>
      </c>
      <c r="W520" t="s">
        <v>517</v>
      </c>
      <c r="Y520" s="19"/>
      <c r="Z520" s="19">
        <v>226.79123730000001</v>
      </c>
      <c r="AA520" s="19"/>
      <c r="AB520" s="19">
        <v>4.5358247470000004</v>
      </c>
      <c r="AC520" s="16">
        <v>0.5</v>
      </c>
      <c r="AD520" s="19"/>
      <c r="AE520" s="19"/>
      <c r="CI520" t="s">
        <v>220</v>
      </c>
      <c r="CJ520">
        <v>511</v>
      </c>
      <c r="CK520" t="s">
        <v>453</v>
      </c>
      <c r="CL520" t="s">
        <v>462</v>
      </c>
      <c r="CM520">
        <f>IF(Table11[[#This Row],[CF heating system]]="Commercial electric heating",1,0)</f>
        <v>0</v>
      </c>
      <c r="CN520">
        <f>IF(AND(Table11[[#This Row],[CF heating system]]&lt;&gt;"Gas boiler",Table11[[#This Row],[Subsector]]&lt;&gt;"Industry"),1,0)</f>
        <v>0</v>
      </c>
      <c r="CO520" s="19">
        <v>0</v>
      </c>
      <c r="CV520" s="62"/>
      <c r="CW520" s="62"/>
    </row>
    <row r="521" spans="3:101" x14ac:dyDescent="0.25">
      <c r="C521" s="36"/>
      <c r="G521" s="36"/>
      <c r="H521" s="36"/>
      <c r="I521" s="36"/>
      <c r="J521" s="37"/>
      <c r="K521" s="37"/>
      <c r="L521" s="37"/>
      <c r="M521" s="37"/>
      <c r="P521" s="38"/>
      <c r="R521">
        <v>512</v>
      </c>
      <c r="S521" t="s">
        <v>553</v>
      </c>
      <c r="T521">
        <v>2020</v>
      </c>
      <c r="U521">
        <v>100000000</v>
      </c>
      <c r="V521">
        <v>1000000000</v>
      </c>
      <c r="W521" t="s">
        <v>517</v>
      </c>
      <c r="Y521" s="19"/>
      <c r="Z521" s="19">
        <v>146.14291600000001</v>
      </c>
      <c r="AA521" s="19"/>
      <c r="AB521" s="19">
        <v>2.92285832</v>
      </c>
      <c r="AC521" s="16">
        <v>0.5</v>
      </c>
      <c r="AD521" s="19"/>
      <c r="AE521" s="19"/>
      <c r="CI521" t="s">
        <v>220</v>
      </c>
      <c r="CJ521">
        <v>512</v>
      </c>
      <c r="CK521" t="s">
        <v>453</v>
      </c>
      <c r="CL521" t="s">
        <v>475</v>
      </c>
      <c r="CM521">
        <f>IF(Table11[[#This Row],[CF heating system]]="Commercial electric heating",1,0)</f>
        <v>0</v>
      </c>
      <c r="CN521">
        <f>IF(AND(Table11[[#This Row],[CF heating system]]&lt;&gt;"Gas boiler",Table11[[#This Row],[Subsector]]&lt;&gt;"Industry"),1,0)</f>
        <v>0</v>
      </c>
      <c r="CO521" s="19">
        <v>0</v>
      </c>
      <c r="CV521" s="62"/>
      <c r="CW521" s="62"/>
    </row>
    <row r="522" spans="3:101" x14ac:dyDescent="0.25">
      <c r="C522" s="36"/>
      <c r="G522" s="36"/>
      <c r="H522" s="36"/>
      <c r="I522" s="36"/>
      <c r="J522" s="37"/>
      <c r="K522" s="37"/>
      <c r="L522" s="37"/>
      <c r="M522" s="37"/>
      <c r="P522" s="38"/>
      <c r="R522">
        <v>513</v>
      </c>
      <c r="S522" t="s">
        <v>555</v>
      </c>
      <c r="T522">
        <v>2020</v>
      </c>
      <c r="U522">
        <v>0</v>
      </c>
      <c r="V522">
        <v>100</v>
      </c>
      <c r="W522" t="s">
        <v>517</v>
      </c>
      <c r="Y522" s="19"/>
      <c r="Z522" s="19">
        <v>577.5643364</v>
      </c>
      <c r="AA522" s="19"/>
      <c r="AB522" s="19">
        <v>11.551286729999999</v>
      </c>
      <c r="AC522" s="16">
        <v>0.92</v>
      </c>
      <c r="AD522" s="19"/>
      <c r="AE522" s="19"/>
      <c r="CI522" t="s">
        <v>220</v>
      </c>
      <c r="CJ522">
        <v>513</v>
      </c>
      <c r="CK522" t="s">
        <v>453</v>
      </c>
      <c r="CL522" t="s">
        <v>281</v>
      </c>
      <c r="CM522">
        <f>IF(Table11[[#This Row],[CF heating system]]="Commercial electric heating",1,0)</f>
        <v>0</v>
      </c>
      <c r="CN522">
        <f>IF(AND(Table11[[#This Row],[CF heating system]]&lt;&gt;"Gas boiler",Table11[[#This Row],[Subsector]]&lt;&gt;"Industry"),1,0)</f>
        <v>0</v>
      </c>
      <c r="CO522" s="19">
        <v>0</v>
      </c>
      <c r="CV522" s="62"/>
      <c r="CW522" s="62"/>
    </row>
    <row r="523" spans="3:101" x14ac:dyDescent="0.25">
      <c r="C523" s="36"/>
      <c r="G523" s="36"/>
      <c r="H523" s="36"/>
      <c r="I523" s="36"/>
      <c r="J523" s="37"/>
      <c r="K523" s="37"/>
      <c r="L523" s="37"/>
      <c r="M523" s="37"/>
      <c r="P523" s="38"/>
      <c r="R523">
        <v>514</v>
      </c>
      <c r="S523" t="s">
        <v>555</v>
      </c>
      <c r="T523">
        <v>2020</v>
      </c>
      <c r="U523">
        <v>100</v>
      </c>
      <c r="V523">
        <v>300</v>
      </c>
      <c r="W523" t="s">
        <v>517</v>
      </c>
      <c r="Y523" s="19"/>
      <c r="Z523" s="19">
        <v>577.5643364</v>
      </c>
      <c r="AA523" s="19"/>
      <c r="AB523" s="19">
        <v>11.551286729999999</v>
      </c>
      <c r="AC523" s="16">
        <v>0.92</v>
      </c>
      <c r="AD523" s="19"/>
      <c r="AE523" s="19"/>
      <c r="CI523" t="s">
        <v>220</v>
      </c>
      <c r="CJ523">
        <v>514</v>
      </c>
      <c r="CK523" t="s">
        <v>453</v>
      </c>
      <c r="CL523" t="s">
        <v>282</v>
      </c>
      <c r="CM523">
        <f>IF(Table11[[#This Row],[CF heating system]]="Commercial electric heating",1,0)</f>
        <v>0</v>
      </c>
      <c r="CN523">
        <f>IF(AND(Table11[[#This Row],[CF heating system]]&lt;&gt;"Gas boiler",Table11[[#This Row],[Subsector]]&lt;&gt;"Industry"),1,0)</f>
        <v>0</v>
      </c>
      <c r="CO523" s="19">
        <v>0</v>
      </c>
      <c r="CV523" s="62"/>
      <c r="CW523" s="62"/>
    </row>
    <row r="524" spans="3:101" x14ac:dyDescent="0.25">
      <c r="C524" s="36"/>
      <c r="G524" s="36"/>
      <c r="H524" s="36"/>
      <c r="I524" s="36"/>
      <c r="J524" s="37"/>
      <c r="K524" s="37"/>
      <c r="L524" s="37"/>
      <c r="M524" s="37"/>
      <c r="P524" s="38"/>
      <c r="R524">
        <v>515</v>
      </c>
      <c r="S524" t="s">
        <v>555</v>
      </c>
      <c r="T524">
        <v>2020</v>
      </c>
      <c r="U524">
        <v>300</v>
      </c>
      <c r="V524">
        <v>1000</v>
      </c>
      <c r="W524" t="s">
        <v>517</v>
      </c>
      <c r="Y524" s="19"/>
      <c r="Z524" s="19">
        <v>577.5643364</v>
      </c>
      <c r="AA524" s="19"/>
      <c r="AB524" s="19">
        <v>11.551286729999999</v>
      </c>
      <c r="AC524" s="16">
        <v>0.92</v>
      </c>
      <c r="AD524" s="19"/>
      <c r="AE524" s="19"/>
      <c r="CI524" t="s">
        <v>220</v>
      </c>
      <c r="CJ524">
        <v>515</v>
      </c>
      <c r="CK524" t="s">
        <v>453</v>
      </c>
      <c r="CL524" t="s">
        <v>286</v>
      </c>
      <c r="CM524">
        <f>IF(Table11[[#This Row],[CF heating system]]="Commercial electric heating",1,0)</f>
        <v>0</v>
      </c>
      <c r="CN524">
        <f>IF(AND(Table11[[#This Row],[CF heating system]]&lt;&gt;"Gas boiler",Table11[[#This Row],[Subsector]]&lt;&gt;"Industry"),1,0)</f>
        <v>0</v>
      </c>
      <c r="CO524" s="19">
        <v>0</v>
      </c>
      <c r="CV524" s="62"/>
      <c r="CW524" s="62"/>
    </row>
    <row r="525" spans="3:101" x14ac:dyDescent="0.25">
      <c r="C525" s="36"/>
      <c r="G525" s="36"/>
      <c r="H525" s="36"/>
      <c r="I525" s="36"/>
      <c r="J525" s="37"/>
      <c r="K525" s="37"/>
      <c r="L525" s="37"/>
      <c r="M525" s="37"/>
      <c r="P525" s="38"/>
      <c r="R525">
        <v>516</v>
      </c>
      <c r="S525" t="s">
        <v>555</v>
      </c>
      <c r="T525">
        <v>2020</v>
      </c>
      <c r="U525">
        <v>1000</v>
      </c>
      <c r="V525">
        <v>3000</v>
      </c>
      <c r="W525" t="s">
        <v>517</v>
      </c>
      <c r="Y525" s="19"/>
      <c r="Z525" s="19">
        <v>577.5643364</v>
      </c>
      <c r="AA525" s="19"/>
      <c r="AB525" s="19">
        <v>11.551286729999999</v>
      </c>
      <c r="AC525" s="16">
        <v>0.92</v>
      </c>
      <c r="AD525" s="19"/>
      <c r="AE525" s="19"/>
      <c r="CI525" t="s">
        <v>220</v>
      </c>
      <c r="CJ525">
        <v>516</v>
      </c>
      <c r="CK525" t="s">
        <v>453</v>
      </c>
      <c r="CL525" t="s">
        <v>462</v>
      </c>
      <c r="CM525">
        <f>IF(Table11[[#This Row],[CF heating system]]="Commercial electric heating",1,0)</f>
        <v>0</v>
      </c>
      <c r="CN525">
        <f>IF(AND(Table11[[#This Row],[CF heating system]]&lt;&gt;"Gas boiler",Table11[[#This Row],[Subsector]]&lt;&gt;"Industry"),1,0)</f>
        <v>0</v>
      </c>
      <c r="CO525" s="19">
        <v>0</v>
      </c>
      <c r="CV525" s="62"/>
      <c r="CW525" s="62"/>
    </row>
    <row r="526" spans="3:101" x14ac:dyDescent="0.25">
      <c r="C526" s="36"/>
      <c r="G526" s="36"/>
      <c r="H526" s="36"/>
      <c r="I526" s="36"/>
      <c r="J526" s="37"/>
      <c r="K526" s="37"/>
      <c r="L526" s="37"/>
      <c r="M526" s="37"/>
      <c r="P526" s="38"/>
      <c r="R526">
        <v>517</v>
      </c>
      <c r="S526" t="s">
        <v>555</v>
      </c>
      <c r="T526">
        <v>2020</v>
      </c>
      <c r="U526">
        <v>3000</v>
      </c>
      <c r="V526">
        <v>10000</v>
      </c>
      <c r="W526" t="s">
        <v>517</v>
      </c>
      <c r="Y526" s="19"/>
      <c r="Z526" s="19">
        <v>356.81973829999998</v>
      </c>
      <c r="AA526" s="19"/>
      <c r="AB526" s="19">
        <v>7.1363947659999996</v>
      </c>
      <c r="AC526" s="16">
        <v>0.92</v>
      </c>
      <c r="AD526" s="19"/>
      <c r="AE526" s="19"/>
      <c r="CI526" t="s">
        <v>220</v>
      </c>
      <c r="CJ526">
        <v>517</v>
      </c>
      <c r="CK526" t="s">
        <v>453</v>
      </c>
      <c r="CL526" t="s">
        <v>475</v>
      </c>
      <c r="CM526">
        <f>IF(Table11[[#This Row],[CF heating system]]="Commercial electric heating",1,0)</f>
        <v>0</v>
      </c>
      <c r="CN526">
        <f>IF(AND(Table11[[#This Row],[CF heating system]]&lt;&gt;"Gas boiler",Table11[[#This Row],[Subsector]]&lt;&gt;"Industry"),1,0)</f>
        <v>0</v>
      </c>
      <c r="CO526" s="19">
        <v>0</v>
      </c>
      <c r="CV526" s="62"/>
      <c r="CW526" s="62"/>
    </row>
    <row r="527" spans="3:101" x14ac:dyDescent="0.25">
      <c r="C527" s="36"/>
      <c r="G527" s="36"/>
      <c r="H527" s="36"/>
      <c r="I527" s="36"/>
      <c r="J527" s="37"/>
      <c r="K527" s="37"/>
      <c r="L527" s="37"/>
      <c r="M527" s="37"/>
      <c r="P527" s="38"/>
      <c r="R527">
        <v>518</v>
      </c>
      <c r="S527" t="s">
        <v>555</v>
      </c>
      <c r="T527">
        <v>2020</v>
      </c>
      <c r="U527">
        <v>10000</v>
      </c>
      <c r="V527">
        <v>30000</v>
      </c>
      <c r="W527" t="s">
        <v>517</v>
      </c>
      <c r="Y527" s="19"/>
      <c r="Z527" s="19">
        <v>229.93250380000001</v>
      </c>
      <c r="AA527" s="19"/>
      <c r="AB527" s="19">
        <v>4.5986500760000002</v>
      </c>
      <c r="AC527" s="16">
        <v>0.92</v>
      </c>
      <c r="AD527" s="19"/>
      <c r="AE527" s="19"/>
      <c r="CI527" t="s">
        <v>220</v>
      </c>
      <c r="CJ527">
        <v>518</v>
      </c>
      <c r="CK527" t="s">
        <v>453</v>
      </c>
      <c r="CL527" t="s">
        <v>282</v>
      </c>
      <c r="CM527">
        <f>IF(Table11[[#This Row],[CF heating system]]="Commercial electric heating",1,0)</f>
        <v>0</v>
      </c>
      <c r="CN527">
        <f>IF(AND(Table11[[#This Row],[CF heating system]]&lt;&gt;"Gas boiler",Table11[[#This Row],[Subsector]]&lt;&gt;"Industry"),1,0)</f>
        <v>0</v>
      </c>
      <c r="CO527" s="19">
        <v>0</v>
      </c>
      <c r="CV527" s="62"/>
      <c r="CW527" s="62"/>
    </row>
    <row r="528" spans="3:101" x14ac:dyDescent="0.25">
      <c r="C528" s="36"/>
      <c r="G528" s="36"/>
      <c r="H528" s="36"/>
      <c r="I528" s="36"/>
      <c r="J528" s="37"/>
      <c r="K528" s="37"/>
      <c r="L528" s="37"/>
      <c r="M528" s="37"/>
      <c r="P528" s="38"/>
      <c r="R528">
        <v>519</v>
      </c>
      <c r="S528" t="s">
        <v>555</v>
      </c>
      <c r="T528">
        <v>2020</v>
      </c>
      <c r="U528">
        <v>30000</v>
      </c>
      <c r="V528">
        <v>100000000</v>
      </c>
      <c r="W528" t="s">
        <v>517</v>
      </c>
      <c r="Y528" s="19"/>
      <c r="Z528" s="19">
        <v>142.0524964</v>
      </c>
      <c r="AA528" s="19"/>
      <c r="AB528" s="19">
        <v>2.8410499279999999</v>
      </c>
      <c r="AC528" s="16">
        <v>0.92</v>
      </c>
      <c r="AD528" s="19"/>
      <c r="AE528" s="19"/>
      <c r="CI528" t="s">
        <v>220</v>
      </c>
      <c r="CJ528">
        <v>519</v>
      </c>
      <c r="CK528" t="s">
        <v>453</v>
      </c>
      <c r="CL528" t="s">
        <v>267</v>
      </c>
      <c r="CM528">
        <f>IF(Table11[[#This Row],[CF heating system]]="Commercial electric heating",1,0)</f>
        <v>0</v>
      </c>
      <c r="CN528">
        <f>IF(AND(Table11[[#This Row],[CF heating system]]&lt;&gt;"Gas boiler",Table11[[#This Row],[Subsector]]&lt;&gt;"Industry"),1,0)</f>
        <v>0</v>
      </c>
      <c r="CO528" s="19">
        <v>0</v>
      </c>
      <c r="CV528" s="62"/>
      <c r="CW528" s="62"/>
    </row>
    <row r="529" spans="3:101" x14ac:dyDescent="0.25">
      <c r="C529" s="36"/>
      <c r="G529" s="36"/>
      <c r="H529" s="36"/>
      <c r="I529" s="36"/>
      <c r="J529" s="37"/>
      <c r="K529" s="37"/>
      <c r="L529" s="37"/>
      <c r="M529" s="37"/>
      <c r="P529" s="38"/>
      <c r="R529">
        <v>520</v>
      </c>
      <c r="S529" t="s">
        <v>555</v>
      </c>
      <c r="T529">
        <v>2020</v>
      </c>
      <c r="U529">
        <v>100000000</v>
      </c>
      <c r="V529">
        <v>1000000000</v>
      </c>
      <c r="W529" t="s">
        <v>517</v>
      </c>
      <c r="Y529" s="19"/>
      <c r="Z529" s="19">
        <v>91.537778500000002</v>
      </c>
      <c r="AA529" s="19"/>
      <c r="AB529" s="19">
        <v>1.83075557</v>
      </c>
      <c r="AC529" s="16">
        <v>0.92</v>
      </c>
      <c r="AD529" s="19"/>
      <c r="AE529" s="19"/>
      <c r="CI529" t="s">
        <v>220</v>
      </c>
      <c r="CJ529">
        <v>520</v>
      </c>
      <c r="CK529" t="s">
        <v>453</v>
      </c>
      <c r="CL529" t="s">
        <v>282</v>
      </c>
      <c r="CM529">
        <f>IF(Table11[[#This Row],[CF heating system]]="Commercial electric heating",1,0)</f>
        <v>0</v>
      </c>
      <c r="CN529">
        <f>IF(AND(Table11[[#This Row],[CF heating system]]&lt;&gt;"Gas boiler",Table11[[#This Row],[Subsector]]&lt;&gt;"Industry"),1,0)</f>
        <v>0</v>
      </c>
      <c r="CO529" s="19">
        <v>0</v>
      </c>
      <c r="CV529" s="62"/>
      <c r="CW529" s="62"/>
    </row>
    <row r="530" spans="3:101" x14ac:dyDescent="0.25">
      <c r="C530" s="36"/>
      <c r="G530" s="36"/>
      <c r="H530" s="36"/>
      <c r="I530" s="36"/>
      <c r="J530" s="37"/>
      <c r="K530" s="37"/>
      <c r="L530" s="37"/>
      <c r="M530" s="37"/>
      <c r="P530" s="38"/>
      <c r="R530">
        <v>521</v>
      </c>
      <c r="S530" t="s">
        <v>557</v>
      </c>
      <c r="T530">
        <v>2020</v>
      </c>
      <c r="U530">
        <v>0</v>
      </c>
      <c r="V530">
        <v>100</v>
      </c>
      <c r="W530" t="s">
        <v>517</v>
      </c>
      <c r="Y530" s="19"/>
      <c r="Z530" s="19">
        <v>577.5643364</v>
      </c>
      <c r="AA530" s="19"/>
      <c r="AB530" s="19">
        <v>11.551286729999999</v>
      </c>
      <c r="AC530" s="16">
        <v>0.85</v>
      </c>
      <c r="AD530" s="19"/>
      <c r="AE530" s="19"/>
      <c r="CI530" t="s">
        <v>220</v>
      </c>
      <c r="CJ530">
        <v>521</v>
      </c>
      <c r="CK530" t="s">
        <v>453</v>
      </c>
      <c r="CL530" t="s">
        <v>286</v>
      </c>
      <c r="CM530">
        <f>IF(Table11[[#This Row],[CF heating system]]="Commercial electric heating",1,0)</f>
        <v>0</v>
      </c>
      <c r="CN530">
        <f>IF(AND(Table11[[#This Row],[CF heating system]]&lt;&gt;"Gas boiler",Table11[[#This Row],[Subsector]]&lt;&gt;"Industry"),1,0)</f>
        <v>0</v>
      </c>
      <c r="CO530" s="19">
        <v>0</v>
      </c>
      <c r="CV530" s="62"/>
      <c r="CW530" s="62"/>
    </row>
    <row r="531" spans="3:101" x14ac:dyDescent="0.25">
      <c r="C531" s="36"/>
      <c r="G531" s="36"/>
      <c r="H531" s="36"/>
      <c r="I531" s="36"/>
      <c r="J531" s="37"/>
      <c r="K531" s="37"/>
      <c r="L531" s="37"/>
      <c r="M531" s="37"/>
      <c r="P531" s="38"/>
      <c r="R531">
        <v>522</v>
      </c>
      <c r="S531" t="s">
        <v>557</v>
      </c>
      <c r="T531">
        <v>2020</v>
      </c>
      <c r="U531">
        <v>100</v>
      </c>
      <c r="V531">
        <v>300</v>
      </c>
      <c r="W531" t="s">
        <v>517</v>
      </c>
      <c r="Y531" s="19"/>
      <c r="Z531" s="19">
        <v>577.5643364</v>
      </c>
      <c r="AA531" s="19"/>
      <c r="AB531" s="19">
        <v>11.551286729999999</v>
      </c>
      <c r="AC531" s="16">
        <v>0.85</v>
      </c>
      <c r="AD531" s="19"/>
      <c r="AE531" s="19"/>
      <c r="CI531" t="s">
        <v>220</v>
      </c>
      <c r="CJ531">
        <v>522</v>
      </c>
      <c r="CK531" t="s">
        <v>453</v>
      </c>
      <c r="CL531" t="s">
        <v>462</v>
      </c>
      <c r="CM531">
        <f>IF(Table11[[#This Row],[CF heating system]]="Commercial electric heating",1,0)</f>
        <v>0</v>
      </c>
      <c r="CN531">
        <f>IF(AND(Table11[[#This Row],[CF heating system]]&lt;&gt;"Gas boiler",Table11[[#This Row],[Subsector]]&lt;&gt;"Industry"),1,0)</f>
        <v>0</v>
      </c>
      <c r="CO531" s="19">
        <v>0</v>
      </c>
      <c r="CV531" s="62"/>
      <c r="CW531" s="62"/>
    </row>
    <row r="532" spans="3:101" x14ac:dyDescent="0.25">
      <c r="C532" s="36"/>
      <c r="G532" s="36"/>
      <c r="H532" s="36"/>
      <c r="I532" s="36"/>
      <c r="J532" s="37"/>
      <c r="K532" s="37"/>
      <c r="L532" s="37"/>
      <c r="M532" s="37"/>
      <c r="P532" s="38"/>
      <c r="R532">
        <v>523</v>
      </c>
      <c r="S532" t="s">
        <v>557</v>
      </c>
      <c r="T532">
        <v>2020</v>
      </c>
      <c r="U532">
        <v>300</v>
      </c>
      <c r="V532">
        <v>1000</v>
      </c>
      <c r="W532" t="s">
        <v>517</v>
      </c>
      <c r="Y532" s="19"/>
      <c r="Z532" s="19">
        <v>577.5643364</v>
      </c>
      <c r="AA532" s="19"/>
      <c r="AB532" s="19">
        <v>11.551286729999999</v>
      </c>
      <c r="AC532" s="16">
        <v>0.85</v>
      </c>
      <c r="AD532" s="19"/>
      <c r="AE532" s="19"/>
      <c r="CI532" t="s">
        <v>220</v>
      </c>
      <c r="CJ532">
        <v>523</v>
      </c>
      <c r="CK532" t="s">
        <v>453</v>
      </c>
      <c r="CL532" t="s">
        <v>475</v>
      </c>
      <c r="CM532">
        <f>IF(Table11[[#This Row],[CF heating system]]="Commercial electric heating",1,0)</f>
        <v>0</v>
      </c>
      <c r="CN532">
        <f>IF(AND(Table11[[#This Row],[CF heating system]]&lt;&gt;"Gas boiler",Table11[[#This Row],[Subsector]]&lt;&gt;"Industry"),1,0)</f>
        <v>0</v>
      </c>
      <c r="CO532" s="19">
        <v>0</v>
      </c>
      <c r="CV532" s="62"/>
      <c r="CW532" s="62"/>
    </row>
    <row r="533" spans="3:101" x14ac:dyDescent="0.25">
      <c r="C533" s="36"/>
      <c r="G533" s="36"/>
      <c r="H533" s="36"/>
      <c r="I533" s="36"/>
      <c r="J533" s="37"/>
      <c r="K533" s="37"/>
      <c r="L533" s="37"/>
      <c r="M533" s="37"/>
      <c r="P533" s="38"/>
      <c r="R533">
        <v>524</v>
      </c>
      <c r="S533" t="s">
        <v>557</v>
      </c>
      <c r="T533">
        <v>2020</v>
      </c>
      <c r="U533">
        <v>1000</v>
      </c>
      <c r="V533">
        <v>3000</v>
      </c>
      <c r="W533" t="s">
        <v>517</v>
      </c>
      <c r="Y533" s="19"/>
      <c r="Z533" s="19">
        <v>577.5643364</v>
      </c>
      <c r="AA533" s="19"/>
      <c r="AB533" s="19">
        <v>11.551286729999999</v>
      </c>
      <c r="AC533" s="16">
        <v>0.85</v>
      </c>
      <c r="AD533" s="19"/>
      <c r="AE533" s="19"/>
      <c r="CI533" t="s">
        <v>220</v>
      </c>
      <c r="CJ533">
        <v>524</v>
      </c>
      <c r="CK533" t="s">
        <v>453</v>
      </c>
      <c r="CL533" t="s">
        <v>282</v>
      </c>
      <c r="CM533">
        <f>IF(Table11[[#This Row],[CF heating system]]="Commercial electric heating",1,0)</f>
        <v>0</v>
      </c>
      <c r="CN533">
        <f>IF(AND(Table11[[#This Row],[CF heating system]]&lt;&gt;"Gas boiler",Table11[[#This Row],[Subsector]]&lt;&gt;"Industry"),1,0)</f>
        <v>0</v>
      </c>
      <c r="CO533" s="19">
        <v>0</v>
      </c>
      <c r="CV533" s="62"/>
      <c r="CW533" s="62"/>
    </row>
    <row r="534" spans="3:101" x14ac:dyDescent="0.25">
      <c r="C534" s="36"/>
      <c r="G534" s="36"/>
      <c r="H534" s="36"/>
      <c r="I534" s="36"/>
      <c r="J534" s="37"/>
      <c r="K534" s="37"/>
      <c r="L534" s="37"/>
      <c r="M534" s="37"/>
      <c r="P534" s="38"/>
      <c r="R534">
        <v>525</v>
      </c>
      <c r="S534" t="s">
        <v>557</v>
      </c>
      <c r="T534">
        <v>2020</v>
      </c>
      <c r="U534">
        <v>3000</v>
      </c>
      <c r="V534">
        <v>10000</v>
      </c>
      <c r="W534" t="s">
        <v>517</v>
      </c>
      <c r="Y534" s="19"/>
      <c r="Z534" s="19">
        <v>356.81973829999998</v>
      </c>
      <c r="AA534" s="19"/>
      <c r="AB534" s="19">
        <v>7.1363947659999996</v>
      </c>
      <c r="AC534" s="16">
        <v>0.85</v>
      </c>
      <c r="AD534" s="19"/>
      <c r="AE534" s="19"/>
      <c r="CI534" t="s">
        <v>220</v>
      </c>
      <c r="CJ534">
        <v>525</v>
      </c>
      <c r="CK534" t="s">
        <v>453</v>
      </c>
      <c r="CL534" t="s">
        <v>462</v>
      </c>
      <c r="CM534">
        <f>IF(Table11[[#This Row],[CF heating system]]="Commercial electric heating",1,0)</f>
        <v>0</v>
      </c>
      <c r="CN534">
        <f>IF(AND(Table11[[#This Row],[CF heating system]]&lt;&gt;"Gas boiler",Table11[[#This Row],[Subsector]]&lt;&gt;"Industry"),1,0)</f>
        <v>0</v>
      </c>
      <c r="CO534" s="19">
        <v>0</v>
      </c>
      <c r="CV534" s="62"/>
      <c r="CW534" s="62"/>
    </row>
    <row r="535" spans="3:101" x14ac:dyDescent="0.25">
      <c r="C535" s="36"/>
      <c r="G535" s="36"/>
      <c r="H535" s="36"/>
      <c r="I535" s="36"/>
      <c r="J535" s="37"/>
      <c r="K535" s="37"/>
      <c r="L535" s="37"/>
      <c r="M535" s="37"/>
      <c r="P535" s="38"/>
      <c r="R535">
        <v>526</v>
      </c>
      <c r="S535" t="s">
        <v>557</v>
      </c>
      <c r="T535">
        <v>2020</v>
      </c>
      <c r="U535">
        <v>10000</v>
      </c>
      <c r="V535">
        <v>30000</v>
      </c>
      <c r="W535" t="s">
        <v>517</v>
      </c>
      <c r="Y535" s="19"/>
      <c r="Z535" s="19">
        <v>229.93250380000001</v>
      </c>
      <c r="AA535" s="19"/>
      <c r="AB535" s="19">
        <v>4.5986500760000002</v>
      </c>
      <c r="AC535" s="16">
        <v>0.85</v>
      </c>
      <c r="AD535" s="19"/>
      <c r="AE535" s="19"/>
      <c r="CI535" t="s">
        <v>220</v>
      </c>
      <c r="CJ535">
        <v>526</v>
      </c>
      <c r="CK535" t="s">
        <v>453</v>
      </c>
      <c r="CL535" t="s">
        <v>286</v>
      </c>
      <c r="CM535">
        <f>IF(Table11[[#This Row],[CF heating system]]="Commercial electric heating",1,0)</f>
        <v>0</v>
      </c>
      <c r="CN535">
        <f>IF(AND(Table11[[#This Row],[CF heating system]]&lt;&gt;"Gas boiler",Table11[[#This Row],[Subsector]]&lt;&gt;"Industry"),1,0)</f>
        <v>0</v>
      </c>
      <c r="CO535" s="19">
        <v>0</v>
      </c>
      <c r="CV535" s="62"/>
      <c r="CW535" s="62"/>
    </row>
    <row r="536" spans="3:101" x14ac:dyDescent="0.25">
      <c r="C536" s="36"/>
      <c r="G536" s="36"/>
      <c r="H536" s="36"/>
      <c r="I536" s="36"/>
      <c r="J536" s="37"/>
      <c r="K536" s="37"/>
      <c r="L536" s="37"/>
      <c r="M536" s="37"/>
      <c r="P536" s="38"/>
      <c r="R536">
        <v>527</v>
      </c>
      <c r="S536" t="s">
        <v>557</v>
      </c>
      <c r="T536">
        <v>2020</v>
      </c>
      <c r="U536">
        <v>30000</v>
      </c>
      <c r="V536">
        <v>100000000</v>
      </c>
      <c r="W536" t="s">
        <v>517</v>
      </c>
      <c r="Y536" s="19"/>
      <c r="Z536" s="19">
        <v>142.0524964</v>
      </c>
      <c r="AA536" s="19"/>
      <c r="AB536" s="19">
        <v>2.8410499279999999</v>
      </c>
      <c r="AC536" s="16">
        <v>0.85</v>
      </c>
      <c r="AD536" s="19"/>
      <c r="AE536" s="19"/>
      <c r="CI536" t="s">
        <v>220</v>
      </c>
      <c r="CJ536">
        <v>527</v>
      </c>
      <c r="CK536" t="s">
        <v>453</v>
      </c>
      <c r="CL536" t="s">
        <v>458</v>
      </c>
      <c r="CM536">
        <f>IF(Table11[[#This Row],[CF heating system]]="Commercial electric heating",1,0)</f>
        <v>0</v>
      </c>
      <c r="CN536">
        <f>IF(AND(Table11[[#This Row],[CF heating system]]&lt;&gt;"Gas boiler",Table11[[#This Row],[Subsector]]&lt;&gt;"Industry"),1,0)</f>
        <v>0</v>
      </c>
      <c r="CO536" s="19">
        <v>0</v>
      </c>
      <c r="CV536" s="62"/>
      <c r="CW536" s="62"/>
    </row>
    <row r="537" spans="3:101" x14ac:dyDescent="0.25">
      <c r="C537" s="36"/>
      <c r="G537" s="36"/>
      <c r="H537" s="36"/>
      <c r="I537" s="36"/>
      <c r="J537" s="37"/>
      <c r="K537" s="37"/>
      <c r="L537" s="37"/>
      <c r="M537" s="37"/>
      <c r="P537" s="38"/>
      <c r="R537">
        <v>528</v>
      </c>
      <c r="S537" t="s">
        <v>557</v>
      </c>
      <c r="T537">
        <v>2020</v>
      </c>
      <c r="U537">
        <v>100000000</v>
      </c>
      <c r="V537">
        <v>1000000000</v>
      </c>
      <c r="W537" t="s">
        <v>517</v>
      </c>
      <c r="Y537" s="19"/>
      <c r="Z537" s="19">
        <v>91.537778500000002</v>
      </c>
      <c r="AA537" s="19"/>
      <c r="AB537" s="19">
        <v>1.83075557</v>
      </c>
      <c r="AC537" s="16">
        <v>0.85</v>
      </c>
      <c r="AD537" s="19"/>
      <c r="AE537" s="19"/>
      <c r="CI537" t="s">
        <v>220</v>
      </c>
      <c r="CJ537">
        <v>528</v>
      </c>
      <c r="CK537" t="s">
        <v>453</v>
      </c>
      <c r="CL537" t="s">
        <v>462</v>
      </c>
      <c r="CM537">
        <f>IF(Table11[[#This Row],[CF heating system]]="Commercial electric heating",1,0)</f>
        <v>0</v>
      </c>
      <c r="CN537">
        <f>IF(AND(Table11[[#This Row],[CF heating system]]&lt;&gt;"Gas boiler",Table11[[#This Row],[Subsector]]&lt;&gt;"Industry"),1,0)</f>
        <v>0</v>
      </c>
      <c r="CO537" s="19">
        <v>0</v>
      </c>
      <c r="CV537" s="62"/>
      <c r="CW537" s="62"/>
    </row>
    <row r="538" spans="3:101" x14ac:dyDescent="0.25">
      <c r="C538" s="36"/>
      <c r="G538" s="36"/>
      <c r="H538" s="36"/>
      <c r="I538" s="36"/>
      <c r="J538" s="37"/>
      <c r="K538" s="37"/>
      <c r="L538" s="37"/>
      <c r="M538" s="37"/>
      <c r="P538" s="38"/>
      <c r="R538">
        <v>529</v>
      </c>
      <c r="S538" t="s">
        <v>558</v>
      </c>
      <c r="T538">
        <v>2020</v>
      </c>
      <c r="U538">
        <v>0</v>
      </c>
      <c r="V538">
        <v>100</v>
      </c>
      <c r="W538" t="s">
        <v>517</v>
      </c>
      <c r="Y538" s="19"/>
      <c r="Z538" s="19">
        <v>1102.740898</v>
      </c>
      <c r="AA538" s="19"/>
      <c r="AB538" s="19">
        <v>22.054817960000001</v>
      </c>
      <c r="AC538" s="16">
        <v>0.85</v>
      </c>
      <c r="AD538" s="19"/>
      <c r="AE538" s="19"/>
      <c r="CI538" t="s">
        <v>220</v>
      </c>
      <c r="CJ538">
        <v>529</v>
      </c>
      <c r="CK538" t="s">
        <v>453</v>
      </c>
      <c r="CL538" t="s">
        <v>286</v>
      </c>
      <c r="CM538">
        <f>IF(Table11[[#This Row],[CF heating system]]="Commercial electric heating",1,0)</f>
        <v>0</v>
      </c>
      <c r="CN538">
        <f>IF(AND(Table11[[#This Row],[CF heating system]]&lt;&gt;"Gas boiler",Table11[[#This Row],[Subsector]]&lt;&gt;"Industry"),1,0)</f>
        <v>0</v>
      </c>
      <c r="CO538" s="19">
        <v>0</v>
      </c>
      <c r="CV538" s="62"/>
      <c r="CW538" s="62"/>
    </row>
    <row r="539" spans="3:101" x14ac:dyDescent="0.25">
      <c r="C539" s="36"/>
      <c r="G539" s="36"/>
      <c r="H539" s="36"/>
      <c r="I539" s="36"/>
      <c r="J539" s="37"/>
      <c r="K539" s="37"/>
      <c r="L539" s="37"/>
      <c r="M539" s="37"/>
      <c r="P539" s="38"/>
      <c r="R539">
        <v>530</v>
      </c>
      <c r="S539" t="s">
        <v>558</v>
      </c>
      <c r="T539">
        <v>2020</v>
      </c>
      <c r="U539">
        <v>100</v>
      </c>
      <c r="V539">
        <v>300</v>
      </c>
      <c r="W539" t="s">
        <v>517</v>
      </c>
      <c r="Y539" s="19"/>
      <c r="Z539" s="19">
        <v>1102.740898</v>
      </c>
      <c r="AA539" s="19"/>
      <c r="AB539" s="19">
        <v>22.054817960000001</v>
      </c>
      <c r="AC539" s="16">
        <v>0.85</v>
      </c>
      <c r="AD539" s="19"/>
      <c r="AE539" s="19"/>
      <c r="CI539" t="s">
        <v>220</v>
      </c>
      <c r="CJ539">
        <v>530</v>
      </c>
      <c r="CK539" t="s">
        <v>453</v>
      </c>
      <c r="CL539" t="s">
        <v>462</v>
      </c>
      <c r="CM539">
        <f>IF(Table11[[#This Row],[CF heating system]]="Commercial electric heating",1,0)</f>
        <v>0</v>
      </c>
      <c r="CN539">
        <f>IF(AND(Table11[[#This Row],[CF heating system]]&lt;&gt;"Gas boiler",Table11[[#This Row],[Subsector]]&lt;&gt;"Industry"),1,0)</f>
        <v>0</v>
      </c>
      <c r="CO539" s="19">
        <v>0</v>
      </c>
      <c r="CV539" s="62"/>
      <c r="CW539" s="62"/>
    </row>
    <row r="540" spans="3:101" x14ac:dyDescent="0.25">
      <c r="C540" s="36"/>
      <c r="G540" s="36"/>
      <c r="H540" s="36"/>
      <c r="I540" s="36"/>
      <c r="J540" s="37"/>
      <c r="K540" s="37"/>
      <c r="L540" s="37"/>
      <c r="M540" s="37"/>
      <c r="P540" s="38"/>
      <c r="R540">
        <v>531</v>
      </c>
      <c r="S540" t="s">
        <v>558</v>
      </c>
      <c r="T540">
        <v>2020</v>
      </c>
      <c r="U540">
        <v>300</v>
      </c>
      <c r="V540">
        <v>1000</v>
      </c>
      <c r="W540" t="s">
        <v>517</v>
      </c>
      <c r="Y540" s="19"/>
      <c r="Z540" s="19">
        <v>1102.740898</v>
      </c>
      <c r="AA540" s="19"/>
      <c r="AB540" s="19">
        <v>22.054817960000001</v>
      </c>
      <c r="AC540" s="16">
        <v>0.85</v>
      </c>
      <c r="AD540" s="19"/>
      <c r="AE540" s="19"/>
      <c r="CI540" t="s">
        <v>220</v>
      </c>
      <c r="CJ540">
        <v>531</v>
      </c>
      <c r="CK540" t="s">
        <v>453</v>
      </c>
      <c r="CL540" t="s">
        <v>475</v>
      </c>
      <c r="CM540">
        <f>IF(Table11[[#This Row],[CF heating system]]="Commercial electric heating",1,0)</f>
        <v>0</v>
      </c>
      <c r="CN540">
        <f>IF(AND(Table11[[#This Row],[CF heating system]]&lt;&gt;"Gas boiler",Table11[[#This Row],[Subsector]]&lt;&gt;"Industry"),1,0)</f>
        <v>0</v>
      </c>
      <c r="CO540" s="19">
        <v>0</v>
      </c>
      <c r="CV540" s="62"/>
      <c r="CW540" s="62"/>
    </row>
    <row r="541" spans="3:101" x14ac:dyDescent="0.25">
      <c r="C541" s="36"/>
      <c r="G541" s="36"/>
      <c r="H541" s="36"/>
      <c r="I541" s="36"/>
      <c r="J541" s="37"/>
      <c r="K541" s="37"/>
      <c r="L541" s="37"/>
      <c r="M541" s="37"/>
      <c r="P541" s="38"/>
      <c r="R541">
        <v>532</v>
      </c>
      <c r="S541" t="s">
        <v>558</v>
      </c>
      <c r="T541">
        <v>2020</v>
      </c>
      <c r="U541">
        <v>1000</v>
      </c>
      <c r="V541">
        <v>3000</v>
      </c>
      <c r="W541" t="s">
        <v>517</v>
      </c>
      <c r="Y541" s="19"/>
      <c r="Z541" s="19">
        <v>1102.740898</v>
      </c>
      <c r="AA541" s="19"/>
      <c r="AB541" s="19">
        <v>22.054817960000001</v>
      </c>
      <c r="AC541" s="16">
        <v>0.85</v>
      </c>
      <c r="AD541" s="19"/>
      <c r="AE541" s="19"/>
      <c r="CI541" t="s">
        <v>220</v>
      </c>
      <c r="CJ541">
        <v>532</v>
      </c>
      <c r="CK541" t="s">
        <v>453</v>
      </c>
      <c r="CL541" t="s">
        <v>281</v>
      </c>
      <c r="CM541">
        <f>IF(Table11[[#This Row],[CF heating system]]="Commercial electric heating",1,0)</f>
        <v>0</v>
      </c>
      <c r="CN541">
        <f>IF(AND(Table11[[#This Row],[CF heating system]]&lt;&gt;"Gas boiler",Table11[[#This Row],[Subsector]]&lt;&gt;"Industry"),1,0)</f>
        <v>0</v>
      </c>
      <c r="CO541" s="19">
        <v>0</v>
      </c>
      <c r="CV541" s="62"/>
      <c r="CW541" s="62"/>
    </row>
    <row r="542" spans="3:101" x14ac:dyDescent="0.25">
      <c r="C542" s="36"/>
      <c r="G542" s="36"/>
      <c r="H542" s="36"/>
      <c r="I542" s="36"/>
      <c r="J542" s="37"/>
      <c r="K542" s="37"/>
      <c r="L542" s="37"/>
      <c r="M542" s="37"/>
      <c r="P542" s="38"/>
      <c r="R542">
        <v>533</v>
      </c>
      <c r="S542" t="s">
        <v>558</v>
      </c>
      <c r="T542">
        <v>2020</v>
      </c>
      <c r="U542">
        <v>3000</v>
      </c>
      <c r="V542">
        <v>10000</v>
      </c>
      <c r="W542" t="s">
        <v>517</v>
      </c>
      <c r="Y542" s="19"/>
      <c r="Z542" s="19">
        <v>681.27426479999997</v>
      </c>
      <c r="AA542" s="19"/>
      <c r="AB542" s="19">
        <v>13.625485299999999</v>
      </c>
      <c r="AC542" s="16">
        <v>0.85</v>
      </c>
      <c r="AD542" s="19"/>
      <c r="AE542" s="19"/>
      <c r="CI542" t="s">
        <v>220</v>
      </c>
      <c r="CJ542">
        <v>533</v>
      </c>
      <c r="CK542" t="s">
        <v>453</v>
      </c>
      <c r="CL542" t="s">
        <v>286</v>
      </c>
      <c r="CM542">
        <f>IF(Table11[[#This Row],[CF heating system]]="Commercial electric heating",1,0)</f>
        <v>0</v>
      </c>
      <c r="CN542">
        <f>IF(AND(Table11[[#This Row],[CF heating system]]&lt;&gt;"Gas boiler",Table11[[#This Row],[Subsector]]&lt;&gt;"Industry"),1,0)</f>
        <v>0</v>
      </c>
      <c r="CO542" s="19">
        <v>0</v>
      </c>
      <c r="CV542" s="62"/>
      <c r="CW542" s="62"/>
    </row>
    <row r="543" spans="3:101" x14ac:dyDescent="0.25">
      <c r="C543" s="36"/>
      <c r="G543" s="36"/>
      <c r="H543" s="36"/>
      <c r="I543" s="36"/>
      <c r="J543" s="37"/>
      <c r="K543" s="37"/>
      <c r="L543" s="37"/>
      <c r="M543" s="37"/>
      <c r="P543" s="38"/>
      <c r="R543">
        <v>534</v>
      </c>
      <c r="S543" t="s">
        <v>558</v>
      </c>
      <c r="T543">
        <v>2020</v>
      </c>
      <c r="U543">
        <v>10000</v>
      </c>
      <c r="V543">
        <v>30000</v>
      </c>
      <c r="W543" t="s">
        <v>517</v>
      </c>
      <c r="Y543" s="19"/>
      <c r="Z543" s="19">
        <v>439.00905879999999</v>
      </c>
      <c r="AA543" s="19"/>
      <c r="AB543" s="19">
        <v>8.7801811759999993</v>
      </c>
      <c r="AC543" s="16">
        <v>0.85</v>
      </c>
      <c r="AD543" s="19"/>
      <c r="AE543" s="19"/>
      <c r="CI543" t="s">
        <v>220</v>
      </c>
      <c r="CJ543">
        <v>534</v>
      </c>
      <c r="CK543" t="s">
        <v>453</v>
      </c>
      <c r="CL543" t="s">
        <v>267</v>
      </c>
      <c r="CM543">
        <f>IF(Table11[[#This Row],[CF heating system]]="Commercial electric heating",1,0)</f>
        <v>0</v>
      </c>
      <c r="CN543">
        <f>IF(AND(Table11[[#This Row],[CF heating system]]&lt;&gt;"Gas boiler",Table11[[#This Row],[Subsector]]&lt;&gt;"Industry"),1,0)</f>
        <v>0</v>
      </c>
      <c r="CO543" s="19">
        <v>0</v>
      </c>
      <c r="CV543" s="62"/>
      <c r="CW543" s="62"/>
    </row>
    <row r="544" spans="3:101" x14ac:dyDescent="0.25">
      <c r="C544" s="36"/>
      <c r="G544" s="36"/>
      <c r="H544" s="36"/>
      <c r="I544" s="36"/>
      <c r="J544" s="37"/>
      <c r="K544" s="37"/>
      <c r="L544" s="37"/>
      <c r="M544" s="37"/>
      <c r="P544" s="38"/>
      <c r="R544">
        <v>535</v>
      </c>
      <c r="S544" t="s">
        <v>558</v>
      </c>
      <c r="T544">
        <v>2020</v>
      </c>
      <c r="U544">
        <v>30000</v>
      </c>
      <c r="V544">
        <v>100000000</v>
      </c>
      <c r="W544" t="s">
        <v>517</v>
      </c>
      <c r="Y544" s="19"/>
      <c r="Z544" s="19">
        <v>271.22016989999997</v>
      </c>
      <c r="AA544" s="19"/>
      <c r="AB544" s="19">
        <v>5.424403399</v>
      </c>
      <c r="AC544" s="16">
        <v>0.85</v>
      </c>
      <c r="AD544" s="19"/>
      <c r="AE544" s="19"/>
      <c r="CI544" t="s">
        <v>220</v>
      </c>
      <c r="CJ544">
        <v>535</v>
      </c>
      <c r="CK544" t="s">
        <v>453</v>
      </c>
      <c r="CL544" t="s">
        <v>458</v>
      </c>
      <c r="CM544">
        <f>IF(Table11[[#This Row],[CF heating system]]="Commercial electric heating",1,0)</f>
        <v>0</v>
      </c>
      <c r="CN544">
        <f>IF(AND(Table11[[#This Row],[CF heating system]]&lt;&gt;"Gas boiler",Table11[[#This Row],[Subsector]]&lt;&gt;"Industry"),1,0)</f>
        <v>0</v>
      </c>
      <c r="CO544" s="19">
        <v>0</v>
      </c>
      <c r="CV544" s="62"/>
      <c r="CW544" s="62"/>
    </row>
    <row r="545" spans="3:101" x14ac:dyDescent="0.25">
      <c r="C545" s="36"/>
      <c r="D545" s="36"/>
      <c r="E545" s="36"/>
      <c r="F545" s="36"/>
      <c r="G545" s="36"/>
      <c r="H545" s="36"/>
      <c r="I545" s="36"/>
      <c r="J545" s="37"/>
      <c r="K545" s="37"/>
      <c r="L545" s="37"/>
      <c r="M545" s="37"/>
      <c r="N545" s="38"/>
      <c r="O545" s="38"/>
      <c r="P545" s="38"/>
      <c r="R545">
        <v>536</v>
      </c>
      <c r="S545" t="s">
        <v>558</v>
      </c>
      <c r="T545">
        <v>2020</v>
      </c>
      <c r="U545">
        <v>100000000</v>
      </c>
      <c r="V545">
        <v>1000000000</v>
      </c>
      <c r="W545" t="s">
        <v>517</v>
      </c>
      <c r="Y545" s="19"/>
      <c r="Z545" s="19">
        <v>174.77265420000001</v>
      </c>
      <c r="AA545" s="19"/>
      <c r="AB545" s="19">
        <v>3.4954530849999998</v>
      </c>
      <c r="AC545" s="16">
        <v>0.85</v>
      </c>
      <c r="AD545" s="19"/>
      <c r="AE545" s="19"/>
      <c r="CI545" t="s">
        <v>220</v>
      </c>
      <c r="CJ545">
        <v>536</v>
      </c>
      <c r="CK545" t="s">
        <v>453</v>
      </c>
      <c r="CL545" t="s">
        <v>282</v>
      </c>
      <c r="CM545">
        <f>IF(Table11[[#This Row],[CF heating system]]="Commercial electric heating",1,0)</f>
        <v>0</v>
      </c>
      <c r="CN545">
        <f>IF(AND(Table11[[#This Row],[CF heating system]]&lt;&gt;"Gas boiler",Table11[[#This Row],[Subsector]]&lt;&gt;"Industry"),1,0)</f>
        <v>0</v>
      </c>
      <c r="CO545" s="19">
        <v>0</v>
      </c>
      <c r="CV545" s="62"/>
      <c r="CW545" s="62"/>
    </row>
    <row r="546" spans="3:101" x14ac:dyDescent="0.25">
      <c r="C546" s="36"/>
      <c r="D546" s="36"/>
      <c r="E546" s="36"/>
      <c r="F546" s="36"/>
      <c r="G546" s="36"/>
      <c r="H546" s="36"/>
      <c r="I546" s="36"/>
      <c r="J546" s="37"/>
      <c r="K546" s="37"/>
      <c r="L546" s="37"/>
      <c r="M546" s="37"/>
      <c r="N546" s="38"/>
      <c r="O546" s="38"/>
      <c r="P546" s="38"/>
      <c r="R546">
        <v>537</v>
      </c>
      <c r="S546" t="s">
        <v>559</v>
      </c>
      <c r="T546">
        <v>2020</v>
      </c>
      <c r="U546">
        <v>0</v>
      </c>
      <c r="V546">
        <v>100</v>
      </c>
      <c r="W546" t="s">
        <v>517</v>
      </c>
      <c r="Z546" s="19">
        <v>577.5643364</v>
      </c>
      <c r="AA546" s="19"/>
      <c r="AB546" s="19">
        <v>11.551286729999999</v>
      </c>
      <c r="AC546" s="68">
        <v>0.92</v>
      </c>
      <c r="AD546" s="19"/>
      <c r="AE546" s="19"/>
      <c r="CI546" t="s">
        <v>220</v>
      </c>
      <c r="CJ546">
        <v>537</v>
      </c>
      <c r="CK546" t="s">
        <v>453</v>
      </c>
      <c r="CL546" t="s">
        <v>286</v>
      </c>
      <c r="CM546">
        <f>IF(Table11[[#This Row],[CF heating system]]="Commercial electric heating",1,0)</f>
        <v>0</v>
      </c>
      <c r="CN546">
        <f>IF(AND(Table11[[#This Row],[CF heating system]]&lt;&gt;"Gas boiler",Table11[[#This Row],[Subsector]]&lt;&gt;"Industry"),1,0)</f>
        <v>0</v>
      </c>
      <c r="CO546" s="19">
        <v>0</v>
      </c>
      <c r="CV546" s="62"/>
      <c r="CW546" s="62"/>
    </row>
    <row r="547" spans="3:101" x14ac:dyDescent="0.25">
      <c r="C547" s="36"/>
      <c r="D547" s="36"/>
      <c r="E547" s="36"/>
      <c r="F547" s="36"/>
      <c r="G547" s="36"/>
      <c r="H547" s="36"/>
      <c r="I547" s="36"/>
      <c r="J547" s="37"/>
      <c r="K547" s="37"/>
      <c r="L547" s="37"/>
      <c r="M547" s="37"/>
      <c r="N547" s="38"/>
      <c r="O547" s="38"/>
      <c r="P547" s="38"/>
      <c r="R547">
        <v>538</v>
      </c>
      <c r="S547" t="s">
        <v>559</v>
      </c>
      <c r="T547">
        <v>2020</v>
      </c>
      <c r="U547">
        <v>100</v>
      </c>
      <c r="V547">
        <v>300</v>
      </c>
      <c r="W547" t="s">
        <v>517</v>
      </c>
      <c r="Z547" s="19">
        <v>577.5643364</v>
      </c>
      <c r="AA547" s="19"/>
      <c r="AB547" s="19">
        <v>11.551286729999999</v>
      </c>
      <c r="AC547" s="68">
        <v>0.92</v>
      </c>
      <c r="AD547" s="19"/>
      <c r="AE547" s="19"/>
      <c r="CI547" t="s">
        <v>220</v>
      </c>
      <c r="CJ547">
        <v>538</v>
      </c>
      <c r="CK547" t="s">
        <v>453</v>
      </c>
      <c r="CL547" t="s">
        <v>458</v>
      </c>
      <c r="CM547">
        <f>IF(Table11[[#This Row],[CF heating system]]="Commercial electric heating",1,0)</f>
        <v>0</v>
      </c>
      <c r="CN547">
        <f>IF(AND(Table11[[#This Row],[CF heating system]]&lt;&gt;"Gas boiler",Table11[[#This Row],[Subsector]]&lt;&gt;"Industry"),1,0)</f>
        <v>0</v>
      </c>
      <c r="CO547" s="19">
        <v>0</v>
      </c>
      <c r="CV547" s="62"/>
      <c r="CW547" s="62"/>
    </row>
    <row r="548" spans="3:101" x14ac:dyDescent="0.25">
      <c r="C548" s="36"/>
      <c r="D548" s="36"/>
      <c r="E548" s="36"/>
      <c r="F548" s="36"/>
      <c r="G548" s="36"/>
      <c r="H548" s="36"/>
      <c r="I548" s="36"/>
      <c r="J548" s="37"/>
      <c r="K548" s="37"/>
      <c r="L548" s="37"/>
      <c r="M548" s="37"/>
      <c r="N548" s="38"/>
      <c r="O548" s="38"/>
      <c r="P548" s="38"/>
      <c r="R548">
        <v>539</v>
      </c>
      <c r="S548" t="s">
        <v>559</v>
      </c>
      <c r="T548">
        <v>2020</v>
      </c>
      <c r="U548">
        <v>300</v>
      </c>
      <c r="V548">
        <v>1000</v>
      </c>
      <c r="W548" t="s">
        <v>517</v>
      </c>
      <c r="Z548" s="19">
        <v>577.5643364</v>
      </c>
      <c r="AA548" s="19"/>
      <c r="AB548" s="19">
        <v>11.551286729999999</v>
      </c>
      <c r="AC548" s="68">
        <v>0.92</v>
      </c>
      <c r="AD548" s="19"/>
      <c r="AE548" s="19"/>
      <c r="CI548" t="s">
        <v>220</v>
      </c>
      <c r="CJ548">
        <v>539</v>
      </c>
      <c r="CK548" t="s">
        <v>453</v>
      </c>
      <c r="CL548" t="s">
        <v>462</v>
      </c>
      <c r="CM548">
        <f>IF(Table11[[#This Row],[CF heating system]]="Commercial electric heating",1,0)</f>
        <v>0</v>
      </c>
      <c r="CN548">
        <f>IF(AND(Table11[[#This Row],[CF heating system]]&lt;&gt;"Gas boiler",Table11[[#This Row],[Subsector]]&lt;&gt;"Industry"),1,0)</f>
        <v>0</v>
      </c>
      <c r="CO548" s="19">
        <v>0</v>
      </c>
      <c r="CV548" s="62"/>
      <c r="CW548" s="62"/>
    </row>
    <row r="549" spans="3:101" x14ac:dyDescent="0.25">
      <c r="C549" s="36"/>
      <c r="D549" s="36"/>
      <c r="E549" s="36"/>
      <c r="F549" s="36"/>
      <c r="G549" s="36"/>
      <c r="H549" s="36"/>
      <c r="I549" s="36"/>
      <c r="J549" s="37"/>
      <c r="K549" s="37"/>
      <c r="L549" s="37"/>
      <c r="M549" s="37"/>
      <c r="N549" s="38"/>
      <c r="O549" s="38"/>
      <c r="P549" s="38"/>
      <c r="R549">
        <v>540</v>
      </c>
      <c r="S549" t="s">
        <v>559</v>
      </c>
      <c r="T549">
        <v>2020</v>
      </c>
      <c r="U549">
        <v>1000</v>
      </c>
      <c r="V549">
        <v>3000</v>
      </c>
      <c r="W549" t="s">
        <v>517</v>
      </c>
      <c r="Z549" s="19">
        <v>577.5643364</v>
      </c>
      <c r="AA549" s="19"/>
      <c r="AB549" s="19">
        <v>11.551286729999999</v>
      </c>
      <c r="AC549" s="68">
        <v>0.92</v>
      </c>
      <c r="AD549" s="19"/>
      <c r="AE549" s="19"/>
      <c r="CI549" t="s">
        <v>220</v>
      </c>
      <c r="CJ549">
        <v>540</v>
      </c>
      <c r="CK549" t="s">
        <v>453</v>
      </c>
      <c r="CL549" t="s">
        <v>475</v>
      </c>
      <c r="CM549">
        <f>IF(Table11[[#This Row],[CF heating system]]="Commercial electric heating",1,0)</f>
        <v>0</v>
      </c>
      <c r="CN549">
        <f>IF(AND(Table11[[#This Row],[CF heating system]]&lt;&gt;"Gas boiler",Table11[[#This Row],[Subsector]]&lt;&gt;"Industry"),1,0)</f>
        <v>0</v>
      </c>
      <c r="CO549" s="19">
        <v>0</v>
      </c>
      <c r="CV549" s="62"/>
      <c r="CW549" s="62"/>
    </row>
    <row r="550" spans="3:101" x14ac:dyDescent="0.25">
      <c r="C550" s="36"/>
      <c r="D550" s="36"/>
      <c r="E550" s="36"/>
      <c r="F550" s="36"/>
      <c r="G550" s="36"/>
      <c r="H550" s="36"/>
      <c r="I550" s="36"/>
      <c r="J550" s="37"/>
      <c r="K550" s="37"/>
      <c r="L550" s="37"/>
      <c r="M550" s="37"/>
      <c r="N550" s="38"/>
      <c r="O550" s="38"/>
      <c r="P550" s="38"/>
      <c r="R550">
        <v>541</v>
      </c>
      <c r="S550" t="s">
        <v>559</v>
      </c>
      <c r="T550">
        <v>2020</v>
      </c>
      <c r="U550">
        <v>3000</v>
      </c>
      <c r="V550">
        <v>10000</v>
      </c>
      <c r="W550" t="s">
        <v>517</v>
      </c>
      <c r="Z550" s="19">
        <v>356.81973829999998</v>
      </c>
      <c r="AA550" s="19"/>
      <c r="AB550" s="19">
        <v>7.1363947659999996</v>
      </c>
      <c r="AC550" s="68">
        <v>0.92</v>
      </c>
      <c r="AD550" s="19"/>
      <c r="AE550" s="19"/>
      <c r="CI550" t="s">
        <v>220</v>
      </c>
      <c r="CJ550">
        <v>541</v>
      </c>
      <c r="CK550" t="s">
        <v>453</v>
      </c>
      <c r="CL550" t="s">
        <v>281</v>
      </c>
      <c r="CM550">
        <f>IF(Table11[[#This Row],[CF heating system]]="Commercial electric heating",1,0)</f>
        <v>0</v>
      </c>
      <c r="CN550">
        <f>IF(AND(Table11[[#This Row],[CF heating system]]&lt;&gt;"Gas boiler",Table11[[#This Row],[Subsector]]&lt;&gt;"Industry"),1,0)</f>
        <v>0</v>
      </c>
      <c r="CO550" s="19">
        <v>0</v>
      </c>
      <c r="CV550" s="62"/>
      <c r="CW550" s="62"/>
    </row>
    <row r="551" spans="3:101" x14ac:dyDescent="0.25">
      <c r="C551" s="36"/>
      <c r="D551" s="36"/>
      <c r="E551" s="36"/>
      <c r="F551" s="36"/>
      <c r="G551" s="36"/>
      <c r="H551" s="36"/>
      <c r="I551" s="36"/>
      <c r="J551" s="37"/>
      <c r="K551" s="37"/>
      <c r="L551" s="37"/>
      <c r="M551" s="37"/>
      <c r="N551" s="38"/>
      <c r="O551" s="38"/>
      <c r="P551" s="38"/>
      <c r="R551">
        <v>542</v>
      </c>
      <c r="S551" t="s">
        <v>559</v>
      </c>
      <c r="T551">
        <v>2020</v>
      </c>
      <c r="U551">
        <v>10000</v>
      </c>
      <c r="V551">
        <v>30000</v>
      </c>
      <c r="W551" t="s">
        <v>517</v>
      </c>
      <c r="Z551" s="19">
        <v>229.93250380000001</v>
      </c>
      <c r="AA551" s="19"/>
      <c r="AB551" s="19">
        <v>4.5986500760000002</v>
      </c>
      <c r="AC551" s="68">
        <v>0.92</v>
      </c>
      <c r="AD551" s="19"/>
      <c r="AE551" s="19"/>
      <c r="CI551" t="s">
        <v>220</v>
      </c>
      <c r="CJ551">
        <v>542</v>
      </c>
      <c r="CK551" t="s">
        <v>453</v>
      </c>
      <c r="CL551" t="s">
        <v>282</v>
      </c>
      <c r="CM551">
        <f>IF(Table11[[#This Row],[CF heating system]]="Commercial electric heating",1,0)</f>
        <v>0</v>
      </c>
      <c r="CN551">
        <f>IF(AND(Table11[[#This Row],[CF heating system]]&lt;&gt;"Gas boiler",Table11[[#This Row],[Subsector]]&lt;&gt;"Industry"),1,0)</f>
        <v>0</v>
      </c>
      <c r="CO551" s="19">
        <v>0</v>
      </c>
      <c r="CV551" s="62"/>
      <c r="CW551" s="62"/>
    </row>
    <row r="552" spans="3:101" x14ac:dyDescent="0.25">
      <c r="C552" s="36"/>
      <c r="D552" s="36"/>
      <c r="E552" s="36"/>
      <c r="F552" s="36"/>
      <c r="G552" s="36"/>
      <c r="H552" s="36"/>
      <c r="I552" s="36"/>
      <c r="J552" s="37"/>
      <c r="K552" s="37"/>
      <c r="L552" s="37"/>
      <c r="M552" s="37"/>
      <c r="N552" s="38"/>
      <c r="O552" s="38"/>
      <c r="P552" s="38"/>
      <c r="R552">
        <v>543</v>
      </c>
      <c r="S552" t="s">
        <v>559</v>
      </c>
      <c r="T552">
        <v>2020</v>
      </c>
      <c r="U552">
        <v>30000</v>
      </c>
      <c r="V552">
        <v>100000000</v>
      </c>
      <c r="W552" t="s">
        <v>517</v>
      </c>
      <c r="Z552" s="19">
        <v>142.0524964</v>
      </c>
      <c r="AA552" s="19"/>
      <c r="AB552" s="19">
        <v>2.8410499279999999</v>
      </c>
      <c r="AC552" s="68">
        <v>0.92</v>
      </c>
      <c r="AD552" s="19"/>
      <c r="AE552" s="19"/>
      <c r="CI552" t="s">
        <v>220</v>
      </c>
      <c r="CJ552">
        <v>543</v>
      </c>
      <c r="CK552" t="s">
        <v>453</v>
      </c>
      <c r="CL552" t="s">
        <v>286</v>
      </c>
      <c r="CM552">
        <f>IF(Table11[[#This Row],[CF heating system]]="Commercial electric heating",1,0)</f>
        <v>0</v>
      </c>
      <c r="CN552">
        <f>IF(AND(Table11[[#This Row],[CF heating system]]&lt;&gt;"Gas boiler",Table11[[#This Row],[Subsector]]&lt;&gt;"Industry"),1,0)</f>
        <v>0</v>
      </c>
      <c r="CO552" s="19">
        <v>0</v>
      </c>
      <c r="CV552" s="62"/>
      <c r="CW552" s="62"/>
    </row>
    <row r="553" spans="3:101" x14ac:dyDescent="0.25">
      <c r="C553" s="36"/>
      <c r="D553" s="36"/>
      <c r="E553" s="36"/>
      <c r="F553" s="36"/>
      <c r="G553" s="36"/>
      <c r="H553" s="36"/>
      <c r="I553" s="36"/>
      <c r="J553" s="37"/>
      <c r="K553" s="37"/>
      <c r="L553" s="37"/>
      <c r="M553" s="37"/>
      <c r="N553" s="38"/>
      <c r="O553" s="38"/>
      <c r="P553" s="38"/>
      <c r="R553">
        <v>544</v>
      </c>
      <c r="S553" t="s">
        <v>559</v>
      </c>
      <c r="T553">
        <v>2020</v>
      </c>
      <c r="U553">
        <v>100000000</v>
      </c>
      <c r="V553">
        <v>1000000000</v>
      </c>
      <c r="W553" t="s">
        <v>517</v>
      </c>
      <c r="Z553" s="19">
        <v>91.537778500000002</v>
      </c>
      <c r="AA553" s="19"/>
      <c r="AB553" s="19">
        <v>1.83075557</v>
      </c>
      <c r="AC553" s="68">
        <v>0.92</v>
      </c>
      <c r="AD553" s="19"/>
      <c r="AE553" s="19"/>
      <c r="CI553" t="s">
        <v>220</v>
      </c>
      <c r="CJ553">
        <v>544</v>
      </c>
      <c r="CK553" t="s">
        <v>453</v>
      </c>
      <c r="CL553" t="s">
        <v>462</v>
      </c>
      <c r="CM553">
        <f>IF(Table11[[#This Row],[CF heating system]]="Commercial electric heating",1,0)</f>
        <v>0</v>
      </c>
      <c r="CN553">
        <f>IF(AND(Table11[[#This Row],[CF heating system]]&lt;&gt;"Gas boiler",Table11[[#This Row],[Subsector]]&lt;&gt;"Industry"),1,0)</f>
        <v>0</v>
      </c>
      <c r="CO553" s="19">
        <v>0</v>
      </c>
      <c r="CV553" s="62"/>
      <c r="CW553" s="62"/>
    </row>
    <row r="554" spans="3:101" x14ac:dyDescent="0.25">
      <c r="C554" s="36"/>
      <c r="D554" s="36"/>
      <c r="E554" s="36"/>
      <c r="F554" s="36"/>
      <c r="G554" s="36"/>
      <c r="H554" s="36"/>
      <c r="I554" s="36"/>
      <c r="J554" s="37"/>
      <c r="K554" s="37"/>
      <c r="L554" s="37"/>
      <c r="M554" s="37"/>
      <c r="N554" s="38"/>
      <c r="O554" s="38"/>
      <c r="P554" s="38"/>
      <c r="CI554" t="s">
        <v>220</v>
      </c>
      <c r="CJ554">
        <v>545</v>
      </c>
      <c r="CK554" t="s">
        <v>453</v>
      </c>
      <c r="CL554" t="s">
        <v>475</v>
      </c>
      <c r="CM554">
        <f>IF(Table11[[#This Row],[CF heating system]]="Commercial electric heating",1,0)</f>
        <v>0</v>
      </c>
      <c r="CN554">
        <f>IF(AND(Table11[[#This Row],[CF heating system]]&lt;&gt;"Gas boiler",Table11[[#This Row],[Subsector]]&lt;&gt;"Industry"),1,0)</f>
        <v>0</v>
      </c>
      <c r="CO554" s="19">
        <v>0</v>
      </c>
      <c r="CV554" s="62"/>
      <c r="CW554" s="62"/>
    </row>
    <row r="555" spans="3:101" x14ac:dyDescent="0.25">
      <c r="C555" s="36"/>
      <c r="D555" s="36"/>
      <c r="E555" s="36"/>
      <c r="F555" s="36"/>
      <c r="G555" s="36"/>
      <c r="H555" s="36"/>
      <c r="I555" s="36"/>
      <c r="J555" s="37"/>
      <c r="K555" s="37"/>
      <c r="L555" s="37"/>
      <c r="M555" s="37"/>
      <c r="N555" s="38"/>
      <c r="O555" s="38"/>
      <c r="P555" s="38"/>
      <c r="CI555" t="s">
        <v>220</v>
      </c>
      <c r="CJ555">
        <v>546</v>
      </c>
      <c r="CK555" t="s">
        <v>453</v>
      </c>
      <c r="CL555" t="s">
        <v>281</v>
      </c>
      <c r="CM555">
        <f>IF(Table11[[#This Row],[CF heating system]]="Commercial electric heating",1,0)</f>
        <v>0</v>
      </c>
      <c r="CN555">
        <f>IF(AND(Table11[[#This Row],[CF heating system]]&lt;&gt;"Gas boiler",Table11[[#This Row],[Subsector]]&lt;&gt;"Industry"),1,0)</f>
        <v>0</v>
      </c>
      <c r="CO555" s="19">
        <v>0</v>
      </c>
      <c r="CV555" s="62"/>
      <c r="CW555" s="62"/>
    </row>
    <row r="556" spans="3:101" x14ac:dyDescent="0.25">
      <c r="C556" s="36"/>
      <c r="D556" s="36"/>
      <c r="E556" s="36"/>
      <c r="F556" s="36"/>
      <c r="G556" s="36"/>
      <c r="H556" s="36"/>
      <c r="I556" s="36"/>
      <c r="J556" s="37"/>
      <c r="K556" s="37"/>
      <c r="L556" s="37"/>
      <c r="M556" s="37"/>
      <c r="N556" s="38"/>
      <c r="O556" s="38"/>
      <c r="P556" s="38"/>
      <c r="U556" t="s">
        <v>565</v>
      </c>
      <c r="CI556" t="s">
        <v>220</v>
      </c>
      <c r="CJ556">
        <v>547</v>
      </c>
      <c r="CK556" t="s">
        <v>453</v>
      </c>
      <c r="CL556" t="s">
        <v>282</v>
      </c>
      <c r="CM556">
        <f>IF(Table11[[#This Row],[CF heating system]]="Commercial electric heating",1,0)</f>
        <v>0</v>
      </c>
      <c r="CN556">
        <f>IF(AND(Table11[[#This Row],[CF heating system]]&lt;&gt;"Gas boiler",Table11[[#This Row],[Subsector]]&lt;&gt;"Industry"),1,0)</f>
        <v>0</v>
      </c>
      <c r="CO556" s="19">
        <v>0</v>
      </c>
      <c r="CV556" s="62"/>
      <c r="CW556" s="62"/>
    </row>
    <row r="557" spans="3:101" x14ac:dyDescent="0.25">
      <c r="C557" s="36"/>
      <c r="D557" s="36"/>
      <c r="E557" s="36"/>
      <c r="F557" s="36"/>
      <c r="G557" s="36"/>
      <c r="H557" s="36"/>
      <c r="I557" s="36"/>
      <c r="J557" s="37"/>
      <c r="K557" s="37"/>
      <c r="L557" s="37"/>
      <c r="M557" s="37"/>
      <c r="N557" s="38"/>
      <c r="O557" s="38"/>
      <c r="P557" s="38"/>
      <c r="CI557" t="s">
        <v>220</v>
      </c>
      <c r="CJ557">
        <v>548</v>
      </c>
      <c r="CK557" t="s">
        <v>453</v>
      </c>
      <c r="CL557" t="s">
        <v>286</v>
      </c>
      <c r="CM557">
        <f>IF(Table11[[#This Row],[CF heating system]]="Commercial electric heating",1,0)</f>
        <v>0</v>
      </c>
      <c r="CN557">
        <f>IF(AND(Table11[[#This Row],[CF heating system]]&lt;&gt;"Gas boiler",Table11[[#This Row],[Subsector]]&lt;&gt;"Industry"),1,0)</f>
        <v>0</v>
      </c>
      <c r="CO557" s="19">
        <v>0</v>
      </c>
      <c r="CV557" s="62"/>
      <c r="CW557" s="62"/>
    </row>
    <row r="558" spans="3:101" x14ac:dyDescent="0.25">
      <c r="C558" s="36"/>
      <c r="D558" s="36"/>
      <c r="E558" s="36"/>
      <c r="F558" s="36"/>
      <c r="G558" s="36"/>
      <c r="H558" s="36"/>
      <c r="I558" s="36"/>
      <c r="J558" s="37"/>
      <c r="K558" s="37"/>
      <c r="L558" s="37"/>
      <c r="M558" s="37"/>
      <c r="N558" s="38"/>
      <c r="O558" s="38"/>
      <c r="P558" s="38"/>
      <c r="CI558" t="s">
        <v>220</v>
      </c>
      <c r="CJ558">
        <v>549</v>
      </c>
      <c r="CK558" t="s">
        <v>453</v>
      </c>
      <c r="CL558" t="s">
        <v>462</v>
      </c>
      <c r="CM558">
        <f>IF(Table11[[#This Row],[CF heating system]]="Commercial electric heating",1,0)</f>
        <v>0</v>
      </c>
      <c r="CN558">
        <f>IF(AND(Table11[[#This Row],[CF heating system]]&lt;&gt;"Gas boiler",Table11[[#This Row],[Subsector]]&lt;&gt;"Industry"),1,0)</f>
        <v>0</v>
      </c>
      <c r="CO558" s="19">
        <v>0</v>
      </c>
      <c r="CV558" s="62"/>
      <c r="CW558" s="62"/>
    </row>
    <row r="559" spans="3:101" x14ac:dyDescent="0.25">
      <c r="C559" s="36"/>
      <c r="D559" s="36"/>
      <c r="E559" s="36"/>
      <c r="F559" s="36"/>
      <c r="G559" s="36"/>
      <c r="H559" s="36"/>
      <c r="I559" s="36"/>
      <c r="J559" s="37"/>
      <c r="K559" s="37"/>
      <c r="L559" s="37"/>
      <c r="M559" s="37"/>
      <c r="N559" s="38"/>
      <c r="O559" s="38"/>
      <c r="P559" s="38"/>
      <c r="U559" t="s">
        <v>566</v>
      </c>
      <c r="W559" t="s">
        <v>462</v>
      </c>
      <c r="X559" t="s">
        <v>267</v>
      </c>
      <c r="Y559" t="s">
        <v>475</v>
      </c>
      <c r="Z559" t="s">
        <v>286</v>
      </c>
      <c r="AA559" t="s">
        <v>282</v>
      </c>
      <c r="AB559" t="s">
        <v>458</v>
      </c>
      <c r="AC559" t="s">
        <v>281</v>
      </c>
      <c r="CI559" t="s">
        <v>220</v>
      </c>
      <c r="CJ559">
        <v>550</v>
      </c>
      <c r="CK559" t="s">
        <v>453</v>
      </c>
      <c r="CL559" t="s">
        <v>475</v>
      </c>
      <c r="CM559">
        <f>IF(Table11[[#This Row],[CF heating system]]="Commercial electric heating",1,0)</f>
        <v>0</v>
      </c>
      <c r="CN559">
        <f>IF(AND(Table11[[#This Row],[CF heating system]]&lt;&gt;"Gas boiler",Table11[[#This Row],[Subsector]]&lt;&gt;"Industry"),1,0)</f>
        <v>0</v>
      </c>
      <c r="CO559" s="19">
        <v>0</v>
      </c>
      <c r="CV559" s="62"/>
      <c r="CW559" s="62"/>
    </row>
    <row r="560" spans="3:101" x14ac:dyDescent="0.25">
      <c r="C560" s="36"/>
      <c r="D560" s="36"/>
      <c r="E560" s="36"/>
      <c r="F560" s="36"/>
      <c r="G560" s="36"/>
      <c r="H560" s="36"/>
      <c r="I560" s="36"/>
      <c r="J560" s="37"/>
      <c r="K560" s="37"/>
      <c r="L560" s="37"/>
      <c r="M560" s="37"/>
      <c r="N560" s="38"/>
      <c r="O560" s="38"/>
      <c r="P560" s="38"/>
      <c r="U560">
        <v>0</v>
      </c>
      <c r="V560">
        <v>100</v>
      </c>
      <c r="W560" s="16">
        <f t="shared" ref="W560:W567" si="0">Z346/Z42</f>
        <v>1.154114905977079</v>
      </c>
      <c r="X560" s="16">
        <f t="shared" ref="X560:X567" si="1">Z250/Z18</f>
        <v>0.93565033688622579</v>
      </c>
      <c r="Y560" s="16">
        <f t="shared" ref="Y560:Y567" si="2">Z394/Z82</f>
        <v>0.66408028103416028</v>
      </c>
      <c r="Z560" s="16">
        <f t="shared" ref="Z560:Z567" si="3">Z538/Z138</f>
        <v>1.9246933699213251</v>
      </c>
      <c r="AA560" s="16">
        <f t="shared" ref="AA560:AA567" si="4">Z490/Z122</f>
        <v>0.47948066374459231</v>
      </c>
      <c r="AB560" s="16">
        <f t="shared" ref="AB560:AB567" si="5">Z298/Z26</f>
        <v>0.62635795840279518</v>
      </c>
      <c r="AC560" s="16">
        <f t="shared" ref="AC560:AC567" si="6">Z442/Z106</f>
        <v>0.51956327985941808</v>
      </c>
      <c r="CI560" t="s">
        <v>220</v>
      </c>
      <c r="CJ560">
        <v>551</v>
      </c>
      <c r="CK560" t="s">
        <v>453</v>
      </c>
      <c r="CL560" t="s">
        <v>282</v>
      </c>
      <c r="CM560">
        <f>IF(Table11[[#This Row],[CF heating system]]="Commercial electric heating",1,0)</f>
        <v>0</v>
      </c>
      <c r="CN560">
        <f>IF(AND(Table11[[#This Row],[CF heating system]]&lt;&gt;"Gas boiler",Table11[[#This Row],[Subsector]]&lt;&gt;"Industry"),1,0)</f>
        <v>0</v>
      </c>
      <c r="CO560" s="19">
        <v>0</v>
      </c>
      <c r="CV560" s="62"/>
      <c r="CW560" s="62"/>
    </row>
    <row r="561" spans="3:101" x14ac:dyDescent="0.25">
      <c r="C561" s="36"/>
      <c r="D561" s="36"/>
      <c r="E561" s="36"/>
      <c r="F561" s="36"/>
      <c r="G561" s="36"/>
      <c r="H561" s="36"/>
      <c r="I561" s="36"/>
      <c r="J561" s="37"/>
      <c r="K561" s="37"/>
      <c r="L561" s="37"/>
      <c r="M561" s="37"/>
      <c r="N561" s="38"/>
      <c r="O561" s="38"/>
      <c r="P561" s="38"/>
      <c r="U561">
        <v>100</v>
      </c>
      <c r="V561">
        <v>300</v>
      </c>
      <c r="W561" s="16">
        <f t="shared" si="0"/>
        <v>1.154114905977079</v>
      </c>
      <c r="X561" s="16">
        <f t="shared" si="1"/>
        <v>0.93565033688622579</v>
      </c>
      <c r="Y561" s="16">
        <f t="shared" si="2"/>
        <v>0.66408028103416028</v>
      </c>
      <c r="Z561" s="16">
        <f t="shared" si="3"/>
        <v>1.9246933699213251</v>
      </c>
      <c r="AA561" s="16">
        <f t="shared" si="4"/>
        <v>0.47948066374459231</v>
      </c>
      <c r="AB561" s="16">
        <f t="shared" si="5"/>
        <v>0.62635795840279518</v>
      </c>
      <c r="AC561" s="16">
        <f t="shared" si="6"/>
        <v>0.51956327985941808</v>
      </c>
      <c r="CI561" t="s">
        <v>220</v>
      </c>
      <c r="CJ561">
        <v>552</v>
      </c>
      <c r="CK561" t="s">
        <v>453</v>
      </c>
      <c r="CL561" t="s">
        <v>267</v>
      </c>
      <c r="CM561">
        <f>IF(Table11[[#This Row],[CF heating system]]="Commercial electric heating",1,0)</f>
        <v>0</v>
      </c>
      <c r="CN561">
        <f>IF(AND(Table11[[#This Row],[CF heating system]]&lt;&gt;"Gas boiler",Table11[[#This Row],[Subsector]]&lt;&gt;"Industry"),1,0)</f>
        <v>0</v>
      </c>
      <c r="CO561" s="19">
        <v>0</v>
      </c>
      <c r="CV561" s="62"/>
      <c r="CW561" s="62"/>
    </row>
    <row r="562" spans="3:101" x14ac:dyDescent="0.25">
      <c r="C562" s="36"/>
      <c r="D562" s="36"/>
      <c r="E562" s="36"/>
      <c r="F562" s="36"/>
      <c r="G562" s="36"/>
      <c r="H562" s="36"/>
      <c r="I562" s="36"/>
      <c r="J562" s="37"/>
      <c r="K562" s="37"/>
      <c r="L562" s="37"/>
      <c r="M562" s="37"/>
      <c r="N562" s="38"/>
      <c r="O562" s="38"/>
      <c r="P562" s="38"/>
      <c r="U562">
        <v>300</v>
      </c>
      <c r="V562">
        <v>1000</v>
      </c>
      <c r="W562" s="16">
        <f t="shared" si="0"/>
        <v>1.154114905977079</v>
      </c>
      <c r="X562" s="16">
        <f t="shared" si="1"/>
        <v>0.93565033688622579</v>
      </c>
      <c r="Y562" s="16">
        <f t="shared" si="2"/>
        <v>0.66408028103416028</v>
      </c>
      <c r="Z562" s="16">
        <f t="shared" si="3"/>
        <v>1.9246933699213251</v>
      </c>
      <c r="AA562" s="16">
        <f t="shared" si="4"/>
        <v>0.47948066374459231</v>
      </c>
      <c r="AB562" s="16">
        <f t="shared" si="5"/>
        <v>0.62635795840279518</v>
      </c>
      <c r="AC562" s="16">
        <f t="shared" si="6"/>
        <v>0.51956327985941808</v>
      </c>
      <c r="CI562" t="s">
        <v>220</v>
      </c>
      <c r="CJ562">
        <v>553</v>
      </c>
      <c r="CK562" t="s">
        <v>453</v>
      </c>
      <c r="CL562" t="s">
        <v>282</v>
      </c>
      <c r="CM562">
        <f>IF(Table11[[#This Row],[CF heating system]]="Commercial electric heating",1,0)</f>
        <v>0</v>
      </c>
      <c r="CN562">
        <f>IF(AND(Table11[[#This Row],[CF heating system]]&lt;&gt;"Gas boiler",Table11[[#This Row],[Subsector]]&lt;&gt;"Industry"),1,0)</f>
        <v>0</v>
      </c>
      <c r="CO562" s="19">
        <v>0</v>
      </c>
      <c r="CV562" s="62"/>
      <c r="CW562" s="62"/>
    </row>
    <row r="563" spans="3:101" x14ac:dyDescent="0.25">
      <c r="C563" s="36"/>
      <c r="D563" s="36"/>
      <c r="E563" s="36"/>
      <c r="F563" s="36"/>
      <c r="G563" s="36"/>
      <c r="H563" s="36"/>
      <c r="I563" s="36"/>
      <c r="J563" s="37"/>
      <c r="K563" s="37"/>
      <c r="L563" s="37"/>
      <c r="M563" s="37"/>
      <c r="N563" s="38"/>
      <c r="O563" s="38"/>
      <c r="P563" s="38"/>
      <c r="U563">
        <v>1000</v>
      </c>
      <c r="V563">
        <v>3000</v>
      </c>
      <c r="W563" s="16">
        <f t="shared" si="0"/>
        <v>1.154114905977079</v>
      </c>
      <c r="X563" s="16">
        <f t="shared" si="1"/>
        <v>0.93565033688622579</v>
      </c>
      <c r="Y563" s="16">
        <f t="shared" si="2"/>
        <v>0.66408028103416028</v>
      </c>
      <c r="Z563" s="16">
        <f t="shared" si="3"/>
        <v>1.9246933699213251</v>
      </c>
      <c r="AA563" s="16">
        <f t="shared" si="4"/>
        <v>0.47948066374459231</v>
      </c>
      <c r="AB563" s="16">
        <f t="shared" si="5"/>
        <v>0.62635795840279518</v>
      </c>
      <c r="AC563" s="16">
        <f t="shared" si="6"/>
        <v>0.51956327985941808</v>
      </c>
      <c r="CI563" t="s">
        <v>220</v>
      </c>
      <c r="CJ563">
        <v>554</v>
      </c>
      <c r="CK563" t="s">
        <v>453</v>
      </c>
      <c r="CL563" t="s">
        <v>286</v>
      </c>
      <c r="CM563">
        <f>IF(Table11[[#This Row],[CF heating system]]="Commercial electric heating",1,0)</f>
        <v>0</v>
      </c>
      <c r="CN563">
        <f>IF(AND(Table11[[#This Row],[CF heating system]]&lt;&gt;"Gas boiler",Table11[[#This Row],[Subsector]]&lt;&gt;"Industry"),1,0)</f>
        <v>0</v>
      </c>
      <c r="CO563" s="19">
        <v>0</v>
      </c>
      <c r="CV563" s="62"/>
      <c r="CW563" s="62"/>
    </row>
    <row r="564" spans="3:101" x14ac:dyDescent="0.25">
      <c r="C564" s="36"/>
      <c r="D564" s="36"/>
      <c r="E564" s="36"/>
      <c r="F564" s="36"/>
      <c r="G564" s="36"/>
      <c r="H564" s="36"/>
      <c r="I564" s="36"/>
      <c r="J564" s="37"/>
      <c r="K564" s="37"/>
      <c r="L564" s="37"/>
      <c r="M564" s="37"/>
      <c r="N564" s="38"/>
      <c r="O564" s="38"/>
      <c r="P564" s="38"/>
      <c r="U564">
        <v>3000</v>
      </c>
      <c r="V564">
        <v>10000</v>
      </c>
      <c r="W564" s="16">
        <f t="shared" si="0"/>
        <v>1.1696973051112178</v>
      </c>
      <c r="X564" s="16">
        <f t="shared" si="1"/>
        <v>0.93565033687537613</v>
      </c>
      <c r="Y564" s="16">
        <f t="shared" si="2"/>
        <v>0.66408028117537976</v>
      </c>
      <c r="Z564" s="16">
        <f t="shared" si="3"/>
        <v>1.9246933699392781</v>
      </c>
      <c r="AA564" s="16">
        <f t="shared" si="4"/>
        <v>0.47948066395583366</v>
      </c>
      <c r="AB564" s="16">
        <f t="shared" si="5"/>
        <v>0.62635795850505482</v>
      </c>
      <c r="AC564" s="16">
        <f t="shared" si="6"/>
        <v>0.51956327985457174</v>
      </c>
      <c r="CI564" t="s">
        <v>220</v>
      </c>
      <c r="CJ564">
        <v>555</v>
      </c>
      <c r="CK564" t="s">
        <v>453</v>
      </c>
      <c r="CL564" t="s">
        <v>462</v>
      </c>
      <c r="CM564">
        <f>IF(Table11[[#This Row],[CF heating system]]="Commercial electric heating",1,0)</f>
        <v>0</v>
      </c>
      <c r="CN564">
        <f>IF(AND(Table11[[#This Row],[CF heating system]]&lt;&gt;"Gas boiler",Table11[[#This Row],[Subsector]]&lt;&gt;"Industry"),1,0)</f>
        <v>0</v>
      </c>
      <c r="CO564" s="19">
        <v>0</v>
      </c>
      <c r="CV564" s="62"/>
      <c r="CW564" s="62"/>
    </row>
    <row r="565" spans="3:101" x14ac:dyDescent="0.25">
      <c r="C565" s="36"/>
      <c r="D565" s="36"/>
      <c r="E565" s="36"/>
      <c r="F565" s="36"/>
      <c r="G565" s="36"/>
      <c r="H565" s="36"/>
      <c r="I565" s="36"/>
      <c r="J565" s="37"/>
      <c r="K565" s="37"/>
      <c r="L565" s="37"/>
      <c r="M565" s="37"/>
      <c r="N565" s="38"/>
      <c r="O565" s="38"/>
      <c r="P565" s="38"/>
      <c r="U565">
        <v>10000</v>
      </c>
      <c r="V565">
        <v>30000</v>
      </c>
      <c r="W565" s="16">
        <f t="shared" si="0"/>
        <v>1.1852868702593582</v>
      </c>
      <c r="X565" s="16">
        <f t="shared" si="1"/>
        <v>0.93565033689653365</v>
      </c>
      <c r="Y565" s="16">
        <f t="shared" si="2"/>
        <v>0.66408028094839322</v>
      </c>
      <c r="Z565" s="16">
        <f t="shared" si="3"/>
        <v>1.924693370580552</v>
      </c>
      <c r="AA565" s="16">
        <f t="shared" si="4"/>
        <v>0.47948066398051264</v>
      </c>
      <c r="AB565" s="16">
        <f t="shared" si="5"/>
        <v>0.62635795854429743</v>
      </c>
      <c r="AC565" s="16">
        <f t="shared" si="6"/>
        <v>0.51956327968146243</v>
      </c>
      <c r="CI565" t="s">
        <v>220</v>
      </c>
      <c r="CJ565">
        <v>556</v>
      </c>
      <c r="CK565" t="s">
        <v>453</v>
      </c>
      <c r="CL565" t="s">
        <v>475</v>
      </c>
      <c r="CM565">
        <f>IF(Table11[[#This Row],[CF heating system]]="Commercial electric heating",1,0)</f>
        <v>0</v>
      </c>
      <c r="CN565">
        <f>IF(AND(Table11[[#This Row],[CF heating system]]&lt;&gt;"Gas boiler",Table11[[#This Row],[Subsector]]&lt;&gt;"Industry"),1,0)</f>
        <v>0</v>
      </c>
      <c r="CO565" s="19">
        <v>0</v>
      </c>
      <c r="CV565" s="62"/>
      <c r="CW565" s="62"/>
    </row>
    <row r="566" spans="3:101" x14ac:dyDescent="0.25">
      <c r="C566" s="36"/>
      <c r="D566" s="36"/>
      <c r="E566" s="36"/>
      <c r="F566" s="36"/>
      <c r="G566" s="36"/>
      <c r="H566" s="36"/>
      <c r="I566" s="36"/>
      <c r="J566" s="37"/>
      <c r="K566" s="37"/>
      <c r="L566" s="37"/>
      <c r="M566" s="37"/>
      <c r="N566" s="38"/>
      <c r="O566" s="38"/>
      <c r="P566" s="38"/>
      <c r="U566">
        <v>30000</v>
      </c>
      <c r="V566">
        <v>100000</v>
      </c>
      <c r="W566" s="16">
        <f t="shared" si="0"/>
        <v>1.2040210347193872</v>
      </c>
      <c r="X566" s="16">
        <f t="shared" si="1"/>
        <v>0.93565033681178</v>
      </c>
      <c r="Y566" s="16">
        <f t="shared" si="2"/>
        <v>0.66408028102415584</v>
      </c>
      <c r="Z566" s="16">
        <f t="shared" si="3"/>
        <v>1.9246933704304108</v>
      </c>
      <c r="AA566" s="16">
        <f t="shared" si="4"/>
        <v>0.47948066391735289</v>
      </c>
      <c r="AB566" s="16">
        <f t="shared" si="5"/>
        <v>0.62635795849595632</v>
      </c>
      <c r="AC566" s="16">
        <f t="shared" si="6"/>
        <v>0.51956327972199245</v>
      </c>
      <c r="CI566" t="s">
        <v>220</v>
      </c>
      <c r="CJ566">
        <v>557</v>
      </c>
      <c r="CK566" t="s">
        <v>453</v>
      </c>
      <c r="CL566" t="s">
        <v>282</v>
      </c>
      <c r="CM566">
        <f>IF(Table11[[#This Row],[CF heating system]]="Commercial electric heating",1,0)</f>
        <v>0</v>
      </c>
      <c r="CN566">
        <f>IF(AND(Table11[[#This Row],[CF heating system]]&lt;&gt;"Gas boiler",Table11[[#This Row],[Subsector]]&lt;&gt;"Industry"),1,0)</f>
        <v>0</v>
      </c>
      <c r="CO566" s="19">
        <v>0</v>
      </c>
      <c r="CV566" s="62"/>
      <c r="CW566" s="62"/>
    </row>
    <row r="567" spans="3:101" x14ac:dyDescent="0.25">
      <c r="C567" s="36"/>
      <c r="D567" s="36"/>
      <c r="E567" s="36"/>
      <c r="F567" s="36"/>
      <c r="G567" s="36"/>
      <c r="H567" s="36"/>
      <c r="I567" s="36"/>
      <c r="J567" s="37"/>
      <c r="K567" s="37"/>
      <c r="L567" s="37"/>
      <c r="M567" s="37"/>
      <c r="N567" s="38"/>
      <c r="O567" s="38"/>
      <c r="P567" s="38"/>
      <c r="U567">
        <v>100000</v>
      </c>
      <c r="V567">
        <v>1000000</v>
      </c>
      <c r="W567" s="16">
        <f t="shared" si="0"/>
        <v>1.2227638143960418</v>
      </c>
      <c r="X567" s="16">
        <f t="shared" si="1"/>
        <v>0.93565033691829125</v>
      </c>
      <c r="Y567" s="16">
        <f t="shared" si="2"/>
        <v>0.66408028097646554</v>
      </c>
      <c r="Z567" s="16">
        <f t="shared" si="3"/>
        <v>1.9246933696222084</v>
      </c>
      <c r="AA567" s="16">
        <f t="shared" si="4"/>
        <v>0.47948066391147132</v>
      </c>
      <c r="AB567" s="16">
        <f t="shared" si="5"/>
        <v>0.62635795839738129</v>
      </c>
      <c r="AC567" s="16">
        <f t="shared" si="6"/>
        <v>0.51956327994016349</v>
      </c>
      <c r="CI567" t="s">
        <v>220</v>
      </c>
      <c r="CJ567">
        <v>558</v>
      </c>
      <c r="CK567" t="s">
        <v>453</v>
      </c>
      <c r="CL567" t="s">
        <v>462</v>
      </c>
      <c r="CM567">
        <f>IF(Table11[[#This Row],[CF heating system]]="Commercial electric heating",1,0)</f>
        <v>0</v>
      </c>
      <c r="CN567">
        <f>IF(AND(Table11[[#This Row],[CF heating system]]&lt;&gt;"Gas boiler",Table11[[#This Row],[Subsector]]&lt;&gt;"Industry"),1,0)</f>
        <v>0</v>
      </c>
      <c r="CO567" s="19">
        <v>0</v>
      </c>
      <c r="CV567" s="62"/>
      <c r="CW567" s="62"/>
    </row>
    <row r="568" spans="3:101" x14ac:dyDescent="0.25">
      <c r="C568" s="36"/>
      <c r="D568" s="36"/>
      <c r="E568" s="36"/>
      <c r="F568" s="36"/>
      <c r="G568" s="36"/>
      <c r="H568" s="36"/>
      <c r="I568" s="36"/>
      <c r="J568" s="37"/>
      <c r="K568" s="37"/>
      <c r="L568" s="37"/>
      <c r="M568" s="37"/>
      <c r="N568" s="38"/>
      <c r="O568" s="38"/>
      <c r="P568" s="38"/>
      <c r="CI568" t="s">
        <v>220</v>
      </c>
      <c r="CJ568">
        <v>559</v>
      </c>
      <c r="CK568" t="s">
        <v>453</v>
      </c>
      <c r="CL568" t="s">
        <v>286</v>
      </c>
      <c r="CM568">
        <f>IF(Table11[[#This Row],[CF heating system]]="Commercial electric heating",1,0)</f>
        <v>0</v>
      </c>
      <c r="CN568">
        <f>IF(AND(Table11[[#This Row],[CF heating system]]&lt;&gt;"Gas boiler",Table11[[#This Row],[Subsector]]&lt;&gt;"Industry"),1,0)</f>
        <v>0</v>
      </c>
      <c r="CO568" s="19">
        <v>0</v>
      </c>
      <c r="CV568" s="62"/>
      <c r="CW568" s="62"/>
    </row>
    <row r="569" spans="3:101" x14ac:dyDescent="0.25">
      <c r="C569" s="36"/>
      <c r="D569" s="36"/>
      <c r="E569" s="36"/>
      <c r="F569" s="36"/>
      <c r="G569" s="36"/>
      <c r="H569" s="36"/>
      <c r="I569" s="36"/>
      <c r="J569" s="37"/>
      <c r="K569" s="37"/>
      <c r="L569" s="37"/>
      <c r="M569" s="37"/>
      <c r="N569" s="38"/>
      <c r="O569" s="38"/>
      <c r="P569" s="38"/>
      <c r="U569" t="s">
        <v>567</v>
      </c>
      <c r="W569" t="s">
        <v>462</v>
      </c>
      <c r="X569" t="s">
        <v>267</v>
      </c>
      <c r="Y569" t="s">
        <v>475</v>
      </c>
      <c r="Z569" t="s">
        <v>286</v>
      </c>
      <c r="AA569" t="s">
        <v>282</v>
      </c>
      <c r="AB569" t="s">
        <v>458</v>
      </c>
      <c r="AC569" t="s">
        <v>281</v>
      </c>
      <c r="CI569" t="s">
        <v>220</v>
      </c>
      <c r="CJ569">
        <v>560</v>
      </c>
      <c r="CK569" t="s">
        <v>453</v>
      </c>
      <c r="CL569" t="s">
        <v>458</v>
      </c>
      <c r="CM569">
        <f>IF(Table11[[#This Row],[CF heating system]]="Commercial electric heating",1,0)</f>
        <v>0</v>
      </c>
      <c r="CN569">
        <f>IF(AND(Table11[[#This Row],[CF heating system]]&lt;&gt;"Gas boiler",Table11[[#This Row],[Subsector]]&lt;&gt;"Industry"),1,0)</f>
        <v>0</v>
      </c>
      <c r="CO569" s="19">
        <v>0</v>
      </c>
      <c r="CV569" s="62"/>
      <c r="CW569" s="62"/>
    </row>
    <row r="570" spans="3:101" x14ac:dyDescent="0.25">
      <c r="C570" s="36"/>
      <c r="D570" s="36"/>
      <c r="E570" s="36"/>
      <c r="F570" s="36"/>
      <c r="G570" s="36"/>
      <c r="H570" s="36"/>
      <c r="I570" s="36"/>
      <c r="J570" s="37"/>
      <c r="K570" s="37"/>
      <c r="L570" s="37"/>
      <c r="M570" s="37"/>
      <c r="N570" s="38"/>
      <c r="O570" s="38"/>
      <c r="P570" s="38"/>
      <c r="U570">
        <v>0</v>
      </c>
      <c r="V570">
        <v>100</v>
      </c>
      <c r="W570" s="16">
        <f t="shared" ref="W570:W577" si="7">AB346/AB42</f>
        <v>1.1541149061235363</v>
      </c>
      <c r="X570" s="16">
        <f t="shared" ref="X570:X577" si="8">AB250/AB18</f>
        <v>0.93565033767122874</v>
      </c>
      <c r="Y570" s="16">
        <f t="shared" ref="Y570:Y577" si="9">AB394/AB82</f>
        <v>0.66408028063679736</v>
      </c>
      <c r="Z570" s="16">
        <f t="shared" ref="Z570:Z577" si="10">AB538/AB138</f>
        <v>1.9246933692494639</v>
      </c>
      <c r="AA570" s="16">
        <f t="shared" ref="AA570:AA577" si="11">AB490/AB122</f>
        <v>0.47948066402663686</v>
      </c>
      <c r="AB570" s="16">
        <f t="shared" ref="AB570:AB577" si="12">AB298/AB26</f>
        <v>0.62635795844331588</v>
      </c>
      <c r="AC570" s="16">
        <f t="shared" ref="AC570:AC577" si="13">AB442/AB106</f>
        <v>0.51956328004078434</v>
      </c>
      <c r="CI570" t="s">
        <v>220</v>
      </c>
      <c r="CJ570">
        <v>561</v>
      </c>
      <c r="CK570" t="s">
        <v>453</v>
      </c>
      <c r="CL570" t="s">
        <v>462</v>
      </c>
      <c r="CM570">
        <f>IF(Table11[[#This Row],[CF heating system]]="Commercial electric heating",1,0)</f>
        <v>0</v>
      </c>
      <c r="CN570">
        <f>IF(AND(Table11[[#This Row],[CF heating system]]&lt;&gt;"Gas boiler",Table11[[#This Row],[Subsector]]&lt;&gt;"Industry"),1,0)</f>
        <v>0</v>
      </c>
      <c r="CO570" s="19">
        <v>0</v>
      </c>
      <c r="CV570" s="62"/>
      <c r="CW570" s="62"/>
    </row>
    <row r="571" spans="3:101" x14ac:dyDescent="0.25">
      <c r="C571" s="36"/>
      <c r="D571" s="36"/>
      <c r="E571" s="36"/>
      <c r="F571" s="36"/>
      <c r="G571" s="36"/>
      <c r="H571" s="36"/>
      <c r="I571" s="36"/>
      <c r="J571" s="37"/>
      <c r="K571" s="37"/>
      <c r="L571" s="37"/>
      <c r="M571" s="37"/>
      <c r="N571" s="38"/>
      <c r="O571" s="38"/>
      <c r="P571" s="38"/>
      <c r="U571">
        <v>100</v>
      </c>
      <c r="V571">
        <v>300</v>
      </c>
      <c r="W571" s="16">
        <f t="shared" si="7"/>
        <v>1.1541149061235363</v>
      </c>
      <c r="X571" s="16">
        <f t="shared" si="8"/>
        <v>0.93565033767122874</v>
      </c>
      <c r="Y571" s="16">
        <f t="shared" si="9"/>
        <v>0.66408028063679736</v>
      </c>
      <c r="Z571" s="16">
        <f t="shared" si="10"/>
        <v>1.9246933692494639</v>
      </c>
      <c r="AA571" s="16">
        <f t="shared" si="11"/>
        <v>0.47948066402663686</v>
      </c>
      <c r="AB571" s="16">
        <f t="shared" si="12"/>
        <v>0.62635795844331588</v>
      </c>
      <c r="AC571" s="16">
        <f t="shared" si="13"/>
        <v>0.51956328004078434</v>
      </c>
      <c r="CI571" t="s">
        <v>220</v>
      </c>
      <c r="CJ571">
        <v>562</v>
      </c>
      <c r="CK571" t="s">
        <v>453</v>
      </c>
      <c r="CL571" t="s">
        <v>286</v>
      </c>
      <c r="CM571">
        <f>IF(Table11[[#This Row],[CF heating system]]="Commercial electric heating",1,0)</f>
        <v>0</v>
      </c>
      <c r="CN571">
        <f>IF(AND(Table11[[#This Row],[CF heating system]]&lt;&gt;"Gas boiler",Table11[[#This Row],[Subsector]]&lt;&gt;"Industry"),1,0)</f>
        <v>0</v>
      </c>
      <c r="CO571" s="19">
        <v>0</v>
      </c>
      <c r="CV571" s="62"/>
      <c r="CW571" s="62"/>
    </row>
    <row r="572" spans="3:101" x14ac:dyDescent="0.25">
      <c r="C572" s="36"/>
      <c r="D572" s="36"/>
      <c r="E572" s="36"/>
      <c r="F572" s="36"/>
      <c r="G572" s="36"/>
      <c r="H572" s="36"/>
      <c r="I572" s="36"/>
      <c r="J572" s="37"/>
      <c r="K572" s="37"/>
      <c r="L572" s="37"/>
      <c r="M572" s="37"/>
      <c r="N572" s="38"/>
      <c r="O572" s="38"/>
      <c r="P572" s="38"/>
      <c r="U572">
        <v>300</v>
      </c>
      <c r="V572">
        <v>1000</v>
      </c>
      <c r="W572" s="16">
        <f t="shared" si="7"/>
        <v>1.1541149061235363</v>
      </c>
      <c r="X572" s="16">
        <f t="shared" si="8"/>
        <v>0.93565033767122874</v>
      </c>
      <c r="Y572" s="16">
        <f t="shared" si="9"/>
        <v>0.66408028063679736</v>
      </c>
      <c r="Z572" s="16">
        <f t="shared" si="10"/>
        <v>1.9246933692494639</v>
      </c>
      <c r="AA572" s="16">
        <f t="shared" si="11"/>
        <v>0.47948066402663686</v>
      </c>
      <c r="AB572" s="16">
        <f t="shared" si="12"/>
        <v>0.62635795844331588</v>
      </c>
      <c r="AC572" s="16">
        <f t="shared" si="13"/>
        <v>0.51956328004078434</v>
      </c>
      <c r="CI572" t="s">
        <v>220</v>
      </c>
      <c r="CJ572">
        <v>563</v>
      </c>
      <c r="CK572" t="s">
        <v>453</v>
      </c>
      <c r="CL572" t="s">
        <v>462</v>
      </c>
      <c r="CM572">
        <f>IF(Table11[[#This Row],[CF heating system]]="Commercial electric heating",1,0)</f>
        <v>0</v>
      </c>
      <c r="CN572">
        <f>IF(AND(Table11[[#This Row],[CF heating system]]&lt;&gt;"Gas boiler",Table11[[#This Row],[Subsector]]&lt;&gt;"Industry"),1,0)</f>
        <v>0</v>
      </c>
      <c r="CO572" s="19">
        <v>0</v>
      </c>
      <c r="CV572" s="62"/>
      <c r="CW572" s="62"/>
    </row>
    <row r="573" spans="3:101" x14ac:dyDescent="0.25">
      <c r="C573" s="36"/>
      <c r="D573" s="36"/>
      <c r="E573" s="36"/>
      <c r="F573" s="36"/>
      <c r="G573" s="36"/>
      <c r="H573" s="36"/>
      <c r="I573" s="36"/>
      <c r="J573" s="37"/>
      <c r="K573" s="37"/>
      <c r="L573" s="37"/>
      <c r="M573" s="37"/>
      <c r="N573" s="38"/>
      <c r="O573" s="38"/>
      <c r="P573" s="38"/>
      <c r="U573">
        <v>1000</v>
      </c>
      <c r="V573">
        <v>3000</v>
      </c>
      <c r="W573" s="16">
        <f t="shared" si="7"/>
        <v>1.1541149061235363</v>
      </c>
      <c r="X573" s="16">
        <f t="shared" si="8"/>
        <v>0.93565033767122874</v>
      </c>
      <c r="Y573" s="16">
        <f t="shared" si="9"/>
        <v>0.66408028063679736</v>
      </c>
      <c r="Z573" s="16">
        <f t="shared" si="10"/>
        <v>1.9246933692494639</v>
      </c>
      <c r="AA573" s="16">
        <f t="shared" si="11"/>
        <v>0.47948066402663686</v>
      </c>
      <c r="AB573" s="16">
        <f t="shared" si="12"/>
        <v>0.62635795844331588</v>
      </c>
      <c r="AC573" s="16">
        <f t="shared" si="13"/>
        <v>0.51956328004078434</v>
      </c>
      <c r="CI573" t="s">
        <v>220</v>
      </c>
      <c r="CJ573">
        <v>564</v>
      </c>
      <c r="CK573" t="s">
        <v>453</v>
      </c>
      <c r="CL573" t="s">
        <v>475</v>
      </c>
      <c r="CM573">
        <f>IF(Table11[[#This Row],[CF heating system]]="Commercial electric heating",1,0)</f>
        <v>0</v>
      </c>
      <c r="CN573">
        <f>IF(AND(Table11[[#This Row],[CF heating system]]&lt;&gt;"Gas boiler",Table11[[#This Row],[Subsector]]&lt;&gt;"Industry"),1,0)</f>
        <v>0</v>
      </c>
      <c r="CO573" s="19">
        <v>0</v>
      </c>
      <c r="CV573" s="62"/>
      <c r="CW573" s="62"/>
    </row>
    <row r="574" spans="3:101" x14ac:dyDescent="0.25">
      <c r="C574" s="36"/>
      <c r="D574" s="36"/>
      <c r="E574" s="36"/>
      <c r="F574" s="36"/>
      <c r="G574" s="36"/>
      <c r="H574" s="36"/>
      <c r="I574" s="36"/>
      <c r="J574" s="37"/>
      <c r="K574" s="37"/>
      <c r="L574" s="37"/>
      <c r="M574" s="37"/>
      <c r="N574" s="38"/>
      <c r="O574" s="38"/>
      <c r="P574" s="38"/>
      <c r="U574">
        <v>3000</v>
      </c>
      <c r="V574">
        <v>10000</v>
      </c>
      <c r="W574" s="16">
        <f t="shared" si="7"/>
        <v>1.1696973049710913</v>
      </c>
      <c r="X574" s="16">
        <f t="shared" si="8"/>
        <v>0.93565033699053335</v>
      </c>
      <c r="Y574" s="16">
        <f t="shared" si="9"/>
        <v>0.66408028076669678</v>
      </c>
      <c r="Z574" s="16">
        <f t="shared" si="10"/>
        <v>1.9246933707761817</v>
      </c>
      <c r="AA574" s="16">
        <f t="shared" si="11"/>
        <v>0.47948066395583366</v>
      </c>
      <c r="AB574" s="16">
        <f t="shared" si="12"/>
        <v>0.62635795828515428</v>
      </c>
      <c r="AC574" s="16">
        <f t="shared" si="13"/>
        <v>0.51956327962865301</v>
      </c>
      <c r="CI574" t="s">
        <v>220</v>
      </c>
      <c r="CJ574">
        <v>565</v>
      </c>
      <c r="CK574" t="s">
        <v>453</v>
      </c>
      <c r="CL574" t="s">
        <v>281</v>
      </c>
      <c r="CM574">
        <f>IF(Table11[[#This Row],[CF heating system]]="Commercial electric heating",1,0)</f>
        <v>0</v>
      </c>
      <c r="CN574">
        <f>IF(AND(Table11[[#This Row],[CF heating system]]&lt;&gt;"Gas boiler",Table11[[#This Row],[Subsector]]&lt;&gt;"Industry"),1,0)</f>
        <v>0</v>
      </c>
      <c r="CO574" s="19">
        <v>0</v>
      </c>
      <c r="CV574" s="62"/>
      <c r="CW574" s="62"/>
    </row>
    <row r="575" spans="3:101" x14ac:dyDescent="0.25">
      <c r="C575" s="36"/>
      <c r="D575" s="36"/>
      <c r="E575" s="36"/>
      <c r="F575" s="36"/>
      <c r="G575" s="36"/>
      <c r="H575" s="36"/>
      <c r="I575" s="36"/>
      <c r="J575" s="37"/>
      <c r="K575" s="37"/>
      <c r="L575" s="37"/>
      <c r="M575" s="37"/>
      <c r="N575" s="38"/>
      <c r="O575" s="38"/>
      <c r="P575" s="38"/>
      <c r="U575">
        <v>10000</v>
      </c>
      <c r="V575">
        <v>30000</v>
      </c>
      <c r="W575" s="16">
        <f t="shared" si="7"/>
        <v>1.1852868702593582</v>
      </c>
      <c r="X575" s="16">
        <f t="shared" si="8"/>
        <v>0.93565033710163659</v>
      </c>
      <c r="Y575" s="16">
        <f t="shared" si="9"/>
        <v>0.66408028085794224</v>
      </c>
      <c r="Z575" s="16">
        <f t="shared" si="10"/>
        <v>1.9246933701586419</v>
      </c>
      <c r="AA575" s="16">
        <f t="shared" si="11"/>
        <v>0.47948066398051259</v>
      </c>
      <c r="AB575" s="16">
        <f t="shared" si="12"/>
        <v>0.62635795845898445</v>
      </c>
      <c r="AC575" s="16">
        <f t="shared" si="13"/>
        <v>0.51956327979535533</v>
      </c>
      <c r="CI575" t="s">
        <v>220</v>
      </c>
      <c r="CJ575">
        <v>566</v>
      </c>
      <c r="CK575" t="s">
        <v>453</v>
      </c>
      <c r="CL575" t="s">
        <v>286</v>
      </c>
      <c r="CM575">
        <f>IF(Table11[[#This Row],[CF heating system]]="Commercial electric heating",1,0)</f>
        <v>0</v>
      </c>
      <c r="CN575">
        <f>IF(AND(Table11[[#This Row],[CF heating system]]&lt;&gt;"Gas boiler",Table11[[#This Row],[Subsector]]&lt;&gt;"Industry"),1,0)</f>
        <v>0</v>
      </c>
      <c r="CO575" s="19">
        <v>0</v>
      </c>
      <c r="CV575" s="62"/>
      <c r="CW575" s="62"/>
    </row>
    <row r="576" spans="3:101" x14ac:dyDescent="0.25">
      <c r="C576" s="36"/>
      <c r="D576" s="36"/>
      <c r="E576" s="36"/>
      <c r="F576" s="36"/>
      <c r="G576" s="36"/>
      <c r="H576" s="36"/>
      <c r="I576" s="36"/>
      <c r="J576" s="37"/>
      <c r="K576" s="37"/>
      <c r="L576" s="37"/>
      <c r="M576" s="37"/>
      <c r="N576" s="38"/>
      <c r="O576" s="38"/>
      <c r="P576" s="38"/>
      <c r="U576">
        <v>30000</v>
      </c>
      <c r="V576">
        <v>100000</v>
      </c>
      <c r="W576" s="16">
        <f t="shared" si="7"/>
        <v>1.2040210347193869</v>
      </c>
      <c r="X576" s="16">
        <f t="shared" si="8"/>
        <v>0.93565033714376855</v>
      </c>
      <c r="Y576" s="16">
        <f t="shared" si="9"/>
        <v>0.66408028087774795</v>
      </c>
      <c r="Z576" s="16">
        <f t="shared" si="10"/>
        <v>1.9246933701023103</v>
      </c>
      <c r="AA576" s="16">
        <f t="shared" si="11"/>
        <v>0.47948066391735289</v>
      </c>
      <c r="AB576" s="16">
        <f t="shared" si="12"/>
        <v>0.62635795835786501</v>
      </c>
      <c r="AC576" s="16">
        <f t="shared" si="13"/>
        <v>0.51956327981056183</v>
      </c>
      <c r="CI576" t="s">
        <v>220</v>
      </c>
      <c r="CJ576">
        <v>567</v>
      </c>
      <c r="CK576" t="s">
        <v>453</v>
      </c>
      <c r="CL576" t="s">
        <v>267</v>
      </c>
      <c r="CM576">
        <f>IF(Table11[[#This Row],[CF heating system]]="Commercial electric heating",1,0)</f>
        <v>0</v>
      </c>
      <c r="CN576">
        <f>IF(AND(Table11[[#This Row],[CF heating system]]&lt;&gt;"Gas boiler",Table11[[#This Row],[Subsector]]&lt;&gt;"Industry"),1,0)</f>
        <v>0</v>
      </c>
      <c r="CO576" s="19">
        <v>0</v>
      </c>
      <c r="CV576" s="62"/>
      <c r="CW576" s="62"/>
    </row>
    <row r="577" spans="3:101" x14ac:dyDescent="0.25">
      <c r="C577" s="36"/>
      <c r="D577" s="36"/>
      <c r="E577" s="36"/>
      <c r="F577" s="36"/>
      <c r="G577" s="36"/>
      <c r="H577" s="36"/>
      <c r="I577" s="36"/>
      <c r="J577" s="37"/>
      <c r="K577" s="37"/>
      <c r="L577" s="37"/>
      <c r="M577" s="37"/>
      <c r="N577" s="38"/>
      <c r="O577" s="38"/>
      <c r="P577" s="38"/>
      <c r="U577">
        <v>100000</v>
      </c>
      <c r="V577">
        <v>1000000</v>
      </c>
      <c r="W577" s="16">
        <f t="shared" si="7"/>
        <v>1.2227638143960418</v>
      </c>
      <c r="X577" s="16">
        <f t="shared" si="8"/>
        <v>0.93565033700806921</v>
      </c>
      <c r="Y577" s="16">
        <f t="shared" si="9"/>
        <v>0.66408028083961312</v>
      </c>
      <c r="Z577" s="16">
        <f t="shared" si="10"/>
        <v>1.9246933703847937</v>
      </c>
      <c r="AA577" s="16">
        <f t="shared" si="11"/>
        <v>0.47948066391147126</v>
      </c>
      <c r="AB577" s="16">
        <f t="shared" si="12"/>
        <v>0.6263579583973814</v>
      </c>
      <c r="AC577" s="16">
        <f t="shared" si="13"/>
        <v>0.5195632797343066</v>
      </c>
      <c r="CI577" t="s">
        <v>220</v>
      </c>
      <c r="CJ577">
        <v>568</v>
      </c>
      <c r="CK577" t="s">
        <v>453</v>
      </c>
      <c r="CL577" t="s">
        <v>458</v>
      </c>
      <c r="CM577">
        <f>IF(Table11[[#This Row],[CF heating system]]="Commercial electric heating",1,0)</f>
        <v>0</v>
      </c>
      <c r="CN577">
        <f>IF(AND(Table11[[#This Row],[CF heating system]]&lt;&gt;"Gas boiler",Table11[[#This Row],[Subsector]]&lt;&gt;"Industry"),1,0)</f>
        <v>0</v>
      </c>
      <c r="CO577" s="19">
        <v>0</v>
      </c>
      <c r="CV577" s="62"/>
      <c r="CW577" s="62"/>
    </row>
    <row r="578" spans="3:101" x14ac:dyDescent="0.25">
      <c r="C578" s="36"/>
      <c r="D578" s="36"/>
      <c r="E578" s="36"/>
      <c r="F578" s="36"/>
      <c r="G578" s="36"/>
      <c r="H578" s="36"/>
      <c r="I578" s="36"/>
      <c r="J578" s="37"/>
      <c r="K578" s="37"/>
      <c r="L578" s="37"/>
      <c r="M578" s="37"/>
      <c r="N578" s="38"/>
      <c r="O578" s="38"/>
      <c r="P578" s="38"/>
      <c r="CI578" t="s">
        <v>220</v>
      </c>
      <c r="CJ578">
        <v>569</v>
      </c>
      <c r="CK578" t="s">
        <v>453</v>
      </c>
      <c r="CL578" t="s">
        <v>282</v>
      </c>
      <c r="CM578">
        <f>IF(Table11[[#This Row],[CF heating system]]="Commercial electric heating",1,0)</f>
        <v>0</v>
      </c>
      <c r="CN578">
        <f>IF(AND(Table11[[#This Row],[CF heating system]]&lt;&gt;"Gas boiler",Table11[[#This Row],[Subsector]]&lt;&gt;"Industry"),1,0)</f>
        <v>0</v>
      </c>
      <c r="CO578" s="19">
        <v>0</v>
      </c>
      <c r="CV578" s="62"/>
      <c r="CW578" s="62"/>
    </row>
    <row r="579" spans="3:101" x14ac:dyDescent="0.25">
      <c r="C579" s="36"/>
      <c r="D579" s="36"/>
      <c r="E579" s="36"/>
      <c r="F579" s="36"/>
      <c r="G579" s="36"/>
      <c r="H579" s="36"/>
      <c r="I579" s="36"/>
      <c r="J579" s="37"/>
      <c r="K579" s="37"/>
      <c r="L579" s="37"/>
      <c r="M579" s="37"/>
      <c r="N579" s="38"/>
      <c r="O579" s="38"/>
      <c r="P579" s="38"/>
      <c r="CI579" t="s">
        <v>220</v>
      </c>
      <c r="CJ579">
        <v>570</v>
      </c>
      <c r="CK579" t="s">
        <v>453</v>
      </c>
      <c r="CL579" t="s">
        <v>286</v>
      </c>
      <c r="CM579">
        <f>IF(Table11[[#This Row],[CF heating system]]="Commercial electric heating",1,0)</f>
        <v>0</v>
      </c>
      <c r="CN579">
        <f>IF(AND(Table11[[#This Row],[CF heating system]]&lt;&gt;"Gas boiler",Table11[[#This Row],[Subsector]]&lt;&gt;"Industry"),1,0)</f>
        <v>0</v>
      </c>
      <c r="CO579" s="19">
        <v>0</v>
      </c>
      <c r="CV579" s="62"/>
      <c r="CW579" s="62"/>
    </row>
    <row r="580" spans="3:101" x14ac:dyDescent="0.25">
      <c r="C580" s="36"/>
      <c r="D580" s="36"/>
      <c r="E580" s="36"/>
      <c r="F580" s="36"/>
      <c r="G580" s="36"/>
      <c r="H580" s="36"/>
      <c r="I580" s="36"/>
      <c r="J580" s="37"/>
      <c r="K580" s="37"/>
      <c r="L580" s="37"/>
      <c r="M580" s="37"/>
      <c r="N580" s="38"/>
      <c r="O580" s="38"/>
      <c r="P580" s="38"/>
      <c r="CI580" t="s">
        <v>220</v>
      </c>
      <c r="CJ580">
        <v>571</v>
      </c>
      <c r="CK580" t="s">
        <v>453</v>
      </c>
      <c r="CL580" t="s">
        <v>458</v>
      </c>
      <c r="CM580">
        <f>IF(Table11[[#This Row],[CF heating system]]="Commercial electric heating",1,0)</f>
        <v>0</v>
      </c>
      <c r="CN580">
        <f>IF(AND(Table11[[#This Row],[CF heating system]]&lt;&gt;"Gas boiler",Table11[[#This Row],[Subsector]]&lt;&gt;"Industry"),1,0)</f>
        <v>0</v>
      </c>
      <c r="CO580" s="19">
        <v>0</v>
      </c>
      <c r="CV580" s="62"/>
      <c r="CW580" s="62"/>
    </row>
    <row r="581" spans="3:101" x14ac:dyDescent="0.25">
      <c r="C581" s="36"/>
      <c r="D581" s="36"/>
      <c r="E581" s="36"/>
      <c r="F581" s="36"/>
      <c r="G581" s="36"/>
      <c r="H581" s="36"/>
      <c r="I581" s="36"/>
      <c r="J581" s="37"/>
      <c r="K581" s="37"/>
      <c r="L581" s="37"/>
      <c r="M581" s="37"/>
      <c r="N581" s="38"/>
      <c r="O581" s="38"/>
      <c r="P581" s="38"/>
      <c r="CI581" t="s">
        <v>220</v>
      </c>
      <c r="CJ581">
        <v>572</v>
      </c>
      <c r="CK581" t="s">
        <v>453</v>
      </c>
      <c r="CL581" t="s">
        <v>462</v>
      </c>
      <c r="CM581">
        <f>IF(Table11[[#This Row],[CF heating system]]="Commercial electric heating",1,0)</f>
        <v>0</v>
      </c>
      <c r="CN581">
        <f>IF(AND(Table11[[#This Row],[CF heating system]]&lt;&gt;"Gas boiler",Table11[[#This Row],[Subsector]]&lt;&gt;"Industry"),1,0)</f>
        <v>0</v>
      </c>
      <c r="CO581" s="19">
        <v>0</v>
      </c>
      <c r="CV581" s="62"/>
      <c r="CW581" s="62"/>
    </row>
    <row r="582" spans="3:101" x14ac:dyDescent="0.25">
      <c r="C582" s="36"/>
      <c r="D582" s="36"/>
      <c r="E582" s="36"/>
      <c r="F582" s="36"/>
      <c r="G582" s="36"/>
      <c r="H582" s="36"/>
      <c r="I582" s="36"/>
      <c r="J582" s="37"/>
      <c r="K582" s="37"/>
      <c r="L582" s="37"/>
      <c r="M582" s="37"/>
      <c r="N582" s="38"/>
      <c r="O582" s="38"/>
      <c r="P582" s="38"/>
      <c r="CI582" t="s">
        <v>220</v>
      </c>
      <c r="CJ582">
        <v>573</v>
      </c>
      <c r="CK582" t="s">
        <v>453</v>
      </c>
      <c r="CL582" t="s">
        <v>475</v>
      </c>
      <c r="CM582">
        <f>IF(Table11[[#This Row],[CF heating system]]="Commercial electric heating",1,0)</f>
        <v>0</v>
      </c>
      <c r="CN582">
        <f>IF(AND(Table11[[#This Row],[CF heating system]]&lt;&gt;"Gas boiler",Table11[[#This Row],[Subsector]]&lt;&gt;"Industry"),1,0)</f>
        <v>0</v>
      </c>
      <c r="CO582" s="19">
        <v>0</v>
      </c>
      <c r="CV582" s="62"/>
      <c r="CW582" s="62"/>
    </row>
    <row r="583" spans="3:101" x14ac:dyDescent="0.25">
      <c r="C583" s="36"/>
      <c r="D583" s="36"/>
      <c r="E583" s="36"/>
      <c r="F583" s="36"/>
      <c r="G583" s="36"/>
      <c r="H583" s="36"/>
      <c r="I583" s="36"/>
      <c r="J583" s="37"/>
      <c r="K583" s="37"/>
      <c r="L583" s="37"/>
      <c r="M583" s="37"/>
      <c r="N583" s="38"/>
      <c r="O583" s="38"/>
      <c r="P583" s="38"/>
      <c r="CI583" t="s">
        <v>220</v>
      </c>
      <c r="CJ583">
        <v>574</v>
      </c>
      <c r="CK583" t="s">
        <v>453</v>
      </c>
      <c r="CL583" t="s">
        <v>281</v>
      </c>
      <c r="CM583">
        <f>IF(Table11[[#This Row],[CF heating system]]="Commercial electric heating",1,0)</f>
        <v>0</v>
      </c>
      <c r="CN583">
        <f>IF(AND(Table11[[#This Row],[CF heating system]]&lt;&gt;"Gas boiler",Table11[[#This Row],[Subsector]]&lt;&gt;"Industry"),1,0)</f>
        <v>0</v>
      </c>
      <c r="CO583" s="19">
        <v>0</v>
      </c>
      <c r="CV583" s="62"/>
      <c r="CW583" s="62"/>
    </row>
    <row r="584" spans="3:101" x14ac:dyDescent="0.25">
      <c r="C584" s="36"/>
      <c r="D584" s="36"/>
      <c r="E584" s="36"/>
      <c r="F584" s="36"/>
      <c r="G584" s="36"/>
      <c r="H584" s="36"/>
      <c r="I584" s="36"/>
      <c r="J584" s="37"/>
      <c r="K584" s="37"/>
      <c r="L584" s="37"/>
      <c r="M584" s="37"/>
      <c r="N584" s="38"/>
      <c r="O584" s="38"/>
      <c r="P584" s="38"/>
      <c r="CI584" t="s">
        <v>220</v>
      </c>
      <c r="CJ584">
        <v>575</v>
      </c>
      <c r="CK584" t="s">
        <v>453</v>
      </c>
      <c r="CL584" t="s">
        <v>282</v>
      </c>
      <c r="CM584">
        <f>IF(Table11[[#This Row],[CF heating system]]="Commercial electric heating",1,0)</f>
        <v>0</v>
      </c>
      <c r="CN584">
        <f>IF(AND(Table11[[#This Row],[CF heating system]]&lt;&gt;"Gas boiler",Table11[[#This Row],[Subsector]]&lt;&gt;"Industry"),1,0)</f>
        <v>0</v>
      </c>
      <c r="CO584" s="19">
        <v>0</v>
      </c>
      <c r="CV584" s="62"/>
      <c r="CW584" s="62"/>
    </row>
    <row r="585" spans="3:101" x14ac:dyDescent="0.25">
      <c r="C585" s="36"/>
      <c r="D585" s="36"/>
      <c r="E585" s="36"/>
      <c r="F585" s="36"/>
      <c r="G585" s="36"/>
      <c r="H585" s="36"/>
      <c r="I585" s="36"/>
      <c r="J585" s="37"/>
      <c r="K585" s="37"/>
      <c r="L585" s="37"/>
      <c r="M585" s="37"/>
      <c r="N585" s="38"/>
      <c r="O585" s="38"/>
      <c r="P585" s="38"/>
      <c r="CI585" t="s">
        <v>220</v>
      </c>
      <c r="CJ585">
        <v>576</v>
      </c>
      <c r="CK585" t="s">
        <v>453</v>
      </c>
      <c r="CL585" t="s">
        <v>286</v>
      </c>
      <c r="CM585">
        <f>IF(Table11[[#This Row],[CF heating system]]="Commercial electric heating",1,0)</f>
        <v>0</v>
      </c>
      <c r="CN585">
        <f>IF(AND(Table11[[#This Row],[CF heating system]]&lt;&gt;"Gas boiler",Table11[[#This Row],[Subsector]]&lt;&gt;"Industry"),1,0)</f>
        <v>0</v>
      </c>
      <c r="CO585" s="19">
        <v>0</v>
      </c>
      <c r="CV585" s="62"/>
      <c r="CW585" s="62"/>
    </row>
    <row r="586" spans="3:101" x14ac:dyDescent="0.25">
      <c r="C586" s="36"/>
      <c r="D586" s="36"/>
      <c r="E586" s="36"/>
      <c r="F586" s="36"/>
      <c r="G586" s="36"/>
      <c r="H586" s="36"/>
      <c r="I586" s="36"/>
      <c r="J586" s="37"/>
      <c r="K586" s="37"/>
      <c r="L586" s="37"/>
      <c r="M586" s="37"/>
      <c r="N586" s="38"/>
      <c r="O586" s="38"/>
      <c r="P586" s="38"/>
      <c r="CI586" t="s">
        <v>220</v>
      </c>
      <c r="CJ586">
        <v>577</v>
      </c>
      <c r="CK586" t="s">
        <v>453</v>
      </c>
      <c r="CL586" t="s">
        <v>462</v>
      </c>
      <c r="CM586">
        <f>IF(Table11[[#This Row],[CF heating system]]="Commercial electric heating",1,0)</f>
        <v>0</v>
      </c>
      <c r="CN586">
        <f>IF(AND(Table11[[#This Row],[CF heating system]]&lt;&gt;"Gas boiler",Table11[[#This Row],[Subsector]]&lt;&gt;"Industry"),1,0)</f>
        <v>0</v>
      </c>
      <c r="CO586" s="19">
        <v>0</v>
      </c>
      <c r="CV586" s="62"/>
      <c r="CW586" s="62"/>
    </row>
    <row r="587" spans="3:101" x14ac:dyDescent="0.25">
      <c r="C587" s="36"/>
      <c r="D587" s="36"/>
      <c r="E587" s="36"/>
      <c r="F587" s="36"/>
      <c r="G587" s="36"/>
      <c r="H587" s="36"/>
      <c r="I587" s="36"/>
      <c r="J587" s="37"/>
      <c r="K587" s="37"/>
      <c r="L587" s="37"/>
      <c r="M587" s="37"/>
      <c r="N587" s="38"/>
      <c r="O587" s="38"/>
      <c r="P587" s="38"/>
      <c r="CI587" t="s">
        <v>220</v>
      </c>
      <c r="CJ587">
        <v>578</v>
      </c>
      <c r="CK587" t="s">
        <v>453</v>
      </c>
      <c r="CL587" t="s">
        <v>475</v>
      </c>
      <c r="CM587">
        <f>IF(Table11[[#This Row],[CF heating system]]="Commercial electric heating",1,0)</f>
        <v>0</v>
      </c>
      <c r="CN587">
        <f>IF(AND(Table11[[#This Row],[CF heating system]]&lt;&gt;"Gas boiler",Table11[[#This Row],[Subsector]]&lt;&gt;"Industry"),1,0)</f>
        <v>0</v>
      </c>
      <c r="CO587" s="19">
        <v>0</v>
      </c>
      <c r="CV587" s="62"/>
      <c r="CW587" s="62"/>
    </row>
    <row r="588" spans="3:101" x14ac:dyDescent="0.25">
      <c r="C588" s="36"/>
      <c r="D588" s="36"/>
      <c r="E588" s="36"/>
      <c r="F588" s="36"/>
      <c r="G588" s="36"/>
      <c r="H588" s="36"/>
      <c r="I588" s="36"/>
      <c r="J588" s="37"/>
      <c r="K588" s="37"/>
      <c r="L588" s="37"/>
      <c r="M588" s="37"/>
      <c r="N588" s="38"/>
      <c r="O588" s="38"/>
      <c r="P588" s="38"/>
      <c r="CI588" t="s">
        <v>220</v>
      </c>
      <c r="CJ588">
        <v>579</v>
      </c>
      <c r="CK588" t="s">
        <v>453</v>
      </c>
      <c r="CL588" t="s">
        <v>281</v>
      </c>
      <c r="CM588">
        <f>IF(Table11[[#This Row],[CF heating system]]="Commercial electric heating",1,0)</f>
        <v>0</v>
      </c>
      <c r="CN588">
        <f>IF(AND(Table11[[#This Row],[CF heating system]]&lt;&gt;"Gas boiler",Table11[[#This Row],[Subsector]]&lt;&gt;"Industry"),1,0)</f>
        <v>0</v>
      </c>
      <c r="CO588" s="19">
        <v>0</v>
      </c>
      <c r="CV588" s="62"/>
      <c r="CW588" s="62"/>
    </row>
    <row r="589" spans="3:101" x14ac:dyDescent="0.25">
      <c r="C589" s="36"/>
      <c r="D589" s="36"/>
      <c r="E589" s="36"/>
      <c r="F589" s="36"/>
      <c r="G589" s="36"/>
      <c r="H589" s="36"/>
      <c r="I589" s="36"/>
      <c r="J589" s="37"/>
      <c r="K589" s="37"/>
      <c r="L589" s="37"/>
      <c r="M589" s="37"/>
      <c r="N589" s="38"/>
      <c r="O589" s="38"/>
      <c r="P589" s="38"/>
      <c r="CI589" t="s">
        <v>220</v>
      </c>
      <c r="CJ589">
        <v>580</v>
      </c>
      <c r="CK589" t="s">
        <v>453</v>
      </c>
      <c r="CL589" t="s">
        <v>282</v>
      </c>
      <c r="CM589">
        <f>IF(Table11[[#This Row],[CF heating system]]="Commercial electric heating",1,0)</f>
        <v>0</v>
      </c>
      <c r="CN589">
        <f>IF(AND(Table11[[#This Row],[CF heating system]]&lt;&gt;"Gas boiler",Table11[[#This Row],[Subsector]]&lt;&gt;"Industry"),1,0)</f>
        <v>0</v>
      </c>
      <c r="CO589" s="19">
        <v>0</v>
      </c>
      <c r="CV589" s="62"/>
      <c r="CW589" s="62"/>
    </row>
    <row r="590" spans="3:101" x14ac:dyDescent="0.25">
      <c r="C590" s="36"/>
      <c r="D590" s="36"/>
      <c r="E590" s="36"/>
      <c r="F590" s="36"/>
      <c r="G590" s="36"/>
      <c r="H590" s="36"/>
      <c r="I590" s="36"/>
      <c r="J590" s="37"/>
      <c r="K590" s="37"/>
      <c r="L590" s="37"/>
      <c r="M590" s="37"/>
      <c r="N590" s="38"/>
      <c r="O590" s="38"/>
      <c r="P590" s="38"/>
      <c r="CI590" t="s">
        <v>220</v>
      </c>
      <c r="CJ590">
        <v>581</v>
      </c>
      <c r="CK590" t="s">
        <v>453</v>
      </c>
      <c r="CL590" t="s">
        <v>286</v>
      </c>
      <c r="CM590">
        <f>IF(Table11[[#This Row],[CF heating system]]="Commercial electric heating",1,0)</f>
        <v>0</v>
      </c>
      <c r="CN590">
        <f>IF(AND(Table11[[#This Row],[CF heating system]]&lt;&gt;"Gas boiler",Table11[[#This Row],[Subsector]]&lt;&gt;"Industry"),1,0)</f>
        <v>0</v>
      </c>
      <c r="CO590" s="19">
        <v>0</v>
      </c>
      <c r="CV590" s="62"/>
      <c r="CW590" s="62"/>
    </row>
    <row r="591" spans="3:101" x14ac:dyDescent="0.25">
      <c r="C591" s="36"/>
      <c r="D591" s="36"/>
      <c r="E591" s="36"/>
      <c r="F591" s="36"/>
      <c r="G591" s="36"/>
      <c r="H591" s="36"/>
      <c r="I591" s="36"/>
      <c r="J591" s="37"/>
      <c r="K591" s="37"/>
      <c r="L591" s="37"/>
      <c r="M591" s="37"/>
      <c r="N591" s="38"/>
      <c r="O591" s="38"/>
      <c r="P591" s="38"/>
      <c r="CI591" t="s">
        <v>220</v>
      </c>
      <c r="CJ591">
        <v>582</v>
      </c>
      <c r="CK591" t="s">
        <v>453</v>
      </c>
      <c r="CL591" t="s">
        <v>462</v>
      </c>
      <c r="CM591">
        <f>IF(Table11[[#This Row],[CF heating system]]="Commercial electric heating",1,0)</f>
        <v>0</v>
      </c>
      <c r="CN591">
        <f>IF(AND(Table11[[#This Row],[CF heating system]]&lt;&gt;"Gas boiler",Table11[[#This Row],[Subsector]]&lt;&gt;"Industry"),1,0)</f>
        <v>0</v>
      </c>
      <c r="CO591" s="19">
        <v>0</v>
      </c>
      <c r="CV591" s="62"/>
      <c r="CW591" s="62"/>
    </row>
    <row r="592" spans="3:101" x14ac:dyDescent="0.25">
      <c r="C592" s="36"/>
      <c r="D592" s="36"/>
      <c r="E592" s="36"/>
      <c r="F592" s="36"/>
      <c r="G592" s="36"/>
      <c r="H592" s="36"/>
      <c r="I592" s="36"/>
      <c r="J592" s="37"/>
      <c r="K592" s="37"/>
      <c r="L592" s="37"/>
      <c r="M592" s="37"/>
      <c r="N592" s="38"/>
      <c r="O592" s="38"/>
      <c r="P592" s="38"/>
      <c r="CI592" t="s">
        <v>220</v>
      </c>
      <c r="CJ592">
        <v>583</v>
      </c>
      <c r="CK592" t="s">
        <v>453</v>
      </c>
      <c r="CL592" t="s">
        <v>475</v>
      </c>
      <c r="CM592">
        <f>IF(Table11[[#This Row],[CF heating system]]="Commercial electric heating",1,0)</f>
        <v>0</v>
      </c>
      <c r="CN592">
        <f>IF(AND(Table11[[#This Row],[CF heating system]]&lt;&gt;"Gas boiler",Table11[[#This Row],[Subsector]]&lt;&gt;"Industry"),1,0)</f>
        <v>0</v>
      </c>
      <c r="CO592" s="19">
        <v>0</v>
      </c>
      <c r="CV592" s="62"/>
      <c r="CW592" s="62"/>
    </row>
    <row r="593" spans="3:101" x14ac:dyDescent="0.25">
      <c r="C593" s="36"/>
      <c r="D593" s="36"/>
      <c r="E593" s="36"/>
      <c r="F593" s="36"/>
      <c r="G593" s="36"/>
      <c r="H593" s="36"/>
      <c r="I593" s="36"/>
      <c r="J593" s="37"/>
      <c r="K593" s="37"/>
      <c r="L593" s="37"/>
      <c r="M593" s="37"/>
      <c r="N593" s="38"/>
      <c r="O593" s="38"/>
      <c r="P593" s="38"/>
      <c r="CI593" t="s">
        <v>220</v>
      </c>
      <c r="CJ593">
        <v>584</v>
      </c>
      <c r="CK593" t="s">
        <v>453</v>
      </c>
      <c r="CL593" t="s">
        <v>282</v>
      </c>
      <c r="CM593">
        <f>IF(Table11[[#This Row],[CF heating system]]="Commercial electric heating",1,0)</f>
        <v>0</v>
      </c>
      <c r="CN593">
        <f>IF(AND(Table11[[#This Row],[CF heating system]]&lt;&gt;"Gas boiler",Table11[[#This Row],[Subsector]]&lt;&gt;"Industry"),1,0)</f>
        <v>0</v>
      </c>
      <c r="CO593" s="19">
        <v>0</v>
      </c>
      <c r="CV593" s="62"/>
      <c r="CW593" s="62"/>
    </row>
    <row r="594" spans="3:101" x14ac:dyDescent="0.25">
      <c r="C594" s="36"/>
      <c r="D594" s="36"/>
      <c r="E594" s="36"/>
      <c r="F594" s="36"/>
      <c r="G594" s="36"/>
      <c r="H594" s="36"/>
      <c r="I594" s="36"/>
      <c r="J594" s="37"/>
      <c r="K594" s="37"/>
      <c r="L594" s="37"/>
      <c r="M594" s="37"/>
      <c r="N594" s="38"/>
      <c r="O594" s="38"/>
      <c r="P594" s="38"/>
      <c r="CI594" t="s">
        <v>220</v>
      </c>
      <c r="CJ594">
        <v>585</v>
      </c>
      <c r="CK594" t="s">
        <v>453</v>
      </c>
      <c r="CL594" t="s">
        <v>267</v>
      </c>
      <c r="CM594">
        <f>IF(Table11[[#This Row],[CF heating system]]="Commercial electric heating",1,0)</f>
        <v>0</v>
      </c>
      <c r="CN594">
        <f>IF(AND(Table11[[#This Row],[CF heating system]]&lt;&gt;"Gas boiler",Table11[[#This Row],[Subsector]]&lt;&gt;"Industry"),1,0)</f>
        <v>0</v>
      </c>
      <c r="CO594" s="19">
        <v>0</v>
      </c>
      <c r="CV594" s="62"/>
      <c r="CW594" s="62"/>
    </row>
    <row r="595" spans="3:101" x14ac:dyDescent="0.25">
      <c r="C595" s="36"/>
      <c r="D595" s="36"/>
      <c r="E595" s="36"/>
      <c r="F595" s="36"/>
      <c r="G595" s="36"/>
      <c r="H595" s="36"/>
      <c r="I595" s="36"/>
      <c r="J595" s="37"/>
      <c r="K595" s="37"/>
      <c r="L595" s="37"/>
      <c r="M595" s="37"/>
      <c r="N595" s="38"/>
      <c r="O595" s="38"/>
      <c r="P595" s="38"/>
      <c r="CI595" t="s">
        <v>220</v>
      </c>
      <c r="CJ595">
        <v>586</v>
      </c>
      <c r="CK595" t="s">
        <v>453</v>
      </c>
      <c r="CL595" t="s">
        <v>282</v>
      </c>
      <c r="CM595">
        <f>IF(Table11[[#This Row],[CF heating system]]="Commercial electric heating",1,0)</f>
        <v>0</v>
      </c>
      <c r="CN595">
        <f>IF(AND(Table11[[#This Row],[CF heating system]]&lt;&gt;"Gas boiler",Table11[[#This Row],[Subsector]]&lt;&gt;"Industry"),1,0)</f>
        <v>0</v>
      </c>
      <c r="CO595" s="19">
        <v>0</v>
      </c>
      <c r="CV595" s="62"/>
      <c r="CW595" s="62"/>
    </row>
    <row r="596" spans="3:101" x14ac:dyDescent="0.25">
      <c r="C596" s="36"/>
      <c r="D596" s="36"/>
      <c r="E596" s="36"/>
      <c r="F596" s="36"/>
      <c r="G596" s="36"/>
      <c r="H596" s="36"/>
      <c r="I596" s="36"/>
      <c r="J596" s="37"/>
      <c r="K596" s="37"/>
      <c r="L596" s="37"/>
      <c r="M596" s="37"/>
      <c r="N596" s="38"/>
      <c r="O596" s="38"/>
      <c r="P596" s="38"/>
      <c r="CI596" t="s">
        <v>220</v>
      </c>
      <c r="CJ596">
        <v>587</v>
      </c>
      <c r="CK596" t="s">
        <v>453</v>
      </c>
      <c r="CL596" t="s">
        <v>286</v>
      </c>
      <c r="CM596">
        <f>IF(Table11[[#This Row],[CF heating system]]="Commercial electric heating",1,0)</f>
        <v>0</v>
      </c>
      <c r="CN596">
        <f>IF(AND(Table11[[#This Row],[CF heating system]]&lt;&gt;"Gas boiler",Table11[[#This Row],[Subsector]]&lt;&gt;"Industry"),1,0)</f>
        <v>0</v>
      </c>
      <c r="CO596" s="19">
        <v>0</v>
      </c>
      <c r="CV596" s="62"/>
      <c r="CW596" s="62"/>
    </row>
    <row r="597" spans="3:101" x14ac:dyDescent="0.25">
      <c r="C597" s="36"/>
      <c r="D597" s="36"/>
      <c r="E597" s="36"/>
      <c r="F597" s="36"/>
      <c r="G597" s="36"/>
      <c r="H597" s="36"/>
      <c r="I597" s="36"/>
      <c r="J597" s="37"/>
      <c r="K597" s="37"/>
      <c r="L597" s="37"/>
      <c r="M597" s="37"/>
      <c r="N597" s="38"/>
      <c r="O597" s="38"/>
      <c r="P597" s="38"/>
      <c r="CI597" t="s">
        <v>220</v>
      </c>
      <c r="CJ597">
        <v>588</v>
      </c>
      <c r="CK597" t="s">
        <v>453</v>
      </c>
      <c r="CL597" t="s">
        <v>462</v>
      </c>
      <c r="CM597">
        <f>IF(Table11[[#This Row],[CF heating system]]="Commercial electric heating",1,0)</f>
        <v>0</v>
      </c>
      <c r="CN597">
        <f>IF(AND(Table11[[#This Row],[CF heating system]]&lt;&gt;"Gas boiler",Table11[[#This Row],[Subsector]]&lt;&gt;"Industry"),1,0)</f>
        <v>0</v>
      </c>
      <c r="CO597" s="19">
        <v>0</v>
      </c>
      <c r="CV597" s="62"/>
      <c r="CW597" s="62"/>
    </row>
    <row r="598" spans="3:101" x14ac:dyDescent="0.25">
      <c r="C598" s="36"/>
      <c r="D598" s="36"/>
      <c r="E598" s="36"/>
      <c r="F598" s="36"/>
      <c r="G598" s="36"/>
      <c r="H598" s="36"/>
      <c r="I598" s="36"/>
      <c r="J598" s="37"/>
      <c r="K598" s="37"/>
      <c r="L598" s="37"/>
      <c r="M598" s="37"/>
      <c r="N598" s="38"/>
      <c r="O598" s="38"/>
      <c r="P598" s="38"/>
      <c r="CI598" t="s">
        <v>220</v>
      </c>
      <c r="CJ598">
        <v>589</v>
      </c>
      <c r="CK598" t="s">
        <v>453</v>
      </c>
      <c r="CL598" t="s">
        <v>475</v>
      </c>
      <c r="CM598">
        <f>IF(Table11[[#This Row],[CF heating system]]="Commercial electric heating",1,0)</f>
        <v>0</v>
      </c>
      <c r="CN598">
        <f>IF(AND(Table11[[#This Row],[CF heating system]]&lt;&gt;"Gas boiler",Table11[[#This Row],[Subsector]]&lt;&gt;"Industry"),1,0)</f>
        <v>0</v>
      </c>
      <c r="CO598" s="19">
        <v>0</v>
      </c>
      <c r="CV598" s="62"/>
      <c r="CW598" s="62"/>
    </row>
    <row r="599" spans="3:101" x14ac:dyDescent="0.25">
      <c r="C599" s="36"/>
      <c r="D599" s="36"/>
      <c r="E599" s="36"/>
      <c r="F599" s="36"/>
      <c r="G599" s="36"/>
      <c r="H599" s="36"/>
      <c r="I599" s="36"/>
      <c r="J599" s="37"/>
      <c r="K599" s="37"/>
      <c r="L599" s="37"/>
      <c r="M599" s="37"/>
      <c r="N599" s="38"/>
      <c r="O599" s="38"/>
      <c r="P599" s="38"/>
      <c r="CI599" t="s">
        <v>220</v>
      </c>
      <c r="CJ599">
        <v>590</v>
      </c>
      <c r="CK599" t="s">
        <v>453</v>
      </c>
      <c r="CL599" t="s">
        <v>282</v>
      </c>
      <c r="CM599">
        <f>IF(Table11[[#This Row],[CF heating system]]="Commercial electric heating",1,0)</f>
        <v>0</v>
      </c>
      <c r="CN599">
        <f>IF(AND(Table11[[#This Row],[CF heating system]]&lt;&gt;"Gas boiler",Table11[[#This Row],[Subsector]]&lt;&gt;"Industry"),1,0)</f>
        <v>0</v>
      </c>
      <c r="CO599" s="19">
        <v>0</v>
      </c>
      <c r="CV599" s="62"/>
      <c r="CW599" s="62"/>
    </row>
    <row r="600" spans="3:101" x14ac:dyDescent="0.25">
      <c r="C600" s="36"/>
      <c r="D600" s="36"/>
      <c r="E600" s="36"/>
      <c r="F600" s="36"/>
      <c r="G600" s="36"/>
      <c r="H600" s="36"/>
      <c r="I600" s="36"/>
      <c r="J600" s="37"/>
      <c r="K600" s="37"/>
      <c r="L600" s="37"/>
      <c r="M600" s="37"/>
      <c r="N600" s="38"/>
      <c r="O600" s="38"/>
      <c r="P600" s="38"/>
      <c r="CI600" t="s">
        <v>220</v>
      </c>
      <c r="CJ600">
        <v>591</v>
      </c>
      <c r="CK600" t="s">
        <v>453</v>
      </c>
      <c r="CL600" t="s">
        <v>462</v>
      </c>
      <c r="CM600">
        <f>IF(Table11[[#This Row],[CF heating system]]="Commercial electric heating",1,0)</f>
        <v>0</v>
      </c>
      <c r="CN600">
        <f>IF(AND(Table11[[#This Row],[CF heating system]]&lt;&gt;"Gas boiler",Table11[[#This Row],[Subsector]]&lt;&gt;"Industry"),1,0)</f>
        <v>0</v>
      </c>
      <c r="CO600" s="19">
        <v>0</v>
      </c>
      <c r="CV600" s="62"/>
      <c r="CW600" s="62"/>
    </row>
    <row r="601" spans="3:101" x14ac:dyDescent="0.25">
      <c r="C601" s="36"/>
      <c r="D601" s="36"/>
      <c r="E601" s="36"/>
      <c r="F601" s="36"/>
      <c r="G601" s="36"/>
      <c r="H601" s="36"/>
      <c r="I601" s="36"/>
      <c r="J601" s="37"/>
      <c r="K601" s="37"/>
      <c r="L601" s="37"/>
      <c r="M601" s="37"/>
      <c r="N601" s="38"/>
      <c r="O601" s="38"/>
      <c r="P601" s="38"/>
      <c r="CI601" t="s">
        <v>220</v>
      </c>
      <c r="CJ601">
        <v>592</v>
      </c>
      <c r="CK601" t="s">
        <v>453</v>
      </c>
      <c r="CL601" t="s">
        <v>286</v>
      </c>
      <c r="CM601">
        <f>IF(Table11[[#This Row],[CF heating system]]="Commercial electric heating",1,0)</f>
        <v>0</v>
      </c>
      <c r="CN601">
        <f>IF(AND(Table11[[#This Row],[CF heating system]]&lt;&gt;"Gas boiler",Table11[[#This Row],[Subsector]]&lt;&gt;"Industry"),1,0)</f>
        <v>0</v>
      </c>
      <c r="CO601" s="19">
        <v>0</v>
      </c>
      <c r="CV601" s="62"/>
      <c r="CW601" s="62"/>
    </row>
    <row r="602" spans="3:101" x14ac:dyDescent="0.25">
      <c r="C602" s="36"/>
      <c r="D602" s="36"/>
      <c r="E602" s="36"/>
      <c r="F602" s="36"/>
      <c r="G602" s="36"/>
      <c r="H602" s="36"/>
      <c r="I602" s="36"/>
      <c r="J602" s="37"/>
      <c r="K602" s="37"/>
      <c r="L602" s="37"/>
      <c r="M602" s="37"/>
      <c r="N602" s="38"/>
      <c r="O602" s="38"/>
      <c r="P602" s="38"/>
      <c r="CI602" t="s">
        <v>220</v>
      </c>
      <c r="CJ602">
        <v>593</v>
      </c>
      <c r="CK602" t="s">
        <v>453</v>
      </c>
      <c r="CL602" t="s">
        <v>458</v>
      </c>
      <c r="CM602">
        <f>IF(Table11[[#This Row],[CF heating system]]="Commercial electric heating",1,0)</f>
        <v>0</v>
      </c>
      <c r="CN602">
        <f>IF(AND(Table11[[#This Row],[CF heating system]]&lt;&gt;"Gas boiler",Table11[[#This Row],[Subsector]]&lt;&gt;"Industry"),1,0)</f>
        <v>0</v>
      </c>
      <c r="CO602" s="19">
        <v>0</v>
      </c>
      <c r="CV602" s="62"/>
      <c r="CW602" s="62"/>
    </row>
    <row r="603" spans="3:101" x14ac:dyDescent="0.25">
      <c r="C603" s="36"/>
      <c r="D603" s="36"/>
      <c r="E603" s="36"/>
      <c r="F603" s="36"/>
      <c r="G603" s="36"/>
      <c r="H603" s="36"/>
      <c r="I603" s="36"/>
      <c r="J603" s="37"/>
      <c r="K603" s="37"/>
      <c r="L603" s="37"/>
      <c r="M603" s="37"/>
      <c r="N603" s="38"/>
      <c r="O603" s="38"/>
      <c r="P603" s="38"/>
      <c r="CI603" t="s">
        <v>220</v>
      </c>
      <c r="CJ603">
        <v>594</v>
      </c>
      <c r="CK603" t="s">
        <v>453</v>
      </c>
      <c r="CL603" t="s">
        <v>462</v>
      </c>
      <c r="CM603">
        <f>IF(Table11[[#This Row],[CF heating system]]="Commercial electric heating",1,0)</f>
        <v>0</v>
      </c>
      <c r="CN603">
        <f>IF(AND(Table11[[#This Row],[CF heating system]]&lt;&gt;"Gas boiler",Table11[[#This Row],[Subsector]]&lt;&gt;"Industry"),1,0)</f>
        <v>0</v>
      </c>
      <c r="CO603" s="19">
        <v>0</v>
      </c>
      <c r="CV603" s="62"/>
      <c r="CW603" s="62"/>
    </row>
    <row r="604" spans="3:101" x14ac:dyDescent="0.25">
      <c r="C604" s="36"/>
      <c r="D604" s="36"/>
      <c r="E604" s="36"/>
      <c r="F604" s="36"/>
      <c r="G604" s="36"/>
      <c r="H604" s="36"/>
      <c r="I604" s="36"/>
      <c r="J604" s="37"/>
      <c r="K604" s="37"/>
      <c r="L604" s="37"/>
      <c r="M604" s="37"/>
      <c r="N604" s="38"/>
      <c r="O604" s="38"/>
      <c r="P604" s="38"/>
      <c r="CI604" t="s">
        <v>220</v>
      </c>
      <c r="CJ604">
        <v>595</v>
      </c>
      <c r="CK604" t="s">
        <v>453</v>
      </c>
      <c r="CL604" t="s">
        <v>286</v>
      </c>
      <c r="CM604">
        <f>IF(Table11[[#This Row],[CF heating system]]="Commercial electric heating",1,0)</f>
        <v>0</v>
      </c>
      <c r="CN604">
        <f>IF(AND(Table11[[#This Row],[CF heating system]]&lt;&gt;"Gas boiler",Table11[[#This Row],[Subsector]]&lt;&gt;"Industry"),1,0)</f>
        <v>0</v>
      </c>
      <c r="CO604" s="19">
        <v>0</v>
      </c>
      <c r="CV604" s="62"/>
      <c r="CW604" s="62"/>
    </row>
    <row r="605" spans="3:101" x14ac:dyDescent="0.25">
      <c r="C605" s="36"/>
      <c r="D605" s="36"/>
      <c r="E605" s="36"/>
      <c r="F605" s="36"/>
      <c r="G605" s="36"/>
      <c r="H605" s="36"/>
      <c r="I605" s="36"/>
      <c r="J605" s="37"/>
      <c r="K605" s="37"/>
      <c r="L605" s="37"/>
      <c r="M605" s="37"/>
      <c r="N605" s="38"/>
      <c r="O605" s="38"/>
      <c r="P605" s="38"/>
      <c r="CI605" t="s">
        <v>220</v>
      </c>
      <c r="CJ605">
        <v>596</v>
      </c>
      <c r="CK605" t="s">
        <v>453</v>
      </c>
      <c r="CL605" t="s">
        <v>462</v>
      </c>
      <c r="CM605">
        <f>IF(Table11[[#This Row],[CF heating system]]="Commercial electric heating",1,0)</f>
        <v>0</v>
      </c>
      <c r="CN605">
        <f>IF(AND(Table11[[#This Row],[CF heating system]]&lt;&gt;"Gas boiler",Table11[[#This Row],[Subsector]]&lt;&gt;"Industry"),1,0)</f>
        <v>0</v>
      </c>
      <c r="CO605" s="19">
        <v>0</v>
      </c>
      <c r="CV605" s="62"/>
      <c r="CW605" s="62"/>
    </row>
    <row r="606" spans="3:101" x14ac:dyDescent="0.25">
      <c r="C606" s="36"/>
      <c r="D606" s="36"/>
      <c r="E606" s="36"/>
      <c r="F606" s="36"/>
      <c r="G606" s="36"/>
      <c r="H606" s="36"/>
      <c r="I606" s="36"/>
      <c r="J606" s="37"/>
      <c r="K606" s="37"/>
      <c r="L606" s="37"/>
      <c r="M606" s="37"/>
      <c r="N606" s="38"/>
      <c r="O606" s="38"/>
      <c r="P606" s="38"/>
      <c r="CI606" t="s">
        <v>220</v>
      </c>
      <c r="CJ606">
        <v>597</v>
      </c>
      <c r="CK606" t="s">
        <v>453</v>
      </c>
      <c r="CL606" t="s">
        <v>475</v>
      </c>
      <c r="CM606">
        <f>IF(Table11[[#This Row],[CF heating system]]="Commercial electric heating",1,0)</f>
        <v>0</v>
      </c>
      <c r="CN606">
        <f>IF(AND(Table11[[#This Row],[CF heating system]]&lt;&gt;"Gas boiler",Table11[[#This Row],[Subsector]]&lt;&gt;"Industry"),1,0)</f>
        <v>0</v>
      </c>
      <c r="CO606" s="19">
        <v>0</v>
      </c>
      <c r="CV606" s="62"/>
      <c r="CW606" s="62"/>
    </row>
    <row r="607" spans="3:101" x14ac:dyDescent="0.25">
      <c r="C607" s="36"/>
      <c r="D607" s="36"/>
      <c r="E607" s="36"/>
      <c r="F607" s="36"/>
      <c r="G607" s="36"/>
      <c r="H607" s="36"/>
      <c r="I607" s="36"/>
      <c r="J607" s="37"/>
      <c r="K607" s="37"/>
      <c r="L607" s="37"/>
      <c r="M607" s="37"/>
      <c r="N607" s="38"/>
      <c r="O607" s="38"/>
      <c r="P607" s="38"/>
      <c r="CI607" t="s">
        <v>220</v>
      </c>
      <c r="CJ607">
        <v>598</v>
      </c>
      <c r="CK607" t="s">
        <v>453</v>
      </c>
      <c r="CL607" t="s">
        <v>281</v>
      </c>
      <c r="CM607">
        <f>IF(Table11[[#This Row],[CF heating system]]="Commercial electric heating",1,0)</f>
        <v>0</v>
      </c>
      <c r="CN607">
        <f>IF(AND(Table11[[#This Row],[CF heating system]]&lt;&gt;"Gas boiler",Table11[[#This Row],[Subsector]]&lt;&gt;"Industry"),1,0)</f>
        <v>0</v>
      </c>
      <c r="CO607" s="19">
        <v>0</v>
      </c>
      <c r="CV607" s="62"/>
      <c r="CW607" s="62"/>
    </row>
    <row r="608" spans="3:101" x14ac:dyDescent="0.25">
      <c r="C608" s="36"/>
      <c r="D608" s="36"/>
      <c r="E608" s="36"/>
      <c r="F608" s="36"/>
      <c r="G608" s="36"/>
      <c r="H608" s="36"/>
      <c r="I608" s="36"/>
      <c r="J608" s="37"/>
      <c r="K608" s="37"/>
      <c r="L608" s="37"/>
      <c r="M608" s="37"/>
      <c r="N608" s="38"/>
      <c r="O608" s="38"/>
      <c r="P608" s="38"/>
      <c r="CI608" t="s">
        <v>220</v>
      </c>
      <c r="CJ608">
        <v>599</v>
      </c>
      <c r="CK608" t="s">
        <v>453</v>
      </c>
      <c r="CL608" t="s">
        <v>286</v>
      </c>
      <c r="CM608">
        <f>IF(Table11[[#This Row],[CF heating system]]="Commercial electric heating",1,0)</f>
        <v>0</v>
      </c>
      <c r="CN608">
        <f>IF(AND(Table11[[#This Row],[CF heating system]]&lt;&gt;"Gas boiler",Table11[[#This Row],[Subsector]]&lt;&gt;"Industry"),1,0)</f>
        <v>0</v>
      </c>
      <c r="CO608" s="19">
        <v>0</v>
      </c>
      <c r="CV608" s="62"/>
      <c r="CW608" s="62"/>
    </row>
    <row r="609" spans="3:101" x14ac:dyDescent="0.25">
      <c r="C609" s="36"/>
      <c r="D609" s="36"/>
      <c r="E609" s="36"/>
      <c r="F609" s="36"/>
      <c r="G609" s="36"/>
      <c r="H609" s="36"/>
      <c r="I609" s="36"/>
      <c r="J609" s="37"/>
      <c r="K609" s="37"/>
      <c r="L609" s="37"/>
      <c r="M609" s="37"/>
      <c r="N609" s="38"/>
      <c r="O609" s="38"/>
      <c r="P609" s="38"/>
      <c r="CI609" t="s">
        <v>220</v>
      </c>
      <c r="CJ609">
        <v>600</v>
      </c>
      <c r="CK609" t="s">
        <v>453</v>
      </c>
      <c r="CL609" t="s">
        <v>267</v>
      </c>
      <c r="CM609">
        <f>IF(Table11[[#This Row],[CF heating system]]="Commercial electric heating",1,0)</f>
        <v>0</v>
      </c>
      <c r="CN609">
        <f>IF(AND(Table11[[#This Row],[CF heating system]]&lt;&gt;"Gas boiler",Table11[[#This Row],[Subsector]]&lt;&gt;"Industry"),1,0)</f>
        <v>0</v>
      </c>
      <c r="CO609" s="19">
        <v>0</v>
      </c>
      <c r="CV609" s="62"/>
      <c r="CW609" s="62"/>
    </row>
    <row r="610" spans="3:101" x14ac:dyDescent="0.25">
      <c r="C610" s="36"/>
      <c r="D610" s="36"/>
      <c r="E610" s="36"/>
      <c r="F610" s="36"/>
      <c r="G610" s="36"/>
      <c r="H610" s="36"/>
      <c r="I610" s="36"/>
      <c r="J610" s="37"/>
      <c r="K610" s="37"/>
      <c r="L610" s="37"/>
      <c r="M610" s="37"/>
      <c r="N610" s="38"/>
      <c r="O610" s="38"/>
      <c r="P610" s="38"/>
      <c r="CI610" t="s">
        <v>220</v>
      </c>
      <c r="CJ610">
        <v>601</v>
      </c>
      <c r="CK610" t="s">
        <v>453</v>
      </c>
      <c r="CL610" t="s">
        <v>458</v>
      </c>
      <c r="CM610">
        <f>IF(Table11[[#This Row],[CF heating system]]="Commercial electric heating",1,0)</f>
        <v>0</v>
      </c>
      <c r="CN610">
        <f>IF(AND(Table11[[#This Row],[CF heating system]]&lt;&gt;"Gas boiler",Table11[[#This Row],[Subsector]]&lt;&gt;"Industry"),1,0)</f>
        <v>0</v>
      </c>
      <c r="CO610" s="19">
        <v>0</v>
      </c>
      <c r="CV610" s="62"/>
      <c r="CW610" s="62"/>
    </row>
    <row r="611" spans="3:101" x14ac:dyDescent="0.25">
      <c r="C611" s="36"/>
      <c r="D611" s="36"/>
      <c r="E611" s="36"/>
      <c r="F611" s="36"/>
      <c r="G611" s="36"/>
      <c r="H611" s="36"/>
      <c r="I611" s="36"/>
      <c r="J611" s="37"/>
      <c r="K611" s="37"/>
      <c r="L611" s="37"/>
      <c r="M611" s="37"/>
      <c r="N611" s="38"/>
      <c r="O611" s="38"/>
      <c r="P611" s="38"/>
      <c r="CI611" t="s">
        <v>220</v>
      </c>
      <c r="CJ611">
        <v>602</v>
      </c>
      <c r="CK611" t="s">
        <v>453</v>
      </c>
      <c r="CL611" t="s">
        <v>282</v>
      </c>
      <c r="CM611">
        <f>IF(Table11[[#This Row],[CF heating system]]="Commercial electric heating",1,0)</f>
        <v>0</v>
      </c>
      <c r="CN611">
        <f>IF(AND(Table11[[#This Row],[CF heating system]]&lt;&gt;"Gas boiler",Table11[[#This Row],[Subsector]]&lt;&gt;"Industry"),1,0)</f>
        <v>0</v>
      </c>
      <c r="CO611" s="19">
        <v>0</v>
      </c>
      <c r="CV611" s="62"/>
      <c r="CW611" s="62"/>
    </row>
    <row r="612" spans="3:101" x14ac:dyDescent="0.25">
      <c r="C612" s="36"/>
      <c r="D612" s="36"/>
      <c r="E612" s="36"/>
      <c r="F612" s="36"/>
      <c r="G612" s="36"/>
      <c r="H612" s="36"/>
      <c r="I612" s="36"/>
      <c r="J612" s="37"/>
      <c r="K612" s="37"/>
      <c r="L612" s="37"/>
      <c r="M612" s="37"/>
      <c r="N612" s="38"/>
      <c r="O612" s="38"/>
      <c r="P612" s="38"/>
      <c r="CI612" t="s">
        <v>220</v>
      </c>
      <c r="CJ612">
        <v>603</v>
      </c>
      <c r="CK612" t="s">
        <v>453</v>
      </c>
      <c r="CL612" t="s">
        <v>286</v>
      </c>
      <c r="CM612">
        <f>IF(Table11[[#This Row],[CF heating system]]="Commercial electric heating",1,0)</f>
        <v>0</v>
      </c>
      <c r="CN612">
        <f>IF(AND(Table11[[#This Row],[CF heating system]]&lt;&gt;"Gas boiler",Table11[[#This Row],[Subsector]]&lt;&gt;"Industry"),1,0)</f>
        <v>0</v>
      </c>
      <c r="CO612" s="19">
        <v>0</v>
      </c>
      <c r="CV612" s="62"/>
      <c r="CW612" s="62"/>
    </row>
    <row r="613" spans="3:101" x14ac:dyDescent="0.25">
      <c r="C613" s="36"/>
      <c r="D613" s="36"/>
      <c r="E613" s="36"/>
      <c r="F613" s="36"/>
      <c r="G613" s="36"/>
      <c r="H613" s="36"/>
      <c r="I613" s="36"/>
      <c r="J613" s="37"/>
      <c r="K613" s="37"/>
      <c r="L613" s="37"/>
      <c r="M613" s="37"/>
      <c r="N613" s="38"/>
      <c r="O613" s="38"/>
      <c r="P613" s="38"/>
      <c r="CI613" t="s">
        <v>220</v>
      </c>
      <c r="CJ613">
        <v>604</v>
      </c>
      <c r="CK613" t="s">
        <v>453</v>
      </c>
      <c r="CL613" t="s">
        <v>458</v>
      </c>
      <c r="CM613">
        <f>IF(Table11[[#This Row],[CF heating system]]="Commercial electric heating",1,0)</f>
        <v>0</v>
      </c>
      <c r="CN613">
        <f>IF(AND(Table11[[#This Row],[CF heating system]]&lt;&gt;"Gas boiler",Table11[[#This Row],[Subsector]]&lt;&gt;"Industry"),1,0)</f>
        <v>0</v>
      </c>
      <c r="CO613" s="19">
        <v>0</v>
      </c>
      <c r="CV613" s="62"/>
      <c r="CW613" s="62"/>
    </row>
    <row r="614" spans="3:101" x14ac:dyDescent="0.25">
      <c r="C614" s="36"/>
      <c r="D614" s="36"/>
      <c r="E614" s="36"/>
      <c r="F614" s="36"/>
      <c r="G614" s="36"/>
      <c r="H614" s="36"/>
      <c r="I614" s="36"/>
      <c r="J614" s="37"/>
      <c r="K614" s="37"/>
      <c r="L614" s="37"/>
      <c r="M614" s="37"/>
      <c r="N614" s="38"/>
      <c r="O614" s="38"/>
      <c r="P614" s="38"/>
      <c r="CI614" t="s">
        <v>220</v>
      </c>
      <c r="CJ614">
        <v>605</v>
      </c>
      <c r="CK614" t="s">
        <v>453</v>
      </c>
      <c r="CL614" t="s">
        <v>462</v>
      </c>
      <c r="CM614">
        <f>IF(Table11[[#This Row],[CF heating system]]="Commercial electric heating",1,0)</f>
        <v>0</v>
      </c>
      <c r="CN614">
        <f>IF(AND(Table11[[#This Row],[CF heating system]]&lt;&gt;"Gas boiler",Table11[[#This Row],[Subsector]]&lt;&gt;"Industry"),1,0)</f>
        <v>0</v>
      </c>
      <c r="CO614" s="19">
        <v>0</v>
      </c>
      <c r="CV614" s="62"/>
      <c r="CW614" s="62"/>
    </row>
    <row r="615" spans="3:101" x14ac:dyDescent="0.25">
      <c r="C615" s="36"/>
      <c r="D615" s="36"/>
      <c r="E615" s="36"/>
      <c r="F615" s="36"/>
      <c r="G615" s="36"/>
      <c r="H615" s="36"/>
      <c r="I615" s="36"/>
      <c r="J615" s="37"/>
      <c r="K615" s="37"/>
      <c r="L615" s="37"/>
      <c r="M615" s="37"/>
      <c r="N615" s="38"/>
      <c r="O615" s="38"/>
      <c r="P615" s="38"/>
      <c r="CI615" t="s">
        <v>220</v>
      </c>
      <c r="CJ615">
        <v>606</v>
      </c>
      <c r="CK615" t="s">
        <v>453</v>
      </c>
      <c r="CL615" t="s">
        <v>475</v>
      </c>
      <c r="CM615">
        <f>IF(Table11[[#This Row],[CF heating system]]="Commercial electric heating",1,0)</f>
        <v>0</v>
      </c>
      <c r="CN615">
        <f>IF(AND(Table11[[#This Row],[CF heating system]]&lt;&gt;"Gas boiler",Table11[[#This Row],[Subsector]]&lt;&gt;"Industry"),1,0)</f>
        <v>0</v>
      </c>
      <c r="CO615" s="19">
        <v>0</v>
      </c>
      <c r="CV615" s="62"/>
      <c r="CW615" s="62"/>
    </row>
    <row r="616" spans="3:101" x14ac:dyDescent="0.25">
      <c r="C616" s="36"/>
      <c r="D616" s="36"/>
      <c r="E616" s="36"/>
      <c r="F616" s="36"/>
      <c r="G616" s="36"/>
      <c r="H616" s="36"/>
      <c r="I616" s="36"/>
      <c r="J616" s="37"/>
      <c r="K616" s="37"/>
      <c r="L616" s="37"/>
      <c r="M616" s="37"/>
      <c r="N616" s="38"/>
      <c r="O616" s="38"/>
      <c r="P616" s="38"/>
      <c r="CI616" t="s">
        <v>220</v>
      </c>
      <c r="CJ616">
        <v>607</v>
      </c>
      <c r="CK616" t="s">
        <v>453</v>
      </c>
      <c r="CL616" t="s">
        <v>281</v>
      </c>
      <c r="CM616">
        <f>IF(Table11[[#This Row],[CF heating system]]="Commercial electric heating",1,0)</f>
        <v>0</v>
      </c>
      <c r="CN616">
        <f>IF(AND(Table11[[#This Row],[CF heating system]]&lt;&gt;"Gas boiler",Table11[[#This Row],[Subsector]]&lt;&gt;"Industry"),1,0)</f>
        <v>0</v>
      </c>
      <c r="CO616" s="19">
        <v>0</v>
      </c>
      <c r="CV616" s="62"/>
      <c r="CW616" s="62"/>
    </row>
    <row r="617" spans="3:101" x14ac:dyDescent="0.25">
      <c r="C617" s="36"/>
      <c r="D617" s="36"/>
      <c r="E617" s="36"/>
      <c r="F617" s="36"/>
      <c r="G617" s="36"/>
      <c r="H617" s="36"/>
      <c r="I617" s="36"/>
      <c r="J617" s="37"/>
      <c r="K617" s="37"/>
      <c r="L617" s="37"/>
      <c r="M617" s="37"/>
      <c r="N617" s="38"/>
      <c r="O617" s="38"/>
      <c r="P617" s="38"/>
      <c r="CI617" t="s">
        <v>220</v>
      </c>
      <c r="CJ617">
        <v>608</v>
      </c>
      <c r="CK617" t="s">
        <v>453</v>
      </c>
      <c r="CL617" t="s">
        <v>282</v>
      </c>
      <c r="CM617">
        <f>IF(Table11[[#This Row],[CF heating system]]="Commercial electric heating",1,0)</f>
        <v>0</v>
      </c>
      <c r="CN617">
        <f>IF(AND(Table11[[#This Row],[CF heating system]]&lt;&gt;"Gas boiler",Table11[[#This Row],[Subsector]]&lt;&gt;"Industry"),1,0)</f>
        <v>0</v>
      </c>
      <c r="CO617" s="19">
        <v>0</v>
      </c>
      <c r="CV617" s="62"/>
      <c r="CW617" s="62"/>
    </row>
    <row r="618" spans="3:101" x14ac:dyDescent="0.25">
      <c r="C618" s="36"/>
      <c r="D618" s="36"/>
      <c r="E618" s="36"/>
      <c r="F618" s="36"/>
      <c r="G618" s="36"/>
      <c r="H618" s="36"/>
      <c r="I618" s="36"/>
      <c r="J618" s="37"/>
      <c r="K618" s="37"/>
      <c r="L618" s="37"/>
      <c r="M618" s="37"/>
      <c r="N618" s="38"/>
      <c r="O618" s="38"/>
      <c r="P618" s="38"/>
      <c r="CI618" t="s">
        <v>220</v>
      </c>
      <c r="CJ618">
        <v>609</v>
      </c>
      <c r="CK618" t="s">
        <v>453</v>
      </c>
      <c r="CL618" t="s">
        <v>286</v>
      </c>
      <c r="CM618">
        <f>IF(Table11[[#This Row],[CF heating system]]="Commercial electric heating",1,0)</f>
        <v>0</v>
      </c>
      <c r="CN618">
        <f>IF(AND(Table11[[#This Row],[CF heating system]]&lt;&gt;"Gas boiler",Table11[[#This Row],[Subsector]]&lt;&gt;"Industry"),1,0)</f>
        <v>0</v>
      </c>
      <c r="CO618" s="19">
        <v>0</v>
      </c>
      <c r="CV618" s="62"/>
      <c r="CW618" s="62"/>
    </row>
    <row r="619" spans="3:101" x14ac:dyDescent="0.25">
      <c r="C619" s="36"/>
      <c r="D619" s="36"/>
      <c r="E619" s="36"/>
      <c r="F619" s="36"/>
      <c r="G619" s="36"/>
      <c r="H619" s="36"/>
      <c r="I619" s="36"/>
      <c r="J619" s="37"/>
      <c r="K619" s="37"/>
      <c r="L619" s="37"/>
      <c r="M619" s="37"/>
      <c r="N619" s="38"/>
      <c r="O619" s="38"/>
      <c r="P619" s="38"/>
      <c r="CI619" t="s">
        <v>220</v>
      </c>
      <c r="CJ619">
        <v>610</v>
      </c>
      <c r="CK619" t="s">
        <v>453</v>
      </c>
      <c r="CL619" t="s">
        <v>462</v>
      </c>
      <c r="CM619">
        <f>IF(Table11[[#This Row],[CF heating system]]="Commercial electric heating",1,0)</f>
        <v>0</v>
      </c>
      <c r="CN619">
        <f>IF(AND(Table11[[#This Row],[CF heating system]]&lt;&gt;"Gas boiler",Table11[[#This Row],[Subsector]]&lt;&gt;"Industry"),1,0)</f>
        <v>0</v>
      </c>
      <c r="CO619" s="19">
        <v>0</v>
      </c>
      <c r="CV619" s="62"/>
      <c r="CW619" s="62"/>
    </row>
    <row r="620" spans="3:101" x14ac:dyDescent="0.25">
      <c r="C620" s="36"/>
      <c r="D620" s="36"/>
      <c r="E620" s="36"/>
      <c r="F620" s="36"/>
      <c r="G620" s="36"/>
      <c r="H620" s="36"/>
      <c r="I620" s="36"/>
      <c r="J620" s="37"/>
      <c r="K620" s="37"/>
      <c r="L620" s="37"/>
      <c r="M620" s="37"/>
      <c r="N620" s="38"/>
      <c r="O620" s="38"/>
      <c r="P620" s="38"/>
      <c r="CI620" t="s">
        <v>220</v>
      </c>
      <c r="CJ620">
        <v>611</v>
      </c>
      <c r="CK620" t="s">
        <v>453</v>
      </c>
      <c r="CL620" t="s">
        <v>475</v>
      </c>
      <c r="CM620">
        <f>IF(Table11[[#This Row],[CF heating system]]="Commercial electric heating",1,0)</f>
        <v>0</v>
      </c>
      <c r="CN620">
        <f>IF(AND(Table11[[#This Row],[CF heating system]]&lt;&gt;"Gas boiler",Table11[[#This Row],[Subsector]]&lt;&gt;"Industry"),1,0)</f>
        <v>0</v>
      </c>
      <c r="CO620" s="19">
        <v>0</v>
      </c>
      <c r="CV620" s="62"/>
      <c r="CW620" s="62"/>
    </row>
    <row r="621" spans="3:101" x14ac:dyDescent="0.25">
      <c r="C621" s="36"/>
      <c r="D621" s="36"/>
      <c r="E621" s="36"/>
      <c r="F621" s="36"/>
      <c r="G621" s="36"/>
      <c r="H621" s="36"/>
      <c r="I621" s="36"/>
      <c r="J621" s="37"/>
      <c r="K621" s="37"/>
      <c r="L621" s="37"/>
      <c r="M621" s="37"/>
      <c r="N621" s="38"/>
      <c r="O621" s="38"/>
      <c r="P621" s="38"/>
      <c r="CI621" t="s">
        <v>220</v>
      </c>
      <c r="CJ621">
        <v>612</v>
      </c>
      <c r="CK621" t="s">
        <v>453</v>
      </c>
      <c r="CL621" t="s">
        <v>281</v>
      </c>
      <c r="CM621">
        <f>IF(Table11[[#This Row],[CF heating system]]="Commercial electric heating",1,0)</f>
        <v>0</v>
      </c>
      <c r="CN621">
        <f>IF(AND(Table11[[#This Row],[CF heating system]]&lt;&gt;"Gas boiler",Table11[[#This Row],[Subsector]]&lt;&gt;"Industry"),1,0)</f>
        <v>0</v>
      </c>
      <c r="CO621" s="19">
        <v>0</v>
      </c>
      <c r="CV621" s="62"/>
      <c r="CW621" s="62"/>
    </row>
    <row r="622" spans="3:101" x14ac:dyDescent="0.25">
      <c r="C622" s="36"/>
      <c r="D622" s="36"/>
      <c r="E622" s="36"/>
      <c r="F622" s="36"/>
      <c r="G622" s="36"/>
      <c r="H622" s="36"/>
      <c r="I622" s="36"/>
      <c r="J622" s="37"/>
      <c r="K622" s="37"/>
      <c r="L622" s="37"/>
      <c r="M622" s="37"/>
      <c r="N622" s="38"/>
      <c r="O622" s="38"/>
      <c r="P622" s="38"/>
      <c r="CI622" t="s">
        <v>220</v>
      </c>
      <c r="CJ622">
        <v>613</v>
      </c>
      <c r="CK622" t="s">
        <v>453</v>
      </c>
      <c r="CL622" t="s">
        <v>282</v>
      </c>
      <c r="CM622">
        <f>IF(Table11[[#This Row],[CF heating system]]="Commercial electric heating",1,0)</f>
        <v>0</v>
      </c>
      <c r="CN622">
        <f>IF(AND(Table11[[#This Row],[CF heating system]]&lt;&gt;"Gas boiler",Table11[[#This Row],[Subsector]]&lt;&gt;"Industry"),1,0)</f>
        <v>0</v>
      </c>
      <c r="CO622" s="19">
        <v>0</v>
      </c>
      <c r="CV622" s="62"/>
      <c r="CW622" s="62"/>
    </row>
    <row r="623" spans="3:101" x14ac:dyDescent="0.25">
      <c r="C623" s="36"/>
      <c r="D623" s="36"/>
      <c r="E623" s="36"/>
      <c r="F623" s="36"/>
      <c r="G623" s="36"/>
      <c r="H623" s="36"/>
      <c r="I623" s="36"/>
      <c r="J623" s="37"/>
      <c r="K623" s="37"/>
      <c r="L623" s="37"/>
      <c r="M623" s="37"/>
      <c r="N623" s="38"/>
      <c r="O623" s="38"/>
      <c r="P623" s="38"/>
      <c r="CI623" t="s">
        <v>220</v>
      </c>
      <c r="CJ623">
        <v>614</v>
      </c>
      <c r="CK623" t="s">
        <v>453</v>
      </c>
      <c r="CL623" t="s">
        <v>286</v>
      </c>
      <c r="CM623">
        <f>IF(Table11[[#This Row],[CF heating system]]="Commercial electric heating",1,0)</f>
        <v>0</v>
      </c>
      <c r="CN623">
        <f>IF(AND(Table11[[#This Row],[CF heating system]]&lt;&gt;"Gas boiler",Table11[[#This Row],[Subsector]]&lt;&gt;"Industry"),1,0)</f>
        <v>0</v>
      </c>
      <c r="CO623" s="19">
        <v>0</v>
      </c>
      <c r="CV623" s="62"/>
      <c r="CW623" s="62"/>
    </row>
    <row r="624" spans="3:101" x14ac:dyDescent="0.25">
      <c r="C624" s="36"/>
      <c r="D624" s="36"/>
      <c r="E624" s="36"/>
      <c r="F624" s="36"/>
      <c r="G624" s="36"/>
      <c r="H624" s="36"/>
      <c r="I624" s="36"/>
      <c r="J624" s="37"/>
      <c r="K624" s="37"/>
      <c r="L624" s="37"/>
      <c r="M624" s="37"/>
      <c r="N624" s="38"/>
      <c r="O624" s="38"/>
      <c r="P624" s="38"/>
      <c r="CI624" t="s">
        <v>220</v>
      </c>
      <c r="CJ624">
        <v>615</v>
      </c>
      <c r="CK624" t="s">
        <v>453</v>
      </c>
      <c r="CL624" t="s">
        <v>462</v>
      </c>
      <c r="CM624">
        <f>IF(Table11[[#This Row],[CF heating system]]="Commercial electric heating",1,0)</f>
        <v>0</v>
      </c>
      <c r="CN624">
        <f>IF(AND(Table11[[#This Row],[CF heating system]]&lt;&gt;"Gas boiler",Table11[[#This Row],[Subsector]]&lt;&gt;"Industry"),1,0)</f>
        <v>0</v>
      </c>
      <c r="CO624" s="19">
        <v>0</v>
      </c>
      <c r="CV624" s="62"/>
      <c r="CW624" s="62"/>
    </row>
    <row r="625" spans="3:101" x14ac:dyDescent="0.25">
      <c r="C625" s="36"/>
      <c r="D625" s="36"/>
      <c r="E625" s="36"/>
      <c r="F625" s="36"/>
      <c r="G625" s="36"/>
      <c r="H625" s="36"/>
      <c r="I625" s="36"/>
      <c r="J625" s="37"/>
      <c r="K625" s="37"/>
      <c r="L625" s="37"/>
      <c r="M625" s="37"/>
      <c r="N625" s="38"/>
      <c r="O625" s="38"/>
      <c r="P625" s="38"/>
      <c r="CI625" t="s">
        <v>220</v>
      </c>
      <c r="CJ625">
        <v>616</v>
      </c>
      <c r="CK625" t="s">
        <v>453</v>
      </c>
      <c r="CL625" t="s">
        <v>475</v>
      </c>
      <c r="CM625">
        <f>IF(Table11[[#This Row],[CF heating system]]="Commercial electric heating",1,0)</f>
        <v>0</v>
      </c>
      <c r="CN625">
        <f>IF(AND(Table11[[#This Row],[CF heating system]]&lt;&gt;"Gas boiler",Table11[[#This Row],[Subsector]]&lt;&gt;"Industry"),1,0)</f>
        <v>0</v>
      </c>
      <c r="CO625" s="19">
        <v>0</v>
      </c>
      <c r="CV625" s="62"/>
      <c r="CW625" s="62"/>
    </row>
    <row r="626" spans="3:101" x14ac:dyDescent="0.25">
      <c r="C626" s="36"/>
      <c r="D626" s="36"/>
      <c r="E626" s="36"/>
      <c r="F626" s="36"/>
      <c r="G626" s="36"/>
      <c r="H626" s="36"/>
      <c r="I626" s="36"/>
      <c r="J626" s="37"/>
      <c r="K626" s="37"/>
      <c r="L626" s="37"/>
      <c r="M626" s="37"/>
      <c r="N626" s="38"/>
      <c r="O626" s="38"/>
      <c r="P626" s="38"/>
      <c r="CI626" t="s">
        <v>220</v>
      </c>
      <c r="CJ626">
        <v>617</v>
      </c>
      <c r="CK626" t="s">
        <v>453</v>
      </c>
      <c r="CL626" t="s">
        <v>282</v>
      </c>
      <c r="CM626">
        <f>IF(Table11[[#This Row],[CF heating system]]="Commercial electric heating",1,0)</f>
        <v>0</v>
      </c>
      <c r="CN626">
        <f>IF(AND(Table11[[#This Row],[CF heating system]]&lt;&gt;"Gas boiler",Table11[[#This Row],[Subsector]]&lt;&gt;"Industry"),1,0)</f>
        <v>0</v>
      </c>
      <c r="CO626" s="19">
        <v>0</v>
      </c>
      <c r="CV626" s="62"/>
      <c r="CW626" s="62"/>
    </row>
    <row r="627" spans="3:101" x14ac:dyDescent="0.25">
      <c r="C627" s="36"/>
      <c r="D627" s="36"/>
      <c r="E627" s="36"/>
      <c r="F627" s="36"/>
      <c r="G627" s="36"/>
      <c r="H627" s="36"/>
      <c r="I627" s="36"/>
      <c r="J627" s="37"/>
      <c r="K627" s="37"/>
      <c r="L627" s="37"/>
      <c r="M627" s="37"/>
      <c r="N627" s="38"/>
      <c r="O627" s="38"/>
      <c r="P627" s="38"/>
      <c r="CI627" t="s">
        <v>220</v>
      </c>
      <c r="CJ627">
        <v>618</v>
      </c>
      <c r="CK627" t="s">
        <v>453</v>
      </c>
      <c r="CL627" t="s">
        <v>267</v>
      </c>
      <c r="CM627">
        <f>IF(Table11[[#This Row],[CF heating system]]="Commercial electric heating",1,0)</f>
        <v>0</v>
      </c>
      <c r="CN627">
        <f>IF(AND(Table11[[#This Row],[CF heating system]]&lt;&gt;"Gas boiler",Table11[[#This Row],[Subsector]]&lt;&gt;"Industry"),1,0)</f>
        <v>0</v>
      </c>
      <c r="CO627" s="19">
        <v>0</v>
      </c>
      <c r="CV627" s="62"/>
      <c r="CW627" s="62"/>
    </row>
    <row r="628" spans="3:101" x14ac:dyDescent="0.25">
      <c r="C628" s="36"/>
      <c r="D628" s="36"/>
      <c r="E628" s="36"/>
      <c r="F628" s="36"/>
      <c r="G628" s="36"/>
      <c r="H628" s="36"/>
      <c r="I628" s="36"/>
      <c r="J628" s="37"/>
      <c r="K628" s="37"/>
      <c r="L628" s="37"/>
      <c r="M628" s="37"/>
      <c r="N628" s="38"/>
      <c r="O628" s="38"/>
      <c r="P628" s="38"/>
      <c r="CI628" t="s">
        <v>220</v>
      </c>
      <c r="CJ628">
        <v>619</v>
      </c>
      <c r="CK628" t="s">
        <v>453</v>
      </c>
      <c r="CL628" t="s">
        <v>282</v>
      </c>
      <c r="CM628">
        <f>IF(Table11[[#This Row],[CF heating system]]="Commercial electric heating",1,0)</f>
        <v>0</v>
      </c>
      <c r="CN628">
        <f>IF(AND(Table11[[#This Row],[CF heating system]]&lt;&gt;"Gas boiler",Table11[[#This Row],[Subsector]]&lt;&gt;"Industry"),1,0)</f>
        <v>0</v>
      </c>
      <c r="CO628" s="19">
        <v>0</v>
      </c>
      <c r="CV628" s="62"/>
      <c r="CW628" s="62"/>
    </row>
    <row r="629" spans="3:101" x14ac:dyDescent="0.25">
      <c r="C629" s="36"/>
      <c r="D629" s="36"/>
      <c r="E629" s="36"/>
      <c r="F629" s="36"/>
      <c r="G629" s="36"/>
      <c r="H629" s="36"/>
      <c r="I629" s="36"/>
      <c r="J629" s="37"/>
      <c r="K629" s="37"/>
      <c r="L629" s="37"/>
      <c r="M629" s="37"/>
      <c r="N629" s="38"/>
      <c r="O629" s="38"/>
      <c r="P629" s="38"/>
      <c r="CI629" t="s">
        <v>220</v>
      </c>
      <c r="CJ629">
        <v>620</v>
      </c>
      <c r="CK629" t="s">
        <v>453</v>
      </c>
      <c r="CL629" t="s">
        <v>286</v>
      </c>
      <c r="CM629">
        <f>IF(Table11[[#This Row],[CF heating system]]="Commercial electric heating",1,0)</f>
        <v>0</v>
      </c>
      <c r="CN629">
        <f>IF(AND(Table11[[#This Row],[CF heating system]]&lt;&gt;"Gas boiler",Table11[[#This Row],[Subsector]]&lt;&gt;"Industry"),1,0)</f>
        <v>0</v>
      </c>
      <c r="CO629" s="19">
        <v>0</v>
      </c>
      <c r="CV629" s="62"/>
      <c r="CW629" s="62"/>
    </row>
    <row r="630" spans="3:101" x14ac:dyDescent="0.25">
      <c r="C630" s="36"/>
      <c r="D630" s="36"/>
      <c r="E630" s="36"/>
      <c r="F630" s="36"/>
      <c r="G630" s="36"/>
      <c r="H630" s="36"/>
      <c r="I630" s="36"/>
      <c r="J630" s="37"/>
      <c r="K630" s="37"/>
      <c r="L630" s="37"/>
      <c r="M630" s="37"/>
      <c r="N630" s="38"/>
      <c r="O630" s="38"/>
      <c r="P630" s="38"/>
      <c r="CI630" t="s">
        <v>220</v>
      </c>
      <c r="CJ630">
        <v>621</v>
      </c>
      <c r="CK630" t="s">
        <v>453</v>
      </c>
      <c r="CL630" t="s">
        <v>462</v>
      </c>
      <c r="CM630">
        <f>IF(Table11[[#This Row],[CF heating system]]="Commercial electric heating",1,0)</f>
        <v>0</v>
      </c>
      <c r="CN630">
        <f>IF(AND(Table11[[#This Row],[CF heating system]]&lt;&gt;"Gas boiler",Table11[[#This Row],[Subsector]]&lt;&gt;"Industry"),1,0)</f>
        <v>0</v>
      </c>
      <c r="CO630" s="19">
        <v>0</v>
      </c>
      <c r="CV630" s="62"/>
      <c r="CW630" s="62"/>
    </row>
    <row r="631" spans="3:101" x14ac:dyDescent="0.25">
      <c r="C631" s="36"/>
      <c r="D631" s="36"/>
      <c r="E631" s="36"/>
      <c r="F631" s="36"/>
      <c r="G631" s="36"/>
      <c r="H631" s="36"/>
      <c r="I631" s="36"/>
      <c r="J631" s="37"/>
      <c r="K631" s="37"/>
      <c r="L631" s="37"/>
      <c r="M631" s="37"/>
      <c r="N631" s="38"/>
      <c r="O631" s="38"/>
      <c r="P631" s="38"/>
      <c r="CI631" t="s">
        <v>220</v>
      </c>
      <c r="CJ631">
        <v>622</v>
      </c>
      <c r="CK631" t="s">
        <v>453</v>
      </c>
      <c r="CL631" t="s">
        <v>475</v>
      </c>
      <c r="CM631">
        <f>IF(Table11[[#This Row],[CF heating system]]="Commercial electric heating",1,0)</f>
        <v>0</v>
      </c>
      <c r="CN631">
        <f>IF(AND(Table11[[#This Row],[CF heating system]]&lt;&gt;"Gas boiler",Table11[[#This Row],[Subsector]]&lt;&gt;"Industry"),1,0)</f>
        <v>0</v>
      </c>
      <c r="CO631" s="19">
        <v>0</v>
      </c>
      <c r="CV631" s="62"/>
      <c r="CW631" s="62"/>
    </row>
    <row r="632" spans="3:101" x14ac:dyDescent="0.25">
      <c r="C632" s="36"/>
      <c r="D632" s="36"/>
      <c r="E632" s="36"/>
      <c r="F632" s="36"/>
      <c r="G632" s="36"/>
      <c r="H632" s="36"/>
      <c r="I632" s="36"/>
      <c r="J632" s="37"/>
      <c r="K632" s="37"/>
      <c r="L632" s="37"/>
      <c r="M632" s="37"/>
      <c r="N632" s="38"/>
      <c r="O632" s="38"/>
      <c r="P632" s="38"/>
      <c r="CI632" t="s">
        <v>220</v>
      </c>
      <c r="CJ632">
        <v>623</v>
      </c>
      <c r="CK632" t="s">
        <v>453</v>
      </c>
      <c r="CL632" t="s">
        <v>282</v>
      </c>
      <c r="CM632">
        <f>IF(Table11[[#This Row],[CF heating system]]="Commercial electric heating",1,0)</f>
        <v>0</v>
      </c>
      <c r="CN632">
        <f>IF(AND(Table11[[#This Row],[CF heating system]]&lt;&gt;"Gas boiler",Table11[[#This Row],[Subsector]]&lt;&gt;"Industry"),1,0)</f>
        <v>0</v>
      </c>
      <c r="CO632" s="19">
        <v>0</v>
      </c>
      <c r="CV632" s="62"/>
      <c r="CW632" s="62"/>
    </row>
    <row r="633" spans="3:101" x14ac:dyDescent="0.25">
      <c r="C633" s="36"/>
      <c r="D633" s="36"/>
      <c r="E633" s="36"/>
      <c r="F633" s="36"/>
      <c r="G633" s="36"/>
      <c r="H633" s="36"/>
      <c r="I633" s="36"/>
      <c r="J633" s="37"/>
      <c r="K633" s="37"/>
      <c r="L633" s="37"/>
      <c r="M633" s="37"/>
      <c r="N633" s="38"/>
      <c r="O633" s="38"/>
      <c r="P633" s="38"/>
      <c r="CI633" t="s">
        <v>220</v>
      </c>
      <c r="CJ633">
        <v>624</v>
      </c>
      <c r="CK633" t="s">
        <v>453</v>
      </c>
      <c r="CL633" t="s">
        <v>462</v>
      </c>
      <c r="CM633">
        <f>IF(Table11[[#This Row],[CF heating system]]="Commercial electric heating",1,0)</f>
        <v>0</v>
      </c>
      <c r="CN633">
        <f>IF(AND(Table11[[#This Row],[CF heating system]]&lt;&gt;"Gas boiler",Table11[[#This Row],[Subsector]]&lt;&gt;"Industry"),1,0)</f>
        <v>0</v>
      </c>
      <c r="CO633" s="19">
        <v>0</v>
      </c>
      <c r="CV633" s="62"/>
      <c r="CW633" s="62"/>
    </row>
    <row r="634" spans="3:101" x14ac:dyDescent="0.25">
      <c r="C634" s="36"/>
      <c r="D634" s="36"/>
      <c r="E634" s="36"/>
      <c r="F634" s="36"/>
      <c r="G634" s="36"/>
      <c r="H634" s="36"/>
      <c r="I634" s="36"/>
      <c r="J634" s="37"/>
      <c r="K634" s="37"/>
      <c r="L634" s="37"/>
      <c r="M634" s="37"/>
      <c r="N634" s="38"/>
      <c r="O634" s="38"/>
      <c r="P634" s="38"/>
      <c r="CI634" t="s">
        <v>220</v>
      </c>
      <c r="CJ634">
        <v>625</v>
      </c>
      <c r="CK634" t="s">
        <v>453</v>
      </c>
      <c r="CL634" t="s">
        <v>286</v>
      </c>
      <c r="CM634">
        <f>IF(Table11[[#This Row],[CF heating system]]="Commercial electric heating",1,0)</f>
        <v>0</v>
      </c>
      <c r="CN634">
        <f>IF(AND(Table11[[#This Row],[CF heating system]]&lt;&gt;"Gas boiler",Table11[[#This Row],[Subsector]]&lt;&gt;"Industry"),1,0)</f>
        <v>0</v>
      </c>
      <c r="CO634" s="19">
        <v>0</v>
      </c>
      <c r="CV634" s="62"/>
      <c r="CW634" s="62"/>
    </row>
    <row r="635" spans="3:101" x14ac:dyDescent="0.25">
      <c r="C635" s="36"/>
      <c r="D635" s="36"/>
      <c r="E635" s="36"/>
      <c r="F635" s="36"/>
      <c r="G635" s="36"/>
      <c r="H635" s="36"/>
      <c r="I635" s="36"/>
      <c r="J635" s="37"/>
      <c r="K635" s="37"/>
      <c r="L635" s="37"/>
      <c r="M635" s="37"/>
      <c r="N635" s="38"/>
      <c r="O635" s="38"/>
      <c r="P635" s="38"/>
      <c r="CI635" t="s">
        <v>220</v>
      </c>
      <c r="CJ635">
        <v>626</v>
      </c>
      <c r="CK635" t="s">
        <v>453</v>
      </c>
      <c r="CL635" t="s">
        <v>458</v>
      </c>
      <c r="CM635">
        <f>IF(Table11[[#This Row],[CF heating system]]="Commercial electric heating",1,0)</f>
        <v>0</v>
      </c>
      <c r="CN635">
        <f>IF(AND(Table11[[#This Row],[CF heating system]]&lt;&gt;"Gas boiler",Table11[[#This Row],[Subsector]]&lt;&gt;"Industry"),1,0)</f>
        <v>0</v>
      </c>
      <c r="CO635" s="19">
        <v>0</v>
      </c>
      <c r="CV635" s="62"/>
      <c r="CW635" s="62"/>
    </row>
    <row r="636" spans="3:101" x14ac:dyDescent="0.25">
      <c r="C636" s="36"/>
      <c r="D636" s="36"/>
      <c r="E636" s="36"/>
      <c r="F636" s="36"/>
      <c r="G636" s="36"/>
      <c r="H636" s="36"/>
      <c r="I636" s="36"/>
      <c r="J636" s="37"/>
      <c r="K636" s="37"/>
      <c r="L636" s="37"/>
      <c r="M636" s="37"/>
      <c r="N636" s="38"/>
      <c r="O636" s="38"/>
      <c r="P636" s="38"/>
      <c r="CI636" t="s">
        <v>220</v>
      </c>
      <c r="CJ636">
        <v>627</v>
      </c>
      <c r="CK636" t="s">
        <v>453</v>
      </c>
      <c r="CL636" t="s">
        <v>462</v>
      </c>
      <c r="CM636">
        <f>IF(Table11[[#This Row],[CF heating system]]="Commercial electric heating",1,0)</f>
        <v>0</v>
      </c>
      <c r="CN636">
        <f>IF(AND(Table11[[#This Row],[CF heating system]]&lt;&gt;"Gas boiler",Table11[[#This Row],[Subsector]]&lt;&gt;"Industry"),1,0)</f>
        <v>0</v>
      </c>
      <c r="CO636" s="19">
        <v>0</v>
      </c>
      <c r="CV636" s="62"/>
      <c r="CW636" s="62"/>
    </row>
    <row r="637" spans="3:101" x14ac:dyDescent="0.25">
      <c r="C637" s="36"/>
      <c r="D637" s="36"/>
      <c r="E637" s="36"/>
      <c r="F637" s="36"/>
      <c r="G637" s="36"/>
      <c r="H637" s="36"/>
      <c r="I637" s="36"/>
      <c r="J637" s="37"/>
      <c r="K637" s="37"/>
      <c r="L637" s="37"/>
      <c r="M637" s="37"/>
      <c r="N637" s="38"/>
      <c r="O637" s="38"/>
      <c r="P637" s="38"/>
      <c r="CI637" t="s">
        <v>220</v>
      </c>
      <c r="CJ637">
        <v>628</v>
      </c>
      <c r="CK637" t="s">
        <v>453</v>
      </c>
      <c r="CL637" t="s">
        <v>286</v>
      </c>
      <c r="CM637">
        <f>IF(Table11[[#This Row],[CF heating system]]="Commercial electric heating",1,0)</f>
        <v>0</v>
      </c>
      <c r="CN637">
        <f>IF(AND(Table11[[#This Row],[CF heating system]]&lt;&gt;"Gas boiler",Table11[[#This Row],[Subsector]]&lt;&gt;"Industry"),1,0)</f>
        <v>0</v>
      </c>
      <c r="CO637" s="19">
        <v>0</v>
      </c>
      <c r="CV637" s="62"/>
      <c r="CW637" s="62"/>
    </row>
    <row r="638" spans="3:101" x14ac:dyDescent="0.25">
      <c r="C638" s="36"/>
      <c r="D638" s="36"/>
      <c r="E638" s="36"/>
      <c r="F638" s="36"/>
      <c r="G638" s="36"/>
      <c r="H638" s="36"/>
      <c r="I638" s="36"/>
      <c r="J638" s="37"/>
      <c r="K638" s="37"/>
      <c r="L638" s="37"/>
      <c r="M638" s="37"/>
      <c r="N638" s="38"/>
      <c r="O638" s="38"/>
      <c r="P638" s="38"/>
      <c r="CI638" t="s">
        <v>220</v>
      </c>
      <c r="CJ638">
        <v>629</v>
      </c>
      <c r="CK638" t="s">
        <v>453</v>
      </c>
      <c r="CL638" t="s">
        <v>462</v>
      </c>
      <c r="CM638">
        <f>IF(Table11[[#This Row],[CF heating system]]="Commercial electric heating",1,0)</f>
        <v>0</v>
      </c>
      <c r="CN638">
        <f>IF(AND(Table11[[#This Row],[CF heating system]]&lt;&gt;"Gas boiler",Table11[[#This Row],[Subsector]]&lt;&gt;"Industry"),1,0)</f>
        <v>0</v>
      </c>
      <c r="CO638" s="19">
        <v>0</v>
      </c>
      <c r="CV638" s="62"/>
      <c r="CW638" s="62"/>
    </row>
    <row r="639" spans="3:101" x14ac:dyDescent="0.25">
      <c r="C639" s="36"/>
      <c r="D639" s="36"/>
      <c r="E639" s="36"/>
      <c r="F639" s="36"/>
      <c r="G639" s="36"/>
      <c r="H639" s="36"/>
      <c r="I639" s="36"/>
      <c r="J639" s="37"/>
      <c r="K639" s="37"/>
      <c r="L639" s="37"/>
      <c r="M639" s="37"/>
      <c r="N639" s="38"/>
      <c r="O639" s="38"/>
      <c r="P639" s="38"/>
      <c r="CI639" t="s">
        <v>220</v>
      </c>
      <c r="CJ639">
        <v>630</v>
      </c>
      <c r="CK639" t="s">
        <v>453</v>
      </c>
      <c r="CL639" t="s">
        <v>475</v>
      </c>
      <c r="CM639">
        <f>IF(Table11[[#This Row],[CF heating system]]="Commercial electric heating",1,0)</f>
        <v>0</v>
      </c>
      <c r="CN639">
        <f>IF(AND(Table11[[#This Row],[CF heating system]]&lt;&gt;"Gas boiler",Table11[[#This Row],[Subsector]]&lt;&gt;"Industry"),1,0)</f>
        <v>0</v>
      </c>
      <c r="CO639" s="19">
        <v>0</v>
      </c>
      <c r="CV639" s="62"/>
      <c r="CW639" s="62"/>
    </row>
    <row r="640" spans="3:101" x14ac:dyDescent="0.25">
      <c r="C640" s="36"/>
      <c r="D640" s="36"/>
      <c r="E640" s="36"/>
      <c r="F640" s="36"/>
      <c r="G640" s="36"/>
      <c r="H640" s="36"/>
      <c r="I640" s="36"/>
      <c r="J640" s="37"/>
      <c r="K640" s="37"/>
      <c r="L640" s="37"/>
      <c r="M640" s="37"/>
      <c r="N640" s="38"/>
      <c r="O640" s="38"/>
      <c r="P640" s="38"/>
      <c r="CI640" t="s">
        <v>220</v>
      </c>
      <c r="CJ640">
        <v>631</v>
      </c>
      <c r="CK640" t="s">
        <v>453</v>
      </c>
      <c r="CL640" t="s">
        <v>281</v>
      </c>
      <c r="CM640">
        <f>IF(Table11[[#This Row],[CF heating system]]="Commercial electric heating",1,0)</f>
        <v>0</v>
      </c>
      <c r="CN640">
        <f>IF(AND(Table11[[#This Row],[CF heating system]]&lt;&gt;"Gas boiler",Table11[[#This Row],[Subsector]]&lt;&gt;"Industry"),1,0)</f>
        <v>0</v>
      </c>
      <c r="CO640" s="19">
        <v>0</v>
      </c>
      <c r="CV640" s="62"/>
      <c r="CW640" s="62"/>
    </row>
    <row r="641" spans="3:101" x14ac:dyDescent="0.25">
      <c r="C641" s="36"/>
      <c r="D641" s="36"/>
      <c r="E641" s="36"/>
      <c r="F641" s="36"/>
      <c r="G641" s="36"/>
      <c r="H641" s="36"/>
      <c r="I641" s="36"/>
      <c r="J641" s="37"/>
      <c r="K641" s="37"/>
      <c r="L641" s="37"/>
      <c r="M641" s="37"/>
      <c r="N641" s="38"/>
      <c r="O641" s="38"/>
      <c r="P641" s="38"/>
      <c r="CI641" t="s">
        <v>220</v>
      </c>
      <c r="CJ641">
        <v>632</v>
      </c>
      <c r="CK641" t="s">
        <v>453</v>
      </c>
      <c r="CL641" t="s">
        <v>286</v>
      </c>
      <c r="CM641">
        <f>IF(Table11[[#This Row],[CF heating system]]="Commercial electric heating",1,0)</f>
        <v>0</v>
      </c>
      <c r="CN641">
        <f>IF(AND(Table11[[#This Row],[CF heating system]]&lt;&gt;"Gas boiler",Table11[[#This Row],[Subsector]]&lt;&gt;"Industry"),1,0)</f>
        <v>0</v>
      </c>
      <c r="CO641" s="19">
        <v>0</v>
      </c>
      <c r="CV641" s="62"/>
      <c r="CW641" s="62"/>
    </row>
    <row r="642" spans="3:101" x14ac:dyDescent="0.25">
      <c r="C642" s="36"/>
      <c r="D642" s="36"/>
      <c r="E642" s="36"/>
      <c r="F642" s="36"/>
      <c r="G642" s="36"/>
      <c r="H642" s="36"/>
      <c r="I642" s="36"/>
      <c r="J642" s="37"/>
      <c r="K642" s="37"/>
      <c r="L642" s="37"/>
      <c r="M642" s="37"/>
      <c r="N642" s="38"/>
      <c r="O642" s="38"/>
      <c r="P642" s="38"/>
      <c r="CI642" t="s">
        <v>220</v>
      </c>
      <c r="CJ642">
        <v>633</v>
      </c>
      <c r="CK642" t="s">
        <v>453</v>
      </c>
      <c r="CL642" t="s">
        <v>267</v>
      </c>
      <c r="CM642">
        <f>IF(Table11[[#This Row],[CF heating system]]="Commercial electric heating",1,0)</f>
        <v>0</v>
      </c>
      <c r="CN642">
        <f>IF(AND(Table11[[#This Row],[CF heating system]]&lt;&gt;"Gas boiler",Table11[[#This Row],[Subsector]]&lt;&gt;"Industry"),1,0)</f>
        <v>0</v>
      </c>
      <c r="CO642" s="19">
        <v>0</v>
      </c>
      <c r="CV642" s="62"/>
      <c r="CW642" s="62"/>
    </row>
    <row r="643" spans="3:101" x14ac:dyDescent="0.25">
      <c r="C643" s="36"/>
      <c r="D643" s="36"/>
      <c r="E643" s="36"/>
      <c r="F643" s="36"/>
      <c r="G643" s="36"/>
      <c r="H643" s="36"/>
      <c r="I643" s="36"/>
      <c r="J643" s="37"/>
      <c r="K643" s="37"/>
      <c r="L643" s="37"/>
      <c r="M643" s="37"/>
      <c r="N643" s="38"/>
      <c r="O643" s="38"/>
      <c r="P643" s="38"/>
      <c r="CI643" t="s">
        <v>220</v>
      </c>
      <c r="CJ643">
        <v>634</v>
      </c>
      <c r="CK643" t="s">
        <v>453</v>
      </c>
      <c r="CL643" t="s">
        <v>458</v>
      </c>
      <c r="CM643">
        <f>IF(Table11[[#This Row],[CF heating system]]="Commercial electric heating",1,0)</f>
        <v>0</v>
      </c>
      <c r="CN643">
        <f>IF(AND(Table11[[#This Row],[CF heating system]]&lt;&gt;"Gas boiler",Table11[[#This Row],[Subsector]]&lt;&gt;"Industry"),1,0)</f>
        <v>0</v>
      </c>
      <c r="CO643" s="19">
        <v>0</v>
      </c>
      <c r="CV643" s="62"/>
      <c r="CW643" s="62"/>
    </row>
    <row r="644" spans="3:101" x14ac:dyDescent="0.25">
      <c r="C644" s="36"/>
      <c r="D644" s="36"/>
      <c r="E644" s="36"/>
      <c r="F644" s="36"/>
      <c r="G644" s="36"/>
      <c r="H644" s="36"/>
      <c r="I644" s="36"/>
      <c r="J644" s="37"/>
      <c r="K644" s="37"/>
      <c r="L644" s="37"/>
      <c r="M644" s="37"/>
      <c r="N644" s="38"/>
      <c r="O644" s="38"/>
      <c r="P644" s="38"/>
      <c r="CI644" t="s">
        <v>220</v>
      </c>
      <c r="CJ644">
        <v>635</v>
      </c>
      <c r="CK644" t="s">
        <v>453</v>
      </c>
      <c r="CL644" t="s">
        <v>282</v>
      </c>
      <c r="CM644">
        <f>IF(Table11[[#This Row],[CF heating system]]="Commercial electric heating",1,0)</f>
        <v>0</v>
      </c>
      <c r="CN644">
        <f>IF(AND(Table11[[#This Row],[CF heating system]]&lt;&gt;"Gas boiler",Table11[[#This Row],[Subsector]]&lt;&gt;"Industry"),1,0)</f>
        <v>0</v>
      </c>
      <c r="CO644" s="19">
        <v>0</v>
      </c>
      <c r="CV644" s="62"/>
      <c r="CW644" s="62"/>
    </row>
    <row r="645" spans="3:101" x14ac:dyDescent="0.25">
      <c r="C645" s="36"/>
      <c r="D645" s="36"/>
      <c r="E645" s="36"/>
      <c r="F645" s="36"/>
      <c r="G645" s="36"/>
      <c r="H645" s="36"/>
      <c r="I645" s="36"/>
      <c r="J645" s="37"/>
      <c r="K645" s="37"/>
      <c r="L645" s="37"/>
      <c r="M645" s="37"/>
      <c r="N645" s="38"/>
      <c r="O645" s="38"/>
      <c r="P645" s="38"/>
      <c r="CI645" t="s">
        <v>220</v>
      </c>
      <c r="CJ645">
        <v>636</v>
      </c>
      <c r="CK645" t="s">
        <v>453</v>
      </c>
      <c r="CL645" t="s">
        <v>286</v>
      </c>
      <c r="CM645">
        <f>IF(Table11[[#This Row],[CF heating system]]="Commercial electric heating",1,0)</f>
        <v>0</v>
      </c>
      <c r="CN645">
        <f>IF(AND(Table11[[#This Row],[CF heating system]]&lt;&gt;"Gas boiler",Table11[[#This Row],[Subsector]]&lt;&gt;"Industry"),1,0)</f>
        <v>0</v>
      </c>
      <c r="CO645" s="19">
        <v>0</v>
      </c>
      <c r="CV645" s="62"/>
      <c r="CW645" s="62"/>
    </row>
    <row r="646" spans="3:101" x14ac:dyDescent="0.25">
      <c r="C646" s="36"/>
      <c r="D646" s="36"/>
      <c r="E646" s="36"/>
      <c r="F646" s="36"/>
      <c r="G646" s="36"/>
      <c r="H646" s="36"/>
      <c r="I646" s="36"/>
      <c r="J646" s="37"/>
      <c r="K646" s="37"/>
      <c r="L646" s="37"/>
      <c r="M646" s="37"/>
      <c r="N646" s="38"/>
      <c r="O646" s="38"/>
      <c r="P646" s="38"/>
      <c r="CI646" t="s">
        <v>220</v>
      </c>
      <c r="CJ646">
        <v>637</v>
      </c>
      <c r="CK646" t="s">
        <v>453</v>
      </c>
      <c r="CL646" t="s">
        <v>458</v>
      </c>
      <c r="CM646">
        <f>IF(Table11[[#This Row],[CF heating system]]="Commercial electric heating",1,0)</f>
        <v>0</v>
      </c>
      <c r="CN646">
        <f>IF(AND(Table11[[#This Row],[CF heating system]]&lt;&gt;"Gas boiler",Table11[[#This Row],[Subsector]]&lt;&gt;"Industry"),1,0)</f>
        <v>0</v>
      </c>
      <c r="CO646" s="19">
        <v>0</v>
      </c>
      <c r="CV646" s="62"/>
      <c r="CW646" s="62"/>
    </row>
    <row r="647" spans="3:101" x14ac:dyDescent="0.25">
      <c r="C647" s="36"/>
      <c r="D647" s="36"/>
      <c r="E647" s="36"/>
      <c r="F647" s="36"/>
      <c r="G647" s="36"/>
      <c r="H647" s="36"/>
      <c r="I647" s="36"/>
      <c r="J647" s="37"/>
      <c r="K647" s="37"/>
      <c r="L647" s="37"/>
      <c r="M647" s="37"/>
      <c r="N647" s="38"/>
      <c r="O647" s="38"/>
      <c r="P647" s="38"/>
      <c r="CI647" t="s">
        <v>220</v>
      </c>
      <c r="CJ647">
        <v>638</v>
      </c>
      <c r="CK647" t="s">
        <v>453</v>
      </c>
      <c r="CL647" t="s">
        <v>462</v>
      </c>
      <c r="CM647">
        <f>IF(Table11[[#This Row],[CF heating system]]="Commercial electric heating",1,0)</f>
        <v>0</v>
      </c>
      <c r="CN647">
        <f>IF(AND(Table11[[#This Row],[CF heating system]]&lt;&gt;"Gas boiler",Table11[[#This Row],[Subsector]]&lt;&gt;"Industry"),1,0)</f>
        <v>0</v>
      </c>
      <c r="CO647" s="19">
        <v>0</v>
      </c>
      <c r="CV647" s="62"/>
      <c r="CW647" s="62"/>
    </row>
    <row r="648" spans="3:101" x14ac:dyDescent="0.25">
      <c r="C648" s="36"/>
      <c r="D648" s="36"/>
      <c r="E648" s="36"/>
      <c r="F648" s="36"/>
      <c r="G648" s="36"/>
      <c r="H648" s="36"/>
      <c r="I648" s="36"/>
      <c r="J648" s="37"/>
      <c r="K648" s="37"/>
      <c r="L648" s="37"/>
      <c r="M648" s="37"/>
      <c r="N648" s="38"/>
      <c r="O648" s="38"/>
      <c r="P648" s="38"/>
      <c r="CI648" t="s">
        <v>220</v>
      </c>
      <c r="CJ648">
        <v>639</v>
      </c>
      <c r="CK648" t="s">
        <v>453</v>
      </c>
      <c r="CL648" t="s">
        <v>475</v>
      </c>
      <c r="CM648">
        <f>IF(Table11[[#This Row],[CF heating system]]="Commercial electric heating",1,0)</f>
        <v>0</v>
      </c>
      <c r="CN648">
        <f>IF(AND(Table11[[#This Row],[CF heating system]]&lt;&gt;"Gas boiler",Table11[[#This Row],[Subsector]]&lt;&gt;"Industry"),1,0)</f>
        <v>0</v>
      </c>
      <c r="CO648" s="19">
        <v>0</v>
      </c>
      <c r="CV648" s="62"/>
      <c r="CW648" s="62"/>
    </row>
    <row r="649" spans="3:101" x14ac:dyDescent="0.25">
      <c r="C649" s="36"/>
      <c r="D649" s="36"/>
      <c r="E649" s="36"/>
      <c r="F649" s="36"/>
      <c r="G649" s="36"/>
      <c r="H649" s="36"/>
      <c r="I649" s="36"/>
      <c r="J649" s="37"/>
      <c r="K649" s="37"/>
      <c r="L649" s="37"/>
      <c r="M649" s="37"/>
      <c r="N649" s="38"/>
      <c r="O649" s="38"/>
      <c r="P649" s="38"/>
      <c r="CI649" t="s">
        <v>220</v>
      </c>
      <c r="CJ649">
        <v>640</v>
      </c>
      <c r="CK649" t="s">
        <v>453</v>
      </c>
      <c r="CL649" t="s">
        <v>281</v>
      </c>
      <c r="CM649">
        <f>IF(Table11[[#This Row],[CF heating system]]="Commercial electric heating",1,0)</f>
        <v>0</v>
      </c>
      <c r="CN649">
        <f>IF(AND(Table11[[#This Row],[CF heating system]]&lt;&gt;"Gas boiler",Table11[[#This Row],[Subsector]]&lt;&gt;"Industry"),1,0)</f>
        <v>0</v>
      </c>
      <c r="CO649" s="19">
        <v>0</v>
      </c>
      <c r="CV649" s="62"/>
      <c r="CW649" s="62"/>
    </row>
    <row r="650" spans="3:101" x14ac:dyDescent="0.25">
      <c r="C650" s="36"/>
      <c r="D650" s="36"/>
      <c r="E650" s="36"/>
      <c r="F650" s="36"/>
      <c r="G650" s="36"/>
      <c r="H650" s="36"/>
      <c r="I650" s="36"/>
      <c r="J650" s="37"/>
      <c r="K650" s="37"/>
      <c r="L650" s="37"/>
      <c r="M650" s="37"/>
      <c r="N650" s="38"/>
      <c r="O650" s="38"/>
      <c r="P650" s="38"/>
      <c r="CI650" t="s">
        <v>220</v>
      </c>
      <c r="CJ650">
        <v>641</v>
      </c>
      <c r="CK650" t="s">
        <v>453</v>
      </c>
      <c r="CL650" t="s">
        <v>282</v>
      </c>
      <c r="CM650">
        <f>IF(Table11[[#This Row],[CF heating system]]="Commercial electric heating",1,0)</f>
        <v>0</v>
      </c>
      <c r="CN650">
        <f>IF(AND(Table11[[#This Row],[CF heating system]]&lt;&gt;"Gas boiler",Table11[[#This Row],[Subsector]]&lt;&gt;"Industry"),1,0)</f>
        <v>0</v>
      </c>
      <c r="CO650" s="19">
        <v>0</v>
      </c>
      <c r="CV650" s="62"/>
      <c r="CW650" s="62"/>
    </row>
    <row r="651" spans="3:101" x14ac:dyDescent="0.25">
      <c r="C651" s="36"/>
      <c r="D651" s="36"/>
      <c r="E651" s="36"/>
      <c r="F651" s="36"/>
      <c r="G651" s="36"/>
      <c r="H651" s="36"/>
      <c r="I651" s="36"/>
      <c r="J651" s="37"/>
      <c r="K651" s="37"/>
      <c r="L651" s="37"/>
      <c r="M651" s="37"/>
      <c r="N651" s="38"/>
      <c r="O651" s="38"/>
      <c r="P651" s="38"/>
      <c r="CI651" t="s">
        <v>220</v>
      </c>
      <c r="CJ651">
        <v>642</v>
      </c>
      <c r="CK651" t="s">
        <v>453</v>
      </c>
      <c r="CL651" t="s">
        <v>286</v>
      </c>
      <c r="CM651">
        <f>IF(Table11[[#This Row],[CF heating system]]="Commercial electric heating",1,0)</f>
        <v>0</v>
      </c>
      <c r="CN651">
        <f>IF(AND(Table11[[#This Row],[CF heating system]]&lt;&gt;"Gas boiler",Table11[[#This Row],[Subsector]]&lt;&gt;"Industry"),1,0)</f>
        <v>0</v>
      </c>
      <c r="CO651" s="19">
        <v>0</v>
      </c>
      <c r="CV651" s="62"/>
      <c r="CW651" s="62"/>
    </row>
    <row r="652" spans="3:101" x14ac:dyDescent="0.25">
      <c r="C652" s="36"/>
      <c r="D652" s="36"/>
      <c r="E652" s="36"/>
      <c r="F652" s="36"/>
      <c r="G652" s="36"/>
      <c r="H652" s="36"/>
      <c r="I652" s="36"/>
      <c r="J652" s="37"/>
      <c r="K652" s="37"/>
      <c r="L652" s="37"/>
      <c r="M652" s="37"/>
      <c r="N652" s="38"/>
      <c r="O652" s="38"/>
      <c r="P652" s="38"/>
      <c r="CI652" t="s">
        <v>220</v>
      </c>
      <c r="CJ652">
        <v>643</v>
      </c>
      <c r="CK652" t="s">
        <v>453</v>
      </c>
      <c r="CL652" t="s">
        <v>462</v>
      </c>
      <c r="CM652">
        <f>IF(Table11[[#This Row],[CF heating system]]="Commercial electric heating",1,0)</f>
        <v>0</v>
      </c>
      <c r="CN652">
        <f>IF(AND(Table11[[#This Row],[CF heating system]]&lt;&gt;"Gas boiler",Table11[[#This Row],[Subsector]]&lt;&gt;"Industry"),1,0)</f>
        <v>0</v>
      </c>
      <c r="CO652" s="19">
        <v>0</v>
      </c>
      <c r="CV652" s="62"/>
      <c r="CW652" s="62"/>
    </row>
    <row r="653" spans="3:101" x14ac:dyDescent="0.25">
      <c r="C653" s="36"/>
      <c r="D653" s="36"/>
      <c r="E653" s="36"/>
      <c r="F653" s="36"/>
      <c r="G653" s="36"/>
      <c r="H653" s="36"/>
      <c r="I653" s="36"/>
      <c r="J653" s="37"/>
      <c r="K653" s="37"/>
      <c r="L653" s="37"/>
      <c r="M653" s="37"/>
      <c r="N653" s="38"/>
      <c r="O653" s="38"/>
      <c r="P653" s="38"/>
      <c r="CI653" t="s">
        <v>220</v>
      </c>
      <c r="CJ653">
        <v>644</v>
      </c>
      <c r="CK653" t="s">
        <v>453</v>
      </c>
      <c r="CL653" t="s">
        <v>475</v>
      </c>
      <c r="CM653">
        <f>IF(Table11[[#This Row],[CF heating system]]="Commercial electric heating",1,0)</f>
        <v>0</v>
      </c>
      <c r="CN653">
        <f>IF(AND(Table11[[#This Row],[CF heating system]]&lt;&gt;"Gas boiler",Table11[[#This Row],[Subsector]]&lt;&gt;"Industry"),1,0)</f>
        <v>0</v>
      </c>
      <c r="CO653" s="19">
        <v>0</v>
      </c>
      <c r="CV653" s="62"/>
      <c r="CW653" s="62"/>
    </row>
    <row r="654" spans="3:101" x14ac:dyDescent="0.25">
      <c r="C654" s="36"/>
      <c r="D654" s="36"/>
      <c r="E654" s="36"/>
      <c r="F654" s="36"/>
      <c r="G654" s="36"/>
      <c r="H654" s="36"/>
      <c r="I654" s="36"/>
      <c r="J654" s="37"/>
      <c r="K654" s="37"/>
      <c r="L654" s="37"/>
      <c r="M654" s="37"/>
      <c r="N654" s="38"/>
      <c r="O654" s="38"/>
      <c r="P654" s="38"/>
      <c r="CI654" t="s">
        <v>220</v>
      </c>
      <c r="CJ654">
        <v>645</v>
      </c>
      <c r="CK654" t="s">
        <v>453</v>
      </c>
      <c r="CL654" t="s">
        <v>281</v>
      </c>
      <c r="CM654">
        <f>IF(Table11[[#This Row],[CF heating system]]="Commercial electric heating",1,0)</f>
        <v>0</v>
      </c>
      <c r="CN654">
        <f>IF(AND(Table11[[#This Row],[CF heating system]]&lt;&gt;"Gas boiler",Table11[[#This Row],[Subsector]]&lt;&gt;"Industry"),1,0)</f>
        <v>0</v>
      </c>
      <c r="CO654" s="19">
        <v>0</v>
      </c>
      <c r="CV654" s="62"/>
      <c r="CW654" s="62"/>
    </row>
    <row r="655" spans="3:101" x14ac:dyDescent="0.25">
      <c r="C655" s="36"/>
      <c r="D655" s="36"/>
      <c r="E655" s="36"/>
      <c r="F655" s="36"/>
      <c r="G655" s="36"/>
      <c r="H655" s="36"/>
      <c r="I655" s="36"/>
      <c r="J655" s="37"/>
      <c r="K655" s="37"/>
      <c r="L655" s="37"/>
      <c r="M655" s="37"/>
      <c r="N655" s="38"/>
      <c r="O655" s="38"/>
      <c r="P655" s="38"/>
      <c r="CI655" t="s">
        <v>220</v>
      </c>
      <c r="CJ655">
        <v>646</v>
      </c>
      <c r="CK655" t="s">
        <v>453</v>
      </c>
      <c r="CL655" t="s">
        <v>282</v>
      </c>
      <c r="CM655">
        <f>IF(Table11[[#This Row],[CF heating system]]="Commercial electric heating",1,0)</f>
        <v>0</v>
      </c>
      <c r="CN655">
        <f>IF(AND(Table11[[#This Row],[CF heating system]]&lt;&gt;"Gas boiler",Table11[[#This Row],[Subsector]]&lt;&gt;"Industry"),1,0)</f>
        <v>0</v>
      </c>
      <c r="CO655" s="19">
        <v>0</v>
      </c>
      <c r="CV655" s="62"/>
      <c r="CW655" s="62"/>
    </row>
    <row r="656" spans="3:101" x14ac:dyDescent="0.25">
      <c r="C656" s="36"/>
      <c r="D656" s="36"/>
      <c r="E656" s="36"/>
      <c r="F656" s="36"/>
      <c r="G656" s="36"/>
      <c r="H656" s="36"/>
      <c r="I656" s="36"/>
      <c r="J656" s="37"/>
      <c r="K656" s="37"/>
      <c r="L656" s="37"/>
      <c r="M656" s="37"/>
      <c r="N656" s="38"/>
      <c r="O656" s="38"/>
      <c r="P656" s="38"/>
      <c r="CI656" t="s">
        <v>220</v>
      </c>
      <c r="CJ656">
        <v>647</v>
      </c>
      <c r="CK656" t="s">
        <v>453</v>
      </c>
      <c r="CL656" t="s">
        <v>286</v>
      </c>
      <c r="CM656">
        <f>IF(Table11[[#This Row],[CF heating system]]="Commercial electric heating",1,0)</f>
        <v>0</v>
      </c>
      <c r="CN656">
        <f>IF(AND(Table11[[#This Row],[CF heating system]]&lt;&gt;"Gas boiler",Table11[[#This Row],[Subsector]]&lt;&gt;"Industry"),1,0)</f>
        <v>0</v>
      </c>
      <c r="CO656" s="19">
        <v>0</v>
      </c>
      <c r="CV656" s="62"/>
      <c r="CW656" s="62"/>
    </row>
    <row r="657" spans="3:101" x14ac:dyDescent="0.25">
      <c r="C657" s="36"/>
      <c r="D657" s="36"/>
      <c r="E657" s="36"/>
      <c r="F657" s="36"/>
      <c r="G657" s="36"/>
      <c r="H657" s="36"/>
      <c r="I657" s="36"/>
      <c r="J657" s="37"/>
      <c r="K657" s="37"/>
      <c r="L657" s="37"/>
      <c r="M657" s="37"/>
      <c r="N657" s="38"/>
      <c r="O657" s="38"/>
      <c r="P657" s="38"/>
      <c r="CI657" t="s">
        <v>220</v>
      </c>
      <c r="CJ657">
        <v>648</v>
      </c>
      <c r="CK657" t="s">
        <v>453</v>
      </c>
      <c r="CL657" t="s">
        <v>462</v>
      </c>
      <c r="CM657">
        <f>IF(Table11[[#This Row],[CF heating system]]="Commercial electric heating",1,0)</f>
        <v>0</v>
      </c>
      <c r="CN657">
        <f>IF(AND(Table11[[#This Row],[CF heating system]]&lt;&gt;"Gas boiler",Table11[[#This Row],[Subsector]]&lt;&gt;"Industry"),1,0)</f>
        <v>0</v>
      </c>
      <c r="CO657" s="19">
        <v>0</v>
      </c>
      <c r="CV657" s="62"/>
      <c r="CW657" s="62"/>
    </row>
    <row r="658" spans="3:101" x14ac:dyDescent="0.25">
      <c r="C658" s="36"/>
      <c r="D658" s="36"/>
      <c r="E658" s="36"/>
      <c r="F658" s="36"/>
      <c r="G658" s="36"/>
      <c r="H658" s="36"/>
      <c r="I658" s="36"/>
      <c r="J658" s="37"/>
      <c r="K658" s="37"/>
      <c r="L658" s="37"/>
      <c r="M658" s="37"/>
      <c r="N658" s="38"/>
      <c r="O658" s="38"/>
      <c r="P658" s="38"/>
      <c r="CI658" t="s">
        <v>220</v>
      </c>
      <c r="CJ658">
        <v>649</v>
      </c>
      <c r="CK658" t="s">
        <v>453</v>
      </c>
      <c r="CL658" t="s">
        <v>475</v>
      </c>
      <c r="CM658">
        <f>IF(Table11[[#This Row],[CF heating system]]="Commercial electric heating",1,0)</f>
        <v>0</v>
      </c>
      <c r="CN658">
        <f>IF(AND(Table11[[#This Row],[CF heating system]]&lt;&gt;"Gas boiler",Table11[[#This Row],[Subsector]]&lt;&gt;"Industry"),1,0)</f>
        <v>0</v>
      </c>
      <c r="CO658" s="19">
        <v>0</v>
      </c>
      <c r="CV658" s="62"/>
      <c r="CW658" s="62"/>
    </row>
    <row r="659" spans="3:101" x14ac:dyDescent="0.25">
      <c r="C659" s="36"/>
      <c r="D659" s="36"/>
      <c r="E659" s="36"/>
      <c r="F659" s="36"/>
      <c r="G659" s="36"/>
      <c r="H659" s="36"/>
      <c r="I659" s="36"/>
      <c r="J659" s="37"/>
      <c r="K659" s="37"/>
      <c r="L659" s="37"/>
      <c r="M659" s="37"/>
      <c r="N659" s="38"/>
      <c r="O659" s="38"/>
      <c r="P659" s="38"/>
      <c r="CI659" t="s">
        <v>220</v>
      </c>
      <c r="CJ659">
        <v>650</v>
      </c>
      <c r="CK659" t="s">
        <v>453</v>
      </c>
      <c r="CL659" t="s">
        <v>282</v>
      </c>
      <c r="CM659">
        <f>IF(Table11[[#This Row],[CF heating system]]="Commercial electric heating",1,0)</f>
        <v>0</v>
      </c>
      <c r="CN659">
        <f>IF(AND(Table11[[#This Row],[CF heating system]]&lt;&gt;"Gas boiler",Table11[[#This Row],[Subsector]]&lt;&gt;"Industry"),1,0)</f>
        <v>0</v>
      </c>
      <c r="CO659" s="19">
        <v>0</v>
      </c>
      <c r="CV659" s="62"/>
      <c r="CW659" s="62"/>
    </row>
    <row r="660" spans="3:101" x14ac:dyDescent="0.25">
      <c r="C660" s="36"/>
      <c r="D660" s="36"/>
      <c r="E660" s="36"/>
      <c r="F660" s="36"/>
      <c r="G660" s="36"/>
      <c r="H660" s="36"/>
      <c r="I660" s="36"/>
      <c r="J660" s="37"/>
      <c r="K660" s="37"/>
      <c r="L660" s="37"/>
      <c r="M660" s="37"/>
      <c r="N660" s="38"/>
      <c r="O660" s="38"/>
      <c r="P660" s="38"/>
      <c r="CI660" t="s">
        <v>220</v>
      </c>
      <c r="CJ660">
        <v>651</v>
      </c>
      <c r="CK660" t="s">
        <v>453</v>
      </c>
      <c r="CL660" t="s">
        <v>267</v>
      </c>
      <c r="CM660">
        <f>IF(Table11[[#This Row],[CF heating system]]="Commercial electric heating",1,0)</f>
        <v>0</v>
      </c>
      <c r="CN660">
        <f>IF(AND(Table11[[#This Row],[CF heating system]]&lt;&gt;"Gas boiler",Table11[[#This Row],[Subsector]]&lt;&gt;"Industry"),1,0)</f>
        <v>0</v>
      </c>
      <c r="CO660" s="19">
        <v>0</v>
      </c>
      <c r="CV660" s="62"/>
      <c r="CW660" s="62"/>
    </row>
    <row r="661" spans="3:101" x14ac:dyDescent="0.25">
      <c r="C661" s="36"/>
      <c r="D661" s="36"/>
      <c r="E661" s="36"/>
      <c r="F661" s="36"/>
      <c r="G661" s="36"/>
      <c r="H661" s="36"/>
      <c r="I661" s="36"/>
      <c r="J661" s="37"/>
      <c r="K661" s="37"/>
      <c r="L661" s="37"/>
      <c r="M661" s="37"/>
      <c r="N661" s="38"/>
      <c r="O661" s="38"/>
      <c r="P661" s="38"/>
      <c r="CI661" t="s">
        <v>220</v>
      </c>
      <c r="CJ661">
        <v>652</v>
      </c>
      <c r="CK661" t="s">
        <v>453</v>
      </c>
      <c r="CL661" t="s">
        <v>282</v>
      </c>
      <c r="CM661">
        <f>IF(Table11[[#This Row],[CF heating system]]="Commercial electric heating",1,0)</f>
        <v>0</v>
      </c>
      <c r="CN661">
        <f>IF(AND(Table11[[#This Row],[CF heating system]]&lt;&gt;"Gas boiler",Table11[[#This Row],[Subsector]]&lt;&gt;"Industry"),1,0)</f>
        <v>0</v>
      </c>
      <c r="CO661" s="19">
        <v>0</v>
      </c>
      <c r="CV661" s="62"/>
      <c r="CW661" s="62"/>
    </row>
    <row r="662" spans="3:101" x14ac:dyDescent="0.25">
      <c r="C662" s="36"/>
      <c r="D662" s="36"/>
      <c r="E662" s="36"/>
      <c r="F662" s="36"/>
      <c r="G662" s="36"/>
      <c r="H662" s="36"/>
      <c r="I662" s="36"/>
      <c r="J662" s="37"/>
      <c r="K662" s="37"/>
      <c r="L662" s="37"/>
      <c r="M662" s="37"/>
      <c r="N662" s="38"/>
      <c r="O662" s="38"/>
      <c r="P662" s="38"/>
      <c r="CI662" t="s">
        <v>220</v>
      </c>
      <c r="CJ662">
        <v>653</v>
      </c>
      <c r="CK662" t="s">
        <v>453</v>
      </c>
      <c r="CL662" t="s">
        <v>286</v>
      </c>
      <c r="CM662">
        <f>IF(Table11[[#This Row],[CF heating system]]="Commercial electric heating",1,0)</f>
        <v>0</v>
      </c>
      <c r="CN662">
        <f>IF(AND(Table11[[#This Row],[CF heating system]]&lt;&gt;"Gas boiler",Table11[[#This Row],[Subsector]]&lt;&gt;"Industry"),1,0)</f>
        <v>0</v>
      </c>
      <c r="CO662" s="19">
        <v>0</v>
      </c>
      <c r="CV662" s="62"/>
      <c r="CW662" s="62"/>
    </row>
    <row r="663" spans="3:101" x14ac:dyDescent="0.25">
      <c r="C663" s="36"/>
      <c r="D663" s="36"/>
      <c r="E663" s="36"/>
      <c r="F663" s="36"/>
      <c r="G663" s="36"/>
      <c r="H663" s="36"/>
      <c r="I663" s="36"/>
      <c r="J663" s="37"/>
      <c r="K663" s="37"/>
      <c r="L663" s="37"/>
      <c r="M663" s="37"/>
      <c r="N663" s="38"/>
      <c r="O663" s="38"/>
      <c r="P663" s="38"/>
      <c r="CI663" t="s">
        <v>220</v>
      </c>
      <c r="CJ663">
        <v>654</v>
      </c>
      <c r="CK663" t="s">
        <v>453</v>
      </c>
      <c r="CL663" t="s">
        <v>462</v>
      </c>
      <c r="CM663">
        <f>IF(Table11[[#This Row],[CF heating system]]="Commercial electric heating",1,0)</f>
        <v>0</v>
      </c>
      <c r="CN663">
        <f>IF(AND(Table11[[#This Row],[CF heating system]]&lt;&gt;"Gas boiler",Table11[[#This Row],[Subsector]]&lt;&gt;"Industry"),1,0)</f>
        <v>0</v>
      </c>
      <c r="CO663" s="19">
        <v>0</v>
      </c>
      <c r="CV663" s="62"/>
      <c r="CW663" s="62"/>
    </row>
    <row r="664" spans="3:101" x14ac:dyDescent="0.25">
      <c r="C664" s="36"/>
      <c r="D664" s="36"/>
      <c r="E664" s="36"/>
      <c r="F664" s="36"/>
      <c r="G664" s="36"/>
      <c r="H664" s="36"/>
      <c r="I664" s="36"/>
      <c r="J664" s="37"/>
      <c r="K664" s="37"/>
      <c r="L664" s="37"/>
      <c r="M664" s="37"/>
      <c r="N664" s="38"/>
      <c r="O664" s="38"/>
      <c r="P664" s="38"/>
      <c r="CI664" t="s">
        <v>220</v>
      </c>
      <c r="CJ664">
        <v>655</v>
      </c>
      <c r="CK664" t="s">
        <v>453</v>
      </c>
      <c r="CL664" t="s">
        <v>475</v>
      </c>
      <c r="CM664">
        <f>IF(Table11[[#This Row],[CF heating system]]="Commercial electric heating",1,0)</f>
        <v>0</v>
      </c>
      <c r="CN664">
        <f>IF(AND(Table11[[#This Row],[CF heating system]]&lt;&gt;"Gas boiler",Table11[[#This Row],[Subsector]]&lt;&gt;"Industry"),1,0)</f>
        <v>0</v>
      </c>
      <c r="CO664" s="19">
        <v>0</v>
      </c>
      <c r="CV664" s="62"/>
      <c r="CW664" s="62"/>
    </row>
    <row r="665" spans="3:101" x14ac:dyDescent="0.25">
      <c r="C665" s="36"/>
      <c r="D665" s="36"/>
      <c r="E665" s="36"/>
      <c r="F665" s="36"/>
      <c r="G665" s="36"/>
      <c r="H665" s="36"/>
      <c r="I665" s="36"/>
      <c r="J665" s="37"/>
      <c r="K665" s="37"/>
      <c r="L665" s="37"/>
      <c r="M665" s="37"/>
      <c r="N665" s="38"/>
      <c r="O665" s="38"/>
      <c r="P665" s="38"/>
      <c r="CI665" t="s">
        <v>220</v>
      </c>
      <c r="CJ665">
        <v>656</v>
      </c>
      <c r="CK665" t="s">
        <v>453</v>
      </c>
      <c r="CL665" t="s">
        <v>282</v>
      </c>
      <c r="CM665">
        <f>IF(Table11[[#This Row],[CF heating system]]="Commercial electric heating",1,0)</f>
        <v>0</v>
      </c>
      <c r="CN665">
        <f>IF(AND(Table11[[#This Row],[CF heating system]]&lt;&gt;"Gas boiler",Table11[[#This Row],[Subsector]]&lt;&gt;"Industry"),1,0)</f>
        <v>0</v>
      </c>
      <c r="CO665" s="19">
        <v>0</v>
      </c>
      <c r="CV665" s="62"/>
      <c r="CW665" s="62"/>
    </row>
    <row r="666" spans="3:101" x14ac:dyDescent="0.25">
      <c r="C666" s="36"/>
      <c r="D666" s="36"/>
      <c r="E666" s="36"/>
      <c r="F666" s="36"/>
      <c r="G666" s="36"/>
      <c r="H666" s="36"/>
      <c r="I666" s="36"/>
      <c r="J666" s="37"/>
      <c r="K666" s="37"/>
      <c r="L666" s="37"/>
      <c r="M666" s="37"/>
      <c r="N666" s="38"/>
      <c r="O666" s="38"/>
      <c r="P666" s="38"/>
      <c r="CI666" t="s">
        <v>220</v>
      </c>
      <c r="CJ666">
        <v>657</v>
      </c>
      <c r="CK666" t="s">
        <v>453</v>
      </c>
      <c r="CL666" t="s">
        <v>462</v>
      </c>
      <c r="CM666">
        <f>IF(Table11[[#This Row],[CF heating system]]="Commercial electric heating",1,0)</f>
        <v>0</v>
      </c>
      <c r="CN666">
        <f>IF(AND(Table11[[#This Row],[CF heating system]]&lt;&gt;"Gas boiler",Table11[[#This Row],[Subsector]]&lt;&gt;"Industry"),1,0)</f>
        <v>0</v>
      </c>
      <c r="CO666" s="19">
        <v>0</v>
      </c>
      <c r="CV666" s="62"/>
      <c r="CW666" s="62"/>
    </row>
    <row r="667" spans="3:101" x14ac:dyDescent="0.25">
      <c r="C667" s="36"/>
      <c r="D667" s="36"/>
      <c r="E667" s="36"/>
      <c r="F667" s="36"/>
      <c r="G667" s="36"/>
      <c r="H667" s="36"/>
      <c r="I667" s="36"/>
      <c r="J667" s="37"/>
      <c r="K667" s="37"/>
      <c r="L667" s="37"/>
      <c r="M667" s="37"/>
      <c r="N667" s="38"/>
      <c r="O667" s="38"/>
      <c r="P667" s="38"/>
      <c r="CI667" t="s">
        <v>220</v>
      </c>
      <c r="CJ667">
        <v>658</v>
      </c>
      <c r="CK667" t="s">
        <v>453</v>
      </c>
      <c r="CL667" t="s">
        <v>286</v>
      </c>
      <c r="CM667">
        <f>IF(Table11[[#This Row],[CF heating system]]="Commercial electric heating",1,0)</f>
        <v>0</v>
      </c>
      <c r="CN667">
        <f>IF(AND(Table11[[#This Row],[CF heating system]]&lt;&gt;"Gas boiler",Table11[[#This Row],[Subsector]]&lt;&gt;"Industry"),1,0)</f>
        <v>0</v>
      </c>
      <c r="CO667" s="19">
        <v>0</v>
      </c>
      <c r="CV667" s="62"/>
      <c r="CW667" s="62"/>
    </row>
    <row r="668" spans="3:101" x14ac:dyDescent="0.25">
      <c r="C668" s="36"/>
      <c r="D668" s="36"/>
      <c r="E668" s="36"/>
      <c r="F668" s="36"/>
      <c r="G668" s="36"/>
      <c r="H668" s="36"/>
      <c r="I668" s="36"/>
      <c r="J668" s="37"/>
      <c r="K668" s="37"/>
      <c r="L668" s="37"/>
      <c r="M668" s="37"/>
      <c r="N668" s="38"/>
      <c r="O668" s="38"/>
      <c r="P668" s="38"/>
      <c r="CI668" t="s">
        <v>220</v>
      </c>
      <c r="CJ668">
        <v>659</v>
      </c>
      <c r="CK668" t="s">
        <v>453</v>
      </c>
      <c r="CL668" t="s">
        <v>458</v>
      </c>
      <c r="CM668">
        <f>IF(Table11[[#This Row],[CF heating system]]="Commercial electric heating",1,0)</f>
        <v>0</v>
      </c>
      <c r="CN668">
        <f>IF(AND(Table11[[#This Row],[CF heating system]]&lt;&gt;"Gas boiler",Table11[[#This Row],[Subsector]]&lt;&gt;"Industry"),1,0)</f>
        <v>0</v>
      </c>
      <c r="CO668" s="19">
        <v>0</v>
      </c>
      <c r="CV668" s="62"/>
      <c r="CW668" s="62"/>
    </row>
    <row r="669" spans="3:101" x14ac:dyDescent="0.25">
      <c r="C669" s="36"/>
      <c r="D669" s="36"/>
      <c r="E669" s="36"/>
      <c r="F669" s="36"/>
      <c r="G669" s="36"/>
      <c r="H669" s="36"/>
      <c r="I669" s="36"/>
      <c r="J669" s="37"/>
      <c r="K669" s="37"/>
      <c r="L669" s="37"/>
      <c r="M669" s="37"/>
      <c r="N669" s="38"/>
      <c r="O669" s="38"/>
      <c r="P669" s="38"/>
      <c r="CI669" t="s">
        <v>220</v>
      </c>
      <c r="CJ669">
        <v>660</v>
      </c>
      <c r="CK669" t="s">
        <v>453</v>
      </c>
      <c r="CL669" t="s">
        <v>462</v>
      </c>
      <c r="CM669">
        <f>IF(Table11[[#This Row],[CF heating system]]="Commercial electric heating",1,0)</f>
        <v>0</v>
      </c>
      <c r="CN669">
        <f>IF(AND(Table11[[#This Row],[CF heating system]]&lt;&gt;"Gas boiler",Table11[[#This Row],[Subsector]]&lt;&gt;"Industry"),1,0)</f>
        <v>0</v>
      </c>
      <c r="CO669" s="19">
        <v>0</v>
      </c>
      <c r="CV669" s="62"/>
      <c r="CW669" s="62"/>
    </row>
    <row r="670" spans="3:101" x14ac:dyDescent="0.25">
      <c r="C670" s="36"/>
      <c r="D670" s="36"/>
      <c r="E670" s="36"/>
      <c r="F670" s="36"/>
      <c r="G670" s="36"/>
      <c r="H670" s="36"/>
      <c r="I670" s="36"/>
      <c r="J670" s="37"/>
      <c r="K670" s="37"/>
      <c r="L670" s="37"/>
      <c r="M670" s="37"/>
      <c r="N670" s="38"/>
      <c r="O670" s="38"/>
      <c r="P670" s="38"/>
      <c r="CI670" t="s">
        <v>220</v>
      </c>
      <c r="CJ670">
        <v>661</v>
      </c>
      <c r="CK670" t="s">
        <v>453</v>
      </c>
      <c r="CL670" t="s">
        <v>286</v>
      </c>
      <c r="CM670">
        <f>IF(Table11[[#This Row],[CF heating system]]="Commercial electric heating",1,0)</f>
        <v>0</v>
      </c>
      <c r="CN670">
        <f>IF(AND(Table11[[#This Row],[CF heating system]]&lt;&gt;"Gas boiler",Table11[[#This Row],[Subsector]]&lt;&gt;"Industry"),1,0)</f>
        <v>0</v>
      </c>
      <c r="CO670" s="19">
        <v>0</v>
      </c>
      <c r="CV670" s="62"/>
      <c r="CW670" s="62"/>
    </row>
    <row r="671" spans="3:101" x14ac:dyDescent="0.25">
      <c r="C671" s="36"/>
      <c r="D671" s="36"/>
      <c r="E671" s="36"/>
      <c r="F671" s="36"/>
      <c r="G671" s="36"/>
      <c r="H671" s="36"/>
      <c r="I671" s="36"/>
      <c r="J671" s="37"/>
      <c r="K671" s="37"/>
      <c r="L671" s="37"/>
      <c r="M671" s="37"/>
      <c r="N671" s="38"/>
      <c r="O671" s="38"/>
      <c r="P671" s="38"/>
      <c r="CI671" t="s">
        <v>220</v>
      </c>
      <c r="CJ671">
        <v>662</v>
      </c>
      <c r="CK671" t="s">
        <v>453</v>
      </c>
      <c r="CL671" t="s">
        <v>462</v>
      </c>
      <c r="CM671">
        <f>IF(Table11[[#This Row],[CF heating system]]="Commercial electric heating",1,0)</f>
        <v>0</v>
      </c>
      <c r="CN671">
        <f>IF(AND(Table11[[#This Row],[CF heating system]]&lt;&gt;"Gas boiler",Table11[[#This Row],[Subsector]]&lt;&gt;"Industry"),1,0)</f>
        <v>0</v>
      </c>
      <c r="CO671" s="19">
        <v>0</v>
      </c>
      <c r="CV671" s="62"/>
      <c r="CW671" s="62"/>
    </row>
    <row r="672" spans="3:101" x14ac:dyDescent="0.25">
      <c r="C672" s="36"/>
      <c r="D672" s="36"/>
      <c r="E672" s="36"/>
      <c r="F672" s="36"/>
      <c r="G672" s="36"/>
      <c r="H672" s="36"/>
      <c r="I672" s="36"/>
      <c r="J672" s="37"/>
      <c r="K672" s="37"/>
      <c r="L672" s="37"/>
      <c r="M672" s="37"/>
      <c r="N672" s="38"/>
      <c r="O672" s="38"/>
      <c r="P672" s="38"/>
      <c r="CI672" t="s">
        <v>220</v>
      </c>
      <c r="CJ672">
        <v>663</v>
      </c>
      <c r="CK672" t="s">
        <v>453</v>
      </c>
      <c r="CL672" t="s">
        <v>475</v>
      </c>
      <c r="CM672">
        <f>IF(Table11[[#This Row],[CF heating system]]="Commercial electric heating",1,0)</f>
        <v>0</v>
      </c>
      <c r="CN672">
        <f>IF(AND(Table11[[#This Row],[CF heating system]]&lt;&gt;"Gas boiler",Table11[[#This Row],[Subsector]]&lt;&gt;"Industry"),1,0)</f>
        <v>0</v>
      </c>
      <c r="CO672" s="19">
        <v>0</v>
      </c>
      <c r="CV672" s="62"/>
      <c r="CW672" s="62"/>
    </row>
    <row r="673" spans="3:101" x14ac:dyDescent="0.25">
      <c r="C673" s="36"/>
      <c r="D673" s="36"/>
      <c r="E673" s="36"/>
      <c r="F673" s="36"/>
      <c r="G673" s="36"/>
      <c r="H673" s="36"/>
      <c r="I673" s="36"/>
      <c r="J673" s="37"/>
      <c r="K673" s="37"/>
      <c r="L673" s="37"/>
      <c r="M673" s="37"/>
      <c r="N673" s="38"/>
      <c r="O673" s="38"/>
      <c r="P673" s="38"/>
      <c r="CI673" t="s">
        <v>220</v>
      </c>
      <c r="CJ673">
        <v>664</v>
      </c>
      <c r="CK673" t="s">
        <v>453</v>
      </c>
      <c r="CL673" t="s">
        <v>281</v>
      </c>
      <c r="CM673">
        <f>IF(Table11[[#This Row],[CF heating system]]="Commercial electric heating",1,0)</f>
        <v>0</v>
      </c>
      <c r="CN673">
        <f>IF(AND(Table11[[#This Row],[CF heating system]]&lt;&gt;"Gas boiler",Table11[[#This Row],[Subsector]]&lt;&gt;"Industry"),1,0)</f>
        <v>0</v>
      </c>
      <c r="CO673" s="19">
        <v>0</v>
      </c>
      <c r="CV673" s="62"/>
      <c r="CW673" s="62"/>
    </row>
    <row r="674" spans="3:101" x14ac:dyDescent="0.25">
      <c r="C674" s="36"/>
      <c r="D674" s="36"/>
      <c r="E674" s="36"/>
      <c r="F674" s="36"/>
      <c r="G674" s="36"/>
      <c r="H674" s="36"/>
      <c r="I674" s="36"/>
      <c r="J674" s="37"/>
      <c r="K674" s="37"/>
      <c r="L674" s="37"/>
      <c r="M674" s="37"/>
      <c r="N674" s="38"/>
      <c r="O674" s="38"/>
      <c r="P674" s="38"/>
      <c r="CI674" t="s">
        <v>220</v>
      </c>
      <c r="CJ674">
        <v>665</v>
      </c>
      <c r="CK674" t="s">
        <v>453</v>
      </c>
      <c r="CL674" t="s">
        <v>286</v>
      </c>
      <c r="CM674">
        <f>IF(Table11[[#This Row],[CF heating system]]="Commercial electric heating",1,0)</f>
        <v>0</v>
      </c>
      <c r="CN674">
        <f>IF(AND(Table11[[#This Row],[CF heating system]]&lt;&gt;"Gas boiler",Table11[[#This Row],[Subsector]]&lt;&gt;"Industry"),1,0)</f>
        <v>0</v>
      </c>
      <c r="CO674" s="19">
        <v>0</v>
      </c>
      <c r="CV674" s="62"/>
      <c r="CW674" s="62"/>
    </row>
    <row r="675" spans="3:101" x14ac:dyDescent="0.25">
      <c r="C675" s="36"/>
      <c r="D675" s="36"/>
      <c r="E675" s="36"/>
      <c r="F675" s="36"/>
      <c r="G675" s="36"/>
      <c r="H675" s="36"/>
      <c r="I675" s="36"/>
      <c r="J675" s="37"/>
      <c r="K675" s="37"/>
      <c r="L675" s="37"/>
      <c r="M675" s="37"/>
      <c r="N675" s="38"/>
      <c r="O675" s="38"/>
      <c r="P675" s="38"/>
      <c r="CI675" t="s">
        <v>220</v>
      </c>
      <c r="CJ675">
        <v>666</v>
      </c>
      <c r="CK675" t="s">
        <v>453</v>
      </c>
      <c r="CL675" t="s">
        <v>267</v>
      </c>
      <c r="CM675">
        <f>IF(Table11[[#This Row],[CF heating system]]="Commercial electric heating",1,0)</f>
        <v>0</v>
      </c>
      <c r="CN675">
        <f>IF(AND(Table11[[#This Row],[CF heating system]]&lt;&gt;"Gas boiler",Table11[[#This Row],[Subsector]]&lt;&gt;"Industry"),1,0)</f>
        <v>0</v>
      </c>
      <c r="CO675" s="19">
        <v>0</v>
      </c>
      <c r="CV675" s="62"/>
      <c r="CW675" s="62"/>
    </row>
    <row r="676" spans="3:101" x14ac:dyDescent="0.25">
      <c r="C676" s="36"/>
      <c r="D676" s="36"/>
      <c r="E676" s="36"/>
      <c r="F676" s="36"/>
      <c r="G676" s="36"/>
      <c r="H676" s="36"/>
      <c r="I676" s="36"/>
      <c r="J676" s="37"/>
      <c r="K676" s="37"/>
      <c r="L676" s="37"/>
      <c r="M676" s="37"/>
      <c r="N676" s="38"/>
      <c r="O676" s="38"/>
      <c r="P676" s="38"/>
      <c r="CI676" t="s">
        <v>220</v>
      </c>
      <c r="CJ676">
        <v>667</v>
      </c>
      <c r="CK676" t="s">
        <v>453</v>
      </c>
      <c r="CL676" t="s">
        <v>458</v>
      </c>
      <c r="CM676">
        <f>IF(Table11[[#This Row],[CF heating system]]="Commercial electric heating",1,0)</f>
        <v>0</v>
      </c>
      <c r="CN676">
        <f>IF(AND(Table11[[#This Row],[CF heating system]]&lt;&gt;"Gas boiler",Table11[[#This Row],[Subsector]]&lt;&gt;"Industry"),1,0)</f>
        <v>0</v>
      </c>
      <c r="CO676" s="19">
        <v>0</v>
      </c>
      <c r="CV676" s="62"/>
      <c r="CW676" s="62"/>
    </row>
    <row r="677" spans="3:101" x14ac:dyDescent="0.25">
      <c r="C677" s="36"/>
      <c r="D677" s="36"/>
      <c r="E677" s="36"/>
      <c r="F677" s="36"/>
      <c r="G677" s="36"/>
      <c r="H677" s="36"/>
      <c r="I677" s="36"/>
      <c r="J677" s="37"/>
      <c r="K677" s="37"/>
      <c r="L677" s="37"/>
      <c r="M677" s="37"/>
      <c r="N677" s="38"/>
      <c r="O677" s="38"/>
      <c r="P677" s="38"/>
      <c r="CI677" t="s">
        <v>220</v>
      </c>
      <c r="CJ677">
        <v>668</v>
      </c>
      <c r="CK677" t="s">
        <v>453</v>
      </c>
      <c r="CL677" t="s">
        <v>282</v>
      </c>
      <c r="CM677">
        <f>IF(Table11[[#This Row],[CF heating system]]="Commercial electric heating",1,0)</f>
        <v>0</v>
      </c>
      <c r="CN677">
        <f>IF(AND(Table11[[#This Row],[CF heating system]]&lt;&gt;"Gas boiler",Table11[[#This Row],[Subsector]]&lt;&gt;"Industry"),1,0)</f>
        <v>0</v>
      </c>
      <c r="CO677" s="19">
        <v>0</v>
      </c>
      <c r="CV677" s="62"/>
      <c r="CW677" s="62"/>
    </row>
    <row r="678" spans="3:101" x14ac:dyDescent="0.25">
      <c r="C678" s="36"/>
      <c r="D678" s="36"/>
      <c r="E678" s="36"/>
      <c r="F678" s="36"/>
      <c r="G678" s="36"/>
      <c r="H678" s="36"/>
      <c r="I678" s="36"/>
      <c r="J678" s="37"/>
      <c r="K678" s="37"/>
      <c r="L678" s="37"/>
      <c r="M678" s="37"/>
      <c r="N678" s="38"/>
      <c r="O678" s="38"/>
      <c r="P678" s="38"/>
      <c r="CI678" t="s">
        <v>220</v>
      </c>
      <c r="CJ678">
        <v>669</v>
      </c>
      <c r="CK678" t="s">
        <v>453</v>
      </c>
      <c r="CL678" t="s">
        <v>286</v>
      </c>
      <c r="CM678">
        <f>IF(Table11[[#This Row],[CF heating system]]="Commercial electric heating",1,0)</f>
        <v>0</v>
      </c>
      <c r="CN678">
        <f>IF(AND(Table11[[#This Row],[CF heating system]]&lt;&gt;"Gas boiler",Table11[[#This Row],[Subsector]]&lt;&gt;"Industry"),1,0)</f>
        <v>0</v>
      </c>
      <c r="CO678" s="19">
        <v>0</v>
      </c>
      <c r="CV678" s="62"/>
      <c r="CW678" s="62"/>
    </row>
    <row r="679" spans="3:101" x14ac:dyDescent="0.25">
      <c r="C679" s="36"/>
      <c r="D679" s="36"/>
      <c r="E679" s="36"/>
      <c r="F679" s="36"/>
      <c r="G679" s="36"/>
      <c r="H679" s="36"/>
      <c r="I679" s="36"/>
      <c r="J679" s="37"/>
      <c r="K679" s="37"/>
      <c r="L679" s="37"/>
      <c r="M679" s="37"/>
      <c r="N679" s="38"/>
      <c r="O679" s="38"/>
      <c r="P679" s="38"/>
      <c r="CI679" t="s">
        <v>220</v>
      </c>
      <c r="CJ679">
        <v>670</v>
      </c>
      <c r="CK679" t="s">
        <v>453</v>
      </c>
      <c r="CL679" t="s">
        <v>458</v>
      </c>
      <c r="CM679">
        <f>IF(Table11[[#This Row],[CF heating system]]="Commercial electric heating",1,0)</f>
        <v>0</v>
      </c>
      <c r="CN679">
        <f>IF(AND(Table11[[#This Row],[CF heating system]]&lt;&gt;"Gas boiler",Table11[[#This Row],[Subsector]]&lt;&gt;"Industry"),1,0)</f>
        <v>0</v>
      </c>
      <c r="CO679" s="19">
        <v>0</v>
      </c>
      <c r="CV679" s="62"/>
      <c r="CW679" s="62"/>
    </row>
    <row r="680" spans="3:101" x14ac:dyDescent="0.25">
      <c r="C680" s="36"/>
      <c r="D680" s="36"/>
      <c r="E680" s="36"/>
      <c r="F680" s="36"/>
      <c r="G680" s="36"/>
      <c r="H680" s="36"/>
      <c r="I680" s="36"/>
      <c r="J680" s="37"/>
      <c r="K680" s="37"/>
      <c r="L680" s="37"/>
      <c r="M680" s="37"/>
      <c r="N680" s="38"/>
      <c r="O680" s="38"/>
      <c r="P680" s="38"/>
      <c r="CI680" t="s">
        <v>220</v>
      </c>
      <c r="CJ680">
        <v>671</v>
      </c>
      <c r="CK680" t="s">
        <v>453</v>
      </c>
      <c r="CL680" t="s">
        <v>462</v>
      </c>
      <c r="CM680">
        <f>IF(Table11[[#This Row],[CF heating system]]="Commercial electric heating",1,0)</f>
        <v>0</v>
      </c>
      <c r="CN680">
        <f>IF(AND(Table11[[#This Row],[CF heating system]]&lt;&gt;"Gas boiler",Table11[[#This Row],[Subsector]]&lt;&gt;"Industry"),1,0)</f>
        <v>0</v>
      </c>
      <c r="CO680" s="19">
        <v>0</v>
      </c>
      <c r="CV680" s="62"/>
      <c r="CW680" s="62"/>
    </row>
    <row r="681" spans="3:101" x14ac:dyDescent="0.25">
      <c r="C681" s="36"/>
      <c r="D681" s="36"/>
      <c r="E681" s="36"/>
      <c r="F681" s="36"/>
      <c r="G681" s="36"/>
      <c r="H681" s="36"/>
      <c r="I681" s="36"/>
      <c r="J681" s="37"/>
      <c r="K681" s="37"/>
      <c r="L681" s="37"/>
      <c r="M681" s="37"/>
      <c r="N681" s="38"/>
      <c r="O681" s="38"/>
      <c r="P681" s="38"/>
      <c r="CI681" t="s">
        <v>220</v>
      </c>
      <c r="CJ681">
        <v>672</v>
      </c>
      <c r="CK681" t="s">
        <v>453</v>
      </c>
      <c r="CL681" t="s">
        <v>475</v>
      </c>
      <c r="CM681">
        <f>IF(Table11[[#This Row],[CF heating system]]="Commercial electric heating",1,0)</f>
        <v>0</v>
      </c>
      <c r="CN681">
        <f>IF(AND(Table11[[#This Row],[CF heating system]]&lt;&gt;"Gas boiler",Table11[[#This Row],[Subsector]]&lt;&gt;"Industry"),1,0)</f>
        <v>0</v>
      </c>
      <c r="CO681" s="19">
        <v>0</v>
      </c>
      <c r="CV681" s="62"/>
      <c r="CW681" s="62"/>
    </row>
    <row r="682" spans="3:101" x14ac:dyDescent="0.25">
      <c r="C682" s="36"/>
      <c r="D682" s="36"/>
      <c r="E682" s="36"/>
      <c r="F682" s="36"/>
      <c r="G682" s="36"/>
      <c r="H682" s="36"/>
      <c r="I682" s="36"/>
      <c r="J682" s="37"/>
      <c r="K682" s="37"/>
      <c r="L682" s="37"/>
      <c r="M682" s="37"/>
      <c r="N682" s="38"/>
      <c r="O682" s="38"/>
      <c r="P682" s="38"/>
      <c r="CI682" t="s">
        <v>220</v>
      </c>
      <c r="CJ682">
        <v>673</v>
      </c>
      <c r="CK682" t="s">
        <v>453</v>
      </c>
      <c r="CL682" t="s">
        <v>281</v>
      </c>
      <c r="CM682">
        <f>IF(Table11[[#This Row],[CF heating system]]="Commercial electric heating",1,0)</f>
        <v>0</v>
      </c>
      <c r="CN682">
        <f>IF(AND(Table11[[#This Row],[CF heating system]]&lt;&gt;"Gas boiler",Table11[[#This Row],[Subsector]]&lt;&gt;"Industry"),1,0)</f>
        <v>0</v>
      </c>
      <c r="CO682" s="19">
        <v>0</v>
      </c>
      <c r="CV682" s="62"/>
      <c r="CW682" s="62"/>
    </row>
    <row r="683" spans="3:101" x14ac:dyDescent="0.25">
      <c r="C683" s="36"/>
      <c r="D683" s="36"/>
      <c r="E683" s="36"/>
      <c r="F683" s="36"/>
      <c r="G683" s="36"/>
      <c r="H683" s="36"/>
      <c r="I683" s="36"/>
      <c r="J683" s="37"/>
      <c r="K683" s="37"/>
      <c r="L683" s="37"/>
      <c r="M683" s="37"/>
      <c r="N683" s="38"/>
      <c r="O683" s="38"/>
      <c r="P683" s="38"/>
      <c r="CI683" t="s">
        <v>220</v>
      </c>
      <c r="CJ683">
        <v>674</v>
      </c>
      <c r="CK683" t="s">
        <v>453</v>
      </c>
      <c r="CL683" t="s">
        <v>282</v>
      </c>
      <c r="CM683">
        <f>IF(Table11[[#This Row],[CF heating system]]="Commercial electric heating",1,0)</f>
        <v>0</v>
      </c>
      <c r="CN683">
        <f>IF(AND(Table11[[#This Row],[CF heating system]]&lt;&gt;"Gas boiler",Table11[[#This Row],[Subsector]]&lt;&gt;"Industry"),1,0)</f>
        <v>0</v>
      </c>
      <c r="CO683" s="19">
        <v>0</v>
      </c>
      <c r="CV683" s="62"/>
      <c r="CW683" s="62"/>
    </row>
    <row r="684" spans="3:101" x14ac:dyDescent="0.25">
      <c r="C684" s="36"/>
      <c r="D684" s="36"/>
      <c r="E684" s="36"/>
      <c r="F684" s="36"/>
      <c r="G684" s="36"/>
      <c r="H684" s="36"/>
      <c r="I684" s="36"/>
      <c r="J684" s="37"/>
      <c r="K684" s="37"/>
      <c r="L684" s="37"/>
      <c r="M684" s="37"/>
      <c r="N684" s="38"/>
      <c r="O684" s="38"/>
      <c r="P684" s="38"/>
      <c r="CI684" t="s">
        <v>220</v>
      </c>
      <c r="CJ684">
        <v>675</v>
      </c>
      <c r="CK684" t="s">
        <v>453</v>
      </c>
      <c r="CL684" t="s">
        <v>286</v>
      </c>
      <c r="CM684">
        <f>IF(Table11[[#This Row],[CF heating system]]="Commercial electric heating",1,0)</f>
        <v>0</v>
      </c>
      <c r="CN684">
        <f>IF(AND(Table11[[#This Row],[CF heating system]]&lt;&gt;"Gas boiler",Table11[[#This Row],[Subsector]]&lt;&gt;"Industry"),1,0)</f>
        <v>0</v>
      </c>
      <c r="CO684" s="19">
        <v>0</v>
      </c>
      <c r="CV684" s="62"/>
      <c r="CW684" s="62"/>
    </row>
    <row r="685" spans="3:101" x14ac:dyDescent="0.25">
      <c r="C685" s="36"/>
      <c r="D685" s="36"/>
      <c r="E685" s="36"/>
      <c r="F685" s="36"/>
      <c r="G685" s="36"/>
      <c r="H685" s="36"/>
      <c r="I685" s="36"/>
      <c r="J685" s="37"/>
      <c r="K685" s="37"/>
      <c r="L685" s="37"/>
      <c r="M685" s="37"/>
      <c r="N685" s="38"/>
      <c r="O685" s="38"/>
      <c r="P685" s="38"/>
      <c r="CI685" t="s">
        <v>220</v>
      </c>
      <c r="CJ685">
        <v>676</v>
      </c>
      <c r="CK685" t="s">
        <v>453</v>
      </c>
      <c r="CL685" t="s">
        <v>462</v>
      </c>
      <c r="CM685">
        <f>IF(Table11[[#This Row],[CF heating system]]="Commercial electric heating",1,0)</f>
        <v>0</v>
      </c>
      <c r="CN685">
        <f>IF(AND(Table11[[#This Row],[CF heating system]]&lt;&gt;"Gas boiler",Table11[[#This Row],[Subsector]]&lt;&gt;"Industry"),1,0)</f>
        <v>0</v>
      </c>
      <c r="CO685" s="19">
        <v>0</v>
      </c>
      <c r="CV685" s="62"/>
      <c r="CW685" s="62"/>
    </row>
    <row r="686" spans="3:101" x14ac:dyDescent="0.25">
      <c r="C686" s="36"/>
      <c r="D686" s="36"/>
      <c r="E686" s="36"/>
      <c r="F686" s="36"/>
      <c r="G686" s="36"/>
      <c r="H686" s="36"/>
      <c r="I686" s="36"/>
      <c r="J686" s="37"/>
      <c r="K686" s="37"/>
      <c r="L686" s="37"/>
      <c r="M686" s="37"/>
      <c r="N686" s="38"/>
      <c r="O686" s="38"/>
      <c r="P686" s="38"/>
      <c r="CI686" t="s">
        <v>220</v>
      </c>
      <c r="CJ686">
        <v>677</v>
      </c>
      <c r="CK686" t="s">
        <v>453</v>
      </c>
      <c r="CL686" t="s">
        <v>475</v>
      </c>
      <c r="CM686">
        <f>IF(Table11[[#This Row],[CF heating system]]="Commercial electric heating",1,0)</f>
        <v>0</v>
      </c>
      <c r="CN686">
        <f>IF(AND(Table11[[#This Row],[CF heating system]]&lt;&gt;"Gas boiler",Table11[[#This Row],[Subsector]]&lt;&gt;"Industry"),1,0)</f>
        <v>0</v>
      </c>
      <c r="CO686" s="19">
        <v>0</v>
      </c>
      <c r="CV686" s="62"/>
      <c r="CW686" s="62"/>
    </row>
    <row r="687" spans="3:101" x14ac:dyDescent="0.25">
      <c r="C687" s="36"/>
      <c r="D687" s="36"/>
      <c r="E687" s="36"/>
      <c r="F687" s="36"/>
      <c r="G687" s="36"/>
      <c r="H687" s="36"/>
      <c r="I687" s="36"/>
      <c r="J687" s="37"/>
      <c r="K687" s="37"/>
      <c r="L687" s="37"/>
      <c r="M687" s="37"/>
      <c r="N687" s="38"/>
      <c r="O687" s="38"/>
      <c r="P687" s="38"/>
      <c r="CI687" t="s">
        <v>220</v>
      </c>
      <c r="CJ687">
        <v>678</v>
      </c>
      <c r="CK687" t="s">
        <v>453</v>
      </c>
      <c r="CL687" t="s">
        <v>281</v>
      </c>
      <c r="CM687">
        <f>IF(Table11[[#This Row],[CF heating system]]="Commercial electric heating",1,0)</f>
        <v>0</v>
      </c>
      <c r="CN687">
        <f>IF(AND(Table11[[#This Row],[CF heating system]]&lt;&gt;"Gas boiler",Table11[[#This Row],[Subsector]]&lt;&gt;"Industry"),1,0)</f>
        <v>0</v>
      </c>
      <c r="CO687" s="19">
        <v>0</v>
      </c>
      <c r="CV687" s="62"/>
      <c r="CW687" s="62"/>
    </row>
    <row r="688" spans="3:101" x14ac:dyDescent="0.25">
      <c r="C688" s="36"/>
      <c r="D688" s="36"/>
      <c r="E688" s="36"/>
      <c r="F688" s="36"/>
      <c r="G688" s="36"/>
      <c r="H688" s="36"/>
      <c r="I688" s="36"/>
      <c r="J688" s="37"/>
      <c r="K688" s="37"/>
      <c r="L688" s="37"/>
      <c r="M688" s="37"/>
      <c r="N688" s="38"/>
      <c r="O688" s="38"/>
      <c r="P688" s="38"/>
      <c r="CI688" t="s">
        <v>220</v>
      </c>
      <c r="CJ688">
        <v>679</v>
      </c>
      <c r="CK688" t="s">
        <v>453</v>
      </c>
      <c r="CL688" t="s">
        <v>282</v>
      </c>
      <c r="CM688">
        <f>IF(Table11[[#This Row],[CF heating system]]="Commercial electric heating",1,0)</f>
        <v>0</v>
      </c>
      <c r="CN688">
        <f>IF(AND(Table11[[#This Row],[CF heating system]]&lt;&gt;"Gas boiler",Table11[[#This Row],[Subsector]]&lt;&gt;"Industry"),1,0)</f>
        <v>0</v>
      </c>
      <c r="CO688" s="19">
        <v>0</v>
      </c>
      <c r="CV688" s="62"/>
      <c r="CW688" s="62"/>
    </row>
    <row r="689" spans="3:101" x14ac:dyDescent="0.25">
      <c r="C689" s="36"/>
      <c r="D689" s="36"/>
      <c r="E689" s="36"/>
      <c r="F689" s="36"/>
      <c r="G689" s="36"/>
      <c r="H689" s="36"/>
      <c r="I689" s="36"/>
      <c r="J689" s="37"/>
      <c r="K689" s="37"/>
      <c r="L689" s="37"/>
      <c r="M689" s="37"/>
      <c r="N689" s="38"/>
      <c r="O689" s="38"/>
      <c r="P689" s="38"/>
      <c r="CI689" t="s">
        <v>220</v>
      </c>
      <c r="CJ689">
        <v>680</v>
      </c>
      <c r="CK689" t="s">
        <v>453</v>
      </c>
      <c r="CL689" t="s">
        <v>286</v>
      </c>
      <c r="CM689">
        <f>IF(Table11[[#This Row],[CF heating system]]="Commercial electric heating",1,0)</f>
        <v>0</v>
      </c>
      <c r="CN689">
        <f>IF(AND(Table11[[#This Row],[CF heating system]]&lt;&gt;"Gas boiler",Table11[[#This Row],[Subsector]]&lt;&gt;"Industry"),1,0)</f>
        <v>0</v>
      </c>
      <c r="CO689" s="19">
        <v>0</v>
      </c>
      <c r="CV689" s="62"/>
      <c r="CW689" s="62"/>
    </row>
    <row r="690" spans="3:101" x14ac:dyDescent="0.25">
      <c r="C690" s="36"/>
      <c r="D690" s="36"/>
      <c r="E690" s="36"/>
      <c r="F690" s="36"/>
      <c r="G690" s="36"/>
      <c r="H690" s="36"/>
      <c r="I690" s="36"/>
      <c r="J690" s="37"/>
      <c r="K690" s="37"/>
      <c r="L690" s="37"/>
      <c r="M690" s="37"/>
      <c r="N690" s="38"/>
      <c r="O690" s="38"/>
      <c r="P690" s="38"/>
      <c r="CI690" t="s">
        <v>228</v>
      </c>
      <c r="CJ690">
        <v>1</v>
      </c>
      <c r="CK690" t="s">
        <v>333</v>
      </c>
      <c r="CL690" t="s">
        <v>29</v>
      </c>
      <c r="CN690">
        <f>IF(AND(Table11[[#This Row],[CF heating system]]&lt;&gt;"Gas boiler",Table11[[#This Row],[Subsector]]&lt;&gt;"Industry"),1,0)</f>
        <v>1</v>
      </c>
      <c r="CO690" s="19">
        <v>0</v>
      </c>
    </row>
    <row r="691" spans="3:101" x14ac:dyDescent="0.25">
      <c r="C691" s="36"/>
      <c r="D691" s="36"/>
      <c r="E691" s="36"/>
      <c r="F691" s="36"/>
      <c r="G691" s="36"/>
      <c r="H691" s="36"/>
      <c r="I691" s="36"/>
      <c r="J691" s="37"/>
      <c r="K691" s="37"/>
      <c r="L691" s="37"/>
      <c r="M691" s="37"/>
      <c r="N691" s="38"/>
      <c r="O691" s="38"/>
      <c r="P691" s="38"/>
      <c r="CI691" t="s">
        <v>228</v>
      </c>
      <c r="CJ691">
        <v>2</v>
      </c>
      <c r="CK691" t="s">
        <v>333</v>
      </c>
      <c r="CL691" t="s">
        <v>29</v>
      </c>
      <c r="CN691">
        <f>IF(AND(Table11[[#This Row],[CF heating system]]&lt;&gt;"Gas boiler",Table11[[#This Row],[Subsector]]&lt;&gt;"Industry"),1,0)</f>
        <v>1</v>
      </c>
      <c r="CO691" s="19">
        <v>0</v>
      </c>
    </row>
    <row r="692" spans="3:101" x14ac:dyDescent="0.25">
      <c r="C692" s="36"/>
      <c r="D692" s="36"/>
      <c r="E692" s="36"/>
      <c r="F692" s="36"/>
      <c r="G692" s="36"/>
      <c r="H692" s="36"/>
      <c r="I692" s="36"/>
      <c r="J692" s="37"/>
      <c r="K692" s="37"/>
      <c r="L692" s="37"/>
      <c r="M692" s="37"/>
      <c r="N692" s="38"/>
      <c r="O692" s="38"/>
      <c r="P692" s="38"/>
      <c r="CI692" t="s">
        <v>228</v>
      </c>
      <c r="CJ692">
        <v>3</v>
      </c>
      <c r="CK692" t="s">
        <v>333</v>
      </c>
      <c r="CL692" t="s">
        <v>25</v>
      </c>
      <c r="CN692">
        <f>IF(AND(Table11[[#This Row],[CF heating system]]&lt;&gt;"Gas boiler",Table11[[#This Row],[Subsector]]&lt;&gt;"Industry"),1,0)</f>
        <v>0</v>
      </c>
      <c r="CO692" s="19">
        <v>0</v>
      </c>
    </row>
    <row r="693" spans="3:101" x14ac:dyDescent="0.25">
      <c r="C693" s="36"/>
      <c r="D693" s="36"/>
      <c r="E693" s="36"/>
      <c r="F693" s="36"/>
      <c r="G693" s="36"/>
      <c r="H693" s="36"/>
      <c r="I693" s="36"/>
      <c r="J693" s="37"/>
      <c r="K693" s="37"/>
      <c r="L693" s="37"/>
      <c r="M693" s="37"/>
      <c r="N693" s="38"/>
      <c r="O693" s="38"/>
      <c r="P693" s="38"/>
      <c r="CI693" t="s">
        <v>228</v>
      </c>
      <c r="CJ693">
        <v>4</v>
      </c>
      <c r="CK693" t="s">
        <v>333</v>
      </c>
      <c r="CL693" t="s">
        <v>25</v>
      </c>
      <c r="CN693">
        <f>IF(AND(Table11[[#This Row],[CF heating system]]&lt;&gt;"Gas boiler",Table11[[#This Row],[Subsector]]&lt;&gt;"Industry"),1,0)</f>
        <v>0</v>
      </c>
      <c r="CO693" s="19">
        <v>0</v>
      </c>
    </row>
    <row r="694" spans="3:101" x14ac:dyDescent="0.25">
      <c r="C694" s="36"/>
      <c r="D694" s="36"/>
      <c r="E694" s="36"/>
      <c r="F694" s="36"/>
      <c r="G694" s="36"/>
      <c r="H694" s="36"/>
      <c r="I694" s="36"/>
      <c r="J694" s="37"/>
      <c r="K694" s="37"/>
      <c r="L694" s="37"/>
      <c r="M694" s="37"/>
      <c r="N694" s="38"/>
      <c r="O694" s="38"/>
      <c r="P694" s="38"/>
      <c r="CI694" t="s">
        <v>228</v>
      </c>
      <c r="CJ694">
        <v>5</v>
      </c>
      <c r="CK694" t="s">
        <v>333</v>
      </c>
      <c r="CL694" t="s">
        <v>25</v>
      </c>
      <c r="CN694">
        <f>IF(AND(Table11[[#This Row],[CF heating system]]&lt;&gt;"Gas boiler",Table11[[#This Row],[Subsector]]&lt;&gt;"Industry"),1,0)</f>
        <v>0</v>
      </c>
      <c r="CO694" s="19">
        <v>0</v>
      </c>
    </row>
    <row r="695" spans="3:101" x14ac:dyDescent="0.25">
      <c r="C695" s="36"/>
      <c r="D695" s="36"/>
      <c r="E695" s="36"/>
      <c r="F695" s="36"/>
      <c r="G695" s="36"/>
      <c r="H695" s="36"/>
      <c r="I695" s="36"/>
      <c r="J695" s="37"/>
      <c r="K695" s="37"/>
      <c r="L695" s="37"/>
      <c r="M695" s="37"/>
      <c r="N695" s="38"/>
      <c r="O695" s="38"/>
      <c r="P695" s="38"/>
      <c r="CI695" t="s">
        <v>228</v>
      </c>
      <c r="CJ695">
        <v>6</v>
      </c>
      <c r="CK695" t="s">
        <v>333</v>
      </c>
      <c r="CL695" t="s">
        <v>20</v>
      </c>
      <c r="CN695">
        <f>IF(AND(Table11[[#This Row],[CF heating system]]&lt;&gt;"Gas boiler",Table11[[#This Row],[Subsector]]&lt;&gt;"Industry"),1,0)</f>
        <v>1</v>
      </c>
      <c r="CO695" s="19">
        <v>0</v>
      </c>
    </row>
    <row r="696" spans="3:101" x14ac:dyDescent="0.25">
      <c r="C696" s="36"/>
      <c r="D696" s="36"/>
      <c r="E696" s="36"/>
      <c r="F696" s="36"/>
      <c r="G696" s="36"/>
      <c r="H696" s="36"/>
      <c r="I696" s="36"/>
      <c r="J696" s="37"/>
      <c r="K696" s="37"/>
      <c r="L696" s="37"/>
      <c r="M696" s="37"/>
      <c r="N696" s="38"/>
      <c r="O696" s="38"/>
      <c r="P696" s="38"/>
      <c r="CI696" t="s">
        <v>228</v>
      </c>
      <c r="CJ696">
        <v>7</v>
      </c>
      <c r="CK696" t="s">
        <v>333</v>
      </c>
      <c r="CL696" t="s">
        <v>20</v>
      </c>
      <c r="CN696">
        <f>IF(AND(Table11[[#This Row],[CF heating system]]&lt;&gt;"Gas boiler",Table11[[#This Row],[Subsector]]&lt;&gt;"Industry"),1,0)</f>
        <v>1</v>
      </c>
      <c r="CO696" s="19">
        <v>0</v>
      </c>
    </row>
    <row r="697" spans="3:101" x14ac:dyDescent="0.25">
      <c r="C697" s="36"/>
      <c r="D697" s="36"/>
      <c r="E697" s="36"/>
      <c r="F697" s="36"/>
      <c r="G697" s="36"/>
      <c r="H697" s="36"/>
      <c r="I697" s="36"/>
      <c r="J697" s="37"/>
      <c r="K697" s="37"/>
      <c r="L697" s="37"/>
      <c r="M697" s="37"/>
      <c r="N697" s="38"/>
      <c r="O697" s="38"/>
      <c r="P697" s="38"/>
      <c r="CI697" t="s">
        <v>228</v>
      </c>
      <c r="CJ697">
        <v>8</v>
      </c>
      <c r="CK697" t="s">
        <v>333</v>
      </c>
      <c r="CL697" t="s">
        <v>20</v>
      </c>
      <c r="CN697">
        <f>IF(AND(Table11[[#This Row],[CF heating system]]&lt;&gt;"Gas boiler",Table11[[#This Row],[Subsector]]&lt;&gt;"Industry"),1,0)</f>
        <v>1</v>
      </c>
      <c r="CO697" s="19">
        <v>0</v>
      </c>
    </row>
    <row r="698" spans="3:101" x14ac:dyDescent="0.25">
      <c r="C698" s="36"/>
      <c r="D698" s="36"/>
      <c r="E698" s="36"/>
      <c r="F698" s="36"/>
      <c r="G698" s="36"/>
      <c r="H698" s="36"/>
      <c r="I698" s="36"/>
      <c r="J698" s="37"/>
      <c r="K698" s="37"/>
      <c r="L698" s="37"/>
      <c r="M698" s="37"/>
      <c r="N698" s="38"/>
      <c r="O698" s="38"/>
      <c r="P698" s="38"/>
      <c r="CI698" t="s">
        <v>228</v>
      </c>
      <c r="CJ698">
        <v>9</v>
      </c>
      <c r="CK698" t="s">
        <v>333</v>
      </c>
      <c r="CL698" t="s">
        <v>20</v>
      </c>
      <c r="CN698">
        <f>IF(AND(Table11[[#This Row],[CF heating system]]&lt;&gt;"Gas boiler",Table11[[#This Row],[Subsector]]&lt;&gt;"Industry"),1,0)</f>
        <v>1</v>
      </c>
      <c r="CO698" s="19">
        <v>0</v>
      </c>
    </row>
    <row r="699" spans="3:101" x14ac:dyDescent="0.25">
      <c r="C699" s="36"/>
      <c r="D699" s="36"/>
      <c r="E699" s="36"/>
      <c r="F699" s="36"/>
      <c r="G699" s="36"/>
      <c r="H699" s="36"/>
      <c r="I699" s="36"/>
      <c r="J699" s="37"/>
      <c r="K699" s="37"/>
      <c r="L699" s="37"/>
      <c r="M699" s="37"/>
      <c r="N699" s="38"/>
      <c r="O699" s="38"/>
      <c r="P699" s="38"/>
      <c r="CI699" t="s">
        <v>228</v>
      </c>
      <c r="CJ699">
        <v>10</v>
      </c>
      <c r="CK699" t="s">
        <v>333</v>
      </c>
      <c r="CL699" t="s">
        <v>20</v>
      </c>
      <c r="CN699">
        <f>IF(AND(Table11[[#This Row],[CF heating system]]&lt;&gt;"Gas boiler",Table11[[#This Row],[Subsector]]&lt;&gt;"Industry"),1,0)</f>
        <v>1</v>
      </c>
      <c r="CO699" s="19">
        <v>0</v>
      </c>
    </row>
    <row r="700" spans="3:101" x14ac:dyDescent="0.25">
      <c r="C700" s="36"/>
      <c r="D700" s="36"/>
      <c r="E700" s="36"/>
      <c r="F700" s="36"/>
      <c r="G700" s="36"/>
      <c r="H700" s="36"/>
      <c r="I700" s="36"/>
      <c r="J700" s="37"/>
      <c r="K700" s="37"/>
      <c r="L700" s="37"/>
      <c r="M700" s="37"/>
      <c r="N700" s="38"/>
      <c r="O700" s="38"/>
      <c r="P700" s="38"/>
      <c r="CI700" t="s">
        <v>228</v>
      </c>
      <c r="CJ700">
        <v>11</v>
      </c>
      <c r="CK700" t="s">
        <v>333</v>
      </c>
      <c r="CL700" t="s">
        <v>20</v>
      </c>
      <c r="CN700">
        <f>IF(AND(Table11[[#This Row],[CF heating system]]&lt;&gt;"Gas boiler",Table11[[#This Row],[Subsector]]&lt;&gt;"Industry"),1,0)</f>
        <v>1</v>
      </c>
      <c r="CO700" s="19">
        <v>0</v>
      </c>
    </row>
    <row r="701" spans="3:101" x14ac:dyDescent="0.25">
      <c r="C701" s="36"/>
      <c r="D701" s="36"/>
      <c r="E701" s="36"/>
      <c r="F701" s="36"/>
      <c r="G701" s="36"/>
      <c r="H701" s="36"/>
      <c r="I701" s="36"/>
      <c r="J701" s="37"/>
      <c r="K701" s="37"/>
      <c r="L701" s="37"/>
      <c r="M701" s="37"/>
      <c r="N701" s="38"/>
      <c r="O701" s="38"/>
      <c r="P701" s="38"/>
      <c r="CI701" t="s">
        <v>228</v>
      </c>
      <c r="CJ701">
        <v>12</v>
      </c>
      <c r="CK701" t="s">
        <v>333</v>
      </c>
      <c r="CL701" t="s">
        <v>29</v>
      </c>
      <c r="CN701">
        <f>IF(AND(Table11[[#This Row],[CF heating system]]&lt;&gt;"Gas boiler",Table11[[#This Row],[Subsector]]&lt;&gt;"Industry"),1,0)</f>
        <v>1</v>
      </c>
      <c r="CO701" s="19">
        <v>0</v>
      </c>
    </row>
    <row r="702" spans="3:101" x14ac:dyDescent="0.25">
      <c r="C702" s="36"/>
      <c r="D702" s="36"/>
      <c r="E702" s="36"/>
      <c r="F702" s="36"/>
      <c r="G702" s="36"/>
      <c r="H702" s="36"/>
      <c r="I702" s="36"/>
      <c r="J702" s="37"/>
      <c r="K702" s="37"/>
      <c r="L702" s="37"/>
      <c r="M702" s="37"/>
      <c r="N702" s="38"/>
      <c r="O702" s="38"/>
      <c r="P702" s="38"/>
      <c r="CI702" t="s">
        <v>228</v>
      </c>
      <c r="CJ702">
        <v>13</v>
      </c>
      <c r="CK702" t="s">
        <v>333</v>
      </c>
      <c r="CL702" t="s">
        <v>29</v>
      </c>
      <c r="CN702">
        <f>IF(AND(Table11[[#This Row],[CF heating system]]&lt;&gt;"Gas boiler",Table11[[#This Row],[Subsector]]&lt;&gt;"Industry"),1,0)</f>
        <v>1</v>
      </c>
      <c r="CO702" s="19">
        <v>0</v>
      </c>
    </row>
    <row r="703" spans="3:101" x14ac:dyDescent="0.25">
      <c r="C703" s="36"/>
      <c r="D703" s="36"/>
      <c r="E703" s="36"/>
      <c r="F703" s="36"/>
      <c r="G703" s="36"/>
      <c r="H703" s="36"/>
      <c r="I703" s="36"/>
      <c r="J703" s="37"/>
      <c r="K703" s="37"/>
      <c r="L703" s="37"/>
      <c r="M703" s="37"/>
      <c r="N703" s="38"/>
      <c r="O703" s="38"/>
      <c r="P703" s="38"/>
      <c r="CI703" t="s">
        <v>228</v>
      </c>
      <c r="CJ703">
        <v>14</v>
      </c>
      <c r="CK703" t="s">
        <v>333</v>
      </c>
      <c r="CL703" t="s">
        <v>29</v>
      </c>
      <c r="CN703">
        <f>IF(AND(Table11[[#This Row],[CF heating system]]&lt;&gt;"Gas boiler",Table11[[#This Row],[Subsector]]&lt;&gt;"Industry"),1,0)</f>
        <v>1</v>
      </c>
      <c r="CO703" s="19">
        <v>0</v>
      </c>
    </row>
    <row r="704" spans="3:101" x14ac:dyDescent="0.25">
      <c r="C704" s="36"/>
      <c r="D704" s="36"/>
      <c r="E704" s="36"/>
      <c r="F704" s="36"/>
      <c r="G704" s="36"/>
      <c r="H704" s="36"/>
      <c r="I704" s="36"/>
      <c r="J704" s="37"/>
      <c r="K704" s="37"/>
      <c r="L704" s="37"/>
      <c r="M704" s="37"/>
      <c r="N704" s="38"/>
      <c r="O704" s="38"/>
      <c r="P704" s="38"/>
      <c r="CI704" t="s">
        <v>228</v>
      </c>
      <c r="CJ704">
        <v>15</v>
      </c>
      <c r="CK704" t="s">
        <v>333</v>
      </c>
      <c r="CL704" t="s">
        <v>29</v>
      </c>
      <c r="CN704">
        <f>IF(AND(Table11[[#This Row],[CF heating system]]&lt;&gt;"Gas boiler",Table11[[#This Row],[Subsector]]&lt;&gt;"Industry"),1,0)</f>
        <v>1</v>
      </c>
      <c r="CO704" s="19">
        <v>0</v>
      </c>
    </row>
    <row r="705" spans="3:93" x14ac:dyDescent="0.25">
      <c r="C705" s="36"/>
      <c r="D705" s="36"/>
      <c r="E705" s="36"/>
      <c r="F705" s="36"/>
      <c r="G705" s="36"/>
      <c r="H705" s="36"/>
      <c r="I705" s="36"/>
      <c r="J705" s="37"/>
      <c r="K705" s="37"/>
      <c r="L705" s="37"/>
      <c r="M705" s="37"/>
      <c r="N705" s="38"/>
      <c r="O705" s="38"/>
      <c r="P705" s="38"/>
      <c r="CI705" t="s">
        <v>228</v>
      </c>
      <c r="CJ705">
        <v>16</v>
      </c>
      <c r="CK705" t="s">
        <v>333</v>
      </c>
      <c r="CL705" t="s">
        <v>29</v>
      </c>
      <c r="CN705">
        <f>IF(AND(Table11[[#This Row],[CF heating system]]&lt;&gt;"Gas boiler",Table11[[#This Row],[Subsector]]&lt;&gt;"Industry"),1,0)</f>
        <v>1</v>
      </c>
      <c r="CO705" s="19">
        <v>0</v>
      </c>
    </row>
    <row r="706" spans="3:93" x14ac:dyDescent="0.25">
      <c r="C706" s="36"/>
      <c r="D706" s="36"/>
      <c r="E706" s="36"/>
      <c r="F706" s="36"/>
      <c r="G706" s="36"/>
      <c r="H706" s="36"/>
      <c r="I706" s="36"/>
      <c r="J706" s="37"/>
      <c r="K706" s="37"/>
      <c r="L706" s="37"/>
      <c r="M706" s="37"/>
      <c r="N706" s="38"/>
      <c r="O706" s="38"/>
      <c r="P706" s="38"/>
      <c r="CI706" t="s">
        <v>228</v>
      </c>
      <c r="CJ706">
        <v>17</v>
      </c>
      <c r="CK706" t="s">
        <v>333</v>
      </c>
      <c r="CL706" t="s">
        <v>25</v>
      </c>
      <c r="CN706">
        <f>IF(AND(Table11[[#This Row],[CF heating system]]&lt;&gt;"Gas boiler",Table11[[#This Row],[Subsector]]&lt;&gt;"Industry"),1,0)</f>
        <v>0</v>
      </c>
      <c r="CO706" s="19">
        <v>0</v>
      </c>
    </row>
    <row r="707" spans="3:93" x14ac:dyDescent="0.25">
      <c r="C707" s="36"/>
      <c r="D707" s="36"/>
      <c r="E707" s="36"/>
      <c r="F707" s="36"/>
      <c r="G707" s="36"/>
      <c r="H707" s="36"/>
      <c r="I707" s="36"/>
      <c r="J707" s="37"/>
      <c r="K707" s="37"/>
      <c r="L707" s="37"/>
      <c r="M707" s="37"/>
      <c r="N707" s="38"/>
      <c r="O707" s="38"/>
      <c r="P707" s="38"/>
      <c r="CI707" t="s">
        <v>228</v>
      </c>
      <c r="CJ707">
        <v>18</v>
      </c>
      <c r="CK707" t="s">
        <v>333</v>
      </c>
      <c r="CL707" t="s">
        <v>25</v>
      </c>
      <c r="CN707">
        <f>IF(AND(Table11[[#This Row],[CF heating system]]&lt;&gt;"Gas boiler",Table11[[#This Row],[Subsector]]&lt;&gt;"Industry"),1,0)</f>
        <v>0</v>
      </c>
      <c r="CO707" s="19">
        <v>0</v>
      </c>
    </row>
    <row r="708" spans="3:93" x14ac:dyDescent="0.25">
      <c r="C708" s="36"/>
      <c r="D708" s="36"/>
      <c r="E708" s="36"/>
      <c r="F708" s="36"/>
      <c r="G708" s="36"/>
      <c r="H708" s="36"/>
      <c r="I708" s="36"/>
      <c r="J708" s="37"/>
      <c r="K708" s="37"/>
      <c r="L708" s="37"/>
      <c r="M708" s="37"/>
      <c r="N708" s="38"/>
      <c r="O708" s="38"/>
      <c r="P708" s="38"/>
      <c r="CI708" t="s">
        <v>228</v>
      </c>
      <c r="CJ708">
        <v>19</v>
      </c>
      <c r="CK708" t="s">
        <v>333</v>
      </c>
      <c r="CL708" t="s">
        <v>25</v>
      </c>
      <c r="CN708">
        <f>IF(AND(Table11[[#This Row],[CF heating system]]&lt;&gt;"Gas boiler",Table11[[#This Row],[Subsector]]&lt;&gt;"Industry"),1,0)</f>
        <v>0</v>
      </c>
      <c r="CO708" s="19">
        <v>0</v>
      </c>
    </row>
    <row r="709" spans="3:93" x14ac:dyDescent="0.25">
      <c r="C709" s="36"/>
      <c r="D709" s="36"/>
      <c r="E709" s="36"/>
      <c r="F709" s="36"/>
      <c r="G709" s="36"/>
      <c r="H709" s="36"/>
      <c r="I709" s="36"/>
      <c r="J709" s="37"/>
      <c r="K709" s="37"/>
      <c r="L709" s="37"/>
      <c r="M709" s="37"/>
      <c r="N709" s="38"/>
      <c r="O709" s="38"/>
      <c r="P709" s="38"/>
      <c r="CI709" t="s">
        <v>228</v>
      </c>
      <c r="CJ709">
        <v>20</v>
      </c>
      <c r="CK709" t="s">
        <v>333</v>
      </c>
      <c r="CL709" t="s">
        <v>25</v>
      </c>
      <c r="CN709">
        <f>IF(AND(Table11[[#This Row],[CF heating system]]&lt;&gt;"Gas boiler",Table11[[#This Row],[Subsector]]&lt;&gt;"Industry"),1,0)</f>
        <v>0</v>
      </c>
      <c r="CO709" s="19">
        <v>0</v>
      </c>
    </row>
    <row r="710" spans="3:93" x14ac:dyDescent="0.25">
      <c r="C710" s="36"/>
      <c r="D710" s="36"/>
      <c r="E710" s="36"/>
      <c r="F710" s="36"/>
      <c r="G710" s="36"/>
      <c r="H710" s="36"/>
      <c r="I710" s="36"/>
      <c r="J710" s="37"/>
      <c r="K710" s="37"/>
      <c r="L710" s="37"/>
      <c r="M710" s="37"/>
      <c r="N710" s="38"/>
      <c r="O710" s="38"/>
      <c r="P710" s="38"/>
      <c r="CI710" t="s">
        <v>228</v>
      </c>
      <c r="CJ710">
        <v>21</v>
      </c>
      <c r="CK710" t="s">
        <v>333</v>
      </c>
      <c r="CL710" t="s">
        <v>20</v>
      </c>
      <c r="CN710">
        <f>IF(AND(Table11[[#This Row],[CF heating system]]&lt;&gt;"Gas boiler",Table11[[#This Row],[Subsector]]&lt;&gt;"Industry"),1,0)</f>
        <v>1</v>
      </c>
      <c r="CO710" s="19">
        <v>0</v>
      </c>
    </row>
    <row r="711" spans="3:93" x14ac:dyDescent="0.25">
      <c r="C711" s="36"/>
      <c r="D711" s="36"/>
      <c r="E711" s="36"/>
      <c r="F711" s="36"/>
      <c r="G711" s="36"/>
      <c r="H711" s="36"/>
      <c r="I711" s="36"/>
      <c r="J711" s="37"/>
      <c r="K711" s="37"/>
      <c r="L711" s="37"/>
      <c r="M711" s="37"/>
      <c r="N711" s="38"/>
      <c r="O711" s="38"/>
      <c r="P711" s="38"/>
      <c r="CI711" t="s">
        <v>228</v>
      </c>
      <c r="CJ711">
        <v>22</v>
      </c>
      <c r="CK711" t="s">
        <v>333</v>
      </c>
      <c r="CL711" t="s">
        <v>20</v>
      </c>
      <c r="CN711">
        <f>IF(AND(Table11[[#This Row],[CF heating system]]&lt;&gt;"Gas boiler",Table11[[#This Row],[Subsector]]&lt;&gt;"Industry"),1,0)</f>
        <v>1</v>
      </c>
      <c r="CO711" s="19">
        <v>0</v>
      </c>
    </row>
    <row r="712" spans="3:93" x14ac:dyDescent="0.25">
      <c r="C712" s="36"/>
      <c r="D712" s="36"/>
      <c r="E712" s="36"/>
      <c r="F712" s="36"/>
      <c r="G712" s="36"/>
      <c r="H712" s="36"/>
      <c r="I712" s="36"/>
      <c r="J712" s="37"/>
      <c r="K712" s="37"/>
      <c r="L712" s="37"/>
      <c r="M712" s="37"/>
      <c r="N712" s="38"/>
      <c r="O712" s="38"/>
      <c r="P712" s="38"/>
      <c r="CI712" t="s">
        <v>228</v>
      </c>
      <c r="CJ712">
        <v>23</v>
      </c>
      <c r="CK712" t="s">
        <v>333</v>
      </c>
      <c r="CL712" t="s">
        <v>29</v>
      </c>
      <c r="CN712">
        <f>IF(AND(Table11[[#This Row],[CF heating system]]&lt;&gt;"Gas boiler",Table11[[#This Row],[Subsector]]&lt;&gt;"Industry"),1,0)</f>
        <v>1</v>
      </c>
      <c r="CO712" s="19">
        <v>0</v>
      </c>
    </row>
    <row r="713" spans="3:93" x14ac:dyDescent="0.25">
      <c r="C713" s="36"/>
      <c r="D713" s="36"/>
      <c r="E713" s="36"/>
      <c r="F713" s="36"/>
      <c r="G713" s="36"/>
      <c r="H713" s="36"/>
      <c r="I713" s="36"/>
      <c r="J713" s="37"/>
      <c r="K713" s="37"/>
      <c r="L713" s="37"/>
      <c r="M713" s="37"/>
      <c r="N713" s="38"/>
      <c r="O713" s="38"/>
      <c r="P713" s="38"/>
      <c r="CI713" t="s">
        <v>228</v>
      </c>
      <c r="CJ713">
        <v>24</v>
      </c>
      <c r="CK713" t="s">
        <v>333</v>
      </c>
      <c r="CL713" t="s">
        <v>29</v>
      </c>
      <c r="CN713">
        <f>IF(AND(Table11[[#This Row],[CF heating system]]&lt;&gt;"Gas boiler",Table11[[#This Row],[Subsector]]&lt;&gt;"Industry"),1,0)</f>
        <v>1</v>
      </c>
      <c r="CO713" s="19">
        <v>0</v>
      </c>
    </row>
    <row r="714" spans="3:93" x14ac:dyDescent="0.25">
      <c r="C714" s="36"/>
      <c r="D714" s="36"/>
      <c r="E714" s="36"/>
      <c r="F714" s="36"/>
      <c r="G714" s="36"/>
      <c r="H714" s="36"/>
      <c r="I714" s="36"/>
      <c r="J714" s="37"/>
      <c r="K714" s="37"/>
      <c r="L714" s="37"/>
      <c r="M714" s="37"/>
      <c r="N714" s="38"/>
      <c r="O714" s="38"/>
      <c r="P714" s="38"/>
      <c r="CI714" t="s">
        <v>228</v>
      </c>
      <c r="CJ714">
        <v>25</v>
      </c>
      <c r="CK714" t="s">
        <v>333</v>
      </c>
      <c r="CL714" t="s">
        <v>29</v>
      </c>
      <c r="CN714">
        <f>IF(AND(Table11[[#This Row],[CF heating system]]&lt;&gt;"Gas boiler",Table11[[#This Row],[Subsector]]&lt;&gt;"Industry"),1,0)</f>
        <v>1</v>
      </c>
      <c r="CO714" s="19">
        <v>0</v>
      </c>
    </row>
    <row r="715" spans="3:93" x14ac:dyDescent="0.25">
      <c r="C715" s="36"/>
      <c r="D715" s="36"/>
      <c r="E715" s="36"/>
      <c r="F715" s="36"/>
      <c r="G715" s="36"/>
      <c r="H715" s="36"/>
      <c r="I715" s="36"/>
      <c r="J715" s="37"/>
      <c r="K715" s="37"/>
      <c r="L715" s="37"/>
      <c r="M715" s="37"/>
      <c r="N715" s="38"/>
      <c r="O715" s="38"/>
      <c r="P715" s="38"/>
      <c r="CI715" t="s">
        <v>228</v>
      </c>
      <c r="CJ715">
        <v>26</v>
      </c>
      <c r="CK715" t="s">
        <v>333</v>
      </c>
      <c r="CL715" t="s">
        <v>29</v>
      </c>
      <c r="CN715">
        <f>IF(AND(Table11[[#This Row],[CF heating system]]&lt;&gt;"Gas boiler",Table11[[#This Row],[Subsector]]&lt;&gt;"Industry"),1,0)</f>
        <v>1</v>
      </c>
      <c r="CO715" s="19">
        <v>0</v>
      </c>
    </row>
    <row r="716" spans="3:93" x14ac:dyDescent="0.25">
      <c r="C716" s="36"/>
      <c r="D716" s="36"/>
      <c r="E716" s="36"/>
      <c r="F716" s="36"/>
      <c r="G716" s="36"/>
      <c r="H716" s="36"/>
      <c r="I716" s="36"/>
      <c r="J716" s="37"/>
      <c r="K716" s="37"/>
      <c r="L716" s="37"/>
      <c r="M716" s="37"/>
      <c r="N716" s="38"/>
      <c r="O716" s="38"/>
      <c r="P716" s="38"/>
      <c r="CI716" t="s">
        <v>228</v>
      </c>
      <c r="CJ716">
        <v>27</v>
      </c>
      <c r="CK716" t="s">
        <v>333</v>
      </c>
      <c r="CL716" t="s">
        <v>29</v>
      </c>
      <c r="CN716">
        <f>IF(AND(Table11[[#This Row],[CF heating system]]&lt;&gt;"Gas boiler",Table11[[#This Row],[Subsector]]&lt;&gt;"Industry"),1,0)</f>
        <v>1</v>
      </c>
      <c r="CO716" s="19">
        <v>0</v>
      </c>
    </row>
    <row r="717" spans="3:93" x14ac:dyDescent="0.25">
      <c r="C717" s="36"/>
      <c r="D717" s="36"/>
      <c r="E717" s="36"/>
      <c r="F717" s="36"/>
      <c r="G717" s="36"/>
      <c r="H717" s="36"/>
      <c r="I717" s="36"/>
      <c r="J717" s="37"/>
      <c r="K717" s="37"/>
      <c r="L717" s="37"/>
      <c r="M717" s="37"/>
      <c r="N717" s="38"/>
      <c r="O717" s="38"/>
      <c r="P717" s="38"/>
      <c r="CI717" t="s">
        <v>228</v>
      </c>
      <c r="CJ717">
        <v>28</v>
      </c>
      <c r="CK717" t="s">
        <v>333</v>
      </c>
      <c r="CL717" t="s">
        <v>29</v>
      </c>
      <c r="CN717">
        <f>IF(AND(Table11[[#This Row],[CF heating system]]&lt;&gt;"Gas boiler",Table11[[#This Row],[Subsector]]&lt;&gt;"Industry"),1,0)</f>
        <v>1</v>
      </c>
      <c r="CO717" s="19">
        <v>0</v>
      </c>
    </row>
    <row r="718" spans="3:93" x14ac:dyDescent="0.25">
      <c r="C718" s="36"/>
      <c r="D718" s="36"/>
      <c r="E718" s="36"/>
      <c r="F718" s="36"/>
      <c r="G718" s="36"/>
      <c r="H718" s="36"/>
      <c r="I718" s="36"/>
      <c r="J718" s="37"/>
      <c r="K718" s="37"/>
      <c r="L718" s="37"/>
      <c r="M718" s="37"/>
      <c r="N718" s="38"/>
      <c r="O718" s="38"/>
      <c r="P718" s="38"/>
      <c r="CI718" t="s">
        <v>228</v>
      </c>
      <c r="CJ718">
        <v>29</v>
      </c>
      <c r="CK718" t="s">
        <v>333</v>
      </c>
      <c r="CL718" t="s">
        <v>29</v>
      </c>
      <c r="CN718">
        <f>IF(AND(Table11[[#This Row],[CF heating system]]&lt;&gt;"Gas boiler",Table11[[#This Row],[Subsector]]&lt;&gt;"Industry"),1,0)</f>
        <v>1</v>
      </c>
      <c r="CO718" s="19">
        <v>0</v>
      </c>
    </row>
    <row r="719" spans="3:93" x14ac:dyDescent="0.25">
      <c r="C719" s="36"/>
      <c r="D719" s="36"/>
      <c r="E719" s="36"/>
      <c r="F719" s="36"/>
      <c r="G719" s="36"/>
      <c r="H719" s="36"/>
      <c r="I719" s="36"/>
      <c r="J719" s="37"/>
      <c r="K719" s="37"/>
      <c r="L719" s="37"/>
      <c r="M719" s="37"/>
      <c r="N719" s="38"/>
      <c r="O719" s="38"/>
      <c r="P719" s="38"/>
      <c r="CI719" t="s">
        <v>228</v>
      </c>
      <c r="CJ719">
        <v>30</v>
      </c>
      <c r="CK719" t="s">
        <v>333</v>
      </c>
      <c r="CL719" t="s">
        <v>29</v>
      </c>
      <c r="CN719">
        <f>IF(AND(Table11[[#This Row],[CF heating system]]&lt;&gt;"Gas boiler",Table11[[#This Row],[Subsector]]&lt;&gt;"Industry"),1,0)</f>
        <v>1</v>
      </c>
      <c r="CO719" s="19">
        <v>0</v>
      </c>
    </row>
    <row r="720" spans="3:93" x14ac:dyDescent="0.25">
      <c r="C720" s="36"/>
      <c r="D720" s="36"/>
      <c r="E720" s="36"/>
      <c r="F720" s="36"/>
      <c r="G720" s="36"/>
      <c r="H720" s="36"/>
      <c r="I720" s="36"/>
      <c r="J720" s="37"/>
      <c r="K720" s="37"/>
      <c r="L720" s="37"/>
      <c r="M720" s="37"/>
      <c r="N720" s="38"/>
      <c r="O720" s="38"/>
      <c r="P720" s="38"/>
      <c r="CI720" t="s">
        <v>228</v>
      </c>
      <c r="CJ720">
        <v>31</v>
      </c>
      <c r="CK720" t="s">
        <v>333</v>
      </c>
      <c r="CL720" t="s">
        <v>29</v>
      </c>
      <c r="CN720">
        <f>IF(AND(Table11[[#This Row],[CF heating system]]&lt;&gt;"Gas boiler",Table11[[#This Row],[Subsector]]&lt;&gt;"Industry"),1,0)</f>
        <v>1</v>
      </c>
      <c r="CO720" s="19">
        <v>0</v>
      </c>
    </row>
    <row r="721" spans="3:93" x14ac:dyDescent="0.25">
      <c r="C721" s="36"/>
      <c r="D721" s="36"/>
      <c r="E721" s="36"/>
      <c r="F721" s="36"/>
      <c r="G721" s="36"/>
      <c r="H721" s="36"/>
      <c r="I721" s="36"/>
      <c r="J721" s="37"/>
      <c r="K721" s="37"/>
      <c r="L721" s="37"/>
      <c r="M721" s="37"/>
      <c r="N721" s="38"/>
      <c r="O721" s="38"/>
      <c r="P721" s="38"/>
      <c r="CI721" t="s">
        <v>228</v>
      </c>
      <c r="CJ721">
        <v>32</v>
      </c>
      <c r="CK721" t="s">
        <v>333</v>
      </c>
      <c r="CL721" t="s">
        <v>29</v>
      </c>
      <c r="CN721">
        <f>IF(AND(Table11[[#This Row],[CF heating system]]&lt;&gt;"Gas boiler",Table11[[#This Row],[Subsector]]&lt;&gt;"Industry"),1,0)</f>
        <v>1</v>
      </c>
      <c r="CO721" s="19">
        <v>0</v>
      </c>
    </row>
    <row r="722" spans="3:93" x14ac:dyDescent="0.25">
      <c r="C722" s="36"/>
      <c r="D722" s="36"/>
      <c r="E722" s="36"/>
      <c r="F722" s="36"/>
      <c r="G722" s="36"/>
      <c r="H722" s="36"/>
      <c r="I722" s="36"/>
      <c r="J722" s="37"/>
      <c r="K722" s="37"/>
      <c r="L722" s="37"/>
      <c r="M722" s="37"/>
      <c r="N722" s="38"/>
      <c r="O722" s="38"/>
      <c r="P722" s="38"/>
      <c r="CI722" t="s">
        <v>228</v>
      </c>
      <c r="CJ722">
        <v>33</v>
      </c>
      <c r="CK722" t="s">
        <v>333</v>
      </c>
      <c r="CL722" t="s">
        <v>29</v>
      </c>
      <c r="CN722">
        <f>IF(AND(Table11[[#This Row],[CF heating system]]&lt;&gt;"Gas boiler",Table11[[#This Row],[Subsector]]&lt;&gt;"Industry"),1,0)</f>
        <v>1</v>
      </c>
      <c r="CO722" s="19">
        <v>0</v>
      </c>
    </row>
    <row r="723" spans="3:93" x14ac:dyDescent="0.25">
      <c r="C723" s="36"/>
      <c r="D723" s="36"/>
      <c r="E723" s="36"/>
      <c r="F723" s="36"/>
      <c r="G723" s="36"/>
      <c r="H723" s="36"/>
      <c r="I723" s="36"/>
      <c r="J723" s="37"/>
      <c r="K723" s="37"/>
      <c r="L723" s="37"/>
      <c r="M723" s="37"/>
      <c r="N723" s="38"/>
      <c r="O723" s="38"/>
      <c r="P723" s="38"/>
      <c r="CI723" t="s">
        <v>228</v>
      </c>
      <c r="CJ723">
        <v>34</v>
      </c>
      <c r="CK723" t="s">
        <v>333</v>
      </c>
      <c r="CL723" t="s">
        <v>25</v>
      </c>
      <c r="CN723">
        <f>IF(AND(Table11[[#This Row],[CF heating system]]&lt;&gt;"Gas boiler",Table11[[#This Row],[Subsector]]&lt;&gt;"Industry"),1,0)</f>
        <v>0</v>
      </c>
      <c r="CO723" s="19">
        <v>0</v>
      </c>
    </row>
    <row r="724" spans="3:93" x14ac:dyDescent="0.25">
      <c r="C724" s="36"/>
      <c r="D724" s="36"/>
      <c r="E724" s="36"/>
      <c r="F724" s="36"/>
      <c r="G724" s="36"/>
      <c r="H724" s="36"/>
      <c r="I724" s="36"/>
      <c r="J724" s="37"/>
      <c r="K724" s="37"/>
      <c r="L724" s="37"/>
      <c r="M724" s="37"/>
      <c r="N724" s="38"/>
      <c r="O724" s="38"/>
      <c r="P724" s="38"/>
      <c r="CI724" t="s">
        <v>228</v>
      </c>
      <c r="CJ724">
        <v>35</v>
      </c>
      <c r="CK724" t="s">
        <v>333</v>
      </c>
      <c r="CL724" t="s">
        <v>25</v>
      </c>
      <c r="CN724">
        <f>IF(AND(Table11[[#This Row],[CF heating system]]&lt;&gt;"Gas boiler",Table11[[#This Row],[Subsector]]&lt;&gt;"Industry"),1,0)</f>
        <v>0</v>
      </c>
      <c r="CO724" s="19">
        <v>0</v>
      </c>
    </row>
    <row r="725" spans="3:93" x14ac:dyDescent="0.25">
      <c r="C725" s="36"/>
      <c r="D725" s="36"/>
      <c r="E725" s="36"/>
      <c r="F725" s="36"/>
      <c r="G725" s="36"/>
      <c r="H725" s="36"/>
      <c r="I725" s="36"/>
      <c r="J725" s="37"/>
      <c r="K725" s="37"/>
      <c r="L725" s="37"/>
      <c r="M725" s="37"/>
      <c r="N725" s="38"/>
      <c r="O725" s="38"/>
      <c r="P725" s="38"/>
      <c r="CI725" t="s">
        <v>228</v>
      </c>
      <c r="CJ725">
        <v>36</v>
      </c>
      <c r="CK725" t="s">
        <v>333</v>
      </c>
      <c r="CL725" t="s">
        <v>20</v>
      </c>
      <c r="CN725">
        <f>IF(AND(Table11[[#This Row],[CF heating system]]&lt;&gt;"Gas boiler",Table11[[#This Row],[Subsector]]&lt;&gt;"Industry"),1,0)</f>
        <v>1</v>
      </c>
      <c r="CO725" s="19">
        <v>0</v>
      </c>
    </row>
    <row r="726" spans="3:93" x14ac:dyDescent="0.25">
      <c r="C726" s="36"/>
      <c r="D726" s="36"/>
      <c r="E726" s="36"/>
      <c r="F726" s="36"/>
      <c r="G726" s="36"/>
      <c r="H726" s="36"/>
      <c r="I726" s="36"/>
      <c r="J726" s="37"/>
      <c r="K726" s="37"/>
      <c r="L726" s="37"/>
      <c r="M726" s="37"/>
      <c r="N726" s="38"/>
      <c r="O726" s="38"/>
      <c r="P726" s="38"/>
      <c r="CI726" t="s">
        <v>228</v>
      </c>
      <c r="CJ726">
        <v>37</v>
      </c>
      <c r="CK726" t="s">
        <v>333</v>
      </c>
      <c r="CL726" t="s">
        <v>20</v>
      </c>
      <c r="CN726">
        <f>IF(AND(Table11[[#This Row],[CF heating system]]&lt;&gt;"Gas boiler",Table11[[#This Row],[Subsector]]&lt;&gt;"Industry"),1,0)</f>
        <v>1</v>
      </c>
      <c r="CO726" s="19">
        <v>0</v>
      </c>
    </row>
    <row r="727" spans="3:93" x14ac:dyDescent="0.25">
      <c r="C727" s="36"/>
      <c r="D727" s="36"/>
      <c r="E727" s="36"/>
      <c r="F727" s="36"/>
      <c r="G727" s="36"/>
      <c r="H727" s="36"/>
      <c r="I727" s="36"/>
      <c r="J727" s="37"/>
      <c r="K727" s="37"/>
      <c r="L727" s="37"/>
      <c r="M727" s="37"/>
      <c r="N727" s="38"/>
      <c r="O727" s="38"/>
      <c r="P727" s="38"/>
      <c r="CI727" t="s">
        <v>228</v>
      </c>
      <c r="CJ727">
        <v>38</v>
      </c>
      <c r="CK727" t="s">
        <v>333</v>
      </c>
      <c r="CL727" t="s">
        <v>20</v>
      </c>
      <c r="CN727">
        <f>IF(AND(Table11[[#This Row],[CF heating system]]&lt;&gt;"Gas boiler",Table11[[#This Row],[Subsector]]&lt;&gt;"Industry"),1,0)</f>
        <v>1</v>
      </c>
      <c r="CO727" s="19">
        <v>0</v>
      </c>
    </row>
    <row r="728" spans="3:93" x14ac:dyDescent="0.25">
      <c r="C728" s="36"/>
      <c r="D728" s="36"/>
      <c r="E728" s="36"/>
      <c r="F728" s="36"/>
      <c r="G728" s="36"/>
      <c r="H728" s="36"/>
      <c r="I728" s="36"/>
      <c r="J728" s="37"/>
      <c r="K728" s="37"/>
      <c r="L728" s="37"/>
      <c r="M728" s="37"/>
      <c r="N728" s="38"/>
      <c r="O728" s="38"/>
      <c r="P728" s="38"/>
      <c r="CI728" t="s">
        <v>228</v>
      </c>
      <c r="CJ728">
        <v>39</v>
      </c>
      <c r="CK728" t="s">
        <v>333</v>
      </c>
      <c r="CL728" t="s">
        <v>20</v>
      </c>
      <c r="CN728">
        <f>IF(AND(Table11[[#This Row],[CF heating system]]&lt;&gt;"Gas boiler",Table11[[#This Row],[Subsector]]&lt;&gt;"Industry"),1,0)</f>
        <v>1</v>
      </c>
      <c r="CO728" s="19">
        <v>0</v>
      </c>
    </row>
    <row r="729" spans="3:93" x14ac:dyDescent="0.25">
      <c r="C729" s="36"/>
      <c r="D729" s="36"/>
      <c r="E729" s="36"/>
      <c r="F729" s="36"/>
      <c r="G729" s="36"/>
      <c r="H729" s="36"/>
      <c r="I729" s="36"/>
      <c r="J729" s="37"/>
      <c r="K729" s="37"/>
      <c r="L729" s="37"/>
      <c r="M729" s="37"/>
      <c r="N729" s="38"/>
      <c r="O729" s="38"/>
      <c r="P729" s="38"/>
      <c r="CI729" t="s">
        <v>228</v>
      </c>
      <c r="CJ729">
        <v>40</v>
      </c>
      <c r="CK729" t="s">
        <v>333</v>
      </c>
      <c r="CL729" t="s">
        <v>29</v>
      </c>
      <c r="CN729">
        <f>IF(AND(Table11[[#This Row],[CF heating system]]&lt;&gt;"Gas boiler",Table11[[#This Row],[Subsector]]&lt;&gt;"Industry"),1,0)</f>
        <v>1</v>
      </c>
      <c r="CO729" s="19">
        <v>0</v>
      </c>
    </row>
    <row r="730" spans="3:93" x14ac:dyDescent="0.25">
      <c r="C730" s="36"/>
      <c r="D730" s="36"/>
      <c r="E730" s="36"/>
      <c r="F730" s="36"/>
      <c r="G730" s="36"/>
      <c r="H730" s="36"/>
      <c r="I730" s="36"/>
      <c r="J730" s="37"/>
      <c r="K730" s="37"/>
      <c r="L730" s="37"/>
      <c r="M730" s="37"/>
      <c r="N730" s="38"/>
      <c r="O730" s="38"/>
      <c r="P730" s="38"/>
      <c r="CI730" t="s">
        <v>228</v>
      </c>
      <c r="CJ730">
        <v>41</v>
      </c>
      <c r="CK730" t="s">
        <v>333</v>
      </c>
      <c r="CL730" t="s">
        <v>29</v>
      </c>
      <c r="CN730">
        <f>IF(AND(Table11[[#This Row],[CF heating system]]&lt;&gt;"Gas boiler",Table11[[#This Row],[Subsector]]&lt;&gt;"Industry"),1,0)</f>
        <v>1</v>
      </c>
      <c r="CO730" s="19">
        <v>0</v>
      </c>
    </row>
    <row r="731" spans="3:93" x14ac:dyDescent="0.25">
      <c r="C731" s="36"/>
      <c r="D731" s="36"/>
      <c r="E731" s="36"/>
      <c r="F731" s="36"/>
      <c r="G731" s="36"/>
      <c r="H731" s="36"/>
      <c r="I731" s="36"/>
      <c r="J731" s="37"/>
      <c r="K731" s="37"/>
      <c r="L731" s="37"/>
      <c r="M731" s="37"/>
      <c r="N731" s="38"/>
      <c r="O731" s="38"/>
      <c r="P731" s="38"/>
      <c r="CI731" t="s">
        <v>228</v>
      </c>
      <c r="CJ731">
        <v>42</v>
      </c>
      <c r="CK731" t="s">
        <v>333</v>
      </c>
      <c r="CL731" t="s">
        <v>29</v>
      </c>
      <c r="CN731">
        <f>IF(AND(Table11[[#This Row],[CF heating system]]&lt;&gt;"Gas boiler",Table11[[#This Row],[Subsector]]&lt;&gt;"Industry"),1,0)</f>
        <v>1</v>
      </c>
      <c r="CO731" s="19">
        <v>0</v>
      </c>
    </row>
    <row r="732" spans="3:93" x14ac:dyDescent="0.25">
      <c r="C732" s="36"/>
      <c r="D732" s="36"/>
      <c r="E732" s="36"/>
      <c r="F732" s="36"/>
      <c r="G732" s="36"/>
      <c r="H732" s="36"/>
      <c r="I732" s="36"/>
      <c r="J732" s="37"/>
      <c r="K732" s="37"/>
      <c r="L732" s="37"/>
      <c r="M732" s="37"/>
      <c r="N732" s="38"/>
      <c r="O732" s="38"/>
      <c r="P732" s="38"/>
      <c r="CI732" t="s">
        <v>228</v>
      </c>
      <c r="CJ732">
        <v>43</v>
      </c>
      <c r="CK732" t="s">
        <v>333</v>
      </c>
      <c r="CL732" t="s">
        <v>29</v>
      </c>
      <c r="CN732">
        <f>IF(AND(Table11[[#This Row],[CF heating system]]&lt;&gt;"Gas boiler",Table11[[#This Row],[Subsector]]&lt;&gt;"Industry"),1,0)</f>
        <v>1</v>
      </c>
      <c r="CO732" s="19">
        <v>0</v>
      </c>
    </row>
    <row r="733" spans="3:93" x14ac:dyDescent="0.25">
      <c r="C733" s="36"/>
      <c r="D733" s="36"/>
      <c r="E733" s="36"/>
      <c r="F733" s="36"/>
      <c r="G733" s="36"/>
      <c r="H733" s="36"/>
      <c r="I733" s="36"/>
      <c r="J733" s="37"/>
      <c r="K733" s="37"/>
      <c r="L733" s="37"/>
      <c r="M733" s="37"/>
      <c r="N733" s="38"/>
      <c r="O733" s="38"/>
      <c r="P733" s="38"/>
      <c r="CI733" t="s">
        <v>228</v>
      </c>
      <c r="CJ733">
        <v>44</v>
      </c>
      <c r="CK733" t="s">
        <v>333</v>
      </c>
      <c r="CL733" t="s">
        <v>29</v>
      </c>
      <c r="CN733">
        <f>IF(AND(Table11[[#This Row],[CF heating system]]&lt;&gt;"Gas boiler",Table11[[#This Row],[Subsector]]&lt;&gt;"Industry"),1,0)</f>
        <v>1</v>
      </c>
      <c r="CO733" s="19">
        <v>0</v>
      </c>
    </row>
    <row r="734" spans="3:93" x14ac:dyDescent="0.25">
      <c r="C734" s="36"/>
      <c r="D734" s="36"/>
      <c r="E734" s="36"/>
      <c r="F734" s="36"/>
      <c r="G734" s="36"/>
      <c r="H734" s="36"/>
      <c r="I734" s="36"/>
      <c r="J734" s="37"/>
      <c r="K734" s="37"/>
      <c r="L734" s="37"/>
      <c r="M734" s="37"/>
      <c r="N734" s="38"/>
      <c r="O734" s="38"/>
      <c r="P734" s="38"/>
      <c r="CI734" t="s">
        <v>228</v>
      </c>
      <c r="CJ734">
        <v>45</v>
      </c>
      <c r="CK734" t="s">
        <v>333</v>
      </c>
      <c r="CL734" t="s">
        <v>29</v>
      </c>
      <c r="CN734">
        <f>IF(AND(Table11[[#This Row],[CF heating system]]&lt;&gt;"Gas boiler",Table11[[#This Row],[Subsector]]&lt;&gt;"Industry"),1,0)</f>
        <v>1</v>
      </c>
      <c r="CO734" s="19">
        <v>0</v>
      </c>
    </row>
    <row r="735" spans="3:93" x14ac:dyDescent="0.25">
      <c r="C735" s="36"/>
      <c r="D735" s="36"/>
      <c r="E735" s="36"/>
      <c r="F735" s="36"/>
      <c r="G735" s="36"/>
      <c r="H735" s="36"/>
      <c r="I735" s="36"/>
      <c r="J735" s="37"/>
      <c r="K735" s="37"/>
      <c r="L735" s="37"/>
      <c r="M735" s="37"/>
      <c r="N735" s="38"/>
      <c r="O735" s="38"/>
      <c r="P735" s="38"/>
      <c r="CI735" t="s">
        <v>228</v>
      </c>
      <c r="CJ735">
        <v>46</v>
      </c>
      <c r="CK735" t="s">
        <v>333</v>
      </c>
      <c r="CL735" t="s">
        <v>29</v>
      </c>
      <c r="CN735">
        <f>IF(AND(Table11[[#This Row],[CF heating system]]&lt;&gt;"Gas boiler",Table11[[#This Row],[Subsector]]&lt;&gt;"Industry"),1,0)</f>
        <v>1</v>
      </c>
      <c r="CO735" s="19">
        <v>0</v>
      </c>
    </row>
    <row r="736" spans="3:93" x14ac:dyDescent="0.25">
      <c r="C736" s="36"/>
      <c r="D736" s="36"/>
      <c r="E736" s="36"/>
      <c r="F736" s="36"/>
      <c r="G736" s="36"/>
      <c r="H736" s="36"/>
      <c r="I736" s="36"/>
      <c r="J736" s="37"/>
      <c r="K736" s="37"/>
      <c r="L736" s="37"/>
      <c r="M736" s="37"/>
      <c r="N736" s="38"/>
      <c r="O736" s="38"/>
      <c r="P736" s="38"/>
      <c r="CI736" t="s">
        <v>228</v>
      </c>
      <c r="CJ736">
        <v>47</v>
      </c>
      <c r="CK736" t="s">
        <v>333</v>
      </c>
      <c r="CL736" t="s">
        <v>29</v>
      </c>
      <c r="CN736">
        <f>IF(AND(Table11[[#This Row],[CF heating system]]&lt;&gt;"Gas boiler",Table11[[#This Row],[Subsector]]&lt;&gt;"Industry"),1,0)</f>
        <v>1</v>
      </c>
      <c r="CO736" s="19">
        <v>0</v>
      </c>
    </row>
    <row r="737" spans="3:93" x14ac:dyDescent="0.25">
      <c r="C737" s="36"/>
      <c r="D737" s="36"/>
      <c r="E737" s="36"/>
      <c r="F737" s="36"/>
      <c r="G737" s="36"/>
      <c r="H737" s="36"/>
      <c r="I737" s="36"/>
      <c r="J737" s="37"/>
      <c r="K737" s="37"/>
      <c r="L737" s="37"/>
      <c r="M737" s="37"/>
      <c r="N737" s="38"/>
      <c r="O737" s="38"/>
      <c r="P737" s="38"/>
      <c r="CI737" t="s">
        <v>228</v>
      </c>
      <c r="CJ737">
        <v>48</v>
      </c>
      <c r="CK737" t="s">
        <v>333</v>
      </c>
      <c r="CL737" t="s">
        <v>29</v>
      </c>
      <c r="CN737">
        <f>IF(AND(Table11[[#This Row],[CF heating system]]&lt;&gt;"Gas boiler",Table11[[#This Row],[Subsector]]&lt;&gt;"Industry"),1,0)</f>
        <v>1</v>
      </c>
      <c r="CO737" s="19">
        <v>0</v>
      </c>
    </row>
    <row r="738" spans="3:93" x14ac:dyDescent="0.25">
      <c r="C738" s="36"/>
      <c r="D738" s="36"/>
      <c r="E738" s="36"/>
      <c r="F738" s="36"/>
      <c r="G738" s="36"/>
      <c r="H738" s="36"/>
      <c r="I738" s="36"/>
      <c r="J738" s="37"/>
      <c r="K738" s="37"/>
      <c r="L738" s="37"/>
      <c r="M738" s="37"/>
      <c r="N738" s="38"/>
      <c r="O738" s="38"/>
      <c r="P738" s="38"/>
      <c r="CI738" t="s">
        <v>228</v>
      </c>
      <c r="CJ738">
        <v>49</v>
      </c>
      <c r="CK738" t="s">
        <v>333</v>
      </c>
      <c r="CL738" t="s">
        <v>29</v>
      </c>
      <c r="CN738">
        <f>IF(AND(Table11[[#This Row],[CF heating system]]&lt;&gt;"Gas boiler",Table11[[#This Row],[Subsector]]&lt;&gt;"Industry"),1,0)</f>
        <v>1</v>
      </c>
      <c r="CO738" s="19">
        <v>0</v>
      </c>
    </row>
    <row r="739" spans="3:93" x14ac:dyDescent="0.25">
      <c r="C739" s="36"/>
      <c r="D739" s="36"/>
      <c r="E739" s="36"/>
      <c r="F739" s="36"/>
      <c r="G739" s="36"/>
      <c r="H739" s="36"/>
      <c r="I739" s="36"/>
      <c r="J739" s="37"/>
      <c r="K739" s="37"/>
      <c r="L739" s="37"/>
      <c r="M739" s="37"/>
      <c r="N739" s="38"/>
      <c r="O739" s="38"/>
      <c r="P739" s="38"/>
      <c r="CI739" t="s">
        <v>228</v>
      </c>
      <c r="CJ739">
        <v>50</v>
      </c>
      <c r="CK739" t="s">
        <v>333</v>
      </c>
      <c r="CL739" t="s">
        <v>29</v>
      </c>
      <c r="CN739">
        <f>IF(AND(Table11[[#This Row],[CF heating system]]&lt;&gt;"Gas boiler",Table11[[#This Row],[Subsector]]&lt;&gt;"Industry"),1,0)</f>
        <v>1</v>
      </c>
      <c r="CO739" s="19">
        <v>0</v>
      </c>
    </row>
    <row r="740" spans="3:93" x14ac:dyDescent="0.25">
      <c r="C740" s="36"/>
      <c r="D740" s="36"/>
      <c r="E740" s="36"/>
      <c r="F740" s="36"/>
      <c r="G740" s="36"/>
      <c r="H740" s="36"/>
      <c r="I740" s="36"/>
      <c r="J740" s="37"/>
      <c r="K740" s="37"/>
      <c r="L740" s="37"/>
      <c r="M740" s="37"/>
      <c r="N740" s="38"/>
      <c r="O740" s="38"/>
      <c r="P740" s="38"/>
      <c r="CI740" t="s">
        <v>228</v>
      </c>
      <c r="CJ740">
        <v>51</v>
      </c>
      <c r="CK740" t="s">
        <v>333</v>
      </c>
      <c r="CL740" t="s">
        <v>29</v>
      </c>
      <c r="CN740">
        <f>IF(AND(Table11[[#This Row],[CF heating system]]&lt;&gt;"Gas boiler",Table11[[#This Row],[Subsector]]&lt;&gt;"Industry"),1,0)</f>
        <v>1</v>
      </c>
      <c r="CO740" s="19">
        <v>0</v>
      </c>
    </row>
    <row r="741" spans="3:93" x14ac:dyDescent="0.25">
      <c r="C741" s="36"/>
      <c r="D741" s="36"/>
      <c r="E741" s="36"/>
      <c r="F741" s="36"/>
      <c r="G741" s="36"/>
      <c r="H741" s="36"/>
      <c r="I741" s="36"/>
      <c r="J741" s="37"/>
      <c r="K741" s="37"/>
      <c r="L741" s="37"/>
      <c r="M741" s="37"/>
      <c r="N741" s="38"/>
      <c r="O741" s="38"/>
      <c r="P741" s="38"/>
      <c r="CI741" t="s">
        <v>228</v>
      </c>
      <c r="CJ741">
        <v>52</v>
      </c>
      <c r="CK741" t="s">
        <v>333</v>
      </c>
      <c r="CL741" t="s">
        <v>25</v>
      </c>
      <c r="CN741">
        <f>IF(AND(Table11[[#This Row],[CF heating system]]&lt;&gt;"Gas boiler",Table11[[#This Row],[Subsector]]&lt;&gt;"Industry"),1,0)</f>
        <v>0</v>
      </c>
      <c r="CO741" s="19">
        <v>0</v>
      </c>
    </row>
    <row r="742" spans="3:93" x14ac:dyDescent="0.25">
      <c r="C742" s="36"/>
      <c r="D742" s="36"/>
      <c r="E742" s="36"/>
      <c r="F742" s="36"/>
      <c r="G742" s="36"/>
      <c r="H742" s="36"/>
      <c r="I742" s="36"/>
      <c r="J742" s="37"/>
      <c r="K742" s="37"/>
      <c r="L742" s="37"/>
      <c r="M742" s="37"/>
      <c r="N742" s="38"/>
      <c r="O742" s="38"/>
      <c r="P742" s="38"/>
      <c r="CI742" t="s">
        <v>228</v>
      </c>
      <c r="CJ742">
        <v>53</v>
      </c>
      <c r="CK742" t="s">
        <v>333</v>
      </c>
      <c r="CL742" t="s">
        <v>25</v>
      </c>
      <c r="CN742">
        <f>IF(AND(Table11[[#This Row],[CF heating system]]&lt;&gt;"Gas boiler",Table11[[#This Row],[Subsector]]&lt;&gt;"Industry"),1,0)</f>
        <v>0</v>
      </c>
      <c r="CO742" s="19">
        <v>0</v>
      </c>
    </row>
    <row r="743" spans="3:93" x14ac:dyDescent="0.25">
      <c r="C743" s="36"/>
      <c r="D743" s="36"/>
      <c r="E743" s="36"/>
      <c r="F743" s="36"/>
      <c r="G743" s="36"/>
      <c r="H743" s="36"/>
      <c r="I743" s="36"/>
      <c r="J743" s="37"/>
      <c r="K743" s="37"/>
      <c r="L743" s="37"/>
      <c r="M743" s="37"/>
      <c r="N743" s="38"/>
      <c r="O743" s="38"/>
      <c r="P743" s="38"/>
      <c r="CI743" t="s">
        <v>228</v>
      </c>
      <c r="CJ743">
        <v>54</v>
      </c>
      <c r="CK743" t="s">
        <v>333</v>
      </c>
      <c r="CL743" t="s">
        <v>25</v>
      </c>
      <c r="CN743">
        <f>IF(AND(Table11[[#This Row],[CF heating system]]&lt;&gt;"Gas boiler",Table11[[#This Row],[Subsector]]&lt;&gt;"Industry"),1,0)</f>
        <v>0</v>
      </c>
      <c r="CO743" s="19">
        <v>0</v>
      </c>
    </row>
    <row r="744" spans="3:93" x14ac:dyDescent="0.25">
      <c r="C744" s="36"/>
      <c r="D744" s="36"/>
      <c r="E744" s="36"/>
      <c r="F744" s="36"/>
      <c r="G744" s="36"/>
      <c r="H744" s="36"/>
      <c r="I744" s="36"/>
      <c r="J744" s="37"/>
      <c r="K744" s="37"/>
      <c r="L744" s="37"/>
      <c r="M744" s="37"/>
      <c r="N744" s="38"/>
      <c r="O744" s="38"/>
      <c r="P744" s="38"/>
      <c r="CI744" t="s">
        <v>228</v>
      </c>
      <c r="CJ744">
        <v>55</v>
      </c>
      <c r="CK744" t="s">
        <v>333</v>
      </c>
      <c r="CL744" t="s">
        <v>25</v>
      </c>
      <c r="CN744">
        <f>IF(AND(Table11[[#This Row],[CF heating system]]&lt;&gt;"Gas boiler",Table11[[#This Row],[Subsector]]&lt;&gt;"Industry"),1,0)</f>
        <v>0</v>
      </c>
      <c r="CO744" s="19">
        <v>0</v>
      </c>
    </row>
    <row r="745" spans="3:93" x14ac:dyDescent="0.25">
      <c r="C745" s="36"/>
      <c r="D745" s="36"/>
      <c r="E745" s="36"/>
      <c r="F745" s="36"/>
      <c r="G745" s="36"/>
      <c r="H745" s="36"/>
      <c r="I745" s="36"/>
      <c r="J745" s="37"/>
      <c r="K745" s="37"/>
      <c r="L745" s="37"/>
      <c r="M745" s="37"/>
      <c r="N745" s="38"/>
      <c r="O745" s="38"/>
      <c r="P745" s="38"/>
      <c r="CI745" t="s">
        <v>228</v>
      </c>
      <c r="CJ745">
        <v>56</v>
      </c>
      <c r="CK745" t="s">
        <v>333</v>
      </c>
      <c r="CL745" t="s">
        <v>25</v>
      </c>
      <c r="CN745">
        <f>IF(AND(Table11[[#This Row],[CF heating system]]&lt;&gt;"Gas boiler",Table11[[#This Row],[Subsector]]&lt;&gt;"Industry"),1,0)</f>
        <v>0</v>
      </c>
      <c r="CO745" s="19">
        <v>0</v>
      </c>
    </row>
    <row r="746" spans="3:93" x14ac:dyDescent="0.25">
      <c r="C746" s="36"/>
      <c r="D746" s="36"/>
      <c r="E746" s="36"/>
      <c r="F746" s="36"/>
      <c r="G746" s="36"/>
      <c r="H746" s="36"/>
      <c r="I746" s="36"/>
      <c r="J746" s="37"/>
      <c r="K746" s="37"/>
      <c r="L746" s="37"/>
      <c r="M746" s="37"/>
      <c r="N746" s="38"/>
      <c r="O746" s="38"/>
      <c r="P746" s="38"/>
      <c r="CI746" t="s">
        <v>228</v>
      </c>
      <c r="CJ746">
        <v>57</v>
      </c>
      <c r="CK746" t="s">
        <v>333</v>
      </c>
      <c r="CL746" t="s">
        <v>25</v>
      </c>
      <c r="CN746">
        <f>IF(AND(Table11[[#This Row],[CF heating system]]&lt;&gt;"Gas boiler",Table11[[#This Row],[Subsector]]&lt;&gt;"Industry"),1,0)</f>
        <v>0</v>
      </c>
      <c r="CO746" s="19">
        <v>0</v>
      </c>
    </row>
    <row r="747" spans="3:93" x14ac:dyDescent="0.25">
      <c r="C747" s="36"/>
      <c r="D747" s="36"/>
      <c r="E747" s="36"/>
      <c r="F747" s="36"/>
      <c r="G747" s="36"/>
      <c r="H747" s="36"/>
      <c r="I747" s="36"/>
      <c r="J747" s="37"/>
      <c r="K747" s="37"/>
      <c r="L747" s="37"/>
      <c r="M747" s="37"/>
      <c r="N747" s="38"/>
      <c r="O747" s="38"/>
      <c r="P747" s="38"/>
      <c r="CI747" t="s">
        <v>228</v>
      </c>
      <c r="CJ747">
        <v>58</v>
      </c>
      <c r="CK747" t="s">
        <v>333</v>
      </c>
      <c r="CL747" t="s">
        <v>25</v>
      </c>
      <c r="CN747">
        <f>IF(AND(Table11[[#This Row],[CF heating system]]&lt;&gt;"Gas boiler",Table11[[#This Row],[Subsector]]&lt;&gt;"Industry"),1,0)</f>
        <v>0</v>
      </c>
      <c r="CO747" s="19">
        <v>0</v>
      </c>
    </row>
    <row r="748" spans="3:93" x14ac:dyDescent="0.25">
      <c r="C748" s="36"/>
      <c r="D748" s="36"/>
      <c r="E748" s="36"/>
      <c r="F748" s="36"/>
      <c r="G748" s="36"/>
      <c r="H748" s="36"/>
      <c r="I748" s="36"/>
      <c r="J748" s="37"/>
      <c r="K748" s="37"/>
      <c r="L748" s="37"/>
      <c r="M748" s="37"/>
      <c r="N748" s="38"/>
      <c r="O748" s="38"/>
      <c r="P748" s="38"/>
      <c r="CI748" t="s">
        <v>228</v>
      </c>
      <c r="CJ748">
        <v>59</v>
      </c>
      <c r="CK748" t="s">
        <v>333</v>
      </c>
      <c r="CL748" t="s">
        <v>20</v>
      </c>
      <c r="CN748">
        <f>IF(AND(Table11[[#This Row],[CF heating system]]&lt;&gt;"Gas boiler",Table11[[#This Row],[Subsector]]&lt;&gt;"Industry"),1,0)</f>
        <v>1</v>
      </c>
      <c r="CO748" s="19">
        <v>0</v>
      </c>
    </row>
    <row r="749" spans="3:93" x14ac:dyDescent="0.25">
      <c r="C749" s="36"/>
      <c r="D749" s="36"/>
      <c r="E749" s="36"/>
      <c r="F749" s="36"/>
      <c r="G749" s="36"/>
      <c r="H749" s="36"/>
      <c r="I749" s="36"/>
      <c r="J749" s="37"/>
      <c r="K749" s="37"/>
      <c r="L749" s="37"/>
      <c r="M749" s="37"/>
      <c r="N749" s="38"/>
      <c r="O749" s="38"/>
      <c r="P749" s="38"/>
      <c r="CI749" t="s">
        <v>228</v>
      </c>
      <c r="CJ749">
        <v>60</v>
      </c>
      <c r="CK749" t="s">
        <v>333</v>
      </c>
      <c r="CL749" t="s">
        <v>20</v>
      </c>
      <c r="CN749">
        <f>IF(AND(Table11[[#This Row],[CF heating system]]&lt;&gt;"Gas boiler",Table11[[#This Row],[Subsector]]&lt;&gt;"Industry"),1,0)</f>
        <v>1</v>
      </c>
      <c r="CO749" s="19">
        <v>0</v>
      </c>
    </row>
    <row r="750" spans="3:93" x14ac:dyDescent="0.25">
      <c r="C750" s="36"/>
      <c r="D750" s="36"/>
      <c r="E750" s="36"/>
      <c r="F750" s="36"/>
      <c r="G750" s="36"/>
      <c r="H750" s="36"/>
      <c r="I750" s="36"/>
      <c r="J750" s="37"/>
      <c r="K750" s="37"/>
      <c r="L750" s="37"/>
      <c r="M750" s="37"/>
      <c r="N750" s="38"/>
      <c r="O750" s="38"/>
      <c r="P750" s="38"/>
      <c r="CI750" t="s">
        <v>228</v>
      </c>
      <c r="CJ750">
        <v>61</v>
      </c>
      <c r="CK750" t="s">
        <v>333</v>
      </c>
      <c r="CL750" t="s">
        <v>20</v>
      </c>
      <c r="CN750">
        <f>IF(AND(Table11[[#This Row],[CF heating system]]&lt;&gt;"Gas boiler",Table11[[#This Row],[Subsector]]&lt;&gt;"Industry"),1,0)</f>
        <v>1</v>
      </c>
      <c r="CO750" s="19">
        <v>0</v>
      </c>
    </row>
    <row r="751" spans="3:93" x14ac:dyDescent="0.25">
      <c r="C751" s="36"/>
      <c r="D751" s="36"/>
      <c r="E751" s="36"/>
      <c r="F751" s="36"/>
      <c r="G751" s="36"/>
      <c r="H751" s="36"/>
      <c r="I751" s="36"/>
      <c r="J751" s="37"/>
      <c r="K751" s="37"/>
      <c r="L751" s="37"/>
      <c r="M751" s="37"/>
      <c r="N751" s="38"/>
      <c r="O751" s="38"/>
      <c r="P751" s="38"/>
      <c r="CI751" t="s">
        <v>228</v>
      </c>
      <c r="CJ751">
        <v>62</v>
      </c>
      <c r="CK751" t="s">
        <v>333</v>
      </c>
      <c r="CL751" t="s">
        <v>20</v>
      </c>
      <c r="CN751">
        <f>IF(AND(Table11[[#This Row],[CF heating system]]&lt;&gt;"Gas boiler",Table11[[#This Row],[Subsector]]&lt;&gt;"Industry"),1,0)</f>
        <v>1</v>
      </c>
      <c r="CO751" s="19">
        <v>0</v>
      </c>
    </row>
    <row r="752" spans="3:93" x14ac:dyDescent="0.25">
      <c r="C752" s="36"/>
      <c r="D752" s="36"/>
      <c r="E752" s="36"/>
      <c r="F752" s="36"/>
      <c r="G752" s="36"/>
      <c r="H752" s="36"/>
      <c r="I752" s="36"/>
      <c r="J752" s="37"/>
      <c r="K752" s="37"/>
      <c r="L752" s="37"/>
      <c r="M752" s="37"/>
      <c r="N752" s="38"/>
      <c r="O752" s="38"/>
      <c r="P752" s="38"/>
      <c r="CI752" t="s">
        <v>228</v>
      </c>
      <c r="CJ752">
        <v>63</v>
      </c>
      <c r="CK752" t="s">
        <v>333</v>
      </c>
      <c r="CL752" t="s">
        <v>20</v>
      </c>
      <c r="CN752">
        <f>IF(AND(Table11[[#This Row],[CF heating system]]&lt;&gt;"Gas boiler",Table11[[#This Row],[Subsector]]&lt;&gt;"Industry"),1,0)</f>
        <v>1</v>
      </c>
      <c r="CO752" s="19">
        <v>0</v>
      </c>
    </row>
    <row r="753" spans="3:93" x14ac:dyDescent="0.25">
      <c r="C753" s="36"/>
      <c r="D753" s="36"/>
      <c r="E753" s="36"/>
      <c r="F753" s="36"/>
      <c r="G753" s="36"/>
      <c r="H753" s="36"/>
      <c r="I753" s="36"/>
      <c r="J753" s="37"/>
      <c r="K753" s="37"/>
      <c r="L753" s="37"/>
      <c r="M753" s="37"/>
      <c r="N753" s="38"/>
      <c r="O753" s="38"/>
      <c r="P753" s="38"/>
      <c r="CI753" t="s">
        <v>228</v>
      </c>
      <c r="CJ753">
        <v>64</v>
      </c>
      <c r="CK753" t="s">
        <v>333</v>
      </c>
      <c r="CL753" t="s">
        <v>20</v>
      </c>
      <c r="CN753">
        <f>IF(AND(Table11[[#This Row],[CF heating system]]&lt;&gt;"Gas boiler",Table11[[#This Row],[Subsector]]&lt;&gt;"Industry"),1,0)</f>
        <v>1</v>
      </c>
      <c r="CO753" s="19">
        <v>0</v>
      </c>
    </row>
    <row r="754" spans="3:93" x14ac:dyDescent="0.25">
      <c r="C754" s="36"/>
      <c r="D754" s="36"/>
      <c r="E754" s="36"/>
      <c r="F754" s="36"/>
      <c r="G754" s="36"/>
      <c r="H754" s="36"/>
      <c r="I754" s="36"/>
      <c r="J754" s="37"/>
      <c r="K754" s="37"/>
      <c r="L754" s="37"/>
      <c r="M754" s="37"/>
      <c r="N754" s="38"/>
      <c r="O754" s="38"/>
      <c r="P754" s="38"/>
      <c r="CI754" t="s">
        <v>228</v>
      </c>
      <c r="CJ754">
        <v>65</v>
      </c>
      <c r="CK754" t="s">
        <v>333</v>
      </c>
      <c r="CL754" t="s">
        <v>20</v>
      </c>
      <c r="CN754">
        <f>IF(AND(Table11[[#This Row],[CF heating system]]&lt;&gt;"Gas boiler",Table11[[#This Row],[Subsector]]&lt;&gt;"Industry"),1,0)</f>
        <v>1</v>
      </c>
      <c r="CO754" s="19">
        <v>0</v>
      </c>
    </row>
    <row r="755" spans="3:93" x14ac:dyDescent="0.25">
      <c r="C755" s="36"/>
      <c r="D755" s="36"/>
      <c r="E755" s="36"/>
      <c r="F755" s="36"/>
      <c r="G755" s="36"/>
      <c r="H755" s="36"/>
      <c r="I755" s="36"/>
      <c r="J755" s="37"/>
      <c r="K755" s="37"/>
      <c r="L755" s="37"/>
      <c r="M755" s="37"/>
      <c r="N755" s="38"/>
      <c r="O755" s="38"/>
      <c r="P755" s="38"/>
      <c r="CI755" t="s">
        <v>228</v>
      </c>
      <c r="CJ755">
        <v>66</v>
      </c>
      <c r="CK755" t="s">
        <v>333</v>
      </c>
      <c r="CL755" t="s">
        <v>29</v>
      </c>
      <c r="CN755">
        <f>IF(AND(Table11[[#This Row],[CF heating system]]&lt;&gt;"Gas boiler",Table11[[#This Row],[Subsector]]&lt;&gt;"Industry"),1,0)</f>
        <v>1</v>
      </c>
      <c r="CO755" s="19">
        <v>0</v>
      </c>
    </row>
    <row r="756" spans="3:93" x14ac:dyDescent="0.25">
      <c r="C756" s="36"/>
      <c r="D756" s="36"/>
      <c r="E756" s="36"/>
      <c r="F756" s="36"/>
      <c r="G756" s="36"/>
      <c r="H756" s="36"/>
      <c r="I756" s="36"/>
      <c r="J756" s="37"/>
      <c r="K756" s="37"/>
      <c r="L756" s="37"/>
      <c r="M756" s="37"/>
      <c r="N756" s="38"/>
      <c r="O756" s="38"/>
      <c r="P756" s="38"/>
      <c r="CI756" t="s">
        <v>228</v>
      </c>
      <c r="CJ756">
        <v>67</v>
      </c>
      <c r="CK756" t="s">
        <v>333</v>
      </c>
      <c r="CL756" t="s">
        <v>29</v>
      </c>
      <c r="CN756">
        <f>IF(AND(Table11[[#This Row],[CF heating system]]&lt;&gt;"Gas boiler",Table11[[#This Row],[Subsector]]&lt;&gt;"Industry"),1,0)</f>
        <v>1</v>
      </c>
      <c r="CO756" s="19">
        <v>0</v>
      </c>
    </row>
    <row r="757" spans="3:93" x14ac:dyDescent="0.25">
      <c r="C757" s="36"/>
      <c r="D757" s="36"/>
      <c r="E757" s="36"/>
      <c r="F757" s="36"/>
      <c r="G757" s="36"/>
      <c r="H757" s="36"/>
      <c r="I757" s="36"/>
      <c r="J757" s="37"/>
      <c r="K757" s="37"/>
      <c r="L757" s="37"/>
      <c r="M757" s="37"/>
      <c r="N757" s="38"/>
      <c r="O757" s="38"/>
      <c r="P757" s="38"/>
      <c r="CI757" t="s">
        <v>228</v>
      </c>
      <c r="CJ757">
        <v>68</v>
      </c>
      <c r="CK757" t="s">
        <v>333</v>
      </c>
      <c r="CL757" t="s">
        <v>29</v>
      </c>
      <c r="CN757">
        <f>IF(AND(Table11[[#This Row],[CF heating system]]&lt;&gt;"Gas boiler",Table11[[#This Row],[Subsector]]&lt;&gt;"Industry"),1,0)</f>
        <v>1</v>
      </c>
      <c r="CO757" s="19">
        <v>0</v>
      </c>
    </row>
    <row r="758" spans="3:93" x14ac:dyDescent="0.25">
      <c r="C758" s="36"/>
      <c r="D758" s="36"/>
      <c r="E758" s="36"/>
      <c r="F758" s="36"/>
      <c r="G758" s="36"/>
      <c r="H758" s="36"/>
      <c r="I758" s="36"/>
      <c r="J758" s="37"/>
      <c r="K758" s="37"/>
      <c r="L758" s="37"/>
      <c r="M758" s="37"/>
      <c r="N758" s="38"/>
      <c r="O758" s="38"/>
      <c r="P758" s="38"/>
      <c r="CI758" t="s">
        <v>228</v>
      </c>
      <c r="CJ758">
        <v>69</v>
      </c>
      <c r="CK758" t="s">
        <v>333</v>
      </c>
      <c r="CL758" t="s">
        <v>29</v>
      </c>
      <c r="CN758">
        <f>IF(AND(Table11[[#This Row],[CF heating system]]&lt;&gt;"Gas boiler",Table11[[#This Row],[Subsector]]&lt;&gt;"Industry"),1,0)</f>
        <v>1</v>
      </c>
      <c r="CO758" s="19">
        <v>0</v>
      </c>
    </row>
    <row r="759" spans="3:93" x14ac:dyDescent="0.25">
      <c r="C759" s="36"/>
      <c r="D759" s="36"/>
      <c r="E759" s="36"/>
      <c r="F759" s="36"/>
      <c r="G759" s="36"/>
      <c r="H759" s="36"/>
      <c r="I759" s="36"/>
      <c r="J759" s="37"/>
      <c r="K759" s="37"/>
      <c r="L759" s="37"/>
      <c r="M759" s="37"/>
      <c r="N759" s="38"/>
      <c r="O759" s="38"/>
      <c r="P759" s="38"/>
      <c r="CI759" t="s">
        <v>228</v>
      </c>
      <c r="CJ759">
        <v>70</v>
      </c>
      <c r="CK759" t="s">
        <v>333</v>
      </c>
      <c r="CL759" t="s">
        <v>29</v>
      </c>
      <c r="CN759">
        <f>IF(AND(Table11[[#This Row],[CF heating system]]&lt;&gt;"Gas boiler",Table11[[#This Row],[Subsector]]&lt;&gt;"Industry"),1,0)</f>
        <v>1</v>
      </c>
      <c r="CO759" s="19">
        <v>0</v>
      </c>
    </row>
    <row r="760" spans="3:93" x14ac:dyDescent="0.25">
      <c r="C760" s="36"/>
      <c r="D760" s="36"/>
      <c r="E760" s="36"/>
      <c r="F760" s="36"/>
      <c r="G760" s="36"/>
      <c r="H760" s="36"/>
      <c r="I760" s="36"/>
      <c r="J760" s="37"/>
      <c r="K760" s="37"/>
      <c r="L760" s="37"/>
      <c r="M760" s="37"/>
      <c r="N760" s="38"/>
      <c r="O760" s="38"/>
      <c r="P760" s="38"/>
      <c r="CI760" t="s">
        <v>228</v>
      </c>
      <c r="CJ760">
        <v>71</v>
      </c>
      <c r="CK760" t="s">
        <v>333</v>
      </c>
      <c r="CL760" t="s">
        <v>29</v>
      </c>
      <c r="CN760">
        <f>IF(AND(Table11[[#This Row],[CF heating system]]&lt;&gt;"Gas boiler",Table11[[#This Row],[Subsector]]&lt;&gt;"Industry"),1,0)</f>
        <v>1</v>
      </c>
      <c r="CO760" s="19">
        <v>0</v>
      </c>
    </row>
    <row r="761" spans="3:93" x14ac:dyDescent="0.25">
      <c r="C761" s="36"/>
      <c r="D761" s="36"/>
      <c r="E761" s="36"/>
      <c r="F761" s="36"/>
      <c r="G761" s="36"/>
      <c r="H761" s="36"/>
      <c r="I761" s="36"/>
      <c r="J761" s="37"/>
      <c r="K761" s="37"/>
      <c r="L761" s="37"/>
      <c r="M761" s="37"/>
      <c r="N761" s="38"/>
      <c r="O761" s="38"/>
      <c r="P761" s="38"/>
      <c r="CI761" t="s">
        <v>228</v>
      </c>
      <c r="CJ761">
        <v>72</v>
      </c>
      <c r="CK761" t="s">
        <v>333</v>
      </c>
      <c r="CL761" t="s">
        <v>29</v>
      </c>
      <c r="CN761">
        <f>IF(AND(Table11[[#This Row],[CF heating system]]&lt;&gt;"Gas boiler",Table11[[#This Row],[Subsector]]&lt;&gt;"Industry"),1,0)</f>
        <v>1</v>
      </c>
      <c r="CO761" s="19">
        <v>0</v>
      </c>
    </row>
    <row r="762" spans="3:93" x14ac:dyDescent="0.25">
      <c r="C762" s="36"/>
      <c r="D762" s="36"/>
      <c r="E762" s="36"/>
      <c r="F762" s="36"/>
      <c r="G762" s="36"/>
      <c r="H762" s="36"/>
      <c r="I762" s="36"/>
      <c r="J762" s="37"/>
      <c r="K762" s="37"/>
      <c r="L762" s="37"/>
      <c r="M762" s="37"/>
      <c r="N762" s="38"/>
      <c r="O762" s="38"/>
      <c r="P762" s="38"/>
      <c r="CI762" t="s">
        <v>228</v>
      </c>
      <c r="CJ762">
        <v>73</v>
      </c>
      <c r="CK762" t="s">
        <v>333</v>
      </c>
      <c r="CL762" t="s">
        <v>29</v>
      </c>
      <c r="CN762">
        <f>IF(AND(Table11[[#This Row],[CF heating system]]&lt;&gt;"Gas boiler",Table11[[#This Row],[Subsector]]&lt;&gt;"Industry"),1,0)</f>
        <v>1</v>
      </c>
      <c r="CO762" s="19">
        <v>0</v>
      </c>
    </row>
    <row r="763" spans="3:93" x14ac:dyDescent="0.25">
      <c r="C763" s="36"/>
      <c r="D763" s="36"/>
      <c r="E763" s="36"/>
      <c r="F763" s="36"/>
      <c r="G763" s="36"/>
      <c r="H763" s="36"/>
      <c r="I763" s="36"/>
      <c r="J763" s="37"/>
      <c r="K763" s="37"/>
      <c r="L763" s="37"/>
      <c r="M763" s="37"/>
      <c r="N763" s="38"/>
      <c r="O763" s="38"/>
      <c r="P763" s="38"/>
      <c r="CI763" t="s">
        <v>228</v>
      </c>
      <c r="CJ763">
        <v>74</v>
      </c>
      <c r="CK763" t="s">
        <v>333</v>
      </c>
      <c r="CL763" t="s">
        <v>29</v>
      </c>
      <c r="CN763">
        <f>IF(AND(Table11[[#This Row],[CF heating system]]&lt;&gt;"Gas boiler",Table11[[#This Row],[Subsector]]&lt;&gt;"Industry"),1,0)</f>
        <v>1</v>
      </c>
      <c r="CO763" s="19">
        <v>0</v>
      </c>
    </row>
    <row r="764" spans="3:93" x14ac:dyDescent="0.25">
      <c r="C764" s="36"/>
      <c r="D764" s="36"/>
      <c r="E764" s="36"/>
      <c r="F764" s="36"/>
      <c r="G764" s="36"/>
      <c r="H764" s="36"/>
      <c r="I764" s="36"/>
      <c r="J764" s="37"/>
      <c r="K764" s="37"/>
      <c r="L764" s="37"/>
      <c r="M764" s="37"/>
      <c r="N764" s="38"/>
      <c r="O764" s="38"/>
      <c r="P764" s="38"/>
      <c r="CI764" t="s">
        <v>228</v>
      </c>
      <c r="CJ764">
        <v>75</v>
      </c>
      <c r="CK764" t="s">
        <v>333</v>
      </c>
      <c r="CL764" t="s">
        <v>29</v>
      </c>
      <c r="CN764">
        <f>IF(AND(Table11[[#This Row],[CF heating system]]&lt;&gt;"Gas boiler",Table11[[#This Row],[Subsector]]&lt;&gt;"Industry"),1,0)</f>
        <v>1</v>
      </c>
      <c r="CO764" s="19">
        <v>0</v>
      </c>
    </row>
    <row r="765" spans="3:93" x14ac:dyDescent="0.25">
      <c r="C765" s="36"/>
      <c r="D765" s="36"/>
      <c r="E765" s="36"/>
      <c r="F765" s="36"/>
      <c r="G765" s="36"/>
      <c r="H765" s="36"/>
      <c r="I765" s="36"/>
      <c r="J765" s="37"/>
      <c r="K765" s="37"/>
      <c r="L765" s="37"/>
      <c r="M765" s="37"/>
      <c r="N765" s="38"/>
      <c r="O765" s="38"/>
      <c r="P765" s="38"/>
      <c r="CI765" t="s">
        <v>228</v>
      </c>
      <c r="CJ765">
        <v>76</v>
      </c>
      <c r="CK765" t="s">
        <v>333</v>
      </c>
      <c r="CL765" t="s">
        <v>25</v>
      </c>
      <c r="CN765">
        <f>IF(AND(Table11[[#This Row],[CF heating system]]&lt;&gt;"Gas boiler",Table11[[#This Row],[Subsector]]&lt;&gt;"Industry"),1,0)</f>
        <v>0</v>
      </c>
      <c r="CO765" s="19">
        <v>0</v>
      </c>
    </row>
    <row r="766" spans="3:93" x14ac:dyDescent="0.25">
      <c r="C766" s="36"/>
      <c r="D766" s="36"/>
      <c r="E766" s="36"/>
      <c r="F766" s="36"/>
      <c r="G766" s="36"/>
      <c r="H766" s="36"/>
      <c r="I766" s="36"/>
      <c r="J766" s="37"/>
      <c r="K766" s="37"/>
      <c r="L766" s="37"/>
      <c r="M766" s="37"/>
      <c r="N766" s="38"/>
      <c r="O766" s="38"/>
      <c r="P766" s="38"/>
      <c r="CI766" t="s">
        <v>228</v>
      </c>
      <c r="CJ766">
        <v>77</v>
      </c>
      <c r="CK766" t="s">
        <v>333</v>
      </c>
      <c r="CL766" t="s">
        <v>25</v>
      </c>
      <c r="CN766">
        <f>IF(AND(Table11[[#This Row],[CF heating system]]&lt;&gt;"Gas boiler",Table11[[#This Row],[Subsector]]&lt;&gt;"Industry"),1,0)</f>
        <v>0</v>
      </c>
      <c r="CO766" s="19">
        <v>0</v>
      </c>
    </row>
    <row r="767" spans="3:93" x14ac:dyDescent="0.25">
      <c r="C767" s="36"/>
      <c r="D767" s="36"/>
      <c r="E767" s="36"/>
      <c r="F767" s="36"/>
      <c r="G767" s="36"/>
      <c r="H767" s="36"/>
      <c r="I767" s="36"/>
      <c r="J767" s="37"/>
      <c r="K767" s="37"/>
      <c r="L767" s="37"/>
      <c r="M767" s="37"/>
      <c r="N767" s="38"/>
      <c r="O767" s="38"/>
      <c r="P767" s="38"/>
      <c r="CI767" t="s">
        <v>228</v>
      </c>
      <c r="CJ767">
        <v>78</v>
      </c>
      <c r="CK767" t="s">
        <v>333</v>
      </c>
      <c r="CL767" t="s">
        <v>25</v>
      </c>
      <c r="CN767">
        <f>IF(AND(Table11[[#This Row],[CF heating system]]&lt;&gt;"Gas boiler",Table11[[#This Row],[Subsector]]&lt;&gt;"Industry"),1,0)</f>
        <v>0</v>
      </c>
      <c r="CO767" s="19">
        <v>0</v>
      </c>
    </row>
    <row r="768" spans="3:93" x14ac:dyDescent="0.25">
      <c r="C768" s="36"/>
      <c r="D768" s="36"/>
      <c r="E768" s="36"/>
      <c r="F768" s="36"/>
      <c r="G768" s="36"/>
      <c r="H768" s="36"/>
      <c r="I768" s="36"/>
      <c r="J768" s="37"/>
      <c r="K768" s="37"/>
      <c r="L768" s="37"/>
      <c r="M768" s="37"/>
      <c r="N768" s="38"/>
      <c r="O768" s="38"/>
      <c r="P768" s="38"/>
      <c r="CI768" t="s">
        <v>228</v>
      </c>
      <c r="CJ768">
        <v>79</v>
      </c>
      <c r="CK768" t="s">
        <v>333</v>
      </c>
      <c r="CL768" t="s">
        <v>25</v>
      </c>
      <c r="CN768">
        <f>IF(AND(Table11[[#This Row],[CF heating system]]&lt;&gt;"Gas boiler",Table11[[#This Row],[Subsector]]&lt;&gt;"Industry"),1,0)</f>
        <v>0</v>
      </c>
      <c r="CO768" s="19">
        <v>0</v>
      </c>
    </row>
    <row r="769" spans="3:93" x14ac:dyDescent="0.25">
      <c r="C769" s="36"/>
      <c r="D769" s="36"/>
      <c r="E769" s="36"/>
      <c r="F769" s="36"/>
      <c r="G769" s="36"/>
      <c r="H769" s="36"/>
      <c r="I769" s="36"/>
      <c r="J769" s="37"/>
      <c r="K769" s="37"/>
      <c r="L769" s="37"/>
      <c r="M769" s="37"/>
      <c r="N769" s="38"/>
      <c r="O769" s="38"/>
      <c r="P769" s="38"/>
      <c r="CI769" t="s">
        <v>228</v>
      </c>
      <c r="CJ769">
        <v>80</v>
      </c>
      <c r="CK769" t="s">
        <v>333</v>
      </c>
      <c r="CL769" t="s">
        <v>20</v>
      </c>
      <c r="CN769">
        <f>IF(AND(Table11[[#This Row],[CF heating system]]&lt;&gt;"Gas boiler",Table11[[#This Row],[Subsector]]&lt;&gt;"Industry"),1,0)</f>
        <v>1</v>
      </c>
      <c r="CO769" s="19">
        <v>0</v>
      </c>
    </row>
    <row r="770" spans="3:93" x14ac:dyDescent="0.25">
      <c r="C770" s="36"/>
      <c r="D770" s="36"/>
      <c r="E770" s="36"/>
      <c r="F770" s="36"/>
      <c r="G770" s="36"/>
      <c r="H770" s="36"/>
      <c r="I770" s="36"/>
      <c r="J770" s="37"/>
      <c r="K770" s="37"/>
      <c r="L770" s="37"/>
      <c r="M770" s="37"/>
      <c r="N770" s="38"/>
      <c r="O770" s="38"/>
      <c r="P770" s="38"/>
      <c r="CI770" t="s">
        <v>228</v>
      </c>
      <c r="CJ770">
        <v>81</v>
      </c>
      <c r="CK770" t="s">
        <v>333</v>
      </c>
      <c r="CL770" t="s">
        <v>20</v>
      </c>
      <c r="CN770">
        <f>IF(AND(Table11[[#This Row],[CF heating system]]&lt;&gt;"Gas boiler",Table11[[#This Row],[Subsector]]&lt;&gt;"Industry"),1,0)</f>
        <v>1</v>
      </c>
      <c r="CO770" s="19">
        <v>0</v>
      </c>
    </row>
    <row r="771" spans="3:93" x14ac:dyDescent="0.25">
      <c r="C771" s="36"/>
      <c r="D771" s="36"/>
      <c r="E771" s="36"/>
      <c r="F771" s="36"/>
      <c r="G771" s="36"/>
      <c r="H771" s="36"/>
      <c r="I771" s="36"/>
      <c r="J771" s="37"/>
      <c r="K771" s="37"/>
      <c r="L771" s="37"/>
      <c r="M771" s="37"/>
      <c r="N771" s="38"/>
      <c r="O771" s="38"/>
      <c r="P771" s="38"/>
      <c r="CI771" t="s">
        <v>228</v>
      </c>
      <c r="CJ771">
        <v>82</v>
      </c>
      <c r="CK771" t="s">
        <v>333</v>
      </c>
      <c r="CL771" t="s">
        <v>20</v>
      </c>
      <c r="CN771">
        <f>IF(AND(Table11[[#This Row],[CF heating system]]&lt;&gt;"Gas boiler",Table11[[#This Row],[Subsector]]&lt;&gt;"Industry"),1,0)</f>
        <v>1</v>
      </c>
      <c r="CO771" s="19">
        <v>0</v>
      </c>
    </row>
    <row r="772" spans="3:93" x14ac:dyDescent="0.25">
      <c r="C772" s="36"/>
      <c r="D772" s="36"/>
      <c r="E772" s="36"/>
      <c r="F772" s="36"/>
      <c r="G772" s="36"/>
      <c r="H772" s="36"/>
      <c r="I772" s="36"/>
      <c r="J772" s="37"/>
      <c r="K772" s="37"/>
      <c r="L772" s="37"/>
      <c r="M772" s="37"/>
      <c r="N772" s="38"/>
      <c r="O772" s="38"/>
      <c r="P772" s="38"/>
      <c r="CI772" t="s">
        <v>228</v>
      </c>
      <c r="CJ772">
        <v>83</v>
      </c>
      <c r="CK772" t="s">
        <v>333</v>
      </c>
      <c r="CL772" t="s">
        <v>20</v>
      </c>
      <c r="CN772">
        <f>IF(AND(Table11[[#This Row],[CF heating system]]&lt;&gt;"Gas boiler",Table11[[#This Row],[Subsector]]&lt;&gt;"Industry"),1,0)</f>
        <v>1</v>
      </c>
      <c r="CO772" s="19">
        <v>0</v>
      </c>
    </row>
    <row r="773" spans="3:93" x14ac:dyDescent="0.25">
      <c r="C773" s="36"/>
      <c r="D773" s="36"/>
      <c r="E773" s="36"/>
      <c r="F773" s="36"/>
      <c r="G773" s="36"/>
      <c r="H773" s="36"/>
      <c r="I773" s="36"/>
      <c r="J773" s="37"/>
      <c r="K773" s="37"/>
      <c r="L773" s="37"/>
      <c r="M773" s="37"/>
      <c r="N773" s="38"/>
      <c r="O773" s="38"/>
      <c r="P773" s="38"/>
      <c r="CI773" t="s">
        <v>228</v>
      </c>
      <c r="CJ773">
        <v>84</v>
      </c>
      <c r="CK773" t="s">
        <v>333</v>
      </c>
      <c r="CL773" t="s">
        <v>29</v>
      </c>
      <c r="CN773">
        <f>IF(AND(Table11[[#This Row],[CF heating system]]&lt;&gt;"Gas boiler",Table11[[#This Row],[Subsector]]&lt;&gt;"Industry"),1,0)</f>
        <v>1</v>
      </c>
      <c r="CO773" s="19">
        <v>0</v>
      </c>
    </row>
    <row r="774" spans="3:93" x14ac:dyDescent="0.25">
      <c r="C774" s="36"/>
      <c r="D774" s="36"/>
      <c r="E774" s="36"/>
      <c r="F774" s="36"/>
      <c r="G774" s="36"/>
      <c r="H774" s="36"/>
      <c r="I774" s="36"/>
      <c r="J774" s="37"/>
      <c r="K774" s="37"/>
      <c r="L774" s="37"/>
      <c r="M774" s="37"/>
      <c r="N774" s="38"/>
      <c r="O774" s="38"/>
      <c r="P774" s="38"/>
      <c r="CI774" t="s">
        <v>228</v>
      </c>
      <c r="CJ774">
        <v>85</v>
      </c>
      <c r="CK774" t="s">
        <v>333</v>
      </c>
      <c r="CL774" t="s">
        <v>29</v>
      </c>
      <c r="CN774">
        <f>IF(AND(Table11[[#This Row],[CF heating system]]&lt;&gt;"Gas boiler",Table11[[#This Row],[Subsector]]&lt;&gt;"Industry"),1,0)</f>
        <v>1</v>
      </c>
      <c r="CO774" s="19">
        <v>0</v>
      </c>
    </row>
    <row r="775" spans="3:93" x14ac:dyDescent="0.25">
      <c r="C775" s="36"/>
      <c r="D775" s="36"/>
      <c r="E775" s="36"/>
      <c r="F775" s="36"/>
      <c r="G775" s="36"/>
      <c r="H775" s="36"/>
      <c r="I775" s="36"/>
      <c r="J775" s="37"/>
      <c r="K775" s="37"/>
      <c r="L775" s="37"/>
      <c r="M775" s="37"/>
      <c r="N775" s="38"/>
      <c r="O775" s="38"/>
      <c r="P775" s="38"/>
      <c r="CI775" t="s">
        <v>228</v>
      </c>
      <c r="CJ775">
        <v>86</v>
      </c>
      <c r="CK775" t="s">
        <v>333</v>
      </c>
      <c r="CL775" t="s">
        <v>29</v>
      </c>
      <c r="CN775">
        <f>IF(AND(Table11[[#This Row],[CF heating system]]&lt;&gt;"Gas boiler",Table11[[#This Row],[Subsector]]&lt;&gt;"Industry"),1,0)</f>
        <v>1</v>
      </c>
      <c r="CO775" s="19">
        <v>0</v>
      </c>
    </row>
    <row r="776" spans="3:93" x14ac:dyDescent="0.25">
      <c r="C776" s="36"/>
      <c r="D776" s="36"/>
      <c r="E776" s="36"/>
      <c r="F776" s="36"/>
      <c r="G776" s="36"/>
      <c r="H776" s="36"/>
      <c r="I776" s="36"/>
      <c r="J776" s="37"/>
      <c r="K776" s="37"/>
      <c r="L776" s="37"/>
      <c r="M776" s="37"/>
      <c r="N776" s="38"/>
      <c r="O776" s="38"/>
      <c r="P776" s="38"/>
      <c r="CI776" t="s">
        <v>228</v>
      </c>
      <c r="CJ776">
        <v>87</v>
      </c>
      <c r="CK776" t="s">
        <v>333</v>
      </c>
      <c r="CL776" t="s">
        <v>29</v>
      </c>
      <c r="CN776">
        <f>IF(AND(Table11[[#This Row],[CF heating system]]&lt;&gt;"Gas boiler",Table11[[#This Row],[Subsector]]&lt;&gt;"Industry"),1,0)</f>
        <v>1</v>
      </c>
      <c r="CO776" s="19">
        <v>0</v>
      </c>
    </row>
    <row r="777" spans="3:93" x14ac:dyDescent="0.25">
      <c r="C777" s="36"/>
      <c r="D777" s="36"/>
      <c r="E777" s="36"/>
      <c r="F777" s="36"/>
      <c r="G777" s="36"/>
      <c r="H777" s="36"/>
      <c r="I777" s="36"/>
      <c r="J777" s="37"/>
      <c r="K777" s="37"/>
      <c r="L777" s="37"/>
      <c r="M777" s="37"/>
      <c r="N777" s="38"/>
      <c r="O777" s="38"/>
      <c r="P777" s="38"/>
      <c r="CI777" t="s">
        <v>228</v>
      </c>
      <c r="CJ777">
        <v>88</v>
      </c>
      <c r="CK777" t="s">
        <v>333</v>
      </c>
      <c r="CL777" t="s">
        <v>29</v>
      </c>
      <c r="CN777">
        <f>IF(AND(Table11[[#This Row],[CF heating system]]&lt;&gt;"Gas boiler",Table11[[#This Row],[Subsector]]&lt;&gt;"Industry"),1,0)</f>
        <v>1</v>
      </c>
      <c r="CO777" s="19">
        <v>0</v>
      </c>
    </row>
    <row r="778" spans="3:93" x14ac:dyDescent="0.25">
      <c r="C778" s="36"/>
      <c r="D778" s="36"/>
      <c r="E778" s="36"/>
      <c r="F778" s="36"/>
      <c r="G778" s="36"/>
      <c r="H778" s="36"/>
      <c r="I778" s="36"/>
      <c r="J778" s="37"/>
      <c r="K778" s="37"/>
      <c r="L778" s="37"/>
      <c r="M778" s="37"/>
      <c r="N778" s="38"/>
      <c r="O778" s="38"/>
      <c r="P778" s="38"/>
      <c r="CI778" t="s">
        <v>228</v>
      </c>
      <c r="CJ778">
        <v>89</v>
      </c>
      <c r="CK778" t="s">
        <v>333</v>
      </c>
      <c r="CL778" t="s">
        <v>29</v>
      </c>
      <c r="CN778">
        <f>IF(AND(Table11[[#This Row],[CF heating system]]&lt;&gt;"Gas boiler",Table11[[#This Row],[Subsector]]&lt;&gt;"Industry"),1,0)</f>
        <v>1</v>
      </c>
      <c r="CO778" s="19">
        <v>0</v>
      </c>
    </row>
    <row r="779" spans="3:93" x14ac:dyDescent="0.25">
      <c r="C779" s="36"/>
      <c r="D779" s="36"/>
      <c r="E779" s="36"/>
      <c r="F779" s="36"/>
      <c r="G779" s="36"/>
      <c r="H779" s="36"/>
      <c r="I779" s="36"/>
      <c r="J779" s="37"/>
      <c r="K779" s="37"/>
      <c r="L779" s="37"/>
      <c r="M779" s="37"/>
      <c r="N779" s="38"/>
      <c r="O779" s="38"/>
      <c r="P779" s="38"/>
      <c r="CI779" t="s">
        <v>228</v>
      </c>
      <c r="CJ779">
        <v>90</v>
      </c>
      <c r="CK779" t="s">
        <v>333</v>
      </c>
      <c r="CL779" t="s">
        <v>29</v>
      </c>
      <c r="CN779">
        <f>IF(AND(Table11[[#This Row],[CF heating system]]&lt;&gt;"Gas boiler",Table11[[#This Row],[Subsector]]&lt;&gt;"Industry"),1,0)</f>
        <v>1</v>
      </c>
      <c r="CO779" s="19">
        <v>0</v>
      </c>
    </row>
    <row r="780" spans="3:93" x14ac:dyDescent="0.25">
      <c r="C780" s="36"/>
      <c r="D780" s="36"/>
      <c r="E780" s="36"/>
      <c r="F780" s="36"/>
      <c r="G780" s="36"/>
      <c r="H780" s="36"/>
      <c r="I780" s="36"/>
      <c r="J780" s="37"/>
      <c r="K780" s="37"/>
      <c r="L780" s="37"/>
      <c r="M780" s="37"/>
      <c r="N780" s="38"/>
      <c r="O780" s="38"/>
      <c r="P780" s="38"/>
      <c r="CI780" t="s">
        <v>228</v>
      </c>
      <c r="CJ780">
        <v>91</v>
      </c>
      <c r="CK780" t="s">
        <v>333</v>
      </c>
      <c r="CL780" t="s">
        <v>29</v>
      </c>
      <c r="CN780">
        <f>IF(AND(Table11[[#This Row],[CF heating system]]&lt;&gt;"Gas boiler",Table11[[#This Row],[Subsector]]&lt;&gt;"Industry"),1,0)</f>
        <v>1</v>
      </c>
      <c r="CO780" s="19">
        <v>0</v>
      </c>
    </row>
    <row r="781" spans="3:93" x14ac:dyDescent="0.25">
      <c r="C781" s="36"/>
      <c r="D781" s="36"/>
      <c r="E781" s="36"/>
      <c r="F781" s="36"/>
      <c r="G781" s="36"/>
      <c r="H781" s="36"/>
      <c r="I781" s="36"/>
      <c r="J781" s="37"/>
      <c r="K781" s="37"/>
      <c r="L781" s="37"/>
      <c r="M781" s="37"/>
      <c r="N781" s="38"/>
      <c r="O781" s="38"/>
      <c r="P781" s="38"/>
      <c r="CI781" t="s">
        <v>228</v>
      </c>
      <c r="CJ781">
        <v>92</v>
      </c>
      <c r="CK781" t="s">
        <v>333</v>
      </c>
      <c r="CL781" t="s">
        <v>29</v>
      </c>
      <c r="CN781">
        <f>IF(AND(Table11[[#This Row],[CF heating system]]&lt;&gt;"Gas boiler",Table11[[#This Row],[Subsector]]&lt;&gt;"Industry"),1,0)</f>
        <v>1</v>
      </c>
      <c r="CO781" s="19">
        <v>0</v>
      </c>
    </row>
    <row r="782" spans="3:93" x14ac:dyDescent="0.25">
      <c r="C782" s="36"/>
      <c r="D782" s="36"/>
      <c r="E782" s="36"/>
      <c r="F782" s="36"/>
      <c r="G782" s="36"/>
      <c r="H782" s="36"/>
      <c r="I782" s="36"/>
      <c r="J782" s="37"/>
      <c r="K782" s="37"/>
      <c r="L782" s="37"/>
      <c r="M782" s="37"/>
      <c r="N782" s="38"/>
      <c r="O782" s="38"/>
      <c r="P782" s="38"/>
      <c r="CI782" t="s">
        <v>228</v>
      </c>
      <c r="CJ782">
        <v>93</v>
      </c>
      <c r="CK782" t="s">
        <v>333</v>
      </c>
      <c r="CL782" t="s">
        <v>29</v>
      </c>
      <c r="CN782">
        <f>IF(AND(Table11[[#This Row],[CF heating system]]&lt;&gt;"Gas boiler",Table11[[#This Row],[Subsector]]&lt;&gt;"Industry"),1,0)</f>
        <v>1</v>
      </c>
      <c r="CO782" s="19">
        <v>0</v>
      </c>
    </row>
    <row r="783" spans="3:93" x14ac:dyDescent="0.25">
      <c r="C783" s="36"/>
      <c r="D783" s="36"/>
      <c r="E783" s="36"/>
      <c r="F783" s="36"/>
      <c r="G783" s="36"/>
      <c r="H783" s="36"/>
      <c r="I783" s="36"/>
      <c r="J783" s="37"/>
      <c r="K783" s="37"/>
      <c r="L783" s="37"/>
      <c r="M783" s="37"/>
      <c r="N783" s="38"/>
      <c r="O783" s="38"/>
      <c r="P783" s="38"/>
      <c r="CI783" t="s">
        <v>228</v>
      </c>
      <c r="CJ783">
        <v>94</v>
      </c>
      <c r="CK783" t="s">
        <v>333</v>
      </c>
      <c r="CL783" t="s">
        <v>25</v>
      </c>
      <c r="CN783">
        <f>IF(AND(Table11[[#This Row],[CF heating system]]&lt;&gt;"Gas boiler",Table11[[#This Row],[Subsector]]&lt;&gt;"Industry"),1,0)</f>
        <v>0</v>
      </c>
      <c r="CO783" s="19">
        <v>0</v>
      </c>
    </row>
    <row r="784" spans="3:93" x14ac:dyDescent="0.25">
      <c r="C784" s="36"/>
      <c r="D784" s="36"/>
      <c r="E784" s="36"/>
      <c r="F784" s="36"/>
      <c r="G784" s="36"/>
      <c r="H784" s="36"/>
      <c r="I784" s="36"/>
      <c r="J784" s="37"/>
      <c r="K784" s="37"/>
      <c r="L784" s="37"/>
      <c r="M784" s="37"/>
      <c r="N784" s="38"/>
      <c r="O784" s="38"/>
      <c r="P784" s="38"/>
      <c r="CI784" t="s">
        <v>228</v>
      </c>
      <c r="CJ784">
        <v>95</v>
      </c>
      <c r="CK784" t="s">
        <v>333</v>
      </c>
      <c r="CL784" t="s">
        <v>25</v>
      </c>
      <c r="CN784">
        <f>IF(AND(Table11[[#This Row],[CF heating system]]&lt;&gt;"Gas boiler",Table11[[#This Row],[Subsector]]&lt;&gt;"Industry"),1,0)</f>
        <v>0</v>
      </c>
      <c r="CO784" s="19">
        <v>0</v>
      </c>
    </row>
    <row r="785" spans="3:93" x14ac:dyDescent="0.25">
      <c r="C785" s="36"/>
      <c r="D785" s="36"/>
      <c r="E785" s="36"/>
      <c r="F785" s="36"/>
      <c r="G785" s="36"/>
      <c r="H785" s="36"/>
      <c r="I785" s="36"/>
      <c r="J785" s="37"/>
      <c r="K785" s="37"/>
      <c r="L785" s="37"/>
      <c r="M785" s="37"/>
      <c r="N785" s="38"/>
      <c r="O785" s="38"/>
      <c r="P785" s="38"/>
      <c r="CI785" t="s">
        <v>228</v>
      </c>
      <c r="CJ785">
        <v>96</v>
      </c>
      <c r="CK785" t="s">
        <v>333</v>
      </c>
      <c r="CL785" t="s">
        <v>25</v>
      </c>
      <c r="CN785">
        <f>IF(AND(Table11[[#This Row],[CF heating system]]&lt;&gt;"Gas boiler",Table11[[#This Row],[Subsector]]&lt;&gt;"Industry"),1,0)</f>
        <v>0</v>
      </c>
      <c r="CO785" s="19">
        <v>0</v>
      </c>
    </row>
    <row r="786" spans="3:93" x14ac:dyDescent="0.25">
      <c r="C786" s="36"/>
      <c r="D786" s="36"/>
      <c r="E786" s="36"/>
      <c r="F786" s="36"/>
      <c r="G786" s="36"/>
      <c r="H786" s="36"/>
      <c r="I786" s="36"/>
      <c r="J786" s="37"/>
      <c r="K786" s="37"/>
      <c r="L786" s="37"/>
      <c r="M786" s="37"/>
      <c r="N786" s="38"/>
      <c r="O786" s="38"/>
      <c r="P786" s="38"/>
      <c r="CI786" t="s">
        <v>228</v>
      </c>
      <c r="CJ786">
        <v>97</v>
      </c>
      <c r="CK786" t="s">
        <v>333</v>
      </c>
      <c r="CL786" t="s">
        <v>25</v>
      </c>
      <c r="CN786">
        <f>IF(AND(Table11[[#This Row],[CF heating system]]&lt;&gt;"Gas boiler",Table11[[#This Row],[Subsector]]&lt;&gt;"Industry"),1,0)</f>
        <v>0</v>
      </c>
      <c r="CO786" s="19">
        <v>0</v>
      </c>
    </row>
    <row r="787" spans="3:93" x14ac:dyDescent="0.25">
      <c r="C787" s="36"/>
      <c r="D787" s="36"/>
      <c r="E787" s="36"/>
      <c r="F787" s="36"/>
      <c r="G787" s="36"/>
      <c r="H787" s="36"/>
      <c r="I787" s="36"/>
      <c r="J787" s="37"/>
      <c r="K787" s="37"/>
      <c r="L787" s="37"/>
      <c r="M787" s="37"/>
      <c r="N787" s="38"/>
      <c r="O787" s="38"/>
      <c r="P787" s="38"/>
      <c r="CI787" t="s">
        <v>228</v>
      </c>
      <c r="CJ787">
        <v>98</v>
      </c>
      <c r="CK787" t="s">
        <v>333</v>
      </c>
      <c r="CL787" t="s">
        <v>20</v>
      </c>
      <c r="CN787">
        <f>IF(AND(Table11[[#This Row],[CF heating system]]&lt;&gt;"Gas boiler",Table11[[#This Row],[Subsector]]&lt;&gt;"Industry"),1,0)</f>
        <v>1</v>
      </c>
      <c r="CO787" s="19">
        <v>0</v>
      </c>
    </row>
    <row r="788" spans="3:93" x14ac:dyDescent="0.25">
      <c r="C788" s="36"/>
      <c r="D788" s="36"/>
      <c r="E788" s="36"/>
      <c r="F788" s="36"/>
      <c r="G788" s="36"/>
      <c r="H788" s="36"/>
      <c r="I788" s="36"/>
      <c r="J788" s="37"/>
      <c r="K788" s="37"/>
      <c r="L788" s="37"/>
      <c r="M788" s="37"/>
      <c r="N788" s="38"/>
      <c r="O788" s="38"/>
      <c r="P788" s="38"/>
      <c r="CI788" t="s">
        <v>228</v>
      </c>
      <c r="CJ788">
        <v>99</v>
      </c>
      <c r="CK788" t="s">
        <v>333</v>
      </c>
      <c r="CL788" t="s">
        <v>20</v>
      </c>
      <c r="CN788">
        <f>IF(AND(Table11[[#This Row],[CF heating system]]&lt;&gt;"Gas boiler",Table11[[#This Row],[Subsector]]&lt;&gt;"Industry"),1,0)</f>
        <v>1</v>
      </c>
      <c r="CO788" s="19">
        <v>0</v>
      </c>
    </row>
    <row r="789" spans="3:93" x14ac:dyDescent="0.25">
      <c r="C789" s="36"/>
      <c r="D789" s="36"/>
      <c r="E789" s="36"/>
      <c r="F789" s="36"/>
      <c r="G789" s="36"/>
      <c r="H789" s="36"/>
      <c r="I789" s="36"/>
      <c r="J789" s="37"/>
      <c r="K789" s="37"/>
      <c r="L789" s="37"/>
      <c r="M789" s="37"/>
      <c r="N789" s="38"/>
      <c r="O789" s="38"/>
      <c r="P789" s="38"/>
      <c r="CI789" t="s">
        <v>228</v>
      </c>
      <c r="CJ789">
        <v>100</v>
      </c>
      <c r="CK789" t="s">
        <v>333</v>
      </c>
      <c r="CL789" t="s">
        <v>20</v>
      </c>
      <c r="CN789">
        <f>IF(AND(Table11[[#This Row],[CF heating system]]&lt;&gt;"Gas boiler",Table11[[#This Row],[Subsector]]&lt;&gt;"Industry"),1,0)</f>
        <v>1</v>
      </c>
      <c r="CO789" s="19">
        <v>0</v>
      </c>
    </row>
    <row r="790" spans="3:93" x14ac:dyDescent="0.25">
      <c r="C790" s="36"/>
      <c r="D790" s="36"/>
      <c r="E790" s="36"/>
      <c r="F790" s="36"/>
      <c r="G790" s="36"/>
      <c r="H790" s="36"/>
      <c r="I790" s="36"/>
      <c r="J790" s="37"/>
      <c r="K790" s="37"/>
      <c r="L790" s="37"/>
      <c r="M790" s="37"/>
      <c r="N790" s="38"/>
      <c r="O790" s="38"/>
      <c r="P790" s="38"/>
      <c r="CI790" t="s">
        <v>228</v>
      </c>
      <c r="CJ790">
        <v>101</v>
      </c>
      <c r="CK790" t="s">
        <v>333</v>
      </c>
      <c r="CL790" t="s">
        <v>20</v>
      </c>
      <c r="CN790">
        <f>IF(AND(Table11[[#This Row],[CF heating system]]&lt;&gt;"Gas boiler",Table11[[#This Row],[Subsector]]&lt;&gt;"Industry"),1,0)</f>
        <v>1</v>
      </c>
      <c r="CO790" s="19">
        <v>0</v>
      </c>
    </row>
    <row r="791" spans="3:93" x14ac:dyDescent="0.25">
      <c r="C791" s="36"/>
      <c r="D791" s="36"/>
      <c r="E791" s="36"/>
      <c r="F791" s="36"/>
      <c r="G791" s="36"/>
      <c r="H791" s="36"/>
      <c r="I791" s="36"/>
      <c r="J791" s="37"/>
      <c r="K791" s="37"/>
      <c r="L791" s="37"/>
      <c r="M791" s="37"/>
      <c r="N791" s="38"/>
      <c r="O791" s="38"/>
      <c r="P791" s="38"/>
      <c r="CI791" t="s">
        <v>228</v>
      </c>
      <c r="CJ791">
        <v>102</v>
      </c>
      <c r="CK791" t="s">
        <v>333</v>
      </c>
      <c r="CL791" t="s">
        <v>20</v>
      </c>
      <c r="CN791">
        <f>IF(AND(Table11[[#This Row],[CF heating system]]&lt;&gt;"Gas boiler",Table11[[#This Row],[Subsector]]&lt;&gt;"Industry"),1,0)</f>
        <v>1</v>
      </c>
      <c r="CO791" s="19">
        <v>0</v>
      </c>
    </row>
    <row r="792" spans="3:93" x14ac:dyDescent="0.25">
      <c r="C792" s="36"/>
      <c r="D792" s="36"/>
      <c r="E792" s="36"/>
      <c r="F792" s="36"/>
      <c r="G792" s="36"/>
      <c r="H792" s="36"/>
      <c r="I792" s="36"/>
      <c r="J792" s="37"/>
      <c r="K792" s="37"/>
      <c r="L792" s="37"/>
      <c r="M792" s="37"/>
      <c r="N792" s="38"/>
      <c r="O792" s="38"/>
      <c r="P792" s="38"/>
      <c r="CI792" t="s">
        <v>228</v>
      </c>
      <c r="CJ792">
        <v>103</v>
      </c>
      <c r="CK792" t="s">
        <v>333</v>
      </c>
      <c r="CL792" t="s">
        <v>20</v>
      </c>
      <c r="CN792">
        <f>IF(AND(Table11[[#This Row],[CF heating system]]&lt;&gt;"Gas boiler",Table11[[#This Row],[Subsector]]&lt;&gt;"Industry"),1,0)</f>
        <v>1</v>
      </c>
      <c r="CO792" s="19">
        <v>0</v>
      </c>
    </row>
    <row r="793" spans="3:93" x14ac:dyDescent="0.25">
      <c r="C793" s="36"/>
      <c r="D793" s="36"/>
      <c r="E793" s="36"/>
      <c r="F793" s="36"/>
      <c r="G793" s="36"/>
      <c r="H793" s="36"/>
      <c r="I793" s="36"/>
      <c r="J793" s="37"/>
      <c r="K793" s="37"/>
      <c r="L793" s="37"/>
      <c r="M793" s="37"/>
      <c r="N793" s="38"/>
      <c r="O793" s="38"/>
      <c r="P793" s="38"/>
      <c r="CI793" t="s">
        <v>228</v>
      </c>
      <c r="CJ793">
        <v>104</v>
      </c>
      <c r="CK793" t="s">
        <v>333</v>
      </c>
      <c r="CL793" t="s">
        <v>29</v>
      </c>
      <c r="CN793">
        <f>IF(AND(Table11[[#This Row],[CF heating system]]&lt;&gt;"Gas boiler",Table11[[#This Row],[Subsector]]&lt;&gt;"Industry"),1,0)</f>
        <v>1</v>
      </c>
      <c r="CO793" s="19">
        <v>0</v>
      </c>
    </row>
    <row r="794" spans="3:93" x14ac:dyDescent="0.25">
      <c r="C794" s="36"/>
      <c r="D794" s="36"/>
      <c r="E794" s="36"/>
      <c r="F794" s="36"/>
      <c r="G794" s="36"/>
      <c r="H794" s="36"/>
      <c r="I794" s="36"/>
      <c r="J794" s="37"/>
      <c r="K794" s="37"/>
      <c r="L794" s="37"/>
      <c r="M794" s="37"/>
      <c r="N794" s="38"/>
      <c r="O794" s="38"/>
      <c r="P794" s="38"/>
      <c r="CI794" t="s">
        <v>228</v>
      </c>
      <c r="CJ794">
        <v>105</v>
      </c>
      <c r="CK794" t="s">
        <v>333</v>
      </c>
      <c r="CL794" t="s">
        <v>29</v>
      </c>
      <c r="CN794">
        <f>IF(AND(Table11[[#This Row],[CF heating system]]&lt;&gt;"Gas boiler",Table11[[#This Row],[Subsector]]&lt;&gt;"Industry"),1,0)</f>
        <v>1</v>
      </c>
      <c r="CO794" s="19">
        <v>0</v>
      </c>
    </row>
    <row r="795" spans="3:93" x14ac:dyDescent="0.25">
      <c r="C795" s="36"/>
      <c r="D795" s="36"/>
      <c r="E795" s="36"/>
      <c r="F795" s="36"/>
      <c r="G795" s="36"/>
      <c r="H795" s="36"/>
      <c r="I795" s="36"/>
      <c r="J795" s="37"/>
      <c r="K795" s="37"/>
      <c r="L795" s="37"/>
      <c r="M795" s="37"/>
      <c r="N795" s="38"/>
      <c r="O795" s="38"/>
      <c r="P795" s="38"/>
      <c r="CI795" t="s">
        <v>228</v>
      </c>
      <c r="CJ795">
        <v>106</v>
      </c>
      <c r="CK795" t="s">
        <v>333</v>
      </c>
      <c r="CL795" t="s">
        <v>29</v>
      </c>
      <c r="CN795">
        <f>IF(AND(Table11[[#This Row],[CF heating system]]&lt;&gt;"Gas boiler",Table11[[#This Row],[Subsector]]&lt;&gt;"Industry"),1,0)</f>
        <v>1</v>
      </c>
      <c r="CO795" s="19">
        <v>0</v>
      </c>
    </row>
    <row r="796" spans="3:93" x14ac:dyDescent="0.25">
      <c r="C796" s="36"/>
      <c r="D796" s="36"/>
      <c r="E796" s="36"/>
      <c r="F796" s="36"/>
      <c r="G796" s="36"/>
      <c r="H796" s="36"/>
      <c r="I796" s="36"/>
      <c r="J796" s="37"/>
      <c r="K796" s="37"/>
      <c r="L796" s="37"/>
      <c r="M796" s="37"/>
      <c r="N796" s="38"/>
      <c r="O796" s="38"/>
      <c r="P796" s="38"/>
      <c r="CI796" t="s">
        <v>228</v>
      </c>
      <c r="CJ796">
        <v>107</v>
      </c>
      <c r="CK796" t="s">
        <v>333</v>
      </c>
      <c r="CL796" t="s">
        <v>29</v>
      </c>
      <c r="CN796">
        <f>IF(AND(Table11[[#This Row],[CF heating system]]&lt;&gt;"Gas boiler",Table11[[#This Row],[Subsector]]&lt;&gt;"Industry"),1,0)</f>
        <v>1</v>
      </c>
      <c r="CO796" s="19">
        <v>0</v>
      </c>
    </row>
    <row r="797" spans="3:93" x14ac:dyDescent="0.25">
      <c r="C797" s="36"/>
      <c r="D797" s="36"/>
      <c r="E797" s="36"/>
      <c r="F797" s="36"/>
      <c r="G797" s="36"/>
      <c r="H797" s="36"/>
      <c r="I797" s="36"/>
      <c r="J797" s="37"/>
      <c r="K797" s="37"/>
      <c r="L797" s="37"/>
      <c r="M797" s="37"/>
      <c r="N797" s="38"/>
      <c r="O797" s="38"/>
      <c r="P797" s="38"/>
      <c r="CI797" t="s">
        <v>228</v>
      </c>
      <c r="CJ797">
        <v>108</v>
      </c>
      <c r="CK797" t="s">
        <v>333</v>
      </c>
      <c r="CL797" t="s">
        <v>25</v>
      </c>
      <c r="CN797">
        <f>IF(AND(Table11[[#This Row],[CF heating system]]&lt;&gt;"Gas boiler",Table11[[#This Row],[Subsector]]&lt;&gt;"Industry"),1,0)</f>
        <v>0</v>
      </c>
      <c r="CO797" s="19">
        <v>0</v>
      </c>
    </row>
    <row r="798" spans="3:93" x14ac:dyDescent="0.25">
      <c r="C798" s="36"/>
      <c r="D798" s="36"/>
      <c r="E798" s="36"/>
      <c r="F798" s="36"/>
      <c r="G798" s="36"/>
      <c r="H798" s="36"/>
      <c r="I798" s="36"/>
      <c r="J798" s="37"/>
      <c r="K798" s="37"/>
      <c r="L798" s="37"/>
      <c r="M798" s="37"/>
      <c r="N798" s="38"/>
      <c r="O798" s="38"/>
      <c r="P798" s="38"/>
      <c r="CI798" t="s">
        <v>228</v>
      </c>
      <c r="CJ798">
        <v>109</v>
      </c>
      <c r="CK798" t="s">
        <v>333</v>
      </c>
      <c r="CL798" t="s">
        <v>25</v>
      </c>
      <c r="CN798">
        <f>IF(AND(Table11[[#This Row],[CF heating system]]&lt;&gt;"Gas boiler",Table11[[#This Row],[Subsector]]&lt;&gt;"Industry"),1,0)</f>
        <v>0</v>
      </c>
      <c r="CO798" s="19">
        <v>0</v>
      </c>
    </row>
    <row r="799" spans="3:93" x14ac:dyDescent="0.25">
      <c r="C799" s="36"/>
      <c r="D799" s="36"/>
      <c r="E799" s="36"/>
      <c r="F799" s="36"/>
      <c r="G799" s="36"/>
      <c r="H799" s="36"/>
      <c r="I799" s="36"/>
      <c r="J799" s="37"/>
      <c r="K799" s="37"/>
      <c r="L799" s="37"/>
      <c r="M799" s="37"/>
      <c r="N799" s="38"/>
      <c r="O799" s="38"/>
      <c r="P799" s="38"/>
      <c r="CI799" t="s">
        <v>228</v>
      </c>
      <c r="CJ799">
        <v>110</v>
      </c>
      <c r="CK799" t="s">
        <v>333</v>
      </c>
      <c r="CL799" t="s">
        <v>20</v>
      </c>
      <c r="CN799">
        <f>IF(AND(Table11[[#This Row],[CF heating system]]&lt;&gt;"Gas boiler",Table11[[#This Row],[Subsector]]&lt;&gt;"Industry"),1,0)</f>
        <v>1</v>
      </c>
      <c r="CO799" s="19">
        <v>0</v>
      </c>
    </row>
    <row r="800" spans="3:93" x14ac:dyDescent="0.25">
      <c r="C800" s="36"/>
      <c r="D800" s="36"/>
      <c r="E800" s="36"/>
      <c r="F800" s="36"/>
      <c r="G800" s="36"/>
      <c r="H800" s="36"/>
      <c r="I800" s="36"/>
      <c r="J800" s="37"/>
      <c r="K800" s="37"/>
      <c r="L800" s="37"/>
      <c r="M800" s="37"/>
      <c r="N800" s="38"/>
      <c r="O800" s="38"/>
      <c r="P800" s="38"/>
      <c r="CI800" t="s">
        <v>228</v>
      </c>
      <c r="CJ800">
        <v>111</v>
      </c>
      <c r="CK800" t="s">
        <v>333</v>
      </c>
      <c r="CL800" t="s">
        <v>20</v>
      </c>
      <c r="CN800">
        <f>IF(AND(Table11[[#This Row],[CF heating system]]&lt;&gt;"Gas boiler",Table11[[#This Row],[Subsector]]&lt;&gt;"Industry"),1,0)</f>
        <v>1</v>
      </c>
      <c r="CO800" s="19">
        <v>0</v>
      </c>
    </row>
    <row r="801" spans="3:93" x14ac:dyDescent="0.25">
      <c r="C801" s="36"/>
      <c r="D801" s="36"/>
      <c r="E801" s="36"/>
      <c r="F801" s="36"/>
      <c r="G801" s="36"/>
      <c r="H801" s="36"/>
      <c r="I801" s="36"/>
      <c r="J801" s="37"/>
      <c r="K801" s="37"/>
      <c r="L801" s="37"/>
      <c r="M801" s="37"/>
      <c r="N801" s="38"/>
      <c r="O801" s="38"/>
      <c r="P801" s="38"/>
      <c r="CI801" t="s">
        <v>228</v>
      </c>
      <c r="CJ801">
        <v>112</v>
      </c>
      <c r="CK801" t="s">
        <v>333</v>
      </c>
      <c r="CL801" t="s">
        <v>29</v>
      </c>
      <c r="CN801">
        <f>IF(AND(Table11[[#This Row],[CF heating system]]&lt;&gt;"Gas boiler",Table11[[#This Row],[Subsector]]&lt;&gt;"Industry"),1,0)</f>
        <v>1</v>
      </c>
      <c r="CO801" s="19">
        <v>0</v>
      </c>
    </row>
    <row r="802" spans="3:93" x14ac:dyDescent="0.25">
      <c r="C802" s="36"/>
      <c r="D802" s="36"/>
      <c r="E802" s="36"/>
      <c r="F802" s="36"/>
      <c r="G802" s="36"/>
      <c r="H802" s="36"/>
      <c r="I802" s="36"/>
      <c r="J802" s="37"/>
      <c r="K802" s="37"/>
      <c r="L802" s="37"/>
      <c r="M802" s="37"/>
      <c r="N802" s="38"/>
      <c r="O802" s="38"/>
      <c r="P802" s="38"/>
      <c r="CI802" t="s">
        <v>228</v>
      </c>
      <c r="CJ802">
        <v>113</v>
      </c>
      <c r="CK802" t="s">
        <v>333</v>
      </c>
      <c r="CL802" t="s">
        <v>20</v>
      </c>
      <c r="CN802">
        <f>IF(AND(Table11[[#This Row],[CF heating system]]&lt;&gt;"Gas boiler",Table11[[#This Row],[Subsector]]&lt;&gt;"Industry"),1,0)</f>
        <v>1</v>
      </c>
      <c r="CO802" s="19">
        <v>0</v>
      </c>
    </row>
    <row r="803" spans="3:93" x14ac:dyDescent="0.25">
      <c r="C803" s="36"/>
      <c r="D803" s="36"/>
      <c r="E803" s="36"/>
      <c r="F803" s="36"/>
      <c r="G803" s="36"/>
      <c r="H803" s="36"/>
      <c r="I803" s="36"/>
      <c r="J803" s="37"/>
      <c r="K803" s="37"/>
      <c r="L803" s="37"/>
      <c r="M803" s="37"/>
      <c r="N803" s="38"/>
      <c r="O803" s="38"/>
      <c r="P803" s="38"/>
      <c r="CI803" t="s">
        <v>228</v>
      </c>
      <c r="CJ803">
        <v>114</v>
      </c>
      <c r="CK803" t="s">
        <v>333</v>
      </c>
      <c r="CL803" t="s">
        <v>20</v>
      </c>
      <c r="CN803">
        <f>IF(AND(Table11[[#This Row],[CF heating system]]&lt;&gt;"Gas boiler",Table11[[#This Row],[Subsector]]&lt;&gt;"Industry"),1,0)</f>
        <v>1</v>
      </c>
      <c r="CO803" s="19">
        <v>0</v>
      </c>
    </row>
    <row r="804" spans="3:93" x14ac:dyDescent="0.25">
      <c r="C804" s="36"/>
      <c r="D804" s="36"/>
      <c r="E804" s="36"/>
      <c r="F804" s="36"/>
      <c r="G804" s="36"/>
      <c r="H804" s="36"/>
      <c r="I804" s="36"/>
      <c r="J804" s="37"/>
      <c r="K804" s="37"/>
      <c r="L804" s="37"/>
      <c r="M804" s="37"/>
      <c r="N804" s="38"/>
      <c r="O804" s="38"/>
      <c r="P804" s="38"/>
      <c r="CI804" t="s">
        <v>228</v>
      </c>
      <c r="CJ804">
        <v>115</v>
      </c>
      <c r="CK804" t="s">
        <v>333</v>
      </c>
      <c r="CL804" t="s">
        <v>20</v>
      </c>
      <c r="CN804">
        <f>IF(AND(Table11[[#This Row],[CF heating system]]&lt;&gt;"Gas boiler",Table11[[#This Row],[Subsector]]&lt;&gt;"Industry"),1,0)</f>
        <v>1</v>
      </c>
      <c r="CO804" s="19">
        <v>0</v>
      </c>
    </row>
    <row r="805" spans="3:93" x14ac:dyDescent="0.25">
      <c r="C805" s="36"/>
      <c r="D805" s="36"/>
      <c r="E805" s="36"/>
      <c r="F805" s="36"/>
      <c r="G805" s="36"/>
      <c r="H805" s="36"/>
      <c r="I805" s="36"/>
      <c r="J805" s="37"/>
      <c r="K805" s="37"/>
      <c r="L805" s="37"/>
      <c r="M805" s="37"/>
      <c r="N805" s="38"/>
      <c r="O805" s="38"/>
      <c r="P805" s="38"/>
      <c r="CI805" t="s">
        <v>228</v>
      </c>
      <c r="CJ805">
        <v>116</v>
      </c>
      <c r="CK805" t="s">
        <v>349</v>
      </c>
      <c r="CL805" t="s">
        <v>20</v>
      </c>
      <c r="CN805">
        <f>IF(AND(Table11[[#This Row],[CF heating system]]&lt;&gt;"Gas boiler",Table11[[#This Row],[Subsector]]&lt;&gt;"Industry"),1,0)</f>
        <v>1</v>
      </c>
      <c r="CO805" s="19">
        <v>0</v>
      </c>
    </row>
    <row r="806" spans="3:93" x14ac:dyDescent="0.25">
      <c r="C806" s="36"/>
      <c r="D806" s="36"/>
      <c r="E806" s="36"/>
      <c r="F806" s="36"/>
      <c r="G806" s="36"/>
      <c r="H806" s="36"/>
      <c r="I806" s="36"/>
      <c r="J806" s="37"/>
      <c r="K806" s="37"/>
      <c r="L806" s="37"/>
      <c r="M806" s="37"/>
      <c r="N806" s="38"/>
      <c r="O806" s="38"/>
      <c r="P806" s="38"/>
      <c r="CI806" t="s">
        <v>228</v>
      </c>
      <c r="CJ806">
        <v>117</v>
      </c>
      <c r="CK806" t="s">
        <v>349</v>
      </c>
      <c r="CL806" t="s">
        <v>20</v>
      </c>
      <c r="CN806">
        <f>IF(AND(Table11[[#This Row],[CF heating system]]&lt;&gt;"Gas boiler",Table11[[#This Row],[Subsector]]&lt;&gt;"Industry"),1,0)</f>
        <v>1</v>
      </c>
      <c r="CO806" s="19">
        <v>0</v>
      </c>
    </row>
    <row r="807" spans="3:93" x14ac:dyDescent="0.25">
      <c r="C807" s="36"/>
      <c r="D807" s="36"/>
      <c r="E807" s="36"/>
      <c r="F807" s="36"/>
      <c r="G807" s="36"/>
      <c r="H807" s="36"/>
      <c r="I807" s="36"/>
      <c r="J807" s="37"/>
      <c r="K807" s="37"/>
      <c r="L807" s="37"/>
      <c r="M807" s="37"/>
      <c r="N807" s="38"/>
      <c r="O807" s="38"/>
      <c r="P807" s="38"/>
      <c r="CI807" t="s">
        <v>228</v>
      </c>
      <c r="CJ807">
        <v>118</v>
      </c>
      <c r="CK807" t="s">
        <v>349</v>
      </c>
      <c r="CL807" t="s">
        <v>25</v>
      </c>
      <c r="CN807">
        <f>IF(AND(Table11[[#This Row],[CF heating system]]&lt;&gt;"Gas boiler",Table11[[#This Row],[Subsector]]&lt;&gt;"Industry"),1,0)</f>
        <v>0</v>
      </c>
      <c r="CO807" s="19">
        <v>0</v>
      </c>
    </row>
    <row r="808" spans="3:93" x14ac:dyDescent="0.25">
      <c r="C808" s="36"/>
      <c r="D808" s="36"/>
      <c r="E808" s="36"/>
      <c r="F808" s="36"/>
      <c r="G808" s="36"/>
      <c r="H808" s="36"/>
      <c r="I808" s="36"/>
      <c r="J808" s="37"/>
      <c r="K808" s="37"/>
      <c r="L808" s="37"/>
      <c r="M808" s="37"/>
      <c r="N808" s="38"/>
      <c r="O808" s="38"/>
      <c r="P808" s="38"/>
      <c r="CI808" t="s">
        <v>228</v>
      </c>
      <c r="CJ808">
        <v>119</v>
      </c>
      <c r="CK808" t="s">
        <v>349</v>
      </c>
      <c r="CL808" t="s">
        <v>25</v>
      </c>
      <c r="CN808">
        <f>IF(AND(Table11[[#This Row],[CF heating system]]&lt;&gt;"Gas boiler",Table11[[#This Row],[Subsector]]&lt;&gt;"Industry"),1,0)</f>
        <v>0</v>
      </c>
      <c r="CO808" s="19">
        <v>0</v>
      </c>
    </row>
    <row r="809" spans="3:93" x14ac:dyDescent="0.25">
      <c r="C809" s="36"/>
      <c r="D809" s="36"/>
      <c r="E809" s="36"/>
      <c r="F809" s="36"/>
      <c r="G809" s="36"/>
      <c r="H809" s="36"/>
      <c r="I809" s="36"/>
      <c r="J809" s="37"/>
      <c r="K809" s="37"/>
      <c r="L809" s="37"/>
      <c r="M809" s="37"/>
      <c r="N809" s="38"/>
      <c r="O809" s="38"/>
      <c r="P809" s="38"/>
      <c r="CI809" t="s">
        <v>228</v>
      </c>
      <c r="CJ809">
        <v>120</v>
      </c>
      <c r="CK809" t="s">
        <v>349</v>
      </c>
      <c r="CL809" t="s">
        <v>25</v>
      </c>
      <c r="CN809">
        <f>IF(AND(Table11[[#This Row],[CF heating system]]&lt;&gt;"Gas boiler",Table11[[#This Row],[Subsector]]&lt;&gt;"Industry"),1,0)</f>
        <v>0</v>
      </c>
      <c r="CO809" s="19">
        <v>0</v>
      </c>
    </row>
    <row r="810" spans="3:93" x14ac:dyDescent="0.25">
      <c r="C810" s="36"/>
      <c r="D810" s="36"/>
      <c r="E810" s="36"/>
      <c r="F810" s="36"/>
      <c r="G810" s="36"/>
      <c r="H810" s="36"/>
      <c r="I810" s="36"/>
      <c r="J810" s="37"/>
      <c r="K810" s="37"/>
      <c r="L810" s="37"/>
      <c r="M810" s="37"/>
      <c r="N810" s="38"/>
      <c r="O810" s="38"/>
      <c r="P810" s="38"/>
      <c r="CI810" t="s">
        <v>228</v>
      </c>
      <c r="CJ810">
        <v>121</v>
      </c>
      <c r="CK810" t="s">
        <v>349</v>
      </c>
      <c r="CL810" t="s">
        <v>25</v>
      </c>
      <c r="CN810">
        <f>IF(AND(Table11[[#This Row],[CF heating system]]&lt;&gt;"Gas boiler",Table11[[#This Row],[Subsector]]&lt;&gt;"Industry"),1,0)</f>
        <v>0</v>
      </c>
      <c r="CO810" s="19">
        <v>0</v>
      </c>
    </row>
    <row r="811" spans="3:93" x14ac:dyDescent="0.25">
      <c r="C811" s="36"/>
      <c r="D811" s="36"/>
      <c r="E811" s="36"/>
      <c r="F811" s="36"/>
      <c r="G811" s="36"/>
      <c r="H811" s="36"/>
      <c r="I811" s="36"/>
      <c r="J811" s="37"/>
      <c r="K811" s="37"/>
      <c r="L811" s="37"/>
      <c r="M811" s="37"/>
      <c r="N811" s="38"/>
      <c r="O811" s="38"/>
      <c r="P811" s="38"/>
      <c r="CI811" t="s">
        <v>228</v>
      </c>
      <c r="CJ811">
        <v>122</v>
      </c>
      <c r="CK811" t="s">
        <v>349</v>
      </c>
      <c r="CL811" t="s">
        <v>25</v>
      </c>
      <c r="CN811">
        <f>IF(AND(Table11[[#This Row],[CF heating system]]&lt;&gt;"Gas boiler",Table11[[#This Row],[Subsector]]&lt;&gt;"Industry"),1,0)</f>
        <v>0</v>
      </c>
      <c r="CO811" s="19">
        <v>0</v>
      </c>
    </row>
    <row r="812" spans="3:93" x14ac:dyDescent="0.25">
      <c r="C812" s="36"/>
      <c r="D812" s="36"/>
      <c r="E812" s="36"/>
      <c r="F812" s="36"/>
      <c r="G812" s="36"/>
      <c r="H812" s="36"/>
      <c r="I812" s="36"/>
      <c r="J812" s="37"/>
      <c r="K812" s="37"/>
      <c r="L812" s="37"/>
      <c r="M812" s="37"/>
      <c r="N812" s="38"/>
      <c r="O812" s="38"/>
      <c r="P812" s="38"/>
      <c r="CI812" t="s">
        <v>228</v>
      </c>
      <c r="CJ812">
        <v>123</v>
      </c>
      <c r="CK812" t="s">
        <v>349</v>
      </c>
      <c r="CL812" t="s">
        <v>20</v>
      </c>
      <c r="CN812">
        <f>IF(AND(Table11[[#This Row],[CF heating system]]&lt;&gt;"Gas boiler",Table11[[#This Row],[Subsector]]&lt;&gt;"Industry"),1,0)</f>
        <v>1</v>
      </c>
      <c r="CO812" s="19">
        <v>0</v>
      </c>
    </row>
    <row r="813" spans="3:93" x14ac:dyDescent="0.25">
      <c r="C813" s="36"/>
      <c r="D813" s="36"/>
      <c r="E813" s="36"/>
      <c r="F813" s="36"/>
      <c r="G813" s="36"/>
      <c r="H813" s="36"/>
      <c r="I813" s="36"/>
      <c r="J813" s="37"/>
      <c r="K813" s="37"/>
      <c r="L813" s="37"/>
      <c r="M813" s="37"/>
      <c r="N813" s="38"/>
      <c r="O813" s="38"/>
      <c r="P813" s="38"/>
      <c r="CI813" t="s">
        <v>228</v>
      </c>
      <c r="CJ813">
        <v>124</v>
      </c>
      <c r="CK813" t="s">
        <v>349</v>
      </c>
      <c r="CL813" t="s">
        <v>20</v>
      </c>
      <c r="CN813">
        <f>IF(AND(Table11[[#This Row],[CF heating system]]&lt;&gt;"Gas boiler",Table11[[#This Row],[Subsector]]&lt;&gt;"Industry"),1,0)</f>
        <v>1</v>
      </c>
      <c r="CO813" s="19">
        <v>0</v>
      </c>
    </row>
    <row r="814" spans="3:93" x14ac:dyDescent="0.25">
      <c r="C814" s="36"/>
      <c r="D814" s="36"/>
      <c r="E814" s="36"/>
      <c r="F814" s="36"/>
      <c r="G814" s="36"/>
      <c r="H814" s="36"/>
      <c r="I814" s="36"/>
      <c r="J814" s="37"/>
      <c r="K814" s="37"/>
      <c r="L814" s="37"/>
      <c r="M814" s="37"/>
      <c r="N814" s="38"/>
      <c r="O814" s="38"/>
      <c r="P814" s="38"/>
      <c r="CI814" t="s">
        <v>228</v>
      </c>
      <c r="CJ814">
        <v>125</v>
      </c>
      <c r="CK814" t="s">
        <v>349</v>
      </c>
      <c r="CL814" t="s">
        <v>20</v>
      </c>
      <c r="CN814">
        <f>IF(AND(Table11[[#This Row],[CF heating system]]&lt;&gt;"Gas boiler",Table11[[#This Row],[Subsector]]&lt;&gt;"Industry"),1,0)</f>
        <v>1</v>
      </c>
      <c r="CO814" s="19">
        <v>0</v>
      </c>
    </row>
    <row r="815" spans="3:93" x14ac:dyDescent="0.25">
      <c r="C815" s="36"/>
      <c r="D815" s="36"/>
      <c r="E815" s="36"/>
      <c r="F815" s="36"/>
      <c r="G815" s="36"/>
      <c r="H815" s="36"/>
      <c r="I815" s="36"/>
      <c r="J815" s="37"/>
      <c r="K815" s="37"/>
      <c r="L815" s="37"/>
      <c r="M815" s="37"/>
      <c r="N815" s="38"/>
      <c r="O815" s="38"/>
      <c r="P815" s="38"/>
      <c r="CI815" t="s">
        <v>228</v>
      </c>
      <c r="CJ815">
        <v>126</v>
      </c>
      <c r="CK815" t="s">
        <v>349</v>
      </c>
      <c r="CL815" t="s">
        <v>20</v>
      </c>
      <c r="CN815">
        <f>IF(AND(Table11[[#This Row],[CF heating system]]&lt;&gt;"Gas boiler",Table11[[#This Row],[Subsector]]&lt;&gt;"Industry"),1,0)</f>
        <v>1</v>
      </c>
      <c r="CO815" s="19">
        <v>0</v>
      </c>
    </row>
    <row r="816" spans="3:93" x14ac:dyDescent="0.25">
      <c r="C816" s="36"/>
      <c r="D816" s="36"/>
      <c r="E816" s="36"/>
      <c r="F816" s="36"/>
      <c r="G816" s="36"/>
      <c r="H816" s="36"/>
      <c r="I816" s="36"/>
      <c r="J816" s="37"/>
      <c r="K816" s="37"/>
      <c r="L816" s="37"/>
      <c r="M816" s="37"/>
      <c r="N816" s="38"/>
      <c r="O816" s="38"/>
      <c r="P816" s="38"/>
      <c r="CI816" t="s">
        <v>228</v>
      </c>
      <c r="CJ816">
        <v>127</v>
      </c>
      <c r="CK816" t="s">
        <v>349</v>
      </c>
      <c r="CL816" t="s">
        <v>20</v>
      </c>
      <c r="CN816">
        <f>IF(AND(Table11[[#This Row],[CF heating system]]&lt;&gt;"Gas boiler",Table11[[#This Row],[Subsector]]&lt;&gt;"Industry"),1,0)</f>
        <v>1</v>
      </c>
      <c r="CO816" s="19">
        <v>0</v>
      </c>
    </row>
    <row r="817" spans="3:93" x14ac:dyDescent="0.25">
      <c r="C817" s="36"/>
      <c r="D817" s="36"/>
      <c r="E817" s="36"/>
      <c r="F817" s="36"/>
      <c r="G817" s="36"/>
      <c r="H817" s="36"/>
      <c r="I817" s="36"/>
      <c r="J817" s="37"/>
      <c r="K817" s="37"/>
      <c r="L817" s="37"/>
      <c r="M817" s="37"/>
      <c r="N817" s="38"/>
      <c r="O817" s="38"/>
      <c r="P817" s="38"/>
      <c r="CI817" t="s">
        <v>228</v>
      </c>
      <c r="CJ817">
        <v>128</v>
      </c>
      <c r="CK817" t="s">
        <v>349</v>
      </c>
      <c r="CL817" t="s">
        <v>20</v>
      </c>
      <c r="CN817">
        <f>IF(AND(Table11[[#This Row],[CF heating system]]&lt;&gt;"Gas boiler",Table11[[#This Row],[Subsector]]&lt;&gt;"Industry"),1,0)</f>
        <v>1</v>
      </c>
      <c r="CO817" s="19">
        <v>0</v>
      </c>
    </row>
    <row r="818" spans="3:93" x14ac:dyDescent="0.25">
      <c r="C818" s="36"/>
      <c r="D818" s="36"/>
      <c r="E818" s="36"/>
      <c r="F818" s="36"/>
      <c r="G818" s="36"/>
      <c r="H818" s="36"/>
      <c r="I818" s="36"/>
      <c r="J818" s="37"/>
      <c r="K818" s="37"/>
      <c r="L818" s="37"/>
      <c r="M818" s="37"/>
      <c r="N818" s="38"/>
      <c r="O818" s="38"/>
      <c r="P818" s="38"/>
      <c r="CI818" t="s">
        <v>228</v>
      </c>
      <c r="CJ818">
        <v>129</v>
      </c>
      <c r="CK818" t="s">
        <v>349</v>
      </c>
      <c r="CL818" t="s">
        <v>25</v>
      </c>
      <c r="CN818">
        <f>IF(AND(Table11[[#This Row],[CF heating system]]&lt;&gt;"Gas boiler",Table11[[#This Row],[Subsector]]&lt;&gt;"Industry"),1,0)</f>
        <v>0</v>
      </c>
      <c r="CO818" s="19">
        <v>0</v>
      </c>
    </row>
    <row r="819" spans="3:93" x14ac:dyDescent="0.25">
      <c r="C819" s="36"/>
      <c r="D819" s="36"/>
      <c r="E819" s="36"/>
      <c r="F819" s="36"/>
      <c r="G819" s="36"/>
      <c r="H819" s="36"/>
      <c r="I819" s="36"/>
      <c r="J819" s="37"/>
      <c r="K819" s="37"/>
      <c r="L819" s="37"/>
      <c r="M819" s="37"/>
      <c r="N819" s="38"/>
      <c r="O819" s="38"/>
      <c r="P819" s="38"/>
      <c r="CI819" t="s">
        <v>228</v>
      </c>
      <c r="CJ819">
        <v>130</v>
      </c>
      <c r="CK819" t="s">
        <v>349</v>
      </c>
      <c r="CL819" t="s">
        <v>25</v>
      </c>
      <c r="CN819">
        <f>IF(AND(Table11[[#This Row],[CF heating system]]&lt;&gt;"Gas boiler",Table11[[#This Row],[Subsector]]&lt;&gt;"Industry"),1,0)</f>
        <v>0</v>
      </c>
      <c r="CO819" s="19">
        <v>0</v>
      </c>
    </row>
    <row r="820" spans="3:93" x14ac:dyDescent="0.25">
      <c r="C820" s="36"/>
      <c r="D820" s="36"/>
      <c r="E820" s="36"/>
      <c r="F820" s="36"/>
      <c r="G820" s="36"/>
      <c r="H820" s="36"/>
      <c r="I820" s="36"/>
      <c r="J820" s="37"/>
      <c r="K820" s="37"/>
      <c r="L820" s="37"/>
      <c r="M820" s="37"/>
      <c r="N820" s="38"/>
      <c r="O820" s="38"/>
      <c r="P820" s="38"/>
      <c r="CI820" t="s">
        <v>228</v>
      </c>
      <c r="CJ820">
        <v>131</v>
      </c>
      <c r="CK820" t="s">
        <v>349</v>
      </c>
      <c r="CL820" t="s">
        <v>25</v>
      </c>
      <c r="CN820">
        <f>IF(AND(Table11[[#This Row],[CF heating system]]&lt;&gt;"Gas boiler",Table11[[#This Row],[Subsector]]&lt;&gt;"Industry"),1,0)</f>
        <v>0</v>
      </c>
      <c r="CO820" s="19">
        <v>0</v>
      </c>
    </row>
    <row r="821" spans="3:93" x14ac:dyDescent="0.25">
      <c r="C821" s="36"/>
      <c r="D821" s="36"/>
      <c r="E821" s="36"/>
      <c r="F821" s="36"/>
      <c r="G821" s="36"/>
      <c r="H821" s="36"/>
      <c r="I821" s="36"/>
      <c r="J821" s="37"/>
      <c r="K821" s="37"/>
      <c r="L821" s="37"/>
      <c r="M821" s="37"/>
      <c r="N821" s="38"/>
      <c r="O821" s="38"/>
      <c r="P821" s="38"/>
      <c r="CI821" t="s">
        <v>228</v>
      </c>
      <c r="CJ821">
        <v>132</v>
      </c>
      <c r="CK821" t="s">
        <v>349</v>
      </c>
      <c r="CL821" t="s">
        <v>25</v>
      </c>
      <c r="CN821">
        <f>IF(AND(Table11[[#This Row],[CF heating system]]&lt;&gt;"Gas boiler",Table11[[#This Row],[Subsector]]&lt;&gt;"Industry"),1,0)</f>
        <v>0</v>
      </c>
      <c r="CO821" s="19">
        <v>0</v>
      </c>
    </row>
    <row r="822" spans="3:93" x14ac:dyDescent="0.25">
      <c r="C822" s="36"/>
      <c r="D822" s="36"/>
      <c r="E822" s="36"/>
      <c r="F822" s="36"/>
      <c r="G822" s="36"/>
      <c r="H822" s="36"/>
      <c r="I822" s="36"/>
      <c r="J822" s="37"/>
      <c r="K822" s="37"/>
      <c r="L822" s="37"/>
      <c r="M822" s="37"/>
      <c r="N822" s="38"/>
      <c r="O822" s="38"/>
      <c r="P822" s="38"/>
      <c r="CI822" t="s">
        <v>228</v>
      </c>
      <c r="CJ822">
        <v>133</v>
      </c>
      <c r="CK822" t="s">
        <v>349</v>
      </c>
      <c r="CL822" t="s">
        <v>29</v>
      </c>
      <c r="CN822">
        <f>IF(AND(Table11[[#This Row],[CF heating system]]&lt;&gt;"Gas boiler",Table11[[#This Row],[Subsector]]&lt;&gt;"Industry"),1,0)</f>
        <v>1</v>
      </c>
      <c r="CO822" s="19">
        <v>0</v>
      </c>
    </row>
    <row r="823" spans="3:93" x14ac:dyDescent="0.25">
      <c r="C823" s="36"/>
      <c r="D823" s="36"/>
      <c r="E823" s="36"/>
      <c r="F823" s="36"/>
      <c r="G823" s="36"/>
      <c r="H823" s="36"/>
      <c r="I823" s="36"/>
      <c r="J823" s="37"/>
      <c r="K823" s="37"/>
      <c r="L823" s="37"/>
      <c r="M823" s="37"/>
      <c r="N823" s="38"/>
      <c r="O823" s="38"/>
      <c r="P823" s="38"/>
      <c r="CI823" t="s">
        <v>228</v>
      </c>
      <c r="CJ823">
        <v>134</v>
      </c>
      <c r="CK823" t="s">
        <v>349</v>
      </c>
      <c r="CL823" t="s">
        <v>29</v>
      </c>
      <c r="CN823">
        <f>IF(AND(Table11[[#This Row],[CF heating system]]&lt;&gt;"Gas boiler",Table11[[#This Row],[Subsector]]&lt;&gt;"Industry"),1,0)</f>
        <v>1</v>
      </c>
      <c r="CO823" s="19">
        <v>0</v>
      </c>
    </row>
    <row r="824" spans="3:93" x14ac:dyDescent="0.25">
      <c r="C824" s="36"/>
      <c r="D824" s="36"/>
      <c r="E824" s="36"/>
      <c r="F824" s="36"/>
      <c r="G824" s="36"/>
      <c r="H824" s="36"/>
      <c r="I824" s="36"/>
      <c r="J824" s="37"/>
      <c r="K824" s="37"/>
      <c r="L824" s="37"/>
      <c r="M824" s="37"/>
      <c r="N824" s="38"/>
      <c r="O824" s="38"/>
      <c r="P824" s="38"/>
      <c r="CI824" t="s">
        <v>228</v>
      </c>
      <c r="CJ824">
        <v>135</v>
      </c>
      <c r="CK824" t="s">
        <v>349</v>
      </c>
      <c r="CL824" t="s">
        <v>29</v>
      </c>
      <c r="CN824">
        <f>IF(AND(Table11[[#This Row],[CF heating system]]&lt;&gt;"Gas boiler",Table11[[#This Row],[Subsector]]&lt;&gt;"Industry"),1,0)</f>
        <v>1</v>
      </c>
      <c r="CO824" s="19">
        <v>0</v>
      </c>
    </row>
    <row r="825" spans="3:93" x14ac:dyDescent="0.25">
      <c r="C825" s="36"/>
      <c r="D825" s="36"/>
      <c r="E825" s="36"/>
      <c r="F825" s="36"/>
      <c r="G825" s="36"/>
      <c r="H825" s="36"/>
      <c r="I825" s="36"/>
      <c r="J825" s="37"/>
      <c r="K825" s="37"/>
      <c r="L825" s="37"/>
      <c r="M825" s="37"/>
      <c r="N825" s="38"/>
      <c r="O825" s="38"/>
      <c r="P825" s="38"/>
      <c r="CI825" t="s">
        <v>228</v>
      </c>
      <c r="CJ825">
        <v>136</v>
      </c>
      <c r="CK825" t="s">
        <v>349</v>
      </c>
      <c r="CL825" t="s">
        <v>29</v>
      </c>
      <c r="CN825">
        <f>IF(AND(Table11[[#This Row],[CF heating system]]&lt;&gt;"Gas boiler",Table11[[#This Row],[Subsector]]&lt;&gt;"Industry"),1,0)</f>
        <v>1</v>
      </c>
      <c r="CO825" s="19">
        <v>0</v>
      </c>
    </row>
    <row r="826" spans="3:93" x14ac:dyDescent="0.25">
      <c r="C826" s="36"/>
      <c r="D826" s="36"/>
      <c r="E826" s="36"/>
      <c r="F826" s="36"/>
      <c r="G826" s="36"/>
      <c r="H826" s="36"/>
      <c r="I826" s="36"/>
      <c r="J826" s="37"/>
      <c r="K826" s="37"/>
      <c r="L826" s="37"/>
      <c r="M826" s="37"/>
      <c r="N826" s="38"/>
      <c r="O826" s="38"/>
      <c r="P826" s="38"/>
      <c r="CI826" t="s">
        <v>228</v>
      </c>
      <c r="CJ826">
        <v>137</v>
      </c>
      <c r="CK826" t="s">
        <v>349</v>
      </c>
      <c r="CL826" t="s">
        <v>29</v>
      </c>
      <c r="CN826">
        <f>IF(AND(Table11[[#This Row],[CF heating system]]&lt;&gt;"Gas boiler",Table11[[#This Row],[Subsector]]&lt;&gt;"Industry"),1,0)</f>
        <v>1</v>
      </c>
      <c r="CO826" s="19">
        <v>0</v>
      </c>
    </row>
    <row r="827" spans="3:93" x14ac:dyDescent="0.25">
      <c r="C827" s="36"/>
      <c r="D827" s="36"/>
      <c r="E827" s="36"/>
      <c r="F827" s="36"/>
      <c r="G827" s="36"/>
      <c r="H827" s="36"/>
      <c r="I827" s="36"/>
      <c r="J827" s="37"/>
      <c r="K827" s="37"/>
      <c r="L827" s="37"/>
      <c r="M827" s="37"/>
      <c r="N827" s="38"/>
      <c r="O827" s="38"/>
      <c r="P827" s="38"/>
      <c r="CI827" t="s">
        <v>228</v>
      </c>
      <c r="CJ827">
        <v>138</v>
      </c>
      <c r="CK827" t="s">
        <v>349</v>
      </c>
      <c r="CL827" t="s">
        <v>25</v>
      </c>
      <c r="CN827">
        <f>IF(AND(Table11[[#This Row],[CF heating system]]&lt;&gt;"Gas boiler",Table11[[#This Row],[Subsector]]&lt;&gt;"Industry"),1,0)</f>
        <v>0</v>
      </c>
      <c r="CO827" s="19">
        <v>0</v>
      </c>
    </row>
    <row r="828" spans="3:93" x14ac:dyDescent="0.25">
      <c r="C828" s="36"/>
      <c r="D828" s="36"/>
      <c r="E828" s="36"/>
      <c r="F828" s="36"/>
      <c r="G828" s="36"/>
      <c r="H828" s="36"/>
      <c r="I828" s="36"/>
      <c r="J828" s="37"/>
      <c r="K828" s="37"/>
      <c r="L828" s="37"/>
      <c r="M828" s="37"/>
      <c r="N828" s="38"/>
      <c r="O828" s="38"/>
      <c r="P828" s="38"/>
      <c r="CI828" t="s">
        <v>228</v>
      </c>
      <c r="CJ828">
        <v>139</v>
      </c>
      <c r="CK828" t="s">
        <v>349</v>
      </c>
      <c r="CL828" t="s">
        <v>25</v>
      </c>
      <c r="CN828">
        <f>IF(AND(Table11[[#This Row],[CF heating system]]&lt;&gt;"Gas boiler",Table11[[#This Row],[Subsector]]&lt;&gt;"Industry"),1,0)</f>
        <v>0</v>
      </c>
      <c r="CO828" s="19">
        <v>0</v>
      </c>
    </row>
    <row r="829" spans="3:93" x14ac:dyDescent="0.25">
      <c r="C829" s="36"/>
      <c r="D829" s="36"/>
      <c r="E829" s="36"/>
      <c r="F829" s="36"/>
      <c r="G829" s="36"/>
      <c r="H829" s="36"/>
      <c r="I829" s="36"/>
      <c r="J829" s="37"/>
      <c r="K829" s="37"/>
      <c r="L829" s="37"/>
      <c r="M829" s="37"/>
      <c r="N829" s="38"/>
      <c r="O829" s="38"/>
      <c r="P829" s="38"/>
      <c r="CI829" t="s">
        <v>228</v>
      </c>
      <c r="CJ829">
        <v>140</v>
      </c>
      <c r="CK829" t="s">
        <v>349</v>
      </c>
      <c r="CL829" t="s">
        <v>25</v>
      </c>
      <c r="CN829">
        <f>IF(AND(Table11[[#This Row],[CF heating system]]&lt;&gt;"Gas boiler",Table11[[#This Row],[Subsector]]&lt;&gt;"Industry"),1,0)</f>
        <v>0</v>
      </c>
      <c r="CO829" s="19">
        <v>0</v>
      </c>
    </row>
    <row r="830" spans="3:93" x14ac:dyDescent="0.25">
      <c r="C830" s="36"/>
      <c r="D830" s="36"/>
      <c r="E830" s="36"/>
      <c r="F830" s="36"/>
      <c r="G830" s="36"/>
      <c r="H830" s="36"/>
      <c r="I830" s="36"/>
      <c r="J830" s="37"/>
      <c r="K830" s="37"/>
      <c r="L830" s="37"/>
      <c r="M830" s="37"/>
      <c r="N830" s="38"/>
      <c r="O830" s="38"/>
      <c r="P830" s="38"/>
      <c r="CI830" t="s">
        <v>228</v>
      </c>
      <c r="CJ830">
        <v>141</v>
      </c>
      <c r="CK830" t="s">
        <v>349</v>
      </c>
      <c r="CL830" t="s">
        <v>20</v>
      </c>
      <c r="CN830">
        <f>IF(AND(Table11[[#This Row],[CF heating system]]&lt;&gt;"Gas boiler",Table11[[#This Row],[Subsector]]&lt;&gt;"Industry"),1,0)</f>
        <v>1</v>
      </c>
      <c r="CO830" s="19">
        <v>0</v>
      </c>
    </row>
    <row r="831" spans="3:93" x14ac:dyDescent="0.25">
      <c r="C831" s="36"/>
      <c r="D831" s="36"/>
      <c r="E831" s="36"/>
      <c r="F831" s="36"/>
      <c r="G831" s="36"/>
      <c r="H831" s="36"/>
      <c r="I831" s="36"/>
      <c r="J831" s="37"/>
      <c r="K831" s="37"/>
      <c r="L831" s="37"/>
      <c r="M831" s="37"/>
      <c r="N831" s="38"/>
      <c r="O831" s="38"/>
      <c r="P831" s="38"/>
      <c r="CI831" t="s">
        <v>228</v>
      </c>
      <c r="CJ831">
        <v>142</v>
      </c>
      <c r="CK831" t="s">
        <v>349</v>
      </c>
      <c r="CL831" t="s">
        <v>20</v>
      </c>
      <c r="CN831">
        <f>IF(AND(Table11[[#This Row],[CF heating system]]&lt;&gt;"Gas boiler",Table11[[#This Row],[Subsector]]&lt;&gt;"Industry"),1,0)</f>
        <v>1</v>
      </c>
      <c r="CO831" s="19">
        <v>0</v>
      </c>
    </row>
    <row r="832" spans="3:93" x14ac:dyDescent="0.25">
      <c r="C832" s="36"/>
      <c r="D832" s="36"/>
      <c r="E832" s="36"/>
      <c r="F832" s="36"/>
      <c r="G832" s="36"/>
      <c r="H832" s="36"/>
      <c r="I832" s="36"/>
      <c r="J832" s="37"/>
      <c r="K832" s="37"/>
      <c r="L832" s="37"/>
      <c r="M832" s="37"/>
      <c r="N832" s="38"/>
      <c r="O832" s="38"/>
      <c r="P832" s="38"/>
      <c r="CI832" t="s">
        <v>228</v>
      </c>
      <c r="CJ832">
        <v>143</v>
      </c>
      <c r="CK832" t="s">
        <v>349</v>
      </c>
      <c r="CL832" t="s">
        <v>25</v>
      </c>
      <c r="CN832">
        <f>IF(AND(Table11[[#This Row],[CF heating system]]&lt;&gt;"Gas boiler",Table11[[#This Row],[Subsector]]&lt;&gt;"Industry"),1,0)</f>
        <v>0</v>
      </c>
      <c r="CO832" s="19">
        <v>0</v>
      </c>
    </row>
    <row r="833" spans="3:93" x14ac:dyDescent="0.25">
      <c r="C833" s="36"/>
      <c r="D833" s="36"/>
      <c r="E833" s="36"/>
      <c r="F833" s="36"/>
      <c r="G833" s="36"/>
      <c r="H833" s="36"/>
      <c r="I833" s="36"/>
      <c r="J833" s="37"/>
      <c r="K833" s="37"/>
      <c r="L833" s="37"/>
      <c r="M833" s="37"/>
      <c r="N833" s="38"/>
      <c r="O833" s="38"/>
      <c r="P833" s="38"/>
      <c r="CI833" t="s">
        <v>228</v>
      </c>
      <c r="CJ833">
        <v>144</v>
      </c>
      <c r="CK833" t="s">
        <v>349</v>
      </c>
      <c r="CL833" t="s">
        <v>25</v>
      </c>
      <c r="CN833">
        <f>IF(AND(Table11[[#This Row],[CF heating system]]&lt;&gt;"Gas boiler",Table11[[#This Row],[Subsector]]&lt;&gt;"Industry"),1,0)</f>
        <v>0</v>
      </c>
      <c r="CO833" s="19">
        <v>0</v>
      </c>
    </row>
    <row r="834" spans="3:93" x14ac:dyDescent="0.25">
      <c r="C834" s="36"/>
      <c r="D834" s="36"/>
      <c r="E834" s="36"/>
      <c r="F834" s="36"/>
      <c r="G834" s="36"/>
      <c r="H834" s="36"/>
      <c r="I834" s="36"/>
      <c r="J834" s="37"/>
      <c r="K834" s="37"/>
      <c r="L834" s="37"/>
      <c r="M834" s="37"/>
      <c r="N834" s="38"/>
      <c r="O834" s="38"/>
      <c r="P834" s="38"/>
      <c r="CI834" t="s">
        <v>228</v>
      </c>
      <c r="CJ834">
        <v>145</v>
      </c>
      <c r="CK834" t="s">
        <v>349</v>
      </c>
      <c r="CL834" t="s">
        <v>20</v>
      </c>
      <c r="CN834">
        <f>IF(AND(Table11[[#This Row],[CF heating system]]&lt;&gt;"Gas boiler",Table11[[#This Row],[Subsector]]&lt;&gt;"Industry"),1,0)</f>
        <v>1</v>
      </c>
      <c r="CO834" s="19">
        <v>0</v>
      </c>
    </row>
    <row r="835" spans="3:93" x14ac:dyDescent="0.25">
      <c r="C835" s="36"/>
      <c r="D835" s="36"/>
      <c r="E835" s="36"/>
      <c r="F835" s="36"/>
      <c r="G835" s="36"/>
      <c r="H835" s="36"/>
      <c r="I835" s="36"/>
      <c r="J835" s="37"/>
      <c r="K835" s="37"/>
      <c r="L835" s="37"/>
      <c r="M835" s="37"/>
      <c r="N835" s="38"/>
      <c r="O835" s="38"/>
      <c r="P835" s="38"/>
      <c r="CI835" t="s">
        <v>228</v>
      </c>
      <c r="CJ835">
        <v>146</v>
      </c>
      <c r="CK835" t="s">
        <v>349</v>
      </c>
      <c r="CL835" t="s">
        <v>25</v>
      </c>
      <c r="CN835">
        <f>IF(AND(Table11[[#This Row],[CF heating system]]&lt;&gt;"Gas boiler",Table11[[#This Row],[Subsector]]&lt;&gt;"Industry"),1,0)</f>
        <v>0</v>
      </c>
      <c r="CO835" s="19">
        <v>0</v>
      </c>
    </row>
    <row r="836" spans="3:93" x14ac:dyDescent="0.25">
      <c r="C836" s="36"/>
      <c r="D836" s="36"/>
      <c r="E836" s="36"/>
      <c r="F836" s="36"/>
      <c r="G836" s="36"/>
      <c r="H836" s="36"/>
      <c r="I836" s="36"/>
      <c r="J836" s="37"/>
      <c r="K836" s="37"/>
      <c r="L836" s="37"/>
      <c r="M836" s="37"/>
      <c r="N836" s="38"/>
      <c r="O836" s="38"/>
      <c r="P836" s="38"/>
      <c r="CI836" t="s">
        <v>228</v>
      </c>
      <c r="CJ836">
        <v>147</v>
      </c>
      <c r="CK836" t="s">
        <v>349</v>
      </c>
      <c r="CL836" t="s">
        <v>25</v>
      </c>
      <c r="CN836">
        <f>IF(AND(Table11[[#This Row],[CF heating system]]&lt;&gt;"Gas boiler",Table11[[#This Row],[Subsector]]&lt;&gt;"Industry"),1,0)</f>
        <v>0</v>
      </c>
      <c r="CO836" s="19">
        <v>0</v>
      </c>
    </row>
    <row r="837" spans="3:93" x14ac:dyDescent="0.25">
      <c r="C837" s="36"/>
      <c r="D837" s="36"/>
      <c r="E837" s="36"/>
      <c r="F837" s="36"/>
      <c r="G837" s="36"/>
      <c r="H837" s="36"/>
      <c r="I837" s="36"/>
      <c r="J837" s="37"/>
      <c r="K837" s="37"/>
      <c r="L837" s="37"/>
      <c r="M837" s="37"/>
      <c r="N837" s="38"/>
      <c r="O837" s="38"/>
      <c r="P837" s="38"/>
      <c r="CI837" t="s">
        <v>228</v>
      </c>
      <c r="CJ837">
        <v>148</v>
      </c>
      <c r="CK837" t="s">
        <v>349</v>
      </c>
      <c r="CL837" t="s">
        <v>29</v>
      </c>
      <c r="CN837">
        <f>IF(AND(Table11[[#This Row],[CF heating system]]&lt;&gt;"Gas boiler",Table11[[#This Row],[Subsector]]&lt;&gt;"Industry"),1,0)</f>
        <v>1</v>
      </c>
      <c r="CO837" s="19">
        <v>0</v>
      </c>
    </row>
    <row r="838" spans="3:93" x14ac:dyDescent="0.25">
      <c r="C838" s="36"/>
      <c r="D838" s="36"/>
      <c r="E838" s="36"/>
      <c r="F838" s="36"/>
      <c r="G838" s="36"/>
      <c r="H838" s="36"/>
      <c r="I838" s="36"/>
      <c r="J838" s="37"/>
      <c r="K838" s="37"/>
      <c r="L838" s="37"/>
      <c r="M838" s="37"/>
      <c r="N838" s="38"/>
      <c r="O838" s="38"/>
      <c r="P838" s="38"/>
      <c r="CI838" t="s">
        <v>228</v>
      </c>
      <c r="CJ838">
        <v>149</v>
      </c>
      <c r="CK838" t="s">
        <v>349</v>
      </c>
      <c r="CL838" t="s">
        <v>29</v>
      </c>
      <c r="CN838">
        <f>IF(AND(Table11[[#This Row],[CF heating system]]&lt;&gt;"Gas boiler",Table11[[#This Row],[Subsector]]&lt;&gt;"Industry"),1,0)</f>
        <v>1</v>
      </c>
      <c r="CO838" s="19">
        <v>0</v>
      </c>
    </row>
    <row r="839" spans="3:93" x14ac:dyDescent="0.25">
      <c r="C839" s="36"/>
      <c r="D839" s="36"/>
      <c r="E839" s="36"/>
      <c r="F839" s="36"/>
      <c r="G839" s="36"/>
      <c r="H839" s="36"/>
      <c r="I839" s="36"/>
      <c r="J839" s="37"/>
      <c r="K839" s="37"/>
      <c r="L839" s="37"/>
      <c r="M839" s="37"/>
      <c r="N839" s="38"/>
      <c r="O839" s="38"/>
      <c r="P839" s="38"/>
      <c r="CI839" t="s">
        <v>228</v>
      </c>
      <c r="CJ839">
        <v>150</v>
      </c>
      <c r="CK839" t="s">
        <v>349</v>
      </c>
      <c r="CL839" t="s">
        <v>25</v>
      </c>
      <c r="CN839">
        <f>IF(AND(Table11[[#This Row],[CF heating system]]&lt;&gt;"Gas boiler",Table11[[#This Row],[Subsector]]&lt;&gt;"Industry"),1,0)</f>
        <v>0</v>
      </c>
      <c r="CO839" s="19">
        <v>0</v>
      </c>
    </row>
    <row r="840" spans="3:93" x14ac:dyDescent="0.25">
      <c r="C840" s="36"/>
      <c r="D840" s="36"/>
      <c r="E840" s="36"/>
      <c r="F840" s="36"/>
      <c r="G840" s="36"/>
      <c r="H840" s="36"/>
      <c r="I840" s="36"/>
      <c r="J840" s="37"/>
      <c r="K840" s="37"/>
      <c r="L840" s="37"/>
      <c r="M840" s="37"/>
      <c r="N840" s="38"/>
      <c r="O840" s="38"/>
      <c r="P840" s="38"/>
      <c r="CI840" t="s">
        <v>228</v>
      </c>
      <c r="CJ840">
        <v>151</v>
      </c>
      <c r="CK840" t="s">
        <v>349</v>
      </c>
      <c r="CL840" t="s">
        <v>25</v>
      </c>
      <c r="CN840">
        <f>IF(AND(Table11[[#This Row],[CF heating system]]&lt;&gt;"Gas boiler",Table11[[#This Row],[Subsector]]&lt;&gt;"Industry"),1,0)</f>
        <v>0</v>
      </c>
      <c r="CO840" s="19">
        <v>0</v>
      </c>
    </row>
    <row r="841" spans="3:93" x14ac:dyDescent="0.25">
      <c r="C841" s="36"/>
      <c r="D841" s="36"/>
      <c r="E841" s="36"/>
      <c r="F841" s="36"/>
      <c r="G841" s="36"/>
      <c r="H841" s="36"/>
      <c r="I841" s="36"/>
      <c r="J841" s="37"/>
      <c r="K841" s="37"/>
      <c r="L841" s="37"/>
      <c r="M841" s="37"/>
      <c r="N841" s="38"/>
      <c r="O841" s="38"/>
      <c r="P841" s="38"/>
      <c r="CI841" t="s">
        <v>228</v>
      </c>
      <c r="CJ841">
        <v>152</v>
      </c>
      <c r="CK841" t="s">
        <v>349</v>
      </c>
      <c r="CL841" t="s">
        <v>29</v>
      </c>
      <c r="CN841">
        <f>IF(AND(Table11[[#This Row],[CF heating system]]&lt;&gt;"Gas boiler",Table11[[#This Row],[Subsector]]&lt;&gt;"Industry"),1,0)</f>
        <v>1</v>
      </c>
      <c r="CO841" s="19">
        <v>0</v>
      </c>
    </row>
    <row r="842" spans="3:93" x14ac:dyDescent="0.25">
      <c r="C842" s="36"/>
      <c r="D842" s="36"/>
      <c r="E842" s="36"/>
      <c r="F842" s="36"/>
      <c r="G842" s="36"/>
      <c r="H842" s="36"/>
      <c r="I842" s="36"/>
      <c r="J842" s="37"/>
      <c r="K842" s="37"/>
      <c r="L842" s="37"/>
      <c r="M842" s="37"/>
      <c r="N842" s="38"/>
      <c r="O842" s="38"/>
      <c r="P842" s="38"/>
      <c r="CI842" t="s">
        <v>228</v>
      </c>
      <c r="CJ842">
        <v>153</v>
      </c>
      <c r="CK842" t="s">
        <v>349</v>
      </c>
      <c r="CL842" t="s">
        <v>29</v>
      </c>
      <c r="CN842">
        <f>IF(AND(Table11[[#This Row],[CF heating system]]&lt;&gt;"Gas boiler",Table11[[#This Row],[Subsector]]&lt;&gt;"Industry"),1,0)</f>
        <v>1</v>
      </c>
      <c r="CO842" s="19">
        <v>0</v>
      </c>
    </row>
    <row r="843" spans="3:93" x14ac:dyDescent="0.25">
      <c r="C843" s="36"/>
      <c r="D843" s="36"/>
      <c r="E843" s="36"/>
      <c r="F843" s="36"/>
      <c r="G843" s="36"/>
      <c r="H843" s="36"/>
      <c r="I843" s="36"/>
      <c r="J843" s="37"/>
      <c r="K843" s="37"/>
      <c r="L843" s="37"/>
      <c r="M843" s="37"/>
      <c r="N843" s="38"/>
      <c r="O843" s="38"/>
      <c r="P843" s="38"/>
      <c r="CI843" t="s">
        <v>228</v>
      </c>
      <c r="CJ843">
        <v>154</v>
      </c>
      <c r="CK843" t="s">
        <v>349</v>
      </c>
      <c r="CL843" t="s">
        <v>29</v>
      </c>
      <c r="CN843">
        <f>IF(AND(Table11[[#This Row],[CF heating system]]&lt;&gt;"Gas boiler",Table11[[#This Row],[Subsector]]&lt;&gt;"Industry"),1,0)</f>
        <v>1</v>
      </c>
      <c r="CO843" s="19">
        <v>0</v>
      </c>
    </row>
    <row r="844" spans="3:93" x14ac:dyDescent="0.25">
      <c r="C844" s="36"/>
      <c r="D844" s="36"/>
      <c r="E844" s="36"/>
      <c r="F844" s="36"/>
      <c r="G844" s="36"/>
      <c r="H844" s="36"/>
      <c r="I844" s="36"/>
      <c r="J844" s="37"/>
      <c r="K844" s="37"/>
      <c r="L844" s="37"/>
      <c r="M844" s="37"/>
      <c r="N844" s="38"/>
      <c r="O844" s="38"/>
      <c r="P844" s="38"/>
      <c r="CI844" t="s">
        <v>228</v>
      </c>
      <c r="CJ844">
        <v>155</v>
      </c>
      <c r="CK844" t="s">
        <v>349</v>
      </c>
      <c r="CL844" t="s">
        <v>25</v>
      </c>
      <c r="CN844">
        <f>IF(AND(Table11[[#This Row],[CF heating system]]&lt;&gt;"Gas boiler",Table11[[#This Row],[Subsector]]&lt;&gt;"Industry"),1,0)</f>
        <v>0</v>
      </c>
      <c r="CO844" s="19">
        <v>0</v>
      </c>
    </row>
    <row r="845" spans="3:93" x14ac:dyDescent="0.25">
      <c r="C845" s="36"/>
      <c r="D845" s="36"/>
      <c r="E845" s="36"/>
      <c r="F845" s="36"/>
      <c r="G845" s="36"/>
      <c r="H845" s="36"/>
      <c r="I845" s="36"/>
      <c r="J845" s="37"/>
      <c r="K845" s="37"/>
      <c r="L845" s="37"/>
      <c r="M845" s="37"/>
      <c r="N845" s="38"/>
      <c r="O845" s="38"/>
      <c r="P845" s="38"/>
      <c r="CI845" t="s">
        <v>228</v>
      </c>
      <c r="CJ845">
        <v>156</v>
      </c>
      <c r="CK845" t="s">
        <v>349</v>
      </c>
      <c r="CL845" t="s">
        <v>25</v>
      </c>
      <c r="CN845">
        <f>IF(AND(Table11[[#This Row],[CF heating system]]&lt;&gt;"Gas boiler",Table11[[#This Row],[Subsector]]&lt;&gt;"Industry"),1,0)</f>
        <v>0</v>
      </c>
      <c r="CO845" s="19">
        <v>0</v>
      </c>
    </row>
    <row r="846" spans="3:93" x14ac:dyDescent="0.25">
      <c r="C846" s="36"/>
      <c r="D846" s="36"/>
      <c r="E846" s="36"/>
      <c r="F846" s="36"/>
      <c r="G846" s="36"/>
      <c r="H846" s="36"/>
      <c r="I846" s="36"/>
      <c r="J846" s="37"/>
      <c r="K846" s="37"/>
      <c r="L846" s="37"/>
      <c r="M846" s="37"/>
      <c r="N846" s="38"/>
      <c r="O846" s="38"/>
      <c r="P846" s="38"/>
      <c r="CI846" t="s">
        <v>228</v>
      </c>
      <c r="CJ846">
        <v>157</v>
      </c>
      <c r="CK846" t="s">
        <v>349</v>
      </c>
      <c r="CL846" t="s">
        <v>29</v>
      </c>
      <c r="CN846">
        <f>IF(AND(Table11[[#This Row],[CF heating system]]&lt;&gt;"Gas boiler",Table11[[#This Row],[Subsector]]&lt;&gt;"Industry"),1,0)</f>
        <v>1</v>
      </c>
      <c r="CO846" s="19">
        <v>0</v>
      </c>
    </row>
    <row r="847" spans="3:93" x14ac:dyDescent="0.25">
      <c r="C847" s="36"/>
      <c r="D847" s="36"/>
      <c r="E847" s="36"/>
      <c r="F847" s="36"/>
      <c r="G847" s="36"/>
      <c r="H847" s="36"/>
      <c r="I847" s="36"/>
      <c r="J847" s="37"/>
      <c r="K847" s="37"/>
      <c r="L847" s="37"/>
      <c r="M847" s="37"/>
      <c r="N847" s="38"/>
      <c r="O847" s="38"/>
      <c r="P847" s="38"/>
      <c r="CI847" t="s">
        <v>228</v>
      </c>
      <c r="CJ847">
        <v>158</v>
      </c>
      <c r="CK847" t="s">
        <v>349</v>
      </c>
      <c r="CL847" t="s">
        <v>29</v>
      </c>
      <c r="CN847">
        <f>IF(AND(Table11[[#This Row],[CF heating system]]&lt;&gt;"Gas boiler",Table11[[#This Row],[Subsector]]&lt;&gt;"Industry"),1,0)</f>
        <v>1</v>
      </c>
      <c r="CO847" s="19">
        <v>0</v>
      </c>
    </row>
    <row r="848" spans="3:93" x14ac:dyDescent="0.25">
      <c r="C848" s="36"/>
      <c r="D848" s="36"/>
      <c r="E848" s="36"/>
      <c r="F848" s="36"/>
      <c r="G848" s="36"/>
      <c r="H848" s="36"/>
      <c r="I848" s="36"/>
      <c r="J848" s="37"/>
      <c r="K848" s="37"/>
      <c r="L848" s="37"/>
      <c r="M848" s="37"/>
      <c r="N848" s="38"/>
      <c r="O848" s="38"/>
      <c r="P848" s="38"/>
      <c r="CI848" t="s">
        <v>228</v>
      </c>
      <c r="CJ848">
        <v>159</v>
      </c>
      <c r="CK848" t="s">
        <v>349</v>
      </c>
      <c r="CL848" t="s">
        <v>25</v>
      </c>
      <c r="CN848">
        <f>IF(AND(Table11[[#This Row],[CF heating system]]&lt;&gt;"Gas boiler",Table11[[#This Row],[Subsector]]&lt;&gt;"Industry"),1,0)</f>
        <v>0</v>
      </c>
      <c r="CO848" s="19">
        <v>0</v>
      </c>
    </row>
    <row r="849" spans="3:93" x14ac:dyDescent="0.25">
      <c r="C849" s="36"/>
      <c r="D849" s="36"/>
      <c r="E849" s="36"/>
      <c r="F849" s="36"/>
      <c r="G849" s="36"/>
      <c r="H849" s="36"/>
      <c r="I849" s="36"/>
      <c r="J849" s="37"/>
      <c r="K849" s="37"/>
      <c r="L849" s="37"/>
      <c r="M849" s="37"/>
      <c r="N849" s="38"/>
      <c r="O849" s="38"/>
      <c r="P849" s="38"/>
      <c r="CI849" t="s">
        <v>228</v>
      </c>
      <c r="CJ849">
        <v>160</v>
      </c>
      <c r="CK849" t="s">
        <v>349</v>
      </c>
      <c r="CL849" t="s">
        <v>25</v>
      </c>
      <c r="CN849">
        <f>IF(AND(Table11[[#This Row],[CF heating system]]&lt;&gt;"Gas boiler",Table11[[#This Row],[Subsector]]&lt;&gt;"Industry"),1,0)</f>
        <v>0</v>
      </c>
      <c r="CO849" s="19">
        <v>0</v>
      </c>
    </row>
    <row r="850" spans="3:93" x14ac:dyDescent="0.25">
      <c r="C850" s="36"/>
      <c r="D850" s="36"/>
      <c r="E850" s="36"/>
      <c r="F850" s="36"/>
      <c r="G850" s="36"/>
      <c r="H850" s="36"/>
      <c r="I850" s="36"/>
      <c r="J850" s="37"/>
      <c r="K850" s="37"/>
      <c r="L850" s="37"/>
      <c r="M850" s="37"/>
      <c r="N850" s="38"/>
      <c r="O850" s="38"/>
      <c r="P850" s="38"/>
      <c r="CI850" t="s">
        <v>228</v>
      </c>
      <c r="CJ850">
        <v>161</v>
      </c>
      <c r="CK850" t="s">
        <v>349</v>
      </c>
      <c r="CL850" t="s">
        <v>20</v>
      </c>
      <c r="CN850">
        <f>IF(AND(Table11[[#This Row],[CF heating system]]&lt;&gt;"Gas boiler",Table11[[#This Row],[Subsector]]&lt;&gt;"Industry"),1,0)</f>
        <v>1</v>
      </c>
      <c r="CO850" s="19">
        <v>0</v>
      </c>
    </row>
    <row r="851" spans="3:93" x14ac:dyDescent="0.25">
      <c r="C851" s="36"/>
      <c r="D851" s="36"/>
      <c r="E851" s="36"/>
      <c r="F851" s="36"/>
      <c r="G851" s="36"/>
      <c r="H851" s="36"/>
      <c r="I851" s="36"/>
      <c r="J851" s="37"/>
      <c r="K851" s="37"/>
      <c r="L851" s="37"/>
      <c r="M851" s="37"/>
      <c r="N851" s="38"/>
      <c r="O851" s="38"/>
      <c r="P851" s="38"/>
      <c r="CI851" t="s">
        <v>228</v>
      </c>
      <c r="CJ851">
        <v>162</v>
      </c>
      <c r="CK851" t="s">
        <v>352</v>
      </c>
      <c r="CL851" t="s">
        <v>29</v>
      </c>
      <c r="CN851">
        <f>IF(AND(Table11[[#This Row],[CF heating system]]&lt;&gt;"Gas boiler",Table11[[#This Row],[Subsector]]&lt;&gt;"Industry"),1,0)</f>
        <v>1</v>
      </c>
      <c r="CO851" s="19">
        <v>7121.7987750000002</v>
      </c>
    </row>
    <row r="852" spans="3:93" x14ac:dyDescent="0.25">
      <c r="C852" s="36"/>
      <c r="D852" s="36"/>
      <c r="E852" s="36"/>
      <c r="F852" s="36"/>
      <c r="G852" s="36"/>
      <c r="H852" s="36"/>
      <c r="I852" s="36"/>
      <c r="J852" s="37"/>
      <c r="K852" s="37"/>
      <c r="L852" s="37"/>
      <c r="M852" s="37"/>
      <c r="N852" s="38"/>
      <c r="O852" s="38"/>
      <c r="P852" s="38"/>
      <c r="CI852" t="s">
        <v>228</v>
      </c>
      <c r="CJ852">
        <v>163</v>
      </c>
      <c r="CK852" t="s">
        <v>352</v>
      </c>
      <c r="CL852" t="s">
        <v>29</v>
      </c>
      <c r="CN852">
        <f>IF(AND(Table11[[#This Row],[CF heating system]]&lt;&gt;"Gas boiler",Table11[[#This Row],[Subsector]]&lt;&gt;"Industry"),1,0)</f>
        <v>1</v>
      </c>
      <c r="CO852" s="19">
        <v>7121.7987750000002</v>
      </c>
    </row>
    <row r="853" spans="3:93" x14ac:dyDescent="0.25">
      <c r="C853" s="36"/>
      <c r="D853" s="36"/>
      <c r="E853" s="36"/>
      <c r="F853" s="36"/>
      <c r="G853" s="36"/>
      <c r="H853" s="36"/>
      <c r="I853" s="36"/>
      <c r="J853" s="37"/>
      <c r="K853" s="37"/>
      <c r="L853" s="37"/>
      <c r="M853" s="37"/>
      <c r="N853" s="38"/>
      <c r="O853" s="38"/>
      <c r="P853" s="38"/>
      <c r="CI853" t="s">
        <v>228</v>
      </c>
      <c r="CJ853">
        <v>164</v>
      </c>
      <c r="CK853" t="s">
        <v>352</v>
      </c>
      <c r="CL853" t="s">
        <v>29</v>
      </c>
      <c r="CN853">
        <f>IF(AND(Table11[[#This Row],[CF heating system]]&lt;&gt;"Gas boiler",Table11[[#This Row],[Subsector]]&lt;&gt;"Industry"),1,0)</f>
        <v>1</v>
      </c>
      <c r="CO853" s="19">
        <v>7121.7987750000002</v>
      </c>
    </row>
    <row r="854" spans="3:93" x14ac:dyDescent="0.25">
      <c r="C854" s="36"/>
      <c r="D854" s="36"/>
      <c r="E854" s="36"/>
      <c r="F854" s="36"/>
      <c r="G854" s="36"/>
      <c r="H854" s="36"/>
      <c r="I854" s="36"/>
      <c r="J854" s="37"/>
      <c r="K854" s="37"/>
      <c r="L854" s="37"/>
      <c r="M854" s="37"/>
      <c r="N854" s="38"/>
      <c r="O854" s="38"/>
      <c r="P854" s="38"/>
      <c r="CI854" t="s">
        <v>228</v>
      </c>
      <c r="CJ854">
        <v>165</v>
      </c>
      <c r="CK854" t="s">
        <v>352</v>
      </c>
      <c r="CL854" t="s">
        <v>29</v>
      </c>
      <c r="CN854">
        <f>IF(AND(Table11[[#This Row],[CF heating system]]&lt;&gt;"Gas boiler",Table11[[#This Row],[Subsector]]&lt;&gt;"Industry"),1,0)</f>
        <v>1</v>
      </c>
      <c r="CO854" s="19">
        <v>7121.7987750000002</v>
      </c>
    </row>
    <row r="855" spans="3:93" x14ac:dyDescent="0.25">
      <c r="C855" s="36"/>
      <c r="D855" s="36"/>
      <c r="E855" s="36"/>
      <c r="F855" s="36"/>
      <c r="G855" s="36"/>
      <c r="H855" s="36"/>
      <c r="I855" s="36"/>
      <c r="J855" s="37"/>
      <c r="K855" s="37"/>
      <c r="L855" s="37"/>
      <c r="M855" s="37"/>
      <c r="N855" s="38"/>
      <c r="O855" s="38"/>
      <c r="P855" s="38"/>
      <c r="CI855" t="s">
        <v>228</v>
      </c>
      <c r="CJ855">
        <v>166</v>
      </c>
      <c r="CK855" t="s">
        <v>352</v>
      </c>
      <c r="CL855" t="s">
        <v>29</v>
      </c>
      <c r="CN855">
        <f>IF(AND(Table11[[#This Row],[CF heating system]]&lt;&gt;"Gas boiler",Table11[[#This Row],[Subsector]]&lt;&gt;"Industry"),1,0)</f>
        <v>1</v>
      </c>
      <c r="CO855" s="19">
        <v>7121.7987750000002</v>
      </c>
    </row>
    <row r="856" spans="3:93" x14ac:dyDescent="0.25">
      <c r="C856" s="36"/>
      <c r="D856" s="36"/>
      <c r="E856" s="36"/>
      <c r="F856" s="36"/>
      <c r="G856" s="36"/>
      <c r="H856" s="36"/>
      <c r="I856" s="36"/>
      <c r="J856" s="37"/>
      <c r="K856" s="37"/>
      <c r="L856" s="37"/>
      <c r="M856" s="37"/>
      <c r="N856" s="38"/>
      <c r="O856" s="38"/>
      <c r="P856" s="38"/>
      <c r="CI856" t="s">
        <v>228</v>
      </c>
      <c r="CJ856">
        <v>167</v>
      </c>
      <c r="CK856" t="s">
        <v>352</v>
      </c>
      <c r="CL856" t="s">
        <v>29</v>
      </c>
      <c r="CN856">
        <f>IF(AND(Table11[[#This Row],[CF heating system]]&lt;&gt;"Gas boiler",Table11[[#This Row],[Subsector]]&lt;&gt;"Industry"),1,0)</f>
        <v>1</v>
      </c>
      <c r="CO856" s="19">
        <v>7121.7987750000002</v>
      </c>
    </row>
    <row r="857" spans="3:93" x14ac:dyDescent="0.25">
      <c r="C857" s="36"/>
      <c r="D857" s="36"/>
      <c r="E857" s="36"/>
      <c r="F857" s="36"/>
      <c r="G857" s="36"/>
      <c r="H857" s="36"/>
      <c r="I857" s="36"/>
      <c r="J857" s="37"/>
      <c r="K857" s="37"/>
      <c r="L857" s="37"/>
      <c r="M857" s="37"/>
      <c r="N857" s="38"/>
      <c r="O857" s="38"/>
      <c r="P857" s="38"/>
      <c r="CI857" t="s">
        <v>228</v>
      </c>
      <c r="CJ857">
        <v>168</v>
      </c>
      <c r="CK857" t="s">
        <v>352</v>
      </c>
      <c r="CL857" t="s">
        <v>29</v>
      </c>
      <c r="CN857">
        <f>IF(AND(Table11[[#This Row],[CF heating system]]&lt;&gt;"Gas boiler",Table11[[#This Row],[Subsector]]&lt;&gt;"Industry"),1,0)</f>
        <v>1</v>
      </c>
      <c r="CO857" s="19">
        <v>7121.7987750000002</v>
      </c>
    </row>
    <row r="858" spans="3:93" x14ac:dyDescent="0.25">
      <c r="C858" s="36"/>
      <c r="D858" s="36"/>
      <c r="E858" s="36"/>
      <c r="F858" s="36"/>
      <c r="G858" s="36"/>
      <c r="H858" s="36"/>
      <c r="I858" s="36"/>
      <c r="J858" s="37"/>
      <c r="K858" s="37"/>
      <c r="L858" s="37"/>
      <c r="M858" s="37"/>
      <c r="N858" s="38"/>
      <c r="O858" s="38"/>
      <c r="P858" s="38"/>
      <c r="CI858" t="s">
        <v>228</v>
      </c>
      <c r="CJ858">
        <v>169</v>
      </c>
      <c r="CK858" t="s">
        <v>352</v>
      </c>
      <c r="CL858" t="s">
        <v>25</v>
      </c>
      <c r="CN858">
        <f>IF(AND(Table11[[#This Row],[CF heating system]]&lt;&gt;"Gas boiler",Table11[[#This Row],[Subsector]]&lt;&gt;"Industry"),1,0)</f>
        <v>0</v>
      </c>
      <c r="CO858" s="19">
        <v>7121.7987750000002</v>
      </c>
    </row>
    <row r="859" spans="3:93" x14ac:dyDescent="0.25">
      <c r="C859" s="36"/>
      <c r="D859" s="36"/>
      <c r="E859" s="36"/>
      <c r="F859" s="36"/>
      <c r="G859" s="36"/>
      <c r="H859" s="36"/>
      <c r="I859" s="36"/>
      <c r="J859" s="37"/>
      <c r="K859" s="37"/>
      <c r="L859" s="37"/>
      <c r="M859" s="37"/>
      <c r="N859" s="38"/>
      <c r="O859" s="38"/>
      <c r="P859" s="38"/>
      <c r="CI859" t="s">
        <v>228</v>
      </c>
      <c r="CJ859">
        <v>170</v>
      </c>
      <c r="CK859" t="s">
        <v>352</v>
      </c>
      <c r="CL859" t="s">
        <v>25</v>
      </c>
      <c r="CN859">
        <f>IF(AND(Table11[[#This Row],[CF heating system]]&lt;&gt;"Gas boiler",Table11[[#This Row],[Subsector]]&lt;&gt;"Industry"),1,0)</f>
        <v>0</v>
      </c>
      <c r="CO859" s="19">
        <v>7121.7987750000002</v>
      </c>
    </row>
    <row r="860" spans="3:93" x14ac:dyDescent="0.25">
      <c r="C860" s="36"/>
      <c r="D860" s="36"/>
      <c r="E860" s="36"/>
      <c r="F860" s="36"/>
      <c r="G860" s="36"/>
      <c r="H860" s="36"/>
      <c r="I860" s="36"/>
      <c r="J860" s="37"/>
      <c r="K860" s="37"/>
      <c r="L860" s="37"/>
      <c r="M860" s="37"/>
      <c r="N860" s="38"/>
      <c r="O860" s="38"/>
      <c r="P860" s="38"/>
      <c r="CI860" t="s">
        <v>228</v>
      </c>
      <c r="CJ860">
        <v>171</v>
      </c>
      <c r="CK860" t="s">
        <v>352</v>
      </c>
      <c r="CL860" t="s">
        <v>25</v>
      </c>
      <c r="CN860">
        <f>IF(AND(Table11[[#This Row],[CF heating system]]&lt;&gt;"Gas boiler",Table11[[#This Row],[Subsector]]&lt;&gt;"Industry"),1,0)</f>
        <v>0</v>
      </c>
      <c r="CO860" s="19">
        <v>7121.7987750000002</v>
      </c>
    </row>
    <row r="861" spans="3:93" x14ac:dyDescent="0.25">
      <c r="C861" s="36"/>
      <c r="D861" s="36"/>
      <c r="E861" s="36"/>
      <c r="F861" s="36"/>
      <c r="G861" s="36"/>
      <c r="H861" s="36"/>
      <c r="I861" s="36"/>
      <c r="J861" s="37"/>
      <c r="K861" s="37"/>
      <c r="L861" s="37"/>
      <c r="M861" s="37"/>
      <c r="N861" s="38"/>
      <c r="O861" s="38"/>
      <c r="P861" s="38"/>
      <c r="CI861" t="s">
        <v>228</v>
      </c>
      <c r="CJ861">
        <v>172</v>
      </c>
      <c r="CK861" t="s">
        <v>352</v>
      </c>
      <c r="CL861" t="s">
        <v>25</v>
      </c>
      <c r="CN861">
        <f>IF(AND(Table11[[#This Row],[CF heating system]]&lt;&gt;"Gas boiler",Table11[[#This Row],[Subsector]]&lt;&gt;"Industry"),1,0)</f>
        <v>0</v>
      </c>
      <c r="CO861" s="19">
        <v>7121.7987750000002</v>
      </c>
    </row>
    <row r="862" spans="3:93" x14ac:dyDescent="0.25">
      <c r="C862" s="36"/>
      <c r="D862" s="36"/>
      <c r="E862" s="36"/>
      <c r="F862" s="36"/>
      <c r="G862" s="36"/>
      <c r="H862" s="36"/>
      <c r="I862" s="36"/>
      <c r="J862" s="37"/>
      <c r="K862" s="37"/>
      <c r="L862" s="37"/>
      <c r="M862" s="37"/>
      <c r="N862" s="38"/>
      <c r="O862" s="38"/>
      <c r="P862" s="38"/>
      <c r="CI862" t="s">
        <v>228</v>
      </c>
      <c r="CJ862">
        <v>173</v>
      </c>
      <c r="CK862" t="s">
        <v>352</v>
      </c>
      <c r="CL862" t="s">
        <v>25</v>
      </c>
      <c r="CN862">
        <f>IF(AND(Table11[[#This Row],[CF heating system]]&lt;&gt;"Gas boiler",Table11[[#This Row],[Subsector]]&lt;&gt;"Industry"),1,0)</f>
        <v>0</v>
      </c>
      <c r="CO862" s="19">
        <v>7121.7987750000002</v>
      </c>
    </row>
    <row r="863" spans="3:93" x14ac:dyDescent="0.25">
      <c r="C863" s="36"/>
      <c r="D863" s="36"/>
      <c r="E863" s="36"/>
      <c r="F863" s="36"/>
      <c r="G863" s="36"/>
      <c r="H863" s="36"/>
      <c r="I863" s="36"/>
      <c r="J863" s="37"/>
      <c r="K863" s="37"/>
      <c r="L863" s="37"/>
      <c r="M863" s="37"/>
      <c r="N863" s="38"/>
      <c r="O863" s="38"/>
      <c r="P863" s="38"/>
      <c r="CI863" t="s">
        <v>228</v>
      </c>
      <c r="CJ863">
        <v>174</v>
      </c>
      <c r="CK863" t="s">
        <v>352</v>
      </c>
      <c r="CL863" t="s">
        <v>25</v>
      </c>
      <c r="CN863">
        <f>IF(AND(Table11[[#This Row],[CF heating system]]&lt;&gt;"Gas boiler",Table11[[#This Row],[Subsector]]&lt;&gt;"Industry"),1,0)</f>
        <v>0</v>
      </c>
      <c r="CO863" s="19">
        <v>7121.7987750000002</v>
      </c>
    </row>
    <row r="864" spans="3:93" x14ac:dyDescent="0.25">
      <c r="C864" s="36"/>
      <c r="D864" s="36"/>
      <c r="E864" s="36"/>
      <c r="F864" s="36"/>
      <c r="G864" s="36"/>
      <c r="H864" s="36"/>
      <c r="I864" s="36"/>
      <c r="J864" s="37"/>
      <c r="K864" s="37"/>
      <c r="L864" s="37"/>
      <c r="M864" s="37"/>
      <c r="N864" s="38"/>
      <c r="O864" s="38"/>
      <c r="P864" s="38"/>
      <c r="CI864" t="s">
        <v>228</v>
      </c>
      <c r="CJ864">
        <v>175</v>
      </c>
      <c r="CK864" t="s">
        <v>352</v>
      </c>
      <c r="CL864" t="s">
        <v>25</v>
      </c>
      <c r="CN864">
        <f>IF(AND(Table11[[#This Row],[CF heating system]]&lt;&gt;"Gas boiler",Table11[[#This Row],[Subsector]]&lt;&gt;"Industry"),1,0)</f>
        <v>0</v>
      </c>
      <c r="CO864" s="19">
        <v>7121.7987750000002</v>
      </c>
    </row>
    <row r="865" spans="3:93" x14ac:dyDescent="0.25">
      <c r="C865" s="36"/>
      <c r="D865" s="36"/>
      <c r="E865" s="36"/>
      <c r="F865" s="36"/>
      <c r="G865" s="36"/>
      <c r="H865" s="36"/>
      <c r="I865" s="36"/>
      <c r="J865" s="37"/>
      <c r="K865" s="37"/>
      <c r="L865" s="37"/>
      <c r="M865" s="37"/>
      <c r="N865" s="38"/>
      <c r="O865" s="38"/>
      <c r="P865" s="38"/>
      <c r="CI865" t="s">
        <v>228</v>
      </c>
      <c r="CJ865">
        <v>176</v>
      </c>
      <c r="CK865" t="s">
        <v>352</v>
      </c>
      <c r="CL865" t="s">
        <v>20</v>
      </c>
      <c r="CN865">
        <f>IF(AND(Table11[[#This Row],[CF heating system]]&lt;&gt;"Gas boiler",Table11[[#This Row],[Subsector]]&lt;&gt;"Industry"),1,0)</f>
        <v>1</v>
      </c>
      <c r="CO865" s="19">
        <v>7121.7987750000002</v>
      </c>
    </row>
    <row r="866" spans="3:93" x14ac:dyDescent="0.25">
      <c r="C866" s="36"/>
      <c r="D866" s="36"/>
      <c r="E866" s="36"/>
      <c r="F866" s="36"/>
      <c r="G866" s="36"/>
      <c r="H866" s="36"/>
      <c r="I866" s="36"/>
      <c r="J866" s="37"/>
      <c r="K866" s="37"/>
      <c r="L866" s="37"/>
      <c r="M866" s="37"/>
      <c r="N866" s="38"/>
      <c r="O866" s="38"/>
      <c r="P866" s="38"/>
      <c r="CI866" t="s">
        <v>228</v>
      </c>
      <c r="CJ866">
        <v>177</v>
      </c>
      <c r="CK866" t="s">
        <v>352</v>
      </c>
      <c r="CL866" t="s">
        <v>20</v>
      </c>
      <c r="CN866">
        <f>IF(AND(Table11[[#This Row],[CF heating system]]&lt;&gt;"Gas boiler",Table11[[#This Row],[Subsector]]&lt;&gt;"Industry"),1,0)</f>
        <v>1</v>
      </c>
      <c r="CO866" s="19">
        <v>7121.7987750000002</v>
      </c>
    </row>
    <row r="867" spans="3:93" x14ac:dyDescent="0.25">
      <c r="C867" s="36"/>
      <c r="D867" s="36"/>
      <c r="E867" s="36"/>
      <c r="F867" s="36"/>
      <c r="G867" s="36"/>
      <c r="H867" s="36"/>
      <c r="I867" s="36"/>
      <c r="J867" s="37"/>
      <c r="K867" s="37"/>
      <c r="L867" s="37"/>
      <c r="M867" s="37"/>
      <c r="N867" s="38"/>
      <c r="O867" s="38"/>
      <c r="P867" s="38"/>
      <c r="CI867" t="s">
        <v>228</v>
      </c>
      <c r="CJ867">
        <v>178</v>
      </c>
      <c r="CK867" t="s">
        <v>352</v>
      </c>
      <c r="CL867" t="s">
        <v>20</v>
      </c>
      <c r="CN867">
        <f>IF(AND(Table11[[#This Row],[CF heating system]]&lt;&gt;"Gas boiler",Table11[[#This Row],[Subsector]]&lt;&gt;"Industry"),1,0)</f>
        <v>1</v>
      </c>
      <c r="CO867" s="19">
        <v>7121.7987750000002</v>
      </c>
    </row>
    <row r="868" spans="3:93" x14ac:dyDescent="0.25">
      <c r="C868" s="36"/>
      <c r="D868" s="36"/>
      <c r="E868" s="36"/>
      <c r="F868" s="36"/>
      <c r="G868" s="36"/>
      <c r="H868" s="36"/>
      <c r="I868" s="36"/>
      <c r="J868" s="37"/>
      <c r="K868" s="37"/>
      <c r="L868" s="37"/>
      <c r="M868" s="37"/>
      <c r="N868" s="38"/>
      <c r="O868" s="38"/>
      <c r="P868" s="38"/>
      <c r="CI868" t="s">
        <v>228</v>
      </c>
      <c r="CJ868">
        <v>179</v>
      </c>
      <c r="CK868" t="s">
        <v>352</v>
      </c>
      <c r="CL868" t="s">
        <v>20</v>
      </c>
      <c r="CN868">
        <f>IF(AND(Table11[[#This Row],[CF heating system]]&lt;&gt;"Gas boiler",Table11[[#This Row],[Subsector]]&lt;&gt;"Industry"),1,0)</f>
        <v>1</v>
      </c>
      <c r="CO868" s="19">
        <v>7121.7987750000002</v>
      </c>
    </row>
    <row r="869" spans="3:93" x14ac:dyDescent="0.25">
      <c r="C869" s="36"/>
      <c r="D869" s="36"/>
      <c r="E869" s="36"/>
      <c r="F869" s="36"/>
      <c r="G869" s="36"/>
      <c r="H869" s="36"/>
      <c r="I869" s="36"/>
      <c r="J869" s="37"/>
      <c r="K869" s="37"/>
      <c r="L869" s="37"/>
      <c r="M869" s="37"/>
      <c r="N869" s="38"/>
      <c r="O869" s="38"/>
      <c r="P869" s="38"/>
      <c r="CI869" t="s">
        <v>228</v>
      </c>
      <c r="CJ869">
        <v>180</v>
      </c>
      <c r="CK869" t="s">
        <v>352</v>
      </c>
      <c r="CL869" t="s">
        <v>20</v>
      </c>
      <c r="CN869">
        <f>IF(AND(Table11[[#This Row],[CF heating system]]&lt;&gt;"Gas boiler",Table11[[#This Row],[Subsector]]&lt;&gt;"Industry"),1,0)</f>
        <v>1</v>
      </c>
      <c r="CO869" s="19">
        <v>7121.7987750000002</v>
      </c>
    </row>
    <row r="870" spans="3:93" x14ac:dyDescent="0.25">
      <c r="C870" s="36"/>
      <c r="D870" s="36"/>
      <c r="E870" s="36"/>
      <c r="F870" s="36"/>
      <c r="G870" s="36"/>
      <c r="H870" s="36"/>
      <c r="I870" s="36"/>
      <c r="J870" s="37"/>
      <c r="K870" s="37"/>
      <c r="L870" s="37"/>
      <c r="M870" s="37"/>
      <c r="N870" s="38"/>
      <c r="O870" s="38"/>
      <c r="P870" s="38"/>
      <c r="CI870" t="s">
        <v>228</v>
      </c>
      <c r="CJ870">
        <v>181</v>
      </c>
      <c r="CK870" t="s">
        <v>352</v>
      </c>
      <c r="CL870" t="s">
        <v>20</v>
      </c>
      <c r="CN870">
        <f>IF(AND(Table11[[#This Row],[CF heating system]]&lt;&gt;"Gas boiler",Table11[[#This Row],[Subsector]]&lt;&gt;"Industry"),1,0)</f>
        <v>1</v>
      </c>
      <c r="CO870" s="19">
        <v>7121.7987750000002</v>
      </c>
    </row>
    <row r="871" spans="3:93" x14ac:dyDescent="0.25">
      <c r="C871" s="36"/>
      <c r="D871" s="36"/>
      <c r="E871" s="36"/>
      <c r="F871" s="36"/>
      <c r="G871" s="36"/>
      <c r="H871" s="36"/>
      <c r="I871" s="36"/>
      <c r="J871" s="37"/>
      <c r="K871" s="37"/>
      <c r="L871" s="37"/>
      <c r="M871" s="37"/>
      <c r="N871" s="38"/>
      <c r="O871" s="38"/>
      <c r="P871" s="38"/>
      <c r="CI871" t="s">
        <v>228</v>
      </c>
      <c r="CJ871">
        <v>182</v>
      </c>
      <c r="CK871" t="s">
        <v>352</v>
      </c>
      <c r="CL871" t="s">
        <v>20</v>
      </c>
      <c r="CN871">
        <f>IF(AND(Table11[[#This Row],[CF heating system]]&lt;&gt;"Gas boiler",Table11[[#This Row],[Subsector]]&lt;&gt;"Industry"),1,0)</f>
        <v>1</v>
      </c>
      <c r="CO871" s="19">
        <v>7121.7987750000002</v>
      </c>
    </row>
    <row r="872" spans="3:93" x14ac:dyDescent="0.25">
      <c r="C872" s="36"/>
      <c r="D872" s="36"/>
      <c r="E872" s="36"/>
      <c r="F872" s="36"/>
      <c r="G872" s="36"/>
      <c r="H872" s="36"/>
      <c r="I872" s="36"/>
      <c r="J872" s="37"/>
      <c r="K872" s="37"/>
      <c r="L872" s="37"/>
      <c r="M872" s="37"/>
      <c r="N872" s="38"/>
      <c r="O872" s="38"/>
      <c r="P872" s="38"/>
      <c r="CI872" t="s">
        <v>228</v>
      </c>
      <c r="CJ872">
        <v>183</v>
      </c>
      <c r="CK872" t="s">
        <v>352</v>
      </c>
      <c r="CL872" t="s">
        <v>13</v>
      </c>
      <c r="CN872">
        <f>IF(AND(Table11[[#This Row],[CF heating system]]&lt;&gt;"Gas boiler",Table11[[#This Row],[Subsector]]&lt;&gt;"Industry"),1,0)</f>
        <v>1</v>
      </c>
      <c r="CO872" s="19">
        <v>7121.7987750000002</v>
      </c>
    </row>
    <row r="873" spans="3:93" x14ac:dyDescent="0.25">
      <c r="C873" s="36"/>
      <c r="D873" s="36"/>
      <c r="E873" s="36"/>
      <c r="F873" s="36"/>
      <c r="G873" s="36"/>
      <c r="H873" s="36"/>
      <c r="I873" s="36"/>
      <c r="J873" s="37"/>
      <c r="K873" s="37"/>
      <c r="L873" s="37"/>
      <c r="M873" s="37"/>
      <c r="N873" s="38"/>
      <c r="O873" s="38"/>
      <c r="P873" s="38"/>
      <c r="CI873" t="s">
        <v>228</v>
      </c>
      <c r="CJ873">
        <v>184</v>
      </c>
      <c r="CK873" t="s">
        <v>352</v>
      </c>
      <c r="CL873" t="s">
        <v>13</v>
      </c>
      <c r="CN873">
        <f>IF(AND(Table11[[#This Row],[CF heating system]]&lt;&gt;"Gas boiler",Table11[[#This Row],[Subsector]]&lt;&gt;"Industry"),1,0)</f>
        <v>1</v>
      </c>
      <c r="CO873" s="19">
        <v>7121.7987750000002</v>
      </c>
    </row>
    <row r="874" spans="3:93" x14ac:dyDescent="0.25">
      <c r="C874" s="36"/>
      <c r="D874" s="36"/>
      <c r="E874" s="36"/>
      <c r="F874" s="36"/>
      <c r="G874" s="36"/>
      <c r="H874" s="36"/>
      <c r="I874" s="36"/>
      <c r="J874" s="37"/>
      <c r="K874" s="37"/>
      <c r="L874" s="37"/>
      <c r="M874" s="37"/>
      <c r="N874" s="38"/>
      <c r="O874" s="38"/>
      <c r="P874" s="38"/>
      <c r="CI874" t="s">
        <v>228</v>
      </c>
      <c r="CJ874">
        <v>185</v>
      </c>
      <c r="CK874" t="s">
        <v>352</v>
      </c>
      <c r="CL874" t="s">
        <v>13</v>
      </c>
      <c r="CN874">
        <f>IF(AND(Table11[[#This Row],[CF heating system]]&lt;&gt;"Gas boiler",Table11[[#This Row],[Subsector]]&lt;&gt;"Industry"),1,0)</f>
        <v>1</v>
      </c>
      <c r="CO874" s="19">
        <v>7121.7987750000002</v>
      </c>
    </row>
    <row r="875" spans="3:93" x14ac:dyDescent="0.25">
      <c r="C875" s="36"/>
      <c r="D875" s="36"/>
      <c r="E875" s="36"/>
      <c r="F875" s="36"/>
      <c r="G875" s="36"/>
      <c r="H875" s="36"/>
      <c r="I875" s="36"/>
      <c r="J875" s="37"/>
      <c r="K875" s="37"/>
      <c r="L875" s="37"/>
      <c r="M875" s="37"/>
      <c r="N875" s="38"/>
      <c r="O875" s="38"/>
      <c r="P875" s="38"/>
      <c r="CI875" t="s">
        <v>228</v>
      </c>
      <c r="CJ875">
        <v>186</v>
      </c>
      <c r="CK875" t="s">
        <v>352</v>
      </c>
      <c r="CL875" t="s">
        <v>13</v>
      </c>
      <c r="CN875">
        <f>IF(AND(Table11[[#This Row],[CF heating system]]&lt;&gt;"Gas boiler",Table11[[#This Row],[Subsector]]&lt;&gt;"Industry"),1,0)</f>
        <v>1</v>
      </c>
      <c r="CO875" s="19">
        <v>7121.7987750000002</v>
      </c>
    </row>
    <row r="876" spans="3:93" x14ac:dyDescent="0.25">
      <c r="C876" s="36"/>
      <c r="D876" s="36"/>
      <c r="E876" s="36"/>
      <c r="F876" s="36"/>
      <c r="G876" s="36"/>
      <c r="H876" s="36"/>
      <c r="I876" s="36"/>
      <c r="J876" s="37"/>
      <c r="K876" s="37"/>
      <c r="L876" s="37"/>
      <c r="M876" s="37"/>
      <c r="N876" s="38"/>
      <c r="O876" s="38"/>
      <c r="P876" s="38"/>
      <c r="CI876" t="s">
        <v>228</v>
      </c>
      <c r="CJ876">
        <v>187</v>
      </c>
      <c r="CK876" t="s">
        <v>352</v>
      </c>
      <c r="CL876" t="s">
        <v>13</v>
      </c>
      <c r="CN876">
        <f>IF(AND(Table11[[#This Row],[CF heating system]]&lt;&gt;"Gas boiler",Table11[[#This Row],[Subsector]]&lt;&gt;"Industry"),1,0)</f>
        <v>1</v>
      </c>
      <c r="CO876" s="19">
        <v>7121.7987750000002</v>
      </c>
    </row>
    <row r="877" spans="3:93" x14ac:dyDescent="0.25">
      <c r="C877" s="36"/>
      <c r="D877" s="36"/>
      <c r="E877" s="36"/>
      <c r="F877" s="36"/>
      <c r="G877" s="36"/>
      <c r="H877" s="36"/>
      <c r="I877" s="36"/>
      <c r="J877" s="37"/>
      <c r="K877" s="37"/>
      <c r="L877" s="37"/>
      <c r="M877" s="37"/>
      <c r="N877" s="38"/>
      <c r="O877" s="38"/>
      <c r="P877" s="38"/>
      <c r="CI877" t="s">
        <v>228</v>
      </c>
      <c r="CJ877">
        <v>188</v>
      </c>
      <c r="CK877" t="s">
        <v>352</v>
      </c>
      <c r="CL877" t="s">
        <v>13</v>
      </c>
      <c r="CN877">
        <f>IF(AND(Table11[[#This Row],[CF heating system]]&lt;&gt;"Gas boiler",Table11[[#This Row],[Subsector]]&lt;&gt;"Industry"),1,0)</f>
        <v>1</v>
      </c>
      <c r="CO877" s="19">
        <v>7121.7987750000002</v>
      </c>
    </row>
    <row r="878" spans="3:93" x14ac:dyDescent="0.25">
      <c r="C878" s="36"/>
      <c r="D878" s="36"/>
      <c r="E878" s="36"/>
      <c r="F878" s="36"/>
      <c r="G878" s="36"/>
      <c r="H878" s="36"/>
      <c r="I878" s="36"/>
      <c r="J878" s="37"/>
      <c r="K878" s="37"/>
      <c r="L878" s="37"/>
      <c r="M878" s="37"/>
      <c r="N878" s="38"/>
      <c r="O878" s="38"/>
      <c r="P878" s="38"/>
      <c r="CI878" t="s">
        <v>228</v>
      </c>
      <c r="CJ878">
        <v>189</v>
      </c>
      <c r="CK878" t="s">
        <v>352</v>
      </c>
      <c r="CL878" t="s">
        <v>13</v>
      </c>
      <c r="CN878">
        <f>IF(AND(Table11[[#This Row],[CF heating system]]&lt;&gt;"Gas boiler",Table11[[#This Row],[Subsector]]&lt;&gt;"Industry"),1,0)</f>
        <v>1</v>
      </c>
      <c r="CO878" s="19">
        <v>7121.7987750000002</v>
      </c>
    </row>
    <row r="879" spans="3:93" x14ac:dyDescent="0.25">
      <c r="C879" s="36"/>
      <c r="D879" s="36"/>
      <c r="E879" s="36"/>
      <c r="F879" s="36"/>
      <c r="G879" s="36"/>
      <c r="H879" s="36"/>
      <c r="I879" s="36"/>
      <c r="J879" s="37"/>
      <c r="K879" s="37"/>
      <c r="L879" s="37"/>
      <c r="M879" s="37"/>
      <c r="N879" s="38"/>
      <c r="O879" s="38"/>
      <c r="P879" s="38"/>
      <c r="CI879" t="s">
        <v>228</v>
      </c>
      <c r="CJ879">
        <v>190</v>
      </c>
      <c r="CK879" t="s">
        <v>352</v>
      </c>
      <c r="CL879" t="s">
        <v>29</v>
      </c>
      <c r="CN879">
        <f>IF(AND(Table11[[#This Row],[CF heating system]]&lt;&gt;"Gas boiler",Table11[[#This Row],[Subsector]]&lt;&gt;"Industry"),1,0)</f>
        <v>1</v>
      </c>
      <c r="CO879" s="19">
        <v>0</v>
      </c>
    </row>
    <row r="880" spans="3:93" x14ac:dyDescent="0.25">
      <c r="C880" s="36"/>
      <c r="D880" s="36"/>
      <c r="E880" s="36"/>
      <c r="F880" s="36"/>
      <c r="G880" s="36"/>
      <c r="H880" s="36"/>
      <c r="I880" s="36"/>
      <c r="J880" s="37"/>
      <c r="K880" s="37"/>
      <c r="L880" s="37"/>
      <c r="M880" s="37"/>
      <c r="N880" s="38"/>
      <c r="O880" s="38"/>
      <c r="P880" s="38"/>
      <c r="CI880" t="s">
        <v>228</v>
      </c>
      <c r="CJ880">
        <v>191</v>
      </c>
      <c r="CK880" t="s">
        <v>352</v>
      </c>
      <c r="CL880" t="s">
        <v>29</v>
      </c>
      <c r="CN880">
        <f>IF(AND(Table11[[#This Row],[CF heating system]]&lt;&gt;"Gas boiler",Table11[[#This Row],[Subsector]]&lt;&gt;"Industry"),1,0)</f>
        <v>1</v>
      </c>
      <c r="CO880" s="19">
        <v>0</v>
      </c>
    </row>
    <row r="881" spans="3:93" x14ac:dyDescent="0.25">
      <c r="C881" s="36"/>
      <c r="D881" s="36"/>
      <c r="E881" s="36"/>
      <c r="F881" s="36"/>
      <c r="G881" s="36"/>
      <c r="H881" s="36"/>
      <c r="I881" s="36"/>
      <c r="J881" s="37"/>
      <c r="K881" s="37"/>
      <c r="L881" s="37"/>
      <c r="M881" s="37"/>
      <c r="N881" s="38"/>
      <c r="O881" s="38"/>
      <c r="P881" s="38"/>
      <c r="CI881" t="s">
        <v>228</v>
      </c>
      <c r="CJ881">
        <v>192</v>
      </c>
      <c r="CK881" t="s">
        <v>352</v>
      </c>
      <c r="CL881" t="s">
        <v>29</v>
      </c>
      <c r="CN881">
        <f>IF(AND(Table11[[#This Row],[CF heating system]]&lt;&gt;"Gas boiler",Table11[[#This Row],[Subsector]]&lt;&gt;"Industry"),1,0)</f>
        <v>1</v>
      </c>
      <c r="CO881" s="19">
        <v>0</v>
      </c>
    </row>
    <row r="882" spans="3:93" x14ac:dyDescent="0.25">
      <c r="C882" s="36"/>
      <c r="D882" s="36"/>
      <c r="E882" s="36"/>
      <c r="F882" s="36"/>
      <c r="G882" s="36"/>
      <c r="H882" s="36"/>
      <c r="I882" s="36"/>
      <c r="J882" s="37"/>
      <c r="K882" s="37"/>
      <c r="L882" s="37"/>
      <c r="M882" s="37"/>
      <c r="N882" s="38"/>
      <c r="O882" s="38"/>
      <c r="P882" s="38"/>
      <c r="CI882" t="s">
        <v>228</v>
      </c>
      <c r="CJ882">
        <v>193</v>
      </c>
      <c r="CK882" t="s">
        <v>352</v>
      </c>
      <c r="CL882" t="s">
        <v>29</v>
      </c>
      <c r="CN882">
        <f>IF(AND(Table11[[#This Row],[CF heating system]]&lt;&gt;"Gas boiler",Table11[[#This Row],[Subsector]]&lt;&gt;"Industry"),1,0)</f>
        <v>1</v>
      </c>
      <c r="CO882" s="19">
        <v>0</v>
      </c>
    </row>
    <row r="883" spans="3:93" x14ac:dyDescent="0.25">
      <c r="C883" s="36"/>
      <c r="D883" s="36"/>
      <c r="E883" s="36"/>
      <c r="F883" s="36"/>
      <c r="G883" s="36"/>
      <c r="H883" s="36"/>
      <c r="I883" s="36"/>
      <c r="J883" s="37"/>
      <c r="K883" s="37"/>
      <c r="L883" s="37"/>
      <c r="M883" s="37"/>
      <c r="N883" s="38"/>
      <c r="O883" s="38"/>
      <c r="P883" s="38"/>
      <c r="CI883" t="s">
        <v>228</v>
      </c>
      <c r="CJ883">
        <v>194</v>
      </c>
      <c r="CK883" t="s">
        <v>352</v>
      </c>
      <c r="CL883" t="s">
        <v>29</v>
      </c>
      <c r="CN883">
        <f>IF(AND(Table11[[#This Row],[CF heating system]]&lt;&gt;"Gas boiler",Table11[[#This Row],[Subsector]]&lt;&gt;"Industry"),1,0)</f>
        <v>1</v>
      </c>
      <c r="CO883" s="19">
        <v>0</v>
      </c>
    </row>
    <row r="884" spans="3:93" x14ac:dyDescent="0.25">
      <c r="C884" s="36"/>
      <c r="D884" s="36"/>
      <c r="E884" s="36"/>
      <c r="F884" s="36"/>
      <c r="G884" s="36"/>
      <c r="H884" s="36"/>
      <c r="I884" s="36"/>
      <c r="J884" s="37"/>
      <c r="K884" s="37"/>
      <c r="L884" s="37"/>
      <c r="M884" s="37"/>
      <c r="N884" s="38"/>
      <c r="O884" s="38"/>
      <c r="P884" s="38"/>
      <c r="CI884" t="s">
        <v>228</v>
      </c>
      <c r="CJ884">
        <v>195</v>
      </c>
      <c r="CK884" t="s">
        <v>352</v>
      </c>
      <c r="CL884" t="s">
        <v>29</v>
      </c>
      <c r="CN884">
        <f>IF(AND(Table11[[#This Row],[CF heating system]]&lt;&gt;"Gas boiler",Table11[[#This Row],[Subsector]]&lt;&gt;"Industry"),1,0)</f>
        <v>1</v>
      </c>
      <c r="CO884" s="19">
        <v>0</v>
      </c>
    </row>
    <row r="885" spans="3:93" x14ac:dyDescent="0.25">
      <c r="C885" s="36"/>
      <c r="D885" s="36"/>
      <c r="E885" s="36"/>
      <c r="F885" s="36"/>
      <c r="G885" s="36"/>
      <c r="H885" s="36"/>
      <c r="I885" s="36"/>
      <c r="J885" s="37"/>
      <c r="K885" s="37"/>
      <c r="L885" s="37"/>
      <c r="M885" s="37"/>
      <c r="N885" s="38"/>
      <c r="O885" s="38"/>
      <c r="P885" s="38"/>
      <c r="CI885" t="s">
        <v>228</v>
      </c>
      <c r="CJ885">
        <v>196</v>
      </c>
      <c r="CK885" t="s">
        <v>352</v>
      </c>
      <c r="CL885" t="s">
        <v>29</v>
      </c>
      <c r="CN885">
        <f>IF(AND(Table11[[#This Row],[CF heating system]]&lt;&gt;"Gas boiler",Table11[[#This Row],[Subsector]]&lt;&gt;"Industry"),1,0)</f>
        <v>1</v>
      </c>
      <c r="CO885" s="19">
        <v>0</v>
      </c>
    </row>
    <row r="886" spans="3:93" x14ac:dyDescent="0.25">
      <c r="C886" s="36"/>
      <c r="D886" s="36"/>
      <c r="E886" s="36"/>
      <c r="F886" s="36"/>
      <c r="G886" s="36"/>
      <c r="H886" s="36"/>
      <c r="I886" s="36"/>
      <c r="J886" s="37"/>
      <c r="K886" s="37"/>
      <c r="L886" s="37"/>
      <c r="M886" s="37"/>
      <c r="N886" s="38"/>
      <c r="O886" s="38"/>
      <c r="P886" s="38"/>
      <c r="CI886" t="s">
        <v>228</v>
      </c>
      <c r="CJ886">
        <v>197</v>
      </c>
      <c r="CK886" t="s">
        <v>352</v>
      </c>
      <c r="CL886" t="s">
        <v>25</v>
      </c>
      <c r="CN886">
        <f>IF(AND(Table11[[#This Row],[CF heating system]]&lt;&gt;"Gas boiler",Table11[[#This Row],[Subsector]]&lt;&gt;"Industry"),1,0)</f>
        <v>0</v>
      </c>
      <c r="CO886" s="19">
        <v>0</v>
      </c>
    </row>
    <row r="887" spans="3:93" x14ac:dyDescent="0.25">
      <c r="C887" s="36"/>
      <c r="D887" s="36"/>
      <c r="E887" s="36"/>
      <c r="F887" s="36"/>
      <c r="G887" s="36"/>
      <c r="H887" s="36"/>
      <c r="I887" s="36"/>
      <c r="J887" s="37"/>
      <c r="K887" s="37"/>
      <c r="L887" s="37"/>
      <c r="M887" s="37"/>
      <c r="N887" s="38"/>
      <c r="O887" s="38"/>
      <c r="P887" s="38"/>
      <c r="CI887" t="s">
        <v>228</v>
      </c>
      <c r="CJ887">
        <v>198</v>
      </c>
      <c r="CK887" t="s">
        <v>352</v>
      </c>
      <c r="CL887" t="s">
        <v>25</v>
      </c>
      <c r="CN887">
        <f>IF(AND(Table11[[#This Row],[CF heating system]]&lt;&gt;"Gas boiler",Table11[[#This Row],[Subsector]]&lt;&gt;"Industry"),1,0)</f>
        <v>0</v>
      </c>
      <c r="CO887" s="19">
        <v>0</v>
      </c>
    </row>
    <row r="888" spans="3:93" x14ac:dyDescent="0.25">
      <c r="C888" s="36"/>
      <c r="D888" s="36"/>
      <c r="E888" s="36"/>
      <c r="F888" s="36"/>
      <c r="G888" s="36"/>
      <c r="H888" s="36"/>
      <c r="I888" s="36"/>
      <c r="J888" s="37"/>
      <c r="K888" s="37"/>
      <c r="L888" s="37"/>
      <c r="M888" s="37"/>
      <c r="N888" s="38"/>
      <c r="O888" s="38"/>
      <c r="P888" s="38"/>
      <c r="CI888" t="s">
        <v>228</v>
      </c>
      <c r="CJ888">
        <v>199</v>
      </c>
      <c r="CK888" t="s">
        <v>352</v>
      </c>
      <c r="CL888" t="s">
        <v>25</v>
      </c>
      <c r="CN888">
        <f>IF(AND(Table11[[#This Row],[CF heating system]]&lt;&gt;"Gas boiler",Table11[[#This Row],[Subsector]]&lt;&gt;"Industry"),1,0)</f>
        <v>0</v>
      </c>
      <c r="CO888" s="19">
        <v>0</v>
      </c>
    </row>
    <row r="889" spans="3:93" x14ac:dyDescent="0.25">
      <c r="C889" s="36"/>
      <c r="D889" s="36"/>
      <c r="E889" s="36"/>
      <c r="F889" s="36"/>
      <c r="G889" s="36"/>
      <c r="H889" s="36"/>
      <c r="I889" s="36"/>
      <c r="J889" s="37"/>
      <c r="K889" s="37"/>
      <c r="L889" s="37"/>
      <c r="M889" s="37"/>
      <c r="N889" s="38"/>
      <c r="O889" s="38"/>
      <c r="P889" s="38"/>
      <c r="CI889" t="s">
        <v>228</v>
      </c>
      <c r="CJ889">
        <v>200</v>
      </c>
      <c r="CK889" t="s">
        <v>352</v>
      </c>
      <c r="CL889" t="s">
        <v>25</v>
      </c>
      <c r="CN889">
        <f>IF(AND(Table11[[#This Row],[CF heating system]]&lt;&gt;"Gas boiler",Table11[[#This Row],[Subsector]]&lt;&gt;"Industry"),1,0)</f>
        <v>0</v>
      </c>
      <c r="CO889" s="19">
        <v>0</v>
      </c>
    </row>
    <row r="890" spans="3:93" x14ac:dyDescent="0.25">
      <c r="C890" s="36"/>
      <c r="D890" s="36"/>
      <c r="E890" s="36"/>
      <c r="F890" s="36"/>
      <c r="G890" s="36"/>
      <c r="H890" s="36"/>
      <c r="I890" s="36"/>
      <c r="J890" s="37"/>
      <c r="K890" s="37"/>
      <c r="L890" s="37"/>
      <c r="M890" s="37"/>
      <c r="N890" s="38"/>
      <c r="O890" s="38"/>
      <c r="P890" s="38"/>
      <c r="CI890" t="s">
        <v>228</v>
      </c>
      <c r="CJ890">
        <v>201</v>
      </c>
      <c r="CK890" t="s">
        <v>352</v>
      </c>
      <c r="CL890" t="s">
        <v>25</v>
      </c>
      <c r="CN890">
        <f>IF(AND(Table11[[#This Row],[CF heating system]]&lt;&gt;"Gas boiler",Table11[[#This Row],[Subsector]]&lt;&gt;"Industry"),1,0)</f>
        <v>0</v>
      </c>
      <c r="CO890" s="19">
        <v>0</v>
      </c>
    </row>
    <row r="891" spans="3:93" x14ac:dyDescent="0.25">
      <c r="C891" s="36"/>
      <c r="D891" s="36"/>
      <c r="E891" s="36"/>
      <c r="F891" s="36"/>
      <c r="G891" s="36"/>
      <c r="H891" s="36"/>
      <c r="I891" s="36"/>
      <c r="J891" s="37"/>
      <c r="K891" s="37"/>
      <c r="L891" s="37"/>
      <c r="M891" s="37"/>
      <c r="N891" s="38"/>
      <c r="O891" s="38"/>
      <c r="P891" s="38"/>
      <c r="CI891" t="s">
        <v>228</v>
      </c>
      <c r="CJ891">
        <v>202</v>
      </c>
      <c r="CK891" t="s">
        <v>352</v>
      </c>
      <c r="CL891" t="s">
        <v>25</v>
      </c>
      <c r="CN891">
        <f>IF(AND(Table11[[#This Row],[CF heating system]]&lt;&gt;"Gas boiler",Table11[[#This Row],[Subsector]]&lt;&gt;"Industry"),1,0)</f>
        <v>0</v>
      </c>
      <c r="CO891" s="19">
        <v>0</v>
      </c>
    </row>
    <row r="892" spans="3:93" x14ac:dyDescent="0.25">
      <c r="C892" s="36"/>
      <c r="D892" s="36"/>
      <c r="E892" s="36"/>
      <c r="F892" s="36"/>
      <c r="G892" s="36"/>
      <c r="H892" s="36"/>
      <c r="I892" s="36"/>
      <c r="J892" s="37"/>
      <c r="K892" s="37"/>
      <c r="L892" s="37"/>
      <c r="M892" s="37"/>
      <c r="N892" s="38"/>
      <c r="O892" s="38"/>
      <c r="P892" s="38"/>
      <c r="CI892" t="s">
        <v>228</v>
      </c>
      <c r="CJ892">
        <v>203</v>
      </c>
      <c r="CK892" t="s">
        <v>352</v>
      </c>
      <c r="CL892" t="s">
        <v>25</v>
      </c>
      <c r="CN892">
        <f>IF(AND(Table11[[#This Row],[CF heating system]]&lt;&gt;"Gas boiler",Table11[[#This Row],[Subsector]]&lt;&gt;"Industry"),1,0)</f>
        <v>0</v>
      </c>
      <c r="CO892" s="19">
        <v>0</v>
      </c>
    </row>
    <row r="893" spans="3:93" x14ac:dyDescent="0.25">
      <c r="C893" s="36"/>
      <c r="D893" s="36"/>
      <c r="E893" s="36"/>
      <c r="F893" s="36"/>
      <c r="G893" s="36"/>
      <c r="H893" s="36"/>
      <c r="I893" s="36"/>
      <c r="J893" s="37"/>
      <c r="K893" s="37"/>
      <c r="L893" s="37"/>
      <c r="M893" s="37"/>
      <c r="N893" s="38"/>
      <c r="O893" s="38"/>
      <c r="P893" s="38"/>
      <c r="CI893" t="s">
        <v>228</v>
      </c>
      <c r="CJ893">
        <v>204</v>
      </c>
      <c r="CK893" t="s">
        <v>352</v>
      </c>
      <c r="CL893" t="s">
        <v>20</v>
      </c>
      <c r="CN893">
        <f>IF(AND(Table11[[#This Row],[CF heating system]]&lt;&gt;"Gas boiler",Table11[[#This Row],[Subsector]]&lt;&gt;"Industry"),1,0)</f>
        <v>1</v>
      </c>
      <c r="CO893" s="19">
        <v>0</v>
      </c>
    </row>
    <row r="894" spans="3:93" x14ac:dyDescent="0.25">
      <c r="C894" s="36"/>
      <c r="D894" s="36"/>
      <c r="E894" s="36"/>
      <c r="F894" s="36"/>
      <c r="G894" s="36"/>
      <c r="H894" s="36"/>
      <c r="I894" s="36"/>
      <c r="J894" s="37"/>
      <c r="K894" s="37"/>
      <c r="L894" s="37"/>
      <c r="M894" s="37"/>
      <c r="N894" s="38"/>
      <c r="O894" s="38"/>
      <c r="P894" s="38"/>
      <c r="CI894" t="s">
        <v>228</v>
      </c>
      <c r="CJ894">
        <v>205</v>
      </c>
      <c r="CK894" t="s">
        <v>352</v>
      </c>
      <c r="CL894" t="s">
        <v>20</v>
      </c>
      <c r="CN894">
        <f>IF(AND(Table11[[#This Row],[CF heating system]]&lt;&gt;"Gas boiler",Table11[[#This Row],[Subsector]]&lt;&gt;"Industry"),1,0)</f>
        <v>1</v>
      </c>
      <c r="CO894" s="19">
        <v>0</v>
      </c>
    </row>
    <row r="895" spans="3:93" x14ac:dyDescent="0.25">
      <c r="C895" s="36"/>
      <c r="D895" s="36"/>
      <c r="E895" s="36"/>
      <c r="F895" s="36"/>
      <c r="G895" s="36"/>
      <c r="H895" s="36"/>
      <c r="I895" s="36"/>
      <c r="J895" s="37"/>
      <c r="K895" s="37"/>
      <c r="L895" s="37"/>
      <c r="M895" s="37"/>
      <c r="N895" s="38"/>
      <c r="O895" s="38"/>
      <c r="P895" s="38"/>
      <c r="CI895" t="s">
        <v>228</v>
      </c>
      <c r="CJ895">
        <v>206</v>
      </c>
      <c r="CK895" t="s">
        <v>352</v>
      </c>
      <c r="CL895" t="s">
        <v>20</v>
      </c>
      <c r="CN895">
        <f>IF(AND(Table11[[#This Row],[CF heating system]]&lt;&gt;"Gas boiler",Table11[[#This Row],[Subsector]]&lt;&gt;"Industry"),1,0)</f>
        <v>1</v>
      </c>
      <c r="CO895" s="19">
        <v>0</v>
      </c>
    </row>
    <row r="896" spans="3:93" x14ac:dyDescent="0.25">
      <c r="C896" s="36"/>
      <c r="D896" s="36"/>
      <c r="E896" s="36"/>
      <c r="F896" s="36"/>
      <c r="G896" s="36"/>
      <c r="H896" s="36"/>
      <c r="I896" s="36"/>
      <c r="J896" s="37"/>
      <c r="K896" s="37"/>
      <c r="L896" s="37"/>
      <c r="M896" s="37"/>
      <c r="N896" s="38"/>
      <c r="O896" s="38"/>
      <c r="P896" s="38"/>
      <c r="CI896" t="s">
        <v>228</v>
      </c>
      <c r="CJ896">
        <v>207</v>
      </c>
      <c r="CK896" t="s">
        <v>352</v>
      </c>
      <c r="CL896" t="s">
        <v>20</v>
      </c>
      <c r="CN896">
        <f>IF(AND(Table11[[#This Row],[CF heating system]]&lt;&gt;"Gas boiler",Table11[[#This Row],[Subsector]]&lt;&gt;"Industry"),1,0)</f>
        <v>1</v>
      </c>
      <c r="CO896" s="19">
        <v>0</v>
      </c>
    </row>
    <row r="897" spans="3:93" x14ac:dyDescent="0.25">
      <c r="C897" s="36"/>
      <c r="D897" s="36"/>
      <c r="E897" s="36"/>
      <c r="F897" s="36"/>
      <c r="G897" s="36"/>
      <c r="H897" s="36"/>
      <c r="I897" s="36"/>
      <c r="J897" s="37"/>
      <c r="K897" s="37"/>
      <c r="L897" s="37"/>
      <c r="M897" s="37"/>
      <c r="N897" s="38"/>
      <c r="O897" s="38"/>
      <c r="P897" s="38"/>
      <c r="CI897" t="s">
        <v>228</v>
      </c>
      <c r="CJ897">
        <v>208</v>
      </c>
      <c r="CK897" t="s">
        <v>352</v>
      </c>
      <c r="CL897" t="s">
        <v>20</v>
      </c>
      <c r="CN897">
        <f>IF(AND(Table11[[#This Row],[CF heating system]]&lt;&gt;"Gas boiler",Table11[[#This Row],[Subsector]]&lt;&gt;"Industry"),1,0)</f>
        <v>1</v>
      </c>
      <c r="CO897" s="19">
        <v>0</v>
      </c>
    </row>
    <row r="898" spans="3:93" x14ac:dyDescent="0.25">
      <c r="C898" s="36"/>
      <c r="D898" s="36"/>
      <c r="E898" s="36"/>
      <c r="F898" s="36"/>
      <c r="G898" s="36"/>
      <c r="H898" s="36"/>
      <c r="I898" s="36"/>
      <c r="J898" s="37"/>
      <c r="K898" s="37"/>
      <c r="L898" s="37"/>
      <c r="M898" s="37"/>
      <c r="N898" s="38"/>
      <c r="O898" s="38"/>
      <c r="P898" s="38"/>
      <c r="CI898" t="s">
        <v>228</v>
      </c>
      <c r="CJ898">
        <v>209</v>
      </c>
      <c r="CK898" t="s">
        <v>352</v>
      </c>
      <c r="CL898" t="s">
        <v>20</v>
      </c>
      <c r="CN898">
        <f>IF(AND(Table11[[#This Row],[CF heating system]]&lt;&gt;"Gas boiler",Table11[[#This Row],[Subsector]]&lt;&gt;"Industry"),1,0)</f>
        <v>1</v>
      </c>
      <c r="CO898" s="19">
        <v>0</v>
      </c>
    </row>
    <row r="899" spans="3:93" x14ac:dyDescent="0.25">
      <c r="C899" s="36"/>
      <c r="D899" s="36"/>
      <c r="E899" s="36"/>
      <c r="F899" s="36"/>
      <c r="G899" s="36"/>
      <c r="H899" s="36"/>
      <c r="I899" s="36"/>
      <c r="J899" s="37"/>
      <c r="K899" s="37"/>
      <c r="L899" s="37"/>
      <c r="M899" s="37"/>
      <c r="N899" s="38"/>
      <c r="O899" s="38"/>
      <c r="P899" s="38"/>
      <c r="CI899" t="s">
        <v>228</v>
      </c>
      <c r="CJ899">
        <v>210</v>
      </c>
      <c r="CK899" t="s">
        <v>352</v>
      </c>
      <c r="CL899" t="s">
        <v>20</v>
      </c>
      <c r="CN899">
        <f>IF(AND(Table11[[#This Row],[CF heating system]]&lt;&gt;"Gas boiler",Table11[[#This Row],[Subsector]]&lt;&gt;"Industry"),1,0)</f>
        <v>1</v>
      </c>
      <c r="CO899" s="19">
        <v>0</v>
      </c>
    </row>
    <row r="900" spans="3:93" x14ac:dyDescent="0.25">
      <c r="C900" s="36"/>
      <c r="D900" s="36"/>
      <c r="E900" s="36"/>
      <c r="F900" s="36"/>
      <c r="G900" s="36"/>
      <c r="H900" s="36"/>
      <c r="I900" s="36"/>
      <c r="J900" s="37"/>
      <c r="K900" s="37"/>
      <c r="L900" s="37"/>
      <c r="M900" s="37"/>
      <c r="N900" s="38"/>
      <c r="O900" s="38"/>
      <c r="P900" s="38"/>
      <c r="CI900" t="s">
        <v>228</v>
      </c>
      <c r="CJ900">
        <v>211</v>
      </c>
      <c r="CK900" t="s">
        <v>352</v>
      </c>
      <c r="CL900" t="s">
        <v>13</v>
      </c>
      <c r="CN900">
        <f>IF(AND(Table11[[#This Row],[CF heating system]]&lt;&gt;"Gas boiler",Table11[[#This Row],[Subsector]]&lt;&gt;"Industry"),1,0)</f>
        <v>1</v>
      </c>
      <c r="CO900" s="19">
        <v>0</v>
      </c>
    </row>
    <row r="901" spans="3:93" x14ac:dyDescent="0.25">
      <c r="C901" s="36"/>
      <c r="D901" s="36"/>
      <c r="E901" s="36"/>
      <c r="F901" s="36"/>
      <c r="G901" s="36"/>
      <c r="H901" s="36"/>
      <c r="I901" s="36"/>
      <c r="J901" s="37"/>
      <c r="K901" s="37"/>
      <c r="L901" s="37"/>
      <c r="M901" s="37"/>
      <c r="N901" s="38"/>
      <c r="O901" s="38"/>
      <c r="P901" s="38"/>
      <c r="CI901" t="s">
        <v>228</v>
      </c>
      <c r="CJ901">
        <v>212</v>
      </c>
      <c r="CK901" t="s">
        <v>352</v>
      </c>
      <c r="CL901" t="s">
        <v>13</v>
      </c>
      <c r="CN901">
        <f>IF(AND(Table11[[#This Row],[CF heating system]]&lt;&gt;"Gas boiler",Table11[[#This Row],[Subsector]]&lt;&gt;"Industry"),1,0)</f>
        <v>1</v>
      </c>
      <c r="CO901" s="19">
        <v>0</v>
      </c>
    </row>
    <row r="902" spans="3:93" x14ac:dyDescent="0.25">
      <c r="C902" s="36"/>
      <c r="D902" s="36"/>
      <c r="E902" s="36"/>
      <c r="F902" s="36"/>
      <c r="G902" s="36"/>
      <c r="H902" s="36"/>
      <c r="I902" s="36"/>
      <c r="J902" s="37"/>
      <c r="K902" s="37"/>
      <c r="L902" s="37"/>
      <c r="M902" s="37"/>
      <c r="N902" s="38"/>
      <c r="O902" s="38"/>
      <c r="P902" s="38"/>
      <c r="CI902" t="s">
        <v>228</v>
      </c>
      <c r="CJ902">
        <v>213</v>
      </c>
      <c r="CK902" t="s">
        <v>352</v>
      </c>
      <c r="CL902" t="s">
        <v>13</v>
      </c>
      <c r="CN902">
        <f>IF(AND(Table11[[#This Row],[CF heating system]]&lt;&gt;"Gas boiler",Table11[[#This Row],[Subsector]]&lt;&gt;"Industry"),1,0)</f>
        <v>1</v>
      </c>
      <c r="CO902" s="19">
        <v>0</v>
      </c>
    </row>
    <row r="903" spans="3:93" x14ac:dyDescent="0.25">
      <c r="C903" s="36"/>
      <c r="D903" s="36"/>
      <c r="E903" s="36"/>
      <c r="F903" s="36"/>
      <c r="G903" s="36"/>
      <c r="H903" s="36"/>
      <c r="I903" s="36"/>
      <c r="J903" s="37"/>
      <c r="K903" s="37"/>
      <c r="L903" s="37"/>
      <c r="M903" s="37"/>
      <c r="N903" s="38"/>
      <c r="O903" s="38"/>
      <c r="P903" s="38"/>
      <c r="CI903" t="s">
        <v>228</v>
      </c>
      <c r="CJ903">
        <v>214</v>
      </c>
      <c r="CK903" t="s">
        <v>352</v>
      </c>
      <c r="CL903" t="s">
        <v>13</v>
      </c>
      <c r="CN903">
        <f>IF(AND(Table11[[#This Row],[CF heating system]]&lt;&gt;"Gas boiler",Table11[[#This Row],[Subsector]]&lt;&gt;"Industry"),1,0)</f>
        <v>1</v>
      </c>
      <c r="CO903" s="19">
        <v>0</v>
      </c>
    </row>
    <row r="904" spans="3:93" x14ac:dyDescent="0.25">
      <c r="C904" s="36"/>
      <c r="D904" s="36"/>
      <c r="E904" s="36"/>
      <c r="F904" s="36"/>
      <c r="G904" s="36"/>
      <c r="H904" s="36"/>
      <c r="I904" s="36"/>
      <c r="J904" s="37"/>
      <c r="K904" s="37"/>
      <c r="L904" s="37"/>
      <c r="M904" s="37"/>
      <c r="N904" s="38"/>
      <c r="O904" s="38"/>
      <c r="P904" s="38"/>
      <c r="CI904" t="s">
        <v>228</v>
      </c>
      <c r="CJ904">
        <v>215</v>
      </c>
      <c r="CK904" t="s">
        <v>352</v>
      </c>
      <c r="CL904" t="s">
        <v>13</v>
      </c>
      <c r="CN904">
        <f>IF(AND(Table11[[#This Row],[CF heating system]]&lt;&gt;"Gas boiler",Table11[[#This Row],[Subsector]]&lt;&gt;"Industry"),1,0)</f>
        <v>1</v>
      </c>
      <c r="CO904" s="19">
        <v>0</v>
      </c>
    </row>
    <row r="905" spans="3:93" x14ac:dyDescent="0.25">
      <c r="C905" s="36"/>
      <c r="D905" s="36"/>
      <c r="E905" s="36"/>
      <c r="F905" s="36"/>
      <c r="G905" s="36"/>
      <c r="H905" s="36"/>
      <c r="I905" s="36"/>
      <c r="J905" s="37"/>
      <c r="K905" s="37"/>
      <c r="L905" s="37"/>
      <c r="M905" s="37"/>
      <c r="N905" s="38"/>
      <c r="O905" s="38"/>
      <c r="P905" s="38"/>
      <c r="CI905" t="s">
        <v>228</v>
      </c>
      <c r="CJ905">
        <v>216</v>
      </c>
      <c r="CK905" t="s">
        <v>352</v>
      </c>
      <c r="CL905" t="s">
        <v>13</v>
      </c>
      <c r="CN905">
        <f>IF(AND(Table11[[#This Row],[CF heating system]]&lt;&gt;"Gas boiler",Table11[[#This Row],[Subsector]]&lt;&gt;"Industry"),1,0)</f>
        <v>1</v>
      </c>
      <c r="CO905" s="19">
        <v>0</v>
      </c>
    </row>
    <row r="906" spans="3:93" x14ac:dyDescent="0.25">
      <c r="C906" s="36"/>
      <c r="D906" s="36"/>
      <c r="E906" s="36"/>
      <c r="F906" s="36"/>
      <c r="G906" s="36"/>
      <c r="H906" s="36"/>
      <c r="I906" s="36"/>
      <c r="J906" s="37"/>
      <c r="K906" s="37"/>
      <c r="L906" s="37"/>
      <c r="M906" s="37"/>
      <c r="N906" s="38"/>
      <c r="O906" s="38"/>
      <c r="P906" s="38"/>
      <c r="CI906" t="s">
        <v>228</v>
      </c>
      <c r="CJ906">
        <v>217</v>
      </c>
      <c r="CK906" t="s">
        <v>352</v>
      </c>
      <c r="CL906" t="s">
        <v>13</v>
      </c>
      <c r="CN906">
        <f>IF(AND(Table11[[#This Row],[CF heating system]]&lt;&gt;"Gas boiler",Table11[[#This Row],[Subsector]]&lt;&gt;"Industry"),1,0)</f>
        <v>1</v>
      </c>
      <c r="CO906" s="19">
        <v>0</v>
      </c>
    </row>
    <row r="907" spans="3:93" x14ac:dyDescent="0.25">
      <c r="C907" s="36"/>
      <c r="D907" s="36"/>
      <c r="E907" s="36"/>
      <c r="F907" s="36"/>
      <c r="G907" s="36"/>
      <c r="H907" s="36"/>
      <c r="I907" s="36"/>
      <c r="J907" s="37"/>
      <c r="K907" s="37"/>
      <c r="L907" s="37"/>
      <c r="M907" s="37"/>
      <c r="N907" s="38"/>
      <c r="O907" s="38"/>
      <c r="P907" s="38"/>
      <c r="CI907" t="s">
        <v>228</v>
      </c>
      <c r="CJ907">
        <v>218</v>
      </c>
      <c r="CK907" t="s">
        <v>352</v>
      </c>
      <c r="CL907" t="s">
        <v>29</v>
      </c>
      <c r="CN907">
        <f>IF(AND(Table11[[#This Row],[CF heating system]]&lt;&gt;"Gas boiler",Table11[[#This Row],[Subsector]]&lt;&gt;"Industry"),1,0)</f>
        <v>1</v>
      </c>
      <c r="CO907" s="19">
        <v>0</v>
      </c>
    </row>
    <row r="908" spans="3:93" x14ac:dyDescent="0.25">
      <c r="C908" s="36"/>
      <c r="D908" s="36"/>
      <c r="E908" s="36"/>
      <c r="F908" s="36"/>
      <c r="G908" s="36"/>
      <c r="H908" s="36"/>
      <c r="I908" s="36"/>
      <c r="J908" s="37"/>
      <c r="K908" s="37"/>
      <c r="L908" s="37"/>
      <c r="M908" s="37"/>
      <c r="N908" s="38"/>
      <c r="O908" s="38"/>
      <c r="P908" s="38"/>
      <c r="CI908" t="s">
        <v>228</v>
      </c>
      <c r="CJ908">
        <v>219</v>
      </c>
      <c r="CK908" t="s">
        <v>352</v>
      </c>
      <c r="CL908" t="s">
        <v>29</v>
      </c>
      <c r="CN908">
        <f>IF(AND(Table11[[#This Row],[CF heating system]]&lt;&gt;"Gas boiler",Table11[[#This Row],[Subsector]]&lt;&gt;"Industry"),1,0)</f>
        <v>1</v>
      </c>
      <c r="CO908" s="19">
        <v>0</v>
      </c>
    </row>
    <row r="909" spans="3:93" x14ac:dyDescent="0.25">
      <c r="C909" s="36"/>
      <c r="D909" s="36"/>
      <c r="E909" s="36"/>
      <c r="F909" s="36"/>
      <c r="G909" s="36"/>
      <c r="H909" s="36"/>
      <c r="I909" s="36"/>
      <c r="J909" s="37"/>
      <c r="K909" s="37"/>
      <c r="L909" s="37"/>
      <c r="M909" s="37"/>
      <c r="N909" s="38"/>
      <c r="O909" s="38"/>
      <c r="P909" s="38"/>
      <c r="CI909" t="s">
        <v>228</v>
      </c>
      <c r="CJ909">
        <v>220</v>
      </c>
      <c r="CK909" t="s">
        <v>352</v>
      </c>
      <c r="CL909" t="s">
        <v>29</v>
      </c>
      <c r="CN909">
        <f>IF(AND(Table11[[#This Row],[CF heating system]]&lt;&gt;"Gas boiler",Table11[[#This Row],[Subsector]]&lt;&gt;"Industry"),1,0)</f>
        <v>1</v>
      </c>
      <c r="CO909" s="19">
        <v>0</v>
      </c>
    </row>
    <row r="910" spans="3:93" x14ac:dyDescent="0.25">
      <c r="C910" s="36"/>
      <c r="D910" s="36"/>
      <c r="E910" s="36"/>
      <c r="F910" s="36"/>
      <c r="G910" s="36"/>
      <c r="H910" s="36"/>
      <c r="I910" s="36"/>
      <c r="J910" s="37"/>
      <c r="K910" s="37"/>
      <c r="L910" s="37"/>
      <c r="M910" s="37"/>
      <c r="N910" s="38"/>
      <c r="O910" s="38"/>
      <c r="P910" s="38"/>
      <c r="CI910" t="s">
        <v>228</v>
      </c>
      <c r="CJ910">
        <v>221</v>
      </c>
      <c r="CK910" t="s">
        <v>352</v>
      </c>
      <c r="CL910" t="s">
        <v>29</v>
      </c>
      <c r="CN910">
        <f>IF(AND(Table11[[#This Row],[CF heating system]]&lt;&gt;"Gas boiler",Table11[[#This Row],[Subsector]]&lt;&gt;"Industry"),1,0)</f>
        <v>1</v>
      </c>
      <c r="CO910" s="19">
        <v>0</v>
      </c>
    </row>
    <row r="911" spans="3:93" x14ac:dyDescent="0.25">
      <c r="C911" s="36"/>
      <c r="D911" s="36"/>
      <c r="E911" s="36"/>
      <c r="F911" s="36"/>
      <c r="G911" s="36"/>
      <c r="H911" s="36"/>
      <c r="I911" s="36"/>
      <c r="J911" s="37"/>
      <c r="K911" s="37"/>
      <c r="L911" s="37"/>
      <c r="M911" s="37"/>
      <c r="N911" s="38"/>
      <c r="O911" s="38"/>
      <c r="P911" s="38"/>
      <c r="CI911" t="s">
        <v>228</v>
      </c>
      <c r="CJ911">
        <v>222</v>
      </c>
      <c r="CK911" t="s">
        <v>352</v>
      </c>
      <c r="CL911" t="s">
        <v>29</v>
      </c>
      <c r="CN911">
        <f>IF(AND(Table11[[#This Row],[CF heating system]]&lt;&gt;"Gas boiler",Table11[[#This Row],[Subsector]]&lt;&gt;"Industry"),1,0)</f>
        <v>1</v>
      </c>
      <c r="CO911" s="19">
        <v>0</v>
      </c>
    </row>
    <row r="912" spans="3:93" x14ac:dyDescent="0.25">
      <c r="C912" s="36"/>
      <c r="D912" s="36"/>
      <c r="E912" s="36"/>
      <c r="F912" s="36"/>
      <c r="G912" s="36"/>
      <c r="H912" s="36"/>
      <c r="I912" s="36"/>
      <c r="J912" s="37"/>
      <c r="K912" s="37"/>
      <c r="L912" s="37"/>
      <c r="M912" s="37"/>
      <c r="N912" s="38"/>
      <c r="O912" s="38"/>
      <c r="P912" s="38"/>
      <c r="CI912" t="s">
        <v>228</v>
      </c>
      <c r="CJ912">
        <v>223</v>
      </c>
      <c r="CK912" t="s">
        <v>352</v>
      </c>
      <c r="CL912" t="s">
        <v>29</v>
      </c>
      <c r="CN912">
        <f>IF(AND(Table11[[#This Row],[CF heating system]]&lt;&gt;"Gas boiler",Table11[[#This Row],[Subsector]]&lt;&gt;"Industry"),1,0)</f>
        <v>1</v>
      </c>
      <c r="CO912" s="19">
        <v>0</v>
      </c>
    </row>
    <row r="913" spans="3:93" x14ac:dyDescent="0.25">
      <c r="C913" s="36"/>
      <c r="D913" s="36"/>
      <c r="E913" s="36"/>
      <c r="F913" s="36"/>
      <c r="G913" s="36"/>
      <c r="H913" s="36"/>
      <c r="I913" s="36"/>
      <c r="J913" s="37"/>
      <c r="K913" s="37"/>
      <c r="L913" s="37"/>
      <c r="M913" s="37"/>
      <c r="N913" s="38"/>
      <c r="O913" s="38"/>
      <c r="P913" s="38"/>
      <c r="CI913" t="s">
        <v>228</v>
      </c>
      <c r="CJ913">
        <v>224</v>
      </c>
      <c r="CK913" t="s">
        <v>352</v>
      </c>
      <c r="CL913" t="s">
        <v>29</v>
      </c>
      <c r="CN913">
        <f>IF(AND(Table11[[#This Row],[CF heating system]]&lt;&gt;"Gas boiler",Table11[[#This Row],[Subsector]]&lt;&gt;"Industry"),1,0)</f>
        <v>1</v>
      </c>
      <c r="CO913" s="19">
        <v>0</v>
      </c>
    </row>
    <row r="914" spans="3:93" x14ac:dyDescent="0.25">
      <c r="C914" s="36"/>
      <c r="D914" s="36"/>
      <c r="E914" s="36"/>
      <c r="F914" s="36"/>
      <c r="G914" s="36"/>
      <c r="H914" s="36"/>
      <c r="I914" s="36"/>
      <c r="J914" s="37"/>
      <c r="K914" s="37"/>
      <c r="L914" s="37"/>
      <c r="M914" s="37"/>
      <c r="N914" s="38"/>
      <c r="O914" s="38"/>
      <c r="P914" s="38"/>
      <c r="CI914" t="s">
        <v>228</v>
      </c>
      <c r="CJ914">
        <v>225</v>
      </c>
      <c r="CK914" t="s">
        <v>352</v>
      </c>
      <c r="CL914" t="s">
        <v>25</v>
      </c>
      <c r="CN914">
        <f>IF(AND(Table11[[#This Row],[CF heating system]]&lt;&gt;"Gas boiler",Table11[[#This Row],[Subsector]]&lt;&gt;"Industry"),1,0)</f>
        <v>0</v>
      </c>
      <c r="CO914" s="19">
        <v>0</v>
      </c>
    </row>
    <row r="915" spans="3:93" x14ac:dyDescent="0.25">
      <c r="C915" s="36"/>
      <c r="D915" s="36"/>
      <c r="E915" s="36"/>
      <c r="F915" s="36"/>
      <c r="G915" s="36"/>
      <c r="H915" s="36"/>
      <c r="I915" s="36"/>
      <c r="J915" s="37"/>
      <c r="K915" s="37"/>
      <c r="L915" s="37"/>
      <c r="M915" s="37"/>
      <c r="N915" s="38"/>
      <c r="O915" s="38"/>
      <c r="P915" s="38"/>
      <c r="CI915" t="s">
        <v>228</v>
      </c>
      <c r="CJ915">
        <v>226</v>
      </c>
      <c r="CK915" t="s">
        <v>352</v>
      </c>
      <c r="CL915" t="s">
        <v>25</v>
      </c>
      <c r="CN915">
        <f>IF(AND(Table11[[#This Row],[CF heating system]]&lt;&gt;"Gas boiler",Table11[[#This Row],[Subsector]]&lt;&gt;"Industry"),1,0)</f>
        <v>0</v>
      </c>
      <c r="CO915" s="19">
        <v>0</v>
      </c>
    </row>
    <row r="916" spans="3:93" x14ac:dyDescent="0.25">
      <c r="C916" s="36"/>
      <c r="D916" s="36"/>
      <c r="E916" s="36"/>
      <c r="F916" s="36"/>
      <c r="G916" s="36"/>
      <c r="H916" s="36"/>
      <c r="I916" s="36"/>
      <c r="J916" s="37"/>
      <c r="K916" s="37"/>
      <c r="L916" s="37"/>
      <c r="M916" s="37"/>
      <c r="N916" s="38"/>
      <c r="O916" s="38"/>
      <c r="P916" s="38"/>
      <c r="CI916" t="s">
        <v>228</v>
      </c>
      <c r="CJ916">
        <v>227</v>
      </c>
      <c r="CK916" t="s">
        <v>352</v>
      </c>
      <c r="CL916" t="s">
        <v>25</v>
      </c>
      <c r="CN916">
        <f>IF(AND(Table11[[#This Row],[CF heating system]]&lt;&gt;"Gas boiler",Table11[[#This Row],[Subsector]]&lt;&gt;"Industry"),1,0)</f>
        <v>0</v>
      </c>
      <c r="CO916" s="19">
        <v>0</v>
      </c>
    </row>
    <row r="917" spans="3:93" x14ac:dyDescent="0.25">
      <c r="C917" s="36"/>
      <c r="D917" s="36"/>
      <c r="E917" s="36"/>
      <c r="F917" s="36"/>
      <c r="G917" s="36"/>
      <c r="H917" s="36"/>
      <c r="I917" s="36"/>
      <c r="J917" s="37"/>
      <c r="K917" s="37"/>
      <c r="L917" s="37"/>
      <c r="M917" s="37"/>
      <c r="N917" s="38"/>
      <c r="O917" s="38"/>
      <c r="P917" s="38"/>
      <c r="CI917" t="s">
        <v>228</v>
      </c>
      <c r="CJ917">
        <v>228</v>
      </c>
      <c r="CK917" t="s">
        <v>352</v>
      </c>
      <c r="CL917" t="s">
        <v>25</v>
      </c>
      <c r="CN917">
        <f>IF(AND(Table11[[#This Row],[CF heating system]]&lt;&gt;"Gas boiler",Table11[[#This Row],[Subsector]]&lt;&gt;"Industry"),1,0)</f>
        <v>0</v>
      </c>
      <c r="CO917" s="19">
        <v>0</v>
      </c>
    </row>
    <row r="918" spans="3:93" x14ac:dyDescent="0.25">
      <c r="C918" s="36"/>
      <c r="D918" s="36"/>
      <c r="E918" s="36"/>
      <c r="F918" s="36"/>
      <c r="G918" s="36"/>
      <c r="H918" s="36"/>
      <c r="I918" s="36"/>
      <c r="J918" s="37"/>
      <c r="K918" s="37"/>
      <c r="L918" s="37"/>
      <c r="M918" s="37"/>
      <c r="N918" s="38"/>
      <c r="O918" s="38"/>
      <c r="P918" s="38"/>
      <c r="CI918" t="s">
        <v>228</v>
      </c>
      <c r="CJ918">
        <v>229</v>
      </c>
      <c r="CK918" t="s">
        <v>352</v>
      </c>
      <c r="CL918" t="s">
        <v>25</v>
      </c>
      <c r="CN918">
        <f>IF(AND(Table11[[#This Row],[CF heating system]]&lt;&gt;"Gas boiler",Table11[[#This Row],[Subsector]]&lt;&gt;"Industry"),1,0)</f>
        <v>0</v>
      </c>
      <c r="CO918" s="19">
        <v>0</v>
      </c>
    </row>
    <row r="919" spans="3:93" x14ac:dyDescent="0.25">
      <c r="C919" s="36"/>
      <c r="D919" s="36"/>
      <c r="E919" s="36"/>
      <c r="F919" s="36"/>
      <c r="G919" s="36"/>
      <c r="H919" s="36"/>
      <c r="I919" s="36"/>
      <c r="J919" s="37"/>
      <c r="K919" s="37"/>
      <c r="L919" s="37"/>
      <c r="M919" s="37"/>
      <c r="N919" s="38"/>
      <c r="O919" s="38"/>
      <c r="P919" s="38"/>
      <c r="CI919" t="s">
        <v>228</v>
      </c>
      <c r="CJ919">
        <v>230</v>
      </c>
      <c r="CK919" t="s">
        <v>352</v>
      </c>
      <c r="CL919" t="s">
        <v>25</v>
      </c>
      <c r="CN919">
        <f>IF(AND(Table11[[#This Row],[CF heating system]]&lt;&gt;"Gas boiler",Table11[[#This Row],[Subsector]]&lt;&gt;"Industry"),1,0)</f>
        <v>0</v>
      </c>
      <c r="CO919" s="19">
        <v>0</v>
      </c>
    </row>
    <row r="920" spans="3:93" x14ac:dyDescent="0.25">
      <c r="C920" s="36"/>
      <c r="D920" s="36"/>
      <c r="E920" s="36"/>
      <c r="F920" s="36"/>
      <c r="G920" s="36"/>
      <c r="H920" s="36"/>
      <c r="I920" s="36"/>
      <c r="J920" s="37"/>
      <c r="K920" s="37"/>
      <c r="L920" s="37"/>
      <c r="M920" s="37"/>
      <c r="N920" s="38"/>
      <c r="O920" s="38"/>
      <c r="P920" s="38"/>
      <c r="CI920" t="s">
        <v>228</v>
      </c>
      <c r="CJ920">
        <v>231</v>
      </c>
      <c r="CK920" t="s">
        <v>352</v>
      </c>
      <c r="CL920" t="s">
        <v>25</v>
      </c>
      <c r="CN920">
        <f>IF(AND(Table11[[#This Row],[CF heating system]]&lt;&gt;"Gas boiler",Table11[[#This Row],[Subsector]]&lt;&gt;"Industry"),1,0)</f>
        <v>0</v>
      </c>
      <c r="CO920" s="19">
        <v>0</v>
      </c>
    </row>
    <row r="921" spans="3:93" x14ac:dyDescent="0.25">
      <c r="C921" s="36"/>
      <c r="D921" s="36"/>
      <c r="E921" s="36"/>
      <c r="F921" s="36"/>
      <c r="G921" s="36"/>
      <c r="H921" s="36"/>
      <c r="I921" s="36"/>
      <c r="J921" s="37"/>
      <c r="K921" s="37"/>
      <c r="L921" s="37"/>
      <c r="M921" s="37"/>
      <c r="N921" s="38"/>
      <c r="O921" s="38"/>
      <c r="P921" s="38"/>
      <c r="CI921" t="s">
        <v>228</v>
      </c>
      <c r="CJ921">
        <v>232</v>
      </c>
      <c r="CK921" t="s">
        <v>352</v>
      </c>
      <c r="CL921" t="s">
        <v>20</v>
      </c>
      <c r="CN921">
        <f>IF(AND(Table11[[#This Row],[CF heating system]]&lt;&gt;"Gas boiler",Table11[[#This Row],[Subsector]]&lt;&gt;"Industry"),1,0)</f>
        <v>1</v>
      </c>
      <c r="CO921" s="19">
        <v>0</v>
      </c>
    </row>
    <row r="922" spans="3:93" x14ac:dyDescent="0.25">
      <c r="C922" s="36"/>
      <c r="D922" s="36"/>
      <c r="E922" s="36"/>
      <c r="F922" s="36"/>
      <c r="G922" s="36"/>
      <c r="H922" s="36"/>
      <c r="I922" s="36"/>
      <c r="J922" s="37"/>
      <c r="K922" s="37"/>
      <c r="L922" s="37"/>
      <c r="M922" s="37"/>
      <c r="N922" s="38"/>
      <c r="O922" s="38"/>
      <c r="P922" s="38"/>
      <c r="CI922" t="s">
        <v>228</v>
      </c>
      <c r="CJ922">
        <v>233</v>
      </c>
      <c r="CK922" t="s">
        <v>352</v>
      </c>
      <c r="CL922" t="s">
        <v>20</v>
      </c>
      <c r="CN922">
        <f>IF(AND(Table11[[#This Row],[CF heating system]]&lt;&gt;"Gas boiler",Table11[[#This Row],[Subsector]]&lt;&gt;"Industry"),1,0)</f>
        <v>1</v>
      </c>
      <c r="CO922" s="19">
        <v>0</v>
      </c>
    </row>
    <row r="923" spans="3:93" x14ac:dyDescent="0.25">
      <c r="C923" s="36"/>
      <c r="D923" s="36"/>
      <c r="E923" s="36"/>
      <c r="F923" s="36"/>
      <c r="G923" s="36"/>
      <c r="H923" s="36"/>
      <c r="I923" s="36"/>
      <c r="J923" s="37"/>
      <c r="K923" s="37"/>
      <c r="L923" s="37"/>
      <c r="M923" s="37"/>
      <c r="N923" s="38"/>
      <c r="O923" s="38"/>
      <c r="P923" s="38"/>
      <c r="CI923" t="s">
        <v>228</v>
      </c>
      <c r="CJ923">
        <v>234</v>
      </c>
      <c r="CK923" t="s">
        <v>352</v>
      </c>
      <c r="CL923" t="s">
        <v>20</v>
      </c>
      <c r="CN923">
        <f>IF(AND(Table11[[#This Row],[CF heating system]]&lt;&gt;"Gas boiler",Table11[[#This Row],[Subsector]]&lt;&gt;"Industry"),1,0)</f>
        <v>1</v>
      </c>
      <c r="CO923" s="19">
        <v>0</v>
      </c>
    </row>
    <row r="924" spans="3:93" x14ac:dyDescent="0.25">
      <c r="C924" s="36"/>
      <c r="D924" s="36"/>
      <c r="E924" s="36"/>
      <c r="F924" s="36"/>
      <c r="G924" s="36"/>
      <c r="H924" s="36"/>
      <c r="I924" s="36"/>
      <c r="J924" s="37"/>
      <c r="K924" s="37"/>
      <c r="L924" s="37"/>
      <c r="M924" s="37"/>
      <c r="N924" s="38"/>
      <c r="O924" s="38"/>
      <c r="P924" s="38"/>
      <c r="CI924" t="s">
        <v>228</v>
      </c>
      <c r="CJ924">
        <v>235</v>
      </c>
      <c r="CK924" t="s">
        <v>352</v>
      </c>
      <c r="CL924" t="s">
        <v>20</v>
      </c>
      <c r="CN924">
        <f>IF(AND(Table11[[#This Row],[CF heating system]]&lt;&gt;"Gas boiler",Table11[[#This Row],[Subsector]]&lt;&gt;"Industry"),1,0)</f>
        <v>1</v>
      </c>
      <c r="CO924" s="19">
        <v>0</v>
      </c>
    </row>
    <row r="925" spans="3:93" x14ac:dyDescent="0.25">
      <c r="C925" s="36"/>
      <c r="D925" s="36"/>
      <c r="E925" s="36"/>
      <c r="F925" s="36"/>
      <c r="G925" s="36"/>
      <c r="H925" s="36"/>
      <c r="I925" s="36"/>
      <c r="J925" s="37"/>
      <c r="K925" s="37"/>
      <c r="L925" s="37"/>
      <c r="M925" s="37"/>
      <c r="N925" s="38"/>
      <c r="O925" s="38"/>
      <c r="P925" s="38"/>
      <c r="CI925" t="s">
        <v>228</v>
      </c>
      <c r="CJ925">
        <v>236</v>
      </c>
      <c r="CK925" t="s">
        <v>352</v>
      </c>
      <c r="CL925" t="s">
        <v>20</v>
      </c>
      <c r="CN925">
        <f>IF(AND(Table11[[#This Row],[CF heating system]]&lt;&gt;"Gas boiler",Table11[[#This Row],[Subsector]]&lt;&gt;"Industry"),1,0)</f>
        <v>1</v>
      </c>
      <c r="CO925" s="19">
        <v>0</v>
      </c>
    </row>
    <row r="926" spans="3:93" x14ac:dyDescent="0.25">
      <c r="C926" s="36"/>
      <c r="D926" s="36"/>
      <c r="E926" s="36"/>
      <c r="F926" s="36"/>
      <c r="G926" s="36"/>
      <c r="H926" s="36"/>
      <c r="I926" s="36"/>
      <c r="J926" s="37"/>
      <c r="K926" s="37"/>
      <c r="L926" s="37"/>
      <c r="M926" s="37"/>
      <c r="N926" s="38"/>
      <c r="O926" s="38"/>
      <c r="P926" s="38"/>
      <c r="CI926" t="s">
        <v>228</v>
      </c>
      <c r="CJ926">
        <v>237</v>
      </c>
      <c r="CK926" t="s">
        <v>352</v>
      </c>
      <c r="CL926" t="s">
        <v>20</v>
      </c>
      <c r="CN926">
        <f>IF(AND(Table11[[#This Row],[CF heating system]]&lt;&gt;"Gas boiler",Table11[[#This Row],[Subsector]]&lt;&gt;"Industry"),1,0)</f>
        <v>1</v>
      </c>
      <c r="CO926" s="19">
        <v>0</v>
      </c>
    </row>
    <row r="927" spans="3:93" x14ac:dyDescent="0.25">
      <c r="C927" s="36"/>
      <c r="D927" s="36"/>
      <c r="E927" s="36"/>
      <c r="F927" s="36"/>
      <c r="G927" s="36"/>
      <c r="H927" s="36"/>
      <c r="I927" s="36"/>
      <c r="J927" s="37"/>
      <c r="K927" s="37"/>
      <c r="L927" s="37"/>
      <c r="M927" s="37"/>
      <c r="N927" s="38"/>
      <c r="O927" s="38"/>
      <c r="P927" s="38"/>
      <c r="CI927" t="s">
        <v>228</v>
      </c>
      <c r="CJ927">
        <v>238</v>
      </c>
      <c r="CK927" t="s">
        <v>352</v>
      </c>
      <c r="CL927" t="s">
        <v>20</v>
      </c>
      <c r="CN927">
        <f>IF(AND(Table11[[#This Row],[CF heating system]]&lt;&gt;"Gas boiler",Table11[[#This Row],[Subsector]]&lt;&gt;"Industry"),1,0)</f>
        <v>1</v>
      </c>
      <c r="CO927" s="19">
        <v>0</v>
      </c>
    </row>
    <row r="928" spans="3:93" x14ac:dyDescent="0.25">
      <c r="C928" s="36"/>
      <c r="D928" s="36"/>
      <c r="E928" s="36"/>
      <c r="F928" s="36"/>
      <c r="G928" s="36"/>
      <c r="H928" s="36"/>
      <c r="I928" s="36"/>
      <c r="J928" s="37"/>
      <c r="K928" s="37"/>
      <c r="L928" s="37"/>
      <c r="M928" s="37"/>
      <c r="N928" s="38"/>
      <c r="O928" s="38"/>
      <c r="P928" s="38"/>
      <c r="CI928" t="s">
        <v>228</v>
      </c>
      <c r="CJ928">
        <v>239</v>
      </c>
      <c r="CK928" t="s">
        <v>352</v>
      </c>
      <c r="CL928" t="s">
        <v>13</v>
      </c>
      <c r="CN928">
        <f>IF(AND(Table11[[#This Row],[CF heating system]]&lt;&gt;"Gas boiler",Table11[[#This Row],[Subsector]]&lt;&gt;"Industry"),1,0)</f>
        <v>1</v>
      </c>
      <c r="CO928" s="19">
        <v>0</v>
      </c>
    </row>
    <row r="929" spans="3:93" x14ac:dyDescent="0.25">
      <c r="C929" s="36"/>
      <c r="D929" s="36"/>
      <c r="E929" s="36"/>
      <c r="F929" s="36"/>
      <c r="G929" s="36"/>
      <c r="H929" s="36"/>
      <c r="I929" s="36"/>
      <c r="J929" s="37"/>
      <c r="K929" s="37"/>
      <c r="L929" s="37"/>
      <c r="M929" s="37"/>
      <c r="N929" s="38"/>
      <c r="O929" s="38"/>
      <c r="P929" s="38"/>
      <c r="CI929" t="s">
        <v>228</v>
      </c>
      <c r="CJ929">
        <v>240</v>
      </c>
      <c r="CK929" t="s">
        <v>352</v>
      </c>
      <c r="CL929" t="s">
        <v>13</v>
      </c>
      <c r="CN929">
        <f>IF(AND(Table11[[#This Row],[CF heating system]]&lt;&gt;"Gas boiler",Table11[[#This Row],[Subsector]]&lt;&gt;"Industry"),1,0)</f>
        <v>1</v>
      </c>
      <c r="CO929" s="19">
        <v>0</v>
      </c>
    </row>
    <row r="930" spans="3:93" x14ac:dyDescent="0.25">
      <c r="C930" s="36"/>
      <c r="D930" s="36"/>
      <c r="E930" s="36"/>
      <c r="F930" s="36"/>
      <c r="G930" s="36"/>
      <c r="H930" s="36"/>
      <c r="I930" s="36"/>
      <c r="J930" s="37"/>
      <c r="K930" s="37"/>
      <c r="L930" s="37"/>
      <c r="M930" s="37"/>
      <c r="N930" s="38"/>
      <c r="O930" s="38"/>
      <c r="P930" s="38"/>
      <c r="CI930" t="s">
        <v>228</v>
      </c>
      <c r="CJ930">
        <v>241</v>
      </c>
      <c r="CK930" t="s">
        <v>352</v>
      </c>
      <c r="CL930" t="s">
        <v>13</v>
      </c>
      <c r="CN930">
        <f>IF(AND(Table11[[#This Row],[CF heating system]]&lt;&gt;"Gas boiler",Table11[[#This Row],[Subsector]]&lt;&gt;"Industry"),1,0)</f>
        <v>1</v>
      </c>
      <c r="CO930" s="19">
        <v>0</v>
      </c>
    </row>
    <row r="931" spans="3:93" x14ac:dyDescent="0.25">
      <c r="C931" s="36"/>
      <c r="D931" s="36"/>
      <c r="E931" s="36"/>
      <c r="F931" s="36"/>
      <c r="G931" s="36"/>
      <c r="H931" s="36"/>
      <c r="I931" s="36"/>
      <c r="J931" s="37"/>
      <c r="K931" s="37"/>
      <c r="L931" s="37"/>
      <c r="M931" s="37"/>
      <c r="N931" s="38"/>
      <c r="O931" s="38"/>
      <c r="P931" s="38"/>
      <c r="CI931" t="s">
        <v>228</v>
      </c>
      <c r="CJ931">
        <v>242</v>
      </c>
      <c r="CK931" t="s">
        <v>352</v>
      </c>
      <c r="CL931" t="s">
        <v>13</v>
      </c>
      <c r="CN931">
        <f>IF(AND(Table11[[#This Row],[CF heating system]]&lt;&gt;"Gas boiler",Table11[[#This Row],[Subsector]]&lt;&gt;"Industry"),1,0)</f>
        <v>1</v>
      </c>
      <c r="CO931" s="19">
        <v>0</v>
      </c>
    </row>
    <row r="932" spans="3:93" x14ac:dyDescent="0.25">
      <c r="C932" s="36"/>
      <c r="D932" s="36"/>
      <c r="E932" s="36"/>
      <c r="F932" s="36"/>
      <c r="G932" s="36"/>
      <c r="H932" s="36"/>
      <c r="I932" s="36"/>
      <c r="J932" s="37"/>
      <c r="K932" s="37"/>
      <c r="L932" s="37"/>
      <c r="M932" s="37"/>
      <c r="N932" s="38"/>
      <c r="O932" s="38"/>
      <c r="P932" s="38"/>
      <c r="CI932" t="s">
        <v>228</v>
      </c>
      <c r="CJ932">
        <v>243</v>
      </c>
      <c r="CK932" t="s">
        <v>352</v>
      </c>
      <c r="CL932" t="s">
        <v>13</v>
      </c>
      <c r="CN932">
        <f>IF(AND(Table11[[#This Row],[CF heating system]]&lt;&gt;"Gas boiler",Table11[[#This Row],[Subsector]]&lt;&gt;"Industry"),1,0)</f>
        <v>1</v>
      </c>
      <c r="CO932" s="19">
        <v>0</v>
      </c>
    </row>
    <row r="933" spans="3:93" x14ac:dyDescent="0.25">
      <c r="C933" s="36"/>
      <c r="D933" s="36"/>
      <c r="E933" s="36"/>
      <c r="F933" s="36"/>
      <c r="G933" s="36"/>
      <c r="H933" s="36"/>
      <c r="I933" s="36"/>
      <c r="J933" s="37"/>
      <c r="K933" s="37"/>
      <c r="L933" s="37"/>
      <c r="M933" s="37"/>
      <c r="N933" s="38"/>
      <c r="O933" s="38"/>
      <c r="P933" s="38"/>
      <c r="CI933" t="s">
        <v>228</v>
      </c>
      <c r="CJ933">
        <v>244</v>
      </c>
      <c r="CK933" t="s">
        <v>352</v>
      </c>
      <c r="CL933" t="s">
        <v>13</v>
      </c>
      <c r="CN933">
        <f>IF(AND(Table11[[#This Row],[CF heating system]]&lt;&gt;"Gas boiler",Table11[[#This Row],[Subsector]]&lt;&gt;"Industry"),1,0)</f>
        <v>1</v>
      </c>
      <c r="CO933" s="19">
        <v>0</v>
      </c>
    </row>
    <row r="934" spans="3:93" x14ac:dyDescent="0.25">
      <c r="C934" s="36"/>
      <c r="D934" s="36"/>
      <c r="E934" s="36"/>
      <c r="F934" s="36"/>
      <c r="G934" s="36"/>
      <c r="H934" s="36"/>
      <c r="I934" s="36"/>
      <c r="J934" s="37"/>
      <c r="K934" s="37"/>
      <c r="L934" s="37"/>
      <c r="M934" s="37"/>
      <c r="N934" s="38"/>
      <c r="O934" s="38"/>
      <c r="P934" s="38"/>
      <c r="CI934" t="s">
        <v>228</v>
      </c>
      <c r="CJ934">
        <v>245</v>
      </c>
      <c r="CK934" t="s">
        <v>352</v>
      </c>
      <c r="CL934" t="s">
        <v>13</v>
      </c>
      <c r="CN934">
        <f>IF(AND(Table11[[#This Row],[CF heating system]]&lt;&gt;"Gas boiler",Table11[[#This Row],[Subsector]]&lt;&gt;"Industry"),1,0)</f>
        <v>1</v>
      </c>
      <c r="CO934" s="19">
        <v>0</v>
      </c>
    </row>
    <row r="935" spans="3:93" x14ac:dyDescent="0.25">
      <c r="C935" s="36"/>
      <c r="D935" s="36"/>
      <c r="E935" s="36"/>
      <c r="F935" s="36"/>
      <c r="G935" s="36"/>
      <c r="H935" s="36"/>
      <c r="I935" s="36"/>
      <c r="J935" s="37"/>
      <c r="K935" s="37"/>
      <c r="L935" s="37"/>
      <c r="M935" s="37"/>
      <c r="N935" s="38"/>
      <c r="O935" s="38"/>
      <c r="P935" s="38"/>
      <c r="CI935" t="s">
        <v>228</v>
      </c>
      <c r="CJ935">
        <v>246</v>
      </c>
      <c r="CK935" t="s">
        <v>352</v>
      </c>
      <c r="CL935" t="s">
        <v>29</v>
      </c>
      <c r="CN935">
        <f>IF(AND(Table11[[#This Row],[CF heating system]]&lt;&gt;"Gas boiler",Table11[[#This Row],[Subsector]]&lt;&gt;"Industry"),1,0)</f>
        <v>1</v>
      </c>
      <c r="CO935" s="19">
        <v>3230.2728000000002</v>
      </c>
    </row>
    <row r="936" spans="3:93" x14ac:dyDescent="0.25">
      <c r="C936" s="36"/>
      <c r="D936" s="36"/>
      <c r="E936" s="36"/>
      <c r="F936" s="36"/>
      <c r="G936" s="36"/>
      <c r="H936" s="36"/>
      <c r="I936" s="36"/>
      <c r="J936" s="37"/>
      <c r="K936" s="37"/>
      <c r="L936" s="37"/>
      <c r="M936" s="37"/>
      <c r="N936" s="38"/>
      <c r="O936" s="38"/>
      <c r="P936" s="38"/>
      <c r="CI936" t="s">
        <v>228</v>
      </c>
      <c r="CJ936">
        <v>247</v>
      </c>
      <c r="CK936" t="s">
        <v>352</v>
      </c>
      <c r="CL936" t="s">
        <v>29</v>
      </c>
      <c r="CN936">
        <f>IF(AND(Table11[[#This Row],[CF heating system]]&lt;&gt;"Gas boiler",Table11[[#This Row],[Subsector]]&lt;&gt;"Industry"),1,0)</f>
        <v>1</v>
      </c>
      <c r="CO936" s="19">
        <v>3230.2728000000002</v>
      </c>
    </row>
    <row r="937" spans="3:93" x14ac:dyDescent="0.25">
      <c r="C937" s="36"/>
      <c r="D937" s="36"/>
      <c r="E937" s="36"/>
      <c r="F937" s="36"/>
      <c r="G937" s="36"/>
      <c r="H937" s="36"/>
      <c r="I937" s="36"/>
      <c r="J937" s="37"/>
      <c r="K937" s="37"/>
      <c r="L937" s="37"/>
      <c r="M937" s="37"/>
      <c r="N937" s="38"/>
      <c r="O937" s="38"/>
      <c r="P937" s="38"/>
      <c r="CI937" t="s">
        <v>228</v>
      </c>
      <c r="CJ937">
        <v>248</v>
      </c>
      <c r="CK937" t="s">
        <v>352</v>
      </c>
      <c r="CL937" t="s">
        <v>29</v>
      </c>
      <c r="CN937">
        <f>IF(AND(Table11[[#This Row],[CF heating system]]&lt;&gt;"Gas boiler",Table11[[#This Row],[Subsector]]&lt;&gt;"Industry"),1,0)</f>
        <v>1</v>
      </c>
      <c r="CO937" s="19">
        <v>3230.2728000000002</v>
      </c>
    </row>
    <row r="938" spans="3:93" x14ac:dyDescent="0.25">
      <c r="C938" s="36"/>
      <c r="D938" s="36"/>
      <c r="E938" s="36"/>
      <c r="F938" s="36"/>
      <c r="G938" s="36"/>
      <c r="H938" s="36"/>
      <c r="I938" s="36"/>
      <c r="J938" s="37"/>
      <c r="K938" s="37"/>
      <c r="L938" s="37"/>
      <c r="M938" s="37"/>
      <c r="N938" s="38"/>
      <c r="O938" s="38"/>
      <c r="P938" s="38"/>
      <c r="CI938" t="s">
        <v>228</v>
      </c>
      <c r="CJ938">
        <v>249</v>
      </c>
      <c r="CK938" t="s">
        <v>352</v>
      </c>
      <c r="CL938" t="s">
        <v>29</v>
      </c>
      <c r="CN938">
        <f>IF(AND(Table11[[#This Row],[CF heating system]]&lt;&gt;"Gas boiler",Table11[[#This Row],[Subsector]]&lt;&gt;"Industry"),1,0)</f>
        <v>1</v>
      </c>
      <c r="CO938" s="19">
        <v>3230.2728000000002</v>
      </c>
    </row>
    <row r="939" spans="3:93" x14ac:dyDescent="0.25">
      <c r="C939" s="36"/>
      <c r="D939" s="36"/>
      <c r="E939" s="36"/>
      <c r="F939" s="36"/>
      <c r="G939" s="36"/>
      <c r="H939" s="36"/>
      <c r="I939" s="36"/>
      <c r="J939" s="37"/>
      <c r="K939" s="37"/>
      <c r="L939" s="37"/>
      <c r="M939" s="37"/>
      <c r="N939" s="38"/>
      <c r="O939" s="38"/>
      <c r="P939" s="38"/>
      <c r="CI939" t="s">
        <v>228</v>
      </c>
      <c r="CJ939">
        <v>250</v>
      </c>
      <c r="CK939" t="s">
        <v>352</v>
      </c>
      <c r="CL939" t="s">
        <v>29</v>
      </c>
      <c r="CN939">
        <f>IF(AND(Table11[[#This Row],[CF heating system]]&lt;&gt;"Gas boiler",Table11[[#This Row],[Subsector]]&lt;&gt;"Industry"),1,0)</f>
        <v>1</v>
      </c>
      <c r="CO939" s="19">
        <v>3230.2728000000002</v>
      </c>
    </row>
    <row r="940" spans="3:93" x14ac:dyDescent="0.25">
      <c r="C940" s="36"/>
      <c r="D940" s="36"/>
      <c r="E940" s="36"/>
      <c r="F940" s="36"/>
      <c r="G940" s="36"/>
      <c r="H940" s="36"/>
      <c r="I940" s="36"/>
      <c r="J940" s="37"/>
      <c r="K940" s="37"/>
      <c r="L940" s="37"/>
      <c r="M940" s="37"/>
      <c r="N940" s="38"/>
      <c r="O940" s="38"/>
      <c r="P940" s="38"/>
      <c r="CI940" t="s">
        <v>228</v>
      </c>
      <c r="CJ940">
        <v>251</v>
      </c>
      <c r="CK940" t="s">
        <v>352</v>
      </c>
      <c r="CL940" t="s">
        <v>29</v>
      </c>
      <c r="CN940">
        <f>IF(AND(Table11[[#This Row],[CF heating system]]&lt;&gt;"Gas boiler",Table11[[#This Row],[Subsector]]&lt;&gt;"Industry"),1,0)</f>
        <v>1</v>
      </c>
      <c r="CO940" s="19">
        <v>3230.2728000000002</v>
      </c>
    </row>
    <row r="941" spans="3:93" x14ac:dyDescent="0.25">
      <c r="C941" s="36"/>
      <c r="D941" s="36"/>
      <c r="E941" s="36"/>
      <c r="F941" s="36"/>
      <c r="G941" s="36"/>
      <c r="H941" s="36"/>
      <c r="I941" s="36"/>
      <c r="J941" s="37"/>
      <c r="K941" s="37"/>
      <c r="L941" s="37"/>
      <c r="M941" s="37"/>
      <c r="N941" s="38"/>
      <c r="O941" s="38"/>
      <c r="P941" s="38"/>
      <c r="CI941" t="s">
        <v>228</v>
      </c>
      <c r="CJ941">
        <v>252</v>
      </c>
      <c r="CK941" t="s">
        <v>352</v>
      </c>
      <c r="CL941" t="s">
        <v>29</v>
      </c>
      <c r="CN941">
        <f>IF(AND(Table11[[#This Row],[CF heating system]]&lt;&gt;"Gas boiler",Table11[[#This Row],[Subsector]]&lt;&gt;"Industry"),1,0)</f>
        <v>1</v>
      </c>
      <c r="CO941" s="19">
        <v>3230.2728000000002</v>
      </c>
    </row>
    <row r="942" spans="3:93" x14ac:dyDescent="0.25">
      <c r="C942" s="36"/>
      <c r="D942" s="36"/>
      <c r="E942" s="36"/>
      <c r="F942" s="36"/>
      <c r="G942" s="36"/>
      <c r="H942" s="36"/>
      <c r="I942" s="36"/>
      <c r="J942" s="37"/>
      <c r="K942" s="37"/>
      <c r="L942" s="37"/>
      <c r="M942" s="37"/>
      <c r="N942" s="38"/>
      <c r="O942" s="38"/>
      <c r="P942" s="38"/>
      <c r="CI942" t="s">
        <v>228</v>
      </c>
      <c r="CJ942">
        <v>253</v>
      </c>
      <c r="CK942" t="s">
        <v>352</v>
      </c>
      <c r="CL942" t="s">
        <v>25</v>
      </c>
      <c r="CN942">
        <f>IF(AND(Table11[[#This Row],[CF heating system]]&lt;&gt;"Gas boiler",Table11[[#This Row],[Subsector]]&lt;&gt;"Industry"),1,0)</f>
        <v>0</v>
      </c>
      <c r="CO942" s="19">
        <v>3230.2728000000002</v>
      </c>
    </row>
    <row r="943" spans="3:93" x14ac:dyDescent="0.25">
      <c r="C943" s="36"/>
      <c r="D943" s="36"/>
      <c r="E943" s="36"/>
      <c r="F943" s="36"/>
      <c r="G943" s="36"/>
      <c r="H943" s="36"/>
      <c r="I943" s="36"/>
      <c r="J943" s="37"/>
      <c r="K943" s="37"/>
      <c r="L943" s="37"/>
      <c r="M943" s="37"/>
      <c r="N943" s="38"/>
      <c r="O943" s="38"/>
      <c r="P943" s="38"/>
      <c r="CI943" t="s">
        <v>228</v>
      </c>
      <c r="CJ943">
        <v>254</v>
      </c>
      <c r="CK943" t="s">
        <v>352</v>
      </c>
      <c r="CL943" t="s">
        <v>25</v>
      </c>
      <c r="CN943">
        <f>IF(AND(Table11[[#This Row],[CF heating system]]&lt;&gt;"Gas boiler",Table11[[#This Row],[Subsector]]&lt;&gt;"Industry"),1,0)</f>
        <v>0</v>
      </c>
      <c r="CO943" s="19">
        <v>3230.2728000000002</v>
      </c>
    </row>
    <row r="944" spans="3:93" x14ac:dyDescent="0.25">
      <c r="C944" s="36"/>
      <c r="D944" s="36"/>
      <c r="E944" s="36"/>
      <c r="F944" s="36"/>
      <c r="G944" s="36"/>
      <c r="H944" s="36"/>
      <c r="I944" s="36"/>
      <c r="J944" s="37"/>
      <c r="K944" s="37"/>
      <c r="L944" s="37"/>
      <c r="M944" s="37"/>
      <c r="N944" s="38"/>
      <c r="O944" s="38"/>
      <c r="P944" s="38"/>
      <c r="CI944" t="s">
        <v>228</v>
      </c>
      <c r="CJ944">
        <v>255</v>
      </c>
      <c r="CK944" t="s">
        <v>352</v>
      </c>
      <c r="CL944" t="s">
        <v>25</v>
      </c>
      <c r="CN944">
        <f>IF(AND(Table11[[#This Row],[CF heating system]]&lt;&gt;"Gas boiler",Table11[[#This Row],[Subsector]]&lt;&gt;"Industry"),1,0)</f>
        <v>0</v>
      </c>
      <c r="CO944" s="19">
        <v>3230.2728000000002</v>
      </c>
    </row>
    <row r="945" spans="3:93" x14ac:dyDescent="0.25">
      <c r="C945" s="36"/>
      <c r="D945" s="36"/>
      <c r="E945" s="36"/>
      <c r="F945" s="36"/>
      <c r="G945" s="36"/>
      <c r="H945" s="36"/>
      <c r="I945" s="36"/>
      <c r="J945" s="37"/>
      <c r="K945" s="37"/>
      <c r="L945" s="37"/>
      <c r="M945" s="37"/>
      <c r="N945" s="38"/>
      <c r="O945" s="38"/>
      <c r="P945" s="38"/>
      <c r="CI945" t="s">
        <v>228</v>
      </c>
      <c r="CJ945">
        <v>256</v>
      </c>
      <c r="CK945" t="s">
        <v>352</v>
      </c>
      <c r="CL945" t="s">
        <v>25</v>
      </c>
      <c r="CN945">
        <f>IF(AND(Table11[[#This Row],[CF heating system]]&lt;&gt;"Gas boiler",Table11[[#This Row],[Subsector]]&lt;&gt;"Industry"),1,0)</f>
        <v>0</v>
      </c>
      <c r="CO945" s="19">
        <v>3230.2728000000002</v>
      </c>
    </row>
    <row r="946" spans="3:93" x14ac:dyDescent="0.25">
      <c r="C946" s="36"/>
      <c r="D946" s="36"/>
      <c r="E946" s="36"/>
      <c r="F946" s="36"/>
      <c r="G946" s="36"/>
      <c r="H946" s="36"/>
      <c r="I946" s="36"/>
      <c r="J946" s="37"/>
      <c r="K946" s="37"/>
      <c r="L946" s="37"/>
      <c r="M946" s="37"/>
      <c r="N946" s="38"/>
      <c r="O946" s="38"/>
      <c r="P946" s="38"/>
      <c r="CI946" t="s">
        <v>228</v>
      </c>
      <c r="CJ946">
        <v>257</v>
      </c>
      <c r="CK946" t="s">
        <v>352</v>
      </c>
      <c r="CL946" t="s">
        <v>25</v>
      </c>
      <c r="CN946">
        <f>IF(AND(Table11[[#This Row],[CF heating system]]&lt;&gt;"Gas boiler",Table11[[#This Row],[Subsector]]&lt;&gt;"Industry"),1,0)</f>
        <v>0</v>
      </c>
      <c r="CO946" s="19">
        <v>3230.2728000000002</v>
      </c>
    </row>
    <row r="947" spans="3:93" x14ac:dyDescent="0.25">
      <c r="C947" s="36"/>
      <c r="D947" s="36"/>
      <c r="E947" s="36"/>
      <c r="F947" s="36"/>
      <c r="G947" s="36"/>
      <c r="H947" s="36"/>
      <c r="I947" s="36"/>
      <c r="J947" s="37"/>
      <c r="K947" s="37"/>
      <c r="L947" s="37"/>
      <c r="M947" s="37"/>
      <c r="N947" s="38"/>
      <c r="O947" s="38"/>
      <c r="P947" s="38"/>
      <c r="CI947" t="s">
        <v>228</v>
      </c>
      <c r="CJ947">
        <v>258</v>
      </c>
      <c r="CK947" t="s">
        <v>352</v>
      </c>
      <c r="CL947" t="s">
        <v>25</v>
      </c>
      <c r="CN947">
        <f>IF(AND(Table11[[#This Row],[CF heating system]]&lt;&gt;"Gas boiler",Table11[[#This Row],[Subsector]]&lt;&gt;"Industry"),1,0)</f>
        <v>0</v>
      </c>
      <c r="CO947" s="19">
        <v>3230.2728000000002</v>
      </c>
    </row>
    <row r="948" spans="3:93" x14ac:dyDescent="0.25">
      <c r="C948" s="36"/>
      <c r="D948" s="36"/>
      <c r="E948" s="36"/>
      <c r="F948" s="36"/>
      <c r="G948" s="36"/>
      <c r="H948" s="36"/>
      <c r="I948" s="36"/>
      <c r="J948" s="37"/>
      <c r="K948" s="37"/>
      <c r="L948" s="37"/>
      <c r="M948" s="37"/>
      <c r="N948" s="38"/>
      <c r="O948" s="38"/>
      <c r="P948" s="38"/>
      <c r="CI948" t="s">
        <v>228</v>
      </c>
      <c r="CJ948">
        <v>259</v>
      </c>
      <c r="CK948" t="s">
        <v>352</v>
      </c>
      <c r="CL948" t="s">
        <v>25</v>
      </c>
      <c r="CN948">
        <f>IF(AND(Table11[[#This Row],[CF heating system]]&lt;&gt;"Gas boiler",Table11[[#This Row],[Subsector]]&lt;&gt;"Industry"),1,0)</f>
        <v>0</v>
      </c>
      <c r="CO948" s="19">
        <v>3230.2728000000002</v>
      </c>
    </row>
    <row r="949" spans="3:93" x14ac:dyDescent="0.25">
      <c r="C949" s="36"/>
      <c r="D949" s="36"/>
      <c r="E949" s="36"/>
      <c r="F949" s="36"/>
      <c r="G949" s="36"/>
      <c r="H949" s="36"/>
      <c r="I949" s="36"/>
      <c r="J949" s="37"/>
      <c r="K949" s="37"/>
      <c r="L949" s="37"/>
      <c r="M949" s="37"/>
      <c r="N949" s="38"/>
      <c r="O949" s="38"/>
      <c r="P949" s="38"/>
      <c r="CI949" t="s">
        <v>228</v>
      </c>
      <c r="CJ949">
        <v>260</v>
      </c>
      <c r="CK949" t="s">
        <v>352</v>
      </c>
      <c r="CL949" t="s">
        <v>20</v>
      </c>
      <c r="CN949">
        <f>IF(AND(Table11[[#This Row],[CF heating system]]&lt;&gt;"Gas boiler",Table11[[#This Row],[Subsector]]&lt;&gt;"Industry"),1,0)</f>
        <v>1</v>
      </c>
      <c r="CO949" s="19">
        <v>3230.2728000000002</v>
      </c>
    </row>
    <row r="950" spans="3:93" x14ac:dyDescent="0.25">
      <c r="C950" s="36"/>
      <c r="D950" s="36"/>
      <c r="E950" s="36"/>
      <c r="F950" s="36"/>
      <c r="G950" s="36"/>
      <c r="H950" s="36"/>
      <c r="I950" s="36"/>
      <c r="J950" s="37"/>
      <c r="K950" s="37"/>
      <c r="L950" s="37"/>
      <c r="M950" s="37"/>
      <c r="N950" s="38"/>
      <c r="O950" s="38"/>
      <c r="P950" s="38"/>
      <c r="CI950" t="s">
        <v>228</v>
      </c>
      <c r="CJ950">
        <v>261</v>
      </c>
      <c r="CK950" t="s">
        <v>352</v>
      </c>
      <c r="CL950" t="s">
        <v>20</v>
      </c>
      <c r="CN950">
        <f>IF(AND(Table11[[#This Row],[CF heating system]]&lt;&gt;"Gas boiler",Table11[[#This Row],[Subsector]]&lt;&gt;"Industry"),1,0)</f>
        <v>1</v>
      </c>
      <c r="CO950" s="19">
        <v>3230.2728000000002</v>
      </c>
    </row>
    <row r="951" spans="3:93" x14ac:dyDescent="0.25">
      <c r="C951" s="36"/>
      <c r="D951" s="36"/>
      <c r="E951" s="36"/>
      <c r="F951" s="36"/>
      <c r="G951" s="36"/>
      <c r="H951" s="36"/>
      <c r="I951" s="36"/>
      <c r="J951" s="37"/>
      <c r="K951" s="37"/>
      <c r="L951" s="37"/>
      <c r="M951" s="37"/>
      <c r="N951" s="38"/>
      <c r="O951" s="38"/>
      <c r="P951" s="38"/>
      <c r="CI951" t="s">
        <v>228</v>
      </c>
      <c r="CJ951">
        <v>262</v>
      </c>
      <c r="CK951" t="s">
        <v>352</v>
      </c>
      <c r="CL951" t="s">
        <v>20</v>
      </c>
      <c r="CN951">
        <f>IF(AND(Table11[[#This Row],[CF heating system]]&lt;&gt;"Gas boiler",Table11[[#This Row],[Subsector]]&lt;&gt;"Industry"),1,0)</f>
        <v>1</v>
      </c>
      <c r="CO951" s="19">
        <v>3230.2728000000002</v>
      </c>
    </row>
    <row r="952" spans="3:93" x14ac:dyDescent="0.25">
      <c r="C952" s="36"/>
      <c r="D952" s="36"/>
      <c r="E952" s="36"/>
      <c r="F952" s="36"/>
      <c r="G952" s="36"/>
      <c r="H952" s="36"/>
      <c r="I952" s="36"/>
      <c r="J952" s="37"/>
      <c r="K952" s="37"/>
      <c r="L952" s="37"/>
      <c r="M952" s="37"/>
      <c r="N952" s="38"/>
      <c r="O952" s="38"/>
      <c r="P952" s="38"/>
      <c r="CI952" t="s">
        <v>228</v>
      </c>
      <c r="CJ952">
        <v>263</v>
      </c>
      <c r="CK952" t="s">
        <v>352</v>
      </c>
      <c r="CL952" t="s">
        <v>20</v>
      </c>
      <c r="CN952">
        <f>IF(AND(Table11[[#This Row],[CF heating system]]&lt;&gt;"Gas boiler",Table11[[#This Row],[Subsector]]&lt;&gt;"Industry"),1,0)</f>
        <v>1</v>
      </c>
      <c r="CO952" s="19">
        <v>3230.2728000000002</v>
      </c>
    </row>
    <row r="953" spans="3:93" x14ac:dyDescent="0.25">
      <c r="C953" s="36"/>
      <c r="D953" s="36"/>
      <c r="E953" s="36"/>
      <c r="F953" s="36"/>
      <c r="G953" s="36"/>
      <c r="H953" s="36"/>
      <c r="I953" s="36"/>
      <c r="J953" s="37"/>
      <c r="K953" s="37"/>
      <c r="L953" s="37"/>
      <c r="M953" s="37"/>
      <c r="N953" s="38"/>
      <c r="O953" s="38"/>
      <c r="P953" s="38"/>
      <c r="CI953" t="s">
        <v>228</v>
      </c>
      <c r="CJ953">
        <v>264</v>
      </c>
      <c r="CK953" t="s">
        <v>352</v>
      </c>
      <c r="CL953" t="s">
        <v>20</v>
      </c>
      <c r="CN953">
        <f>IF(AND(Table11[[#This Row],[CF heating system]]&lt;&gt;"Gas boiler",Table11[[#This Row],[Subsector]]&lt;&gt;"Industry"),1,0)</f>
        <v>1</v>
      </c>
      <c r="CO953" s="19">
        <v>3230.2728000000002</v>
      </c>
    </row>
    <row r="954" spans="3:93" x14ac:dyDescent="0.25">
      <c r="C954" s="36"/>
      <c r="D954" s="36"/>
      <c r="E954" s="36"/>
      <c r="F954" s="36"/>
      <c r="G954" s="36"/>
      <c r="H954" s="36"/>
      <c r="I954" s="36"/>
      <c r="J954" s="37"/>
      <c r="K954" s="37"/>
      <c r="L954" s="37"/>
      <c r="M954" s="37"/>
      <c r="N954" s="38"/>
      <c r="O954" s="38"/>
      <c r="P954" s="38"/>
      <c r="CI954" t="s">
        <v>228</v>
      </c>
      <c r="CJ954">
        <v>265</v>
      </c>
      <c r="CK954" t="s">
        <v>352</v>
      </c>
      <c r="CL954" t="s">
        <v>20</v>
      </c>
      <c r="CN954">
        <f>IF(AND(Table11[[#This Row],[CF heating system]]&lt;&gt;"Gas boiler",Table11[[#This Row],[Subsector]]&lt;&gt;"Industry"),1,0)</f>
        <v>1</v>
      </c>
      <c r="CO954" s="19">
        <v>3230.2728000000002</v>
      </c>
    </row>
    <row r="955" spans="3:93" x14ac:dyDescent="0.25">
      <c r="C955" s="36"/>
      <c r="D955" s="36"/>
      <c r="E955" s="36"/>
      <c r="F955" s="36"/>
      <c r="G955" s="36"/>
      <c r="H955" s="36"/>
      <c r="I955" s="36"/>
      <c r="J955" s="37"/>
      <c r="K955" s="37"/>
      <c r="L955" s="37"/>
      <c r="M955" s="37"/>
      <c r="N955" s="38"/>
      <c r="O955" s="38"/>
      <c r="P955" s="38"/>
      <c r="CI955" t="s">
        <v>228</v>
      </c>
      <c r="CJ955">
        <v>266</v>
      </c>
      <c r="CK955" t="s">
        <v>352</v>
      </c>
      <c r="CL955" t="s">
        <v>20</v>
      </c>
      <c r="CN955">
        <f>IF(AND(Table11[[#This Row],[CF heating system]]&lt;&gt;"Gas boiler",Table11[[#This Row],[Subsector]]&lt;&gt;"Industry"),1,0)</f>
        <v>1</v>
      </c>
      <c r="CO955" s="19">
        <v>3230.2728000000002</v>
      </c>
    </row>
    <row r="956" spans="3:93" x14ac:dyDescent="0.25">
      <c r="C956" s="36"/>
      <c r="D956" s="36"/>
      <c r="E956" s="36"/>
      <c r="F956" s="36"/>
      <c r="G956" s="36"/>
      <c r="H956" s="36"/>
      <c r="I956" s="36"/>
      <c r="J956" s="37"/>
      <c r="K956" s="37"/>
      <c r="L956" s="37"/>
      <c r="M956" s="37"/>
      <c r="N956" s="38"/>
      <c r="O956" s="38"/>
      <c r="P956" s="38"/>
      <c r="CI956" t="s">
        <v>228</v>
      </c>
      <c r="CJ956">
        <v>267</v>
      </c>
      <c r="CK956" t="s">
        <v>352</v>
      </c>
      <c r="CL956" t="s">
        <v>13</v>
      </c>
      <c r="CN956">
        <f>IF(AND(Table11[[#This Row],[CF heating system]]&lt;&gt;"Gas boiler",Table11[[#This Row],[Subsector]]&lt;&gt;"Industry"),1,0)</f>
        <v>1</v>
      </c>
      <c r="CO956" s="19">
        <v>3230.2728000000002</v>
      </c>
    </row>
    <row r="957" spans="3:93" x14ac:dyDescent="0.25">
      <c r="C957" s="36"/>
      <c r="D957" s="36"/>
      <c r="E957" s="36"/>
      <c r="F957" s="36"/>
      <c r="G957" s="36"/>
      <c r="H957" s="36"/>
      <c r="I957" s="36"/>
      <c r="J957" s="37"/>
      <c r="K957" s="37"/>
      <c r="L957" s="37"/>
      <c r="M957" s="37"/>
      <c r="N957" s="38"/>
      <c r="O957" s="38"/>
      <c r="P957" s="38"/>
      <c r="CI957" t="s">
        <v>228</v>
      </c>
      <c r="CJ957">
        <v>268</v>
      </c>
      <c r="CK957" t="s">
        <v>352</v>
      </c>
      <c r="CL957" t="s">
        <v>13</v>
      </c>
      <c r="CN957">
        <f>IF(AND(Table11[[#This Row],[CF heating system]]&lt;&gt;"Gas boiler",Table11[[#This Row],[Subsector]]&lt;&gt;"Industry"),1,0)</f>
        <v>1</v>
      </c>
      <c r="CO957" s="19">
        <v>3230.2728000000002</v>
      </c>
    </row>
    <row r="958" spans="3:93" x14ac:dyDescent="0.25">
      <c r="C958" s="36"/>
      <c r="D958" s="36"/>
      <c r="E958" s="36"/>
      <c r="F958" s="36"/>
      <c r="G958" s="36"/>
      <c r="H958" s="36"/>
      <c r="I958" s="36"/>
      <c r="J958" s="37"/>
      <c r="K958" s="37"/>
      <c r="L958" s="37"/>
      <c r="M958" s="37"/>
      <c r="N958" s="38"/>
      <c r="O958" s="38"/>
      <c r="P958" s="38"/>
      <c r="CI958" t="s">
        <v>228</v>
      </c>
      <c r="CJ958">
        <v>269</v>
      </c>
      <c r="CK958" t="s">
        <v>352</v>
      </c>
      <c r="CL958" t="s">
        <v>13</v>
      </c>
      <c r="CN958">
        <f>IF(AND(Table11[[#This Row],[CF heating system]]&lt;&gt;"Gas boiler",Table11[[#This Row],[Subsector]]&lt;&gt;"Industry"),1,0)</f>
        <v>1</v>
      </c>
      <c r="CO958" s="19">
        <v>3230.2728000000002</v>
      </c>
    </row>
    <row r="959" spans="3:93" x14ac:dyDescent="0.25">
      <c r="C959" s="36"/>
      <c r="D959" s="36"/>
      <c r="E959" s="36"/>
      <c r="F959" s="36"/>
      <c r="G959" s="36"/>
      <c r="H959" s="36"/>
      <c r="I959" s="36"/>
      <c r="J959" s="37"/>
      <c r="K959" s="37"/>
      <c r="L959" s="37"/>
      <c r="M959" s="37"/>
      <c r="N959" s="38"/>
      <c r="O959" s="38"/>
      <c r="P959" s="38"/>
      <c r="CI959" t="s">
        <v>228</v>
      </c>
      <c r="CJ959">
        <v>270</v>
      </c>
      <c r="CK959" t="s">
        <v>352</v>
      </c>
      <c r="CL959" t="s">
        <v>13</v>
      </c>
      <c r="CN959">
        <f>IF(AND(Table11[[#This Row],[CF heating system]]&lt;&gt;"Gas boiler",Table11[[#This Row],[Subsector]]&lt;&gt;"Industry"),1,0)</f>
        <v>1</v>
      </c>
      <c r="CO959" s="19">
        <v>3230.2728000000002</v>
      </c>
    </row>
    <row r="960" spans="3:93" x14ac:dyDescent="0.25">
      <c r="C960" s="36"/>
      <c r="D960" s="36"/>
      <c r="E960" s="36"/>
      <c r="F960" s="36"/>
      <c r="G960" s="36"/>
      <c r="H960" s="36"/>
      <c r="I960" s="36"/>
      <c r="J960" s="37"/>
      <c r="K960" s="37"/>
      <c r="L960" s="37"/>
      <c r="M960" s="37"/>
      <c r="N960" s="38"/>
      <c r="O960" s="38"/>
      <c r="P960" s="38"/>
      <c r="CI960" t="s">
        <v>228</v>
      </c>
      <c r="CJ960">
        <v>271</v>
      </c>
      <c r="CK960" t="s">
        <v>352</v>
      </c>
      <c r="CL960" t="s">
        <v>13</v>
      </c>
      <c r="CN960">
        <f>IF(AND(Table11[[#This Row],[CF heating system]]&lt;&gt;"Gas boiler",Table11[[#This Row],[Subsector]]&lt;&gt;"Industry"),1,0)</f>
        <v>1</v>
      </c>
      <c r="CO960" s="19">
        <v>3230.2728000000002</v>
      </c>
    </row>
    <row r="961" spans="3:93" x14ac:dyDescent="0.25">
      <c r="C961" s="36"/>
      <c r="D961" s="36"/>
      <c r="E961" s="36"/>
      <c r="F961" s="36"/>
      <c r="G961" s="36"/>
      <c r="H961" s="36"/>
      <c r="I961" s="36"/>
      <c r="J961" s="37"/>
      <c r="K961" s="37"/>
      <c r="L961" s="37"/>
      <c r="M961" s="37"/>
      <c r="N961" s="38"/>
      <c r="O961" s="38"/>
      <c r="P961" s="38"/>
      <c r="CI961" t="s">
        <v>228</v>
      </c>
      <c r="CJ961">
        <v>272</v>
      </c>
      <c r="CK961" t="s">
        <v>352</v>
      </c>
      <c r="CL961" t="s">
        <v>13</v>
      </c>
      <c r="CN961">
        <f>IF(AND(Table11[[#This Row],[CF heating system]]&lt;&gt;"Gas boiler",Table11[[#This Row],[Subsector]]&lt;&gt;"Industry"),1,0)</f>
        <v>1</v>
      </c>
      <c r="CO961" s="19">
        <v>3230.2728000000002</v>
      </c>
    </row>
    <row r="962" spans="3:93" x14ac:dyDescent="0.25">
      <c r="C962" s="36"/>
      <c r="D962" s="36"/>
      <c r="E962" s="36"/>
      <c r="F962" s="36"/>
      <c r="G962" s="36"/>
      <c r="H962" s="36"/>
      <c r="I962" s="36"/>
      <c r="J962" s="37"/>
      <c r="K962" s="37"/>
      <c r="L962" s="37"/>
      <c r="M962" s="37"/>
      <c r="N962" s="38"/>
      <c r="O962" s="38"/>
      <c r="P962" s="38"/>
      <c r="CI962" t="s">
        <v>228</v>
      </c>
      <c r="CJ962">
        <v>273</v>
      </c>
      <c r="CK962" t="s">
        <v>352</v>
      </c>
      <c r="CL962" t="s">
        <v>13</v>
      </c>
      <c r="CN962">
        <f>IF(AND(Table11[[#This Row],[CF heating system]]&lt;&gt;"Gas boiler",Table11[[#This Row],[Subsector]]&lt;&gt;"Industry"),1,0)</f>
        <v>1</v>
      </c>
      <c r="CO962" s="19">
        <v>0</v>
      </c>
    </row>
    <row r="963" spans="3:93" x14ac:dyDescent="0.25">
      <c r="C963" s="36"/>
      <c r="D963" s="36"/>
      <c r="E963" s="36"/>
      <c r="F963" s="36"/>
      <c r="G963" s="36"/>
      <c r="H963" s="36"/>
      <c r="I963" s="36"/>
      <c r="J963" s="37"/>
      <c r="K963" s="37"/>
      <c r="L963" s="37"/>
      <c r="M963" s="37"/>
      <c r="N963" s="38"/>
      <c r="O963" s="38"/>
      <c r="P963" s="38"/>
      <c r="CI963" t="s">
        <v>228</v>
      </c>
      <c r="CJ963">
        <v>274</v>
      </c>
      <c r="CK963" t="s">
        <v>364</v>
      </c>
      <c r="CL963" t="s">
        <v>29</v>
      </c>
      <c r="CN963">
        <f>IF(AND(Table11[[#This Row],[CF heating system]]&lt;&gt;"Gas boiler",Table11[[#This Row],[Subsector]]&lt;&gt;"Industry"),1,0)</f>
        <v>1</v>
      </c>
      <c r="CO963" s="19">
        <v>0</v>
      </c>
    </row>
    <row r="964" spans="3:93" x14ac:dyDescent="0.25">
      <c r="C964" s="36"/>
      <c r="D964" s="36"/>
      <c r="E964" s="36"/>
      <c r="F964" s="36"/>
      <c r="G964" s="36"/>
      <c r="H964" s="36"/>
      <c r="I964" s="36"/>
      <c r="J964" s="37"/>
      <c r="K964" s="37"/>
      <c r="L964" s="37"/>
      <c r="M964" s="37"/>
      <c r="N964" s="38"/>
      <c r="O964" s="38"/>
      <c r="P964" s="38"/>
      <c r="CI964" t="s">
        <v>228</v>
      </c>
      <c r="CJ964">
        <v>275</v>
      </c>
      <c r="CK964" t="s">
        <v>364</v>
      </c>
      <c r="CL964" t="s">
        <v>29</v>
      </c>
      <c r="CN964">
        <f>IF(AND(Table11[[#This Row],[CF heating system]]&lt;&gt;"Gas boiler",Table11[[#This Row],[Subsector]]&lt;&gt;"Industry"),1,0)</f>
        <v>1</v>
      </c>
      <c r="CO964" s="19">
        <v>0</v>
      </c>
    </row>
    <row r="965" spans="3:93" x14ac:dyDescent="0.25">
      <c r="C965" s="36"/>
      <c r="D965" s="36"/>
      <c r="E965" s="36"/>
      <c r="F965" s="36"/>
      <c r="G965" s="36"/>
      <c r="H965" s="36"/>
      <c r="I965" s="36"/>
      <c r="J965" s="37"/>
      <c r="K965" s="37"/>
      <c r="L965" s="37"/>
      <c r="M965" s="37"/>
      <c r="N965" s="38"/>
      <c r="O965" s="38"/>
      <c r="P965" s="38"/>
      <c r="CI965" t="s">
        <v>228</v>
      </c>
      <c r="CJ965">
        <v>276</v>
      </c>
      <c r="CK965" t="s">
        <v>364</v>
      </c>
      <c r="CL965" t="s">
        <v>29</v>
      </c>
      <c r="CN965">
        <f>IF(AND(Table11[[#This Row],[CF heating system]]&lt;&gt;"Gas boiler",Table11[[#This Row],[Subsector]]&lt;&gt;"Industry"),1,0)</f>
        <v>1</v>
      </c>
      <c r="CO965" s="19">
        <v>0</v>
      </c>
    </row>
    <row r="966" spans="3:93" x14ac:dyDescent="0.25">
      <c r="C966" s="36"/>
      <c r="D966" s="36"/>
      <c r="E966" s="36"/>
      <c r="F966" s="36"/>
      <c r="G966" s="36"/>
      <c r="H966" s="36"/>
      <c r="I966" s="36"/>
      <c r="J966" s="37"/>
      <c r="K966" s="37"/>
      <c r="L966" s="37"/>
      <c r="M966" s="37"/>
      <c r="N966" s="38"/>
      <c r="O966" s="38"/>
      <c r="P966" s="38"/>
      <c r="CI966" t="s">
        <v>228</v>
      </c>
      <c r="CJ966">
        <v>277</v>
      </c>
      <c r="CK966" t="s">
        <v>364</v>
      </c>
      <c r="CL966" t="s">
        <v>29</v>
      </c>
      <c r="CN966">
        <f>IF(AND(Table11[[#This Row],[CF heating system]]&lt;&gt;"Gas boiler",Table11[[#This Row],[Subsector]]&lt;&gt;"Industry"),1,0)</f>
        <v>1</v>
      </c>
      <c r="CO966" s="19">
        <v>0</v>
      </c>
    </row>
    <row r="967" spans="3:93" x14ac:dyDescent="0.25">
      <c r="C967" s="36"/>
      <c r="D967" s="36"/>
      <c r="E967" s="36"/>
      <c r="F967" s="36"/>
      <c r="G967" s="36"/>
      <c r="H967" s="36"/>
      <c r="I967" s="36"/>
      <c r="J967" s="37"/>
      <c r="K967" s="37"/>
      <c r="L967" s="37"/>
      <c r="M967" s="37"/>
      <c r="N967" s="38"/>
      <c r="O967" s="38"/>
      <c r="P967" s="38"/>
      <c r="CI967" t="s">
        <v>228</v>
      </c>
      <c r="CJ967">
        <v>278</v>
      </c>
      <c r="CK967" t="s">
        <v>364</v>
      </c>
      <c r="CL967" t="s">
        <v>20</v>
      </c>
      <c r="CN967">
        <f>IF(AND(Table11[[#This Row],[CF heating system]]&lt;&gt;"Gas boiler",Table11[[#This Row],[Subsector]]&lt;&gt;"Industry"),1,0)</f>
        <v>1</v>
      </c>
      <c r="CO967" s="19">
        <v>0</v>
      </c>
    </row>
    <row r="968" spans="3:93" x14ac:dyDescent="0.25">
      <c r="C968" s="36"/>
      <c r="D968" s="36"/>
      <c r="E968" s="36"/>
      <c r="F968" s="36"/>
      <c r="G968" s="36"/>
      <c r="H968" s="36"/>
      <c r="I968" s="36"/>
      <c r="J968" s="37"/>
      <c r="K968" s="37"/>
      <c r="L968" s="37"/>
      <c r="M968" s="37"/>
      <c r="N968" s="38"/>
      <c r="O968" s="38"/>
      <c r="P968" s="38"/>
      <c r="CI968" t="s">
        <v>228</v>
      </c>
      <c r="CJ968">
        <v>279</v>
      </c>
      <c r="CK968" t="s">
        <v>364</v>
      </c>
      <c r="CL968" t="s">
        <v>20</v>
      </c>
      <c r="CN968">
        <f>IF(AND(Table11[[#This Row],[CF heating system]]&lt;&gt;"Gas boiler",Table11[[#This Row],[Subsector]]&lt;&gt;"Industry"),1,0)</f>
        <v>1</v>
      </c>
      <c r="CO968" s="19">
        <v>0</v>
      </c>
    </row>
    <row r="969" spans="3:93" x14ac:dyDescent="0.25">
      <c r="C969" s="36"/>
      <c r="D969" s="36"/>
      <c r="E969" s="36"/>
      <c r="F969" s="36"/>
      <c r="G969" s="36"/>
      <c r="H969" s="36"/>
      <c r="I969" s="36"/>
      <c r="J969" s="37"/>
      <c r="K969" s="37"/>
      <c r="L969" s="37"/>
      <c r="M969" s="37"/>
      <c r="N969" s="38"/>
      <c r="O969" s="38"/>
      <c r="P969" s="38"/>
      <c r="CI969" t="s">
        <v>228</v>
      </c>
      <c r="CJ969">
        <v>280</v>
      </c>
      <c r="CK969" t="s">
        <v>364</v>
      </c>
      <c r="CL969" t="s">
        <v>20</v>
      </c>
      <c r="CN969">
        <f>IF(AND(Table11[[#This Row],[CF heating system]]&lt;&gt;"Gas boiler",Table11[[#This Row],[Subsector]]&lt;&gt;"Industry"),1,0)</f>
        <v>1</v>
      </c>
      <c r="CO969" s="19">
        <v>0</v>
      </c>
    </row>
    <row r="970" spans="3:93" x14ac:dyDescent="0.25">
      <c r="C970" s="36"/>
      <c r="D970" s="36"/>
      <c r="E970" s="36"/>
      <c r="F970" s="36"/>
      <c r="G970" s="36"/>
      <c r="H970" s="36"/>
      <c r="I970" s="36"/>
      <c r="J970" s="37"/>
      <c r="K970" s="37"/>
      <c r="L970" s="37"/>
      <c r="M970" s="37"/>
      <c r="N970" s="38"/>
      <c r="O970" s="38"/>
      <c r="P970" s="38"/>
      <c r="CI970" t="s">
        <v>228</v>
      </c>
      <c r="CJ970">
        <v>281</v>
      </c>
      <c r="CK970" t="s">
        <v>364</v>
      </c>
      <c r="CL970" t="s">
        <v>20</v>
      </c>
      <c r="CN970">
        <f>IF(AND(Table11[[#This Row],[CF heating system]]&lt;&gt;"Gas boiler",Table11[[#This Row],[Subsector]]&lt;&gt;"Industry"),1,0)</f>
        <v>1</v>
      </c>
      <c r="CO970" s="19">
        <v>0</v>
      </c>
    </row>
    <row r="971" spans="3:93" x14ac:dyDescent="0.25">
      <c r="C971" s="36"/>
      <c r="D971" s="36"/>
      <c r="E971" s="36"/>
      <c r="F971" s="36"/>
      <c r="G971" s="36"/>
      <c r="H971" s="36"/>
      <c r="I971" s="36"/>
      <c r="J971" s="37"/>
      <c r="K971" s="37"/>
      <c r="L971" s="37"/>
      <c r="M971" s="37"/>
      <c r="N971" s="38"/>
      <c r="O971" s="38"/>
      <c r="P971" s="38"/>
      <c r="CI971" t="s">
        <v>228</v>
      </c>
      <c r="CJ971">
        <v>282</v>
      </c>
      <c r="CK971" t="s">
        <v>364</v>
      </c>
      <c r="CL971" t="s">
        <v>20</v>
      </c>
      <c r="CN971">
        <f>IF(AND(Table11[[#This Row],[CF heating system]]&lt;&gt;"Gas boiler",Table11[[#This Row],[Subsector]]&lt;&gt;"Industry"),1,0)</f>
        <v>1</v>
      </c>
      <c r="CO971" s="19">
        <v>0</v>
      </c>
    </row>
    <row r="972" spans="3:93" x14ac:dyDescent="0.25">
      <c r="C972" s="36"/>
      <c r="D972" s="36"/>
      <c r="E972" s="36"/>
      <c r="F972" s="36"/>
      <c r="G972" s="36"/>
      <c r="H972" s="36"/>
      <c r="I972" s="36"/>
      <c r="J972" s="37"/>
      <c r="K972" s="37"/>
      <c r="L972" s="37"/>
      <c r="M972" s="37"/>
      <c r="N972" s="38"/>
      <c r="O972" s="38"/>
      <c r="P972" s="38"/>
      <c r="CI972" t="s">
        <v>228</v>
      </c>
      <c r="CJ972">
        <v>283</v>
      </c>
      <c r="CK972" t="s">
        <v>364</v>
      </c>
      <c r="CL972" t="s">
        <v>20</v>
      </c>
      <c r="CN972">
        <f>IF(AND(Table11[[#This Row],[CF heating system]]&lt;&gt;"Gas boiler",Table11[[#This Row],[Subsector]]&lt;&gt;"Industry"),1,0)</f>
        <v>1</v>
      </c>
      <c r="CO972" s="19">
        <v>0</v>
      </c>
    </row>
    <row r="973" spans="3:93" x14ac:dyDescent="0.25">
      <c r="C973" s="36"/>
      <c r="D973" s="36"/>
      <c r="E973" s="36"/>
      <c r="F973" s="36"/>
      <c r="G973" s="36"/>
      <c r="H973" s="36"/>
      <c r="I973" s="36"/>
      <c r="J973" s="37"/>
      <c r="K973" s="37"/>
      <c r="L973" s="37"/>
      <c r="M973" s="37"/>
      <c r="N973" s="38"/>
      <c r="O973" s="38"/>
      <c r="P973" s="38"/>
      <c r="CI973" t="s">
        <v>228</v>
      </c>
      <c r="CJ973">
        <v>284</v>
      </c>
      <c r="CK973" t="s">
        <v>364</v>
      </c>
      <c r="CL973" t="s">
        <v>20</v>
      </c>
      <c r="CN973">
        <f>IF(AND(Table11[[#This Row],[CF heating system]]&lt;&gt;"Gas boiler",Table11[[#This Row],[Subsector]]&lt;&gt;"Industry"),1,0)</f>
        <v>1</v>
      </c>
      <c r="CO973" s="19">
        <v>0</v>
      </c>
    </row>
    <row r="974" spans="3:93" x14ac:dyDescent="0.25">
      <c r="C974" s="36"/>
      <c r="D974" s="36"/>
      <c r="E974" s="36"/>
      <c r="F974" s="36"/>
      <c r="G974" s="36"/>
      <c r="H974" s="36"/>
      <c r="I974" s="36"/>
      <c r="J974" s="37"/>
      <c r="K974" s="37"/>
      <c r="L974" s="37"/>
      <c r="M974" s="37"/>
      <c r="N974" s="38"/>
      <c r="O974" s="38"/>
      <c r="P974" s="38"/>
      <c r="CI974" t="s">
        <v>228</v>
      </c>
      <c r="CJ974">
        <v>285</v>
      </c>
      <c r="CK974" t="s">
        <v>453</v>
      </c>
      <c r="CL974" t="s">
        <v>462</v>
      </c>
      <c r="CN974">
        <f>IF(AND(Table11[[#This Row],[CF heating system]]&lt;&gt;"Gas boiler",Table11[[#This Row],[Subsector]]&lt;&gt;"Industry"),1,0)</f>
        <v>0</v>
      </c>
      <c r="CO974" s="19">
        <v>0</v>
      </c>
    </row>
    <row r="975" spans="3:93" x14ac:dyDescent="0.25">
      <c r="C975" s="36"/>
      <c r="D975" s="36"/>
      <c r="E975" s="36"/>
      <c r="F975" s="36"/>
      <c r="G975" s="36"/>
      <c r="H975" s="36"/>
      <c r="I975" s="36"/>
      <c r="J975" s="37"/>
      <c r="K975" s="37"/>
      <c r="L975" s="37"/>
      <c r="M975" s="37"/>
      <c r="N975" s="38"/>
      <c r="O975" s="38"/>
      <c r="P975" s="38"/>
      <c r="CI975" t="s">
        <v>228</v>
      </c>
      <c r="CJ975">
        <v>286</v>
      </c>
      <c r="CK975" t="s">
        <v>453</v>
      </c>
      <c r="CL975" t="s">
        <v>475</v>
      </c>
      <c r="CN975">
        <f>IF(AND(Table11[[#This Row],[CF heating system]]&lt;&gt;"Gas boiler",Table11[[#This Row],[Subsector]]&lt;&gt;"Industry"),1,0)</f>
        <v>0</v>
      </c>
      <c r="CO975" s="19">
        <v>0</v>
      </c>
    </row>
    <row r="976" spans="3:93" x14ac:dyDescent="0.25">
      <c r="C976" s="36"/>
      <c r="D976" s="36"/>
      <c r="E976" s="36"/>
      <c r="F976" s="36"/>
      <c r="G976" s="36"/>
      <c r="H976" s="36"/>
      <c r="I976" s="36"/>
      <c r="J976" s="37"/>
      <c r="K976" s="37"/>
      <c r="L976" s="37"/>
      <c r="M976" s="37"/>
      <c r="N976" s="38"/>
      <c r="O976" s="38"/>
      <c r="P976" s="38"/>
      <c r="CI976" t="s">
        <v>228</v>
      </c>
      <c r="CJ976">
        <v>287</v>
      </c>
      <c r="CK976" t="s">
        <v>453</v>
      </c>
      <c r="CL976" t="s">
        <v>282</v>
      </c>
      <c r="CN976">
        <f>IF(AND(Table11[[#This Row],[CF heating system]]&lt;&gt;"Gas boiler",Table11[[#This Row],[Subsector]]&lt;&gt;"Industry"),1,0)</f>
        <v>0</v>
      </c>
      <c r="CO976" s="19">
        <v>0</v>
      </c>
    </row>
    <row r="977" spans="3:93" x14ac:dyDescent="0.25">
      <c r="C977" s="36"/>
      <c r="D977" s="36"/>
      <c r="E977" s="36"/>
      <c r="F977" s="36"/>
      <c r="G977" s="36"/>
      <c r="H977" s="36"/>
      <c r="I977" s="36"/>
      <c r="J977" s="37"/>
      <c r="K977" s="37"/>
      <c r="L977" s="37"/>
      <c r="M977" s="37"/>
      <c r="N977" s="38"/>
      <c r="O977" s="38"/>
      <c r="P977" s="38"/>
      <c r="CI977" t="s">
        <v>228</v>
      </c>
      <c r="CJ977">
        <v>288</v>
      </c>
      <c r="CK977" t="s">
        <v>453</v>
      </c>
      <c r="CL977" t="s">
        <v>267</v>
      </c>
      <c r="CN977">
        <f>IF(AND(Table11[[#This Row],[CF heating system]]&lt;&gt;"Gas boiler",Table11[[#This Row],[Subsector]]&lt;&gt;"Industry"),1,0)</f>
        <v>0</v>
      </c>
      <c r="CO977" s="19">
        <v>0</v>
      </c>
    </row>
    <row r="978" spans="3:93" x14ac:dyDescent="0.25">
      <c r="C978" s="36"/>
      <c r="D978" s="36"/>
      <c r="E978" s="36"/>
      <c r="F978" s="36"/>
      <c r="G978" s="36"/>
      <c r="H978" s="36"/>
      <c r="I978" s="36"/>
      <c r="J978" s="37"/>
      <c r="K978" s="37"/>
      <c r="L978" s="37"/>
      <c r="M978" s="37"/>
      <c r="N978" s="38"/>
      <c r="O978" s="38"/>
      <c r="P978" s="38"/>
      <c r="CI978" t="s">
        <v>228</v>
      </c>
      <c r="CJ978">
        <v>289</v>
      </c>
      <c r="CK978" t="s">
        <v>453</v>
      </c>
      <c r="CL978" t="s">
        <v>282</v>
      </c>
      <c r="CN978">
        <f>IF(AND(Table11[[#This Row],[CF heating system]]&lt;&gt;"Gas boiler",Table11[[#This Row],[Subsector]]&lt;&gt;"Industry"),1,0)</f>
        <v>0</v>
      </c>
      <c r="CO978" s="19">
        <v>0</v>
      </c>
    </row>
    <row r="979" spans="3:93" x14ac:dyDescent="0.25">
      <c r="C979" s="36"/>
      <c r="D979" s="36"/>
      <c r="E979" s="36"/>
      <c r="F979" s="36"/>
      <c r="G979" s="36"/>
      <c r="H979" s="36"/>
      <c r="I979" s="36"/>
      <c r="J979" s="37"/>
      <c r="K979" s="37"/>
      <c r="L979" s="37"/>
      <c r="M979" s="37"/>
      <c r="N979" s="38"/>
      <c r="O979" s="38"/>
      <c r="P979" s="38"/>
      <c r="CI979" t="s">
        <v>228</v>
      </c>
      <c r="CJ979">
        <v>290</v>
      </c>
      <c r="CK979" t="s">
        <v>453</v>
      </c>
      <c r="CL979" t="s">
        <v>286</v>
      </c>
      <c r="CN979">
        <f>IF(AND(Table11[[#This Row],[CF heating system]]&lt;&gt;"Gas boiler",Table11[[#This Row],[Subsector]]&lt;&gt;"Industry"),1,0)</f>
        <v>0</v>
      </c>
      <c r="CO979" s="19">
        <v>0</v>
      </c>
    </row>
    <row r="980" spans="3:93" x14ac:dyDescent="0.25">
      <c r="C980" s="36"/>
      <c r="D980" s="36"/>
      <c r="E980" s="36"/>
      <c r="F980" s="36"/>
      <c r="G980" s="36"/>
      <c r="H980" s="36"/>
      <c r="I980" s="36"/>
      <c r="J980" s="37"/>
      <c r="K980" s="37"/>
      <c r="L980" s="37"/>
      <c r="M980" s="37"/>
      <c r="N980" s="38"/>
      <c r="O980" s="38"/>
      <c r="P980" s="38"/>
      <c r="CI980" t="s">
        <v>228</v>
      </c>
      <c r="CJ980">
        <v>291</v>
      </c>
      <c r="CK980" t="s">
        <v>453</v>
      </c>
      <c r="CL980" t="s">
        <v>462</v>
      </c>
      <c r="CN980">
        <f>IF(AND(Table11[[#This Row],[CF heating system]]&lt;&gt;"Gas boiler",Table11[[#This Row],[Subsector]]&lt;&gt;"Industry"),1,0)</f>
        <v>0</v>
      </c>
      <c r="CO980" s="19">
        <v>0</v>
      </c>
    </row>
    <row r="981" spans="3:93" x14ac:dyDescent="0.25">
      <c r="C981" s="36"/>
      <c r="D981" s="36"/>
      <c r="E981" s="36"/>
      <c r="F981" s="36"/>
      <c r="G981" s="36"/>
      <c r="H981" s="36"/>
      <c r="I981" s="36"/>
      <c r="J981" s="37"/>
      <c r="K981" s="37"/>
      <c r="L981" s="37"/>
      <c r="M981" s="37"/>
      <c r="N981" s="38"/>
      <c r="O981" s="38"/>
      <c r="P981" s="38"/>
      <c r="CI981" t="s">
        <v>228</v>
      </c>
      <c r="CJ981">
        <v>292</v>
      </c>
      <c r="CK981" t="s">
        <v>453</v>
      </c>
      <c r="CL981" t="s">
        <v>475</v>
      </c>
      <c r="CN981">
        <f>IF(AND(Table11[[#This Row],[CF heating system]]&lt;&gt;"Gas boiler",Table11[[#This Row],[Subsector]]&lt;&gt;"Industry"),1,0)</f>
        <v>0</v>
      </c>
      <c r="CO981" s="19">
        <v>0</v>
      </c>
    </row>
    <row r="982" spans="3:93" x14ac:dyDescent="0.25">
      <c r="C982" s="36"/>
      <c r="D982" s="36"/>
      <c r="E982" s="36"/>
      <c r="F982" s="36"/>
      <c r="G982" s="36"/>
      <c r="H982" s="36"/>
      <c r="I982" s="36"/>
      <c r="J982" s="37"/>
      <c r="K982" s="37"/>
      <c r="L982" s="37"/>
      <c r="M982" s="37"/>
      <c r="N982" s="38"/>
      <c r="O982" s="38"/>
      <c r="P982" s="38"/>
      <c r="CI982" t="s">
        <v>228</v>
      </c>
      <c r="CJ982">
        <v>293</v>
      </c>
      <c r="CK982" t="s">
        <v>453</v>
      </c>
      <c r="CL982" t="s">
        <v>282</v>
      </c>
      <c r="CN982">
        <f>IF(AND(Table11[[#This Row],[CF heating system]]&lt;&gt;"Gas boiler",Table11[[#This Row],[Subsector]]&lt;&gt;"Industry"),1,0)</f>
        <v>0</v>
      </c>
      <c r="CO982" s="19">
        <v>0</v>
      </c>
    </row>
    <row r="983" spans="3:93" x14ac:dyDescent="0.25">
      <c r="C983" s="36"/>
      <c r="D983" s="36"/>
      <c r="E983" s="36"/>
      <c r="F983" s="36"/>
      <c r="G983" s="36"/>
      <c r="H983" s="36"/>
      <c r="I983" s="36"/>
      <c r="J983" s="37"/>
      <c r="K983" s="37"/>
      <c r="L983" s="37"/>
      <c r="M983" s="37"/>
      <c r="N983" s="38"/>
      <c r="O983" s="38"/>
      <c r="P983" s="38"/>
      <c r="CI983" t="s">
        <v>228</v>
      </c>
      <c r="CJ983">
        <v>294</v>
      </c>
      <c r="CK983" t="s">
        <v>453</v>
      </c>
      <c r="CL983" t="s">
        <v>462</v>
      </c>
      <c r="CN983">
        <f>IF(AND(Table11[[#This Row],[CF heating system]]&lt;&gt;"Gas boiler",Table11[[#This Row],[Subsector]]&lt;&gt;"Industry"),1,0)</f>
        <v>0</v>
      </c>
      <c r="CO983" s="19">
        <v>0</v>
      </c>
    </row>
    <row r="984" spans="3:93" x14ac:dyDescent="0.25">
      <c r="C984" s="36"/>
      <c r="D984" s="36"/>
      <c r="E984" s="36"/>
      <c r="F984" s="36"/>
      <c r="G984" s="36"/>
      <c r="H984" s="36"/>
      <c r="I984" s="36"/>
      <c r="J984" s="37"/>
      <c r="K984" s="37"/>
      <c r="L984" s="37"/>
      <c r="M984" s="37"/>
      <c r="N984" s="38"/>
      <c r="O984" s="38"/>
      <c r="P984" s="38"/>
      <c r="CI984" t="s">
        <v>228</v>
      </c>
      <c r="CJ984">
        <v>295</v>
      </c>
      <c r="CK984" t="s">
        <v>453</v>
      </c>
      <c r="CL984" t="s">
        <v>286</v>
      </c>
      <c r="CN984">
        <f>IF(AND(Table11[[#This Row],[CF heating system]]&lt;&gt;"Gas boiler",Table11[[#This Row],[Subsector]]&lt;&gt;"Industry"),1,0)</f>
        <v>0</v>
      </c>
      <c r="CO984" s="19">
        <v>0</v>
      </c>
    </row>
    <row r="985" spans="3:93" x14ac:dyDescent="0.25">
      <c r="C985" s="36"/>
      <c r="D985" s="36"/>
      <c r="E985" s="36"/>
      <c r="F985" s="36"/>
      <c r="G985" s="36"/>
      <c r="H985" s="36"/>
      <c r="I985" s="36"/>
      <c r="J985" s="37"/>
      <c r="K985" s="37"/>
      <c r="L985" s="37"/>
      <c r="M985" s="37"/>
      <c r="N985" s="38"/>
      <c r="O985" s="38"/>
      <c r="P985" s="38"/>
      <c r="CI985" t="s">
        <v>228</v>
      </c>
      <c r="CJ985">
        <v>296</v>
      </c>
      <c r="CK985" t="s">
        <v>453</v>
      </c>
      <c r="CL985" t="s">
        <v>458</v>
      </c>
      <c r="CN985">
        <f>IF(AND(Table11[[#This Row],[CF heating system]]&lt;&gt;"Gas boiler",Table11[[#This Row],[Subsector]]&lt;&gt;"Industry"),1,0)</f>
        <v>0</v>
      </c>
      <c r="CO985" s="19">
        <v>0</v>
      </c>
    </row>
    <row r="986" spans="3:93" x14ac:dyDescent="0.25">
      <c r="C986" s="36"/>
      <c r="D986" s="36"/>
      <c r="E986" s="36"/>
      <c r="F986" s="36"/>
      <c r="G986" s="36"/>
      <c r="H986" s="36"/>
      <c r="I986" s="36"/>
      <c r="J986" s="37"/>
      <c r="K986" s="37"/>
      <c r="L986" s="37"/>
      <c r="M986" s="37"/>
      <c r="N986" s="38"/>
      <c r="O986" s="38"/>
      <c r="P986" s="38"/>
      <c r="CI986" t="s">
        <v>228</v>
      </c>
      <c r="CJ986">
        <v>297</v>
      </c>
      <c r="CK986" t="s">
        <v>453</v>
      </c>
      <c r="CL986" t="s">
        <v>462</v>
      </c>
      <c r="CN986">
        <f>IF(AND(Table11[[#This Row],[CF heating system]]&lt;&gt;"Gas boiler",Table11[[#This Row],[Subsector]]&lt;&gt;"Industry"),1,0)</f>
        <v>0</v>
      </c>
      <c r="CO986" s="19">
        <v>0</v>
      </c>
    </row>
    <row r="987" spans="3:93" x14ac:dyDescent="0.25">
      <c r="C987" s="36"/>
      <c r="D987" s="36"/>
      <c r="E987" s="36"/>
      <c r="F987" s="36"/>
      <c r="G987" s="36"/>
      <c r="H987" s="36"/>
      <c r="I987" s="36"/>
      <c r="J987" s="37"/>
      <c r="K987" s="37"/>
      <c r="L987" s="37"/>
      <c r="M987" s="37"/>
      <c r="N987" s="38"/>
      <c r="O987" s="38"/>
      <c r="P987" s="38"/>
      <c r="CI987" t="s">
        <v>228</v>
      </c>
      <c r="CJ987">
        <v>298</v>
      </c>
      <c r="CK987" t="s">
        <v>453</v>
      </c>
      <c r="CL987" t="s">
        <v>286</v>
      </c>
      <c r="CN987">
        <f>IF(AND(Table11[[#This Row],[CF heating system]]&lt;&gt;"Gas boiler",Table11[[#This Row],[Subsector]]&lt;&gt;"Industry"),1,0)</f>
        <v>0</v>
      </c>
      <c r="CO987" s="19">
        <v>0</v>
      </c>
    </row>
    <row r="988" spans="3:93" x14ac:dyDescent="0.25">
      <c r="C988" s="36"/>
      <c r="D988" s="36"/>
      <c r="E988" s="36"/>
      <c r="F988" s="36"/>
      <c r="G988" s="36"/>
      <c r="H988" s="36"/>
      <c r="I988" s="36"/>
      <c r="J988" s="37"/>
      <c r="K988" s="37"/>
      <c r="L988" s="37"/>
      <c r="M988" s="37"/>
      <c r="N988" s="38"/>
      <c r="O988" s="38"/>
      <c r="P988" s="38"/>
      <c r="CI988" t="s">
        <v>228</v>
      </c>
      <c r="CJ988">
        <v>299</v>
      </c>
      <c r="CK988" t="s">
        <v>453</v>
      </c>
      <c r="CL988" t="s">
        <v>462</v>
      </c>
      <c r="CN988">
        <f>IF(AND(Table11[[#This Row],[CF heating system]]&lt;&gt;"Gas boiler",Table11[[#This Row],[Subsector]]&lt;&gt;"Industry"),1,0)</f>
        <v>0</v>
      </c>
      <c r="CO988" s="19">
        <v>0</v>
      </c>
    </row>
    <row r="989" spans="3:93" x14ac:dyDescent="0.25">
      <c r="C989" s="36"/>
      <c r="D989" s="36"/>
      <c r="E989" s="36"/>
      <c r="F989" s="36"/>
      <c r="G989" s="36"/>
      <c r="H989" s="36"/>
      <c r="I989" s="36"/>
      <c r="J989" s="37"/>
      <c r="K989" s="37"/>
      <c r="L989" s="37"/>
      <c r="M989" s="37"/>
      <c r="N989" s="38"/>
      <c r="O989" s="38"/>
      <c r="P989" s="38"/>
      <c r="CI989" t="s">
        <v>228</v>
      </c>
      <c r="CJ989">
        <v>300</v>
      </c>
      <c r="CK989" t="s">
        <v>453</v>
      </c>
      <c r="CL989" t="s">
        <v>475</v>
      </c>
      <c r="CN989">
        <f>IF(AND(Table11[[#This Row],[CF heating system]]&lt;&gt;"Gas boiler",Table11[[#This Row],[Subsector]]&lt;&gt;"Industry"),1,0)</f>
        <v>0</v>
      </c>
      <c r="CO989" s="19">
        <v>0</v>
      </c>
    </row>
    <row r="990" spans="3:93" x14ac:dyDescent="0.25">
      <c r="C990" s="36"/>
      <c r="D990" s="36"/>
      <c r="E990" s="36"/>
      <c r="F990" s="36"/>
      <c r="G990" s="36"/>
      <c r="H990" s="36"/>
      <c r="I990" s="36"/>
      <c r="J990" s="37"/>
      <c r="K990" s="37"/>
      <c r="L990" s="37"/>
      <c r="M990" s="37"/>
      <c r="N990" s="38"/>
      <c r="O990" s="38"/>
      <c r="P990" s="38"/>
      <c r="CI990" t="s">
        <v>228</v>
      </c>
      <c r="CJ990">
        <v>301</v>
      </c>
      <c r="CK990" t="s">
        <v>453</v>
      </c>
      <c r="CL990" t="s">
        <v>281</v>
      </c>
      <c r="CN990">
        <f>IF(AND(Table11[[#This Row],[CF heating system]]&lt;&gt;"Gas boiler",Table11[[#This Row],[Subsector]]&lt;&gt;"Industry"),1,0)</f>
        <v>0</v>
      </c>
      <c r="CO990" s="19">
        <v>0</v>
      </c>
    </row>
    <row r="991" spans="3:93" x14ac:dyDescent="0.25">
      <c r="C991" s="36"/>
      <c r="D991" s="36"/>
      <c r="E991" s="36"/>
      <c r="F991" s="36"/>
      <c r="G991" s="36"/>
      <c r="H991" s="36"/>
      <c r="I991" s="36"/>
      <c r="J991" s="37"/>
      <c r="K991" s="37"/>
      <c r="L991" s="37"/>
      <c r="M991" s="37"/>
      <c r="N991" s="38"/>
      <c r="O991" s="38"/>
      <c r="P991" s="38"/>
      <c r="CI991" t="s">
        <v>228</v>
      </c>
      <c r="CJ991">
        <v>302</v>
      </c>
      <c r="CK991" t="s">
        <v>453</v>
      </c>
      <c r="CL991" t="s">
        <v>286</v>
      </c>
      <c r="CN991">
        <f>IF(AND(Table11[[#This Row],[CF heating system]]&lt;&gt;"Gas boiler",Table11[[#This Row],[Subsector]]&lt;&gt;"Industry"),1,0)</f>
        <v>0</v>
      </c>
      <c r="CO991" s="19">
        <v>0</v>
      </c>
    </row>
    <row r="992" spans="3:93" x14ac:dyDescent="0.25">
      <c r="C992" s="36"/>
      <c r="D992" s="36"/>
      <c r="E992" s="36"/>
      <c r="F992" s="36"/>
      <c r="G992" s="36"/>
      <c r="H992" s="36"/>
      <c r="I992" s="36"/>
      <c r="J992" s="37"/>
      <c r="K992" s="37"/>
      <c r="L992" s="37"/>
      <c r="M992" s="37"/>
      <c r="N992" s="38"/>
      <c r="O992" s="38"/>
      <c r="P992" s="38"/>
      <c r="CI992" t="s">
        <v>228</v>
      </c>
      <c r="CJ992">
        <v>303</v>
      </c>
      <c r="CK992" t="s">
        <v>453</v>
      </c>
      <c r="CL992" t="s">
        <v>267</v>
      </c>
      <c r="CN992">
        <f>IF(AND(Table11[[#This Row],[CF heating system]]&lt;&gt;"Gas boiler",Table11[[#This Row],[Subsector]]&lt;&gt;"Industry"),1,0)</f>
        <v>0</v>
      </c>
      <c r="CO992" s="19">
        <v>0</v>
      </c>
    </row>
    <row r="993" spans="3:93" x14ac:dyDescent="0.25">
      <c r="C993" s="36"/>
      <c r="D993" s="36"/>
      <c r="E993" s="36"/>
      <c r="F993" s="36"/>
      <c r="G993" s="36"/>
      <c r="H993" s="36"/>
      <c r="I993" s="36"/>
      <c r="J993" s="37"/>
      <c r="K993" s="37"/>
      <c r="L993" s="37"/>
      <c r="M993" s="37"/>
      <c r="N993" s="38"/>
      <c r="O993" s="38"/>
      <c r="P993" s="38"/>
      <c r="CI993" t="s">
        <v>228</v>
      </c>
      <c r="CJ993">
        <v>304</v>
      </c>
      <c r="CK993" t="s">
        <v>453</v>
      </c>
      <c r="CL993" t="s">
        <v>458</v>
      </c>
      <c r="CN993">
        <f>IF(AND(Table11[[#This Row],[CF heating system]]&lt;&gt;"Gas boiler",Table11[[#This Row],[Subsector]]&lt;&gt;"Industry"),1,0)</f>
        <v>0</v>
      </c>
      <c r="CO993" s="19">
        <v>0</v>
      </c>
    </row>
    <row r="994" spans="3:93" x14ac:dyDescent="0.25">
      <c r="C994" s="36"/>
      <c r="D994" s="36"/>
      <c r="E994" s="36"/>
      <c r="F994" s="36"/>
      <c r="G994" s="36"/>
      <c r="H994" s="36"/>
      <c r="I994" s="36"/>
      <c r="J994" s="37"/>
      <c r="K994" s="37"/>
      <c r="L994" s="37"/>
      <c r="M994" s="37"/>
      <c r="N994" s="38"/>
      <c r="O994" s="38"/>
      <c r="P994" s="38"/>
      <c r="CI994" t="s">
        <v>228</v>
      </c>
      <c r="CJ994">
        <v>305</v>
      </c>
      <c r="CK994" t="s">
        <v>453</v>
      </c>
      <c r="CL994" t="s">
        <v>282</v>
      </c>
      <c r="CN994">
        <f>IF(AND(Table11[[#This Row],[CF heating system]]&lt;&gt;"Gas boiler",Table11[[#This Row],[Subsector]]&lt;&gt;"Industry"),1,0)</f>
        <v>0</v>
      </c>
      <c r="CO994" s="19">
        <v>0</v>
      </c>
    </row>
    <row r="995" spans="3:93" x14ac:dyDescent="0.25">
      <c r="C995" s="36"/>
      <c r="D995" s="36"/>
      <c r="E995" s="36"/>
      <c r="F995" s="36"/>
      <c r="G995" s="36"/>
      <c r="H995" s="36"/>
      <c r="I995" s="36"/>
      <c r="J995" s="37"/>
      <c r="K995" s="37"/>
      <c r="L995" s="37"/>
      <c r="M995" s="37"/>
      <c r="N995" s="38"/>
      <c r="O995" s="38"/>
      <c r="P995" s="38"/>
      <c r="CI995" t="s">
        <v>228</v>
      </c>
      <c r="CJ995">
        <v>306</v>
      </c>
      <c r="CK995" t="s">
        <v>453</v>
      </c>
      <c r="CL995" t="s">
        <v>286</v>
      </c>
      <c r="CN995">
        <f>IF(AND(Table11[[#This Row],[CF heating system]]&lt;&gt;"Gas boiler",Table11[[#This Row],[Subsector]]&lt;&gt;"Industry"),1,0)</f>
        <v>0</v>
      </c>
      <c r="CO995" s="19">
        <v>0</v>
      </c>
    </row>
    <row r="996" spans="3:93" x14ac:dyDescent="0.25">
      <c r="C996" s="36"/>
      <c r="D996" s="36"/>
      <c r="E996" s="36"/>
      <c r="F996" s="36"/>
      <c r="G996" s="36"/>
      <c r="H996" s="36"/>
      <c r="I996" s="36"/>
      <c r="J996" s="37"/>
      <c r="K996" s="37"/>
      <c r="L996" s="37"/>
      <c r="M996" s="37"/>
      <c r="N996" s="38"/>
      <c r="O996" s="38"/>
      <c r="P996" s="38"/>
      <c r="CI996" t="s">
        <v>228</v>
      </c>
      <c r="CJ996">
        <v>307</v>
      </c>
      <c r="CK996" t="s">
        <v>453</v>
      </c>
      <c r="CL996" t="s">
        <v>458</v>
      </c>
      <c r="CN996">
        <f>IF(AND(Table11[[#This Row],[CF heating system]]&lt;&gt;"Gas boiler",Table11[[#This Row],[Subsector]]&lt;&gt;"Industry"),1,0)</f>
        <v>0</v>
      </c>
      <c r="CO996" s="19">
        <v>0</v>
      </c>
    </row>
    <row r="997" spans="3:93" x14ac:dyDescent="0.25">
      <c r="C997" s="36"/>
      <c r="D997" s="36"/>
      <c r="E997" s="36"/>
      <c r="F997" s="36"/>
      <c r="G997" s="36"/>
      <c r="H997" s="36"/>
      <c r="I997" s="36"/>
      <c r="J997" s="37"/>
      <c r="K997" s="37"/>
      <c r="L997" s="37"/>
      <c r="M997" s="37"/>
      <c r="N997" s="38"/>
      <c r="O997" s="38"/>
      <c r="P997" s="38"/>
      <c r="CI997" t="s">
        <v>228</v>
      </c>
      <c r="CJ997">
        <v>308</v>
      </c>
      <c r="CK997" t="s">
        <v>453</v>
      </c>
      <c r="CL997" t="s">
        <v>462</v>
      </c>
      <c r="CN997">
        <f>IF(AND(Table11[[#This Row],[CF heating system]]&lt;&gt;"Gas boiler",Table11[[#This Row],[Subsector]]&lt;&gt;"Industry"),1,0)</f>
        <v>0</v>
      </c>
      <c r="CO997" s="19">
        <v>0</v>
      </c>
    </row>
    <row r="998" spans="3:93" x14ac:dyDescent="0.25">
      <c r="C998" s="36"/>
      <c r="D998" s="36"/>
      <c r="E998" s="36"/>
      <c r="F998" s="36"/>
      <c r="G998" s="36"/>
      <c r="H998" s="36"/>
      <c r="I998" s="36"/>
      <c r="J998" s="37"/>
      <c r="K998" s="37"/>
      <c r="L998" s="37"/>
      <c r="M998" s="37"/>
      <c r="N998" s="38"/>
      <c r="O998" s="38"/>
      <c r="P998" s="38"/>
      <c r="CI998" t="s">
        <v>228</v>
      </c>
      <c r="CJ998">
        <v>309</v>
      </c>
      <c r="CK998" t="s">
        <v>453</v>
      </c>
      <c r="CL998" t="s">
        <v>475</v>
      </c>
      <c r="CN998">
        <f>IF(AND(Table11[[#This Row],[CF heating system]]&lt;&gt;"Gas boiler",Table11[[#This Row],[Subsector]]&lt;&gt;"Industry"),1,0)</f>
        <v>0</v>
      </c>
      <c r="CO998" s="19">
        <v>0</v>
      </c>
    </row>
    <row r="999" spans="3:93" x14ac:dyDescent="0.25">
      <c r="C999" s="36"/>
      <c r="D999" s="36"/>
      <c r="E999" s="36"/>
      <c r="F999" s="36"/>
      <c r="G999" s="36"/>
      <c r="H999" s="36"/>
      <c r="I999" s="36"/>
      <c r="J999" s="37"/>
      <c r="K999" s="37"/>
      <c r="L999" s="37"/>
      <c r="M999" s="37"/>
      <c r="N999" s="38"/>
      <c r="O999" s="38"/>
      <c r="P999" s="38"/>
      <c r="CI999" t="s">
        <v>228</v>
      </c>
      <c r="CJ999">
        <v>310</v>
      </c>
      <c r="CK999" t="s">
        <v>453</v>
      </c>
      <c r="CL999" t="s">
        <v>281</v>
      </c>
      <c r="CN999">
        <f>IF(AND(Table11[[#This Row],[CF heating system]]&lt;&gt;"Gas boiler",Table11[[#This Row],[Subsector]]&lt;&gt;"Industry"),1,0)</f>
        <v>0</v>
      </c>
      <c r="CO999" s="19">
        <v>0</v>
      </c>
    </row>
    <row r="1000" spans="3:93" x14ac:dyDescent="0.25">
      <c r="C1000" s="36"/>
      <c r="D1000" s="36"/>
      <c r="E1000" s="36"/>
      <c r="F1000" s="36"/>
      <c r="G1000" s="36"/>
      <c r="H1000" s="36"/>
      <c r="I1000" s="36"/>
      <c r="J1000" s="37"/>
      <c r="K1000" s="37"/>
      <c r="L1000" s="37"/>
      <c r="M1000" s="37"/>
      <c r="N1000" s="38"/>
      <c r="O1000" s="38"/>
      <c r="P1000" s="38"/>
      <c r="CI1000" t="s">
        <v>228</v>
      </c>
      <c r="CJ1000">
        <v>311</v>
      </c>
      <c r="CK1000" t="s">
        <v>453</v>
      </c>
      <c r="CL1000" t="s">
        <v>282</v>
      </c>
      <c r="CN1000">
        <f>IF(AND(Table11[[#This Row],[CF heating system]]&lt;&gt;"Gas boiler",Table11[[#This Row],[Subsector]]&lt;&gt;"Industry"),1,0)</f>
        <v>0</v>
      </c>
      <c r="CO1000" s="19">
        <v>0</v>
      </c>
    </row>
    <row r="1001" spans="3:93" x14ac:dyDescent="0.25">
      <c r="C1001" s="36"/>
      <c r="D1001" s="36"/>
      <c r="E1001" s="36"/>
      <c r="F1001" s="36"/>
      <c r="G1001" s="36"/>
      <c r="H1001" s="36"/>
      <c r="I1001" s="36"/>
      <c r="J1001" s="37"/>
      <c r="K1001" s="37"/>
      <c r="L1001" s="37"/>
      <c r="M1001" s="37"/>
      <c r="N1001" s="38"/>
      <c r="O1001" s="38"/>
      <c r="P1001" s="38"/>
      <c r="CI1001" t="s">
        <v>228</v>
      </c>
      <c r="CJ1001">
        <v>312</v>
      </c>
      <c r="CK1001" t="s">
        <v>453</v>
      </c>
      <c r="CL1001" t="s">
        <v>286</v>
      </c>
      <c r="CN1001">
        <f>IF(AND(Table11[[#This Row],[CF heating system]]&lt;&gt;"Gas boiler",Table11[[#This Row],[Subsector]]&lt;&gt;"Industry"),1,0)</f>
        <v>0</v>
      </c>
      <c r="CO1001" s="19">
        <v>0</v>
      </c>
    </row>
    <row r="1002" spans="3:93" x14ac:dyDescent="0.25">
      <c r="C1002" s="36"/>
      <c r="D1002" s="36"/>
      <c r="E1002" s="36"/>
      <c r="F1002" s="36"/>
      <c r="G1002" s="36"/>
      <c r="H1002" s="36"/>
      <c r="I1002" s="36"/>
      <c r="J1002" s="37"/>
      <c r="K1002" s="37"/>
      <c r="L1002" s="37"/>
      <c r="M1002" s="37"/>
      <c r="N1002" s="38"/>
      <c r="O1002" s="38"/>
      <c r="P1002" s="38"/>
      <c r="CI1002" t="s">
        <v>228</v>
      </c>
      <c r="CJ1002">
        <v>313</v>
      </c>
      <c r="CK1002" t="s">
        <v>453</v>
      </c>
      <c r="CL1002" t="s">
        <v>462</v>
      </c>
      <c r="CN1002">
        <f>IF(AND(Table11[[#This Row],[CF heating system]]&lt;&gt;"Gas boiler",Table11[[#This Row],[Subsector]]&lt;&gt;"Industry"),1,0)</f>
        <v>0</v>
      </c>
      <c r="CO1002" s="19">
        <v>0</v>
      </c>
    </row>
    <row r="1003" spans="3:93" x14ac:dyDescent="0.25">
      <c r="C1003" s="36"/>
      <c r="D1003" s="36"/>
      <c r="E1003" s="36"/>
      <c r="F1003" s="36"/>
      <c r="G1003" s="36"/>
      <c r="H1003" s="36"/>
      <c r="I1003" s="36"/>
      <c r="J1003" s="37"/>
      <c r="K1003" s="37"/>
      <c r="L1003" s="37"/>
      <c r="M1003" s="37"/>
      <c r="N1003" s="38"/>
      <c r="O1003" s="38"/>
      <c r="P1003" s="38"/>
      <c r="CI1003" t="s">
        <v>228</v>
      </c>
      <c r="CJ1003">
        <v>314</v>
      </c>
      <c r="CK1003" t="s">
        <v>453</v>
      </c>
      <c r="CL1003" t="s">
        <v>475</v>
      </c>
      <c r="CN1003">
        <f>IF(AND(Table11[[#This Row],[CF heating system]]&lt;&gt;"Gas boiler",Table11[[#This Row],[Subsector]]&lt;&gt;"Industry"),1,0)</f>
        <v>0</v>
      </c>
      <c r="CO1003" s="19">
        <v>0</v>
      </c>
    </row>
    <row r="1004" spans="3:93" x14ac:dyDescent="0.25">
      <c r="C1004" s="36"/>
      <c r="D1004" s="36"/>
      <c r="E1004" s="36"/>
      <c r="F1004" s="36"/>
      <c r="G1004" s="36"/>
      <c r="H1004" s="36"/>
      <c r="I1004" s="36"/>
      <c r="J1004" s="37"/>
      <c r="K1004" s="37"/>
      <c r="L1004" s="37"/>
      <c r="M1004" s="37"/>
      <c r="N1004" s="38"/>
      <c r="O1004" s="38"/>
      <c r="P1004" s="38"/>
      <c r="CI1004" t="s">
        <v>228</v>
      </c>
      <c r="CJ1004">
        <v>315</v>
      </c>
      <c r="CK1004" t="s">
        <v>453</v>
      </c>
      <c r="CL1004" t="s">
        <v>281</v>
      </c>
      <c r="CN1004">
        <f>IF(AND(Table11[[#This Row],[CF heating system]]&lt;&gt;"Gas boiler",Table11[[#This Row],[Subsector]]&lt;&gt;"Industry"),1,0)</f>
        <v>0</v>
      </c>
      <c r="CO1004" s="19">
        <v>0</v>
      </c>
    </row>
    <row r="1005" spans="3:93" x14ac:dyDescent="0.25">
      <c r="C1005" s="36"/>
      <c r="D1005" s="36"/>
      <c r="E1005" s="36"/>
      <c r="F1005" s="36"/>
      <c r="G1005" s="36"/>
      <c r="H1005" s="36"/>
      <c r="I1005" s="36"/>
      <c r="J1005" s="37"/>
      <c r="K1005" s="37"/>
      <c r="L1005" s="37"/>
      <c r="M1005" s="37"/>
      <c r="N1005" s="38"/>
      <c r="O1005" s="38"/>
      <c r="P1005" s="38"/>
      <c r="CI1005" t="s">
        <v>228</v>
      </c>
      <c r="CJ1005">
        <v>316</v>
      </c>
      <c r="CK1005" t="s">
        <v>453</v>
      </c>
      <c r="CL1005" t="s">
        <v>282</v>
      </c>
      <c r="CN1005">
        <f>IF(AND(Table11[[#This Row],[CF heating system]]&lt;&gt;"Gas boiler",Table11[[#This Row],[Subsector]]&lt;&gt;"Industry"),1,0)</f>
        <v>0</v>
      </c>
      <c r="CO1005" s="19">
        <v>0</v>
      </c>
    </row>
    <row r="1006" spans="3:93" x14ac:dyDescent="0.25">
      <c r="C1006" s="36"/>
      <c r="D1006" s="36"/>
      <c r="E1006" s="36"/>
      <c r="F1006" s="36"/>
      <c r="G1006" s="36"/>
      <c r="H1006" s="36"/>
      <c r="I1006" s="36"/>
      <c r="J1006" s="37"/>
      <c r="K1006" s="37"/>
      <c r="L1006" s="37"/>
      <c r="M1006" s="37"/>
      <c r="N1006" s="38"/>
      <c r="O1006" s="38"/>
      <c r="P1006" s="38"/>
      <c r="CI1006" t="s">
        <v>228</v>
      </c>
      <c r="CJ1006">
        <v>317</v>
      </c>
      <c r="CK1006" t="s">
        <v>453</v>
      </c>
      <c r="CL1006" t="s">
        <v>286</v>
      </c>
      <c r="CN1006">
        <f>IF(AND(Table11[[#This Row],[CF heating system]]&lt;&gt;"Gas boiler",Table11[[#This Row],[Subsector]]&lt;&gt;"Industry"),1,0)</f>
        <v>0</v>
      </c>
      <c r="CO1006" s="19">
        <v>0</v>
      </c>
    </row>
    <row r="1007" spans="3:93" x14ac:dyDescent="0.25">
      <c r="C1007" s="36"/>
      <c r="D1007" s="36"/>
      <c r="E1007" s="36"/>
      <c r="F1007" s="36"/>
      <c r="G1007" s="36"/>
      <c r="H1007" s="36"/>
      <c r="I1007" s="36"/>
      <c r="J1007" s="37"/>
      <c r="K1007" s="37"/>
      <c r="L1007" s="37"/>
      <c r="M1007" s="37"/>
      <c r="N1007" s="38"/>
      <c r="O1007" s="38"/>
      <c r="P1007" s="38"/>
      <c r="CI1007" t="s">
        <v>228</v>
      </c>
      <c r="CJ1007">
        <v>318</v>
      </c>
      <c r="CK1007" t="s">
        <v>453</v>
      </c>
      <c r="CL1007" t="s">
        <v>462</v>
      </c>
      <c r="CN1007">
        <f>IF(AND(Table11[[#This Row],[CF heating system]]&lt;&gt;"Gas boiler",Table11[[#This Row],[Subsector]]&lt;&gt;"Industry"),1,0)</f>
        <v>0</v>
      </c>
      <c r="CO1007" s="19">
        <v>0</v>
      </c>
    </row>
    <row r="1008" spans="3:93" x14ac:dyDescent="0.25">
      <c r="C1008" s="36"/>
      <c r="D1008" s="36"/>
      <c r="E1008" s="36"/>
      <c r="F1008" s="36"/>
      <c r="G1008" s="36"/>
      <c r="H1008" s="36"/>
      <c r="I1008" s="36"/>
      <c r="J1008" s="37"/>
      <c r="K1008" s="37"/>
      <c r="L1008" s="37"/>
      <c r="M1008" s="37"/>
      <c r="N1008" s="38"/>
      <c r="O1008" s="38"/>
      <c r="P1008" s="38"/>
      <c r="CI1008" t="s">
        <v>228</v>
      </c>
      <c r="CJ1008">
        <v>319</v>
      </c>
      <c r="CK1008" t="s">
        <v>453</v>
      </c>
      <c r="CL1008" t="s">
        <v>475</v>
      </c>
      <c r="CN1008">
        <f>IF(AND(Table11[[#This Row],[CF heating system]]&lt;&gt;"Gas boiler",Table11[[#This Row],[Subsector]]&lt;&gt;"Industry"),1,0)</f>
        <v>0</v>
      </c>
      <c r="CO1008" s="19">
        <v>0</v>
      </c>
    </row>
    <row r="1009" spans="3:93" x14ac:dyDescent="0.25">
      <c r="C1009" s="36"/>
      <c r="D1009" s="36"/>
      <c r="E1009" s="36"/>
      <c r="F1009" s="36"/>
      <c r="G1009" s="36"/>
      <c r="H1009" s="36"/>
      <c r="I1009" s="36"/>
      <c r="J1009" s="37"/>
      <c r="K1009" s="37"/>
      <c r="L1009" s="37"/>
      <c r="M1009" s="37"/>
      <c r="N1009" s="38"/>
      <c r="O1009" s="38"/>
      <c r="P1009" s="38"/>
      <c r="CI1009" t="s">
        <v>228</v>
      </c>
      <c r="CJ1009">
        <v>320</v>
      </c>
      <c r="CK1009" t="s">
        <v>453</v>
      </c>
      <c r="CL1009" t="s">
        <v>282</v>
      </c>
      <c r="CN1009">
        <f>IF(AND(Table11[[#This Row],[CF heating system]]&lt;&gt;"Gas boiler",Table11[[#This Row],[Subsector]]&lt;&gt;"Industry"),1,0)</f>
        <v>0</v>
      </c>
      <c r="CO1009" s="19">
        <v>0</v>
      </c>
    </row>
    <row r="1010" spans="3:93" x14ac:dyDescent="0.25">
      <c r="C1010" s="36"/>
      <c r="D1010" s="36"/>
      <c r="E1010" s="36"/>
      <c r="F1010" s="36"/>
      <c r="G1010" s="36"/>
      <c r="H1010" s="36"/>
      <c r="I1010" s="36"/>
      <c r="J1010" s="37"/>
      <c r="K1010" s="37"/>
      <c r="L1010" s="37"/>
      <c r="M1010" s="37"/>
      <c r="N1010" s="38"/>
      <c r="O1010" s="38"/>
      <c r="P1010" s="38"/>
      <c r="CI1010" t="s">
        <v>228</v>
      </c>
      <c r="CJ1010">
        <v>321</v>
      </c>
      <c r="CK1010" t="s">
        <v>453</v>
      </c>
      <c r="CL1010" t="s">
        <v>267</v>
      </c>
      <c r="CN1010">
        <f>IF(AND(Table11[[#This Row],[CF heating system]]&lt;&gt;"Gas boiler",Table11[[#This Row],[Subsector]]&lt;&gt;"Industry"),1,0)</f>
        <v>0</v>
      </c>
      <c r="CO1010" s="19">
        <v>0</v>
      </c>
    </row>
    <row r="1011" spans="3:93" x14ac:dyDescent="0.25">
      <c r="C1011" s="36"/>
      <c r="D1011" s="36"/>
      <c r="E1011" s="36"/>
      <c r="F1011" s="36"/>
      <c r="G1011" s="36"/>
      <c r="H1011" s="36"/>
      <c r="I1011" s="36"/>
      <c r="J1011" s="37"/>
      <c r="K1011" s="37"/>
      <c r="L1011" s="37"/>
      <c r="M1011" s="37"/>
      <c r="N1011" s="38"/>
      <c r="O1011" s="38"/>
      <c r="P1011" s="38"/>
      <c r="CI1011" t="s">
        <v>228</v>
      </c>
      <c r="CJ1011">
        <v>322</v>
      </c>
      <c r="CK1011" t="s">
        <v>453</v>
      </c>
      <c r="CL1011" t="s">
        <v>282</v>
      </c>
      <c r="CN1011">
        <f>IF(AND(Table11[[#This Row],[CF heating system]]&lt;&gt;"Gas boiler",Table11[[#This Row],[Subsector]]&lt;&gt;"Industry"),1,0)</f>
        <v>0</v>
      </c>
      <c r="CO1011" s="19">
        <v>0</v>
      </c>
    </row>
    <row r="1012" spans="3:93" x14ac:dyDescent="0.25">
      <c r="C1012" s="36"/>
      <c r="D1012" s="36"/>
      <c r="E1012" s="36"/>
      <c r="F1012" s="36"/>
      <c r="G1012" s="36"/>
      <c r="H1012" s="36"/>
      <c r="I1012" s="36"/>
      <c r="J1012" s="37"/>
      <c r="K1012" s="37"/>
      <c r="L1012" s="37"/>
      <c r="M1012" s="37"/>
      <c r="N1012" s="38"/>
      <c r="O1012" s="38"/>
      <c r="P1012" s="38"/>
      <c r="CI1012" t="s">
        <v>228</v>
      </c>
      <c r="CJ1012">
        <v>323</v>
      </c>
      <c r="CK1012" t="s">
        <v>453</v>
      </c>
      <c r="CL1012" t="s">
        <v>286</v>
      </c>
      <c r="CN1012">
        <f>IF(AND(Table11[[#This Row],[CF heating system]]&lt;&gt;"Gas boiler",Table11[[#This Row],[Subsector]]&lt;&gt;"Industry"),1,0)</f>
        <v>0</v>
      </c>
      <c r="CO1012" s="19">
        <v>0</v>
      </c>
    </row>
    <row r="1013" spans="3:93" x14ac:dyDescent="0.25">
      <c r="C1013" s="36"/>
      <c r="D1013" s="36"/>
      <c r="E1013" s="36"/>
      <c r="F1013" s="36"/>
      <c r="G1013" s="36"/>
      <c r="H1013" s="36"/>
      <c r="I1013" s="36"/>
      <c r="J1013" s="37"/>
      <c r="K1013" s="37"/>
      <c r="L1013" s="37"/>
      <c r="M1013" s="37"/>
      <c r="N1013" s="38"/>
      <c r="O1013" s="38"/>
      <c r="P1013" s="38"/>
      <c r="CI1013" t="s">
        <v>228</v>
      </c>
      <c r="CJ1013">
        <v>324</v>
      </c>
      <c r="CK1013" t="s">
        <v>453</v>
      </c>
      <c r="CL1013" t="s">
        <v>462</v>
      </c>
      <c r="CN1013">
        <f>IF(AND(Table11[[#This Row],[CF heating system]]&lt;&gt;"Gas boiler",Table11[[#This Row],[Subsector]]&lt;&gt;"Industry"),1,0)</f>
        <v>0</v>
      </c>
      <c r="CO1013" s="19">
        <v>0</v>
      </c>
    </row>
    <row r="1014" spans="3:93" x14ac:dyDescent="0.25">
      <c r="C1014" s="36"/>
      <c r="D1014" s="36"/>
      <c r="E1014" s="36"/>
      <c r="F1014" s="36"/>
      <c r="G1014" s="36"/>
      <c r="H1014" s="36"/>
      <c r="I1014" s="36"/>
      <c r="J1014" s="37"/>
      <c r="K1014" s="37"/>
      <c r="L1014" s="37"/>
      <c r="M1014" s="37"/>
      <c r="N1014" s="38"/>
      <c r="O1014" s="38"/>
      <c r="P1014" s="38"/>
      <c r="CI1014" t="s">
        <v>228</v>
      </c>
      <c r="CJ1014">
        <v>325</v>
      </c>
      <c r="CK1014" t="s">
        <v>453</v>
      </c>
      <c r="CL1014" t="s">
        <v>475</v>
      </c>
      <c r="CN1014">
        <f>IF(AND(Table11[[#This Row],[CF heating system]]&lt;&gt;"Gas boiler",Table11[[#This Row],[Subsector]]&lt;&gt;"Industry"),1,0)</f>
        <v>0</v>
      </c>
      <c r="CO1014" s="19">
        <v>0</v>
      </c>
    </row>
    <row r="1015" spans="3:93" x14ac:dyDescent="0.25">
      <c r="C1015" s="36"/>
      <c r="D1015" s="36"/>
      <c r="E1015" s="36"/>
      <c r="F1015" s="36"/>
      <c r="G1015" s="36"/>
      <c r="H1015" s="36"/>
      <c r="I1015" s="36"/>
      <c r="J1015" s="37"/>
      <c r="K1015" s="37"/>
      <c r="L1015" s="37"/>
      <c r="M1015" s="37"/>
      <c r="N1015" s="38"/>
      <c r="O1015" s="38"/>
      <c r="P1015" s="38"/>
      <c r="CI1015" t="s">
        <v>228</v>
      </c>
      <c r="CJ1015">
        <v>326</v>
      </c>
      <c r="CK1015" t="s">
        <v>453</v>
      </c>
      <c r="CL1015" t="s">
        <v>282</v>
      </c>
      <c r="CN1015">
        <f>IF(AND(Table11[[#This Row],[CF heating system]]&lt;&gt;"Gas boiler",Table11[[#This Row],[Subsector]]&lt;&gt;"Industry"),1,0)</f>
        <v>0</v>
      </c>
      <c r="CO1015" s="19">
        <v>0</v>
      </c>
    </row>
    <row r="1016" spans="3:93" x14ac:dyDescent="0.25">
      <c r="C1016" s="36"/>
      <c r="D1016" s="36"/>
      <c r="E1016" s="36"/>
      <c r="F1016" s="36"/>
      <c r="G1016" s="36"/>
      <c r="H1016" s="36"/>
      <c r="I1016" s="36"/>
      <c r="J1016" s="37"/>
      <c r="K1016" s="37"/>
      <c r="L1016" s="37"/>
      <c r="M1016" s="37"/>
      <c r="N1016" s="38"/>
      <c r="O1016" s="38"/>
      <c r="P1016" s="38"/>
      <c r="CI1016" t="s">
        <v>228</v>
      </c>
      <c r="CJ1016">
        <v>327</v>
      </c>
      <c r="CK1016" t="s">
        <v>453</v>
      </c>
      <c r="CL1016" t="s">
        <v>462</v>
      </c>
      <c r="CN1016">
        <f>IF(AND(Table11[[#This Row],[CF heating system]]&lt;&gt;"Gas boiler",Table11[[#This Row],[Subsector]]&lt;&gt;"Industry"),1,0)</f>
        <v>0</v>
      </c>
      <c r="CO1016" s="19">
        <v>0</v>
      </c>
    </row>
    <row r="1017" spans="3:93" x14ac:dyDescent="0.25">
      <c r="C1017" s="36"/>
      <c r="D1017" s="36"/>
      <c r="E1017" s="36"/>
      <c r="F1017" s="36"/>
      <c r="G1017" s="36"/>
      <c r="H1017" s="36"/>
      <c r="I1017" s="36"/>
      <c r="J1017" s="37"/>
      <c r="K1017" s="37"/>
      <c r="L1017" s="37"/>
      <c r="M1017" s="37"/>
      <c r="N1017" s="38"/>
      <c r="O1017" s="38"/>
      <c r="P1017" s="38"/>
      <c r="CI1017" t="s">
        <v>228</v>
      </c>
      <c r="CJ1017">
        <v>328</v>
      </c>
      <c r="CK1017" t="s">
        <v>453</v>
      </c>
      <c r="CL1017" t="s">
        <v>286</v>
      </c>
      <c r="CN1017">
        <f>IF(AND(Table11[[#This Row],[CF heating system]]&lt;&gt;"Gas boiler",Table11[[#This Row],[Subsector]]&lt;&gt;"Industry"),1,0)</f>
        <v>0</v>
      </c>
      <c r="CO1017" s="19">
        <v>0</v>
      </c>
    </row>
    <row r="1018" spans="3:93" x14ac:dyDescent="0.25">
      <c r="C1018" s="36"/>
      <c r="D1018" s="36"/>
      <c r="E1018" s="36"/>
      <c r="F1018" s="36"/>
      <c r="G1018" s="36"/>
      <c r="H1018" s="36"/>
      <c r="I1018" s="36"/>
      <c r="J1018" s="37"/>
      <c r="K1018" s="37"/>
      <c r="L1018" s="37"/>
      <c r="M1018" s="37"/>
      <c r="N1018" s="38"/>
      <c r="O1018" s="38"/>
      <c r="P1018" s="38"/>
      <c r="CI1018" t="s">
        <v>228</v>
      </c>
      <c r="CJ1018">
        <v>329</v>
      </c>
      <c r="CK1018" t="s">
        <v>453</v>
      </c>
      <c r="CL1018" t="s">
        <v>458</v>
      </c>
      <c r="CN1018">
        <f>IF(AND(Table11[[#This Row],[CF heating system]]&lt;&gt;"Gas boiler",Table11[[#This Row],[Subsector]]&lt;&gt;"Industry"),1,0)</f>
        <v>0</v>
      </c>
      <c r="CO1018" s="19">
        <v>0</v>
      </c>
    </row>
    <row r="1019" spans="3:93" x14ac:dyDescent="0.25">
      <c r="C1019" s="36"/>
      <c r="D1019" s="36"/>
      <c r="E1019" s="36"/>
      <c r="F1019" s="36"/>
      <c r="G1019" s="36"/>
      <c r="H1019" s="36"/>
      <c r="I1019" s="36"/>
      <c r="J1019" s="37"/>
      <c r="K1019" s="37"/>
      <c r="L1019" s="37"/>
      <c r="M1019" s="37"/>
      <c r="N1019" s="38"/>
      <c r="O1019" s="38"/>
      <c r="P1019" s="38"/>
      <c r="CI1019" t="s">
        <v>228</v>
      </c>
      <c r="CJ1019">
        <v>330</v>
      </c>
      <c r="CK1019" t="s">
        <v>453</v>
      </c>
      <c r="CL1019" t="s">
        <v>462</v>
      </c>
      <c r="CN1019">
        <f>IF(AND(Table11[[#This Row],[CF heating system]]&lt;&gt;"Gas boiler",Table11[[#This Row],[Subsector]]&lt;&gt;"Industry"),1,0)</f>
        <v>0</v>
      </c>
      <c r="CO1019" s="19">
        <v>0</v>
      </c>
    </row>
    <row r="1020" spans="3:93" x14ac:dyDescent="0.25">
      <c r="C1020" s="36"/>
      <c r="D1020" s="36"/>
      <c r="E1020" s="36"/>
      <c r="F1020" s="36"/>
      <c r="G1020" s="36"/>
      <c r="H1020" s="36"/>
      <c r="I1020" s="36"/>
      <c r="J1020" s="37"/>
      <c r="K1020" s="37"/>
      <c r="L1020" s="37"/>
      <c r="M1020" s="37"/>
      <c r="N1020" s="38"/>
      <c r="O1020" s="38"/>
      <c r="P1020" s="38"/>
      <c r="CI1020" t="s">
        <v>228</v>
      </c>
      <c r="CJ1020">
        <v>331</v>
      </c>
      <c r="CK1020" t="s">
        <v>453</v>
      </c>
      <c r="CL1020" t="s">
        <v>286</v>
      </c>
      <c r="CN1020">
        <f>IF(AND(Table11[[#This Row],[CF heating system]]&lt;&gt;"Gas boiler",Table11[[#This Row],[Subsector]]&lt;&gt;"Industry"),1,0)</f>
        <v>0</v>
      </c>
      <c r="CO1020" s="19">
        <v>0</v>
      </c>
    </row>
    <row r="1021" spans="3:93" x14ac:dyDescent="0.25">
      <c r="C1021" s="36"/>
      <c r="D1021" s="36"/>
      <c r="E1021" s="36"/>
      <c r="F1021" s="36"/>
      <c r="G1021" s="36"/>
      <c r="H1021" s="36"/>
      <c r="I1021" s="36"/>
      <c r="J1021" s="37"/>
      <c r="K1021" s="37"/>
      <c r="L1021" s="37"/>
      <c r="M1021" s="37"/>
      <c r="N1021" s="38"/>
      <c r="O1021" s="38"/>
      <c r="P1021" s="38"/>
      <c r="CI1021" t="s">
        <v>228</v>
      </c>
      <c r="CJ1021">
        <v>332</v>
      </c>
      <c r="CK1021" t="s">
        <v>453</v>
      </c>
      <c r="CL1021" t="s">
        <v>462</v>
      </c>
      <c r="CN1021">
        <f>IF(AND(Table11[[#This Row],[CF heating system]]&lt;&gt;"Gas boiler",Table11[[#This Row],[Subsector]]&lt;&gt;"Industry"),1,0)</f>
        <v>0</v>
      </c>
      <c r="CO1021" s="19">
        <v>0</v>
      </c>
    </row>
    <row r="1022" spans="3:93" x14ac:dyDescent="0.25">
      <c r="C1022" s="36"/>
      <c r="D1022" s="36"/>
      <c r="E1022" s="36"/>
      <c r="F1022" s="36"/>
      <c r="G1022" s="36"/>
      <c r="H1022" s="36"/>
      <c r="I1022" s="36"/>
      <c r="J1022" s="37"/>
      <c r="K1022" s="37"/>
      <c r="L1022" s="37"/>
      <c r="M1022" s="37"/>
      <c r="N1022" s="38"/>
      <c r="O1022" s="38"/>
      <c r="P1022" s="38"/>
      <c r="CI1022" t="s">
        <v>228</v>
      </c>
      <c r="CJ1022">
        <v>333</v>
      </c>
      <c r="CK1022" t="s">
        <v>453</v>
      </c>
      <c r="CL1022" t="s">
        <v>475</v>
      </c>
      <c r="CN1022">
        <f>IF(AND(Table11[[#This Row],[CF heating system]]&lt;&gt;"Gas boiler",Table11[[#This Row],[Subsector]]&lt;&gt;"Industry"),1,0)</f>
        <v>0</v>
      </c>
      <c r="CO1022" s="19">
        <v>0</v>
      </c>
    </row>
    <row r="1023" spans="3:93" x14ac:dyDescent="0.25">
      <c r="C1023" s="36"/>
      <c r="D1023" s="36"/>
      <c r="E1023" s="36"/>
      <c r="F1023" s="36"/>
      <c r="G1023" s="36"/>
      <c r="H1023" s="36"/>
      <c r="I1023" s="36"/>
      <c r="J1023" s="37"/>
      <c r="K1023" s="37"/>
      <c r="L1023" s="37"/>
      <c r="M1023" s="37"/>
      <c r="N1023" s="38"/>
      <c r="O1023" s="38"/>
      <c r="P1023" s="38"/>
      <c r="CI1023" t="s">
        <v>228</v>
      </c>
      <c r="CJ1023">
        <v>334</v>
      </c>
      <c r="CK1023" t="s">
        <v>453</v>
      </c>
      <c r="CL1023" t="s">
        <v>281</v>
      </c>
      <c r="CN1023">
        <f>IF(AND(Table11[[#This Row],[CF heating system]]&lt;&gt;"Gas boiler",Table11[[#This Row],[Subsector]]&lt;&gt;"Industry"),1,0)</f>
        <v>0</v>
      </c>
      <c r="CO1023" s="19">
        <v>0</v>
      </c>
    </row>
    <row r="1024" spans="3:93" x14ac:dyDescent="0.25">
      <c r="C1024" s="36"/>
      <c r="D1024" s="36"/>
      <c r="E1024" s="36"/>
      <c r="F1024" s="36"/>
      <c r="G1024" s="36"/>
      <c r="H1024" s="36"/>
      <c r="I1024" s="36"/>
      <c r="J1024" s="37"/>
      <c r="K1024" s="37"/>
      <c r="L1024" s="37"/>
      <c r="M1024" s="37"/>
      <c r="N1024" s="38"/>
      <c r="O1024" s="38"/>
      <c r="P1024" s="38"/>
      <c r="CI1024" t="s">
        <v>228</v>
      </c>
      <c r="CJ1024">
        <v>335</v>
      </c>
      <c r="CK1024" t="s">
        <v>453</v>
      </c>
      <c r="CL1024" t="s">
        <v>286</v>
      </c>
      <c r="CN1024">
        <f>IF(AND(Table11[[#This Row],[CF heating system]]&lt;&gt;"Gas boiler",Table11[[#This Row],[Subsector]]&lt;&gt;"Industry"),1,0)</f>
        <v>0</v>
      </c>
      <c r="CO1024" s="19">
        <v>0</v>
      </c>
    </row>
    <row r="1025" spans="3:93" x14ac:dyDescent="0.25">
      <c r="C1025" s="36"/>
      <c r="D1025" s="36"/>
      <c r="E1025" s="36"/>
      <c r="F1025" s="36"/>
      <c r="G1025" s="36"/>
      <c r="H1025" s="36"/>
      <c r="I1025" s="36"/>
      <c r="J1025" s="37"/>
      <c r="K1025" s="37"/>
      <c r="L1025" s="37"/>
      <c r="M1025" s="37"/>
      <c r="N1025" s="38"/>
      <c r="O1025" s="38"/>
      <c r="P1025" s="38"/>
      <c r="CI1025" t="s">
        <v>228</v>
      </c>
      <c r="CJ1025">
        <v>336</v>
      </c>
      <c r="CK1025" t="s">
        <v>453</v>
      </c>
      <c r="CL1025" t="s">
        <v>267</v>
      </c>
      <c r="CN1025">
        <f>IF(AND(Table11[[#This Row],[CF heating system]]&lt;&gt;"Gas boiler",Table11[[#This Row],[Subsector]]&lt;&gt;"Industry"),1,0)</f>
        <v>0</v>
      </c>
      <c r="CO1025" s="19">
        <v>0</v>
      </c>
    </row>
    <row r="1026" spans="3:93" x14ac:dyDescent="0.25">
      <c r="C1026" s="36"/>
      <c r="D1026" s="36"/>
      <c r="E1026" s="36"/>
      <c r="F1026" s="36"/>
      <c r="G1026" s="36"/>
      <c r="H1026" s="36"/>
      <c r="I1026" s="36"/>
      <c r="J1026" s="37"/>
      <c r="K1026" s="37"/>
      <c r="L1026" s="37"/>
      <c r="M1026" s="37"/>
      <c r="N1026" s="38"/>
      <c r="O1026" s="38"/>
      <c r="P1026" s="38"/>
      <c r="CI1026" t="s">
        <v>228</v>
      </c>
      <c r="CJ1026">
        <v>337</v>
      </c>
      <c r="CK1026" t="s">
        <v>453</v>
      </c>
      <c r="CL1026" t="s">
        <v>458</v>
      </c>
      <c r="CN1026">
        <f>IF(AND(Table11[[#This Row],[CF heating system]]&lt;&gt;"Gas boiler",Table11[[#This Row],[Subsector]]&lt;&gt;"Industry"),1,0)</f>
        <v>0</v>
      </c>
      <c r="CO1026" s="19">
        <v>0</v>
      </c>
    </row>
    <row r="1027" spans="3:93" x14ac:dyDescent="0.25">
      <c r="C1027" s="36"/>
      <c r="D1027" s="36"/>
      <c r="E1027" s="36"/>
      <c r="F1027" s="36"/>
      <c r="G1027" s="36"/>
      <c r="H1027" s="36"/>
      <c r="I1027" s="36"/>
      <c r="J1027" s="37"/>
      <c r="K1027" s="37"/>
      <c r="L1027" s="37"/>
      <c r="M1027" s="37"/>
      <c r="N1027" s="38"/>
      <c r="O1027" s="38"/>
      <c r="P1027" s="38"/>
      <c r="CI1027" t="s">
        <v>228</v>
      </c>
      <c r="CJ1027">
        <v>338</v>
      </c>
      <c r="CK1027" t="s">
        <v>453</v>
      </c>
      <c r="CL1027" t="s">
        <v>282</v>
      </c>
      <c r="CN1027">
        <f>IF(AND(Table11[[#This Row],[CF heating system]]&lt;&gt;"Gas boiler",Table11[[#This Row],[Subsector]]&lt;&gt;"Industry"),1,0)</f>
        <v>0</v>
      </c>
      <c r="CO1027" s="19">
        <v>0</v>
      </c>
    </row>
    <row r="1028" spans="3:93" x14ac:dyDescent="0.25">
      <c r="C1028" s="36"/>
      <c r="D1028" s="36"/>
      <c r="E1028" s="36"/>
      <c r="F1028" s="36"/>
      <c r="G1028" s="36"/>
      <c r="H1028" s="36"/>
      <c r="I1028" s="36"/>
      <c r="J1028" s="37"/>
      <c r="K1028" s="37"/>
      <c r="L1028" s="37"/>
      <c r="M1028" s="37"/>
      <c r="N1028" s="38"/>
      <c r="O1028" s="38"/>
      <c r="P1028" s="38"/>
      <c r="CI1028" t="s">
        <v>228</v>
      </c>
      <c r="CJ1028">
        <v>339</v>
      </c>
      <c r="CK1028" t="s">
        <v>453</v>
      </c>
      <c r="CL1028" t="s">
        <v>286</v>
      </c>
      <c r="CN1028">
        <f>IF(AND(Table11[[#This Row],[CF heating system]]&lt;&gt;"Gas boiler",Table11[[#This Row],[Subsector]]&lt;&gt;"Industry"),1,0)</f>
        <v>0</v>
      </c>
      <c r="CO1028" s="19">
        <v>0</v>
      </c>
    </row>
    <row r="1029" spans="3:93" x14ac:dyDescent="0.25">
      <c r="C1029" s="36"/>
      <c r="D1029" s="36"/>
      <c r="E1029" s="36"/>
      <c r="F1029" s="36"/>
      <c r="G1029" s="36"/>
      <c r="H1029" s="36"/>
      <c r="I1029" s="36"/>
      <c r="J1029" s="37"/>
      <c r="K1029" s="37"/>
      <c r="L1029" s="37"/>
      <c r="M1029" s="37"/>
      <c r="N1029" s="38"/>
      <c r="O1029" s="38"/>
      <c r="P1029" s="38"/>
      <c r="CI1029" t="s">
        <v>228</v>
      </c>
      <c r="CJ1029">
        <v>340</v>
      </c>
      <c r="CK1029" t="s">
        <v>453</v>
      </c>
      <c r="CL1029" t="s">
        <v>458</v>
      </c>
      <c r="CN1029">
        <f>IF(AND(Table11[[#This Row],[CF heating system]]&lt;&gt;"Gas boiler",Table11[[#This Row],[Subsector]]&lt;&gt;"Industry"),1,0)</f>
        <v>0</v>
      </c>
      <c r="CO1029" s="19">
        <v>0</v>
      </c>
    </row>
    <row r="1030" spans="3:93" x14ac:dyDescent="0.25">
      <c r="C1030" s="36"/>
      <c r="D1030" s="36"/>
      <c r="E1030" s="36"/>
      <c r="F1030" s="36"/>
      <c r="G1030" s="36"/>
      <c r="H1030" s="36"/>
      <c r="I1030" s="36"/>
      <c r="J1030" s="37"/>
      <c r="K1030" s="37"/>
      <c r="L1030" s="37"/>
      <c r="M1030" s="37"/>
      <c r="N1030" s="38"/>
      <c r="O1030" s="38"/>
      <c r="P1030" s="38"/>
      <c r="CI1030" t="s">
        <v>228</v>
      </c>
      <c r="CJ1030">
        <v>341</v>
      </c>
      <c r="CK1030" t="s">
        <v>453</v>
      </c>
      <c r="CL1030" t="s">
        <v>462</v>
      </c>
      <c r="CN1030">
        <f>IF(AND(Table11[[#This Row],[CF heating system]]&lt;&gt;"Gas boiler",Table11[[#This Row],[Subsector]]&lt;&gt;"Industry"),1,0)</f>
        <v>0</v>
      </c>
      <c r="CO1030" s="19">
        <v>0</v>
      </c>
    </row>
    <row r="1031" spans="3:93" x14ac:dyDescent="0.25">
      <c r="C1031" s="36"/>
      <c r="D1031" s="36"/>
      <c r="E1031" s="36"/>
      <c r="F1031" s="36"/>
      <c r="G1031" s="36"/>
      <c r="H1031" s="36"/>
      <c r="I1031" s="36"/>
      <c r="J1031" s="37"/>
      <c r="K1031" s="37"/>
      <c r="L1031" s="37"/>
      <c r="M1031" s="37"/>
      <c r="N1031" s="38"/>
      <c r="O1031" s="38"/>
      <c r="P1031" s="38"/>
      <c r="CI1031" t="s">
        <v>228</v>
      </c>
      <c r="CJ1031">
        <v>342</v>
      </c>
      <c r="CK1031" t="s">
        <v>453</v>
      </c>
      <c r="CL1031" t="s">
        <v>475</v>
      </c>
      <c r="CN1031">
        <f>IF(AND(Table11[[#This Row],[CF heating system]]&lt;&gt;"Gas boiler",Table11[[#This Row],[Subsector]]&lt;&gt;"Industry"),1,0)</f>
        <v>0</v>
      </c>
      <c r="CO1031" s="19">
        <v>0</v>
      </c>
    </row>
    <row r="1032" spans="3:93" x14ac:dyDescent="0.25">
      <c r="C1032" s="36"/>
      <c r="D1032" s="36"/>
      <c r="E1032" s="36"/>
      <c r="F1032" s="36"/>
      <c r="G1032" s="36"/>
      <c r="H1032" s="36"/>
      <c r="I1032" s="36"/>
      <c r="J1032" s="37"/>
      <c r="K1032" s="37"/>
      <c r="L1032" s="37"/>
      <c r="M1032" s="37"/>
      <c r="N1032" s="38"/>
      <c r="O1032" s="38"/>
      <c r="P1032" s="38"/>
      <c r="CI1032" t="s">
        <v>228</v>
      </c>
      <c r="CJ1032">
        <v>343</v>
      </c>
      <c r="CK1032" t="s">
        <v>453</v>
      </c>
      <c r="CL1032" t="s">
        <v>281</v>
      </c>
      <c r="CN1032">
        <f>IF(AND(Table11[[#This Row],[CF heating system]]&lt;&gt;"Gas boiler",Table11[[#This Row],[Subsector]]&lt;&gt;"Industry"),1,0)</f>
        <v>0</v>
      </c>
      <c r="CO1032" s="19">
        <v>0</v>
      </c>
    </row>
    <row r="1033" spans="3:93" x14ac:dyDescent="0.25">
      <c r="C1033" s="36"/>
      <c r="D1033" s="36"/>
      <c r="E1033" s="36"/>
      <c r="F1033" s="36"/>
      <c r="G1033" s="36"/>
      <c r="H1033" s="36"/>
      <c r="I1033" s="36"/>
      <c r="J1033" s="37"/>
      <c r="K1033" s="37"/>
      <c r="L1033" s="37"/>
      <c r="M1033" s="37"/>
      <c r="N1033" s="38"/>
      <c r="O1033" s="38"/>
      <c r="P1033" s="38"/>
      <c r="CI1033" t="s">
        <v>228</v>
      </c>
      <c r="CJ1033">
        <v>344</v>
      </c>
      <c r="CK1033" t="s">
        <v>453</v>
      </c>
      <c r="CL1033" t="s">
        <v>282</v>
      </c>
      <c r="CN1033">
        <f>IF(AND(Table11[[#This Row],[CF heating system]]&lt;&gt;"Gas boiler",Table11[[#This Row],[Subsector]]&lt;&gt;"Industry"),1,0)</f>
        <v>0</v>
      </c>
      <c r="CO1033" s="19">
        <v>0</v>
      </c>
    </row>
    <row r="1034" spans="3:93" x14ac:dyDescent="0.25">
      <c r="C1034" s="36"/>
      <c r="D1034" s="36"/>
      <c r="E1034" s="36"/>
      <c r="F1034" s="36"/>
      <c r="G1034" s="36"/>
      <c r="H1034" s="36"/>
      <c r="I1034" s="36"/>
      <c r="J1034" s="37"/>
      <c r="K1034" s="37"/>
      <c r="L1034" s="37"/>
      <c r="M1034" s="37"/>
      <c r="N1034" s="38"/>
      <c r="O1034" s="38"/>
      <c r="P1034" s="38"/>
      <c r="CI1034" t="s">
        <v>228</v>
      </c>
      <c r="CJ1034">
        <v>345</v>
      </c>
      <c r="CK1034" t="s">
        <v>453</v>
      </c>
      <c r="CL1034" t="s">
        <v>286</v>
      </c>
      <c r="CN1034">
        <f>IF(AND(Table11[[#This Row],[CF heating system]]&lt;&gt;"Gas boiler",Table11[[#This Row],[Subsector]]&lt;&gt;"Industry"),1,0)</f>
        <v>0</v>
      </c>
      <c r="CO1034" s="19">
        <v>0</v>
      </c>
    </row>
    <row r="1035" spans="3:93" x14ac:dyDescent="0.25">
      <c r="C1035" s="36"/>
      <c r="D1035" s="36"/>
      <c r="E1035" s="36"/>
      <c r="F1035" s="36"/>
      <c r="G1035" s="36"/>
      <c r="H1035" s="36"/>
      <c r="I1035" s="36"/>
      <c r="J1035" s="37"/>
      <c r="K1035" s="37"/>
      <c r="L1035" s="37"/>
      <c r="M1035" s="37"/>
      <c r="N1035" s="38"/>
      <c r="O1035" s="38"/>
      <c r="P1035" s="38"/>
      <c r="CI1035" t="s">
        <v>228</v>
      </c>
      <c r="CJ1035">
        <v>346</v>
      </c>
      <c r="CK1035" t="s">
        <v>453</v>
      </c>
      <c r="CL1035" t="s">
        <v>462</v>
      </c>
      <c r="CN1035">
        <f>IF(AND(Table11[[#This Row],[CF heating system]]&lt;&gt;"Gas boiler",Table11[[#This Row],[Subsector]]&lt;&gt;"Industry"),1,0)</f>
        <v>0</v>
      </c>
      <c r="CO1035" s="19">
        <v>0</v>
      </c>
    </row>
    <row r="1036" spans="3:93" x14ac:dyDescent="0.25">
      <c r="C1036" s="36"/>
      <c r="D1036" s="36"/>
      <c r="E1036" s="36"/>
      <c r="F1036" s="36"/>
      <c r="G1036" s="36"/>
      <c r="H1036" s="36"/>
      <c r="I1036" s="36"/>
      <c r="J1036" s="37"/>
      <c r="K1036" s="37"/>
      <c r="L1036" s="37"/>
      <c r="M1036" s="37"/>
      <c r="N1036" s="38"/>
      <c r="O1036" s="38"/>
      <c r="P1036" s="38"/>
      <c r="CI1036" t="s">
        <v>228</v>
      </c>
      <c r="CJ1036">
        <v>347</v>
      </c>
      <c r="CK1036" t="s">
        <v>453</v>
      </c>
      <c r="CL1036" t="s">
        <v>475</v>
      </c>
      <c r="CN1036">
        <f>IF(AND(Table11[[#This Row],[CF heating system]]&lt;&gt;"Gas boiler",Table11[[#This Row],[Subsector]]&lt;&gt;"Industry"),1,0)</f>
        <v>0</v>
      </c>
      <c r="CO1036" s="19">
        <v>0</v>
      </c>
    </row>
    <row r="1037" spans="3:93" x14ac:dyDescent="0.25">
      <c r="C1037" s="36"/>
      <c r="D1037" s="36"/>
      <c r="E1037" s="36"/>
      <c r="F1037" s="36"/>
      <c r="G1037" s="36"/>
      <c r="H1037" s="36"/>
      <c r="I1037" s="36"/>
      <c r="J1037" s="37"/>
      <c r="K1037" s="37"/>
      <c r="L1037" s="37"/>
      <c r="M1037" s="37"/>
      <c r="N1037" s="38"/>
      <c r="O1037" s="38"/>
      <c r="P1037" s="38"/>
      <c r="CI1037" t="s">
        <v>228</v>
      </c>
      <c r="CJ1037">
        <v>348</v>
      </c>
      <c r="CK1037" t="s">
        <v>453</v>
      </c>
      <c r="CL1037" t="s">
        <v>281</v>
      </c>
      <c r="CN1037">
        <f>IF(AND(Table11[[#This Row],[CF heating system]]&lt;&gt;"Gas boiler",Table11[[#This Row],[Subsector]]&lt;&gt;"Industry"),1,0)</f>
        <v>0</v>
      </c>
      <c r="CO1037" s="19">
        <v>0</v>
      </c>
    </row>
    <row r="1038" spans="3:93" x14ac:dyDescent="0.25">
      <c r="C1038" s="36"/>
      <c r="D1038" s="36"/>
      <c r="E1038" s="36"/>
      <c r="F1038" s="36"/>
      <c r="G1038" s="36"/>
      <c r="H1038" s="36"/>
      <c r="I1038" s="36"/>
      <c r="J1038" s="37"/>
      <c r="K1038" s="37"/>
      <c r="L1038" s="37"/>
      <c r="M1038" s="37"/>
      <c r="N1038" s="38"/>
      <c r="O1038" s="38"/>
      <c r="P1038" s="38"/>
      <c r="CI1038" t="s">
        <v>228</v>
      </c>
      <c r="CJ1038">
        <v>349</v>
      </c>
      <c r="CK1038" t="s">
        <v>453</v>
      </c>
      <c r="CL1038" t="s">
        <v>282</v>
      </c>
      <c r="CN1038">
        <f>IF(AND(Table11[[#This Row],[CF heating system]]&lt;&gt;"Gas boiler",Table11[[#This Row],[Subsector]]&lt;&gt;"Industry"),1,0)</f>
        <v>0</v>
      </c>
      <c r="CO1038" s="19">
        <v>0</v>
      </c>
    </row>
    <row r="1039" spans="3:93" x14ac:dyDescent="0.25">
      <c r="C1039" s="36"/>
      <c r="D1039" s="36"/>
      <c r="E1039" s="36"/>
      <c r="F1039" s="36"/>
      <c r="G1039" s="36"/>
      <c r="H1039" s="36"/>
      <c r="I1039" s="36"/>
      <c r="J1039" s="37"/>
      <c r="K1039" s="37"/>
      <c r="L1039" s="37"/>
      <c r="M1039" s="37"/>
      <c r="N1039" s="38"/>
      <c r="O1039" s="38"/>
      <c r="P1039" s="38"/>
      <c r="CI1039" t="s">
        <v>228</v>
      </c>
      <c r="CJ1039">
        <v>350</v>
      </c>
      <c r="CK1039" t="s">
        <v>453</v>
      </c>
      <c r="CL1039" t="s">
        <v>286</v>
      </c>
      <c r="CN1039">
        <f>IF(AND(Table11[[#This Row],[CF heating system]]&lt;&gt;"Gas boiler",Table11[[#This Row],[Subsector]]&lt;&gt;"Industry"),1,0)</f>
        <v>0</v>
      </c>
      <c r="CO1039" s="19">
        <v>0</v>
      </c>
    </row>
    <row r="1040" spans="3:93" x14ac:dyDescent="0.25">
      <c r="C1040" s="36"/>
      <c r="D1040" s="36"/>
      <c r="E1040" s="36"/>
      <c r="F1040" s="36"/>
      <c r="G1040" s="36"/>
      <c r="H1040" s="36"/>
      <c r="I1040" s="36"/>
      <c r="J1040" s="37"/>
      <c r="K1040" s="37"/>
      <c r="L1040" s="37"/>
      <c r="M1040" s="37"/>
      <c r="N1040" s="38"/>
      <c r="O1040" s="38"/>
      <c r="P1040" s="38"/>
      <c r="CI1040" t="s">
        <v>228</v>
      </c>
      <c r="CJ1040">
        <v>351</v>
      </c>
      <c r="CK1040" t="s">
        <v>453</v>
      </c>
      <c r="CL1040" t="s">
        <v>462</v>
      </c>
      <c r="CN1040">
        <f>IF(AND(Table11[[#This Row],[CF heating system]]&lt;&gt;"Gas boiler",Table11[[#This Row],[Subsector]]&lt;&gt;"Industry"),1,0)</f>
        <v>0</v>
      </c>
      <c r="CO1040" s="19">
        <v>0</v>
      </c>
    </row>
    <row r="1041" spans="3:93" x14ac:dyDescent="0.25">
      <c r="C1041" s="36"/>
      <c r="D1041" s="36"/>
      <c r="E1041" s="36"/>
      <c r="F1041" s="36"/>
      <c r="G1041" s="36"/>
      <c r="H1041" s="36"/>
      <c r="I1041" s="36"/>
      <c r="J1041" s="37"/>
      <c r="K1041" s="37"/>
      <c r="L1041" s="37"/>
      <c r="M1041" s="37"/>
      <c r="N1041" s="38"/>
      <c r="O1041" s="38"/>
      <c r="P1041" s="38"/>
      <c r="CI1041" t="s">
        <v>228</v>
      </c>
      <c r="CJ1041">
        <v>352</v>
      </c>
      <c r="CK1041" t="s">
        <v>453</v>
      </c>
      <c r="CL1041" t="s">
        <v>475</v>
      </c>
      <c r="CN1041">
        <f>IF(AND(Table11[[#This Row],[CF heating system]]&lt;&gt;"Gas boiler",Table11[[#This Row],[Subsector]]&lt;&gt;"Industry"),1,0)</f>
        <v>0</v>
      </c>
      <c r="CO1041" s="19">
        <v>0</v>
      </c>
    </row>
    <row r="1042" spans="3:93" x14ac:dyDescent="0.25">
      <c r="C1042" s="36"/>
      <c r="D1042" s="36"/>
      <c r="E1042" s="36"/>
      <c r="F1042" s="36"/>
      <c r="G1042" s="36"/>
      <c r="H1042" s="36"/>
      <c r="I1042" s="36"/>
      <c r="J1042" s="37"/>
      <c r="K1042" s="37"/>
      <c r="L1042" s="37"/>
      <c r="M1042" s="37"/>
      <c r="N1042" s="38"/>
      <c r="O1042" s="38"/>
      <c r="P1042" s="38"/>
      <c r="CI1042" t="s">
        <v>228</v>
      </c>
      <c r="CJ1042">
        <v>353</v>
      </c>
      <c r="CK1042" t="s">
        <v>453</v>
      </c>
      <c r="CL1042" t="s">
        <v>282</v>
      </c>
      <c r="CN1042">
        <f>IF(AND(Table11[[#This Row],[CF heating system]]&lt;&gt;"Gas boiler",Table11[[#This Row],[Subsector]]&lt;&gt;"Industry"),1,0)</f>
        <v>0</v>
      </c>
      <c r="CO1042" s="19">
        <v>0</v>
      </c>
    </row>
    <row r="1043" spans="3:93" x14ac:dyDescent="0.25">
      <c r="C1043" s="36"/>
      <c r="D1043" s="36"/>
      <c r="E1043" s="36"/>
      <c r="F1043" s="36"/>
      <c r="G1043" s="36"/>
      <c r="H1043" s="36"/>
      <c r="I1043" s="36"/>
      <c r="J1043" s="37"/>
      <c r="K1043" s="37"/>
      <c r="L1043" s="37"/>
      <c r="M1043" s="37"/>
      <c r="N1043" s="38"/>
      <c r="O1043" s="38"/>
      <c r="P1043" s="38"/>
      <c r="CI1043" t="s">
        <v>228</v>
      </c>
      <c r="CJ1043">
        <v>354</v>
      </c>
      <c r="CK1043" t="s">
        <v>453</v>
      </c>
      <c r="CL1043" t="s">
        <v>267</v>
      </c>
      <c r="CN1043">
        <f>IF(AND(Table11[[#This Row],[CF heating system]]&lt;&gt;"Gas boiler",Table11[[#This Row],[Subsector]]&lt;&gt;"Industry"),1,0)</f>
        <v>0</v>
      </c>
      <c r="CO1043" s="19">
        <v>0</v>
      </c>
    </row>
    <row r="1044" spans="3:93" x14ac:dyDescent="0.25">
      <c r="C1044" s="36"/>
      <c r="D1044" s="36"/>
      <c r="E1044" s="36"/>
      <c r="F1044" s="36"/>
      <c r="G1044" s="36"/>
      <c r="H1044" s="36"/>
      <c r="I1044" s="36"/>
      <c r="J1044" s="37"/>
      <c r="K1044" s="37"/>
      <c r="L1044" s="37"/>
      <c r="M1044" s="37"/>
      <c r="N1044" s="38"/>
      <c r="O1044" s="38"/>
      <c r="P1044" s="38"/>
      <c r="CI1044" t="s">
        <v>228</v>
      </c>
      <c r="CJ1044">
        <v>355</v>
      </c>
      <c r="CK1044" t="s">
        <v>453</v>
      </c>
      <c r="CL1044" t="s">
        <v>282</v>
      </c>
      <c r="CN1044">
        <f>IF(AND(Table11[[#This Row],[CF heating system]]&lt;&gt;"Gas boiler",Table11[[#This Row],[Subsector]]&lt;&gt;"Industry"),1,0)</f>
        <v>0</v>
      </c>
      <c r="CO1044" s="19">
        <v>0</v>
      </c>
    </row>
    <row r="1045" spans="3:93" x14ac:dyDescent="0.25">
      <c r="C1045" s="36"/>
      <c r="D1045" s="36"/>
      <c r="E1045" s="36"/>
      <c r="F1045" s="36"/>
      <c r="G1045" s="36"/>
      <c r="H1045" s="36"/>
      <c r="I1045" s="36"/>
      <c r="J1045" s="37"/>
      <c r="K1045" s="37"/>
      <c r="L1045" s="37"/>
      <c r="M1045" s="37"/>
      <c r="N1045" s="38"/>
      <c r="O1045" s="38"/>
      <c r="P1045" s="38"/>
      <c r="CI1045" t="s">
        <v>228</v>
      </c>
      <c r="CJ1045">
        <v>356</v>
      </c>
      <c r="CK1045" t="s">
        <v>453</v>
      </c>
      <c r="CL1045" t="s">
        <v>286</v>
      </c>
      <c r="CN1045">
        <f>IF(AND(Table11[[#This Row],[CF heating system]]&lt;&gt;"Gas boiler",Table11[[#This Row],[Subsector]]&lt;&gt;"Industry"),1,0)</f>
        <v>0</v>
      </c>
      <c r="CO1045" s="19">
        <v>0</v>
      </c>
    </row>
    <row r="1046" spans="3:93" x14ac:dyDescent="0.25">
      <c r="C1046" s="36"/>
      <c r="D1046" s="36"/>
      <c r="E1046" s="36"/>
      <c r="F1046" s="36"/>
      <c r="G1046" s="36"/>
      <c r="H1046" s="36"/>
      <c r="I1046" s="36"/>
      <c r="J1046" s="37"/>
      <c r="K1046" s="37"/>
      <c r="L1046" s="37"/>
      <c r="M1046" s="37"/>
      <c r="N1046" s="38"/>
      <c r="O1046" s="38"/>
      <c r="P1046" s="38"/>
      <c r="CI1046" t="s">
        <v>228</v>
      </c>
      <c r="CJ1046">
        <v>357</v>
      </c>
      <c r="CK1046" t="s">
        <v>453</v>
      </c>
      <c r="CL1046" t="s">
        <v>462</v>
      </c>
      <c r="CN1046">
        <f>IF(AND(Table11[[#This Row],[CF heating system]]&lt;&gt;"Gas boiler",Table11[[#This Row],[Subsector]]&lt;&gt;"Industry"),1,0)</f>
        <v>0</v>
      </c>
      <c r="CO1046" s="19">
        <v>0</v>
      </c>
    </row>
    <row r="1047" spans="3:93" x14ac:dyDescent="0.25">
      <c r="C1047" s="36"/>
      <c r="D1047" s="36"/>
      <c r="E1047" s="36"/>
      <c r="F1047" s="36"/>
      <c r="G1047" s="36"/>
      <c r="H1047" s="36"/>
      <c r="I1047" s="36"/>
      <c r="J1047" s="37"/>
      <c r="K1047" s="37"/>
      <c r="L1047" s="37"/>
      <c r="M1047" s="37"/>
      <c r="N1047" s="38"/>
      <c r="O1047" s="38"/>
      <c r="P1047" s="38"/>
      <c r="CI1047" t="s">
        <v>228</v>
      </c>
      <c r="CJ1047">
        <v>358</v>
      </c>
      <c r="CK1047" t="s">
        <v>453</v>
      </c>
      <c r="CL1047" t="s">
        <v>475</v>
      </c>
      <c r="CN1047">
        <f>IF(AND(Table11[[#This Row],[CF heating system]]&lt;&gt;"Gas boiler",Table11[[#This Row],[Subsector]]&lt;&gt;"Industry"),1,0)</f>
        <v>0</v>
      </c>
      <c r="CO1047" s="19">
        <v>0</v>
      </c>
    </row>
    <row r="1048" spans="3:93" x14ac:dyDescent="0.25">
      <c r="C1048" s="36"/>
      <c r="D1048" s="36"/>
      <c r="E1048" s="36"/>
      <c r="F1048" s="36"/>
      <c r="G1048" s="36"/>
      <c r="H1048" s="36"/>
      <c r="I1048" s="36"/>
      <c r="J1048" s="37"/>
      <c r="K1048" s="37"/>
      <c r="L1048" s="37"/>
      <c r="M1048" s="37"/>
      <c r="N1048" s="38"/>
      <c r="O1048" s="38"/>
      <c r="P1048" s="38"/>
      <c r="CI1048" t="s">
        <v>228</v>
      </c>
      <c r="CJ1048">
        <v>359</v>
      </c>
      <c r="CK1048" t="s">
        <v>453</v>
      </c>
      <c r="CL1048" t="s">
        <v>282</v>
      </c>
      <c r="CN1048">
        <f>IF(AND(Table11[[#This Row],[CF heating system]]&lt;&gt;"Gas boiler",Table11[[#This Row],[Subsector]]&lt;&gt;"Industry"),1,0)</f>
        <v>0</v>
      </c>
      <c r="CO1048" s="19">
        <v>0</v>
      </c>
    </row>
    <row r="1049" spans="3:93" x14ac:dyDescent="0.25">
      <c r="C1049" s="36"/>
      <c r="D1049" s="36"/>
      <c r="E1049" s="36"/>
      <c r="F1049" s="36"/>
      <c r="G1049" s="36"/>
      <c r="H1049" s="36"/>
      <c r="I1049" s="36"/>
      <c r="J1049" s="37"/>
      <c r="K1049" s="37"/>
      <c r="L1049" s="37"/>
      <c r="M1049" s="37"/>
      <c r="N1049" s="38"/>
      <c r="O1049" s="38"/>
      <c r="P1049" s="38"/>
      <c r="CI1049" t="s">
        <v>228</v>
      </c>
      <c r="CJ1049">
        <v>360</v>
      </c>
      <c r="CK1049" t="s">
        <v>453</v>
      </c>
      <c r="CL1049" t="s">
        <v>462</v>
      </c>
      <c r="CN1049">
        <f>IF(AND(Table11[[#This Row],[CF heating system]]&lt;&gt;"Gas boiler",Table11[[#This Row],[Subsector]]&lt;&gt;"Industry"),1,0)</f>
        <v>0</v>
      </c>
      <c r="CO1049" s="19">
        <v>0</v>
      </c>
    </row>
    <row r="1050" spans="3:93" x14ac:dyDescent="0.25">
      <c r="C1050" s="36"/>
      <c r="D1050" s="36"/>
      <c r="E1050" s="36"/>
      <c r="F1050" s="36"/>
      <c r="G1050" s="36"/>
      <c r="H1050" s="36"/>
      <c r="I1050" s="36"/>
      <c r="J1050" s="37"/>
      <c r="K1050" s="37"/>
      <c r="L1050" s="37"/>
      <c r="M1050" s="37"/>
      <c r="N1050" s="38"/>
      <c r="O1050" s="38"/>
      <c r="P1050" s="38"/>
      <c r="CI1050" t="s">
        <v>228</v>
      </c>
      <c r="CJ1050">
        <v>361</v>
      </c>
      <c r="CK1050" t="s">
        <v>453</v>
      </c>
      <c r="CL1050" t="s">
        <v>286</v>
      </c>
      <c r="CN1050">
        <f>IF(AND(Table11[[#This Row],[CF heating system]]&lt;&gt;"Gas boiler",Table11[[#This Row],[Subsector]]&lt;&gt;"Industry"),1,0)</f>
        <v>0</v>
      </c>
      <c r="CO1050" s="19">
        <v>0</v>
      </c>
    </row>
    <row r="1051" spans="3:93" x14ac:dyDescent="0.25">
      <c r="C1051" s="36"/>
      <c r="D1051" s="36"/>
      <c r="E1051" s="36"/>
      <c r="F1051" s="36"/>
      <c r="G1051" s="36"/>
      <c r="H1051" s="36"/>
      <c r="I1051" s="36"/>
      <c r="J1051" s="37"/>
      <c r="K1051" s="37"/>
      <c r="L1051" s="37"/>
      <c r="M1051" s="37"/>
      <c r="N1051" s="38"/>
      <c r="O1051" s="38"/>
      <c r="P1051" s="38"/>
      <c r="CI1051" t="s">
        <v>228</v>
      </c>
      <c r="CJ1051">
        <v>362</v>
      </c>
      <c r="CK1051" t="s">
        <v>453</v>
      </c>
      <c r="CL1051" t="s">
        <v>458</v>
      </c>
      <c r="CN1051">
        <f>IF(AND(Table11[[#This Row],[CF heating system]]&lt;&gt;"Gas boiler",Table11[[#This Row],[Subsector]]&lt;&gt;"Industry"),1,0)</f>
        <v>0</v>
      </c>
      <c r="CO1051" s="19">
        <v>0</v>
      </c>
    </row>
    <row r="1052" spans="3:93" x14ac:dyDescent="0.25">
      <c r="C1052" s="36"/>
      <c r="D1052" s="36"/>
      <c r="E1052" s="36"/>
      <c r="F1052" s="36"/>
      <c r="G1052" s="36"/>
      <c r="H1052" s="36"/>
      <c r="I1052" s="36"/>
      <c r="J1052" s="37"/>
      <c r="K1052" s="37"/>
      <c r="L1052" s="37"/>
      <c r="M1052" s="37"/>
      <c r="N1052" s="38"/>
      <c r="O1052" s="38"/>
      <c r="P1052" s="38"/>
      <c r="CI1052" t="s">
        <v>228</v>
      </c>
      <c r="CJ1052">
        <v>363</v>
      </c>
      <c r="CK1052" t="s">
        <v>453</v>
      </c>
      <c r="CL1052" t="s">
        <v>462</v>
      </c>
      <c r="CN1052">
        <f>IF(AND(Table11[[#This Row],[CF heating system]]&lt;&gt;"Gas boiler",Table11[[#This Row],[Subsector]]&lt;&gt;"Industry"),1,0)</f>
        <v>0</v>
      </c>
      <c r="CO1052" s="19">
        <v>0</v>
      </c>
    </row>
    <row r="1053" spans="3:93" x14ac:dyDescent="0.25">
      <c r="C1053" s="36"/>
      <c r="D1053" s="36"/>
      <c r="E1053" s="36"/>
      <c r="F1053" s="36"/>
      <c r="G1053" s="36"/>
      <c r="H1053" s="36"/>
      <c r="I1053" s="36"/>
      <c r="J1053" s="37"/>
      <c r="K1053" s="37"/>
      <c r="L1053" s="37"/>
      <c r="M1053" s="37"/>
      <c r="N1053" s="38"/>
      <c r="O1053" s="38"/>
      <c r="P1053" s="38"/>
      <c r="CI1053" t="s">
        <v>228</v>
      </c>
      <c r="CJ1053">
        <v>364</v>
      </c>
      <c r="CK1053" t="s">
        <v>453</v>
      </c>
      <c r="CL1053" t="s">
        <v>286</v>
      </c>
      <c r="CN1053">
        <f>IF(AND(Table11[[#This Row],[CF heating system]]&lt;&gt;"Gas boiler",Table11[[#This Row],[Subsector]]&lt;&gt;"Industry"),1,0)</f>
        <v>0</v>
      </c>
      <c r="CO1053" s="19">
        <v>0</v>
      </c>
    </row>
    <row r="1054" spans="3:93" x14ac:dyDescent="0.25">
      <c r="C1054" s="36"/>
      <c r="D1054" s="36"/>
      <c r="E1054" s="36"/>
      <c r="F1054" s="36"/>
      <c r="G1054" s="36"/>
      <c r="H1054" s="36"/>
      <c r="I1054" s="36"/>
      <c r="J1054" s="37"/>
      <c r="K1054" s="37"/>
      <c r="L1054" s="37"/>
      <c r="M1054" s="37"/>
      <c r="N1054" s="38"/>
      <c r="O1054" s="38"/>
      <c r="P1054" s="38"/>
      <c r="CI1054" t="s">
        <v>228</v>
      </c>
      <c r="CJ1054">
        <v>365</v>
      </c>
      <c r="CK1054" t="s">
        <v>453</v>
      </c>
      <c r="CL1054" t="s">
        <v>462</v>
      </c>
      <c r="CN1054">
        <f>IF(AND(Table11[[#This Row],[CF heating system]]&lt;&gt;"Gas boiler",Table11[[#This Row],[Subsector]]&lt;&gt;"Industry"),1,0)</f>
        <v>0</v>
      </c>
      <c r="CO1054" s="19">
        <v>0</v>
      </c>
    </row>
    <row r="1055" spans="3:93" x14ac:dyDescent="0.25">
      <c r="C1055" s="36"/>
      <c r="D1055" s="36"/>
      <c r="E1055" s="36"/>
      <c r="F1055" s="36"/>
      <c r="G1055" s="36"/>
      <c r="H1055" s="36"/>
      <c r="I1055" s="36"/>
      <c r="J1055" s="37"/>
      <c r="K1055" s="37"/>
      <c r="L1055" s="37"/>
      <c r="M1055" s="37"/>
      <c r="N1055" s="38"/>
      <c r="O1055" s="38"/>
      <c r="P1055" s="38"/>
      <c r="CI1055" t="s">
        <v>228</v>
      </c>
      <c r="CJ1055">
        <v>366</v>
      </c>
      <c r="CK1055" t="s">
        <v>453</v>
      </c>
      <c r="CL1055" t="s">
        <v>475</v>
      </c>
      <c r="CN1055">
        <f>IF(AND(Table11[[#This Row],[CF heating system]]&lt;&gt;"Gas boiler",Table11[[#This Row],[Subsector]]&lt;&gt;"Industry"),1,0)</f>
        <v>0</v>
      </c>
      <c r="CO1055" s="19">
        <v>0</v>
      </c>
    </row>
    <row r="1056" spans="3:93" x14ac:dyDescent="0.25">
      <c r="C1056" s="36"/>
      <c r="D1056" s="36"/>
      <c r="E1056" s="36"/>
      <c r="F1056" s="36"/>
      <c r="G1056" s="36"/>
      <c r="H1056" s="36"/>
      <c r="I1056" s="36"/>
      <c r="J1056" s="37"/>
      <c r="K1056" s="37"/>
      <c r="L1056" s="37"/>
      <c r="M1056" s="37"/>
      <c r="N1056" s="38"/>
      <c r="O1056" s="38"/>
      <c r="P1056" s="38"/>
      <c r="CI1056" t="s">
        <v>228</v>
      </c>
      <c r="CJ1056">
        <v>367</v>
      </c>
      <c r="CK1056" t="s">
        <v>453</v>
      </c>
      <c r="CL1056" t="s">
        <v>281</v>
      </c>
      <c r="CN1056">
        <f>IF(AND(Table11[[#This Row],[CF heating system]]&lt;&gt;"Gas boiler",Table11[[#This Row],[Subsector]]&lt;&gt;"Industry"),1,0)</f>
        <v>0</v>
      </c>
      <c r="CO1056" s="19">
        <v>0</v>
      </c>
    </row>
    <row r="1057" spans="3:93" x14ac:dyDescent="0.25">
      <c r="C1057" s="36"/>
      <c r="D1057" s="36"/>
      <c r="E1057" s="36"/>
      <c r="F1057" s="36"/>
      <c r="G1057" s="36"/>
      <c r="H1057" s="36"/>
      <c r="I1057" s="36"/>
      <c r="J1057" s="37"/>
      <c r="K1057" s="37"/>
      <c r="L1057" s="37"/>
      <c r="M1057" s="37"/>
      <c r="N1057" s="38"/>
      <c r="O1057" s="38"/>
      <c r="P1057" s="38"/>
      <c r="CI1057" t="s">
        <v>228</v>
      </c>
      <c r="CJ1057">
        <v>368</v>
      </c>
      <c r="CK1057" t="s">
        <v>453</v>
      </c>
      <c r="CL1057" t="s">
        <v>286</v>
      </c>
      <c r="CN1057">
        <f>IF(AND(Table11[[#This Row],[CF heating system]]&lt;&gt;"Gas boiler",Table11[[#This Row],[Subsector]]&lt;&gt;"Industry"),1,0)</f>
        <v>0</v>
      </c>
      <c r="CO1057" s="19">
        <v>0</v>
      </c>
    </row>
    <row r="1058" spans="3:93" x14ac:dyDescent="0.25">
      <c r="C1058" s="36"/>
      <c r="D1058" s="36"/>
      <c r="E1058" s="36"/>
      <c r="F1058" s="36"/>
      <c r="G1058" s="36"/>
      <c r="H1058" s="36"/>
      <c r="I1058" s="36"/>
      <c r="J1058" s="37"/>
      <c r="K1058" s="37"/>
      <c r="L1058" s="37"/>
      <c r="M1058" s="37"/>
      <c r="N1058" s="38"/>
      <c r="O1058" s="38"/>
      <c r="P1058" s="38"/>
      <c r="CI1058" t="s">
        <v>228</v>
      </c>
      <c r="CJ1058">
        <v>369</v>
      </c>
      <c r="CK1058" t="s">
        <v>453</v>
      </c>
      <c r="CL1058" t="s">
        <v>267</v>
      </c>
      <c r="CN1058">
        <f>IF(AND(Table11[[#This Row],[CF heating system]]&lt;&gt;"Gas boiler",Table11[[#This Row],[Subsector]]&lt;&gt;"Industry"),1,0)</f>
        <v>0</v>
      </c>
      <c r="CO1058" s="19">
        <v>0</v>
      </c>
    </row>
    <row r="1059" spans="3:93" x14ac:dyDescent="0.25">
      <c r="C1059" s="36"/>
      <c r="D1059" s="36"/>
      <c r="E1059" s="36"/>
      <c r="F1059" s="36"/>
      <c r="G1059" s="36"/>
      <c r="H1059" s="36"/>
      <c r="I1059" s="36"/>
      <c r="J1059" s="37"/>
      <c r="K1059" s="37"/>
      <c r="L1059" s="37"/>
      <c r="M1059" s="37"/>
      <c r="N1059" s="38"/>
      <c r="O1059" s="38"/>
      <c r="P1059" s="38"/>
      <c r="CI1059" t="s">
        <v>228</v>
      </c>
      <c r="CJ1059">
        <v>370</v>
      </c>
      <c r="CK1059" t="s">
        <v>453</v>
      </c>
      <c r="CL1059" t="s">
        <v>458</v>
      </c>
      <c r="CN1059">
        <f>IF(AND(Table11[[#This Row],[CF heating system]]&lt;&gt;"Gas boiler",Table11[[#This Row],[Subsector]]&lt;&gt;"Industry"),1,0)</f>
        <v>0</v>
      </c>
      <c r="CO1059" s="19">
        <v>0</v>
      </c>
    </row>
    <row r="1060" spans="3:93" x14ac:dyDescent="0.25">
      <c r="C1060" s="36"/>
      <c r="D1060" s="36"/>
      <c r="E1060" s="36"/>
      <c r="F1060" s="36"/>
      <c r="G1060" s="36"/>
      <c r="H1060" s="36"/>
      <c r="I1060" s="36"/>
      <c r="J1060" s="37"/>
      <c r="K1060" s="37"/>
      <c r="L1060" s="37"/>
      <c r="M1060" s="37"/>
      <c r="N1060" s="38"/>
      <c r="O1060" s="38"/>
      <c r="P1060" s="38"/>
      <c r="CI1060" t="s">
        <v>228</v>
      </c>
      <c r="CJ1060">
        <v>371</v>
      </c>
      <c r="CK1060" t="s">
        <v>453</v>
      </c>
      <c r="CL1060" t="s">
        <v>282</v>
      </c>
      <c r="CN1060">
        <f>IF(AND(Table11[[#This Row],[CF heating system]]&lt;&gt;"Gas boiler",Table11[[#This Row],[Subsector]]&lt;&gt;"Industry"),1,0)</f>
        <v>0</v>
      </c>
      <c r="CO1060" s="19">
        <v>0</v>
      </c>
    </row>
    <row r="1061" spans="3:93" x14ac:dyDescent="0.25">
      <c r="C1061" s="36"/>
      <c r="D1061" s="36"/>
      <c r="E1061" s="36"/>
      <c r="F1061" s="36"/>
      <c r="G1061" s="36"/>
      <c r="H1061" s="36"/>
      <c r="I1061" s="36"/>
      <c r="J1061" s="37"/>
      <c r="K1061" s="37"/>
      <c r="L1061" s="37"/>
      <c r="M1061" s="37"/>
      <c r="N1061" s="38"/>
      <c r="O1061" s="38"/>
      <c r="P1061" s="38"/>
      <c r="CI1061" t="s">
        <v>228</v>
      </c>
      <c r="CJ1061">
        <v>372</v>
      </c>
      <c r="CK1061" t="s">
        <v>453</v>
      </c>
      <c r="CL1061" t="s">
        <v>286</v>
      </c>
      <c r="CN1061">
        <f>IF(AND(Table11[[#This Row],[CF heating system]]&lt;&gt;"Gas boiler",Table11[[#This Row],[Subsector]]&lt;&gt;"Industry"),1,0)</f>
        <v>0</v>
      </c>
      <c r="CO1061" s="19">
        <v>0</v>
      </c>
    </row>
    <row r="1062" spans="3:93" x14ac:dyDescent="0.25">
      <c r="C1062" s="36"/>
      <c r="D1062" s="36"/>
      <c r="E1062" s="36"/>
      <c r="F1062" s="36"/>
      <c r="G1062" s="36"/>
      <c r="H1062" s="36"/>
      <c r="I1062" s="36"/>
      <c r="J1062" s="37"/>
      <c r="K1062" s="37"/>
      <c r="L1062" s="37"/>
      <c r="M1062" s="37"/>
      <c r="N1062" s="38"/>
      <c r="O1062" s="38"/>
      <c r="P1062" s="38"/>
      <c r="CI1062" t="s">
        <v>228</v>
      </c>
      <c r="CJ1062">
        <v>373</v>
      </c>
      <c r="CK1062" t="s">
        <v>453</v>
      </c>
      <c r="CL1062" t="s">
        <v>458</v>
      </c>
      <c r="CN1062">
        <f>IF(AND(Table11[[#This Row],[CF heating system]]&lt;&gt;"Gas boiler",Table11[[#This Row],[Subsector]]&lt;&gt;"Industry"),1,0)</f>
        <v>0</v>
      </c>
      <c r="CO1062" s="19">
        <v>0</v>
      </c>
    </row>
    <row r="1063" spans="3:93" x14ac:dyDescent="0.25">
      <c r="C1063" s="36"/>
      <c r="D1063" s="36"/>
      <c r="E1063" s="36"/>
      <c r="F1063" s="36"/>
      <c r="G1063" s="36"/>
      <c r="H1063" s="36"/>
      <c r="I1063" s="36"/>
      <c r="J1063" s="37"/>
      <c r="K1063" s="37"/>
      <c r="L1063" s="37"/>
      <c r="M1063" s="37"/>
      <c r="N1063" s="38"/>
      <c r="O1063" s="38"/>
      <c r="P1063" s="38"/>
      <c r="CI1063" t="s">
        <v>228</v>
      </c>
      <c r="CJ1063">
        <v>374</v>
      </c>
      <c r="CK1063" t="s">
        <v>453</v>
      </c>
      <c r="CL1063" t="s">
        <v>462</v>
      </c>
      <c r="CN1063">
        <f>IF(AND(Table11[[#This Row],[CF heating system]]&lt;&gt;"Gas boiler",Table11[[#This Row],[Subsector]]&lt;&gt;"Industry"),1,0)</f>
        <v>0</v>
      </c>
      <c r="CO1063" s="19">
        <v>0</v>
      </c>
    </row>
    <row r="1064" spans="3:93" x14ac:dyDescent="0.25">
      <c r="C1064" s="36"/>
      <c r="D1064" s="36"/>
      <c r="E1064" s="36"/>
      <c r="F1064" s="36"/>
      <c r="G1064" s="36"/>
      <c r="H1064" s="36"/>
      <c r="I1064" s="36"/>
      <c r="J1064" s="37"/>
      <c r="K1064" s="37"/>
      <c r="L1064" s="37"/>
      <c r="M1064" s="37"/>
      <c r="N1064" s="38"/>
      <c r="O1064" s="38"/>
      <c r="P1064" s="38"/>
      <c r="CI1064" t="s">
        <v>228</v>
      </c>
      <c r="CJ1064">
        <v>375</v>
      </c>
      <c r="CK1064" t="s">
        <v>453</v>
      </c>
      <c r="CL1064" t="s">
        <v>475</v>
      </c>
      <c r="CN1064">
        <f>IF(AND(Table11[[#This Row],[CF heating system]]&lt;&gt;"Gas boiler",Table11[[#This Row],[Subsector]]&lt;&gt;"Industry"),1,0)</f>
        <v>0</v>
      </c>
      <c r="CO1064" s="19">
        <v>0</v>
      </c>
    </row>
    <row r="1065" spans="3:93" x14ac:dyDescent="0.25">
      <c r="C1065" s="36"/>
      <c r="D1065" s="36"/>
      <c r="E1065" s="36"/>
      <c r="F1065" s="36"/>
      <c r="G1065" s="36"/>
      <c r="H1065" s="36"/>
      <c r="I1065" s="36"/>
      <c r="J1065" s="37"/>
      <c r="K1065" s="37"/>
      <c r="L1065" s="37"/>
      <c r="M1065" s="37"/>
      <c r="N1065" s="38"/>
      <c r="O1065" s="38"/>
      <c r="P1065" s="38"/>
      <c r="CI1065" t="s">
        <v>228</v>
      </c>
      <c r="CJ1065">
        <v>376</v>
      </c>
      <c r="CK1065" t="s">
        <v>453</v>
      </c>
      <c r="CL1065" t="s">
        <v>281</v>
      </c>
      <c r="CN1065">
        <f>IF(AND(Table11[[#This Row],[CF heating system]]&lt;&gt;"Gas boiler",Table11[[#This Row],[Subsector]]&lt;&gt;"Industry"),1,0)</f>
        <v>0</v>
      </c>
      <c r="CO1065" s="19">
        <v>0</v>
      </c>
    </row>
    <row r="1066" spans="3:93" x14ac:dyDescent="0.25">
      <c r="C1066" s="36"/>
      <c r="D1066" s="36"/>
      <c r="E1066" s="36"/>
      <c r="F1066" s="36"/>
      <c r="G1066" s="36"/>
      <c r="H1066" s="36"/>
      <c r="I1066" s="36"/>
      <c r="J1066" s="37"/>
      <c r="K1066" s="37"/>
      <c r="L1066" s="37"/>
      <c r="M1066" s="37"/>
      <c r="N1066" s="38"/>
      <c r="O1066" s="38"/>
      <c r="P1066" s="38"/>
      <c r="CI1066" t="s">
        <v>228</v>
      </c>
      <c r="CJ1066">
        <v>377</v>
      </c>
      <c r="CK1066" t="s">
        <v>453</v>
      </c>
      <c r="CL1066" t="s">
        <v>282</v>
      </c>
      <c r="CN1066">
        <f>IF(AND(Table11[[#This Row],[CF heating system]]&lt;&gt;"Gas boiler",Table11[[#This Row],[Subsector]]&lt;&gt;"Industry"),1,0)</f>
        <v>0</v>
      </c>
      <c r="CO1066" s="19">
        <v>0</v>
      </c>
    </row>
    <row r="1067" spans="3:93" x14ac:dyDescent="0.25">
      <c r="C1067" s="36"/>
      <c r="D1067" s="36"/>
      <c r="E1067" s="36"/>
      <c r="F1067" s="36"/>
      <c r="G1067" s="36"/>
      <c r="H1067" s="36"/>
      <c r="I1067" s="36"/>
      <c r="J1067" s="37"/>
      <c r="K1067" s="37"/>
      <c r="L1067" s="37"/>
      <c r="M1067" s="37"/>
      <c r="N1067" s="38"/>
      <c r="O1067" s="38"/>
      <c r="P1067" s="38"/>
      <c r="CI1067" t="s">
        <v>228</v>
      </c>
      <c r="CJ1067">
        <v>378</v>
      </c>
      <c r="CK1067" t="s">
        <v>453</v>
      </c>
      <c r="CL1067" t="s">
        <v>286</v>
      </c>
      <c r="CN1067">
        <f>IF(AND(Table11[[#This Row],[CF heating system]]&lt;&gt;"Gas boiler",Table11[[#This Row],[Subsector]]&lt;&gt;"Industry"),1,0)</f>
        <v>0</v>
      </c>
      <c r="CO1067" s="19">
        <v>0</v>
      </c>
    </row>
    <row r="1068" spans="3:93" x14ac:dyDescent="0.25">
      <c r="C1068" s="36"/>
      <c r="D1068" s="36"/>
      <c r="E1068" s="36"/>
      <c r="F1068" s="36"/>
      <c r="G1068" s="36"/>
      <c r="H1068" s="36"/>
      <c r="I1068" s="36"/>
      <c r="J1068" s="37"/>
      <c r="K1068" s="37"/>
      <c r="L1068" s="37"/>
      <c r="M1068" s="37"/>
      <c r="N1068" s="38"/>
      <c r="O1068" s="38"/>
      <c r="P1068" s="38"/>
      <c r="CI1068" t="s">
        <v>228</v>
      </c>
      <c r="CJ1068">
        <v>379</v>
      </c>
      <c r="CK1068" t="s">
        <v>453</v>
      </c>
      <c r="CL1068" t="s">
        <v>462</v>
      </c>
      <c r="CN1068">
        <f>IF(AND(Table11[[#This Row],[CF heating system]]&lt;&gt;"Gas boiler",Table11[[#This Row],[Subsector]]&lt;&gt;"Industry"),1,0)</f>
        <v>0</v>
      </c>
      <c r="CO1068" s="19">
        <v>0</v>
      </c>
    </row>
    <row r="1069" spans="3:93" x14ac:dyDescent="0.25">
      <c r="C1069" s="36"/>
      <c r="D1069" s="36"/>
      <c r="E1069" s="36"/>
      <c r="F1069" s="36"/>
      <c r="G1069" s="36"/>
      <c r="H1069" s="36"/>
      <c r="I1069" s="36"/>
      <c r="J1069" s="37"/>
      <c r="K1069" s="37"/>
      <c r="L1069" s="37"/>
      <c r="M1069" s="37"/>
      <c r="N1069" s="38"/>
      <c r="O1069" s="38"/>
      <c r="P1069" s="38"/>
      <c r="CI1069" t="s">
        <v>228</v>
      </c>
      <c r="CJ1069">
        <v>380</v>
      </c>
      <c r="CK1069" t="s">
        <v>453</v>
      </c>
      <c r="CL1069" t="s">
        <v>475</v>
      </c>
      <c r="CN1069">
        <f>IF(AND(Table11[[#This Row],[CF heating system]]&lt;&gt;"Gas boiler",Table11[[#This Row],[Subsector]]&lt;&gt;"Industry"),1,0)</f>
        <v>0</v>
      </c>
      <c r="CO1069" s="19">
        <v>0</v>
      </c>
    </row>
    <row r="1070" spans="3:93" x14ac:dyDescent="0.25">
      <c r="C1070" s="36"/>
      <c r="D1070" s="36"/>
      <c r="E1070" s="36"/>
      <c r="F1070" s="36"/>
      <c r="G1070" s="36"/>
      <c r="H1070" s="36"/>
      <c r="I1070" s="36"/>
      <c r="J1070" s="37"/>
      <c r="K1070" s="37"/>
      <c r="L1070" s="37"/>
      <c r="M1070" s="37"/>
      <c r="N1070" s="38"/>
      <c r="O1070" s="38"/>
      <c r="P1070" s="38"/>
      <c r="CI1070" t="s">
        <v>228</v>
      </c>
      <c r="CJ1070">
        <v>381</v>
      </c>
      <c r="CK1070" t="s">
        <v>453</v>
      </c>
      <c r="CL1070" t="s">
        <v>281</v>
      </c>
      <c r="CN1070">
        <f>IF(AND(Table11[[#This Row],[CF heating system]]&lt;&gt;"Gas boiler",Table11[[#This Row],[Subsector]]&lt;&gt;"Industry"),1,0)</f>
        <v>0</v>
      </c>
      <c r="CO1070" s="19">
        <v>0</v>
      </c>
    </row>
    <row r="1071" spans="3:93" x14ac:dyDescent="0.25">
      <c r="C1071" s="36"/>
      <c r="D1071" s="36"/>
      <c r="E1071" s="36"/>
      <c r="F1071" s="36"/>
      <c r="G1071" s="36"/>
      <c r="H1071" s="36"/>
      <c r="I1071" s="36"/>
      <c r="J1071" s="37"/>
      <c r="K1071" s="37"/>
      <c r="L1071" s="37"/>
      <c r="M1071" s="37"/>
      <c r="N1071" s="38"/>
      <c r="O1071" s="38"/>
      <c r="P1071" s="38"/>
      <c r="CI1071" t="s">
        <v>228</v>
      </c>
      <c r="CJ1071">
        <v>382</v>
      </c>
      <c r="CK1071" t="s">
        <v>453</v>
      </c>
      <c r="CL1071" t="s">
        <v>282</v>
      </c>
      <c r="CN1071">
        <f>IF(AND(Table11[[#This Row],[CF heating system]]&lt;&gt;"Gas boiler",Table11[[#This Row],[Subsector]]&lt;&gt;"Industry"),1,0)</f>
        <v>0</v>
      </c>
      <c r="CO1071" s="19">
        <v>0</v>
      </c>
    </row>
    <row r="1072" spans="3:93" x14ac:dyDescent="0.25">
      <c r="C1072" s="36"/>
      <c r="D1072" s="36"/>
      <c r="E1072" s="36"/>
      <c r="F1072" s="36"/>
      <c r="G1072" s="36"/>
      <c r="H1072" s="36"/>
      <c r="I1072" s="36"/>
      <c r="J1072" s="37"/>
      <c r="K1072" s="37"/>
      <c r="L1072" s="37"/>
      <c r="M1072" s="37"/>
      <c r="N1072" s="38"/>
      <c r="O1072" s="38"/>
      <c r="P1072" s="38"/>
      <c r="CI1072" t="s">
        <v>228</v>
      </c>
      <c r="CJ1072">
        <v>383</v>
      </c>
      <c r="CK1072" t="s">
        <v>453</v>
      </c>
      <c r="CL1072" t="s">
        <v>286</v>
      </c>
      <c r="CN1072">
        <f>IF(AND(Table11[[#This Row],[CF heating system]]&lt;&gt;"Gas boiler",Table11[[#This Row],[Subsector]]&lt;&gt;"Industry"),1,0)</f>
        <v>0</v>
      </c>
      <c r="CO1072" s="19">
        <v>0</v>
      </c>
    </row>
    <row r="1073" spans="3:93" x14ac:dyDescent="0.25">
      <c r="C1073" s="36"/>
      <c r="D1073" s="36"/>
      <c r="E1073" s="36"/>
      <c r="F1073" s="36"/>
      <c r="G1073" s="36"/>
      <c r="H1073" s="36"/>
      <c r="I1073" s="36"/>
      <c r="J1073" s="37"/>
      <c r="K1073" s="37"/>
      <c r="L1073" s="37"/>
      <c r="M1073" s="37"/>
      <c r="N1073" s="38"/>
      <c r="O1073" s="38"/>
      <c r="P1073" s="38"/>
      <c r="CI1073" t="s">
        <v>228</v>
      </c>
      <c r="CJ1073">
        <v>384</v>
      </c>
      <c r="CK1073" t="s">
        <v>453</v>
      </c>
      <c r="CL1073" t="s">
        <v>462</v>
      </c>
      <c r="CN1073">
        <f>IF(AND(Table11[[#This Row],[CF heating system]]&lt;&gt;"Gas boiler",Table11[[#This Row],[Subsector]]&lt;&gt;"Industry"),1,0)</f>
        <v>0</v>
      </c>
      <c r="CO1073" s="19">
        <v>0</v>
      </c>
    </row>
    <row r="1074" spans="3:93" x14ac:dyDescent="0.25">
      <c r="C1074" s="36"/>
      <c r="D1074" s="36"/>
      <c r="E1074" s="36"/>
      <c r="F1074" s="36"/>
      <c r="G1074" s="36"/>
      <c r="H1074" s="36"/>
      <c r="I1074" s="36"/>
      <c r="J1074" s="37"/>
      <c r="K1074" s="37"/>
      <c r="L1074" s="37"/>
      <c r="M1074" s="37"/>
      <c r="N1074" s="38"/>
      <c r="O1074" s="38"/>
      <c r="P1074" s="38"/>
      <c r="CI1074" t="s">
        <v>228</v>
      </c>
      <c r="CJ1074">
        <v>385</v>
      </c>
      <c r="CK1074" t="s">
        <v>453</v>
      </c>
      <c r="CL1074" t="s">
        <v>475</v>
      </c>
      <c r="CN1074">
        <f>IF(AND(Table11[[#This Row],[CF heating system]]&lt;&gt;"Gas boiler",Table11[[#This Row],[Subsector]]&lt;&gt;"Industry"),1,0)</f>
        <v>0</v>
      </c>
      <c r="CO1074" s="19">
        <v>0</v>
      </c>
    </row>
    <row r="1075" spans="3:93" x14ac:dyDescent="0.25">
      <c r="C1075" s="36"/>
      <c r="D1075" s="36"/>
      <c r="E1075" s="36"/>
      <c r="F1075" s="36"/>
      <c r="G1075" s="36"/>
      <c r="H1075" s="36"/>
      <c r="I1075" s="36"/>
      <c r="J1075" s="37"/>
      <c r="K1075" s="37"/>
      <c r="L1075" s="37"/>
      <c r="M1075" s="37"/>
      <c r="N1075" s="38"/>
      <c r="O1075" s="38"/>
      <c r="P1075" s="38"/>
      <c r="CI1075" t="s">
        <v>228</v>
      </c>
      <c r="CJ1075">
        <v>386</v>
      </c>
      <c r="CK1075" t="s">
        <v>453</v>
      </c>
      <c r="CL1075" t="s">
        <v>282</v>
      </c>
      <c r="CN1075">
        <f>IF(AND(Table11[[#This Row],[CF heating system]]&lt;&gt;"Gas boiler",Table11[[#This Row],[Subsector]]&lt;&gt;"Industry"),1,0)</f>
        <v>0</v>
      </c>
      <c r="CO1075" s="19">
        <v>0</v>
      </c>
    </row>
    <row r="1076" spans="3:93" x14ac:dyDescent="0.25">
      <c r="C1076" s="36"/>
      <c r="D1076" s="36"/>
      <c r="E1076" s="36"/>
      <c r="F1076" s="36"/>
      <c r="G1076" s="36"/>
      <c r="H1076" s="36"/>
      <c r="I1076" s="36"/>
      <c r="J1076" s="37"/>
      <c r="K1076" s="37"/>
      <c r="L1076" s="37"/>
      <c r="M1076" s="37"/>
      <c r="N1076" s="38"/>
      <c r="O1076" s="38"/>
      <c r="P1076" s="38"/>
      <c r="CI1076" t="s">
        <v>228</v>
      </c>
      <c r="CJ1076">
        <v>387</v>
      </c>
      <c r="CK1076" t="s">
        <v>453</v>
      </c>
      <c r="CL1076" t="s">
        <v>267</v>
      </c>
      <c r="CN1076">
        <f>IF(AND(Table11[[#This Row],[CF heating system]]&lt;&gt;"Gas boiler",Table11[[#This Row],[Subsector]]&lt;&gt;"Industry"),1,0)</f>
        <v>0</v>
      </c>
      <c r="CO1076" s="19">
        <v>0</v>
      </c>
    </row>
    <row r="1077" spans="3:93" x14ac:dyDescent="0.25">
      <c r="C1077" s="36"/>
      <c r="D1077" s="36"/>
      <c r="E1077" s="36"/>
      <c r="F1077" s="36"/>
      <c r="G1077" s="36"/>
      <c r="H1077" s="36"/>
      <c r="I1077" s="36"/>
      <c r="J1077" s="37"/>
      <c r="K1077" s="37"/>
      <c r="L1077" s="37"/>
      <c r="M1077" s="37"/>
      <c r="N1077" s="38"/>
      <c r="O1077" s="38"/>
      <c r="P1077" s="38"/>
      <c r="CI1077" t="s">
        <v>228</v>
      </c>
      <c r="CJ1077">
        <v>388</v>
      </c>
      <c r="CK1077" t="s">
        <v>453</v>
      </c>
      <c r="CL1077" t="s">
        <v>282</v>
      </c>
      <c r="CN1077">
        <f>IF(AND(Table11[[#This Row],[CF heating system]]&lt;&gt;"Gas boiler",Table11[[#This Row],[Subsector]]&lt;&gt;"Industry"),1,0)</f>
        <v>0</v>
      </c>
      <c r="CO1077" s="19">
        <v>0</v>
      </c>
    </row>
    <row r="1078" spans="3:93" x14ac:dyDescent="0.25">
      <c r="C1078" s="36"/>
      <c r="D1078" s="36"/>
      <c r="E1078" s="36"/>
      <c r="F1078" s="36"/>
      <c r="G1078" s="36"/>
      <c r="H1078" s="36"/>
      <c r="I1078" s="36"/>
      <c r="J1078" s="37"/>
      <c r="K1078" s="37"/>
      <c r="L1078" s="37"/>
      <c r="M1078" s="37"/>
      <c r="N1078" s="38"/>
      <c r="O1078" s="38"/>
      <c r="P1078" s="38"/>
      <c r="CI1078" t="s">
        <v>228</v>
      </c>
      <c r="CJ1078">
        <v>389</v>
      </c>
      <c r="CK1078" t="s">
        <v>453</v>
      </c>
      <c r="CL1078" t="s">
        <v>286</v>
      </c>
      <c r="CN1078">
        <f>IF(AND(Table11[[#This Row],[CF heating system]]&lt;&gt;"Gas boiler",Table11[[#This Row],[Subsector]]&lt;&gt;"Industry"),1,0)</f>
        <v>0</v>
      </c>
      <c r="CO1078" s="19">
        <v>0</v>
      </c>
    </row>
    <row r="1079" spans="3:93" x14ac:dyDescent="0.25">
      <c r="C1079" s="36"/>
      <c r="D1079" s="36"/>
      <c r="E1079" s="36"/>
      <c r="F1079" s="36"/>
      <c r="G1079" s="36"/>
      <c r="H1079" s="36"/>
      <c r="I1079" s="36"/>
      <c r="J1079" s="37"/>
      <c r="K1079" s="37"/>
      <c r="L1079" s="37"/>
      <c r="M1079" s="37"/>
      <c r="N1079" s="38"/>
      <c r="O1079" s="38"/>
      <c r="P1079" s="38"/>
      <c r="CI1079" t="s">
        <v>228</v>
      </c>
      <c r="CJ1079">
        <v>390</v>
      </c>
      <c r="CK1079" t="s">
        <v>453</v>
      </c>
      <c r="CL1079" t="s">
        <v>462</v>
      </c>
      <c r="CN1079">
        <f>IF(AND(Table11[[#This Row],[CF heating system]]&lt;&gt;"Gas boiler",Table11[[#This Row],[Subsector]]&lt;&gt;"Industry"),1,0)</f>
        <v>0</v>
      </c>
      <c r="CO1079" s="19">
        <v>0</v>
      </c>
    </row>
    <row r="1080" spans="3:93" x14ac:dyDescent="0.25">
      <c r="C1080" s="36"/>
      <c r="D1080" s="36"/>
      <c r="E1080" s="36"/>
      <c r="F1080" s="36"/>
      <c r="G1080" s="36"/>
      <c r="H1080" s="36"/>
      <c r="I1080" s="36"/>
      <c r="J1080" s="37"/>
      <c r="K1080" s="37"/>
      <c r="L1080" s="37"/>
      <c r="M1080" s="37"/>
      <c r="N1080" s="38"/>
      <c r="O1080" s="38"/>
      <c r="P1080" s="38"/>
      <c r="CI1080" t="s">
        <v>228</v>
      </c>
      <c r="CJ1080">
        <v>391</v>
      </c>
      <c r="CK1080" t="s">
        <v>453</v>
      </c>
      <c r="CL1080" t="s">
        <v>475</v>
      </c>
      <c r="CN1080">
        <f>IF(AND(Table11[[#This Row],[CF heating system]]&lt;&gt;"Gas boiler",Table11[[#This Row],[Subsector]]&lt;&gt;"Industry"),1,0)</f>
        <v>0</v>
      </c>
      <c r="CO1080" s="19">
        <v>0</v>
      </c>
    </row>
    <row r="1081" spans="3:93" x14ac:dyDescent="0.25">
      <c r="C1081" s="36"/>
      <c r="D1081" s="36"/>
      <c r="E1081" s="36"/>
      <c r="F1081" s="36"/>
      <c r="G1081" s="36"/>
      <c r="H1081" s="36"/>
      <c r="I1081" s="36"/>
      <c r="J1081" s="37"/>
      <c r="K1081" s="37"/>
      <c r="L1081" s="37"/>
      <c r="M1081" s="37"/>
      <c r="N1081" s="38"/>
      <c r="O1081" s="38"/>
      <c r="P1081" s="38"/>
      <c r="CI1081" t="s">
        <v>228</v>
      </c>
      <c r="CJ1081">
        <v>392</v>
      </c>
      <c r="CK1081" t="s">
        <v>453</v>
      </c>
      <c r="CL1081" t="s">
        <v>282</v>
      </c>
      <c r="CN1081">
        <f>IF(AND(Table11[[#This Row],[CF heating system]]&lt;&gt;"Gas boiler",Table11[[#This Row],[Subsector]]&lt;&gt;"Industry"),1,0)</f>
        <v>0</v>
      </c>
      <c r="CO1081" s="19">
        <v>0</v>
      </c>
    </row>
    <row r="1082" spans="3:93" x14ac:dyDescent="0.25">
      <c r="C1082" s="36"/>
      <c r="D1082" s="36"/>
      <c r="E1082" s="36"/>
      <c r="F1082" s="36"/>
      <c r="G1082" s="36"/>
      <c r="H1082" s="36"/>
      <c r="I1082" s="36"/>
      <c r="J1082" s="37"/>
      <c r="K1082" s="37"/>
      <c r="L1082" s="37"/>
      <c r="M1082" s="37"/>
      <c r="N1082" s="38"/>
      <c r="O1082" s="38"/>
      <c r="P1082" s="38"/>
      <c r="CI1082" t="s">
        <v>228</v>
      </c>
      <c r="CJ1082">
        <v>393</v>
      </c>
      <c r="CK1082" t="s">
        <v>453</v>
      </c>
      <c r="CL1082" t="s">
        <v>462</v>
      </c>
      <c r="CN1082">
        <f>IF(AND(Table11[[#This Row],[CF heating system]]&lt;&gt;"Gas boiler",Table11[[#This Row],[Subsector]]&lt;&gt;"Industry"),1,0)</f>
        <v>0</v>
      </c>
      <c r="CO1082" s="19">
        <v>0</v>
      </c>
    </row>
    <row r="1083" spans="3:93" x14ac:dyDescent="0.25">
      <c r="C1083" s="36"/>
      <c r="D1083" s="36"/>
      <c r="E1083" s="36"/>
      <c r="F1083" s="36"/>
      <c r="G1083" s="36"/>
      <c r="H1083" s="36"/>
      <c r="I1083" s="36"/>
      <c r="J1083" s="37"/>
      <c r="K1083" s="37"/>
      <c r="L1083" s="37"/>
      <c r="M1083" s="37"/>
      <c r="N1083" s="38"/>
      <c r="O1083" s="38"/>
      <c r="P1083" s="38"/>
      <c r="CI1083" t="s">
        <v>228</v>
      </c>
      <c r="CJ1083">
        <v>394</v>
      </c>
      <c r="CK1083" t="s">
        <v>453</v>
      </c>
      <c r="CL1083" t="s">
        <v>286</v>
      </c>
      <c r="CN1083">
        <f>IF(AND(Table11[[#This Row],[CF heating system]]&lt;&gt;"Gas boiler",Table11[[#This Row],[Subsector]]&lt;&gt;"Industry"),1,0)</f>
        <v>0</v>
      </c>
      <c r="CO1083" s="19">
        <v>0</v>
      </c>
    </row>
    <row r="1084" spans="3:93" x14ac:dyDescent="0.25">
      <c r="C1084" s="36"/>
      <c r="D1084" s="36"/>
      <c r="E1084" s="36"/>
      <c r="F1084" s="36"/>
      <c r="G1084" s="36"/>
      <c r="H1084" s="36"/>
      <c r="I1084" s="36"/>
      <c r="J1084" s="37"/>
      <c r="K1084" s="37"/>
      <c r="L1084" s="37"/>
      <c r="M1084" s="37"/>
      <c r="N1084" s="38"/>
      <c r="O1084" s="38"/>
      <c r="P1084" s="38"/>
      <c r="CI1084" t="s">
        <v>228</v>
      </c>
      <c r="CJ1084">
        <v>395</v>
      </c>
      <c r="CK1084" t="s">
        <v>453</v>
      </c>
      <c r="CL1084" t="s">
        <v>458</v>
      </c>
      <c r="CN1084">
        <f>IF(AND(Table11[[#This Row],[CF heating system]]&lt;&gt;"Gas boiler",Table11[[#This Row],[Subsector]]&lt;&gt;"Industry"),1,0)</f>
        <v>0</v>
      </c>
      <c r="CO1084" s="19">
        <v>0</v>
      </c>
    </row>
    <row r="1085" spans="3:93" x14ac:dyDescent="0.25">
      <c r="C1085" s="36"/>
      <c r="D1085" s="36"/>
      <c r="E1085" s="36"/>
      <c r="F1085" s="36"/>
      <c r="G1085" s="36"/>
      <c r="H1085" s="36"/>
      <c r="I1085" s="36"/>
      <c r="J1085" s="37"/>
      <c r="K1085" s="37"/>
      <c r="L1085" s="37"/>
      <c r="M1085" s="37"/>
      <c r="N1085" s="38"/>
      <c r="O1085" s="38"/>
      <c r="P1085" s="38"/>
      <c r="CI1085" t="s">
        <v>228</v>
      </c>
      <c r="CJ1085">
        <v>396</v>
      </c>
      <c r="CK1085" t="s">
        <v>453</v>
      </c>
      <c r="CL1085" t="s">
        <v>462</v>
      </c>
      <c r="CN1085">
        <f>IF(AND(Table11[[#This Row],[CF heating system]]&lt;&gt;"Gas boiler",Table11[[#This Row],[Subsector]]&lt;&gt;"Industry"),1,0)</f>
        <v>0</v>
      </c>
      <c r="CO1085" s="19">
        <v>0</v>
      </c>
    </row>
    <row r="1086" spans="3:93" x14ac:dyDescent="0.25">
      <c r="C1086" s="36"/>
      <c r="D1086" s="36"/>
      <c r="E1086" s="36"/>
      <c r="F1086" s="36"/>
      <c r="G1086" s="36"/>
      <c r="H1086" s="36"/>
      <c r="I1086" s="36"/>
      <c r="J1086" s="37"/>
      <c r="K1086" s="37"/>
      <c r="L1086" s="37"/>
      <c r="M1086" s="37"/>
      <c r="N1086" s="38"/>
      <c r="O1086" s="38"/>
      <c r="P1086" s="38"/>
      <c r="CI1086" t="s">
        <v>228</v>
      </c>
      <c r="CJ1086">
        <v>397</v>
      </c>
      <c r="CK1086" t="s">
        <v>453</v>
      </c>
      <c r="CL1086" t="s">
        <v>286</v>
      </c>
      <c r="CN1086">
        <f>IF(AND(Table11[[#This Row],[CF heating system]]&lt;&gt;"Gas boiler",Table11[[#This Row],[Subsector]]&lt;&gt;"Industry"),1,0)</f>
        <v>0</v>
      </c>
      <c r="CO1086" s="19">
        <v>0</v>
      </c>
    </row>
    <row r="1087" spans="3:93" x14ac:dyDescent="0.25">
      <c r="C1087" s="36"/>
      <c r="D1087" s="36"/>
      <c r="E1087" s="36"/>
      <c r="F1087" s="36"/>
      <c r="G1087" s="36"/>
      <c r="H1087" s="36"/>
      <c r="I1087" s="36"/>
      <c r="J1087" s="37"/>
      <c r="K1087" s="37"/>
      <c r="L1087" s="37"/>
      <c r="M1087" s="37"/>
      <c r="N1087" s="38"/>
      <c r="O1087" s="38"/>
      <c r="P1087" s="38"/>
      <c r="CI1087" t="s">
        <v>228</v>
      </c>
      <c r="CJ1087">
        <v>398</v>
      </c>
      <c r="CK1087" t="s">
        <v>453</v>
      </c>
      <c r="CL1087" t="s">
        <v>462</v>
      </c>
      <c r="CN1087">
        <f>IF(AND(Table11[[#This Row],[CF heating system]]&lt;&gt;"Gas boiler",Table11[[#This Row],[Subsector]]&lt;&gt;"Industry"),1,0)</f>
        <v>0</v>
      </c>
      <c r="CO1087" s="19">
        <v>0</v>
      </c>
    </row>
    <row r="1088" spans="3:93" x14ac:dyDescent="0.25">
      <c r="C1088" s="36"/>
      <c r="D1088" s="36"/>
      <c r="E1088" s="36"/>
      <c r="F1088" s="36"/>
      <c r="G1088" s="36"/>
      <c r="H1088" s="36"/>
      <c r="I1088" s="36"/>
      <c r="J1088" s="37"/>
      <c r="K1088" s="37"/>
      <c r="L1088" s="37"/>
      <c r="M1088" s="37"/>
      <c r="N1088" s="38"/>
      <c r="O1088" s="38"/>
      <c r="P1088" s="38"/>
      <c r="CI1088" t="s">
        <v>228</v>
      </c>
      <c r="CJ1088">
        <v>399</v>
      </c>
      <c r="CK1088" t="s">
        <v>453</v>
      </c>
      <c r="CL1088" t="s">
        <v>475</v>
      </c>
      <c r="CN1088">
        <f>IF(AND(Table11[[#This Row],[CF heating system]]&lt;&gt;"Gas boiler",Table11[[#This Row],[Subsector]]&lt;&gt;"Industry"),1,0)</f>
        <v>0</v>
      </c>
      <c r="CO1088" s="19">
        <v>0</v>
      </c>
    </row>
    <row r="1089" spans="3:93" x14ac:dyDescent="0.25">
      <c r="C1089" s="36"/>
      <c r="D1089" s="36"/>
      <c r="E1089" s="36"/>
      <c r="F1089" s="36"/>
      <c r="G1089" s="36"/>
      <c r="H1089" s="36"/>
      <c r="I1089" s="36"/>
      <c r="J1089" s="37"/>
      <c r="K1089" s="37"/>
      <c r="L1089" s="37"/>
      <c r="M1089" s="37"/>
      <c r="N1089" s="38"/>
      <c r="O1089" s="38"/>
      <c r="P1089" s="38"/>
      <c r="CI1089" t="s">
        <v>228</v>
      </c>
      <c r="CJ1089">
        <v>400</v>
      </c>
      <c r="CK1089" t="s">
        <v>453</v>
      </c>
      <c r="CL1089" t="s">
        <v>281</v>
      </c>
      <c r="CN1089">
        <f>IF(AND(Table11[[#This Row],[CF heating system]]&lt;&gt;"Gas boiler",Table11[[#This Row],[Subsector]]&lt;&gt;"Industry"),1,0)</f>
        <v>0</v>
      </c>
      <c r="CO1089" s="19">
        <v>0</v>
      </c>
    </row>
    <row r="1090" spans="3:93" x14ac:dyDescent="0.25">
      <c r="C1090" s="36"/>
      <c r="D1090" s="36"/>
      <c r="E1090" s="36"/>
      <c r="F1090" s="36"/>
      <c r="G1090" s="36"/>
      <c r="H1090" s="36"/>
      <c r="I1090" s="36"/>
      <c r="J1090" s="37"/>
      <c r="K1090" s="37"/>
      <c r="L1090" s="37"/>
      <c r="M1090" s="37"/>
      <c r="N1090" s="38"/>
      <c r="O1090" s="38"/>
      <c r="P1090" s="38"/>
      <c r="CI1090" t="s">
        <v>228</v>
      </c>
      <c r="CJ1090">
        <v>401</v>
      </c>
      <c r="CK1090" t="s">
        <v>453</v>
      </c>
      <c r="CL1090" t="s">
        <v>286</v>
      </c>
      <c r="CN1090">
        <f>IF(AND(Table11[[#This Row],[CF heating system]]&lt;&gt;"Gas boiler",Table11[[#This Row],[Subsector]]&lt;&gt;"Industry"),1,0)</f>
        <v>0</v>
      </c>
      <c r="CO1090" s="19">
        <v>0</v>
      </c>
    </row>
    <row r="1091" spans="3:93" x14ac:dyDescent="0.25">
      <c r="C1091" s="36"/>
      <c r="D1091" s="36"/>
      <c r="E1091" s="36"/>
      <c r="F1091" s="36"/>
      <c r="G1091" s="36"/>
      <c r="H1091" s="36"/>
      <c r="I1091" s="36"/>
      <c r="J1091" s="37"/>
      <c r="K1091" s="37"/>
      <c r="L1091" s="37"/>
      <c r="M1091" s="37"/>
      <c r="N1091" s="38"/>
      <c r="O1091" s="38"/>
      <c r="P1091" s="38"/>
      <c r="CI1091" t="s">
        <v>228</v>
      </c>
      <c r="CJ1091">
        <v>402</v>
      </c>
      <c r="CK1091" t="s">
        <v>453</v>
      </c>
      <c r="CL1091" t="s">
        <v>267</v>
      </c>
      <c r="CN1091">
        <f>IF(AND(Table11[[#This Row],[CF heating system]]&lt;&gt;"Gas boiler",Table11[[#This Row],[Subsector]]&lt;&gt;"Industry"),1,0)</f>
        <v>0</v>
      </c>
      <c r="CO1091" s="19">
        <v>0</v>
      </c>
    </row>
    <row r="1092" spans="3:93" x14ac:dyDescent="0.25">
      <c r="C1092" s="36"/>
      <c r="D1092" s="36"/>
      <c r="E1092" s="36"/>
      <c r="F1092" s="36"/>
      <c r="G1092" s="36"/>
      <c r="H1092" s="36"/>
      <c r="I1092" s="36"/>
      <c r="J1092" s="37"/>
      <c r="K1092" s="37"/>
      <c r="L1092" s="37"/>
      <c r="M1092" s="37"/>
      <c r="N1092" s="38"/>
      <c r="O1092" s="38"/>
      <c r="P1092" s="38"/>
      <c r="CI1092" t="s">
        <v>228</v>
      </c>
      <c r="CJ1092">
        <v>403</v>
      </c>
      <c r="CK1092" t="s">
        <v>453</v>
      </c>
      <c r="CL1092" t="s">
        <v>458</v>
      </c>
      <c r="CN1092">
        <f>IF(AND(Table11[[#This Row],[CF heating system]]&lt;&gt;"Gas boiler",Table11[[#This Row],[Subsector]]&lt;&gt;"Industry"),1,0)</f>
        <v>0</v>
      </c>
      <c r="CO1092" s="19">
        <v>0</v>
      </c>
    </row>
    <row r="1093" spans="3:93" x14ac:dyDescent="0.25">
      <c r="C1093" s="36"/>
      <c r="D1093" s="36"/>
      <c r="E1093" s="36"/>
      <c r="F1093" s="36"/>
      <c r="G1093" s="36"/>
      <c r="H1093" s="36"/>
      <c r="I1093" s="36"/>
      <c r="J1093" s="37"/>
      <c r="K1093" s="37"/>
      <c r="L1093" s="37"/>
      <c r="M1093" s="37"/>
      <c r="N1093" s="38"/>
      <c r="O1093" s="38"/>
      <c r="P1093" s="38"/>
      <c r="CI1093" t="s">
        <v>228</v>
      </c>
      <c r="CJ1093">
        <v>404</v>
      </c>
      <c r="CK1093" t="s">
        <v>453</v>
      </c>
      <c r="CL1093" t="s">
        <v>282</v>
      </c>
      <c r="CN1093">
        <f>IF(AND(Table11[[#This Row],[CF heating system]]&lt;&gt;"Gas boiler",Table11[[#This Row],[Subsector]]&lt;&gt;"Industry"),1,0)</f>
        <v>0</v>
      </c>
      <c r="CO1093" s="19">
        <v>0</v>
      </c>
    </row>
    <row r="1094" spans="3:93" x14ac:dyDescent="0.25">
      <c r="C1094" s="36"/>
      <c r="D1094" s="36"/>
      <c r="E1094" s="36"/>
      <c r="F1094" s="36"/>
      <c r="G1094" s="36"/>
      <c r="H1094" s="36"/>
      <c r="I1094" s="36"/>
      <c r="J1094" s="37"/>
      <c r="K1094" s="37"/>
      <c r="L1094" s="37"/>
      <c r="M1094" s="37"/>
      <c r="N1094" s="38"/>
      <c r="O1094" s="38"/>
      <c r="P1094" s="38"/>
      <c r="CI1094" t="s">
        <v>228</v>
      </c>
      <c r="CJ1094">
        <v>405</v>
      </c>
      <c r="CK1094" t="s">
        <v>453</v>
      </c>
      <c r="CL1094" t="s">
        <v>286</v>
      </c>
      <c r="CN1094">
        <f>IF(AND(Table11[[#This Row],[CF heating system]]&lt;&gt;"Gas boiler",Table11[[#This Row],[Subsector]]&lt;&gt;"Industry"),1,0)</f>
        <v>0</v>
      </c>
      <c r="CO1094" s="19">
        <v>0</v>
      </c>
    </row>
    <row r="1095" spans="3:93" x14ac:dyDescent="0.25">
      <c r="C1095" s="36"/>
      <c r="D1095" s="36"/>
      <c r="E1095" s="36"/>
      <c r="F1095" s="36"/>
      <c r="G1095" s="36"/>
      <c r="H1095" s="36"/>
      <c r="I1095" s="36"/>
      <c r="J1095" s="37"/>
      <c r="K1095" s="37"/>
      <c r="L1095" s="37"/>
      <c r="M1095" s="37"/>
      <c r="N1095" s="38"/>
      <c r="O1095" s="38"/>
      <c r="P1095" s="38"/>
      <c r="CI1095" t="s">
        <v>228</v>
      </c>
      <c r="CJ1095">
        <v>406</v>
      </c>
      <c r="CK1095" t="s">
        <v>453</v>
      </c>
      <c r="CL1095" t="s">
        <v>458</v>
      </c>
      <c r="CN1095">
        <f>IF(AND(Table11[[#This Row],[CF heating system]]&lt;&gt;"Gas boiler",Table11[[#This Row],[Subsector]]&lt;&gt;"Industry"),1,0)</f>
        <v>0</v>
      </c>
      <c r="CO1095" s="19">
        <v>0</v>
      </c>
    </row>
    <row r="1096" spans="3:93" x14ac:dyDescent="0.25">
      <c r="C1096" s="36"/>
      <c r="D1096" s="36"/>
      <c r="E1096" s="36"/>
      <c r="F1096" s="36"/>
      <c r="G1096" s="36"/>
      <c r="H1096" s="36"/>
      <c r="I1096" s="36"/>
      <c r="J1096" s="37"/>
      <c r="K1096" s="37"/>
      <c r="L1096" s="37"/>
      <c r="M1096" s="37"/>
      <c r="N1096" s="38"/>
      <c r="O1096" s="38"/>
      <c r="P1096" s="38"/>
      <c r="CI1096" t="s">
        <v>228</v>
      </c>
      <c r="CJ1096">
        <v>407</v>
      </c>
      <c r="CK1096" t="s">
        <v>453</v>
      </c>
      <c r="CL1096" t="s">
        <v>462</v>
      </c>
      <c r="CN1096">
        <f>IF(AND(Table11[[#This Row],[CF heating system]]&lt;&gt;"Gas boiler",Table11[[#This Row],[Subsector]]&lt;&gt;"Industry"),1,0)</f>
        <v>0</v>
      </c>
      <c r="CO1096" s="19">
        <v>0</v>
      </c>
    </row>
    <row r="1097" spans="3:93" x14ac:dyDescent="0.25">
      <c r="C1097" s="36"/>
      <c r="D1097" s="36"/>
      <c r="E1097" s="36"/>
      <c r="F1097" s="36"/>
      <c r="G1097" s="36"/>
      <c r="H1097" s="36"/>
      <c r="I1097" s="36"/>
      <c r="J1097" s="37"/>
      <c r="K1097" s="37"/>
      <c r="L1097" s="37"/>
      <c r="M1097" s="37"/>
      <c r="N1097" s="38"/>
      <c r="O1097" s="38"/>
      <c r="P1097" s="38"/>
      <c r="CI1097" t="s">
        <v>228</v>
      </c>
      <c r="CJ1097">
        <v>408</v>
      </c>
      <c r="CK1097" t="s">
        <v>453</v>
      </c>
      <c r="CL1097" t="s">
        <v>475</v>
      </c>
      <c r="CN1097">
        <f>IF(AND(Table11[[#This Row],[CF heating system]]&lt;&gt;"Gas boiler",Table11[[#This Row],[Subsector]]&lt;&gt;"Industry"),1,0)</f>
        <v>0</v>
      </c>
      <c r="CO1097" s="19">
        <v>0</v>
      </c>
    </row>
    <row r="1098" spans="3:93" x14ac:dyDescent="0.25">
      <c r="C1098" s="36"/>
      <c r="D1098" s="36"/>
      <c r="E1098" s="36"/>
      <c r="F1098" s="36"/>
      <c r="G1098" s="36"/>
      <c r="H1098" s="36"/>
      <c r="I1098" s="36"/>
      <c r="J1098" s="37"/>
      <c r="K1098" s="37"/>
      <c r="L1098" s="37"/>
      <c r="M1098" s="37"/>
      <c r="N1098" s="38"/>
      <c r="O1098" s="38"/>
      <c r="P1098" s="38"/>
      <c r="CI1098" t="s">
        <v>228</v>
      </c>
      <c r="CJ1098">
        <v>409</v>
      </c>
      <c r="CK1098" t="s">
        <v>453</v>
      </c>
      <c r="CL1098" t="s">
        <v>281</v>
      </c>
      <c r="CN1098">
        <f>IF(AND(Table11[[#This Row],[CF heating system]]&lt;&gt;"Gas boiler",Table11[[#This Row],[Subsector]]&lt;&gt;"Industry"),1,0)</f>
        <v>0</v>
      </c>
      <c r="CO1098" s="19">
        <v>0</v>
      </c>
    </row>
    <row r="1099" spans="3:93" x14ac:dyDescent="0.25">
      <c r="C1099" s="36"/>
      <c r="D1099" s="36"/>
      <c r="E1099" s="36"/>
      <c r="F1099" s="36"/>
      <c r="G1099" s="36"/>
      <c r="H1099" s="36"/>
      <c r="I1099" s="36"/>
      <c r="J1099" s="37"/>
      <c r="K1099" s="37"/>
      <c r="L1099" s="37"/>
      <c r="M1099" s="37"/>
      <c r="N1099" s="38"/>
      <c r="O1099" s="38"/>
      <c r="P1099" s="38"/>
      <c r="CI1099" t="s">
        <v>228</v>
      </c>
      <c r="CJ1099">
        <v>410</v>
      </c>
      <c r="CK1099" t="s">
        <v>453</v>
      </c>
      <c r="CL1099" t="s">
        <v>282</v>
      </c>
      <c r="CN1099">
        <f>IF(AND(Table11[[#This Row],[CF heating system]]&lt;&gt;"Gas boiler",Table11[[#This Row],[Subsector]]&lt;&gt;"Industry"),1,0)</f>
        <v>0</v>
      </c>
      <c r="CO1099" s="19">
        <v>0</v>
      </c>
    </row>
    <row r="1100" spans="3:93" x14ac:dyDescent="0.25">
      <c r="C1100" s="36"/>
      <c r="D1100" s="36"/>
      <c r="E1100" s="36"/>
      <c r="F1100" s="36"/>
      <c r="G1100" s="36"/>
      <c r="H1100" s="36"/>
      <c r="I1100" s="36"/>
      <c r="J1100" s="37"/>
      <c r="K1100" s="37"/>
      <c r="L1100" s="37"/>
      <c r="M1100" s="37"/>
      <c r="N1100" s="38"/>
      <c r="O1100" s="38"/>
      <c r="P1100" s="38"/>
      <c r="CI1100" t="s">
        <v>228</v>
      </c>
      <c r="CJ1100">
        <v>411</v>
      </c>
      <c r="CK1100" t="s">
        <v>453</v>
      </c>
      <c r="CL1100" t="s">
        <v>286</v>
      </c>
      <c r="CN1100">
        <f>IF(AND(Table11[[#This Row],[CF heating system]]&lt;&gt;"Gas boiler",Table11[[#This Row],[Subsector]]&lt;&gt;"Industry"),1,0)</f>
        <v>0</v>
      </c>
      <c r="CO1100" s="19">
        <v>0</v>
      </c>
    </row>
    <row r="1101" spans="3:93" x14ac:dyDescent="0.25">
      <c r="C1101" s="36"/>
      <c r="D1101" s="36"/>
      <c r="E1101" s="36"/>
      <c r="F1101" s="36"/>
      <c r="G1101" s="36"/>
      <c r="H1101" s="36"/>
      <c r="I1101" s="36"/>
      <c r="J1101" s="37"/>
      <c r="K1101" s="37"/>
      <c r="L1101" s="37"/>
      <c r="M1101" s="37"/>
      <c r="N1101" s="38"/>
      <c r="O1101" s="38"/>
      <c r="P1101" s="38"/>
      <c r="CI1101" t="s">
        <v>228</v>
      </c>
      <c r="CJ1101">
        <v>412</v>
      </c>
      <c r="CK1101" t="s">
        <v>453</v>
      </c>
      <c r="CL1101" t="s">
        <v>462</v>
      </c>
      <c r="CN1101">
        <f>IF(AND(Table11[[#This Row],[CF heating system]]&lt;&gt;"Gas boiler",Table11[[#This Row],[Subsector]]&lt;&gt;"Industry"),1,0)</f>
        <v>0</v>
      </c>
      <c r="CO1101" s="19">
        <v>0</v>
      </c>
    </row>
    <row r="1102" spans="3:93" x14ac:dyDescent="0.25">
      <c r="C1102" s="36"/>
      <c r="D1102" s="36"/>
      <c r="E1102" s="36"/>
      <c r="F1102" s="36"/>
      <c r="G1102" s="36"/>
      <c r="H1102" s="36"/>
      <c r="I1102" s="36"/>
      <c r="J1102" s="37"/>
      <c r="K1102" s="37"/>
      <c r="L1102" s="37"/>
      <c r="M1102" s="37"/>
      <c r="N1102" s="38"/>
      <c r="O1102" s="38"/>
      <c r="P1102" s="38"/>
      <c r="CI1102" t="s">
        <v>228</v>
      </c>
      <c r="CJ1102">
        <v>413</v>
      </c>
      <c r="CK1102" t="s">
        <v>453</v>
      </c>
      <c r="CL1102" t="s">
        <v>475</v>
      </c>
      <c r="CN1102">
        <f>IF(AND(Table11[[#This Row],[CF heating system]]&lt;&gt;"Gas boiler",Table11[[#This Row],[Subsector]]&lt;&gt;"Industry"),1,0)</f>
        <v>0</v>
      </c>
      <c r="CO1102" s="19">
        <v>0</v>
      </c>
    </row>
    <row r="1103" spans="3:93" x14ac:dyDescent="0.25">
      <c r="C1103" s="36"/>
      <c r="D1103" s="36"/>
      <c r="E1103" s="36"/>
      <c r="F1103" s="36"/>
      <c r="G1103" s="36"/>
      <c r="H1103" s="36"/>
      <c r="I1103" s="36"/>
      <c r="J1103" s="37"/>
      <c r="K1103" s="37"/>
      <c r="L1103" s="37"/>
      <c r="M1103" s="37"/>
      <c r="N1103" s="38"/>
      <c r="O1103" s="38"/>
      <c r="P1103" s="38"/>
      <c r="CI1103" t="s">
        <v>228</v>
      </c>
      <c r="CJ1103">
        <v>414</v>
      </c>
      <c r="CK1103" t="s">
        <v>453</v>
      </c>
      <c r="CL1103" t="s">
        <v>281</v>
      </c>
      <c r="CN1103">
        <f>IF(AND(Table11[[#This Row],[CF heating system]]&lt;&gt;"Gas boiler",Table11[[#This Row],[Subsector]]&lt;&gt;"Industry"),1,0)</f>
        <v>0</v>
      </c>
      <c r="CO1103" s="19">
        <v>0</v>
      </c>
    </row>
    <row r="1104" spans="3:93" x14ac:dyDescent="0.25">
      <c r="C1104" s="36"/>
      <c r="D1104" s="36"/>
      <c r="E1104" s="36"/>
      <c r="F1104" s="36"/>
      <c r="G1104" s="36"/>
      <c r="H1104" s="36"/>
      <c r="I1104" s="36"/>
      <c r="J1104" s="37"/>
      <c r="K1104" s="37"/>
      <c r="L1104" s="37"/>
      <c r="M1104" s="37"/>
      <c r="N1104" s="38"/>
      <c r="O1104" s="38"/>
      <c r="P1104" s="38"/>
      <c r="CI1104" t="s">
        <v>228</v>
      </c>
      <c r="CJ1104">
        <v>415</v>
      </c>
      <c r="CK1104" t="s">
        <v>453</v>
      </c>
      <c r="CL1104" t="s">
        <v>282</v>
      </c>
      <c r="CN1104">
        <f>IF(AND(Table11[[#This Row],[CF heating system]]&lt;&gt;"Gas boiler",Table11[[#This Row],[Subsector]]&lt;&gt;"Industry"),1,0)</f>
        <v>0</v>
      </c>
      <c r="CO1104" s="19">
        <v>0</v>
      </c>
    </row>
    <row r="1105" spans="3:93" x14ac:dyDescent="0.25">
      <c r="C1105" s="36"/>
      <c r="D1105" s="36"/>
      <c r="E1105" s="36"/>
      <c r="F1105" s="36"/>
      <c r="G1105" s="36"/>
      <c r="H1105" s="36"/>
      <c r="I1105" s="36"/>
      <c r="J1105" s="37"/>
      <c r="K1105" s="37"/>
      <c r="L1105" s="37"/>
      <c r="M1105" s="37"/>
      <c r="N1105" s="38"/>
      <c r="O1105" s="38"/>
      <c r="P1105" s="38"/>
      <c r="CI1105" t="s">
        <v>228</v>
      </c>
      <c r="CJ1105">
        <v>416</v>
      </c>
      <c r="CK1105" t="s">
        <v>453</v>
      </c>
      <c r="CL1105" t="s">
        <v>286</v>
      </c>
      <c r="CN1105">
        <f>IF(AND(Table11[[#This Row],[CF heating system]]&lt;&gt;"Gas boiler",Table11[[#This Row],[Subsector]]&lt;&gt;"Industry"),1,0)</f>
        <v>0</v>
      </c>
      <c r="CO1105" s="19">
        <v>0</v>
      </c>
    </row>
    <row r="1106" spans="3:93" x14ac:dyDescent="0.25">
      <c r="C1106" s="36"/>
      <c r="D1106" s="36"/>
      <c r="E1106" s="36"/>
      <c r="F1106" s="36"/>
      <c r="G1106" s="36"/>
      <c r="H1106" s="36"/>
      <c r="I1106" s="36"/>
      <c r="J1106" s="37"/>
      <c r="K1106" s="37"/>
      <c r="L1106" s="37"/>
      <c r="M1106" s="37"/>
      <c r="N1106" s="38"/>
      <c r="O1106" s="38"/>
      <c r="P1106" s="38"/>
      <c r="CI1106" t="s">
        <v>228</v>
      </c>
      <c r="CJ1106">
        <v>417</v>
      </c>
      <c r="CK1106" t="s">
        <v>453</v>
      </c>
      <c r="CL1106" t="s">
        <v>462</v>
      </c>
      <c r="CN1106">
        <f>IF(AND(Table11[[#This Row],[CF heating system]]&lt;&gt;"Gas boiler",Table11[[#This Row],[Subsector]]&lt;&gt;"Industry"),1,0)</f>
        <v>0</v>
      </c>
      <c r="CO1106" s="19">
        <v>0</v>
      </c>
    </row>
    <row r="1107" spans="3:93" x14ac:dyDescent="0.25">
      <c r="C1107" s="36"/>
      <c r="D1107" s="36"/>
      <c r="E1107" s="36"/>
      <c r="F1107" s="36"/>
      <c r="G1107" s="36"/>
      <c r="H1107" s="36"/>
      <c r="I1107" s="36"/>
      <c r="J1107" s="37"/>
      <c r="K1107" s="37"/>
      <c r="L1107" s="37"/>
      <c r="M1107" s="37"/>
      <c r="N1107" s="38"/>
      <c r="O1107" s="38"/>
      <c r="P1107" s="38"/>
      <c r="CI1107" t="s">
        <v>228</v>
      </c>
      <c r="CJ1107">
        <v>418</v>
      </c>
      <c r="CK1107" t="s">
        <v>453</v>
      </c>
      <c r="CL1107" t="s">
        <v>475</v>
      </c>
      <c r="CN1107">
        <f>IF(AND(Table11[[#This Row],[CF heating system]]&lt;&gt;"Gas boiler",Table11[[#This Row],[Subsector]]&lt;&gt;"Industry"),1,0)</f>
        <v>0</v>
      </c>
      <c r="CO1107" s="19">
        <v>0</v>
      </c>
    </row>
    <row r="1108" spans="3:93" x14ac:dyDescent="0.25">
      <c r="C1108" s="36"/>
      <c r="D1108" s="36"/>
      <c r="E1108" s="36"/>
      <c r="F1108" s="36"/>
      <c r="G1108" s="36"/>
      <c r="H1108" s="36"/>
      <c r="I1108" s="36"/>
      <c r="J1108" s="37"/>
      <c r="K1108" s="37"/>
      <c r="L1108" s="37"/>
      <c r="M1108" s="37"/>
      <c r="N1108" s="38"/>
      <c r="O1108" s="38"/>
      <c r="P1108" s="38"/>
      <c r="CI1108" t="s">
        <v>228</v>
      </c>
      <c r="CJ1108">
        <v>419</v>
      </c>
      <c r="CK1108" t="s">
        <v>453</v>
      </c>
      <c r="CL1108" t="s">
        <v>282</v>
      </c>
      <c r="CN1108">
        <f>IF(AND(Table11[[#This Row],[CF heating system]]&lt;&gt;"Gas boiler",Table11[[#This Row],[Subsector]]&lt;&gt;"Industry"),1,0)</f>
        <v>0</v>
      </c>
      <c r="CO1108" s="19">
        <v>0</v>
      </c>
    </row>
    <row r="1109" spans="3:93" x14ac:dyDescent="0.25">
      <c r="C1109" s="36"/>
      <c r="D1109" s="36"/>
      <c r="E1109" s="36"/>
      <c r="F1109" s="36"/>
      <c r="G1109" s="36"/>
      <c r="H1109" s="36"/>
      <c r="I1109" s="36"/>
      <c r="J1109" s="37"/>
      <c r="K1109" s="37"/>
      <c r="L1109" s="37"/>
      <c r="M1109" s="37"/>
      <c r="N1109" s="38"/>
      <c r="O1109" s="38"/>
      <c r="P1109" s="38"/>
      <c r="CI1109" t="s">
        <v>228</v>
      </c>
      <c r="CJ1109">
        <v>420</v>
      </c>
      <c r="CK1109" t="s">
        <v>453</v>
      </c>
      <c r="CL1109" t="s">
        <v>267</v>
      </c>
      <c r="CN1109">
        <f>IF(AND(Table11[[#This Row],[CF heating system]]&lt;&gt;"Gas boiler",Table11[[#This Row],[Subsector]]&lt;&gt;"Industry"),1,0)</f>
        <v>0</v>
      </c>
      <c r="CO1109" s="19">
        <v>0</v>
      </c>
    </row>
    <row r="1110" spans="3:93" x14ac:dyDescent="0.25">
      <c r="C1110" s="36"/>
      <c r="D1110" s="36"/>
      <c r="E1110" s="36"/>
      <c r="F1110" s="36"/>
      <c r="G1110" s="36"/>
      <c r="H1110" s="36"/>
      <c r="I1110" s="36"/>
      <c r="J1110" s="37"/>
      <c r="K1110" s="37"/>
      <c r="L1110" s="37"/>
      <c r="M1110" s="37"/>
      <c r="N1110" s="38"/>
      <c r="O1110" s="38"/>
      <c r="P1110" s="38"/>
      <c r="CI1110" t="s">
        <v>228</v>
      </c>
      <c r="CJ1110">
        <v>421</v>
      </c>
      <c r="CK1110" t="s">
        <v>453</v>
      </c>
      <c r="CL1110" t="s">
        <v>282</v>
      </c>
      <c r="CN1110">
        <f>IF(AND(Table11[[#This Row],[CF heating system]]&lt;&gt;"Gas boiler",Table11[[#This Row],[Subsector]]&lt;&gt;"Industry"),1,0)</f>
        <v>0</v>
      </c>
      <c r="CO1110" s="19">
        <v>0</v>
      </c>
    </row>
    <row r="1111" spans="3:93" x14ac:dyDescent="0.25">
      <c r="C1111" s="36"/>
      <c r="D1111" s="36"/>
      <c r="E1111" s="36"/>
      <c r="F1111" s="36"/>
      <c r="G1111" s="36"/>
      <c r="H1111" s="36"/>
      <c r="I1111" s="36"/>
      <c r="J1111" s="37"/>
      <c r="K1111" s="37"/>
      <c r="L1111" s="37"/>
      <c r="M1111" s="37"/>
      <c r="N1111" s="38"/>
      <c r="O1111" s="38"/>
      <c r="P1111" s="38"/>
      <c r="CI1111" t="s">
        <v>228</v>
      </c>
      <c r="CJ1111">
        <v>422</v>
      </c>
      <c r="CK1111" t="s">
        <v>453</v>
      </c>
      <c r="CL1111" t="s">
        <v>286</v>
      </c>
      <c r="CN1111">
        <f>IF(AND(Table11[[#This Row],[CF heating system]]&lt;&gt;"Gas boiler",Table11[[#This Row],[Subsector]]&lt;&gt;"Industry"),1,0)</f>
        <v>0</v>
      </c>
      <c r="CO1111" s="19">
        <v>0</v>
      </c>
    </row>
    <row r="1112" spans="3:93" x14ac:dyDescent="0.25">
      <c r="C1112" s="36"/>
      <c r="D1112" s="36"/>
      <c r="E1112" s="36"/>
      <c r="F1112" s="36"/>
      <c r="G1112" s="36"/>
      <c r="H1112" s="36"/>
      <c r="I1112" s="36"/>
      <c r="J1112" s="37"/>
      <c r="K1112" s="37"/>
      <c r="L1112" s="37"/>
      <c r="M1112" s="37"/>
      <c r="N1112" s="38"/>
      <c r="O1112" s="38"/>
      <c r="P1112" s="38"/>
      <c r="CI1112" t="s">
        <v>228</v>
      </c>
      <c r="CJ1112">
        <v>423</v>
      </c>
      <c r="CK1112" t="s">
        <v>453</v>
      </c>
      <c r="CL1112" t="s">
        <v>462</v>
      </c>
      <c r="CN1112">
        <f>IF(AND(Table11[[#This Row],[CF heating system]]&lt;&gt;"Gas boiler",Table11[[#This Row],[Subsector]]&lt;&gt;"Industry"),1,0)</f>
        <v>0</v>
      </c>
      <c r="CO1112" s="19">
        <v>0</v>
      </c>
    </row>
    <row r="1113" spans="3:93" x14ac:dyDescent="0.25">
      <c r="C1113" s="36"/>
      <c r="D1113" s="36"/>
      <c r="E1113" s="36"/>
      <c r="F1113" s="36"/>
      <c r="G1113" s="36"/>
      <c r="H1113" s="36"/>
      <c r="I1113" s="36"/>
      <c r="J1113" s="37"/>
      <c r="K1113" s="37"/>
      <c r="L1113" s="37"/>
      <c r="M1113" s="37"/>
      <c r="N1113" s="38"/>
      <c r="O1113" s="38"/>
      <c r="P1113" s="38"/>
      <c r="CI1113" t="s">
        <v>228</v>
      </c>
      <c r="CJ1113">
        <v>424</v>
      </c>
      <c r="CK1113" t="s">
        <v>453</v>
      </c>
      <c r="CL1113" t="s">
        <v>475</v>
      </c>
      <c r="CN1113">
        <f>IF(AND(Table11[[#This Row],[CF heating system]]&lt;&gt;"Gas boiler",Table11[[#This Row],[Subsector]]&lt;&gt;"Industry"),1,0)</f>
        <v>0</v>
      </c>
      <c r="CO1113" s="19">
        <v>0</v>
      </c>
    </row>
    <row r="1114" spans="3:93" x14ac:dyDescent="0.25">
      <c r="C1114" s="36"/>
      <c r="D1114" s="36"/>
      <c r="E1114" s="36"/>
      <c r="F1114" s="36"/>
      <c r="G1114" s="36"/>
      <c r="H1114" s="36"/>
      <c r="I1114" s="36"/>
      <c r="J1114" s="37"/>
      <c r="K1114" s="37"/>
      <c r="L1114" s="37"/>
      <c r="M1114" s="37"/>
      <c r="N1114" s="38"/>
      <c r="O1114" s="38"/>
      <c r="P1114" s="38"/>
      <c r="CI1114" t="s">
        <v>228</v>
      </c>
      <c r="CJ1114">
        <v>425</v>
      </c>
      <c r="CK1114" t="s">
        <v>453</v>
      </c>
      <c r="CL1114" t="s">
        <v>282</v>
      </c>
      <c r="CN1114">
        <f>IF(AND(Table11[[#This Row],[CF heating system]]&lt;&gt;"Gas boiler",Table11[[#This Row],[Subsector]]&lt;&gt;"Industry"),1,0)</f>
        <v>0</v>
      </c>
      <c r="CO1114" s="19">
        <v>0</v>
      </c>
    </row>
    <row r="1115" spans="3:93" x14ac:dyDescent="0.25">
      <c r="C1115" s="36"/>
      <c r="D1115" s="36"/>
      <c r="E1115" s="36"/>
      <c r="F1115" s="36"/>
      <c r="G1115" s="36"/>
      <c r="H1115" s="36"/>
      <c r="I1115" s="36"/>
      <c r="J1115" s="37"/>
      <c r="K1115" s="37"/>
      <c r="L1115" s="37"/>
      <c r="M1115" s="37"/>
      <c r="N1115" s="38"/>
      <c r="O1115" s="38"/>
      <c r="P1115" s="38"/>
      <c r="CI1115" t="s">
        <v>228</v>
      </c>
      <c r="CJ1115">
        <v>426</v>
      </c>
      <c r="CK1115" t="s">
        <v>453</v>
      </c>
      <c r="CL1115" t="s">
        <v>462</v>
      </c>
      <c r="CN1115">
        <f>IF(AND(Table11[[#This Row],[CF heating system]]&lt;&gt;"Gas boiler",Table11[[#This Row],[Subsector]]&lt;&gt;"Industry"),1,0)</f>
        <v>0</v>
      </c>
      <c r="CO1115" s="19">
        <v>0</v>
      </c>
    </row>
    <row r="1116" spans="3:93" x14ac:dyDescent="0.25">
      <c r="C1116" s="36"/>
      <c r="D1116" s="36"/>
      <c r="E1116" s="36"/>
      <c r="F1116" s="36"/>
      <c r="G1116" s="36"/>
      <c r="H1116" s="36"/>
      <c r="I1116" s="36"/>
      <c r="J1116" s="37"/>
      <c r="K1116" s="37"/>
      <c r="L1116" s="37"/>
      <c r="M1116" s="37"/>
      <c r="N1116" s="38"/>
      <c r="O1116" s="38"/>
      <c r="P1116" s="38"/>
      <c r="CI1116" t="s">
        <v>228</v>
      </c>
      <c r="CJ1116">
        <v>427</v>
      </c>
      <c r="CK1116" t="s">
        <v>453</v>
      </c>
      <c r="CL1116" t="s">
        <v>286</v>
      </c>
      <c r="CN1116">
        <f>IF(AND(Table11[[#This Row],[CF heating system]]&lt;&gt;"Gas boiler",Table11[[#This Row],[Subsector]]&lt;&gt;"Industry"),1,0)</f>
        <v>0</v>
      </c>
      <c r="CO1116" s="19">
        <v>0</v>
      </c>
    </row>
    <row r="1117" spans="3:93" x14ac:dyDescent="0.25">
      <c r="C1117" s="36"/>
      <c r="D1117" s="36"/>
      <c r="E1117" s="36"/>
      <c r="F1117" s="36"/>
      <c r="G1117" s="36"/>
      <c r="H1117" s="36"/>
      <c r="I1117" s="36"/>
      <c r="J1117" s="37"/>
      <c r="K1117" s="37"/>
      <c r="L1117" s="37"/>
      <c r="M1117" s="37"/>
      <c r="N1117" s="38"/>
      <c r="O1117" s="38"/>
      <c r="P1117" s="38"/>
      <c r="CI1117" t="s">
        <v>228</v>
      </c>
      <c r="CJ1117">
        <v>428</v>
      </c>
      <c r="CK1117" t="s">
        <v>453</v>
      </c>
      <c r="CL1117" t="s">
        <v>458</v>
      </c>
      <c r="CN1117">
        <f>IF(AND(Table11[[#This Row],[CF heating system]]&lt;&gt;"Gas boiler",Table11[[#This Row],[Subsector]]&lt;&gt;"Industry"),1,0)</f>
        <v>0</v>
      </c>
      <c r="CO1117" s="19">
        <v>0</v>
      </c>
    </row>
    <row r="1118" spans="3:93" x14ac:dyDescent="0.25">
      <c r="C1118" s="36"/>
      <c r="D1118" s="36"/>
      <c r="E1118" s="36"/>
      <c r="F1118" s="36"/>
      <c r="G1118" s="36"/>
      <c r="H1118" s="36"/>
      <c r="I1118" s="36"/>
      <c r="J1118" s="37"/>
      <c r="K1118" s="37"/>
      <c r="L1118" s="37"/>
      <c r="M1118" s="37"/>
      <c r="N1118" s="38"/>
      <c r="O1118" s="38"/>
      <c r="P1118" s="38"/>
      <c r="CI1118" t="s">
        <v>228</v>
      </c>
      <c r="CJ1118">
        <v>429</v>
      </c>
      <c r="CK1118" t="s">
        <v>453</v>
      </c>
      <c r="CL1118" t="s">
        <v>462</v>
      </c>
      <c r="CN1118">
        <f>IF(AND(Table11[[#This Row],[CF heating system]]&lt;&gt;"Gas boiler",Table11[[#This Row],[Subsector]]&lt;&gt;"Industry"),1,0)</f>
        <v>0</v>
      </c>
      <c r="CO1118" s="19">
        <v>0</v>
      </c>
    </row>
    <row r="1119" spans="3:93" x14ac:dyDescent="0.25">
      <c r="C1119" s="36"/>
      <c r="D1119" s="36"/>
      <c r="E1119" s="36"/>
      <c r="F1119" s="36"/>
      <c r="G1119" s="36"/>
      <c r="H1119" s="36"/>
      <c r="I1119" s="36"/>
      <c r="J1119" s="37"/>
      <c r="K1119" s="37"/>
      <c r="L1119" s="37"/>
      <c r="M1119" s="37"/>
      <c r="N1119" s="38"/>
      <c r="O1119" s="38"/>
      <c r="P1119" s="38"/>
      <c r="CI1119" t="s">
        <v>228</v>
      </c>
      <c r="CJ1119">
        <v>430</v>
      </c>
      <c r="CK1119" t="s">
        <v>453</v>
      </c>
      <c r="CL1119" t="s">
        <v>286</v>
      </c>
      <c r="CN1119">
        <f>IF(AND(Table11[[#This Row],[CF heating system]]&lt;&gt;"Gas boiler",Table11[[#This Row],[Subsector]]&lt;&gt;"Industry"),1,0)</f>
        <v>0</v>
      </c>
      <c r="CO1119" s="19">
        <v>0</v>
      </c>
    </row>
    <row r="1120" spans="3:93" x14ac:dyDescent="0.25">
      <c r="C1120" s="36"/>
      <c r="D1120" s="36"/>
      <c r="E1120" s="36"/>
      <c r="F1120" s="36"/>
      <c r="G1120" s="36"/>
      <c r="H1120" s="36"/>
      <c r="I1120" s="36"/>
      <c r="J1120" s="37"/>
      <c r="K1120" s="37"/>
      <c r="L1120" s="37"/>
      <c r="M1120" s="37"/>
      <c r="N1120" s="38"/>
      <c r="O1120" s="38"/>
      <c r="P1120" s="38"/>
      <c r="CI1120" t="s">
        <v>228</v>
      </c>
      <c r="CJ1120">
        <v>431</v>
      </c>
      <c r="CK1120" t="s">
        <v>453</v>
      </c>
      <c r="CL1120" t="s">
        <v>462</v>
      </c>
      <c r="CN1120">
        <f>IF(AND(Table11[[#This Row],[CF heating system]]&lt;&gt;"Gas boiler",Table11[[#This Row],[Subsector]]&lt;&gt;"Industry"),1,0)</f>
        <v>0</v>
      </c>
      <c r="CO1120" s="19">
        <v>0</v>
      </c>
    </row>
    <row r="1121" spans="3:93" x14ac:dyDescent="0.25">
      <c r="C1121" s="36"/>
      <c r="D1121" s="36"/>
      <c r="E1121" s="36"/>
      <c r="F1121" s="36"/>
      <c r="G1121" s="36"/>
      <c r="H1121" s="36"/>
      <c r="I1121" s="36"/>
      <c r="J1121" s="37"/>
      <c r="K1121" s="37"/>
      <c r="L1121" s="37"/>
      <c r="M1121" s="37"/>
      <c r="N1121" s="38"/>
      <c r="O1121" s="38"/>
      <c r="P1121" s="38"/>
      <c r="CI1121" t="s">
        <v>228</v>
      </c>
      <c r="CJ1121">
        <v>432</v>
      </c>
      <c r="CK1121" t="s">
        <v>453</v>
      </c>
      <c r="CL1121" t="s">
        <v>475</v>
      </c>
      <c r="CN1121">
        <f>IF(AND(Table11[[#This Row],[CF heating system]]&lt;&gt;"Gas boiler",Table11[[#This Row],[Subsector]]&lt;&gt;"Industry"),1,0)</f>
        <v>0</v>
      </c>
      <c r="CO1121" s="19">
        <v>0</v>
      </c>
    </row>
    <row r="1122" spans="3:93" x14ac:dyDescent="0.25">
      <c r="C1122" s="36"/>
      <c r="D1122" s="36"/>
      <c r="E1122" s="36"/>
      <c r="F1122" s="36"/>
      <c r="G1122" s="36"/>
      <c r="H1122" s="36"/>
      <c r="I1122" s="36"/>
      <c r="J1122" s="37"/>
      <c r="K1122" s="37"/>
      <c r="L1122" s="37"/>
      <c r="M1122" s="37"/>
      <c r="N1122" s="38"/>
      <c r="O1122" s="38"/>
      <c r="P1122" s="38"/>
      <c r="CI1122" t="s">
        <v>228</v>
      </c>
      <c r="CJ1122">
        <v>433</v>
      </c>
      <c r="CK1122" t="s">
        <v>453</v>
      </c>
      <c r="CL1122" t="s">
        <v>281</v>
      </c>
      <c r="CN1122">
        <f>IF(AND(Table11[[#This Row],[CF heating system]]&lt;&gt;"Gas boiler",Table11[[#This Row],[Subsector]]&lt;&gt;"Industry"),1,0)</f>
        <v>0</v>
      </c>
      <c r="CO1122" s="19">
        <v>0</v>
      </c>
    </row>
    <row r="1123" spans="3:93" x14ac:dyDescent="0.25">
      <c r="C1123" s="36"/>
      <c r="D1123" s="36"/>
      <c r="E1123" s="36"/>
      <c r="F1123" s="36"/>
      <c r="G1123" s="36"/>
      <c r="H1123" s="36"/>
      <c r="I1123" s="36"/>
      <c r="J1123" s="37"/>
      <c r="K1123" s="37"/>
      <c r="L1123" s="37"/>
      <c r="M1123" s="37"/>
      <c r="N1123" s="38"/>
      <c r="O1123" s="38"/>
      <c r="P1123" s="38"/>
      <c r="CI1123" t="s">
        <v>228</v>
      </c>
      <c r="CJ1123">
        <v>434</v>
      </c>
      <c r="CK1123" t="s">
        <v>453</v>
      </c>
      <c r="CL1123" t="s">
        <v>286</v>
      </c>
      <c r="CN1123">
        <f>IF(AND(Table11[[#This Row],[CF heating system]]&lt;&gt;"Gas boiler",Table11[[#This Row],[Subsector]]&lt;&gt;"Industry"),1,0)</f>
        <v>0</v>
      </c>
      <c r="CO1123" s="19">
        <v>0</v>
      </c>
    </row>
    <row r="1124" spans="3:93" x14ac:dyDescent="0.25">
      <c r="C1124" s="36"/>
      <c r="D1124" s="36"/>
      <c r="E1124" s="36"/>
      <c r="F1124" s="36"/>
      <c r="G1124" s="36"/>
      <c r="H1124" s="36"/>
      <c r="I1124" s="36"/>
      <c r="J1124" s="37"/>
      <c r="K1124" s="37"/>
      <c r="L1124" s="37"/>
      <c r="M1124" s="37"/>
      <c r="N1124" s="38"/>
      <c r="O1124" s="38"/>
      <c r="P1124" s="38"/>
      <c r="CI1124" t="s">
        <v>228</v>
      </c>
      <c r="CJ1124">
        <v>435</v>
      </c>
      <c r="CK1124" t="s">
        <v>453</v>
      </c>
      <c r="CL1124" t="s">
        <v>267</v>
      </c>
      <c r="CN1124">
        <f>IF(AND(Table11[[#This Row],[CF heating system]]&lt;&gt;"Gas boiler",Table11[[#This Row],[Subsector]]&lt;&gt;"Industry"),1,0)</f>
        <v>0</v>
      </c>
      <c r="CO1124" s="19">
        <v>0</v>
      </c>
    </row>
    <row r="1125" spans="3:93" x14ac:dyDescent="0.25">
      <c r="C1125" s="36"/>
      <c r="D1125" s="36"/>
      <c r="E1125" s="36"/>
      <c r="F1125" s="36"/>
      <c r="G1125" s="36"/>
      <c r="H1125" s="36"/>
      <c r="I1125" s="36"/>
      <c r="J1125" s="37"/>
      <c r="K1125" s="37"/>
      <c r="L1125" s="37"/>
      <c r="M1125" s="37"/>
      <c r="N1125" s="38"/>
      <c r="O1125" s="38"/>
      <c r="P1125" s="38"/>
      <c r="CI1125" t="s">
        <v>228</v>
      </c>
      <c r="CJ1125">
        <v>436</v>
      </c>
      <c r="CK1125" t="s">
        <v>453</v>
      </c>
      <c r="CL1125" t="s">
        <v>458</v>
      </c>
      <c r="CN1125">
        <f>IF(AND(Table11[[#This Row],[CF heating system]]&lt;&gt;"Gas boiler",Table11[[#This Row],[Subsector]]&lt;&gt;"Industry"),1,0)</f>
        <v>0</v>
      </c>
      <c r="CO1125" s="19">
        <v>0</v>
      </c>
    </row>
    <row r="1126" spans="3:93" x14ac:dyDescent="0.25">
      <c r="C1126" s="36"/>
      <c r="D1126" s="36"/>
      <c r="E1126" s="36"/>
      <c r="F1126" s="36"/>
      <c r="G1126" s="36"/>
      <c r="H1126" s="36"/>
      <c r="I1126" s="36"/>
      <c r="J1126" s="37"/>
      <c r="K1126" s="37"/>
      <c r="L1126" s="37"/>
      <c r="M1126" s="37"/>
      <c r="N1126" s="38"/>
      <c r="O1126" s="38"/>
      <c r="P1126" s="38"/>
      <c r="CI1126" t="s">
        <v>228</v>
      </c>
      <c r="CJ1126">
        <v>437</v>
      </c>
      <c r="CK1126" t="s">
        <v>453</v>
      </c>
      <c r="CL1126" t="s">
        <v>282</v>
      </c>
      <c r="CN1126">
        <f>IF(AND(Table11[[#This Row],[CF heating system]]&lt;&gt;"Gas boiler",Table11[[#This Row],[Subsector]]&lt;&gt;"Industry"),1,0)</f>
        <v>0</v>
      </c>
      <c r="CO1126" s="19">
        <v>0</v>
      </c>
    </row>
    <row r="1127" spans="3:93" x14ac:dyDescent="0.25">
      <c r="C1127" s="36"/>
      <c r="D1127" s="36"/>
      <c r="E1127" s="36"/>
      <c r="F1127" s="36"/>
      <c r="G1127" s="36"/>
      <c r="H1127" s="36"/>
      <c r="I1127" s="36"/>
      <c r="J1127" s="37"/>
      <c r="K1127" s="37"/>
      <c r="L1127" s="37"/>
      <c r="M1127" s="37"/>
      <c r="N1127" s="38"/>
      <c r="O1127" s="38"/>
      <c r="P1127" s="38"/>
      <c r="CI1127" t="s">
        <v>228</v>
      </c>
      <c r="CJ1127">
        <v>438</v>
      </c>
      <c r="CK1127" t="s">
        <v>453</v>
      </c>
      <c r="CL1127" t="s">
        <v>286</v>
      </c>
      <c r="CN1127">
        <f>IF(AND(Table11[[#This Row],[CF heating system]]&lt;&gt;"Gas boiler",Table11[[#This Row],[Subsector]]&lt;&gt;"Industry"),1,0)</f>
        <v>0</v>
      </c>
      <c r="CO1127" s="19">
        <v>0</v>
      </c>
    </row>
    <row r="1128" spans="3:93" x14ac:dyDescent="0.25">
      <c r="C1128" s="36"/>
      <c r="D1128" s="36"/>
      <c r="E1128" s="36"/>
      <c r="F1128" s="36"/>
      <c r="G1128" s="36"/>
      <c r="H1128" s="36"/>
      <c r="I1128" s="36"/>
      <c r="J1128" s="37"/>
      <c r="K1128" s="37"/>
      <c r="L1128" s="37"/>
      <c r="M1128" s="37"/>
      <c r="N1128" s="38"/>
      <c r="O1128" s="38"/>
      <c r="P1128" s="38"/>
      <c r="CI1128" t="s">
        <v>228</v>
      </c>
      <c r="CJ1128">
        <v>439</v>
      </c>
      <c r="CK1128" t="s">
        <v>453</v>
      </c>
      <c r="CL1128" t="s">
        <v>458</v>
      </c>
      <c r="CN1128">
        <f>IF(AND(Table11[[#This Row],[CF heating system]]&lt;&gt;"Gas boiler",Table11[[#This Row],[Subsector]]&lt;&gt;"Industry"),1,0)</f>
        <v>0</v>
      </c>
      <c r="CO1128" s="19">
        <v>0</v>
      </c>
    </row>
    <row r="1129" spans="3:93" x14ac:dyDescent="0.25">
      <c r="C1129" s="36"/>
      <c r="D1129" s="36"/>
      <c r="E1129" s="36"/>
      <c r="F1129" s="36"/>
      <c r="G1129" s="36"/>
      <c r="H1129" s="36"/>
      <c r="I1129" s="36"/>
      <c r="J1129" s="37"/>
      <c r="K1129" s="37"/>
      <c r="L1129" s="37"/>
      <c r="M1129" s="37"/>
      <c r="N1129" s="38"/>
      <c r="O1129" s="38"/>
      <c r="P1129" s="38"/>
      <c r="CI1129" t="s">
        <v>228</v>
      </c>
      <c r="CJ1129">
        <v>440</v>
      </c>
      <c r="CK1129" t="s">
        <v>453</v>
      </c>
      <c r="CL1129" t="s">
        <v>462</v>
      </c>
      <c r="CN1129">
        <f>IF(AND(Table11[[#This Row],[CF heating system]]&lt;&gt;"Gas boiler",Table11[[#This Row],[Subsector]]&lt;&gt;"Industry"),1,0)</f>
        <v>0</v>
      </c>
      <c r="CO1129" s="19">
        <v>0</v>
      </c>
    </row>
    <row r="1130" spans="3:93" x14ac:dyDescent="0.25">
      <c r="C1130" s="36"/>
      <c r="D1130" s="36"/>
      <c r="E1130" s="36"/>
      <c r="F1130" s="36"/>
      <c r="G1130" s="36"/>
      <c r="H1130" s="36"/>
      <c r="I1130" s="36"/>
      <c r="J1130" s="37"/>
      <c r="K1130" s="37"/>
      <c r="L1130" s="37"/>
      <c r="M1130" s="37"/>
      <c r="N1130" s="38"/>
      <c r="O1130" s="38"/>
      <c r="P1130" s="38"/>
      <c r="CI1130" t="s">
        <v>228</v>
      </c>
      <c r="CJ1130">
        <v>441</v>
      </c>
      <c r="CK1130" t="s">
        <v>453</v>
      </c>
      <c r="CL1130" t="s">
        <v>475</v>
      </c>
      <c r="CN1130">
        <f>IF(AND(Table11[[#This Row],[CF heating system]]&lt;&gt;"Gas boiler",Table11[[#This Row],[Subsector]]&lt;&gt;"Industry"),1,0)</f>
        <v>0</v>
      </c>
      <c r="CO1130" s="19">
        <v>0</v>
      </c>
    </row>
    <row r="1131" spans="3:93" x14ac:dyDescent="0.25">
      <c r="C1131" s="36"/>
      <c r="D1131" s="36"/>
      <c r="E1131" s="36"/>
      <c r="F1131" s="36"/>
      <c r="G1131" s="36"/>
      <c r="H1131" s="36"/>
      <c r="I1131" s="36"/>
      <c r="J1131" s="37"/>
      <c r="K1131" s="37"/>
      <c r="L1131" s="37"/>
      <c r="M1131" s="37"/>
      <c r="N1131" s="38"/>
      <c r="O1131" s="38"/>
      <c r="P1131" s="38"/>
      <c r="CI1131" t="s">
        <v>228</v>
      </c>
      <c r="CJ1131">
        <v>442</v>
      </c>
      <c r="CK1131" t="s">
        <v>453</v>
      </c>
      <c r="CL1131" t="s">
        <v>281</v>
      </c>
      <c r="CN1131">
        <f>IF(AND(Table11[[#This Row],[CF heating system]]&lt;&gt;"Gas boiler",Table11[[#This Row],[Subsector]]&lt;&gt;"Industry"),1,0)</f>
        <v>0</v>
      </c>
      <c r="CO1131" s="19">
        <v>0</v>
      </c>
    </row>
    <row r="1132" spans="3:93" x14ac:dyDescent="0.25">
      <c r="C1132" s="36"/>
      <c r="D1132" s="36"/>
      <c r="E1132" s="36"/>
      <c r="F1132" s="36"/>
      <c r="G1132" s="36"/>
      <c r="H1132" s="36"/>
      <c r="I1132" s="36"/>
      <c r="J1132" s="37"/>
      <c r="K1132" s="37"/>
      <c r="L1132" s="37"/>
      <c r="M1132" s="37"/>
      <c r="N1132" s="38"/>
      <c r="O1132" s="38"/>
      <c r="P1132" s="38"/>
      <c r="CI1132" t="s">
        <v>228</v>
      </c>
      <c r="CJ1132">
        <v>443</v>
      </c>
      <c r="CK1132" t="s">
        <v>453</v>
      </c>
      <c r="CL1132" t="s">
        <v>282</v>
      </c>
      <c r="CN1132">
        <f>IF(AND(Table11[[#This Row],[CF heating system]]&lt;&gt;"Gas boiler",Table11[[#This Row],[Subsector]]&lt;&gt;"Industry"),1,0)</f>
        <v>0</v>
      </c>
      <c r="CO1132" s="19">
        <v>0</v>
      </c>
    </row>
    <row r="1133" spans="3:93" x14ac:dyDescent="0.25">
      <c r="C1133" s="36"/>
      <c r="D1133" s="36"/>
      <c r="E1133" s="36"/>
      <c r="F1133" s="36"/>
      <c r="G1133" s="36"/>
      <c r="H1133" s="36"/>
      <c r="I1133" s="36"/>
      <c r="J1133" s="37"/>
      <c r="K1133" s="37"/>
      <c r="L1133" s="37"/>
      <c r="M1133" s="37"/>
      <c r="N1133" s="38"/>
      <c r="O1133" s="38"/>
      <c r="P1133" s="38"/>
      <c r="CI1133" t="s">
        <v>228</v>
      </c>
      <c r="CJ1133">
        <v>444</v>
      </c>
      <c r="CK1133" t="s">
        <v>453</v>
      </c>
      <c r="CL1133" t="s">
        <v>286</v>
      </c>
      <c r="CN1133">
        <f>IF(AND(Table11[[#This Row],[CF heating system]]&lt;&gt;"Gas boiler",Table11[[#This Row],[Subsector]]&lt;&gt;"Industry"),1,0)</f>
        <v>0</v>
      </c>
      <c r="CO1133" s="19">
        <v>0</v>
      </c>
    </row>
    <row r="1134" spans="3:93" x14ac:dyDescent="0.25">
      <c r="C1134" s="36"/>
      <c r="D1134" s="36"/>
      <c r="E1134" s="36"/>
      <c r="F1134" s="36"/>
      <c r="G1134" s="36"/>
      <c r="H1134" s="36"/>
      <c r="I1134" s="36"/>
      <c r="J1134" s="37"/>
      <c r="K1134" s="37"/>
      <c r="L1134" s="37"/>
      <c r="M1134" s="37"/>
      <c r="N1134" s="38"/>
      <c r="O1134" s="38"/>
      <c r="P1134" s="38"/>
      <c r="CI1134" t="s">
        <v>228</v>
      </c>
      <c r="CJ1134">
        <v>445</v>
      </c>
      <c r="CK1134" t="s">
        <v>453</v>
      </c>
      <c r="CL1134" t="s">
        <v>462</v>
      </c>
      <c r="CN1134">
        <f>IF(AND(Table11[[#This Row],[CF heating system]]&lt;&gt;"Gas boiler",Table11[[#This Row],[Subsector]]&lt;&gt;"Industry"),1,0)</f>
        <v>0</v>
      </c>
      <c r="CO1134" s="19">
        <v>0</v>
      </c>
    </row>
    <row r="1135" spans="3:93" x14ac:dyDescent="0.25">
      <c r="C1135" s="36"/>
      <c r="D1135" s="36"/>
      <c r="E1135" s="36"/>
      <c r="F1135" s="36"/>
      <c r="G1135" s="36"/>
      <c r="H1135" s="36"/>
      <c r="I1135" s="36"/>
      <c r="J1135" s="37"/>
      <c r="K1135" s="37"/>
      <c r="L1135" s="37"/>
      <c r="M1135" s="37"/>
      <c r="N1135" s="38"/>
      <c r="O1135" s="38"/>
      <c r="P1135" s="38"/>
      <c r="CI1135" t="s">
        <v>228</v>
      </c>
      <c r="CJ1135">
        <v>446</v>
      </c>
      <c r="CK1135" t="s">
        <v>453</v>
      </c>
      <c r="CL1135" t="s">
        <v>475</v>
      </c>
      <c r="CN1135">
        <f>IF(AND(Table11[[#This Row],[CF heating system]]&lt;&gt;"Gas boiler",Table11[[#This Row],[Subsector]]&lt;&gt;"Industry"),1,0)</f>
        <v>0</v>
      </c>
      <c r="CO1135" s="19">
        <v>0</v>
      </c>
    </row>
    <row r="1136" spans="3:93" x14ac:dyDescent="0.25">
      <c r="C1136" s="36"/>
      <c r="D1136" s="36"/>
      <c r="E1136" s="36"/>
      <c r="F1136" s="36"/>
      <c r="G1136" s="36"/>
      <c r="H1136" s="36"/>
      <c r="I1136" s="36"/>
      <c r="J1136" s="37"/>
      <c r="K1136" s="37"/>
      <c r="L1136" s="37"/>
      <c r="M1136" s="37"/>
      <c r="N1136" s="38"/>
      <c r="O1136" s="38"/>
      <c r="P1136" s="38"/>
      <c r="CI1136" t="s">
        <v>228</v>
      </c>
      <c r="CJ1136">
        <v>447</v>
      </c>
      <c r="CK1136" t="s">
        <v>453</v>
      </c>
      <c r="CL1136" t="s">
        <v>281</v>
      </c>
      <c r="CN1136">
        <f>IF(AND(Table11[[#This Row],[CF heating system]]&lt;&gt;"Gas boiler",Table11[[#This Row],[Subsector]]&lt;&gt;"Industry"),1,0)</f>
        <v>0</v>
      </c>
      <c r="CO1136" s="19">
        <v>0</v>
      </c>
    </row>
    <row r="1137" spans="3:93" x14ac:dyDescent="0.25">
      <c r="C1137" s="36"/>
      <c r="D1137" s="36"/>
      <c r="E1137" s="36"/>
      <c r="F1137" s="36"/>
      <c r="G1137" s="36"/>
      <c r="H1137" s="36"/>
      <c r="I1137" s="36"/>
      <c r="J1137" s="37"/>
      <c r="K1137" s="37"/>
      <c r="L1137" s="37"/>
      <c r="M1137" s="37"/>
      <c r="N1137" s="38"/>
      <c r="O1137" s="38"/>
      <c r="P1137" s="38"/>
      <c r="CI1137" t="s">
        <v>228</v>
      </c>
      <c r="CJ1137">
        <v>448</v>
      </c>
      <c r="CK1137" t="s">
        <v>453</v>
      </c>
      <c r="CL1137" t="s">
        <v>282</v>
      </c>
      <c r="CN1137">
        <f>IF(AND(Table11[[#This Row],[CF heating system]]&lt;&gt;"Gas boiler",Table11[[#This Row],[Subsector]]&lt;&gt;"Industry"),1,0)</f>
        <v>0</v>
      </c>
      <c r="CO1137" s="19">
        <v>0</v>
      </c>
    </row>
    <row r="1138" spans="3:93" x14ac:dyDescent="0.25">
      <c r="C1138" s="36"/>
      <c r="D1138" s="36"/>
      <c r="E1138" s="36"/>
      <c r="F1138" s="36"/>
      <c r="G1138" s="36"/>
      <c r="H1138" s="36"/>
      <c r="I1138" s="36"/>
      <c r="J1138" s="37"/>
      <c r="K1138" s="37"/>
      <c r="L1138" s="37"/>
      <c r="M1138" s="37"/>
      <c r="N1138" s="38"/>
      <c r="O1138" s="38"/>
      <c r="P1138" s="38"/>
      <c r="CI1138" t="s">
        <v>228</v>
      </c>
      <c r="CJ1138">
        <v>449</v>
      </c>
      <c r="CK1138" t="s">
        <v>453</v>
      </c>
      <c r="CL1138" t="s">
        <v>286</v>
      </c>
      <c r="CN1138">
        <f>IF(AND(Table11[[#This Row],[CF heating system]]&lt;&gt;"Gas boiler",Table11[[#This Row],[Subsector]]&lt;&gt;"Industry"),1,0)</f>
        <v>0</v>
      </c>
      <c r="CO1138" s="19">
        <v>0</v>
      </c>
    </row>
    <row r="1139" spans="3:93" x14ac:dyDescent="0.25">
      <c r="C1139" s="36"/>
      <c r="D1139" s="36"/>
      <c r="E1139" s="36"/>
      <c r="F1139" s="36"/>
      <c r="G1139" s="36"/>
      <c r="H1139" s="36"/>
      <c r="I1139" s="36"/>
      <c r="J1139" s="37"/>
      <c r="K1139" s="37"/>
      <c r="L1139" s="37"/>
      <c r="M1139" s="37"/>
      <c r="N1139" s="38"/>
      <c r="O1139" s="38"/>
      <c r="P1139" s="38"/>
      <c r="CI1139" t="s">
        <v>228</v>
      </c>
      <c r="CJ1139">
        <v>450</v>
      </c>
      <c r="CK1139" t="s">
        <v>453</v>
      </c>
      <c r="CL1139" t="s">
        <v>462</v>
      </c>
      <c r="CN1139">
        <f>IF(AND(Table11[[#This Row],[CF heating system]]&lt;&gt;"Gas boiler",Table11[[#This Row],[Subsector]]&lt;&gt;"Industry"),1,0)</f>
        <v>0</v>
      </c>
      <c r="CO1139" s="19">
        <v>0</v>
      </c>
    </row>
    <row r="1140" spans="3:93" x14ac:dyDescent="0.25">
      <c r="C1140" s="36"/>
      <c r="D1140" s="36"/>
      <c r="E1140" s="36"/>
      <c r="F1140" s="36"/>
      <c r="G1140" s="36"/>
      <c r="H1140" s="36"/>
      <c r="I1140" s="36"/>
      <c r="J1140" s="37"/>
      <c r="K1140" s="37"/>
      <c r="L1140" s="37"/>
      <c r="M1140" s="37"/>
      <c r="N1140" s="38"/>
      <c r="O1140" s="38"/>
      <c r="P1140" s="38"/>
      <c r="CI1140" t="s">
        <v>228</v>
      </c>
      <c r="CJ1140">
        <v>451</v>
      </c>
      <c r="CK1140" t="s">
        <v>453</v>
      </c>
      <c r="CL1140" t="s">
        <v>475</v>
      </c>
      <c r="CN1140">
        <f>IF(AND(Table11[[#This Row],[CF heating system]]&lt;&gt;"Gas boiler",Table11[[#This Row],[Subsector]]&lt;&gt;"Industry"),1,0)</f>
        <v>0</v>
      </c>
      <c r="CO1140" s="19">
        <v>0</v>
      </c>
    </row>
    <row r="1141" spans="3:93" x14ac:dyDescent="0.25">
      <c r="C1141" s="36"/>
      <c r="D1141" s="36"/>
      <c r="E1141" s="36"/>
      <c r="F1141" s="36"/>
      <c r="G1141" s="36"/>
      <c r="H1141" s="36"/>
      <c r="I1141" s="36"/>
      <c r="J1141" s="37"/>
      <c r="K1141" s="37"/>
      <c r="L1141" s="37"/>
      <c r="M1141" s="37"/>
      <c r="N1141" s="38"/>
      <c r="O1141" s="38"/>
      <c r="P1141" s="38"/>
      <c r="CI1141" t="s">
        <v>228</v>
      </c>
      <c r="CJ1141">
        <v>452</v>
      </c>
      <c r="CK1141" t="s">
        <v>453</v>
      </c>
      <c r="CL1141" t="s">
        <v>282</v>
      </c>
      <c r="CN1141">
        <f>IF(AND(Table11[[#This Row],[CF heating system]]&lt;&gt;"Gas boiler",Table11[[#This Row],[Subsector]]&lt;&gt;"Industry"),1,0)</f>
        <v>0</v>
      </c>
      <c r="CO1141" s="19">
        <v>0</v>
      </c>
    </row>
    <row r="1142" spans="3:93" x14ac:dyDescent="0.25">
      <c r="C1142" s="36"/>
      <c r="D1142" s="36"/>
      <c r="E1142" s="36"/>
      <c r="F1142" s="36"/>
      <c r="G1142" s="36"/>
      <c r="H1142" s="36"/>
      <c r="I1142" s="36"/>
      <c r="J1142" s="37"/>
      <c r="K1142" s="37"/>
      <c r="L1142" s="37"/>
      <c r="M1142" s="37"/>
      <c r="N1142" s="38"/>
      <c r="O1142" s="38"/>
      <c r="P1142" s="38"/>
      <c r="CI1142" t="s">
        <v>228</v>
      </c>
      <c r="CJ1142">
        <v>453</v>
      </c>
      <c r="CK1142" t="s">
        <v>453</v>
      </c>
      <c r="CL1142" t="s">
        <v>267</v>
      </c>
      <c r="CN1142">
        <f>IF(AND(Table11[[#This Row],[CF heating system]]&lt;&gt;"Gas boiler",Table11[[#This Row],[Subsector]]&lt;&gt;"Industry"),1,0)</f>
        <v>0</v>
      </c>
      <c r="CO1142" s="19">
        <v>0</v>
      </c>
    </row>
    <row r="1143" spans="3:93" x14ac:dyDescent="0.25">
      <c r="C1143" s="36"/>
      <c r="D1143" s="36"/>
      <c r="E1143" s="36"/>
      <c r="F1143" s="36"/>
      <c r="G1143" s="36"/>
      <c r="H1143" s="36"/>
      <c r="I1143" s="36"/>
      <c r="J1143" s="37"/>
      <c r="K1143" s="37"/>
      <c r="L1143" s="37"/>
      <c r="M1143" s="37"/>
      <c r="N1143" s="38"/>
      <c r="O1143" s="38"/>
      <c r="P1143" s="38"/>
      <c r="CI1143" t="s">
        <v>228</v>
      </c>
      <c r="CJ1143">
        <v>454</v>
      </c>
      <c r="CK1143" t="s">
        <v>453</v>
      </c>
      <c r="CL1143" t="s">
        <v>282</v>
      </c>
      <c r="CN1143">
        <f>IF(AND(Table11[[#This Row],[CF heating system]]&lt;&gt;"Gas boiler",Table11[[#This Row],[Subsector]]&lt;&gt;"Industry"),1,0)</f>
        <v>0</v>
      </c>
      <c r="CO1143" s="19">
        <v>0</v>
      </c>
    </row>
    <row r="1144" spans="3:93" x14ac:dyDescent="0.25">
      <c r="C1144" s="36"/>
      <c r="D1144" s="36"/>
      <c r="E1144" s="36"/>
      <c r="F1144" s="36"/>
      <c r="G1144" s="36"/>
      <c r="H1144" s="36"/>
      <c r="I1144" s="36"/>
      <c r="J1144" s="37"/>
      <c r="K1144" s="37"/>
      <c r="L1144" s="37"/>
      <c r="M1144" s="37"/>
      <c r="N1144" s="38"/>
      <c r="O1144" s="38"/>
      <c r="P1144" s="38"/>
      <c r="CI1144" t="s">
        <v>228</v>
      </c>
      <c r="CJ1144">
        <v>455</v>
      </c>
      <c r="CK1144" t="s">
        <v>453</v>
      </c>
      <c r="CL1144" t="s">
        <v>286</v>
      </c>
      <c r="CN1144">
        <f>IF(AND(Table11[[#This Row],[CF heating system]]&lt;&gt;"Gas boiler",Table11[[#This Row],[Subsector]]&lt;&gt;"Industry"),1,0)</f>
        <v>0</v>
      </c>
      <c r="CO1144" s="19">
        <v>0</v>
      </c>
    </row>
    <row r="1145" spans="3:93" x14ac:dyDescent="0.25">
      <c r="C1145" s="36"/>
      <c r="D1145" s="36"/>
      <c r="E1145" s="36"/>
      <c r="F1145" s="36"/>
      <c r="G1145" s="36"/>
      <c r="H1145" s="36"/>
      <c r="I1145" s="36"/>
      <c r="J1145" s="37"/>
      <c r="K1145" s="37"/>
      <c r="L1145" s="37"/>
      <c r="M1145" s="37"/>
      <c r="N1145" s="38"/>
      <c r="O1145" s="38"/>
      <c r="P1145" s="38"/>
      <c r="CI1145" t="s">
        <v>228</v>
      </c>
      <c r="CJ1145">
        <v>456</v>
      </c>
      <c r="CK1145" t="s">
        <v>453</v>
      </c>
      <c r="CL1145" t="s">
        <v>462</v>
      </c>
      <c r="CN1145">
        <f>IF(AND(Table11[[#This Row],[CF heating system]]&lt;&gt;"Gas boiler",Table11[[#This Row],[Subsector]]&lt;&gt;"Industry"),1,0)</f>
        <v>0</v>
      </c>
      <c r="CO1145" s="19">
        <v>0</v>
      </c>
    </row>
    <row r="1146" spans="3:93" x14ac:dyDescent="0.25">
      <c r="C1146" s="36"/>
      <c r="D1146" s="36"/>
      <c r="E1146" s="36"/>
      <c r="F1146" s="36"/>
      <c r="G1146" s="36"/>
      <c r="H1146" s="36"/>
      <c r="I1146" s="36"/>
      <c r="J1146" s="37"/>
      <c r="K1146" s="37"/>
      <c r="L1146" s="37"/>
      <c r="M1146" s="37"/>
      <c r="N1146" s="38"/>
      <c r="O1146" s="38"/>
      <c r="P1146" s="38"/>
      <c r="CI1146" t="s">
        <v>228</v>
      </c>
      <c r="CJ1146">
        <v>457</v>
      </c>
      <c r="CK1146" t="s">
        <v>453</v>
      </c>
      <c r="CL1146" t="s">
        <v>475</v>
      </c>
      <c r="CN1146">
        <f>IF(AND(Table11[[#This Row],[CF heating system]]&lt;&gt;"Gas boiler",Table11[[#This Row],[Subsector]]&lt;&gt;"Industry"),1,0)</f>
        <v>0</v>
      </c>
      <c r="CO1146" s="19">
        <v>0</v>
      </c>
    </row>
    <row r="1147" spans="3:93" x14ac:dyDescent="0.25">
      <c r="C1147" s="36"/>
      <c r="D1147" s="36"/>
      <c r="E1147" s="36"/>
      <c r="F1147" s="36"/>
      <c r="G1147" s="36"/>
      <c r="H1147" s="36"/>
      <c r="I1147" s="36"/>
      <c r="J1147" s="37"/>
      <c r="K1147" s="37"/>
      <c r="L1147" s="37"/>
      <c r="M1147" s="37"/>
      <c r="N1147" s="38"/>
      <c r="O1147" s="38"/>
      <c r="P1147" s="38"/>
      <c r="CI1147" t="s">
        <v>228</v>
      </c>
      <c r="CJ1147">
        <v>458</v>
      </c>
      <c r="CK1147" t="s">
        <v>453</v>
      </c>
      <c r="CL1147" t="s">
        <v>282</v>
      </c>
      <c r="CN1147">
        <f>IF(AND(Table11[[#This Row],[CF heating system]]&lt;&gt;"Gas boiler",Table11[[#This Row],[Subsector]]&lt;&gt;"Industry"),1,0)</f>
        <v>0</v>
      </c>
      <c r="CO1147" s="19">
        <v>0</v>
      </c>
    </row>
    <row r="1148" spans="3:93" x14ac:dyDescent="0.25">
      <c r="C1148" s="36"/>
      <c r="D1148" s="36"/>
      <c r="E1148" s="36"/>
      <c r="F1148" s="36"/>
      <c r="G1148" s="36"/>
      <c r="H1148" s="36"/>
      <c r="I1148" s="36"/>
      <c r="J1148" s="37"/>
      <c r="K1148" s="37"/>
      <c r="L1148" s="37"/>
      <c r="M1148" s="37"/>
      <c r="N1148" s="38"/>
      <c r="O1148" s="38"/>
      <c r="P1148" s="38"/>
      <c r="CI1148" t="s">
        <v>228</v>
      </c>
      <c r="CJ1148">
        <v>459</v>
      </c>
      <c r="CK1148" t="s">
        <v>453</v>
      </c>
      <c r="CL1148" t="s">
        <v>462</v>
      </c>
      <c r="CN1148">
        <f>IF(AND(Table11[[#This Row],[CF heating system]]&lt;&gt;"Gas boiler",Table11[[#This Row],[Subsector]]&lt;&gt;"Industry"),1,0)</f>
        <v>0</v>
      </c>
      <c r="CO1148" s="19">
        <v>0</v>
      </c>
    </row>
    <row r="1149" spans="3:93" x14ac:dyDescent="0.25">
      <c r="C1149" s="36"/>
      <c r="D1149" s="36"/>
      <c r="E1149" s="36"/>
      <c r="F1149" s="36"/>
      <c r="G1149" s="36"/>
      <c r="H1149" s="36"/>
      <c r="I1149" s="36"/>
      <c r="J1149" s="37"/>
      <c r="K1149" s="37"/>
      <c r="L1149" s="37"/>
      <c r="M1149" s="37"/>
      <c r="N1149" s="38"/>
      <c r="O1149" s="38"/>
      <c r="P1149" s="38"/>
      <c r="CI1149" t="s">
        <v>228</v>
      </c>
      <c r="CJ1149">
        <v>460</v>
      </c>
      <c r="CK1149" t="s">
        <v>453</v>
      </c>
      <c r="CL1149" t="s">
        <v>286</v>
      </c>
      <c r="CN1149">
        <f>IF(AND(Table11[[#This Row],[CF heating system]]&lt;&gt;"Gas boiler",Table11[[#This Row],[Subsector]]&lt;&gt;"Industry"),1,0)</f>
        <v>0</v>
      </c>
      <c r="CO1149" s="19">
        <v>0</v>
      </c>
    </row>
    <row r="1150" spans="3:93" x14ac:dyDescent="0.25">
      <c r="C1150" s="36"/>
      <c r="D1150" s="36"/>
      <c r="E1150" s="36"/>
      <c r="F1150" s="36"/>
      <c r="G1150" s="36"/>
      <c r="H1150" s="36"/>
      <c r="I1150" s="36"/>
      <c r="J1150" s="37"/>
      <c r="K1150" s="37"/>
      <c r="L1150" s="37"/>
      <c r="M1150" s="37"/>
      <c r="N1150" s="38"/>
      <c r="O1150" s="38"/>
      <c r="P1150" s="38"/>
      <c r="CI1150" t="s">
        <v>228</v>
      </c>
      <c r="CJ1150">
        <v>461</v>
      </c>
      <c r="CK1150" t="s">
        <v>453</v>
      </c>
      <c r="CL1150" t="s">
        <v>458</v>
      </c>
      <c r="CN1150">
        <f>IF(AND(Table11[[#This Row],[CF heating system]]&lt;&gt;"Gas boiler",Table11[[#This Row],[Subsector]]&lt;&gt;"Industry"),1,0)</f>
        <v>0</v>
      </c>
      <c r="CO1150" s="19">
        <v>0</v>
      </c>
    </row>
    <row r="1151" spans="3:93" x14ac:dyDescent="0.25">
      <c r="C1151" s="36"/>
      <c r="D1151" s="36"/>
      <c r="E1151" s="36"/>
      <c r="F1151" s="36"/>
      <c r="G1151" s="36"/>
      <c r="H1151" s="36"/>
      <c r="I1151" s="36"/>
      <c r="J1151" s="37"/>
      <c r="K1151" s="37"/>
      <c r="L1151" s="37"/>
      <c r="M1151" s="37"/>
      <c r="N1151" s="38"/>
      <c r="O1151" s="38"/>
      <c r="P1151" s="38"/>
      <c r="CI1151" t="s">
        <v>228</v>
      </c>
      <c r="CJ1151">
        <v>462</v>
      </c>
      <c r="CK1151" t="s">
        <v>453</v>
      </c>
      <c r="CL1151" t="s">
        <v>462</v>
      </c>
      <c r="CN1151">
        <f>IF(AND(Table11[[#This Row],[CF heating system]]&lt;&gt;"Gas boiler",Table11[[#This Row],[Subsector]]&lt;&gt;"Industry"),1,0)</f>
        <v>0</v>
      </c>
      <c r="CO1151" s="19">
        <v>0</v>
      </c>
    </row>
    <row r="1152" spans="3:93" x14ac:dyDescent="0.25">
      <c r="C1152" s="36"/>
      <c r="D1152" s="36"/>
      <c r="E1152" s="36"/>
      <c r="F1152" s="36"/>
      <c r="G1152" s="36"/>
      <c r="H1152" s="36"/>
      <c r="I1152" s="36"/>
      <c r="J1152" s="37"/>
      <c r="K1152" s="37"/>
      <c r="L1152" s="37"/>
      <c r="M1152" s="37"/>
      <c r="N1152" s="38"/>
      <c r="O1152" s="38"/>
      <c r="P1152" s="38"/>
      <c r="CI1152" t="s">
        <v>228</v>
      </c>
      <c r="CJ1152">
        <v>463</v>
      </c>
      <c r="CK1152" t="s">
        <v>453</v>
      </c>
      <c r="CL1152" t="s">
        <v>286</v>
      </c>
      <c r="CN1152">
        <f>IF(AND(Table11[[#This Row],[CF heating system]]&lt;&gt;"Gas boiler",Table11[[#This Row],[Subsector]]&lt;&gt;"Industry"),1,0)</f>
        <v>0</v>
      </c>
      <c r="CO1152" s="19">
        <v>0</v>
      </c>
    </row>
    <row r="1153" spans="3:93" x14ac:dyDescent="0.25">
      <c r="C1153" s="36"/>
      <c r="D1153" s="36"/>
      <c r="E1153" s="36"/>
      <c r="F1153" s="36"/>
      <c r="G1153" s="36"/>
      <c r="H1153" s="36"/>
      <c r="I1153" s="36"/>
      <c r="J1153" s="37"/>
      <c r="K1153" s="37"/>
      <c r="L1153" s="37"/>
      <c r="M1153" s="37"/>
      <c r="N1153" s="38"/>
      <c r="O1153" s="38"/>
      <c r="P1153" s="38"/>
      <c r="CI1153" t="s">
        <v>228</v>
      </c>
      <c r="CJ1153">
        <v>464</v>
      </c>
      <c r="CK1153" t="s">
        <v>453</v>
      </c>
      <c r="CL1153" t="s">
        <v>462</v>
      </c>
      <c r="CN1153">
        <f>IF(AND(Table11[[#This Row],[CF heating system]]&lt;&gt;"Gas boiler",Table11[[#This Row],[Subsector]]&lt;&gt;"Industry"),1,0)</f>
        <v>0</v>
      </c>
      <c r="CO1153" s="19">
        <v>0</v>
      </c>
    </row>
    <row r="1154" spans="3:93" x14ac:dyDescent="0.25">
      <c r="C1154" s="36"/>
      <c r="D1154" s="36"/>
      <c r="E1154" s="36"/>
      <c r="F1154" s="36"/>
      <c r="G1154" s="36"/>
      <c r="H1154" s="36"/>
      <c r="I1154" s="36"/>
      <c r="J1154" s="37"/>
      <c r="K1154" s="37"/>
      <c r="L1154" s="37"/>
      <c r="M1154" s="37"/>
      <c r="N1154" s="38"/>
      <c r="O1154" s="38"/>
      <c r="P1154" s="38"/>
      <c r="CI1154" t="s">
        <v>228</v>
      </c>
      <c r="CJ1154">
        <v>465</v>
      </c>
      <c r="CK1154" t="s">
        <v>453</v>
      </c>
      <c r="CL1154" t="s">
        <v>475</v>
      </c>
      <c r="CN1154">
        <f>IF(AND(Table11[[#This Row],[CF heating system]]&lt;&gt;"Gas boiler",Table11[[#This Row],[Subsector]]&lt;&gt;"Industry"),1,0)</f>
        <v>0</v>
      </c>
      <c r="CO1154" s="19">
        <v>0</v>
      </c>
    </row>
    <row r="1155" spans="3:93" x14ac:dyDescent="0.25">
      <c r="C1155" s="36"/>
      <c r="D1155" s="36"/>
      <c r="E1155" s="36"/>
      <c r="F1155" s="36"/>
      <c r="G1155" s="36"/>
      <c r="H1155" s="36"/>
      <c r="I1155" s="36"/>
      <c r="J1155" s="37"/>
      <c r="K1155" s="37"/>
      <c r="L1155" s="37"/>
      <c r="M1155" s="37"/>
      <c r="N1155" s="38"/>
      <c r="O1155" s="38"/>
      <c r="P1155" s="38"/>
      <c r="CI1155" t="s">
        <v>228</v>
      </c>
      <c r="CJ1155">
        <v>466</v>
      </c>
      <c r="CK1155" t="s">
        <v>453</v>
      </c>
      <c r="CL1155" t="s">
        <v>281</v>
      </c>
      <c r="CN1155">
        <f>IF(AND(Table11[[#This Row],[CF heating system]]&lt;&gt;"Gas boiler",Table11[[#This Row],[Subsector]]&lt;&gt;"Industry"),1,0)</f>
        <v>0</v>
      </c>
      <c r="CO1155" s="19">
        <v>0</v>
      </c>
    </row>
    <row r="1156" spans="3:93" x14ac:dyDescent="0.25">
      <c r="C1156" s="36"/>
      <c r="D1156" s="36"/>
      <c r="E1156" s="36"/>
      <c r="F1156" s="36"/>
      <c r="G1156" s="36"/>
      <c r="H1156" s="36"/>
      <c r="I1156" s="36"/>
      <c r="J1156" s="37"/>
      <c r="K1156" s="37"/>
      <c r="L1156" s="37"/>
      <c r="M1156" s="37"/>
      <c r="N1156" s="38"/>
      <c r="O1156" s="38"/>
      <c r="P1156" s="38"/>
      <c r="CI1156" t="s">
        <v>228</v>
      </c>
      <c r="CJ1156">
        <v>467</v>
      </c>
      <c r="CK1156" t="s">
        <v>453</v>
      </c>
      <c r="CL1156" t="s">
        <v>286</v>
      </c>
      <c r="CN1156">
        <f>IF(AND(Table11[[#This Row],[CF heating system]]&lt;&gt;"Gas boiler",Table11[[#This Row],[Subsector]]&lt;&gt;"Industry"),1,0)</f>
        <v>0</v>
      </c>
      <c r="CO1156" s="19">
        <v>0</v>
      </c>
    </row>
    <row r="1157" spans="3:93" x14ac:dyDescent="0.25">
      <c r="C1157" s="36"/>
      <c r="D1157" s="36"/>
      <c r="E1157" s="36"/>
      <c r="F1157" s="36"/>
      <c r="G1157" s="36"/>
      <c r="H1157" s="36"/>
      <c r="I1157" s="36"/>
      <c r="J1157" s="37"/>
      <c r="K1157" s="37"/>
      <c r="L1157" s="37"/>
      <c r="M1157" s="37"/>
      <c r="N1157" s="38"/>
      <c r="O1157" s="38"/>
      <c r="P1157" s="38"/>
      <c r="CI1157" t="s">
        <v>228</v>
      </c>
      <c r="CJ1157">
        <v>468</v>
      </c>
      <c r="CK1157" t="s">
        <v>453</v>
      </c>
      <c r="CL1157" t="s">
        <v>267</v>
      </c>
      <c r="CN1157">
        <f>IF(AND(Table11[[#This Row],[CF heating system]]&lt;&gt;"Gas boiler",Table11[[#This Row],[Subsector]]&lt;&gt;"Industry"),1,0)</f>
        <v>0</v>
      </c>
      <c r="CO1157" s="19">
        <v>0</v>
      </c>
    </row>
    <row r="1158" spans="3:93" x14ac:dyDescent="0.25">
      <c r="C1158" s="36"/>
      <c r="D1158" s="36"/>
      <c r="E1158" s="36"/>
      <c r="F1158" s="36"/>
      <c r="G1158" s="36"/>
      <c r="H1158" s="36"/>
      <c r="I1158" s="36"/>
      <c r="J1158" s="37"/>
      <c r="K1158" s="37"/>
      <c r="L1158" s="37"/>
      <c r="M1158" s="37"/>
      <c r="N1158" s="38"/>
      <c r="O1158" s="38"/>
      <c r="P1158" s="38"/>
      <c r="CI1158" t="s">
        <v>228</v>
      </c>
      <c r="CJ1158">
        <v>469</v>
      </c>
      <c r="CK1158" t="s">
        <v>453</v>
      </c>
      <c r="CL1158" t="s">
        <v>458</v>
      </c>
      <c r="CN1158">
        <f>IF(AND(Table11[[#This Row],[CF heating system]]&lt;&gt;"Gas boiler",Table11[[#This Row],[Subsector]]&lt;&gt;"Industry"),1,0)</f>
        <v>0</v>
      </c>
      <c r="CO1158" s="19">
        <v>0</v>
      </c>
    </row>
    <row r="1159" spans="3:93" x14ac:dyDescent="0.25">
      <c r="C1159" s="36"/>
      <c r="D1159" s="36"/>
      <c r="E1159" s="36"/>
      <c r="F1159" s="36"/>
      <c r="G1159" s="36"/>
      <c r="H1159" s="36"/>
      <c r="I1159" s="36"/>
      <c r="J1159" s="37"/>
      <c r="K1159" s="37"/>
      <c r="L1159" s="37"/>
      <c r="M1159" s="37"/>
      <c r="N1159" s="38"/>
      <c r="O1159" s="38"/>
      <c r="P1159" s="38"/>
      <c r="CI1159" t="s">
        <v>228</v>
      </c>
      <c r="CJ1159">
        <v>470</v>
      </c>
      <c r="CK1159" t="s">
        <v>453</v>
      </c>
      <c r="CL1159" t="s">
        <v>282</v>
      </c>
      <c r="CN1159">
        <f>IF(AND(Table11[[#This Row],[CF heating system]]&lt;&gt;"Gas boiler",Table11[[#This Row],[Subsector]]&lt;&gt;"Industry"),1,0)</f>
        <v>0</v>
      </c>
      <c r="CO1159" s="19">
        <v>0</v>
      </c>
    </row>
    <row r="1160" spans="3:93" x14ac:dyDescent="0.25">
      <c r="C1160" s="36"/>
      <c r="D1160" s="36"/>
      <c r="E1160" s="36"/>
      <c r="F1160" s="36"/>
      <c r="G1160" s="36"/>
      <c r="H1160" s="36"/>
      <c r="I1160" s="36"/>
      <c r="J1160" s="37"/>
      <c r="K1160" s="37"/>
      <c r="L1160" s="37"/>
      <c r="M1160" s="37"/>
      <c r="N1160" s="38"/>
      <c r="O1160" s="38"/>
      <c r="P1160" s="38"/>
      <c r="CI1160" t="s">
        <v>228</v>
      </c>
      <c r="CJ1160">
        <v>471</v>
      </c>
      <c r="CK1160" t="s">
        <v>453</v>
      </c>
      <c r="CL1160" t="s">
        <v>286</v>
      </c>
      <c r="CN1160">
        <f>IF(AND(Table11[[#This Row],[CF heating system]]&lt;&gt;"Gas boiler",Table11[[#This Row],[Subsector]]&lt;&gt;"Industry"),1,0)</f>
        <v>0</v>
      </c>
      <c r="CO1160" s="19">
        <v>0</v>
      </c>
    </row>
    <row r="1161" spans="3:93" x14ac:dyDescent="0.25">
      <c r="C1161" s="36"/>
      <c r="D1161" s="36"/>
      <c r="E1161" s="36"/>
      <c r="F1161" s="36"/>
      <c r="G1161" s="36"/>
      <c r="H1161" s="36"/>
      <c r="I1161" s="36"/>
      <c r="J1161" s="37"/>
      <c r="K1161" s="37"/>
      <c r="L1161" s="37"/>
      <c r="M1161" s="37"/>
      <c r="N1161" s="38"/>
      <c r="O1161" s="38"/>
      <c r="P1161" s="38"/>
      <c r="CI1161" t="s">
        <v>228</v>
      </c>
      <c r="CJ1161">
        <v>472</v>
      </c>
      <c r="CK1161" t="s">
        <v>453</v>
      </c>
      <c r="CL1161" t="s">
        <v>458</v>
      </c>
      <c r="CN1161">
        <f>IF(AND(Table11[[#This Row],[CF heating system]]&lt;&gt;"Gas boiler",Table11[[#This Row],[Subsector]]&lt;&gt;"Industry"),1,0)</f>
        <v>0</v>
      </c>
      <c r="CO1161" s="19">
        <v>0</v>
      </c>
    </row>
    <row r="1162" spans="3:93" x14ac:dyDescent="0.25">
      <c r="C1162" s="36"/>
      <c r="D1162" s="36"/>
      <c r="E1162" s="36"/>
      <c r="F1162" s="36"/>
      <c r="G1162" s="36"/>
      <c r="H1162" s="36"/>
      <c r="I1162" s="36"/>
      <c r="J1162" s="37"/>
      <c r="K1162" s="37"/>
      <c r="L1162" s="37"/>
      <c r="M1162" s="37"/>
      <c r="N1162" s="38"/>
      <c r="O1162" s="38"/>
      <c r="P1162" s="38"/>
      <c r="CI1162" t="s">
        <v>228</v>
      </c>
      <c r="CJ1162">
        <v>473</v>
      </c>
      <c r="CK1162" t="s">
        <v>453</v>
      </c>
      <c r="CL1162" t="s">
        <v>462</v>
      </c>
      <c r="CN1162">
        <f>IF(AND(Table11[[#This Row],[CF heating system]]&lt;&gt;"Gas boiler",Table11[[#This Row],[Subsector]]&lt;&gt;"Industry"),1,0)</f>
        <v>0</v>
      </c>
      <c r="CO1162" s="19">
        <v>0</v>
      </c>
    </row>
    <row r="1163" spans="3:93" x14ac:dyDescent="0.25">
      <c r="C1163" s="36"/>
      <c r="D1163" s="36"/>
      <c r="E1163" s="36"/>
      <c r="F1163" s="36"/>
      <c r="G1163" s="36"/>
      <c r="H1163" s="36"/>
      <c r="I1163" s="36"/>
      <c r="J1163" s="37"/>
      <c r="K1163" s="37"/>
      <c r="L1163" s="37"/>
      <c r="M1163" s="37"/>
      <c r="N1163" s="38"/>
      <c r="O1163" s="38"/>
      <c r="P1163" s="38"/>
      <c r="CI1163" t="s">
        <v>228</v>
      </c>
      <c r="CJ1163">
        <v>474</v>
      </c>
      <c r="CK1163" t="s">
        <v>453</v>
      </c>
      <c r="CL1163" t="s">
        <v>475</v>
      </c>
      <c r="CN1163">
        <f>IF(AND(Table11[[#This Row],[CF heating system]]&lt;&gt;"Gas boiler",Table11[[#This Row],[Subsector]]&lt;&gt;"Industry"),1,0)</f>
        <v>0</v>
      </c>
      <c r="CO1163" s="19">
        <v>0</v>
      </c>
    </row>
    <row r="1164" spans="3:93" x14ac:dyDescent="0.25">
      <c r="C1164" s="36"/>
      <c r="D1164" s="36"/>
      <c r="E1164" s="36"/>
      <c r="F1164" s="36"/>
      <c r="G1164" s="36"/>
      <c r="H1164" s="36"/>
      <c r="I1164" s="36"/>
      <c r="J1164" s="37"/>
      <c r="K1164" s="37"/>
      <c r="L1164" s="37"/>
      <c r="M1164" s="37"/>
      <c r="N1164" s="38"/>
      <c r="O1164" s="38"/>
      <c r="P1164" s="38"/>
      <c r="CI1164" t="s">
        <v>228</v>
      </c>
      <c r="CJ1164">
        <v>475</v>
      </c>
      <c r="CK1164" t="s">
        <v>453</v>
      </c>
      <c r="CL1164" t="s">
        <v>281</v>
      </c>
      <c r="CN1164">
        <f>IF(AND(Table11[[#This Row],[CF heating system]]&lt;&gt;"Gas boiler",Table11[[#This Row],[Subsector]]&lt;&gt;"Industry"),1,0)</f>
        <v>0</v>
      </c>
      <c r="CO1164" s="19">
        <v>0</v>
      </c>
    </row>
    <row r="1165" spans="3:93" x14ac:dyDescent="0.25">
      <c r="C1165" s="36"/>
      <c r="D1165" s="36"/>
      <c r="E1165" s="36"/>
      <c r="F1165" s="36"/>
      <c r="G1165" s="36"/>
      <c r="H1165" s="36"/>
      <c r="I1165" s="36"/>
      <c r="J1165" s="37"/>
      <c r="K1165" s="37"/>
      <c r="L1165" s="37"/>
      <c r="M1165" s="37"/>
      <c r="N1165" s="38"/>
      <c r="O1165" s="38"/>
      <c r="P1165" s="38"/>
      <c r="CI1165" t="s">
        <v>228</v>
      </c>
      <c r="CJ1165">
        <v>476</v>
      </c>
      <c r="CK1165" t="s">
        <v>453</v>
      </c>
      <c r="CL1165" t="s">
        <v>282</v>
      </c>
      <c r="CN1165">
        <f>IF(AND(Table11[[#This Row],[CF heating system]]&lt;&gt;"Gas boiler",Table11[[#This Row],[Subsector]]&lt;&gt;"Industry"),1,0)</f>
        <v>0</v>
      </c>
      <c r="CO1165" s="19">
        <v>0</v>
      </c>
    </row>
    <row r="1166" spans="3:93" x14ac:dyDescent="0.25">
      <c r="C1166" s="36"/>
      <c r="D1166" s="36"/>
      <c r="E1166" s="36"/>
      <c r="F1166" s="36"/>
      <c r="G1166" s="36"/>
      <c r="H1166" s="36"/>
      <c r="I1166" s="36"/>
      <c r="J1166" s="37"/>
      <c r="K1166" s="37"/>
      <c r="L1166" s="37"/>
      <c r="M1166" s="37"/>
      <c r="N1166" s="38"/>
      <c r="O1166" s="38"/>
      <c r="P1166" s="38"/>
      <c r="CI1166" t="s">
        <v>228</v>
      </c>
      <c r="CJ1166">
        <v>477</v>
      </c>
      <c r="CK1166" t="s">
        <v>453</v>
      </c>
      <c r="CL1166" t="s">
        <v>286</v>
      </c>
      <c r="CN1166">
        <f>IF(AND(Table11[[#This Row],[CF heating system]]&lt;&gt;"Gas boiler",Table11[[#This Row],[Subsector]]&lt;&gt;"Industry"),1,0)</f>
        <v>0</v>
      </c>
      <c r="CO1166" s="19">
        <v>0</v>
      </c>
    </row>
    <row r="1167" spans="3:93" x14ac:dyDescent="0.25">
      <c r="C1167" s="36"/>
      <c r="D1167" s="36"/>
      <c r="E1167" s="36"/>
      <c r="F1167" s="36"/>
      <c r="G1167" s="36"/>
      <c r="H1167" s="36"/>
      <c r="I1167" s="36"/>
      <c r="J1167" s="37"/>
      <c r="K1167" s="37"/>
      <c r="L1167" s="37"/>
      <c r="M1167" s="37"/>
      <c r="N1167" s="38"/>
      <c r="O1167" s="38"/>
      <c r="P1167" s="38"/>
      <c r="CI1167" t="s">
        <v>228</v>
      </c>
      <c r="CJ1167">
        <v>478</v>
      </c>
      <c r="CK1167" t="s">
        <v>453</v>
      </c>
      <c r="CL1167" t="s">
        <v>462</v>
      </c>
      <c r="CN1167">
        <f>IF(AND(Table11[[#This Row],[CF heating system]]&lt;&gt;"Gas boiler",Table11[[#This Row],[Subsector]]&lt;&gt;"Industry"),1,0)</f>
        <v>0</v>
      </c>
      <c r="CO1167" s="19">
        <v>0</v>
      </c>
    </row>
    <row r="1168" spans="3:93" x14ac:dyDescent="0.25">
      <c r="C1168" s="36"/>
      <c r="D1168" s="36"/>
      <c r="E1168" s="36"/>
      <c r="F1168" s="36"/>
      <c r="G1168" s="36"/>
      <c r="H1168" s="36"/>
      <c r="I1168" s="36"/>
      <c r="J1168" s="37"/>
      <c r="K1168" s="37"/>
      <c r="L1168" s="37"/>
      <c r="M1168" s="37"/>
      <c r="N1168" s="38"/>
      <c r="O1168" s="38"/>
      <c r="P1168" s="38"/>
      <c r="CI1168" t="s">
        <v>228</v>
      </c>
      <c r="CJ1168">
        <v>479</v>
      </c>
      <c r="CK1168" t="s">
        <v>453</v>
      </c>
      <c r="CL1168" t="s">
        <v>475</v>
      </c>
      <c r="CN1168">
        <f>IF(AND(Table11[[#This Row],[CF heating system]]&lt;&gt;"Gas boiler",Table11[[#This Row],[Subsector]]&lt;&gt;"Industry"),1,0)</f>
        <v>0</v>
      </c>
      <c r="CO1168" s="19">
        <v>0</v>
      </c>
    </row>
    <row r="1169" spans="3:93" x14ac:dyDescent="0.25">
      <c r="C1169" s="36"/>
      <c r="D1169" s="36"/>
      <c r="E1169" s="36"/>
      <c r="F1169" s="36"/>
      <c r="G1169" s="36"/>
      <c r="H1169" s="36"/>
      <c r="I1169" s="36"/>
      <c r="J1169" s="37"/>
      <c r="K1169" s="37"/>
      <c r="L1169" s="37"/>
      <c r="M1169" s="37"/>
      <c r="N1169" s="38"/>
      <c r="O1169" s="38"/>
      <c r="P1169" s="38"/>
      <c r="CI1169" t="s">
        <v>228</v>
      </c>
      <c r="CJ1169">
        <v>480</v>
      </c>
      <c r="CK1169" t="s">
        <v>453</v>
      </c>
      <c r="CL1169" t="s">
        <v>281</v>
      </c>
      <c r="CN1169">
        <f>IF(AND(Table11[[#This Row],[CF heating system]]&lt;&gt;"Gas boiler",Table11[[#This Row],[Subsector]]&lt;&gt;"Industry"),1,0)</f>
        <v>0</v>
      </c>
      <c r="CO1169" s="19">
        <v>0</v>
      </c>
    </row>
    <row r="1170" spans="3:93" x14ac:dyDescent="0.25">
      <c r="C1170" s="36"/>
      <c r="D1170" s="36"/>
      <c r="E1170" s="36"/>
      <c r="F1170" s="36"/>
      <c r="G1170" s="36"/>
      <c r="H1170" s="36"/>
      <c r="I1170" s="36"/>
      <c r="J1170" s="37"/>
      <c r="K1170" s="37"/>
      <c r="L1170" s="37"/>
      <c r="M1170" s="37"/>
      <c r="N1170" s="38"/>
      <c r="O1170" s="38"/>
      <c r="P1170" s="38"/>
      <c r="CI1170" t="s">
        <v>228</v>
      </c>
      <c r="CJ1170">
        <v>481</v>
      </c>
      <c r="CK1170" t="s">
        <v>453</v>
      </c>
      <c r="CL1170" t="s">
        <v>282</v>
      </c>
      <c r="CN1170">
        <f>IF(AND(Table11[[#This Row],[CF heating system]]&lt;&gt;"Gas boiler",Table11[[#This Row],[Subsector]]&lt;&gt;"Industry"),1,0)</f>
        <v>0</v>
      </c>
      <c r="CO1170" s="19">
        <v>0</v>
      </c>
    </row>
    <row r="1171" spans="3:93" x14ac:dyDescent="0.25">
      <c r="C1171" s="36"/>
      <c r="D1171" s="36"/>
      <c r="E1171" s="36"/>
      <c r="F1171" s="36"/>
      <c r="G1171" s="36"/>
      <c r="H1171" s="36"/>
      <c r="I1171" s="36"/>
      <c r="J1171" s="37"/>
      <c r="K1171" s="37"/>
      <c r="L1171" s="37"/>
      <c r="M1171" s="37"/>
      <c r="N1171" s="38"/>
      <c r="O1171" s="38"/>
      <c r="P1171" s="38"/>
      <c r="CI1171" t="s">
        <v>228</v>
      </c>
      <c r="CJ1171">
        <v>482</v>
      </c>
      <c r="CK1171" t="s">
        <v>453</v>
      </c>
      <c r="CL1171" t="s">
        <v>286</v>
      </c>
      <c r="CN1171">
        <f>IF(AND(Table11[[#This Row],[CF heating system]]&lt;&gt;"Gas boiler",Table11[[#This Row],[Subsector]]&lt;&gt;"Industry"),1,0)</f>
        <v>0</v>
      </c>
      <c r="CO1171" s="19">
        <v>0</v>
      </c>
    </row>
    <row r="1172" spans="3:93" x14ac:dyDescent="0.25">
      <c r="C1172" s="36"/>
      <c r="D1172" s="36"/>
      <c r="E1172" s="36"/>
      <c r="F1172" s="36"/>
      <c r="G1172" s="36"/>
      <c r="H1172" s="36"/>
      <c r="I1172" s="36"/>
      <c r="J1172" s="37"/>
      <c r="K1172" s="37"/>
      <c r="L1172" s="37"/>
      <c r="M1172" s="37"/>
      <c r="N1172" s="38"/>
      <c r="O1172" s="38"/>
      <c r="P1172" s="38"/>
      <c r="CI1172" t="s">
        <v>228</v>
      </c>
      <c r="CJ1172">
        <v>483</v>
      </c>
      <c r="CK1172" t="s">
        <v>453</v>
      </c>
      <c r="CL1172" t="s">
        <v>462</v>
      </c>
      <c r="CN1172">
        <f>IF(AND(Table11[[#This Row],[CF heating system]]&lt;&gt;"Gas boiler",Table11[[#This Row],[Subsector]]&lt;&gt;"Industry"),1,0)</f>
        <v>0</v>
      </c>
      <c r="CO1172" s="19">
        <v>0</v>
      </c>
    </row>
    <row r="1173" spans="3:93" x14ac:dyDescent="0.25">
      <c r="C1173" s="36"/>
      <c r="D1173" s="36"/>
      <c r="E1173" s="36"/>
      <c r="F1173" s="36"/>
      <c r="G1173" s="36"/>
      <c r="H1173" s="36"/>
      <c r="I1173" s="36"/>
      <c r="J1173" s="37"/>
      <c r="K1173" s="37"/>
      <c r="L1173" s="37"/>
      <c r="M1173" s="37"/>
      <c r="N1173" s="38"/>
      <c r="O1173" s="38"/>
      <c r="P1173" s="38"/>
      <c r="CI1173" t="s">
        <v>228</v>
      </c>
      <c r="CJ1173">
        <v>484</v>
      </c>
      <c r="CK1173" t="s">
        <v>453</v>
      </c>
      <c r="CL1173" t="s">
        <v>475</v>
      </c>
      <c r="CN1173">
        <f>IF(AND(Table11[[#This Row],[CF heating system]]&lt;&gt;"Gas boiler",Table11[[#This Row],[Subsector]]&lt;&gt;"Industry"),1,0)</f>
        <v>0</v>
      </c>
      <c r="CO1173" s="19">
        <v>0</v>
      </c>
    </row>
    <row r="1174" spans="3:93" x14ac:dyDescent="0.25">
      <c r="C1174" s="36"/>
      <c r="D1174" s="36"/>
      <c r="E1174" s="36"/>
      <c r="F1174" s="36"/>
      <c r="G1174" s="36"/>
      <c r="H1174" s="36"/>
      <c r="I1174" s="36"/>
      <c r="J1174" s="37"/>
      <c r="K1174" s="37"/>
      <c r="L1174" s="37"/>
      <c r="M1174" s="37"/>
      <c r="N1174" s="38"/>
      <c r="O1174" s="38"/>
      <c r="P1174" s="38"/>
      <c r="CI1174" t="s">
        <v>228</v>
      </c>
      <c r="CJ1174">
        <v>485</v>
      </c>
      <c r="CK1174" t="s">
        <v>453</v>
      </c>
      <c r="CL1174" t="s">
        <v>282</v>
      </c>
      <c r="CN1174">
        <f>IF(AND(Table11[[#This Row],[CF heating system]]&lt;&gt;"Gas boiler",Table11[[#This Row],[Subsector]]&lt;&gt;"Industry"),1,0)</f>
        <v>0</v>
      </c>
      <c r="CO1174" s="19">
        <v>0</v>
      </c>
    </row>
    <row r="1175" spans="3:93" x14ac:dyDescent="0.25">
      <c r="C1175" s="36"/>
      <c r="D1175" s="36"/>
      <c r="E1175" s="36"/>
      <c r="F1175" s="36"/>
      <c r="G1175" s="36"/>
      <c r="H1175" s="36"/>
      <c r="I1175" s="36"/>
      <c r="J1175" s="37"/>
      <c r="K1175" s="37"/>
      <c r="L1175" s="37"/>
      <c r="M1175" s="37"/>
      <c r="N1175" s="38"/>
      <c r="O1175" s="38"/>
      <c r="P1175" s="38"/>
      <c r="CI1175" t="s">
        <v>228</v>
      </c>
      <c r="CJ1175">
        <v>486</v>
      </c>
      <c r="CK1175" t="s">
        <v>453</v>
      </c>
      <c r="CL1175" t="s">
        <v>267</v>
      </c>
      <c r="CN1175">
        <f>IF(AND(Table11[[#This Row],[CF heating system]]&lt;&gt;"Gas boiler",Table11[[#This Row],[Subsector]]&lt;&gt;"Industry"),1,0)</f>
        <v>0</v>
      </c>
      <c r="CO1175" s="19">
        <v>0</v>
      </c>
    </row>
    <row r="1176" spans="3:93" x14ac:dyDescent="0.25">
      <c r="C1176" s="36"/>
      <c r="D1176" s="36"/>
      <c r="E1176" s="36"/>
      <c r="F1176" s="36"/>
      <c r="G1176" s="36"/>
      <c r="H1176" s="36"/>
      <c r="I1176" s="36"/>
      <c r="J1176" s="37"/>
      <c r="K1176" s="37"/>
      <c r="L1176" s="37"/>
      <c r="M1176" s="37"/>
      <c r="N1176" s="38"/>
      <c r="O1176" s="38"/>
      <c r="P1176" s="38"/>
      <c r="CI1176" t="s">
        <v>228</v>
      </c>
      <c r="CJ1176">
        <v>487</v>
      </c>
      <c r="CK1176" t="s">
        <v>453</v>
      </c>
      <c r="CL1176" t="s">
        <v>282</v>
      </c>
      <c r="CN1176">
        <f>IF(AND(Table11[[#This Row],[CF heating system]]&lt;&gt;"Gas boiler",Table11[[#This Row],[Subsector]]&lt;&gt;"Industry"),1,0)</f>
        <v>0</v>
      </c>
      <c r="CO1176" s="19">
        <v>0</v>
      </c>
    </row>
    <row r="1177" spans="3:93" x14ac:dyDescent="0.25">
      <c r="C1177" s="36"/>
      <c r="D1177" s="36"/>
      <c r="E1177" s="36"/>
      <c r="F1177" s="36"/>
      <c r="G1177" s="36"/>
      <c r="H1177" s="36"/>
      <c r="I1177" s="36"/>
      <c r="J1177" s="37"/>
      <c r="K1177" s="37"/>
      <c r="L1177" s="37"/>
      <c r="M1177" s="37"/>
      <c r="N1177" s="38"/>
      <c r="O1177" s="38"/>
      <c r="P1177" s="38"/>
      <c r="CI1177" t="s">
        <v>228</v>
      </c>
      <c r="CJ1177">
        <v>488</v>
      </c>
      <c r="CK1177" t="s">
        <v>453</v>
      </c>
      <c r="CL1177" t="s">
        <v>286</v>
      </c>
      <c r="CN1177">
        <f>IF(AND(Table11[[#This Row],[CF heating system]]&lt;&gt;"Gas boiler",Table11[[#This Row],[Subsector]]&lt;&gt;"Industry"),1,0)</f>
        <v>0</v>
      </c>
      <c r="CO1177" s="19">
        <v>0</v>
      </c>
    </row>
    <row r="1178" spans="3:93" x14ac:dyDescent="0.25">
      <c r="C1178" s="36"/>
      <c r="D1178" s="36"/>
      <c r="E1178" s="36"/>
      <c r="F1178" s="36"/>
      <c r="G1178" s="36"/>
      <c r="H1178" s="36"/>
      <c r="I1178" s="36"/>
      <c r="J1178" s="37"/>
      <c r="K1178" s="37"/>
      <c r="L1178" s="37"/>
      <c r="M1178" s="37"/>
      <c r="N1178" s="38"/>
      <c r="O1178" s="38"/>
      <c r="P1178" s="38"/>
      <c r="CI1178" t="s">
        <v>228</v>
      </c>
      <c r="CJ1178">
        <v>489</v>
      </c>
      <c r="CK1178" t="s">
        <v>453</v>
      </c>
      <c r="CL1178" t="s">
        <v>462</v>
      </c>
      <c r="CN1178">
        <f>IF(AND(Table11[[#This Row],[CF heating system]]&lt;&gt;"Gas boiler",Table11[[#This Row],[Subsector]]&lt;&gt;"Industry"),1,0)</f>
        <v>0</v>
      </c>
      <c r="CO1178" s="19">
        <v>0</v>
      </c>
    </row>
    <row r="1179" spans="3:93" x14ac:dyDescent="0.25">
      <c r="C1179" s="36"/>
      <c r="D1179" s="36"/>
      <c r="E1179" s="36"/>
      <c r="F1179" s="36"/>
      <c r="G1179" s="36"/>
      <c r="H1179" s="36"/>
      <c r="I1179" s="36"/>
      <c r="J1179" s="37"/>
      <c r="K1179" s="37"/>
      <c r="L1179" s="37"/>
      <c r="M1179" s="37"/>
      <c r="N1179" s="38"/>
      <c r="O1179" s="38"/>
      <c r="P1179" s="38"/>
      <c r="CI1179" t="s">
        <v>228</v>
      </c>
      <c r="CJ1179">
        <v>490</v>
      </c>
      <c r="CK1179" t="s">
        <v>453</v>
      </c>
      <c r="CL1179" t="s">
        <v>475</v>
      </c>
      <c r="CN1179">
        <f>IF(AND(Table11[[#This Row],[CF heating system]]&lt;&gt;"Gas boiler",Table11[[#This Row],[Subsector]]&lt;&gt;"Industry"),1,0)</f>
        <v>0</v>
      </c>
      <c r="CO1179" s="19">
        <v>0</v>
      </c>
    </row>
    <row r="1180" spans="3:93" x14ac:dyDescent="0.25">
      <c r="C1180" s="36"/>
      <c r="D1180" s="36"/>
      <c r="E1180" s="36"/>
      <c r="F1180" s="36"/>
      <c r="G1180" s="36"/>
      <c r="H1180" s="36"/>
      <c r="I1180" s="36"/>
      <c r="J1180" s="37"/>
      <c r="K1180" s="37"/>
      <c r="L1180" s="37"/>
      <c r="M1180" s="37"/>
      <c r="N1180" s="38"/>
      <c r="O1180" s="38"/>
      <c r="P1180" s="38"/>
      <c r="CI1180" t="s">
        <v>228</v>
      </c>
      <c r="CJ1180">
        <v>491</v>
      </c>
      <c r="CK1180" t="s">
        <v>453</v>
      </c>
      <c r="CL1180" t="s">
        <v>282</v>
      </c>
      <c r="CN1180">
        <f>IF(AND(Table11[[#This Row],[CF heating system]]&lt;&gt;"Gas boiler",Table11[[#This Row],[Subsector]]&lt;&gt;"Industry"),1,0)</f>
        <v>0</v>
      </c>
      <c r="CO1180" s="19">
        <v>0</v>
      </c>
    </row>
    <row r="1181" spans="3:93" x14ac:dyDescent="0.25">
      <c r="C1181" s="36"/>
      <c r="D1181" s="36"/>
      <c r="E1181" s="36"/>
      <c r="F1181" s="36"/>
      <c r="G1181" s="36"/>
      <c r="H1181" s="36"/>
      <c r="I1181" s="36"/>
      <c r="J1181" s="37"/>
      <c r="K1181" s="37"/>
      <c r="L1181" s="37"/>
      <c r="M1181" s="37"/>
      <c r="N1181" s="38"/>
      <c r="O1181" s="38"/>
      <c r="P1181" s="38"/>
      <c r="CI1181" t="s">
        <v>228</v>
      </c>
      <c r="CJ1181">
        <v>492</v>
      </c>
      <c r="CK1181" t="s">
        <v>453</v>
      </c>
      <c r="CL1181" t="s">
        <v>462</v>
      </c>
      <c r="CN1181">
        <f>IF(AND(Table11[[#This Row],[CF heating system]]&lt;&gt;"Gas boiler",Table11[[#This Row],[Subsector]]&lt;&gt;"Industry"),1,0)</f>
        <v>0</v>
      </c>
      <c r="CO1181" s="19">
        <v>0</v>
      </c>
    </row>
    <row r="1182" spans="3:93" x14ac:dyDescent="0.25">
      <c r="C1182" s="36"/>
      <c r="D1182" s="36"/>
      <c r="E1182" s="36"/>
      <c r="F1182" s="36"/>
      <c r="G1182" s="36"/>
      <c r="H1182" s="36"/>
      <c r="I1182" s="36"/>
      <c r="J1182" s="37"/>
      <c r="K1182" s="37"/>
      <c r="L1182" s="37"/>
      <c r="M1182" s="37"/>
      <c r="N1182" s="38"/>
      <c r="O1182" s="38"/>
      <c r="P1182" s="38"/>
      <c r="CI1182" t="s">
        <v>228</v>
      </c>
      <c r="CJ1182">
        <v>493</v>
      </c>
      <c r="CK1182" t="s">
        <v>453</v>
      </c>
      <c r="CL1182" t="s">
        <v>286</v>
      </c>
      <c r="CN1182">
        <f>IF(AND(Table11[[#This Row],[CF heating system]]&lt;&gt;"Gas boiler",Table11[[#This Row],[Subsector]]&lt;&gt;"Industry"),1,0)</f>
        <v>0</v>
      </c>
      <c r="CO1182" s="19">
        <v>0</v>
      </c>
    </row>
    <row r="1183" spans="3:93" x14ac:dyDescent="0.25">
      <c r="C1183" s="36"/>
      <c r="D1183" s="36"/>
      <c r="E1183" s="36"/>
      <c r="F1183" s="36"/>
      <c r="G1183" s="36"/>
      <c r="H1183" s="36"/>
      <c r="I1183" s="36"/>
      <c r="J1183" s="37"/>
      <c r="K1183" s="37"/>
      <c r="L1183" s="37"/>
      <c r="M1183" s="37"/>
      <c r="N1183" s="38"/>
      <c r="O1183" s="38"/>
      <c r="P1183" s="38"/>
      <c r="CI1183" t="s">
        <v>228</v>
      </c>
      <c r="CJ1183">
        <v>494</v>
      </c>
      <c r="CK1183" t="s">
        <v>453</v>
      </c>
      <c r="CL1183" t="s">
        <v>458</v>
      </c>
      <c r="CN1183">
        <f>IF(AND(Table11[[#This Row],[CF heating system]]&lt;&gt;"Gas boiler",Table11[[#This Row],[Subsector]]&lt;&gt;"Industry"),1,0)</f>
        <v>0</v>
      </c>
      <c r="CO1183" s="19">
        <v>0</v>
      </c>
    </row>
    <row r="1184" spans="3:93" x14ac:dyDescent="0.25">
      <c r="C1184" s="36"/>
      <c r="D1184" s="36"/>
      <c r="E1184" s="36"/>
      <c r="F1184" s="36"/>
      <c r="G1184" s="36"/>
      <c r="H1184" s="36"/>
      <c r="I1184" s="36"/>
      <c r="J1184" s="37"/>
      <c r="K1184" s="37"/>
      <c r="L1184" s="37"/>
      <c r="M1184" s="37"/>
      <c r="N1184" s="38"/>
      <c r="O1184" s="38"/>
      <c r="P1184" s="38"/>
      <c r="CI1184" t="s">
        <v>228</v>
      </c>
      <c r="CJ1184">
        <v>495</v>
      </c>
      <c r="CK1184" t="s">
        <v>453</v>
      </c>
      <c r="CL1184" t="s">
        <v>462</v>
      </c>
      <c r="CN1184">
        <f>IF(AND(Table11[[#This Row],[CF heating system]]&lt;&gt;"Gas boiler",Table11[[#This Row],[Subsector]]&lt;&gt;"Industry"),1,0)</f>
        <v>0</v>
      </c>
      <c r="CO1184" s="19">
        <v>0</v>
      </c>
    </row>
    <row r="1185" spans="3:93" x14ac:dyDescent="0.25">
      <c r="C1185" s="36"/>
      <c r="D1185" s="36"/>
      <c r="E1185" s="36"/>
      <c r="F1185" s="36"/>
      <c r="G1185" s="36"/>
      <c r="H1185" s="36"/>
      <c r="I1185" s="36"/>
      <c r="J1185" s="37"/>
      <c r="K1185" s="37"/>
      <c r="L1185" s="37"/>
      <c r="M1185" s="37"/>
      <c r="N1185" s="38"/>
      <c r="O1185" s="38"/>
      <c r="P1185" s="38"/>
      <c r="CI1185" t="s">
        <v>228</v>
      </c>
      <c r="CJ1185">
        <v>496</v>
      </c>
      <c r="CK1185" t="s">
        <v>453</v>
      </c>
      <c r="CL1185" t="s">
        <v>286</v>
      </c>
      <c r="CN1185">
        <f>IF(AND(Table11[[#This Row],[CF heating system]]&lt;&gt;"Gas boiler",Table11[[#This Row],[Subsector]]&lt;&gt;"Industry"),1,0)</f>
        <v>0</v>
      </c>
      <c r="CO1185" s="19">
        <v>0</v>
      </c>
    </row>
    <row r="1186" spans="3:93" x14ac:dyDescent="0.25">
      <c r="C1186" s="36"/>
      <c r="D1186" s="36"/>
      <c r="E1186" s="36"/>
      <c r="F1186" s="36"/>
      <c r="G1186" s="36"/>
      <c r="H1186" s="36"/>
      <c r="I1186" s="36"/>
      <c r="J1186" s="37"/>
      <c r="K1186" s="37"/>
      <c r="L1186" s="37"/>
      <c r="M1186" s="37"/>
      <c r="N1186" s="38"/>
      <c r="O1186" s="38"/>
      <c r="P1186" s="38"/>
      <c r="CI1186" t="s">
        <v>228</v>
      </c>
      <c r="CJ1186">
        <v>497</v>
      </c>
      <c r="CK1186" t="s">
        <v>453</v>
      </c>
      <c r="CL1186" t="s">
        <v>462</v>
      </c>
      <c r="CN1186">
        <f>IF(AND(Table11[[#This Row],[CF heating system]]&lt;&gt;"Gas boiler",Table11[[#This Row],[Subsector]]&lt;&gt;"Industry"),1,0)</f>
        <v>0</v>
      </c>
      <c r="CO1186" s="19">
        <v>0</v>
      </c>
    </row>
    <row r="1187" spans="3:93" x14ac:dyDescent="0.25">
      <c r="C1187" s="36"/>
      <c r="D1187" s="36"/>
      <c r="E1187" s="36"/>
      <c r="F1187" s="36"/>
      <c r="G1187" s="36"/>
      <c r="H1187" s="36"/>
      <c r="I1187" s="36"/>
      <c r="J1187" s="37"/>
      <c r="K1187" s="37"/>
      <c r="L1187" s="37"/>
      <c r="M1187" s="37"/>
      <c r="N1187" s="38"/>
      <c r="O1187" s="38"/>
      <c r="P1187" s="38"/>
      <c r="CI1187" t="s">
        <v>228</v>
      </c>
      <c r="CJ1187">
        <v>498</v>
      </c>
      <c r="CK1187" t="s">
        <v>453</v>
      </c>
      <c r="CL1187" t="s">
        <v>475</v>
      </c>
      <c r="CN1187">
        <f>IF(AND(Table11[[#This Row],[CF heating system]]&lt;&gt;"Gas boiler",Table11[[#This Row],[Subsector]]&lt;&gt;"Industry"),1,0)</f>
        <v>0</v>
      </c>
      <c r="CO1187" s="19">
        <v>0</v>
      </c>
    </row>
    <row r="1188" spans="3:93" x14ac:dyDescent="0.25">
      <c r="C1188" s="36"/>
      <c r="D1188" s="36"/>
      <c r="E1188" s="36"/>
      <c r="F1188" s="36"/>
      <c r="G1188" s="36"/>
      <c r="H1188" s="36"/>
      <c r="I1188" s="36"/>
      <c r="J1188" s="37"/>
      <c r="K1188" s="37"/>
      <c r="L1188" s="37"/>
      <c r="M1188" s="37"/>
      <c r="N1188" s="38"/>
      <c r="O1188" s="38"/>
      <c r="P1188" s="38"/>
      <c r="CI1188" t="s">
        <v>228</v>
      </c>
      <c r="CJ1188">
        <v>499</v>
      </c>
      <c r="CK1188" t="s">
        <v>453</v>
      </c>
      <c r="CL1188" t="s">
        <v>281</v>
      </c>
      <c r="CN1188">
        <f>IF(AND(Table11[[#This Row],[CF heating system]]&lt;&gt;"Gas boiler",Table11[[#This Row],[Subsector]]&lt;&gt;"Industry"),1,0)</f>
        <v>0</v>
      </c>
      <c r="CO1188" s="19">
        <v>0</v>
      </c>
    </row>
    <row r="1189" spans="3:93" x14ac:dyDescent="0.25">
      <c r="C1189" s="36"/>
      <c r="D1189" s="36"/>
      <c r="E1189" s="36"/>
      <c r="F1189" s="36"/>
      <c r="G1189" s="36"/>
      <c r="H1189" s="36"/>
      <c r="I1189" s="36"/>
      <c r="J1189" s="37"/>
      <c r="K1189" s="37"/>
      <c r="L1189" s="37"/>
      <c r="M1189" s="37"/>
      <c r="N1189" s="38"/>
      <c r="O1189" s="38"/>
      <c r="P1189" s="38"/>
      <c r="CI1189" t="s">
        <v>228</v>
      </c>
      <c r="CJ1189">
        <v>500</v>
      </c>
      <c r="CK1189" t="s">
        <v>453</v>
      </c>
      <c r="CL1189" t="s">
        <v>286</v>
      </c>
      <c r="CN1189">
        <f>IF(AND(Table11[[#This Row],[CF heating system]]&lt;&gt;"Gas boiler",Table11[[#This Row],[Subsector]]&lt;&gt;"Industry"),1,0)</f>
        <v>0</v>
      </c>
      <c r="CO1189" s="19">
        <v>0</v>
      </c>
    </row>
    <row r="1190" spans="3:93" x14ac:dyDescent="0.25">
      <c r="C1190" s="36"/>
      <c r="D1190" s="36"/>
      <c r="E1190" s="36"/>
      <c r="F1190" s="36"/>
      <c r="G1190" s="36"/>
      <c r="H1190" s="36"/>
      <c r="I1190" s="36"/>
      <c r="J1190" s="37"/>
      <c r="K1190" s="37"/>
      <c r="L1190" s="37"/>
      <c r="M1190" s="37"/>
      <c r="N1190" s="38"/>
      <c r="O1190" s="38"/>
      <c r="P1190" s="38"/>
      <c r="CI1190" t="s">
        <v>228</v>
      </c>
      <c r="CJ1190">
        <v>501</v>
      </c>
      <c r="CK1190" t="s">
        <v>453</v>
      </c>
      <c r="CL1190" t="s">
        <v>267</v>
      </c>
      <c r="CN1190">
        <f>IF(AND(Table11[[#This Row],[CF heating system]]&lt;&gt;"Gas boiler",Table11[[#This Row],[Subsector]]&lt;&gt;"Industry"),1,0)</f>
        <v>0</v>
      </c>
      <c r="CO1190" s="19">
        <v>0</v>
      </c>
    </row>
    <row r="1191" spans="3:93" x14ac:dyDescent="0.25">
      <c r="C1191" s="36"/>
      <c r="D1191" s="36"/>
      <c r="E1191" s="36"/>
      <c r="F1191" s="36"/>
      <c r="G1191" s="36"/>
      <c r="H1191" s="36"/>
      <c r="I1191" s="36"/>
      <c r="J1191" s="37"/>
      <c r="K1191" s="37"/>
      <c r="L1191" s="37"/>
      <c r="M1191" s="37"/>
      <c r="N1191" s="38"/>
      <c r="O1191" s="38"/>
      <c r="P1191" s="38"/>
      <c r="CI1191" t="s">
        <v>228</v>
      </c>
      <c r="CJ1191">
        <v>502</v>
      </c>
      <c r="CK1191" t="s">
        <v>453</v>
      </c>
      <c r="CL1191" t="s">
        <v>458</v>
      </c>
      <c r="CN1191">
        <f>IF(AND(Table11[[#This Row],[CF heating system]]&lt;&gt;"Gas boiler",Table11[[#This Row],[Subsector]]&lt;&gt;"Industry"),1,0)</f>
        <v>0</v>
      </c>
      <c r="CO1191" s="19">
        <v>0</v>
      </c>
    </row>
    <row r="1192" spans="3:93" x14ac:dyDescent="0.25">
      <c r="C1192" s="36"/>
      <c r="D1192" s="36"/>
      <c r="E1192" s="36"/>
      <c r="F1192" s="36"/>
      <c r="G1192" s="36"/>
      <c r="H1192" s="36"/>
      <c r="I1192" s="36"/>
      <c r="J1192" s="37"/>
      <c r="K1192" s="37"/>
      <c r="L1192" s="37"/>
      <c r="M1192" s="37"/>
      <c r="N1192" s="38"/>
      <c r="O1192" s="38"/>
      <c r="P1192" s="38"/>
      <c r="CI1192" t="s">
        <v>228</v>
      </c>
      <c r="CJ1192">
        <v>503</v>
      </c>
      <c r="CK1192" t="s">
        <v>453</v>
      </c>
      <c r="CL1192" t="s">
        <v>282</v>
      </c>
      <c r="CN1192">
        <f>IF(AND(Table11[[#This Row],[CF heating system]]&lt;&gt;"Gas boiler",Table11[[#This Row],[Subsector]]&lt;&gt;"Industry"),1,0)</f>
        <v>0</v>
      </c>
      <c r="CO1192" s="19">
        <v>0</v>
      </c>
    </row>
    <row r="1193" spans="3:93" x14ac:dyDescent="0.25">
      <c r="C1193" s="36"/>
      <c r="D1193" s="36"/>
      <c r="E1193" s="36"/>
      <c r="F1193" s="36"/>
      <c r="G1193" s="36"/>
      <c r="H1193" s="36"/>
      <c r="I1193" s="36"/>
      <c r="J1193" s="37"/>
      <c r="K1193" s="37"/>
      <c r="L1193" s="37"/>
      <c r="M1193" s="37"/>
      <c r="N1193" s="38"/>
      <c r="O1193" s="38"/>
      <c r="P1193" s="38"/>
      <c r="CI1193" t="s">
        <v>228</v>
      </c>
      <c r="CJ1193">
        <v>504</v>
      </c>
      <c r="CK1193" t="s">
        <v>453</v>
      </c>
      <c r="CL1193" t="s">
        <v>286</v>
      </c>
      <c r="CN1193">
        <f>IF(AND(Table11[[#This Row],[CF heating system]]&lt;&gt;"Gas boiler",Table11[[#This Row],[Subsector]]&lt;&gt;"Industry"),1,0)</f>
        <v>0</v>
      </c>
      <c r="CO1193" s="19">
        <v>0</v>
      </c>
    </row>
    <row r="1194" spans="3:93" x14ac:dyDescent="0.25">
      <c r="C1194" s="36"/>
      <c r="D1194" s="36"/>
      <c r="E1194" s="36"/>
      <c r="F1194" s="36"/>
      <c r="G1194" s="36"/>
      <c r="H1194" s="36"/>
      <c r="I1194" s="36"/>
      <c r="J1194" s="37"/>
      <c r="K1194" s="37"/>
      <c r="L1194" s="37"/>
      <c r="M1194" s="37"/>
      <c r="N1194" s="38"/>
      <c r="O1194" s="38"/>
      <c r="P1194" s="38"/>
      <c r="CI1194" t="s">
        <v>228</v>
      </c>
      <c r="CJ1194">
        <v>505</v>
      </c>
      <c r="CK1194" t="s">
        <v>453</v>
      </c>
      <c r="CL1194" t="s">
        <v>458</v>
      </c>
      <c r="CN1194">
        <f>IF(AND(Table11[[#This Row],[CF heating system]]&lt;&gt;"Gas boiler",Table11[[#This Row],[Subsector]]&lt;&gt;"Industry"),1,0)</f>
        <v>0</v>
      </c>
      <c r="CO1194" s="19">
        <v>0</v>
      </c>
    </row>
    <row r="1195" spans="3:93" x14ac:dyDescent="0.25">
      <c r="C1195" s="36"/>
      <c r="D1195" s="36"/>
      <c r="E1195" s="36"/>
      <c r="F1195" s="36"/>
      <c r="G1195" s="36"/>
      <c r="H1195" s="36"/>
      <c r="I1195" s="36"/>
      <c r="J1195" s="37"/>
      <c r="K1195" s="37"/>
      <c r="L1195" s="37"/>
      <c r="M1195" s="37"/>
      <c r="N1195" s="38"/>
      <c r="O1195" s="38"/>
      <c r="P1195" s="38"/>
      <c r="CI1195" t="s">
        <v>228</v>
      </c>
      <c r="CJ1195">
        <v>506</v>
      </c>
      <c r="CK1195" t="s">
        <v>453</v>
      </c>
      <c r="CL1195" t="s">
        <v>462</v>
      </c>
      <c r="CN1195">
        <f>IF(AND(Table11[[#This Row],[CF heating system]]&lt;&gt;"Gas boiler",Table11[[#This Row],[Subsector]]&lt;&gt;"Industry"),1,0)</f>
        <v>0</v>
      </c>
      <c r="CO1195" s="19">
        <v>0</v>
      </c>
    </row>
    <row r="1196" spans="3:93" x14ac:dyDescent="0.25">
      <c r="C1196" s="36"/>
      <c r="D1196" s="36"/>
      <c r="E1196" s="36"/>
      <c r="F1196" s="36"/>
      <c r="G1196" s="36"/>
      <c r="H1196" s="36"/>
      <c r="I1196" s="36"/>
      <c r="J1196" s="37"/>
      <c r="K1196" s="37"/>
      <c r="L1196" s="37"/>
      <c r="M1196" s="37"/>
      <c r="N1196" s="38"/>
      <c r="O1196" s="38"/>
      <c r="P1196" s="38"/>
      <c r="CI1196" t="s">
        <v>228</v>
      </c>
      <c r="CJ1196">
        <v>507</v>
      </c>
      <c r="CK1196" t="s">
        <v>453</v>
      </c>
      <c r="CL1196" t="s">
        <v>475</v>
      </c>
      <c r="CN1196">
        <f>IF(AND(Table11[[#This Row],[CF heating system]]&lt;&gt;"Gas boiler",Table11[[#This Row],[Subsector]]&lt;&gt;"Industry"),1,0)</f>
        <v>0</v>
      </c>
      <c r="CO1196" s="19">
        <v>0</v>
      </c>
    </row>
    <row r="1197" spans="3:93" x14ac:dyDescent="0.25">
      <c r="C1197" s="36"/>
      <c r="D1197" s="36"/>
      <c r="E1197" s="36"/>
      <c r="F1197" s="36"/>
      <c r="G1197" s="36"/>
      <c r="H1197" s="36"/>
      <c r="I1197" s="36"/>
      <c r="J1197" s="37"/>
      <c r="K1197" s="37"/>
      <c r="L1197" s="37"/>
      <c r="M1197" s="37"/>
      <c r="N1197" s="38"/>
      <c r="O1197" s="38"/>
      <c r="P1197" s="38"/>
      <c r="CI1197" t="s">
        <v>228</v>
      </c>
      <c r="CJ1197">
        <v>508</v>
      </c>
      <c r="CK1197" t="s">
        <v>453</v>
      </c>
      <c r="CL1197" t="s">
        <v>281</v>
      </c>
      <c r="CN1197">
        <f>IF(AND(Table11[[#This Row],[CF heating system]]&lt;&gt;"Gas boiler",Table11[[#This Row],[Subsector]]&lt;&gt;"Industry"),1,0)</f>
        <v>0</v>
      </c>
      <c r="CO1197" s="19">
        <v>0</v>
      </c>
    </row>
    <row r="1198" spans="3:93" x14ac:dyDescent="0.25">
      <c r="C1198" s="36"/>
      <c r="D1198" s="36"/>
      <c r="E1198" s="36"/>
      <c r="F1198" s="36"/>
      <c r="G1198" s="36"/>
      <c r="H1198" s="36"/>
      <c r="I1198" s="36"/>
      <c r="J1198" s="37"/>
      <c r="K1198" s="37"/>
      <c r="L1198" s="37"/>
      <c r="M1198" s="37"/>
      <c r="N1198" s="38"/>
      <c r="O1198" s="38"/>
      <c r="P1198" s="38"/>
      <c r="CI1198" t="s">
        <v>228</v>
      </c>
      <c r="CJ1198">
        <v>509</v>
      </c>
      <c r="CK1198" t="s">
        <v>453</v>
      </c>
      <c r="CL1198" t="s">
        <v>282</v>
      </c>
      <c r="CN1198">
        <f>IF(AND(Table11[[#This Row],[CF heating system]]&lt;&gt;"Gas boiler",Table11[[#This Row],[Subsector]]&lt;&gt;"Industry"),1,0)</f>
        <v>0</v>
      </c>
      <c r="CO1198" s="19">
        <v>0</v>
      </c>
    </row>
    <row r="1199" spans="3:93" x14ac:dyDescent="0.25">
      <c r="C1199" s="36"/>
      <c r="D1199" s="36"/>
      <c r="E1199" s="36"/>
      <c r="F1199" s="36"/>
      <c r="G1199" s="36"/>
      <c r="H1199" s="36"/>
      <c r="I1199" s="36"/>
      <c r="J1199" s="37"/>
      <c r="K1199" s="37"/>
      <c r="L1199" s="37"/>
      <c r="M1199" s="37"/>
      <c r="N1199" s="38"/>
      <c r="O1199" s="38"/>
      <c r="P1199" s="38"/>
      <c r="CI1199" t="s">
        <v>228</v>
      </c>
      <c r="CJ1199">
        <v>510</v>
      </c>
      <c r="CK1199" t="s">
        <v>453</v>
      </c>
      <c r="CL1199" t="s">
        <v>286</v>
      </c>
      <c r="CN1199">
        <f>IF(AND(Table11[[#This Row],[CF heating system]]&lt;&gt;"Gas boiler",Table11[[#This Row],[Subsector]]&lt;&gt;"Industry"),1,0)</f>
        <v>0</v>
      </c>
      <c r="CO1199" s="19">
        <v>0</v>
      </c>
    </row>
    <row r="1200" spans="3:93" x14ac:dyDescent="0.25">
      <c r="C1200" s="36"/>
      <c r="D1200" s="36"/>
      <c r="E1200" s="36"/>
      <c r="F1200" s="36"/>
      <c r="G1200" s="36"/>
      <c r="H1200" s="36"/>
      <c r="I1200" s="36"/>
      <c r="J1200" s="37"/>
      <c r="K1200" s="37"/>
      <c r="L1200" s="37"/>
      <c r="M1200" s="37"/>
      <c r="N1200" s="38"/>
      <c r="O1200" s="38"/>
      <c r="P1200" s="38"/>
      <c r="CI1200" t="s">
        <v>228</v>
      </c>
      <c r="CJ1200">
        <v>511</v>
      </c>
      <c r="CK1200" t="s">
        <v>453</v>
      </c>
      <c r="CL1200" t="s">
        <v>462</v>
      </c>
      <c r="CN1200">
        <f>IF(AND(Table11[[#This Row],[CF heating system]]&lt;&gt;"Gas boiler",Table11[[#This Row],[Subsector]]&lt;&gt;"Industry"),1,0)</f>
        <v>0</v>
      </c>
      <c r="CO1200" s="19">
        <v>0</v>
      </c>
    </row>
    <row r="1201" spans="3:93" x14ac:dyDescent="0.25">
      <c r="C1201" s="36"/>
      <c r="D1201" s="36"/>
      <c r="E1201" s="36"/>
      <c r="F1201" s="36"/>
      <c r="G1201" s="36"/>
      <c r="H1201" s="36"/>
      <c r="I1201" s="36"/>
      <c r="J1201" s="37"/>
      <c r="K1201" s="37"/>
      <c r="L1201" s="37"/>
      <c r="M1201" s="37"/>
      <c r="N1201" s="38"/>
      <c r="O1201" s="38"/>
      <c r="P1201" s="38"/>
      <c r="CI1201" t="s">
        <v>228</v>
      </c>
      <c r="CJ1201">
        <v>512</v>
      </c>
      <c r="CK1201" t="s">
        <v>453</v>
      </c>
      <c r="CL1201" t="s">
        <v>475</v>
      </c>
      <c r="CN1201">
        <f>IF(AND(Table11[[#This Row],[CF heating system]]&lt;&gt;"Gas boiler",Table11[[#This Row],[Subsector]]&lt;&gt;"Industry"),1,0)</f>
        <v>0</v>
      </c>
      <c r="CO1201" s="19">
        <v>0</v>
      </c>
    </row>
    <row r="1202" spans="3:93" x14ac:dyDescent="0.25">
      <c r="C1202" s="36"/>
      <c r="D1202" s="36"/>
      <c r="E1202" s="36"/>
      <c r="F1202" s="36"/>
      <c r="G1202" s="36"/>
      <c r="H1202" s="36"/>
      <c r="I1202" s="36"/>
      <c r="J1202" s="37"/>
      <c r="K1202" s="37"/>
      <c r="L1202" s="37"/>
      <c r="M1202" s="37"/>
      <c r="N1202" s="38"/>
      <c r="O1202" s="38"/>
      <c r="P1202" s="38"/>
      <c r="CI1202" t="s">
        <v>228</v>
      </c>
      <c r="CJ1202">
        <v>513</v>
      </c>
      <c r="CK1202" t="s">
        <v>453</v>
      </c>
      <c r="CL1202" t="s">
        <v>281</v>
      </c>
      <c r="CN1202">
        <f>IF(AND(Table11[[#This Row],[CF heating system]]&lt;&gt;"Gas boiler",Table11[[#This Row],[Subsector]]&lt;&gt;"Industry"),1,0)</f>
        <v>0</v>
      </c>
      <c r="CO1202" s="19">
        <v>0</v>
      </c>
    </row>
    <row r="1203" spans="3:93" x14ac:dyDescent="0.25">
      <c r="C1203" s="36"/>
      <c r="D1203" s="36"/>
      <c r="E1203" s="36"/>
      <c r="F1203" s="36"/>
      <c r="G1203" s="36"/>
      <c r="H1203" s="36"/>
      <c r="I1203" s="36"/>
      <c r="J1203" s="37"/>
      <c r="K1203" s="37"/>
      <c r="L1203" s="37"/>
      <c r="M1203" s="37"/>
      <c r="N1203" s="38"/>
      <c r="O1203" s="38"/>
      <c r="P1203" s="38"/>
      <c r="CI1203" t="s">
        <v>228</v>
      </c>
      <c r="CJ1203">
        <v>514</v>
      </c>
      <c r="CK1203" t="s">
        <v>453</v>
      </c>
      <c r="CL1203" t="s">
        <v>282</v>
      </c>
      <c r="CN1203">
        <f>IF(AND(Table11[[#This Row],[CF heating system]]&lt;&gt;"Gas boiler",Table11[[#This Row],[Subsector]]&lt;&gt;"Industry"),1,0)</f>
        <v>0</v>
      </c>
      <c r="CO1203" s="19">
        <v>0</v>
      </c>
    </row>
    <row r="1204" spans="3:93" x14ac:dyDescent="0.25">
      <c r="C1204" s="36"/>
      <c r="D1204" s="36"/>
      <c r="E1204" s="36"/>
      <c r="F1204" s="36"/>
      <c r="G1204" s="36"/>
      <c r="H1204" s="36"/>
      <c r="I1204" s="36"/>
      <c r="J1204" s="37"/>
      <c r="K1204" s="37"/>
      <c r="L1204" s="37"/>
      <c r="M1204" s="37"/>
      <c r="N1204" s="38"/>
      <c r="O1204" s="38"/>
      <c r="P1204" s="38"/>
      <c r="CI1204" t="s">
        <v>228</v>
      </c>
      <c r="CJ1204">
        <v>515</v>
      </c>
      <c r="CK1204" t="s">
        <v>453</v>
      </c>
      <c r="CL1204" t="s">
        <v>286</v>
      </c>
      <c r="CN1204">
        <f>IF(AND(Table11[[#This Row],[CF heating system]]&lt;&gt;"Gas boiler",Table11[[#This Row],[Subsector]]&lt;&gt;"Industry"),1,0)</f>
        <v>0</v>
      </c>
      <c r="CO1204" s="19">
        <v>0</v>
      </c>
    </row>
    <row r="1205" spans="3:93" x14ac:dyDescent="0.25">
      <c r="C1205" s="36"/>
      <c r="D1205" s="36"/>
      <c r="E1205" s="36"/>
      <c r="F1205" s="36"/>
      <c r="G1205" s="36"/>
      <c r="H1205" s="36"/>
      <c r="I1205" s="36"/>
      <c r="J1205" s="37"/>
      <c r="K1205" s="37"/>
      <c r="L1205" s="37"/>
      <c r="M1205" s="37"/>
      <c r="N1205" s="38"/>
      <c r="O1205" s="38"/>
      <c r="P1205" s="38"/>
      <c r="CI1205" t="s">
        <v>228</v>
      </c>
      <c r="CJ1205">
        <v>516</v>
      </c>
      <c r="CK1205" t="s">
        <v>453</v>
      </c>
      <c r="CL1205" t="s">
        <v>462</v>
      </c>
      <c r="CN1205">
        <f>IF(AND(Table11[[#This Row],[CF heating system]]&lt;&gt;"Gas boiler",Table11[[#This Row],[Subsector]]&lt;&gt;"Industry"),1,0)</f>
        <v>0</v>
      </c>
      <c r="CO1205" s="19">
        <v>0</v>
      </c>
    </row>
    <row r="1206" spans="3:93" x14ac:dyDescent="0.25">
      <c r="C1206" s="36"/>
      <c r="D1206" s="36"/>
      <c r="E1206" s="36"/>
      <c r="F1206" s="36"/>
      <c r="G1206" s="36"/>
      <c r="H1206" s="36"/>
      <c r="I1206" s="36"/>
      <c r="J1206" s="37"/>
      <c r="K1206" s="37"/>
      <c r="L1206" s="37"/>
      <c r="M1206" s="37"/>
      <c r="N1206" s="38"/>
      <c r="O1206" s="38"/>
      <c r="P1206" s="38"/>
      <c r="CI1206" t="s">
        <v>228</v>
      </c>
      <c r="CJ1206">
        <v>517</v>
      </c>
      <c r="CK1206" t="s">
        <v>453</v>
      </c>
      <c r="CL1206" t="s">
        <v>475</v>
      </c>
      <c r="CN1206">
        <f>IF(AND(Table11[[#This Row],[CF heating system]]&lt;&gt;"Gas boiler",Table11[[#This Row],[Subsector]]&lt;&gt;"Industry"),1,0)</f>
        <v>0</v>
      </c>
      <c r="CO1206" s="19">
        <v>0</v>
      </c>
    </row>
    <row r="1207" spans="3:93" x14ac:dyDescent="0.25">
      <c r="C1207" s="36"/>
      <c r="D1207" s="36"/>
      <c r="E1207" s="36"/>
      <c r="F1207" s="36"/>
      <c r="G1207" s="36"/>
      <c r="H1207" s="36"/>
      <c r="I1207" s="36"/>
      <c r="J1207" s="37"/>
      <c r="K1207" s="37"/>
      <c r="L1207" s="37"/>
      <c r="M1207" s="37"/>
      <c r="N1207" s="38"/>
      <c r="O1207" s="38"/>
      <c r="P1207" s="38"/>
      <c r="CI1207" t="s">
        <v>228</v>
      </c>
      <c r="CJ1207">
        <v>518</v>
      </c>
      <c r="CK1207" t="s">
        <v>453</v>
      </c>
      <c r="CL1207" t="s">
        <v>282</v>
      </c>
      <c r="CN1207">
        <f>IF(AND(Table11[[#This Row],[CF heating system]]&lt;&gt;"Gas boiler",Table11[[#This Row],[Subsector]]&lt;&gt;"Industry"),1,0)</f>
        <v>0</v>
      </c>
      <c r="CO1207" s="19">
        <v>0</v>
      </c>
    </row>
    <row r="1208" spans="3:93" x14ac:dyDescent="0.25">
      <c r="C1208" s="36"/>
      <c r="D1208" s="36"/>
      <c r="E1208" s="36"/>
      <c r="F1208" s="36"/>
      <c r="G1208" s="36"/>
      <c r="H1208" s="36"/>
      <c r="I1208" s="36"/>
      <c r="J1208" s="37"/>
      <c r="K1208" s="37"/>
      <c r="L1208" s="37"/>
      <c r="M1208" s="37"/>
      <c r="N1208" s="38"/>
      <c r="O1208" s="38"/>
      <c r="P1208" s="38"/>
      <c r="CI1208" t="s">
        <v>228</v>
      </c>
      <c r="CJ1208">
        <v>519</v>
      </c>
      <c r="CK1208" t="s">
        <v>453</v>
      </c>
      <c r="CL1208" t="s">
        <v>267</v>
      </c>
      <c r="CN1208">
        <f>IF(AND(Table11[[#This Row],[CF heating system]]&lt;&gt;"Gas boiler",Table11[[#This Row],[Subsector]]&lt;&gt;"Industry"),1,0)</f>
        <v>0</v>
      </c>
      <c r="CO1208" s="19">
        <v>0</v>
      </c>
    </row>
    <row r="1209" spans="3:93" x14ac:dyDescent="0.25">
      <c r="C1209" s="36"/>
      <c r="D1209" s="36"/>
      <c r="E1209" s="36"/>
      <c r="F1209" s="36"/>
      <c r="G1209" s="36"/>
      <c r="H1209" s="36"/>
      <c r="I1209" s="36"/>
      <c r="J1209" s="37"/>
      <c r="K1209" s="37"/>
      <c r="L1209" s="37"/>
      <c r="M1209" s="37"/>
      <c r="N1209" s="38"/>
      <c r="O1209" s="38"/>
      <c r="P1209" s="38"/>
      <c r="CI1209" t="s">
        <v>228</v>
      </c>
      <c r="CJ1209">
        <v>520</v>
      </c>
      <c r="CK1209" t="s">
        <v>453</v>
      </c>
      <c r="CL1209" t="s">
        <v>282</v>
      </c>
      <c r="CN1209">
        <f>IF(AND(Table11[[#This Row],[CF heating system]]&lt;&gt;"Gas boiler",Table11[[#This Row],[Subsector]]&lt;&gt;"Industry"),1,0)</f>
        <v>0</v>
      </c>
      <c r="CO1209" s="19">
        <v>0</v>
      </c>
    </row>
    <row r="1210" spans="3:93" x14ac:dyDescent="0.25">
      <c r="C1210" s="36"/>
      <c r="D1210" s="36"/>
      <c r="E1210" s="36"/>
      <c r="F1210" s="36"/>
      <c r="G1210" s="36"/>
      <c r="H1210" s="36"/>
      <c r="I1210" s="36"/>
      <c r="J1210" s="37"/>
      <c r="K1210" s="37"/>
      <c r="L1210" s="37"/>
      <c r="M1210" s="37"/>
      <c r="N1210" s="38"/>
      <c r="O1210" s="38"/>
      <c r="P1210" s="38"/>
      <c r="CI1210" t="s">
        <v>228</v>
      </c>
      <c r="CJ1210">
        <v>521</v>
      </c>
      <c r="CK1210" t="s">
        <v>453</v>
      </c>
      <c r="CL1210" t="s">
        <v>286</v>
      </c>
      <c r="CN1210">
        <f>IF(AND(Table11[[#This Row],[CF heating system]]&lt;&gt;"Gas boiler",Table11[[#This Row],[Subsector]]&lt;&gt;"Industry"),1,0)</f>
        <v>0</v>
      </c>
      <c r="CO1210" s="19">
        <v>0</v>
      </c>
    </row>
    <row r="1211" spans="3:93" x14ac:dyDescent="0.25">
      <c r="C1211" s="36"/>
      <c r="D1211" s="36"/>
      <c r="E1211" s="36"/>
      <c r="F1211" s="36"/>
      <c r="G1211" s="36"/>
      <c r="H1211" s="36"/>
      <c r="I1211" s="36"/>
      <c r="J1211" s="37"/>
      <c r="K1211" s="37"/>
      <c r="L1211" s="37"/>
      <c r="M1211" s="37"/>
      <c r="N1211" s="38"/>
      <c r="O1211" s="38"/>
      <c r="P1211" s="38"/>
      <c r="CI1211" t="s">
        <v>228</v>
      </c>
      <c r="CJ1211">
        <v>522</v>
      </c>
      <c r="CK1211" t="s">
        <v>453</v>
      </c>
      <c r="CL1211" t="s">
        <v>462</v>
      </c>
      <c r="CN1211">
        <f>IF(AND(Table11[[#This Row],[CF heating system]]&lt;&gt;"Gas boiler",Table11[[#This Row],[Subsector]]&lt;&gt;"Industry"),1,0)</f>
        <v>0</v>
      </c>
      <c r="CO1211" s="19">
        <v>0</v>
      </c>
    </row>
    <row r="1212" spans="3:93" x14ac:dyDescent="0.25">
      <c r="C1212" s="36"/>
      <c r="D1212" s="36"/>
      <c r="E1212" s="36"/>
      <c r="F1212" s="36"/>
      <c r="G1212" s="36"/>
      <c r="H1212" s="36"/>
      <c r="I1212" s="36"/>
      <c r="J1212" s="37"/>
      <c r="K1212" s="37"/>
      <c r="L1212" s="37"/>
      <c r="M1212" s="37"/>
      <c r="N1212" s="38"/>
      <c r="O1212" s="38"/>
      <c r="P1212" s="38"/>
      <c r="CI1212" t="s">
        <v>228</v>
      </c>
      <c r="CJ1212">
        <v>523</v>
      </c>
      <c r="CK1212" t="s">
        <v>453</v>
      </c>
      <c r="CL1212" t="s">
        <v>475</v>
      </c>
      <c r="CN1212">
        <f>IF(AND(Table11[[#This Row],[CF heating system]]&lt;&gt;"Gas boiler",Table11[[#This Row],[Subsector]]&lt;&gt;"Industry"),1,0)</f>
        <v>0</v>
      </c>
      <c r="CO1212" s="19">
        <v>0</v>
      </c>
    </row>
    <row r="1213" spans="3:93" x14ac:dyDescent="0.25">
      <c r="C1213" s="36"/>
      <c r="D1213" s="36"/>
      <c r="E1213" s="36"/>
      <c r="F1213" s="36"/>
      <c r="G1213" s="36"/>
      <c r="H1213" s="36"/>
      <c r="I1213" s="36"/>
      <c r="J1213" s="37"/>
      <c r="K1213" s="37"/>
      <c r="L1213" s="37"/>
      <c r="M1213" s="37"/>
      <c r="N1213" s="38"/>
      <c r="O1213" s="38"/>
      <c r="P1213" s="38"/>
      <c r="CI1213" t="s">
        <v>228</v>
      </c>
      <c r="CJ1213">
        <v>524</v>
      </c>
      <c r="CK1213" t="s">
        <v>453</v>
      </c>
      <c r="CL1213" t="s">
        <v>282</v>
      </c>
      <c r="CN1213">
        <f>IF(AND(Table11[[#This Row],[CF heating system]]&lt;&gt;"Gas boiler",Table11[[#This Row],[Subsector]]&lt;&gt;"Industry"),1,0)</f>
        <v>0</v>
      </c>
      <c r="CO1213" s="19">
        <v>0</v>
      </c>
    </row>
    <row r="1214" spans="3:93" x14ac:dyDescent="0.25">
      <c r="C1214" s="36"/>
      <c r="D1214" s="36"/>
      <c r="E1214" s="36"/>
      <c r="F1214" s="36"/>
      <c r="G1214" s="36"/>
      <c r="H1214" s="36"/>
      <c r="I1214" s="36"/>
      <c r="J1214" s="37"/>
      <c r="K1214" s="37"/>
      <c r="L1214" s="37"/>
      <c r="M1214" s="37"/>
      <c r="N1214" s="38"/>
      <c r="O1214" s="38"/>
      <c r="P1214" s="38"/>
      <c r="CI1214" t="s">
        <v>228</v>
      </c>
      <c r="CJ1214">
        <v>525</v>
      </c>
      <c r="CK1214" t="s">
        <v>453</v>
      </c>
      <c r="CL1214" t="s">
        <v>462</v>
      </c>
      <c r="CN1214">
        <f>IF(AND(Table11[[#This Row],[CF heating system]]&lt;&gt;"Gas boiler",Table11[[#This Row],[Subsector]]&lt;&gt;"Industry"),1,0)</f>
        <v>0</v>
      </c>
      <c r="CO1214" s="19">
        <v>0</v>
      </c>
    </row>
    <row r="1215" spans="3:93" x14ac:dyDescent="0.25">
      <c r="C1215" s="36"/>
      <c r="D1215" s="36"/>
      <c r="E1215" s="36"/>
      <c r="F1215" s="36"/>
      <c r="G1215" s="36"/>
      <c r="H1215" s="36"/>
      <c r="I1215" s="36"/>
      <c r="J1215" s="37"/>
      <c r="K1215" s="37"/>
      <c r="L1215" s="37"/>
      <c r="M1215" s="37"/>
      <c r="N1215" s="38"/>
      <c r="O1215" s="38"/>
      <c r="P1215" s="38"/>
      <c r="CI1215" t="s">
        <v>228</v>
      </c>
      <c r="CJ1215">
        <v>526</v>
      </c>
      <c r="CK1215" t="s">
        <v>453</v>
      </c>
      <c r="CL1215" t="s">
        <v>286</v>
      </c>
      <c r="CN1215">
        <f>IF(AND(Table11[[#This Row],[CF heating system]]&lt;&gt;"Gas boiler",Table11[[#This Row],[Subsector]]&lt;&gt;"Industry"),1,0)</f>
        <v>0</v>
      </c>
      <c r="CO1215" s="19">
        <v>0</v>
      </c>
    </row>
    <row r="1216" spans="3:93" x14ac:dyDescent="0.25">
      <c r="C1216" s="36"/>
      <c r="D1216" s="36"/>
      <c r="E1216" s="36"/>
      <c r="F1216" s="36"/>
      <c r="G1216" s="36"/>
      <c r="H1216" s="36"/>
      <c r="I1216" s="36"/>
      <c r="J1216" s="37"/>
      <c r="K1216" s="37"/>
      <c r="L1216" s="37"/>
      <c r="M1216" s="37"/>
      <c r="N1216" s="38"/>
      <c r="O1216" s="38"/>
      <c r="P1216" s="38"/>
      <c r="CI1216" t="s">
        <v>228</v>
      </c>
      <c r="CJ1216">
        <v>527</v>
      </c>
      <c r="CK1216" t="s">
        <v>453</v>
      </c>
      <c r="CL1216" t="s">
        <v>458</v>
      </c>
      <c r="CN1216">
        <f>IF(AND(Table11[[#This Row],[CF heating system]]&lt;&gt;"Gas boiler",Table11[[#This Row],[Subsector]]&lt;&gt;"Industry"),1,0)</f>
        <v>0</v>
      </c>
      <c r="CO1216" s="19">
        <v>0</v>
      </c>
    </row>
    <row r="1217" spans="3:93" x14ac:dyDescent="0.25">
      <c r="C1217" s="36"/>
      <c r="D1217" s="36"/>
      <c r="E1217" s="36"/>
      <c r="F1217" s="36"/>
      <c r="G1217" s="36"/>
      <c r="H1217" s="36"/>
      <c r="I1217" s="36"/>
      <c r="J1217" s="37"/>
      <c r="K1217" s="37"/>
      <c r="L1217" s="37"/>
      <c r="M1217" s="37"/>
      <c r="N1217" s="38"/>
      <c r="O1217" s="38"/>
      <c r="P1217" s="38"/>
      <c r="CI1217" t="s">
        <v>228</v>
      </c>
      <c r="CJ1217">
        <v>528</v>
      </c>
      <c r="CK1217" t="s">
        <v>453</v>
      </c>
      <c r="CL1217" t="s">
        <v>462</v>
      </c>
      <c r="CN1217">
        <f>IF(AND(Table11[[#This Row],[CF heating system]]&lt;&gt;"Gas boiler",Table11[[#This Row],[Subsector]]&lt;&gt;"Industry"),1,0)</f>
        <v>0</v>
      </c>
      <c r="CO1217" s="19">
        <v>0</v>
      </c>
    </row>
    <row r="1218" spans="3:93" x14ac:dyDescent="0.25">
      <c r="C1218" s="36"/>
      <c r="D1218" s="36"/>
      <c r="E1218" s="36"/>
      <c r="F1218" s="36"/>
      <c r="G1218" s="36"/>
      <c r="H1218" s="36"/>
      <c r="I1218" s="36"/>
      <c r="J1218" s="37"/>
      <c r="K1218" s="37"/>
      <c r="L1218" s="37"/>
      <c r="M1218" s="37"/>
      <c r="N1218" s="38"/>
      <c r="O1218" s="38"/>
      <c r="P1218" s="38"/>
      <c r="CI1218" t="s">
        <v>228</v>
      </c>
      <c r="CJ1218">
        <v>529</v>
      </c>
      <c r="CK1218" t="s">
        <v>453</v>
      </c>
      <c r="CL1218" t="s">
        <v>286</v>
      </c>
      <c r="CN1218">
        <f>IF(AND(Table11[[#This Row],[CF heating system]]&lt;&gt;"Gas boiler",Table11[[#This Row],[Subsector]]&lt;&gt;"Industry"),1,0)</f>
        <v>0</v>
      </c>
      <c r="CO1218" s="19">
        <v>0</v>
      </c>
    </row>
    <row r="1219" spans="3:93" x14ac:dyDescent="0.25">
      <c r="C1219" s="36"/>
      <c r="D1219" s="36"/>
      <c r="E1219" s="36"/>
      <c r="F1219" s="36"/>
      <c r="G1219" s="36"/>
      <c r="H1219" s="36"/>
      <c r="I1219" s="36"/>
      <c r="J1219" s="37"/>
      <c r="K1219" s="37"/>
      <c r="L1219" s="37"/>
      <c r="M1219" s="37"/>
      <c r="N1219" s="38"/>
      <c r="O1219" s="38"/>
      <c r="P1219" s="38"/>
      <c r="CI1219" t="s">
        <v>228</v>
      </c>
      <c r="CJ1219">
        <v>530</v>
      </c>
      <c r="CK1219" t="s">
        <v>453</v>
      </c>
      <c r="CL1219" t="s">
        <v>462</v>
      </c>
      <c r="CN1219">
        <f>IF(AND(Table11[[#This Row],[CF heating system]]&lt;&gt;"Gas boiler",Table11[[#This Row],[Subsector]]&lt;&gt;"Industry"),1,0)</f>
        <v>0</v>
      </c>
      <c r="CO1219" s="19">
        <v>0</v>
      </c>
    </row>
    <row r="1220" spans="3:93" x14ac:dyDescent="0.25">
      <c r="C1220" s="36"/>
      <c r="D1220" s="36"/>
      <c r="E1220" s="36"/>
      <c r="F1220" s="36"/>
      <c r="G1220" s="36"/>
      <c r="H1220" s="36"/>
      <c r="I1220" s="36"/>
      <c r="J1220" s="37"/>
      <c r="K1220" s="37"/>
      <c r="L1220" s="37"/>
      <c r="M1220" s="37"/>
      <c r="N1220" s="38"/>
      <c r="O1220" s="38"/>
      <c r="P1220" s="38"/>
      <c r="CI1220" t="s">
        <v>228</v>
      </c>
      <c r="CJ1220">
        <v>531</v>
      </c>
      <c r="CK1220" t="s">
        <v>453</v>
      </c>
      <c r="CL1220" t="s">
        <v>475</v>
      </c>
      <c r="CN1220">
        <f>IF(AND(Table11[[#This Row],[CF heating system]]&lt;&gt;"Gas boiler",Table11[[#This Row],[Subsector]]&lt;&gt;"Industry"),1,0)</f>
        <v>0</v>
      </c>
      <c r="CO1220" s="19">
        <v>0</v>
      </c>
    </row>
    <row r="1221" spans="3:93" x14ac:dyDescent="0.25">
      <c r="C1221" s="36"/>
      <c r="D1221" s="36"/>
      <c r="E1221" s="36"/>
      <c r="F1221" s="36"/>
      <c r="G1221" s="36"/>
      <c r="H1221" s="36"/>
      <c r="I1221" s="36"/>
      <c r="J1221" s="37"/>
      <c r="K1221" s="37"/>
      <c r="L1221" s="37"/>
      <c r="M1221" s="37"/>
      <c r="N1221" s="38"/>
      <c r="O1221" s="38"/>
      <c r="P1221" s="38"/>
      <c r="CI1221" t="s">
        <v>228</v>
      </c>
      <c r="CJ1221">
        <v>532</v>
      </c>
      <c r="CK1221" t="s">
        <v>453</v>
      </c>
      <c r="CL1221" t="s">
        <v>281</v>
      </c>
      <c r="CN1221">
        <f>IF(AND(Table11[[#This Row],[CF heating system]]&lt;&gt;"Gas boiler",Table11[[#This Row],[Subsector]]&lt;&gt;"Industry"),1,0)</f>
        <v>0</v>
      </c>
      <c r="CO1221" s="19">
        <v>0</v>
      </c>
    </row>
    <row r="1222" spans="3:93" x14ac:dyDescent="0.25">
      <c r="C1222" s="36"/>
      <c r="D1222" s="36"/>
      <c r="E1222" s="36"/>
      <c r="F1222" s="36"/>
      <c r="G1222" s="36"/>
      <c r="H1222" s="36"/>
      <c r="I1222" s="36"/>
      <c r="J1222" s="37"/>
      <c r="K1222" s="37"/>
      <c r="L1222" s="37"/>
      <c r="M1222" s="37"/>
      <c r="N1222" s="38"/>
      <c r="O1222" s="38"/>
      <c r="P1222" s="38"/>
      <c r="CI1222" t="s">
        <v>228</v>
      </c>
      <c r="CJ1222">
        <v>533</v>
      </c>
      <c r="CK1222" t="s">
        <v>453</v>
      </c>
      <c r="CL1222" t="s">
        <v>286</v>
      </c>
      <c r="CN1222">
        <f>IF(AND(Table11[[#This Row],[CF heating system]]&lt;&gt;"Gas boiler",Table11[[#This Row],[Subsector]]&lt;&gt;"Industry"),1,0)</f>
        <v>0</v>
      </c>
      <c r="CO1222" s="19">
        <v>0</v>
      </c>
    </row>
    <row r="1223" spans="3:93" x14ac:dyDescent="0.25">
      <c r="C1223" s="36"/>
      <c r="D1223" s="36"/>
      <c r="E1223" s="36"/>
      <c r="F1223" s="36"/>
      <c r="G1223" s="36"/>
      <c r="H1223" s="36"/>
      <c r="I1223" s="36"/>
      <c r="J1223" s="37"/>
      <c r="K1223" s="37"/>
      <c r="L1223" s="37"/>
      <c r="M1223" s="37"/>
      <c r="N1223" s="38"/>
      <c r="O1223" s="38"/>
      <c r="P1223" s="38"/>
      <c r="CI1223" t="s">
        <v>228</v>
      </c>
      <c r="CJ1223">
        <v>534</v>
      </c>
      <c r="CK1223" t="s">
        <v>453</v>
      </c>
      <c r="CL1223" t="s">
        <v>267</v>
      </c>
      <c r="CN1223">
        <f>IF(AND(Table11[[#This Row],[CF heating system]]&lt;&gt;"Gas boiler",Table11[[#This Row],[Subsector]]&lt;&gt;"Industry"),1,0)</f>
        <v>0</v>
      </c>
      <c r="CO1223" s="19">
        <v>0</v>
      </c>
    </row>
    <row r="1224" spans="3:93" x14ac:dyDescent="0.25">
      <c r="C1224" s="36"/>
      <c r="D1224" s="36"/>
      <c r="E1224" s="36"/>
      <c r="F1224" s="36"/>
      <c r="G1224" s="36"/>
      <c r="H1224" s="36"/>
      <c r="I1224" s="36"/>
      <c r="J1224" s="37"/>
      <c r="K1224" s="37"/>
      <c r="L1224" s="37"/>
      <c r="M1224" s="37"/>
      <c r="N1224" s="38"/>
      <c r="O1224" s="38"/>
      <c r="P1224" s="38"/>
      <c r="CI1224" t="s">
        <v>228</v>
      </c>
      <c r="CJ1224">
        <v>535</v>
      </c>
      <c r="CK1224" t="s">
        <v>453</v>
      </c>
      <c r="CL1224" t="s">
        <v>458</v>
      </c>
      <c r="CN1224">
        <f>IF(AND(Table11[[#This Row],[CF heating system]]&lt;&gt;"Gas boiler",Table11[[#This Row],[Subsector]]&lt;&gt;"Industry"),1,0)</f>
        <v>0</v>
      </c>
      <c r="CO1224" s="19">
        <v>0</v>
      </c>
    </row>
    <row r="1225" spans="3:93" x14ac:dyDescent="0.25">
      <c r="C1225" s="36"/>
      <c r="D1225" s="36"/>
      <c r="E1225" s="36"/>
      <c r="F1225" s="36"/>
      <c r="G1225" s="36"/>
      <c r="H1225" s="36"/>
      <c r="I1225" s="36"/>
      <c r="J1225" s="37"/>
      <c r="K1225" s="37"/>
      <c r="L1225" s="37"/>
      <c r="M1225" s="37"/>
      <c r="N1225" s="38"/>
      <c r="O1225" s="38"/>
      <c r="P1225" s="38"/>
      <c r="CI1225" t="s">
        <v>228</v>
      </c>
      <c r="CJ1225">
        <v>536</v>
      </c>
      <c r="CK1225" t="s">
        <v>453</v>
      </c>
      <c r="CL1225" t="s">
        <v>282</v>
      </c>
      <c r="CN1225">
        <f>IF(AND(Table11[[#This Row],[CF heating system]]&lt;&gt;"Gas boiler",Table11[[#This Row],[Subsector]]&lt;&gt;"Industry"),1,0)</f>
        <v>0</v>
      </c>
      <c r="CO1225" s="19">
        <v>0</v>
      </c>
    </row>
    <row r="1226" spans="3:93" x14ac:dyDescent="0.25">
      <c r="C1226" s="36"/>
      <c r="D1226" s="36"/>
      <c r="E1226" s="36"/>
      <c r="F1226" s="36"/>
      <c r="G1226" s="36"/>
      <c r="H1226" s="36"/>
      <c r="I1226" s="36"/>
      <c r="J1226" s="37"/>
      <c r="K1226" s="37"/>
      <c r="L1226" s="37"/>
      <c r="M1226" s="37"/>
      <c r="N1226" s="38"/>
      <c r="O1226" s="38"/>
      <c r="P1226" s="38"/>
      <c r="CI1226" t="s">
        <v>228</v>
      </c>
      <c r="CJ1226">
        <v>537</v>
      </c>
      <c r="CK1226" t="s">
        <v>453</v>
      </c>
      <c r="CL1226" t="s">
        <v>286</v>
      </c>
      <c r="CN1226">
        <f>IF(AND(Table11[[#This Row],[CF heating system]]&lt;&gt;"Gas boiler",Table11[[#This Row],[Subsector]]&lt;&gt;"Industry"),1,0)</f>
        <v>0</v>
      </c>
      <c r="CO1226" s="19">
        <v>0</v>
      </c>
    </row>
    <row r="1227" spans="3:93" x14ac:dyDescent="0.25">
      <c r="C1227" s="36"/>
      <c r="D1227" s="36"/>
      <c r="E1227" s="36"/>
      <c r="F1227" s="36"/>
      <c r="G1227" s="36"/>
      <c r="H1227" s="36"/>
      <c r="I1227" s="36"/>
      <c r="J1227" s="37"/>
      <c r="K1227" s="37"/>
      <c r="L1227" s="37"/>
      <c r="M1227" s="37"/>
      <c r="N1227" s="38"/>
      <c r="O1227" s="38"/>
      <c r="P1227" s="38"/>
      <c r="CI1227" t="s">
        <v>228</v>
      </c>
      <c r="CJ1227">
        <v>538</v>
      </c>
      <c r="CK1227" t="s">
        <v>453</v>
      </c>
      <c r="CL1227" t="s">
        <v>458</v>
      </c>
      <c r="CN1227">
        <f>IF(AND(Table11[[#This Row],[CF heating system]]&lt;&gt;"Gas boiler",Table11[[#This Row],[Subsector]]&lt;&gt;"Industry"),1,0)</f>
        <v>0</v>
      </c>
      <c r="CO1227" s="19">
        <v>0</v>
      </c>
    </row>
    <row r="1228" spans="3:93" x14ac:dyDescent="0.25">
      <c r="C1228" s="36"/>
      <c r="D1228" s="36"/>
      <c r="E1228" s="36"/>
      <c r="F1228" s="36"/>
      <c r="G1228" s="36"/>
      <c r="H1228" s="36"/>
      <c r="I1228" s="36"/>
      <c r="J1228" s="37"/>
      <c r="K1228" s="37"/>
      <c r="L1228" s="37"/>
      <c r="M1228" s="37"/>
      <c r="N1228" s="38"/>
      <c r="O1228" s="38"/>
      <c r="P1228" s="38"/>
      <c r="CI1228" t="s">
        <v>228</v>
      </c>
      <c r="CJ1228">
        <v>539</v>
      </c>
      <c r="CK1228" t="s">
        <v>453</v>
      </c>
      <c r="CL1228" t="s">
        <v>462</v>
      </c>
      <c r="CN1228">
        <f>IF(AND(Table11[[#This Row],[CF heating system]]&lt;&gt;"Gas boiler",Table11[[#This Row],[Subsector]]&lt;&gt;"Industry"),1,0)</f>
        <v>0</v>
      </c>
      <c r="CO1228" s="19">
        <v>0</v>
      </c>
    </row>
    <row r="1229" spans="3:93" x14ac:dyDescent="0.25">
      <c r="C1229" s="36"/>
      <c r="D1229" s="36"/>
      <c r="E1229" s="36"/>
      <c r="F1229" s="36"/>
      <c r="G1229" s="36"/>
      <c r="H1229" s="36"/>
      <c r="I1229" s="36"/>
      <c r="J1229" s="37"/>
      <c r="K1229" s="37"/>
      <c r="L1229" s="37"/>
      <c r="M1229" s="37"/>
      <c r="N1229" s="38"/>
      <c r="O1229" s="38"/>
      <c r="P1229" s="38"/>
      <c r="CI1229" t="s">
        <v>228</v>
      </c>
      <c r="CJ1229">
        <v>540</v>
      </c>
      <c r="CK1229" t="s">
        <v>453</v>
      </c>
      <c r="CL1229" t="s">
        <v>475</v>
      </c>
      <c r="CN1229">
        <f>IF(AND(Table11[[#This Row],[CF heating system]]&lt;&gt;"Gas boiler",Table11[[#This Row],[Subsector]]&lt;&gt;"Industry"),1,0)</f>
        <v>0</v>
      </c>
      <c r="CO1229" s="19">
        <v>0</v>
      </c>
    </row>
    <row r="1230" spans="3:93" x14ac:dyDescent="0.25">
      <c r="C1230" s="36"/>
      <c r="D1230" s="36"/>
      <c r="E1230" s="36"/>
      <c r="F1230" s="36"/>
      <c r="G1230" s="36"/>
      <c r="H1230" s="36"/>
      <c r="I1230" s="36"/>
      <c r="J1230" s="37"/>
      <c r="K1230" s="37"/>
      <c r="L1230" s="37"/>
      <c r="M1230" s="37"/>
      <c r="N1230" s="38"/>
      <c r="O1230" s="38"/>
      <c r="P1230" s="38"/>
      <c r="CI1230" t="s">
        <v>228</v>
      </c>
      <c r="CJ1230">
        <v>541</v>
      </c>
      <c r="CK1230" t="s">
        <v>453</v>
      </c>
      <c r="CL1230" t="s">
        <v>281</v>
      </c>
      <c r="CN1230">
        <f>IF(AND(Table11[[#This Row],[CF heating system]]&lt;&gt;"Gas boiler",Table11[[#This Row],[Subsector]]&lt;&gt;"Industry"),1,0)</f>
        <v>0</v>
      </c>
      <c r="CO1230" s="19">
        <v>0</v>
      </c>
    </row>
    <row r="1231" spans="3:93" x14ac:dyDescent="0.25">
      <c r="C1231" s="36"/>
      <c r="D1231" s="36"/>
      <c r="E1231" s="36"/>
      <c r="F1231" s="36"/>
      <c r="G1231" s="36"/>
      <c r="H1231" s="36"/>
      <c r="I1231" s="36"/>
      <c r="J1231" s="37"/>
      <c r="K1231" s="37"/>
      <c r="L1231" s="37"/>
      <c r="M1231" s="37"/>
      <c r="N1231" s="38"/>
      <c r="O1231" s="38"/>
      <c r="P1231" s="38"/>
      <c r="CI1231" t="s">
        <v>228</v>
      </c>
      <c r="CJ1231">
        <v>542</v>
      </c>
      <c r="CK1231" t="s">
        <v>453</v>
      </c>
      <c r="CL1231" t="s">
        <v>282</v>
      </c>
      <c r="CN1231">
        <f>IF(AND(Table11[[#This Row],[CF heating system]]&lt;&gt;"Gas boiler",Table11[[#This Row],[Subsector]]&lt;&gt;"Industry"),1,0)</f>
        <v>0</v>
      </c>
      <c r="CO1231" s="19">
        <v>0</v>
      </c>
    </row>
    <row r="1232" spans="3:93" x14ac:dyDescent="0.25">
      <c r="C1232" s="36"/>
      <c r="D1232" s="36"/>
      <c r="E1232" s="36"/>
      <c r="F1232" s="36"/>
      <c r="G1232" s="36"/>
      <c r="H1232" s="36"/>
      <c r="I1232" s="36"/>
      <c r="J1232" s="37"/>
      <c r="K1232" s="37"/>
      <c r="L1232" s="37"/>
      <c r="M1232" s="37"/>
      <c r="N1232" s="38"/>
      <c r="O1232" s="38"/>
      <c r="P1232" s="38"/>
      <c r="CI1232" t="s">
        <v>228</v>
      </c>
      <c r="CJ1232">
        <v>543</v>
      </c>
      <c r="CK1232" t="s">
        <v>453</v>
      </c>
      <c r="CL1232" t="s">
        <v>286</v>
      </c>
      <c r="CN1232">
        <f>IF(AND(Table11[[#This Row],[CF heating system]]&lt;&gt;"Gas boiler",Table11[[#This Row],[Subsector]]&lt;&gt;"Industry"),1,0)</f>
        <v>0</v>
      </c>
      <c r="CO1232" s="19">
        <v>0</v>
      </c>
    </row>
    <row r="1233" spans="3:93" x14ac:dyDescent="0.25">
      <c r="C1233" s="36"/>
      <c r="D1233" s="36"/>
      <c r="E1233" s="36"/>
      <c r="F1233" s="36"/>
      <c r="G1233" s="36"/>
      <c r="H1233" s="36"/>
      <c r="I1233" s="36"/>
      <c r="J1233" s="37"/>
      <c r="K1233" s="37"/>
      <c r="L1233" s="37"/>
      <c r="M1233" s="37"/>
      <c r="N1233" s="38"/>
      <c r="O1233" s="38"/>
      <c r="P1233" s="38"/>
      <c r="CI1233" t="s">
        <v>228</v>
      </c>
      <c r="CJ1233">
        <v>544</v>
      </c>
      <c r="CK1233" t="s">
        <v>453</v>
      </c>
      <c r="CL1233" t="s">
        <v>462</v>
      </c>
      <c r="CN1233">
        <f>IF(AND(Table11[[#This Row],[CF heating system]]&lt;&gt;"Gas boiler",Table11[[#This Row],[Subsector]]&lt;&gt;"Industry"),1,0)</f>
        <v>0</v>
      </c>
      <c r="CO1233" s="19">
        <v>0</v>
      </c>
    </row>
    <row r="1234" spans="3:93" x14ac:dyDescent="0.25">
      <c r="C1234" s="36"/>
      <c r="D1234" s="36"/>
      <c r="E1234" s="36"/>
      <c r="F1234" s="36"/>
      <c r="G1234" s="36"/>
      <c r="H1234" s="36"/>
      <c r="I1234" s="36"/>
      <c r="J1234" s="37"/>
      <c r="K1234" s="37"/>
      <c r="L1234" s="37"/>
      <c r="M1234" s="37"/>
      <c r="N1234" s="38"/>
      <c r="O1234" s="38"/>
      <c r="P1234" s="38"/>
      <c r="CI1234" t="s">
        <v>228</v>
      </c>
      <c r="CJ1234">
        <v>545</v>
      </c>
      <c r="CK1234" t="s">
        <v>453</v>
      </c>
      <c r="CL1234" t="s">
        <v>475</v>
      </c>
      <c r="CN1234">
        <f>IF(AND(Table11[[#This Row],[CF heating system]]&lt;&gt;"Gas boiler",Table11[[#This Row],[Subsector]]&lt;&gt;"Industry"),1,0)</f>
        <v>0</v>
      </c>
      <c r="CO1234" s="19">
        <v>0</v>
      </c>
    </row>
    <row r="1235" spans="3:93" x14ac:dyDescent="0.25">
      <c r="C1235" s="36"/>
      <c r="D1235" s="36"/>
      <c r="E1235" s="36"/>
      <c r="F1235" s="36"/>
      <c r="G1235" s="36"/>
      <c r="H1235" s="36"/>
      <c r="I1235" s="36"/>
      <c r="J1235" s="37"/>
      <c r="K1235" s="37"/>
      <c r="L1235" s="37"/>
      <c r="M1235" s="37"/>
      <c r="N1235" s="38"/>
      <c r="O1235" s="38"/>
      <c r="P1235" s="38"/>
      <c r="CI1235" t="s">
        <v>228</v>
      </c>
      <c r="CJ1235">
        <v>546</v>
      </c>
      <c r="CK1235" t="s">
        <v>453</v>
      </c>
      <c r="CL1235" t="s">
        <v>281</v>
      </c>
      <c r="CN1235">
        <f>IF(AND(Table11[[#This Row],[CF heating system]]&lt;&gt;"Gas boiler",Table11[[#This Row],[Subsector]]&lt;&gt;"Industry"),1,0)</f>
        <v>0</v>
      </c>
      <c r="CO1235" s="19">
        <v>0</v>
      </c>
    </row>
    <row r="1236" spans="3:93" x14ac:dyDescent="0.25">
      <c r="C1236" s="36"/>
      <c r="D1236" s="36"/>
      <c r="E1236" s="36"/>
      <c r="F1236" s="36"/>
      <c r="G1236" s="36"/>
      <c r="H1236" s="36"/>
      <c r="I1236" s="36"/>
      <c r="J1236" s="37"/>
      <c r="K1236" s="37"/>
      <c r="L1236" s="37"/>
      <c r="M1236" s="37"/>
      <c r="N1236" s="38"/>
      <c r="O1236" s="38"/>
      <c r="P1236" s="38"/>
      <c r="CI1236" t="s">
        <v>228</v>
      </c>
      <c r="CJ1236">
        <v>547</v>
      </c>
      <c r="CK1236" t="s">
        <v>453</v>
      </c>
      <c r="CL1236" t="s">
        <v>282</v>
      </c>
      <c r="CN1236">
        <f>IF(AND(Table11[[#This Row],[CF heating system]]&lt;&gt;"Gas boiler",Table11[[#This Row],[Subsector]]&lt;&gt;"Industry"),1,0)</f>
        <v>0</v>
      </c>
      <c r="CO1236" s="19">
        <v>0</v>
      </c>
    </row>
    <row r="1237" spans="3:93" x14ac:dyDescent="0.25">
      <c r="C1237" s="36"/>
      <c r="D1237" s="36"/>
      <c r="E1237" s="36"/>
      <c r="F1237" s="36"/>
      <c r="G1237" s="36"/>
      <c r="H1237" s="36"/>
      <c r="I1237" s="36"/>
      <c r="J1237" s="37"/>
      <c r="K1237" s="37"/>
      <c r="L1237" s="37"/>
      <c r="M1237" s="37"/>
      <c r="N1237" s="38"/>
      <c r="O1237" s="38"/>
      <c r="P1237" s="38"/>
      <c r="CI1237" t="s">
        <v>228</v>
      </c>
      <c r="CJ1237">
        <v>548</v>
      </c>
      <c r="CK1237" t="s">
        <v>453</v>
      </c>
      <c r="CL1237" t="s">
        <v>286</v>
      </c>
      <c r="CN1237">
        <f>IF(AND(Table11[[#This Row],[CF heating system]]&lt;&gt;"Gas boiler",Table11[[#This Row],[Subsector]]&lt;&gt;"Industry"),1,0)</f>
        <v>0</v>
      </c>
      <c r="CO1237" s="19">
        <v>0</v>
      </c>
    </row>
    <row r="1238" spans="3:93" x14ac:dyDescent="0.25">
      <c r="C1238" s="36"/>
      <c r="D1238" s="36"/>
      <c r="E1238" s="36"/>
      <c r="F1238" s="36"/>
      <c r="G1238" s="36"/>
      <c r="H1238" s="36"/>
      <c r="I1238" s="36"/>
      <c r="J1238" s="37"/>
      <c r="K1238" s="37"/>
      <c r="L1238" s="37"/>
      <c r="M1238" s="37"/>
      <c r="N1238" s="38"/>
      <c r="O1238" s="38"/>
      <c r="P1238" s="38"/>
      <c r="CI1238" t="s">
        <v>228</v>
      </c>
      <c r="CJ1238">
        <v>549</v>
      </c>
      <c r="CK1238" t="s">
        <v>453</v>
      </c>
      <c r="CL1238" t="s">
        <v>462</v>
      </c>
      <c r="CN1238">
        <f>IF(AND(Table11[[#This Row],[CF heating system]]&lt;&gt;"Gas boiler",Table11[[#This Row],[Subsector]]&lt;&gt;"Industry"),1,0)</f>
        <v>0</v>
      </c>
      <c r="CO1238" s="19">
        <v>0</v>
      </c>
    </row>
    <row r="1239" spans="3:93" x14ac:dyDescent="0.25">
      <c r="C1239" s="36"/>
      <c r="D1239" s="36"/>
      <c r="E1239" s="36"/>
      <c r="F1239" s="36"/>
      <c r="G1239" s="36"/>
      <c r="H1239" s="36"/>
      <c r="I1239" s="36"/>
      <c r="J1239" s="37"/>
      <c r="K1239" s="37"/>
      <c r="L1239" s="37"/>
      <c r="M1239" s="37"/>
      <c r="N1239" s="38"/>
      <c r="O1239" s="38"/>
      <c r="P1239" s="38"/>
      <c r="CI1239" t="s">
        <v>228</v>
      </c>
      <c r="CJ1239">
        <v>550</v>
      </c>
      <c r="CK1239" t="s">
        <v>453</v>
      </c>
      <c r="CL1239" t="s">
        <v>475</v>
      </c>
      <c r="CN1239">
        <f>IF(AND(Table11[[#This Row],[CF heating system]]&lt;&gt;"Gas boiler",Table11[[#This Row],[Subsector]]&lt;&gt;"Industry"),1,0)</f>
        <v>0</v>
      </c>
      <c r="CO1239" s="19">
        <v>0</v>
      </c>
    </row>
    <row r="1240" spans="3:93" x14ac:dyDescent="0.25">
      <c r="C1240" s="36"/>
      <c r="D1240" s="36"/>
      <c r="E1240" s="36"/>
      <c r="F1240" s="36"/>
      <c r="G1240" s="36"/>
      <c r="H1240" s="36"/>
      <c r="I1240" s="36"/>
      <c r="J1240" s="37"/>
      <c r="K1240" s="37"/>
      <c r="L1240" s="37"/>
      <c r="M1240" s="37"/>
      <c r="N1240" s="38"/>
      <c r="O1240" s="38"/>
      <c r="P1240" s="38"/>
      <c r="CI1240" t="s">
        <v>228</v>
      </c>
      <c r="CJ1240">
        <v>551</v>
      </c>
      <c r="CK1240" t="s">
        <v>453</v>
      </c>
      <c r="CL1240" t="s">
        <v>282</v>
      </c>
      <c r="CN1240">
        <f>IF(AND(Table11[[#This Row],[CF heating system]]&lt;&gt;"Gas boiler",Table11[[#This Row],[Subsector]]&lt;&gt;"Industry"),1,0)</f>
        <v>0</v>
      </c>
      <c r="CO1240" s="19">
        <v>0</v>
      </c>
    </row>
    <row r="1241" spans="3:93" x14ac:dyDescent="0.25">
      <c r="C1241" s="36"/>
      <c r="D1241" s="36"/>
      <c r="E1241" s="36"/>
      <c r="F1241" s="36"/>
      <c r="G1241" s="36"/>
      <c r="H1241" s="36"/>
      <c r="I1241" s="36"/>
      <c r="J1241" s="37"/>
      <c r="K1241" s="37"/>
      <c r="L1241" s="37"/>
      <c r="M1241" s="37"/>
      <c r="N1241" s="38"/>
      <c r="O1241" s="38"/>
      <c r="P1241" s="38"/>
      <c r="CI1241" t="s">
        <v>228</v>
      </c>
      <c r="CJ1241">
        <v>552</v>
      </c>
      <c r="CK1241" t="s">
        <v>453</v>
      </c>
      <c r="CL1241" t="s">
        <v>267</v>
      </c>
      <c r="CN1241">
        <f>IF(AND(Table11[[#This Row],[CF heating system]]&lt;&gt;"Gas boiler",Table11[[#This Row],[Subsector]]&lt;&gt;"Industry"),1,0)</f>
        <v>0</v>
      </c>
      <c r="CO1241" s="19">
        <v>0</v>
      </c>
    </row>
    <row r="1242" spans="3:93" x14ac:dyDescent="0.25">
      <c r="C1242" s="36"/>
      <c r="D1242" s="36"/>
      <c r="E1242" s="36"/>
      <c r="F1242" s="36"/>
      <c r="G1242" s="36"/>
      <c r="H1242" s="36"/>
      <c r="I1242" s="36"/>
      <c r="J1242" s="37"/>
      <c r="K1242" s="37"/>
      <c r="L1242" s="37"/>
      <c r="M1242" s="37"/>
      <c r="N1242" s="38"/>
      <c r="O1242" s="38"/>
      <c r="P1242" s="38"/>
      <c r="CI1242" t="s">
        <v>228</v>
      </c>
      <c r="CJ1242">
        <v>553</v>
      </c>
      <c r="CK1242" t="s">
        <v>453</v>
      </c>
      <c r="CL1242" t="s">
        <v>282</v>
      </c>
      <c r="CN1242">
        <f>IF(AND(Table11[[#This Row],[CF heating system]]&lt;&gt;"Gas boiler",Table11[[#This Row],[Subsector]]&lt;&gt;"Industry"),1,0)</f>
        <v>0</v>
      </c>
      <c r="CO1242" s="19">
        <v>0</v>
      </c>
    </row>
    <row r="1243" spans="3:93" x14ac:dyDescent="0.25">
      <c r="C1243" s="36"/>
      <c r="D1243" s="36"/>
      <c r="E1243" s="36"/>
      <c r="F1243" s="36"/>
      <c r="G1243" s="36"/>
      <c r="H1243" s="36"/>
      <c r="I1243" s="36"/>
      <c r="J1243" s="37"/>
      <c r="K1243" s="37"/>
      <c r="L1243" s="37"/>
      <c r="M1243" s="37"/>
      <c r="N1243" s="38"/>
      <c r="O1243" s="38"/>
      <c r="P1243" s="38"/>
      <c r="CI1243" t="s">
        <v>228</v>
      </c>
      <c r="CJ1243">
        <v>554</v>
      </c>
      <c r="CK1243" t="s">
        <v>453</v>
      </c>
      <c r="CL1243" t="s">
        <v>286</v>
      </c>
      <c r="CN1243">
        <f>IF(AND(Table11[[#This Row],[CF heating system]]&lt;&gt;"Gas boiler",Table11[[#This Row],[Subsector]]&lt;&gt;"Industry"),1,0)</f>
        <v>0</v>
      </c>
      <c r="CO1243" s="19">
        <v>0</v>
      </c>
    </row>
    <row r="1244" spans="3:93" x14ac:dyDescent="0.25">
      <c r="C1244" s="36"/>
      <c r="D1244" s="36"/>
      <c r="E1244" s="36"/>
      <c r="F1244" s="36"/>
      <c r="G1244" s="36"/>
      <c r="H1244" s="36"/>
      <c r="I1244" s="36"/>
      <c r="J1244" s="37"/>
      <c r="K1244" s="37"/>
      <c r="L1244" s="37"/>
      <c r="M1244" s="37"/>
      <c r="N1244" s="38"/>
      <c r="O1244" s="38"/>
      <c r="P1244" s="38"/>
      <c r="CI1244" t="s">
        <v>228</v>
      </c>
      <c r="CJ1244">
        <v>555</v>
      </c>
      <c r="CK1244" t="s">
        <v>453</v>
      </c>
      <c r="CL1244" t="s">
        <v>462</v>
      </c>
      <c r="CN1244">
        <f>IF(AND(Table11[[#This Row],[CF heating system]]&lt;&gt;"Gas boiler",Table11[[#This Row],[Subsector]]&lt;&gt;"Industry"),1,0)</f>
        <v>0</v>
      </c>
      <c r="CO1244" s="19">
        <v>0</v>
      </c>
    </row>
    <row r="1245" spans="3:93" x14ac:dyDescent="0.25">
      <c r="C1245" s="36"/>
      <c r="D1245" s="36"/>
      <c r="E1245" s="36"/>
      <c r="F1245" s="36"/>
      <c r="G1245" s="36"/>
      <c r="H1245" s="36"/>
      <c r="I1245" s="36"/>
      <c r="J1245" s="37"/>
      <c r="K1245" s="37"/>
      <c r="L1245" s="37"/>
      <c r="M1245" s="37"/>
      <c r="N1245" s="38"/>
      <c r="O1245" s="38"/>
      <c r="P1245" s="38"/>
      <c r="CI1245" t="s">
        <v>228</v>
      </c>
      <c r="CJ1245">
        <v>556</v>
      </c>
      <c r="CK1245" t="s">
        <v>453</v>
      </c>
      <c r="CL1245" t="s">
        <v>475</v>
      </c>
      <c r="CN1245">
        <f>IF(AND(Table11[[#This Row],[CF heating system]]&lt;&gt;"Gas boiler",Table11[[#This Row],[Subsector]]&lt;&gt;"Industry"),1,0)</f>
        <v>0</v>
      </c>
      <c r="CO1245" s="19">
        <v>0</v>
      </c>
    </row>
    <row r="1246" spans="3:93" x14ac:dyDescent="0.25">
      <c r="C1246" s="36"/>
      <c r="D1246" s="36"/>
      <c r="E1246" s="36"/>
      <c r="F1246" s="36"/>
      <c r="G1246" s="36"/>
      <c r="H1246" s="36"/>
      <c r="I1246" s="36"/>
      <c r="J1246" s="37"/>
      <c r="K1246" s="37"/>
      <c r="L1246" s="37"/>
      <c r="M1246" s="37"/>
      <c r="N1246" s="38"/>
      <c r="O1246" s="38"/>
      <c r="P1246" s="38"/>
      <c r="CI1246" t="s">
        <v>228</v>
      </c>
      <c r="CJ1246">
        <v>557</v>
      </c>
      <c r="CK1246" t="s">
        <v>453</v>
      </c>
      <c r="CL1246" t="s">
        <v>282</v>
      </c>
      <c r="CN1246">
        <f>IF(AND(Table11[[#This Row],[CF heating system]]&lt;&gt;"Gas boiler",Table11[[#This Row],[Subsector]]&lt;&gt;"Industry"),1,0)</f>
        <v>0</v>
      </c>
      <c r="CO1246" s="19">
        <v>0</v>
      </c>
    </row>
    <row r="1247" spans="3:93" x14ac:dyDescent="0.25">
      <c r="C1247" s="36"/>
      <c r="D1247" s="36"/>
      <c r="E1247" s="36"/>
      <c r="F1247" s="36"/>
      <c r="G1247" s="36"/>
      <c r="H1247" s="36"/>
      <c r="I1247" s="36"/>
      <c r="J1247" s="37"/>
      <c r="K1247" s="37"/>
      <c r="L1247" s="37"/>
      <c r="M1247" s="37"/>
      <c r="N1247" s="38"/>
      <c r="O1247" s="38"/>
      <c r="P1247" s="38"/>
      <c r="CI1247" t="s">
        <v>228</v>
      </c>
      <c r="CJ1247">
        <v>558</v>
      </c>
      <c r="CK1247" t="s">
        <v>453</v>
      </c>
      <c r="CL1247" t="s">
        <v>462</v>
      </c>
      <c r="CN1247">
        <f>IF(AND(Table11[[#This Row],[CF heating system]]&lt;&gt;"Gas boiler",Table11[[#This Row],[Subsector]]&lt;&gt;"Industry"),1,0)</f>
        <v>0</v>
      </c>
      <c r="CO1247" s="19">
        <v>0</v>
      </c>
    </row>
    <row r="1248" spans="3:93" x14ac:dyDescent="0.25">
      <c r="C1248" s="36"/>
      <c r="D1248" s="36"/>
      <c r="E1248" s="36"/>
      <c r="F1248" s="36"/>
      <c r="G1248" s="36"/>
      <c r="H1248" s="36"/>
      <c r="I1248" s="36"/>
      <c r="J1248" s="37"/>
      <c r="K1248" s="37"/>
      <c r="L1248" s="37"/>
      <c r="M1248" s="37"/>
      <c r="N1248" s="38"/>
      <c r="O1248" s="38"/>
      <c r="P1248" s="38"/>
      <c r="CI1248" t="s">
        <v>228</v>
      </c>
      <c r="CJ1248">
        <v>559</v>
      </c>
      <c r="CK1248" t="s">
        <v>453</v>
      </c>
      <c r="CL1248" t="s">
        <v>286</v>
      </c>
      <c r="CN1248">
        <f>IF(AND(Table11[[#This Row],[CF heating system]]&lt;&gt;"Gas boiler",Table11[[#This Row],[Subsector]]&lt;&gt;"Industry"),1,0)</f>
        <v>0</v>
      </c>
      <c r="CO1248" s="19">
        <v>0</v>
      </c>
    </row>
    <row r="1249" spans="3:93" x14ac:dyDescent="0.25">
      <c r="C1249" s="36"/>
      <c r="D1249" s="36"/>
      <c r="E1249" s="36"/>
      <c r="F1249" s="36"/>
      <c r="G1249" s="36"/>
      <c r="H1249" s="36"/>
      <c r="I1249" s="36"/>
      <c r="J1249" s="37"/>
      <c r="K1249" s="37"/>
      <c r="L1249" s="37"/>
      <c r="M1249" s="37"/>
      <c r="N1249" s="38"/>
      <c r="O1249" s="38"/>
      <c r="P1249" s="38"/>
      <c r="CI1249" t="s">
        <v>228</v>
      </c>
      <c r="CJ1249">
        <v>560</v>
      </c>
      <c r="CK1249" t="s">
        <v>453</v>
      </c>
      <c r="CL1249" t="s">
        <v>458</v>
      </c>
      <c r="CN1249">
        <f>IF(AND(Table11[[#This Row],[CF heating system]]&lt;&gt;"Gas boiler",Table11[[#This Row],[Subsector]]&lt;&gt;"Industry"),1,0)</f>
        <v>0</v>
      </c>
      <c r="CO1249" s="19">
        <v>0</v>
      </c>
    </row>
    <row r="1250" spans="3:93" x14ac:dyDescent="0.25">
      <c r="C1250" s="36"/>
      <c r="D1250" s="36"/>
      <c r="E1250" s="36"/>
      <c r="F1250" s="36"/>
      <c r="G1250" s="36"/>
      <c r="H1250" s="36"/>
      <c r="I1250" s="36"/>
      <c r="J1250" s="37"/>
      <c r="K1250" s="37"/>
      <c r="L1250" s="37"/>
      <c r="M1250" s="37"/>
      <c r="N1250" s="38"/>
      <c r="O1250" s="38"/>
      <c r="P1250" s="38"/>
      <c r="CI1250" t="s">
        <v>228</v>
      </c>
      <c r="CJ1250">
        <v>561</v>
      </c>
      <c r="CK1250" t="s">
        <v>453</v>
      </c>
      <c r="CL1250" t="s">
        <v>462</v>
      </c>
      <c r="CN1250">
        <f>IF(AND(Table11[[#This Row],[CF heating system]]&lt;&gt;"Gas boiler",Table11[[#This Row],[Subsector]]&lt;&gt;"Industry"),1,0)</f>
        <v>0</v>
      </c>
      <c r="CO1250" s="19">
        <v>0</v>
      </c>
    </row>
    <row r="1251" spans="3:93" x14ac:dyDescent="0.25">
      <c r="C1251" s="36"/>
      <c r="D1251" s="36"/>
      <c r="E1251" s="36"/>
      <c r="F1251" s="36"/>
      <c r="G1251" s="36"/>
      <c r="H1251" s="36"/>
      <c r="I1251" s="36"/>
      <c r="J1251" s="37"/>
      <c r="K1251" s="37"/>
      <c r="L1251" s="37"/>
      <c r="M1251" s="37"/>
      <c r="N1251" s="38"/>
      <c r="O1251" s="38"/>
      <c r="P1251" s="38"/>
      <c r="CI1251" t="s">
        <v>228</v>
      </c>
      <c r="CJ1251">
        <v>562</v>
      </c>
      <c r="CK1251" t="s">
        <v>453</v>
      </c>
      <c r="CL1251" t="s">
        <v>286</v>
      </c>
      <c r="CN1251">
        <f>IF(AND(Table11[[#This Row],[CF heating system]]&lt;&gt;"Gas boiler",Table11[[#This Row],[Subsector]]&lt;&gt;"Industry"),1,0)</f>
        <v>0</v>
      </c>
      <c r="CO1251" s="19">
        <v>0</v>
      </c>
    </row>
    <row r="1252" spans="3:93" x14ac:dyDescent="0.25">
      <c r="C1252" s="36"/>
      <c r="D1252" s="36"/>
      <c r="E1252" s="36"/>
      <c r="F1252" s="36"/>
      <c r="G1252" s="36"/>
      <c r="H1252" s="36"/>
      <c r="I1252" s="36"/>
      <c r="J1252" s="37"/>
      <c r="K1252" s="37"/>
      <c r="L1252" s="37"/>
      <c r="M1252" s="37"/>
      <c r="N1252" s="38"/>
      <c r="O1252" s="38"/>
      <c r="P1252" s="38"/>
      <c r="CI1252" t="s">
        <v>228</v>
      </c>
      <c r="CJ1252">
        <v>563</v>
      </c>
      <c r="CK1252" t="s">
        <v>453</v>
      </c>
      <c r="CL1252" t="s">
        <v>462</v>
      </c>
      <c r="CN1252">
        <f>IF(AND(Table11[[#This Row],[CF heating system]]&lt;&gt;"Gas boiler",Table11[[#This Row],[Subsector]]&lt;&gt;"Industry"),1,0)</f>
        <v>0</v>
      </c>
      <c r="CO1252" s="19">
        <v>0</v>
      </c>
    </row>
    <row r="1253" spans="3:93" x14ac:dyDescent="0.25">
      <c r="C1253" s="36"/>
      <c r="D1253" s="36"/>
      <c r="E1253" s="36"/>
      <c r="F1253" s="36"/>
      <c r="G1253" s="36"/>
      <c r="H1253" s="36"/>
      <c r="I1253" s="36"/>
      <c r="J1253" s="37"/>
      <c r="K1253" s="37"/>
      <c r="L1253" s="37"/>
      <c r="M1253" s="37"/>
      <c r="N1253" s="38"/>
      <c r="O1253" s="38"/>
      <c r="P1253" s="38"/>
      <c r="CI1253" t="s">
        <v>228</v>
      </c>
      <c r="CJ1253">
        <v>564</v>
      </c>
      <c r="CK1253" t="s">
        <v>453</v>
      </c>
      <c r="CL1253" t="s">
        <v>475</v>
      </c>
      <c r="CN1253">
        <f>IF(AND(Table11[[#This Row],[CF heating system]]&lt;&gt;"Gas boiler",Table11[[#This Row],[Subsector]]&lt;&gt;"Industry"),1,0)</f>
        <v>0</v>
      </c>
      <c r="CO1253" s="19">
        <v>0</v>
      </c>
    </row>
    <row r="1254" spans="3:93" x14ac:dyDescent="0.25">
      <c r="C1254" s="36"/>
      <c r="D1254" s="36"/>
      <c r="E1254" s="36"/>
      <c r="F1254" s="36"/>
      <c r="G1254" s="36"/>
      <c r="H1254" s="36"/>
      <c r="I1254" s="36"/>
      <c r="J1254" s="37"/>
      <c r="K1254" s="37"/>
      <c r="L1254" s="37"/>
      <c r="M1254" s="37"/>
      <c r="N1254" s="38"/>
      <c r="O1254" s="38"/>
      <c r="P1254" s="38"/>
      <c r="CI1254" t="s">
        <v>228</v>
      </c>
      <c r="CJ1254">
        <v>565</v>
      </c>
      <c r="CK1254" t="s">
        <v>453</v>
      </c>
      <c r="CL1254" t="s">
        <v>281</v>
      </c>
      <c r="CN1254">
        <f>IF(AND(Table11[[#This Row],[CF heating system]]&lt;&gt;"Gas boiler",Table11[[#This Row],[Subsector]]&lt;&gt;"Industry"),1,0)</f>
        <v>0</v>
      </c>
      <c r="CO1254" s="19">
        <v>0</v>
      </c>
    </row>
    <row r="1255" spans="3:93" x14ac:dyDescent="0.25">
      <c r="C1255" s="36"/>
      <c r="D1255" s="36"/>
      <c r="E1255" s="36"/>
      <c r="F1255" s="36"/>
      <c r="G1255" s="36"/>
      <c r="H1255" s="36"/>
      <c r="I1255" s="36"/>
      <c r="J1255" s="37"/>
      <c r="K1255" s="37"/>
      <c r="L1255" s="37"/>
      <c r="M1255" s="37"/>
      <c r="N1255" s="38"/>
      <c r="O1255" s="38"/>
      <c r="P1255" s="38"/>
      <c r="CI1255" t="s">
        <v>228</v>
      </c>
      <c r="CJ1255">
        <v>566</v>
      </c>
      <c r="CK1255" t="s">
        <v>453</v>
      </c>
      <c r="CL1255" t="s">
        <v>286</v>
      </c>
      <c r="CN1255">
        <f>IF(AND(Table11[[#This Row],[CF heating system]]&lt;&gt;"Gas boiler",Table11[[#This Row],[Subsector]]&lt;&gt;"Industry"),1,0)</f>
        <v>0</v>
      </c>
      <c r="CO1255" s="19">
        <v>0</v>
      </c>
    </row>
    <row r="1256" spans="3:93" x14ac:dyDescent="0.25">
      <c r="C1256" s="36"/>
      <c r="D1256" s="36"/>
      <c r="E1256" s="36"/>
      <c r="F1256" s="36"/>
      <c r="G1256" s="36"/>
      <c r="H1256" s="36"/>
      <c r="I1256" s="36"/>
      <c r="J1256" s="37"/>
      <c r="K1256" s="37"/>
      <c r="L1256" s="37"/>
      <c r="M1256" s="37"/>
      <c r="N1256" s="38"/>
      <c r="O1256" s="38"/>
      <c r="P1256" s="38"/>
      <c r="CI1256" t="s">
        <v>228</v>
      </c>
      <c r="CJ1256">
        <v>567</v>
      </c>
      <c r="CK1256" t="s">
        <v>453</v>
      </c>
      <c r="CL1256" t="s">
        <v>267</v>
      </c>
      <c r="CN1256">
        <f>IF(AND(Table11[[#This Row],[CF heating system]]&lt;&gt;"Gas boiler",Table11[[#This Row],[Subsector]]&lt;&gt;"Industry"),1,0)</f>
        <v>0</v>
      </c>
      <c r="CO1256" s="19">
        <v>0</v>
      </c>
    </row>
    <row r="1257" spans="3:93" x14ac:dyDescent="0.25">
      <c r="C1257" s="36"/>
      <c r="D1257" s="36"/>
      <c r="E1257" s="36"/>
      <c r="F1257" s="36"/>
      <c r="G1257" s="36"/>
      <c r="H1257" s="36"/>
      <c r="I1257" s="36"/>
      <c r="J1257" s="37"/>
      <c r="K1257" s="37"/>
      <c r="L1257" s="37"/>
      <c r="M1257" s="37"/>
      <c r="N1257" s="38"/>
      <c r="O1257" s="38"/>
      <c r="P1257" s="38"/>
      <c r="CI1257" t="s">
        <v>228</v>
      </c>
      <c r="CJ1257">
        <v>568</v>
      </c>
      <c r="CK1257" t="s">
        <v>453</v>
      </c>
      <c r="CL1257" t="s">
        <v>458</v>
      </c>
      <c r="CN1257">
        <f>IF(AND(Table11[[#This Row],[CF heating system]]&lt;&gt;"Gas boiler",Table11[[#This Row],[Subsector]]&lt;&gt;"Industry"),1,0)</f>
        <v>0</v>
      </c>
      <c r="CO1257" s="19">
        <v>0</v>
      </c>
    </row>
    <row r="1258" spans="3:93" x14ac:dyDescent="0.25">
      <c r="C1258" s="36"/>
      <c r="D1258" s="36"/>
      <c r="E1258" s="36"/>
      <c r="F1258" s="36"/>
      <c r="G1258" s="36"/>
      <c r="H1258" s="36"/>
      <c r="I1258" s="36"/>
      <c r="J1258" s="37"/>
      <c r="K1258" s="37"/>
      <c r="L1258" s="37"/>
      <c r="M1258" s="37"/>
      <c r="N1258" s="38"/>
      <c r="O1258" s="38"/>
      <c r="P1258" s="38"/>
      <c r="CI1258" t="s">
        <v>228</v>
      </c>
      <c r="CJ1258">
        <v>569</v>
      </c>
      <c r="CK1258" t="s">
        <v>453</v>
      </c>
      <c r="CL1258" t="s">
        <v>282</v>
      </c>
      <c r="CN1258">
        <f>IF(AND(Table11[[#This Row],[CF heating system]]&lt;&gt;"Gas boiler",Table11[[#This Row],[Subsector]]&lt;&gt;"Industry"),1,0)</f>
        <v>0</v>
      </c>
      <c r="CO1258" s="19">
        <v>0</v>
      </c>
    </row>
    <row r="1259" spans="3:93" x14ac:dyDescent="0.25">
      <c r="C1259" s="36"/>
      <c r="D1259" s="36"/>
      <c r="E1259" s="36"/>
      <c r="F1259" s="36"/>
      <c r="G1259" s="36"/>
      <c r="H1259" s="36"/>
      <c r="I1259" s="36"/>
      <c r="J1259" s="37"/>
      <c r="K1259" s="37"/>
      <c r="L1259" s="37"/>
      <c r="M1259" s="37"/>
      <c r="N1259" s="38"/>
      <c r="O1259" s="38"/>
      <c r="P1259" s="38"/>
      <c r="CI1259" t="s">
        <v>228</v>
      </c>
      <c r="CJ1259">
        <v>570</v>
      </c>
      <c r="CK1259" t="s">
        <v>453</v>
      </c>
      <c r="CL1259" t="s">
        <v>286</v>
      </c>
      <c r="CN1259">
        <f>IF(AND(Table11[[#This Row],[CF heating system]]&lt;&gt;"Gas boiler",Table11[[#This Row],[Subsector]]&lt;&gt;"Industry"),1,0)</f>
        <v>0</v>
      </c>
      <c r="CO1259" s="19">
        <v>0</v>
      </c>
    </row>
    <row r="1260" spans="3:93" x14ac:dyDescent="0.25">
      <c r="C1260" s="36"/>
      <c r="D1260" s="36"/>
      <c r="E1260" s="36"/>
      <c r="F1260" s="36"/>
      <c r="G1260" s="36"/>
      <c r="H1260" s="36"/>
      <c r="I1260" s="36"/>
      <c r="J1260" s="37"/>
      <c r="K1260" s="37"/>
      <c r="L1260" s="37"/>
      <c r="M1260" s="37"/>
      <c r="N1260" s="38"/>
      <c r="O1260" s="38"/>
      <c r="P1260" s="38"/>
      <c r="CI1260" t="s">
        <v>228</v>
      </c>
      <c r="CJ1260">
        <v>571</v>
      </c>
      <c r="CK1260" t="s">
        <v>453</v>
      </c>
      <c r="CL1260" t="s">
        <v>458</v>
      </c>
      <c r="CN1260">
        <f>IF(AND(Table11[[#This Row],[CF heating system]]&lt;&gt;"Gas boiler",Table11[[#This Row],[Subsector]]&lt;&gt;"Industry"),1,0)</f>
        <v>0</v>
      </c>
      <c r="CO1260" s="19">
        <v>0</v>
      </c>
    </row>
    <row r="1261" spans="3:93" x14ac:dyDescent="0.25">
      <c r="C1261" s="36"/>
      <c r="D1261" s="36"/>
      <c r="E1261" s="36"/>
      <c r="F1261" s="36"/>
      <c r="G1261" s="36"/>
      <c r="H1261" s="36"/>
      <c r="I1261" s="36"/>
      <c r="J1261" s="37"/>
      <c r="K1261" s="37"/>
      <c r="L1261" s="37"/>
      <c r="M1261" s="37"/>
      <c r="N1261" s="38"/>
      <c r="O1261" s="38"/>
      <c r="P1261" s="38"/>
      <c r="CI1261" t="s">
        <v>228</v>
      </c>
      <c r="CJ1261">
        <v>572</v>
      </c>
      <c r="CK1261" t="s">
        <v>453</v>
      </c>
      <c r="CL1261" t="s">
        <v>462</v>
      </c>
      <c r="CN1261">
        <f>IF(AND(Table11[[#This Row],[CF heating system]]&lt;&gt;"Gas boiler",Table11[[#This Row],[Subsector]]&lt;&gt;"Industry"),1,0)</f>
        <v>0</v>
      </c>
      <c r="CO1261" s="19">
        <v>0</v>
      </c>
    </row>
    <row r="1262" spans="3:93" x14ac:dyDescent="0.25">
      <c r="C1262" s="36"/>
      <c r="D1262" s="36"/>
      <c r="E1262" s="36"/>
      <c r="F1262" s="36"/>
      <c r="G1262" s="36"/>
      <c r="H1262" s="36"/>
      <c r="I1262" s="36"/>
      <c r="J1262" s="37"/>
      <c r="K1262" s="37"/>
      <c r="L1262" s="37"/>
      <c r="M1262" s="37"/>
      <c r="N1262" s="38"/>
      <c r="O1262" s="38"/>
      <c r="P1262" s="38"/>
      <c r="CI1262" t="s">
        <v>228</v>
      </c>
      <c r="CJ1262">
        <v>573</v>
      </c>
      <c r="CK1262" t="s">
        <v>453</v>
      </c>
      <c r="CL1262" t="s">
        <v>475</v>
      </c>
      <c r="CN1262">
        <f>IF(AND(Table11[[#This Row],[CF heating system]]&lt;&gt;"Gas boiler",Table11[[#This Row],[Subsector]]&lt;&gt;"Industry"),1,0)</f>
        <v>0</v>
      </c>
      <c r="CO1262" s="19">
        <v>0</v>
      </c>
    </row>
    <row r="1263" spans="3:93" x14ac:dyDescent="0.25">
      <c r="C1263" s="36"/>
      <c r="D1263" s="36"/>
      <c r="E1263" s="36"/>
      <c r="F1263" s="36"/>
      <c r="G1263" s="36"/>
      <c r="H1263" s="36"/>
      <c r="I1263" s="36"/>
      <c r="J1263" s="37"/>
      <c r="K1263" s="37"/>
      <c r="L1263" s="37"/>
      <c r="M1263" s="37"/>
      <c r="N1263" s="38"/>
      <c r="O1263" s="38"/>
      <c r="P1263" s="38"/>
      <c r="CI1263" t="s">
        <v>228</v>
      </c>
      <c r="CJ1263">
        <v>574</v>
      </c>
      <c r="CK1263" t="s">
        <v>453</v>
      </c>
      <c r="CL1263" t="s">
        <v>281</v>
      </c>
      <c r="CN1263">
        <f>IF(AND(Table11[[#This Row],[CF heating system]]&lt;&gt;"Gas boiler",Table11[[#This Row],[Subsector]]&lt;&gt;"Industry"),1,0)</f>
        <v>0</v>
      </c>
      <c r="CO1263" s="19">
        <v>0</v>
      </c>
    </row>
    <row r="1264" spans="3:93" x14ac:dyDescent="0.25">
      <c r="C1264" s="36"/>
      <c r="D1264" s="36"/>
      <c r="E1264" s="36"/>
      <c r="F1264" s="36"/>
      <c r="G1264" s="36"/>
      <c r="H1264" s="36"/>
      <c r="I1264" s="36"/>
      <c r="J1264" s="37"/>
      <c r="K1264" s="37"/>
      <c r="L1264" s="37"/>
      <c r="M1264" s="37"/>
      <c r="N1264" s="38"/>
      <c r="O1264" s="38"/>
      <c r="P1264" s="38"/>
      <c r="CI1264" t="s">
        <v>228</v>
      </c>
      <c r="CJ1264">
        <v>575</v>
      </c>
      <c r="CK1264" t="s">
        <v>453</v>
      </c>
      <c r="CL1264" t="s">
        <v>282</v>
      </c>
      <c r="CN1264">
        <f>IF(AND(Table11[[#This Row],[CF heating system]]&lt;&gt;"Gas boiler",Table11[[#This Row],[Subsector]]&lt;&gt;"Industry"),1,0)</f>
        <v>0</v>
      </c>
      <c r="CO1264" s="19">
        <v>0</v>
      </c>
    </row>
    <row r="1265" spans="3:93" x14ac:dyDescent="0.25">
      <c r="C1265" s="36"/>
      <c r="D1265" s="36"/>
      <c r="E1265" s="36"/>
      <c r="F1265" s="36"/>
      <c r="G1265" s="36"/>
      <c r="H1265" s="36"/>
      <c r="I1265" s="36"/>
      <c r="J1265" s="37"/>
      <c r="K1265" s="37"/>
      <c r="L1265" s="37"/>
      <c r="M1265" s="37"/>
      <c r="N1265" s="38"/>
      <c r="O1265" s="38"/>
      <c r="P1265" s="38"/>
      <c r="CI1265" t="s">
        <v>228</v>
      </c>
      <c r="CJ1265">
        <v>576</v>
      </c>
      <c r="CK1265" t="s">
        <v>453</v>
      </c>
      <c r="CL1265" t="s">
        <v>286</v>
      </c>
      <c r="CN1265">
        <f>IF(AND(Table11[[#This Row],[CF heating system]]&lt;&gt;"Gas boiler",Table11[[#This Row],[Subsector]]&lt;&gt;"Industry"),1,0)</f>
        <v>0</v>
      </c>
      <c r="CO1265" s="19">
        <v>0</v>
      </c>
    </row>
    <row r="1266" spans="3:93" x14ac:dyDescent="0.25">
      <c r="C1266" s="36"/>
      <c r="D1266" s="36"/>
      <c r="E1266" s="36"/>
      <c r="F1266" s="36"/>
      <c r="G1266" s="36"/>
      <c r="H1266" s="36"/>
      <c r="I1266" s="36"/>
      <c r="J1266" s="37"/>
      <c r="K1266" s="37"/>
      <c r="L1266" s="37"/>
      <c r="M1266" s="37"/>
      <c r="N1266" s="38"/>
      <c r="O1266" s="38"/>
      <c r="P1266" s="38"/>
      <c r="CI1266" t="s">
        <v>228</v>
      </c>
      <c r="CJ1266">
        <v>577</v>
      </c>
      <c r="CK1266" t="s">
        <v>453</v>
      </c>
      <c r="CL1266" t="s">
        <v>462</v>
      </c>
      <c r="CN1266">
        <f>IF(AND(Table11[[#This Row],[CF heating system]]&lt;&gt;"Gas boiler",Table11[[#This Row],[Subsector]]&lt;&gt;"Industry"),1,0)</f>
        <v>0</v>
      </c>
      <c r="CO1266" s="19">
        <v>0</v>
      </c>
    </row>
    <row r="1267" spans="3:93" x14ac:dyDescent="0.25">
      <c r="C1267" s="36"/>
      <c r="D1267" s="36"/>
      <c r="E1267" s="36"/>
      <c r="F1267" s="36"/>
      <c r="G1267" s="36"/>
      <c r="H1267" s="36"/>
      <c r="I1267" s="36"/>
      <c r="J1267" s="37"/>
      <c r="K1267" s="37"/>
      <c r="L1267" s="37"/>
      <c r="M1267" s="37"/>
      <c r="N1267" s="38"/>
      <c r="O1267" s="38"/>
      <c r="P1267" s="38"/>
      <c r="CI1267" t="s">
        <v>228</v>
      </c>
      <c r="CJ1267">
        <v>578</v>
      </c>
      <c r="CK1267" t="s">
        <v>453</v>
      </c>
      <c r="CL1267" t="s">
        <v>475</v>
      </c>
      <c r="CN1267">
        <f>IF(AND(Table11[[#This Row],[CF heating system]]&lt;&gt;"Gas boiler",Table11[[#This Row],[Subsector]]&lt;&gt;"Industry"),1,0)</f>
        <v>0</v>
      </c>
      <c r="CO1267" s="19">
        <v>0</v>
      </c>
    </row>
    <row r="1268" spans="3:93" x14ac:dyDescent="0.25">
      <c r="C1268" s="36"/>
      <c r="D1268" s="36"/>
      <c r="E1268" s="36"/>
      <c r="F1268" s="36"/>
      <c r="G1268" s="36"/>
      <c r="H1268" s="36"/>
      <c r="I1268" s="36"/>
      <c r="J1268" s="37"/>
      <c r="K1268" s="37"/>
      <c r="L1268" s="37"/>
      <c r="M1268" s="37"/>
      <c r="N1268" s="38"/>
      <c r="O1268" s="38"/>
      <c r="P1268" s="38"/>
      <c r="CI1268" t="s">
        <v>228</v>
      </c>
      <c r="CJ1268">
        <v>579</v>
      </c>
      <c r="CK1268" t="s">
        <v>453</v>
      </c>
      <c r="CL1268" t="s">
        <v>281</v>
      </c>
      <c r="CN1268">
        <f>IF(AND(Table11[[#This Row],[CF heating system]]&lt;&gt;"Gas boiler",Table11[[#This Row],[Subsector]]&lt;&gt;"Industry"),1,0)</f>
        <v>0</v>
      </c>
      <c r="CO1268" s="19">
        <v>0</v>
      </c>
    </row>
    <row r="1269" spans="3:93" x14ac:dyDescent="0.25">
      <c r="C1269" s="36"/>
      <c r="D1269" s="36"/>
      <c r="E1269" s="36"/>
      <c r="F1269" s="36"/>
      <c r="G1269" s="36"/>
      <c r="H1269" s="36"/>
      <c r="I1269" s="36"/>
      <c r="J1269" s="37"/>
      <c r="K1269" s="37"/>
      <c r="L1269" s="37"/>
      <c r="M1269" s="37"/>
      <c r="N1269" s="38"/>
      <c r="O1269" s="38"/>
      <c r="P1269" s="38"/>
      <c r="CI1269" t="s">
        <v>228</v>
      </c>
      <c r="CJ1269">
        <v>580</v>
      </c>
      <c r="CK1269" t="s">
        <v>453</v>
      </c>
      <c r="CL1269" t="s">
        <v>282</v>
      </c>
      <c r="CN1269">
        <f>IF(AND(Table11[[#This Row],[CF heating system]]&lt;&gt;"Gas boiler",Table11[[#This Row],[Subsector]]&lt;&gt;"Industry"),1,0)</f>
        <v>0</v>
      </c>
      <c r="CO1269" s="19">
        <v>0</v>
      </c>
    </row>
    <row r="1270" spans="3:93" x14ac:dyDescent="0.25">
      <c r="C1270" s="36"/>
      <c r="D1270" s="36"/>
      <c r="E1270" s="36"/>
      <c r="F1270" s="36"/>
      <c r="G1270" s="36"/>
      <c r="H1270" s="36"/>
      <c r="I1270" s="36"/>
      <c r="J1270" s="37"/>
      <c r="K1270" s="37"/>
      <c r="L1270" s="37"/>
      <c r="M1270" s="37"/>
      <c r="N1270" s="38"/>
      <c r="O1270" s="38"/>
      <c r="P1270" s="38"/>
      <c r="CI1270" t="s">
        <v>228</v>
      </c>
      <c r="CJ1270">
        <v>581</v>
      </c>
      <c r="CK1270" t="s">
        <v>453</v>
      </c>
      <c r="CL1270" t="s">
        <v>286</v>
      </c>
      <c r="CN1270">
        <f>IF(AND(Table11[[#This Row],[CF heating system]]&lt;&gt;"Gas boiler",Table11[[#This Row],[Subsector]]&lt;&gt;"Industry"),1,0)</f>
        <v>0</v>
      </c>
      <c r="CO1270" s="19">
        <v>0</v>
      </c>
    </row>
    <row r="1271" spans="3:93" x14ac:dyDescent="0.25">
      <c r="C1271" s="36"/>
      <c r="D1271" s="36"/>
      <c r="E1271" s="36"/>
      <c r="F1271" s="36"/>
      <c r="G1271" s="36"/>
      <c r="H1271" s="36"/>
      <c r="I1271" s="36"/>
      <c r="J1271" s="37"/>
      <c r="K1271" s="37"/>
      <c r="L1271" s="37"/>
      <c r="M1271" s="37"/>
      <c r="N1271" s="38"/>
      <c r="O1271" s="38"/>
      <c r="P1271" s="38"/>
      <c r="CI1271" t="s">
        <v>228</v>
      </c>
      <c r="CJ1271">
        <v>582</v>
      </c>
      <c r="CK1271" t="s">
        <v>453</v>
      </c>
      <c r="CL1271" t="s">
        <v>462</v>
      </c>
      <c r="CN1271">
        <f>IF(AND(Table11[[#This Row],[CF heating system]]&lt;&gt;"Gas boiler",Table11[[#This Row],[Subsector]]&lt;&gt;"Industry"),1,0)</f>
        <v>0</v>
      </c>
      <c r="CO1271" s="19">
        <v>0</v>
      </c>
    </row>
    <row r="1272" spans="3:93" x14ac:dyDescent="0.25">
      <c r="C1272" s="36"/>
      <c r="D1272" s="36"/>
      <c r="E1272" s="36"/>
      <c r="F1272" s="36"/>
      <c r="G1272" s="36"/>
      <c r="H1272" s="36"/>
      <c r="I1272" s="36"/>
      <c r="J1272" s="37"/>
      <c r="K1272" s="37"/>
      <c r="L1272" s="37"/>
      <c r="M1272" s="37"/>
      <c r="N1272" s="38"/>
      <c r="O1272" s="38"/>
      <c r="P1272" s="38"/>
      <c r="CI1272" t="s">
        <v>228</v>
      </c>
      <c r="CJ1272">
        <v>583</v>
      </c>
      <c r="CK1272" t="s">
        <v>453</v>
      </c>
      <c r="CL1272" t="s">
        <v>475</v>
      </c>
      <c r="CN1272">
        <f>IF(AND(Table11[[#This Row],[CF heating system]]&lt;&gt;"Gas boiler",Table11[[#This Row],[Subsector]]&lt;&gt;"Industry"),1,0)</f>
        <v>0</v>
      </c>
      <c r="CO1272" s="19">
        <v>0</v>
      </c>
    </row>
    <row r="1273" spans="3:93" x14ac:dyDescent="0.25">
      <c r="C1273" s="36"/>
      <c r="D1273" s="36"/>
      <c r="E1273" s="36"/>
      <c r="F1273" s="36"/>
      <c r="G1273" s="36"/>
      <c r="H1273" s="36"/>
      <c r="I1273" s="36"/>
      <c r="J1273" s="37"/>
      <c r="K1273" s="37"/>
      <c r="L1273" s="37"/>
      <c r="M1273" s="37"/>
      <c r="N1273" s="38"/>
      <c r="O1273" s="38"/>
      <c r="P1273" s="38"/>
      <c r="CI1273" t="s">
        <v>228</v>
      </c>
      <c r="CJ1273">
        <v>584</v>
      </c>
      <c r="CK1273" t="s">
        <v>453</v>
      </c>
      <c r="CL1273" t="s">
        <v>282</v>
      </c>
      <c r="CN1273">
        <f>IF(AND(Table11[[#This Row],[CF heating system]]&lt;&gt;"Gas boiler",Table11[[#This Row],[Subsector]]&lt;&gt;"Industry"),1,0)</f>
        <v>0</v>
      </c>
      <c r="CO1273" s="19">
        <v>0</v>
      </c>
    </row>
    <row r="1274" spans="3:93" x14ac:dyDescent="0.25">
      <c r="C1274" s="36"/>
      <c r="D1274" s="36"/>
      <c r="E1274" s="36"/>
      <c r="F1274" s="36"/>
      <c r="G1274" s="36"/>
      <c r="H1274" s="36"/>
      <c r="I1274" s="36"/>
      <c r="J1274" s="37"/>
      <c r="K1274" s="37"/>
      <c r="L1274" s="37"/>
      <c r="M1274" s="37"/>
      <c r="N1274" s="38"/>
      <c r="O1274" s="38"/>
      <c r="P1274" s="38"/>
      <c r="CI1274" t="s">
        <v>228</v>
      </c>
      <c r="CJ1274">
        <v>585</v>
      </c>
      <c r="CK1274" t="s">
        <v>453</v>
      </c>
      <c r="CL1274" t="s">
        <v>267</v>
      </c>
      <c r="CN1274">
        <f>IF(AND(Table11[[#This Row],[CF heating system]]&lt;&gt;"Gas boiler",Table11[[#This Row],[Subsector]]&lt;&gt;"Industry"),1,0)</f>
        <v>0</v>
      </c>
      <c r="CO1274" s="19">
        <v>0</v>
      </c>
    </row>
    <row r="1275" spans="3:93" x14ac:dyDescent="0.25">
      <c r="C1275" s="36"/>
      <c r="D1275" s="36"/>
      <c r="E1275" s="36"/>
      <c r="F1275" s="36"/>
      <c r="G1275" s="36"/>
      <c r="H1275" s="36"/>
      <c r="I1275" s="36"/>
      <c r="J1275" s="37"/>
      <c r="K1275" s="37"/>
      <c r="L1275" s="37"/>
      <c r="M1275" s="37"/>
      <c r="N1275" s="38"/>
      <c r="O1275" s="38"/>
      <c r="P1275" s="38"/>
      <c r="CI1275" t="s">
        <v>228</v>
      </c>
      <c r="CJ1275">
        <v>586</v>
      </c>
      <c r="CK1275" t="s">
        <v>453</v>
      </c>
      <c r="CL1275" t="s">
        <v>282</v>
      </c>
      <c r="CN1275">
        <f>IF(AND(Table11[[#This Row],[CF heating system]]&lt;&gt;"Gas boiler",Table11[[#This Row],[Subsector]]&lt;&gt;"Industry"),1,0)</f>
        <v>0</v>
      </c>
      <c r="CO1275" s="19">
        <v>0</v>
      </c>
    </row>
    <row r="1276" spans="3:93" x14ac:dyDescent="0.25">
      <c r="C1276" s="36"/>
      <c r="D1276" s="36"/>
      <c r="E1276" s="36"/>
      <c r="F1276" s="36"/>
      <c r="G1276" s="36"/>
      <c r="H1276" s="36"/>
      <c r="I1276" s="36"/>
      <c r="J1276" s="37"/>
      <c r="K1276" s="37"/>
      <c r="L1276" s="37"/>
      <c r="M1276" s="37"/>
      <c r="N1276" s="38"/>
      <c r="O1276" s="38"/>
      <c r="P1276" s="38"/>
      <c r="CI1276" t="s">
        <v>228</v>
      </c>
      <c r="CJ1276">
        <v>587</v>
      </c>
      <c r="CK1276" t="s">
        <v>453</v>
      </c>
      <c r="CL1276" t="s">
        <v>286</v>
      </c>
      <c r="CN1276">
        <f>IF(AND(Table11[[#This Row],[CF heating system]]&lt;&gt;"Gas boiler",Table11[[#This Row],[Subsector]]&lt;&gt;"Industry"),1,0)</f>
        <v>0</v>
      </c>
      <c r="CO1276" s="19">
        <v>0</v>
      </c>
    </row>
    <row r="1277" spans="3:93" x14ac:dyDescent="0.25">
      <c r="C1277" s="36"/>
      <c r="D1277" s="36"/>
      <c r="E1277" s="36"/>
      <c r="F1277" s="36"/>
      <c r="G1277" s="36"/>
      <c r="H1277" s="36"/>
      <c r="I1277" s="36"/>
      <c r="J1277" s="37"/>
      <c r="K1277" s="37"/>
      <c r="L1277" s="37"/>
      <c r="M1277" s="37"/>
      <c r="N1277" s="38"/>
      <c r="O1277" s="38"/>
      <c r="P1277" s="38"/>
      <c r="CI1277" t="s">
        <v>228</v>
      </c>
      <c r="CJ1277">
        <v>588</v>
      </c>
      <c r="CK1277" t="s">
        <v>453</v>
      </c>
      <c r="CL1277" t="s">
        <v>462</v>
      </c>
      <c r="CN1277">
        <f>IF(AND(Table11[[#This Row],[CF heating system]]&lt;&gt;"Gas boiler",Table11[[#This Row],[Subsector]]&lt;&gt;"Industry"),1,0)</f>
        <v>0</v>
      </c>
      <c r="CO1277" s="19">
        <v>0</v>
      </c>
    </row>
    <row r="1278" spans="3:93" x14ac:dyDescent="0.25">
      <c r="C1278" s="36"/>
      <c r="D1278" s="36"/>
      <c r="E1278" s="36"/>
      <c r="F1278" s="36"/>
      <c r="G1278" s="36"/>
      <c r="H1278" s="36"/>
      <c r="I1278" s="36"/>
      <c r="J1278" s="37"/>
      <c r="K1278" s="37"/>
      <c r="L1278" s="37"/>
      <c r="M1278" s="37"/>
      <c r="N1278" s="38"/>
      <c r="O1278" s="38"/>
      <c r="P1278" s="38"/>
      <c r="CI1278" t="s">
        <v>228</v>
      </c>
      <c r="CJ1278">
        <v>589</v>
      </c>
      <c r="CK1278" t="s">
        <v>453</v>
      </c>
      <c r="CL1278" t="s">
        <v>475</v>
      </c>
      <c r="CN1278">
        <f>IF(AND(Table11[[#This Row],[CF heating system]]&lt;&gt;"Gas boiler",Table11[[#This Row],[Subsector]]&lt;&gt;"Industry"),1,0)</f>
        <v>0</v>
      </c>
      <c r="CO1278" s="19">
        <v>0</v>
      </c>
    </row>
    <row r="1279" spans="3:93" x14ac:dyDescent="0.25">
      <c r="C1279" s="36"/>
      <c r="D1279" s="36"/>
      <c r="E1279" s="36"/>
      <c r="F1279" s="36"/>
      <c r="G1279" s="36"/>
      <c r="H1279" s="36"/>
      <c r="I1279" s="36"/>
      <c r="J1279" s="37"/>
      <c r="K1279" s="37"/>
      <c r="L1279" s="37"/>
      <c r="M1279" s="37"/>
      <c r="N1279" s="38"/>
      <c r="O1279" s="38"/>
      <c r="P1279" s="38"/>
      <c r="CI1279" t="s">
        <v>228</v>
      </c>
      <c r="CJ1279">
        <v>590</v>
      </c>
      <c r="CK1279" t="s">
        <v>453</v>
      </c>
      <c r="CL1279" t="s">
        <v>282</v>
      </c>
      <c r="CN1279">
        <f>IF(AND(Table11[[#This Row],[CF heating system]]&lt;&gt;"Gas boiler",Table11[[#This Row],[Subsector]]&lt;&gt;"Industry"),1,0)</f>
        <v>0</v>
      </c>
      <c r="CO1279" s="19">
        <v>0</v>
      </c>
    </row>
    <row r="1280" spans="3:93" x14ac:dyDescent="0.25">
      <c r="C1280" s="36"/>
      <c r="D1280" s="36"/>
      <c r="E1280" s="36"/>
      <c r="F1280" s="36"/>
      <c r="G1280" s="36"/>
      <c r="H1280" s="36"/>
      <c r="I1280" s="36"/>
      <c r="J1280" s="37"/>
      <c r="K1280" s="37"/>
      <c r="L1280" s="37"/>
      <c r="M1280" s="37"/>
      <c r="N1280" s="38"/>
      <c r="O1280" s="38"/>
      <c r="P1280" s="38"/>
      <c r="CI1280" t="s">
        <v>228</v>
      </c>
      <c r="CJ1280">
        <v>591</v>
      </c>
      <c r="CK1280" t="s">
        <v>453</v>
      </c>
      <c r="CL1280" t="s">
        <v>462</v>
      </c>
      <c r="CN1280">
        <f>IF(AND(Table11[[#This Row],[CF heating system]]&lt;&gt;"Gas boiler",Table11[[#This Row],[Subsector]]&lt;&gt;"Industry"),1,0)</f>
        <v>0</v>
      </c>
      <c r="CO1280" s="19">
        <v>0</v>
      </c>
    </row>
    <row r="1281" spans="3:93" x14ac:dyDescent="0.25">
      <c r="C1281" s="36"/>
      <c r="D1281" s="36"/>
      <c r="E1281" s="36"/>
      <c r="F1281" s="36"/>
      <c r="G1281" s="36"/>
      <c r="H1281" s="36"/>
      <c r="I1281" s="36"/>
      <c r="J1281" s="37"/>
      <c r="K1281" s="37"/>
      <c r="L1281" s="37"/>
      <c r="M1281" s="37"/>
      <c r="N1281" s="38"/>
      <c r="O1281" s="38"/>
      <c r="P1281" s="38"/>
      <c r="CI1281" t="s">
        <v>228</v>
      </c>
      <c r="CJ1281">
        <v>592</v>
      </c>
      <c r="CK1281" t="s">
        <v>453</v>
      </c>
      <c r="CL1281" t="s">
        <v>286</v>
      </c>
      <c r="CN1281">
        <f>IF(AND(Table11[[#This Row],[CF heating system]]&lt;&gt;"Gas boiler",Table11[[#This Row],[Subsector]]&lt;&gt;"Industry"),1,0)</f>
        <v>0</v>
      </c>
      <c r="CO1281" s="19">
        <v>0</v>
      </c>
    </row>
    <row r="1282" spans="3:93" x14ac:dyDescent="0.25">
      <c r="C1282" s="36"/>
      <c r="D1282" s="36"/>
      <c r="E1282" s="36"/>
      <c r="F1282" s="36"/>
      <c r="G1282" s="36"/>
      <c r="H1282" s="36"/>
      <c r="I1282" s="36"/>
      <c r="J1282" s="37"/>
      <c r="K1282" s="37"/>
      <c r="L1282" s="37"/>
      <c r="M1282" s="37"/>
      <c r="N1282" s="38"/>
      <c r="O1282" s="38"/>
      <c r="P1282" s="38"/>
      <c r="CI1282" t="s">
        <v>228</v>
      </c>
      <c r="CJ1282">
        <v>593</v>
      </c>
      <c r="CK1282" t="s">
        <v>453</v>
      </c>
      <c r="CL1282" t="s">
        <v>458</v>
      </c>
      <c r="CN1282">
        <f>IF(AND(Table11[[#This Row],[CF heating system]]&lt;&gt;"Gas boiler",Table11[[#This Row],[Subsector]]&lt;&gt;"Industry"),1,0)</f>
        <v>0</v>
      </c>
      <c r="CO1282" s="19">
        <v>0</v>
      </c>
    </row>
    <row r="1283" spans="3:93" x14ac:dyDescent="0.25">
      <c r="C1283" s="36"/>
      <c r="D1283" s="36"/>
      <c r="E1283" s="36"/>
      <c r="F1283" s="36"/>
      <c r="G1283" s="36"/>
      <c r="H1283" s="36"/>
      <c r="I1283" s="36"/>
      <c r="J1283" s="37"/>
      <c r="K1283" s="37"/>
      <c r="L1283" s="37"/>
      <c r="M1283" s="37"/>
      <c r="N1283" s="38"/>
      <c r="O1283" s="38"/>
      <c r="P1283" s="38"/>
      <c r="CI1283" t="s">
        <v>228</v>
      </c>
      <c r="CJ1283">
        <v>594</v>
      </c>
      <c r="CK1283" t="s">
        <v>453</v>
      </c>
      <c r="CL1283" t="s">
        <v>462</v>
      </c>
      <c r="CN1283">
        <f>IF(AND(Table11[[#This Row],[CF heating system]]&lt;&gt;"Gas boiler",Table11[[#This Row],[Subsector]]&lt;&gt;"Industry"),1,0)</f>
        <v>0</v>
      </c>
      <c r="CO1283" s="19">
        <v>0</v>
      </c>
    </row>
    <row r="1284" spans="3:93" x14ac:dyDescent="0.25">
      <c r="C1284" s="36"/>
      <c r="D1284" s="36"/>
      <c r="E1284" s="36"/>
      <c r="F1284" s="36"/>
      <c r="G1284" s="36"/>
      <c r="H1284" s="36"/>
      <c r="I1284" s="36"/>
      <c r="J1284" s="37"/>
      <c r="K1284" s="37"/>
      <c r="L1284" s="37"/>
      <c r="M1284" s="37"/>
      <c r="N1284" s="38"/>
      <c r="O1284" s="38"/>
      <c r="P1284" s="38"/>
      <c r="CI1284" t="s">
        <v>228</v>
      </c>
      <c r="CJ1284">
        <v>595</v>
      </c>
      <c r="CK1284" t="s">
        <v>453</v>
      </c>
      <c r="CL1284" t="s">
        <v>286</v>
      </c>
      <c r="CN1284">
        <f>IF(AND(Table11[[#This Row],[CF heating system]]&lt;&gt;"Gas boiler",Table11[[#This Row],[Subsector]]&lt;&gt;"Industry"),1,0)</f>
        <v>0</v>
      </c>
      <c r="CO1284" s="19">
        <v>0</v>
      </c>
    </row>
    <row r="1285" spans="3:93" x14ac:dyDescent="0.25">
      <c r="C1285" s="36"/>
      <c r="D1285" s="36"/>
      <c r="E1285" s="36"/>
      <c r="F1285" s="36"/>
      <c r="G1285" s="36"/>
      <c r="H1285" s="36"/>
      <c r="I1285" s="36"/>
      <c r="J1285" s="37"/>
      <c r="K1285" s="37"/>
      <c r="L1285" s="37"/>
      <c r="M1285" s="37"/>
      <c r="N1285" s="38"/>
      <c r="O1285" s="38"/>
      <c r="P1285" s="38"/>
      <c r="CI1285" t="s">
        <v>228</v>
      </c>
      <c r="CJ1285">
        <v>596</v>
      </c>
      <c r="CK1285" t="s">
        <v>453</v>
      </c>
      <c r="CL1285" t="s">
        <v>462</v>
      </c>
      <c r="CN1285">
        <f>IF(AND(Table11[[#This Row],[CF heating system]]&lt;&gt;"Gas boiler",Table11[[#This Row],[Subsector]]&lt;&gt;"Industry"),1,0)</f>
        <v>0</v>
      </c>
      <c r="CO1285" s="19">
        <v>0</v>
      </c>
    </row>
    <row r="1286" spans="3:93" x14ac:dyDescent="0.25">
      <c r="C1286" s="36"/>
      <c r="D1286" s="36"/>
      <c r="E1286" s="36"/>
      <c r="F1286" s="36"/>
      <c r="G1286" s="36"/>
      <c r="H1286" s="36"/>
      <c r="I1286" s="36"/>
      <c r="J1286" s="37"/>
      <c r="K1286" s="37"/>
      <c r="L1286" s="37"/>
      <c r="M1286" s="37"/>
      <c r="N1286" s="38"/>
      <c r="O1286" s="38"/>
      <c r="P1286" s="38"/>
      <c r="CI1286" t="s">
        <v>228</v>
      </c>
      <c r="CJ1286">
        <v>597</v>
      </c>
      <c r="CK1286" t="s">
        <v>453</v>
      </c>
      <c r="CL1286" t="s">
        <v>475</v>
      </c>
      <c r="CN1286">
        <f>IF(AND(Table11[[#This Row],[CF heating system]]&lt;&gt;"Gas boiler",Table11[[#This Row],[Subsector]]&lt;&gt;"Industry"),1,0)</f>
        <v>0</v>
      </c>
      <c r="CO1286" s="19">
        <v>0</v>
      </c>
    </row>
    <row r="1287" spans="3:93" x14ac:dyDescent="0.25">
      <c r="C1287" s="36"/>
      <c r="D1287" s="36"/>
      <c r="E1287" s="36"/>
      <c r="F1287" s="36"/>
      <c r="G1287" s="36"/>
      <c r="H1287" s="36"/>
      <c r="I1287" s="36"/>
      <c r="J1287" s="37"/>
      <c r="K1287" s="37"/>
      <c r="L1287" s="37"/>
      <c r="M1287" s="37"/>
      <c r="N1287" s="38"/>
      <c r="O1287" s="38"/>
      <c r="P1287" s="38"/>
      <c r="CI1287" t="s">
        <v>228</v>
      </c>
      <c r="CJ1287">
        <v>598</v>
      </c>
      <c r="CK1287" t="s">
        <v>453</v>
      </c>
      <c r="CL1287" t="s">
        <v>281</v>
      </c>
      <c r="CN1287">
        <f>IF(AND(Table11[[#This Row],[CF heating system]]&lt;&gt;"Gas boiler",Table11[[#This Row],[Subsector]]&lt;&gt;"Industry"),1,0)</f>
        <v>0</v>
      </c>
      <c r="CO1287" s="19">
        <v>0</v>
      </c>
    </row>
    <row r="1288" spans="3:93" x14ac:dyDescent="0.25">
      <c r="C1288" s="36"/>
      <c r="D1288" s="36"/>
      <c r="E1288" s="36"/>
      <c r="F1288" s="36"/>
      <c r="G1288" s="36"/>
      <c r="H1288" s="36"/>
      <c r="I1288" s="36"/>
      <c r="J1288" s="37"/>
      <c r="K1288" s="37"/>
      <c r="L1288" s="37"/>
      <c r="M1288" s="37"/>
      <c r="N1288" s="38"/>
      <c r="O1288" s="38"/>
      <c r="P1288" s="38"/>
      <c r="CI1288" t="s">
        <v>228</v>
      </c>
      <c r="CJ1288">
        <v>599</v>
      </c>
      <c r="CK1288" t="s">
        <v>453</v>
      </c>
      <c r="CL1288" t="s">
        <v>286</v>
      </c>
      <c r="CN1288">
        <f>IF(AND(Table11[[#This Row],[CF heating system]]&lt;&gt;"Gas boiler",Table11[[#This Row],[Subsector]]&lt;&gt;"Industry"),1,0)</f>
        <v>0</v>
      </c>
      <c r="CO1288" s="19">
        <v>0</v>
      </c>
    </row>
    <row r="1289" spans="3:93" x14ac:dyDescent="0.25">
      <c r="C1289" s="36"/>
      <c r="D1289" s="36"/>
      <c r="E1289" s="36"/>
      <c r="F1289" s="36"/>
      <c r="G1289" s="36"/>
      <c r="H1289" s="36"/>
      <c r="I1289" s="36"/>
      <c r="J1289" s="37"/>
      <c r="K1289" s="37"/>
      <c r="L1289" s="37"/>
      <c r="M1289" s="37"/>
      <c r="N1289" s="38"/>
      <c r="O1289" s="38"/>
      <c r="P1289" s="38"/>
      <c r="CI1289" t="s">
        <v>228</v>
      </c>
      <c r="CJ1289">
        <v>600</v>
      </c>
      <c r="CK1289" t="s">
        <v>453</v>
      </c>
      <c r="CL1289" t="s">
        <v>267</v>
      </c>
      <c r="CN1289">
        <f>IF(AND(Table11[[#This Row],[CF heating system]]&lt;&gt;"Gas boiler",Table11[[#This Row],[Subsector]]&lt;&gt;"Industry"),1,0)</f>
        <v>0</v>
      </c>
      <c r="CO1289" s="19">
        <v>0</v>
      </c>
    </row>
    <row r="1290" spans="3:93" x14ac:dyDescent="0.25">
      <c r="C1290" s="36"/>
      <c r="D1290" s="36"/>
      <c r="E1290" s="36"/>
      <c r="F1290" s="36"/>
      <c r="G1290" s="36"/>
      <c r="H1290" s="36"/>
      <c r="I1290" s="36"/>
      <c r="J1290" s="37"/>
      <c r="K1290" s="37"/>
      <c r="L1290" s="37"/>
      <c r="M1290" s="37"/>
      <c r="N1290" s="38"/>
      <c r="O1290" s="38"/>
      <c r="P1290" s="38"/>
      <c r="CI1290" t="s">
        <v>228</v>
      </c>
      <c r="CJ1290">
        <v>601</v>
      </c>
      <c r="CK1290" t="s">
        <v>453</v>
      </c>
      <c r="CL1290" t="s">
        <v>458</v>
      </c>
      <c r="CN1290">
        <f>IF(AND(Table11[[#This Row],[CF heating system]]&lt;&gt;"Gas boiler",Table11[[#This Row],[Subsector]]&lt;&gt;"Industry"),1,0)</f>
        <v>0</v>
      </c>
      <c r="CO1290" s="19">
        <v>0</v>
      </c>
    </row>
    <row r="1291" spans="3:93" x14ac:dyDescent="0.25">
      <c r="C1291" s="36"/>
      <c r="D1291" s="36"/>
      <c r="E1291" s="36"/>
      <c r="F1291" s="36"/>
      <c r="G1291" s="36"/>
      <c r="H1291" s="36"/>
      <c r="I1291" s="36"/>
      <c r="J1291" s="37"/>
      <c r="K1291" s="37"/>
      <c r="L1291" s="37"/>
      <c r="M1291" s="37"/>
      <c r="N1291" s="38"/>
      <c r="O1291" s="38"/>
      <c r="P1291" s="38"/>
      <c r="CI1291" t="s">
        <v>228</v>
      </c>
      <c r="CJ1291">
        <v>602</v>
      </c>
      <c r="CK1291" t="s">
        <v>453</v>
      </c>
      <c r="CL1291" t="s">
        <v>282</v>
      </c>
      <c r="CN1291">
        <f>IF(AND(Table11[[#This Row],[CF heating system]]&lt;&gt;"Gas boiler",Table11[[#This Row],[Subsector]]&lt;&gt;"Industry"),1,0)</f>
        <v>0</v>
      </c>
      <c r="CO1291" s="19">
        <v>0</v>
      </c>
    </row>
    <row r="1292" spans="3:93" x14ac:dyDescent="0.25">
      <c r="C1292" s="36"/>
      <c r="D1292" s="36"/>
      <c r="E1292" s="36"/>
      <c r="F1292" s="36"/>
      <c r="G1292" s="36"/>
      <c r="H1292" s="36"/>
      <c r="I1292" s="36"/>
      <c r="J1292" s="37"/>
      <c r="K1292" s="37"/>
      <c r="L1292" s="37"/>
      <c r="M1292" s="37"/>
      <c r="N1292" s="38"/>
      <c r="O1292" s="38"/>
      <c r="P1292" s="38"/>
      <c r="CI1292" t="s">
        <v>228</v>
      </c>
      <c r="CJ1292">
        <v>603</v>
      </c>
      <c r="CK1292" t="s">
        <v>453</v>
      </c>
      <c r="CL1292" t="s">
        <v>286</v>
      </c>
      <c r="CN1292">
        <f>IF(AND(Table11[[#This Row],[CF heating system]]&lt;&gt;"Gas boiler",Table11[[#This Row],[Subsector]]&lt;&gt;"Industry"),1,0)</f>
        <v>0</v>
      </c>
      <c r="CO1292" s="19">
        <v>0</v>
      </c>
    </row>
    <row r="1293" spans="3:93" x14ac:dyDescent="0.25">
      <c r="C1293" s="36"/>
      <c r="D1293" s="36"/>
      <c r="E1293" s="36"/>
      <c r="F1293" s="36"/>
      <c r="G1293" s="36"/>
      <c r="H1293" s="36"/>
      <c r="I1293" s="36"/>
      <c r="J1293" s="37"/>
      <c r="K1293" s="37"/>
      <c r="L1293" s="37"/>
      <c r="M1293" s="37"/>
      <c r="N1293" s="38"/>
      <c r="O1293" s="38"/>
      <c r="P1293" s="38"/>
      <c r="CI1293" t="s">
        <v>228</v>
      </c>
      <c r="CJ1293">
        <v>604</v>
      </c>
      <c r="CK1293" t="s">
        <v>453</v>
      </c>
      <c r="CL1293" t="s">
        <v>458</v>
      </c>
      <c r="CN1293">
        <f>IF(AND(Table11[[#This Row],[CF heating system]]&lt;&gt;"Gas boiler",Table11[[#This Row],[Subsector]]&lt;&gt;"Industry"),1,0)</f>
        <v>0</v>
      </c>
      <c r="CO1293" s="19">
        <v>0</v>
      </c>
    </row>
    <row r="1294" spans="3:93" x14ac:dyDescent="0.25">
      <c r="C1294" s="36"/>
      <c r="D1294" s="36"/>
      <c r="E1294" s="36"/>
      <c r="F1294" s="36"/>
      <c r="G1294" s="36"/>
      <c r="H1294" s="36"/>
      <c r="I1294" s="36"/>
      <c r="J1294" s="37"/>
      <c r="K1294" s="37"/>
      <c r="L1294" s="37"/>
      <c r="M1294" s="37"/>
      <c r="N1294" s="38"/>
      <c r="O1294" s="38"/>
      <c r="P1294" s="38"/>
      <c r="CI1294" t="s">
        <v>228</v>
      </c>
      <c r="CJ1294">
        <v>605</v>
      </c>
      <c r="CK1294" t="s">
        <v>453</v>
      </c>
      <c r="CL1294" t="s">
        <v>462</v>
      </c>
      <c r="CN1294">
        <f>IF(AND(Table11[[#This Row],[CF heating system]]&lt;&gt;"Gas boiler",Table11[[#This Row],[Subsector]]&lt;&gt;"Industry"),1,0)</f>
        <v>0</v>
      </c>
      <c r="CO1294" s="19">
        <v>0</v>
      </c>
    </row>
    <row r="1295" spans="3:93" x14ac:dyDescent="0.25">
      <c r="C1295" s="36"/>
      <c r="D1295" s="36"/>
      <c r="E1295" s="36"/>
      <c r="F1295" s="36"/>
      <c r="G1295" s="36"/>
      <c r="H1295" s="36"/>
      <c r="I1295" s="36"/>
      <c r="J1295" s="37"/>
      <c r="K1295" s="37"/>
      <c r="L1295" s="37"/>
      <c r="M1295" s="37"/>
      <c r="N1295" s="38"/>
      <c r="O1295" s="38"/>
      <c r="P1295" s="38"/>
      <c r="CI1295" t="s">
        <v>228</v>
      </c>
      <c r="CJ1295">
        <v>606</v>
      </c>
      <c r="CK1295" t="s">
        <v>453</v>
      </c>
      <c r="CL1295" t="s">
        <v>475</v>
      </c>
      <c r="CN1295">
        <f>IF(AND(Table11[[#This Row],[CF heating system]]&lt;&gt;"Gas boiler",Table11[[#This Row],[Subsector]]&lt;&gt;"Industry"),1,0)</f>
        <v>0</v>
      </c>
      <c r="CO1295" s="19">
        <v>0</v>
      </c>
    </row>
    <row r="1296" spans="3:93" x14ac:dyDescent="0.25">
      <c r="C1296" s="36"/>
      <c r="D1296" s="36"/>
      <c r="E1296" s="36"/>
      <c r="F1296" s="36"/>
      <c r="G1296" s="36"/>
      <c r="H1296" s="36"/>
      <c r="I1296" s="36"/>
      <c r="J1296" s="37"/>
      <c r="K1296" s="37"/>
      <c r="L1296" s="37"/>
      <c r="M1296" s="37"/>
      <c r="N1296" s="38"/>
      <c r="O1296" s="38"/>
      <c r="P1296" s="38"/>
      <c r="CI1296" t="s">
        <v>228</v>
      </c>
      <c r="CJ1296">
        <v>607</v>
      </c>
      <c r="CK1296" t="s">
        <v>453</v>
      </c>
      <c r="CL1296" t="s">
        <v>281</v>
      </c>
      <c r="CN1296">
        <f>IF(AND(Table11[[#This Row],[CF heating system]]&lt;&gt;"Gas boiler",Table11[[#This Row],[Subsector]]&lt;&gt;"Industry"),1,0)</f>
        <v>0</v>
      </c>
      <c r="CO1296" s="19">
        <v>0</v>
      </c>
    </row>
    <row r="1297" spans="3:93" x14ac:dyDescent="0.25">
      <c r="C1297" s="36"/>
      <c r="D1297" s="36"/>
      <c r="E1297" s="36"/>
      <c r="F1297" s="36"/>
      <c r="G1297" s="36"/>
      <c r="H1297" s="36"/>
      <c r="I1297" s="36"/>
      <c r="J1297" s="37"/>
      <c r="K1297" s="37"/>
      <c r="L1297" s="37"/>
      <c r="M1297" s="37"/>
      <c r="N1297" s="38"/>
      <c r="O1297" s="38"/>
      <c r="P1297" s="38"/>
      <c r="CI1297" t="s">
        <v>228</v>
      </c>
      <c r="CJ1297">
        <v>608</v>
      </c>
      <c r="CK1297" t="s">
        <v>453</v>
      </c>
      <c r="CL1297" t="s">
        <v>282</v>
      </c>
      <c r="CN1297">
        <f>IF(AND(Table11[[#This Row],[CF heating system]]&lt;&gt;"Gas boiler",Table11[[#This Row],[Subsector]]&lt;&gt;"Industry"),1,0)</f>
        <v>0</v>
      </c>
      <c r="CO1297" s="19">
        <v>0</v>
      </c>
    </row>
    <row r="1298" spans="3:93" x14ac:dyDescent="0.25">
      <c r="C1298" s="36"/>
      <c r="D1298" s="36"/>
      <c r="E1298" s="36"/>
      <c r="F1298" s="36"/>
      <c r="G1298" s="36"/>
      <c r="H1298" s="36"/>
      <c r="I1298" s="36"/>
      <c r="J1298" s="37"/>
      <c r="K1298" s="37"/>
      <c r="L1298" s="37"/>
      <c r="M1298" s="37"/>
      <c r="N1298" s="38"/>
      <c r="O1298" s="38"/>
      <c r="P1298" s="38"/>
      <c r="CI1298" t="s">
        <v>228</v>
      </c>
      <c r="CJ1298">
        <v>609</v>
      </c>
      <c r="CK1298" t="s">
        <v>453</v>
      </c>
      <c r="CL1298" t="s">
        <v>286</v>
      </c>
      <c r="CN1298">
        <f>IF(AND(Table11[[#This Row],[CF heating system]]&lt;&gt;"Gas boiler",Table11[[#This Row],[Subsector]]&lt;&gt;"Industry"),1,0)</f>
        <v>0</v>
      </c>
      <c r="CO1298" s="19">
        <v>0</v>
      </c>
    </row>
    <row r="1299" spans="3:93" x14ac:dyDescent="0.25">
      <c r="C1299" s="36"/>
      <c r="D1299" s="36"/>
      <c r="E1299" s="36"/>
      <c r="F1299" s="36"/>
      <c r="G1299" s="36"/>
      <c r="H1299" s="36"/>
      <c r="I1299" s="36"/>
      <c r="J1299" s="37"/>
      <c r="K1299" s="37"/>
      <c r="L1299" s="37"/>
      <c r="M1299" s="37"/>
      <c r="N1299" s="38"/>
      <c r="O1299" s="38"/>
      <c r="P1299" s="38"/>
      <c r="CI1299" t="s">
        <v>228</v>
      </c>
      <c r="CJ1299">
        <v>610</v>
      </c>
      <c r="CK1299" t="s">
        <v>453</v>
      </c>
      <c r="CL1299" t="s">
        <v>462</v>
      </c>
      <c r="CN1299">
        <f>IF(AND(Table11[[#This Row],[CF heating system]]&lt;&gt;"Gas boiler",Table11[[#This Row],[Subsector]]&lt;&gt;"Industry"),1,0)</f>
        <v>0</v>
      </c>
      <c r="CO1299" s="19">
        <v>0</v>
      </c>
    </row>
    <row r="1300" spans="3:93" x14ac:dyDescent="0.25">
      <c r="C1300" s="36"/>
      <c r="D1300" s="36"/>
      <c r="E1300" s="36"/>
      <c r="F1300" s="36"/>
      <c r="G1300" s="36"/>
      <c r="H1300" s="36"/>
      <c r="I1300" s="36"/>
      <c r="J1300" s="37"/>
      <c r="K1300" s="37"/>
      <c r="L1300" s="37"/>
      <c r="M1300" s="37"/>
      <c r="N1300" s="38"/>
      <c r="O1300" s="38"/>
      <c r="P1300" s="38"/>
      <c r="CI1300" t="s">
        <v>228</v>
      </c>
      <c r="CJ1300">
        <v>611</v>
      </c>
      <c r="CK1300" t="s">
        <v>453</v>
      </c>
      <c r="CL1300" t="s">
        <v>475</v>
      </c>
      <c r="CN1300">
        <f>IF(AND(Table11[[#This Row],[CF heating system]]&lt;&gt;"Gas boiler",Table11[[#This Row],[Subsector]]&lt;&gt;"Industry"),1,0)</f>
        <v>0</v>
      </c>
      <c r="CO1300" s="19">
        <v>0</v>
      </c>
    </row>
    <row r="1301" spans="3:93" x14ac:dyDescent="0.25">
      <c r="C1301" s="36"/>
      <c r="D1301" s="36"/>
      <c r="E1301" s="36"/>
      <c r="F1301" s="36"/>
      <c r="G1301" s="36"/>
      <c r="H1301" s="36"/>
      <c r="I1301" s="36"/>
      <c r="J1301" s="37"/>
      <c r="K1301" s="37"/>
      <c r="L1301" s="37"/>
      <c r="M1301" s="37"/>
      <c r="N1301" s="38"/>
      <c r="O1301" s="38"/>
      <c r="P1301" s="38"/>
      <c r="CI1301" t="s">
        <v>228</v>
      </c>
      <c r="CJ1301">
        <v>612</v>
      </c>
      <c r="CK1301" t="s">
        <v>453</v>
      </c>
      <c r="CL1301" t="s">
        <v>281</v>
      </c>
      <c r="CN1301">
        <f>IF(AND(Table11[[#This Row],[CF heating system]]&lt;&gt;"Gas boiler",Table11[[#This Row],[Subsector]]&lt;&gt;"Industry"),1,0)</f>
        <v>0</v>
      </c>
      <c r="CO1301" s="19">
        <v>0</v>
      </c>
    </row>
    <row r="1302" spans="3:93" x14ac:dyDescent="0.25">
      <c r="C1302" s="36"/>
      <c r="D1302" s="36"/>
      <c r="E1302" s="36"/>
      <c r="F1302" s="36"/>
      <c r="G1302" s="36"/>
      <c r="H1302" s="36"/>
      <c r="I1302" s="36"/>
      <c r="J1302" s="37"/>
      <c r="K1302" s="37"/>
      <c r="L1302" s="37"/>
      <c r="M1302" s="37"/>
      <c r="N1302" s="38"/>
      <c r="O1302" s="38"/>
      <c r="P1302" s="38"/>
      <c r="CI1302" t="s">
        <v>228</v>
      </c>
      <c r="CJ1302">
        <v>613</v>
      </c>
      <c r="CK1302" t="s">
        <v>453</v>
      </c>
      <c r="CL1302" t="s">
        <v>282</v>
      </c>
      <c r="CN1302">
        <f>IF(AND(Table11[[#This Row],[CF heating system]]&lt;&gt;"Gas boiler",Table11[[#This Row],[Subsector]]&lt;&gt;"Industry"),1,0)</f>
        <v>0</v>
      </c>
      <c r="CO1302" s="19">
        <v>0</v>
      </c>
    </row>
    <row r="1303" spans="3:93" x14ac:dyDescent="0.25">
      <c r="C1303" s="36"/>
      <c r="D1303" s="36"/>
      <c r="E1303" s="36"/>
      <c r="F1303" s="36"/>
      <c r="G1303" s="36"/>
      <c r="H1303" s="36"/>
      <c r="I1303" s="36"/>
      <c r="J1303" s="37"/>
      <c r="K1303" s="37"/>
      <c r="L1303" s="37"/>
      <c r="M1303" s="37"/>
      <c r="N1303" s="38"/>
      <c r="O1303" s="38"/>
      <c r="P1303" s="38"/>
      <c r="CI1303" t="s">
        <v>228</v>
      </c>
      <c r="CJ1303">
        <v>614</v>
      </c>
      <c r="CK1303" t="s">
        <v>453</v>
      </c>
      <c r="CL1303" t="s">
        <v>286</v>
      </c>
      <c r="CN1303">
        <f>IF(AND(Table11[[#This Row],[CF heating system]]&lt;&gt;"Gas boiler",Table11[[#This Row],[Subsector]]&lt;&gt;"Industry"),1,0)</f>
        <v>0</v>
      </c>
      <c r="CO1303" s="19">
        <v>0</v>
      </c>
    </row>
    <row r="1304" spans="3:93" x14ac:dyDescent="0.25">
      <c r="C1304" s="36"/>
      <c r="D1304" s="36"/>
      <c r="E1304" s="36"/>
      <c r="F1304" s="36"/>
      <c r="G1304" s="36"/>
      <c r="H1304" s="36"/>
      <c r="I1304" s="36"/>
      <c r="J1304" s="37"/>
      <c r="K1304" s="37"/>
      <c r="L1304" s="37"/>
      <c r="M1304" s="37"/>
      <c r="N1304" s="38"/>
      <c r="O1304" s="38"/>
      <c r="P1304" s="38"/>
      <c r="CI1304" t="s">
        <v>228</v>
      </c>
      <c r="CJ1304">
        <v>615</v>
      </c>
      <c r="CK1304" t="s">
        <v>453</v>
      </c>
      <c r="CL1304" t="s">
        <v>462</v>
      </c>
      <c r="CN1304">
        <f>IF(AND(Table11[[#This Row],[CF heating system]]&lt;&gt;"Gas boiler",Table11[[#This Row],[Subsector]]&lt;&gt;"Industry"),1,0)</f>
        <v>0</v>
      </c>
      <c r="CO1304" s="19">
        <v>0</v>
      </c>
    </row>
    <row r="1305" spans="3:93" x14ac:dyDescent="0.25">
      <c r="C1305" s="36"/>
      <c r="D1305" s="36"/>
      <c r="E1305" s="36"/>
      <c r="F1305" s="36"/>
      <c r="G1305" s="36"/>
      <c r="H1305" s="36"/>
      <c r="I1305" s="36"/>
      <c r="J1305" s="37"/>
      <c r="K1305" s="37"/>
      <c r="L1305" s="37"/>
      <c r="M1305" s="37"/>
      <c r="N1305" s="38"/>
      <c r="O1305" s="38"/>
      <c r="P1305" s="38"/>
      <c r="CI1305" t="s">
        <v>228</v>
      </c>
      <c r="CJ1305">
        <v>616</v>
      </c>
      <c r="CK1305" t="s">
        <v>453</v>
      </c>
      <c r="CL1305" t="s">
        <v>475</v>
      </c>
      <c r="CN1305">
        <f>IF(AND(Table11[[#This Row],[CF heating system]]&lt;&gt;"Gas boiler",Table11[[#This Row],[Subsector]]&lt;&gt;"Industry"),1,0)</f>
        <v>0</v>
      </c>
      <c r="CO1305" s="19">
        <v>0</v>
      </c>
    </row>
    <row r="1306" spans="3:93" x14ac:dyDescent="0.25">
      <c r="C1306" s="36"/>
      <c r="D1306" s="36"/>
      <c r="E1306" s="36"/>
      <c r="F1306" s="36"/>
      <c r="G1306" s="36"/>
      <c r="H1306" s="36"/>
      <c r="I1306" s="36"/>
      <c r="J1306" s="37"/>
      <c r="K1306" s="37"/>
      <c r="L1306" s="37"/>
      <c r="M1306" s="37"/>
      <c r="N1306" s="38"/>
      <c r="O1306" s="38"/>
      <c r="P1306" s="38"/>
      <c r="CI1306" t="s">
        <v>228</v>
      </c>
      <c r="CJ1306">
        <v>617</v>
      </c>
      <c r="CK1306" t="s">
        <v>453</v>
      </c>
      <c r="CL1306" t="s">
        <v>282</v>
      </c>
      <c r="CN1306">
        <f>IF(AND(Table11[[#This Row],[CF heating system]]&lt;&gt;"Gas boiler",Table11[[#This Row],[Subsector]]&lt;&gt;"Industry"),1,0)</f>
        <v>0</v>
      </c>
      <c r="CO1306" s="19">
        <v>0</v>
      </c>
    </row>
    <row r="1307" spans="3:93" x14ac:dyDescent="0.25">
      <c r="C1307" s="36"/>
      <c r="D1307" s="36"/>
      <c r="E1307" s="36"/>
      <c r="F1307" s="36"/>
      <c r="G1307" s="36"/>
      <c r="H1307" s="36"/>
      <c r="I1307" s="36"/>
      <c r="J1307" s="37"/>
      <c r="K1307" s="37"/>
      <c r="L1307" s="37"/>
      <c r="M1307" s="37"/>
      <c r="N1307" s="38"/>
      <c r="O1307" s="38"/>
      <c r="P1307" s="38"/>
      <c r="CI1307" t="s">
        <v>228</v>
      </c>
      <c r="CJ1307">
        <v>618</v>
      </c>
      <c r="CK1307" t="s">
        <v>453</v>
      </c>
      <c r="CL1307" t="s">
        <v>267</v>
      </c>
      <c r="CN1307">
        <f>IF(AND(Table11[[#This Row],[CF heating system]]&lt;&gt;"Gas boiler",Table11[[#This Row],[Subsector]]&lt;&gt;"Industry"),1,0)</f>
        <v>0</v>
      </c>
      <c r="CO1307" s="19">
        <v>0</v>
      </c>
    </row>
    <row r="1308" spans="3:93" x14ac:dyDescent="0.25">
      <c r="C1308" s="36"/>
      <c r="D1308" s="36"/>
      <c r="E1308" s="36"/>
      <c r="F1308" s="36"/>
      <c r="G1308" s="36"/>
      <c r="H1308" s="36"/>
      <c r="I1308" s="36"/>
      <c r="J1308" s="37"/>
      <c r="K1308" s="37"/>
      <c r="L1308" s="37"/>
      <c r="M1308" s="37"/>
      <c r="N1308" s="38"/>
      <c r="O1308" s="38"/>
      <c r="P1308" s="38"/>
      <c r="CI1308" t="s">
        <v>228</v>
      </c>
      <c r="CJ1308">
        <v>619</v>
      </c>
      <c r="CK1308" t="s">
        <v>453</v>
      </c>
      <c r="CL1308" t="s">
        <v>282</v>
      </c>
      <c r="CN1308">
        <f>IF(AND(Table11[[#This Row],[CF heating system]]&lt;&gt;"Gas boiler",Table11[[#This Row],[Subsector]]&lt;&gt;"Industry"),1,0)</f>
        <v>0</v>
      </c>
      <c r="CO1308" s="19">
        <v>0</v>
      </c>
    </row>
    <row r="1309" spans="3:93" x14ac:dyDescent="0.25">
      <c r="C1309" s="36"/>
      <c r="D1309" s="36"/>
      <c r="E1309" s="36"/>
      <c r="F1309" s="36"/>
      <c r="G1309" s="36"/>
      <c r="H1309" s="36"/>
      <c r="I1309" s="36"/>
      <c r="J1309" s="37"/>
      <c r="K1309" s="37"/>
      <c r="L1309" s="37"/>
      <c r="M1309" s="37"/>
      <c r="N1309" s="38"/>
      <c r="O1309" s="38"/>
      <c r="P1309" s="38"/>
      <c r="CI1309" t="s">
        <v>228</v>
      </c>
      <c r="CJ1309">
        <v>620</v>
      </c>
      <c r="CK1309" t="s">
        <v>453</v>
      </c>
      <c r="CL1309" t="s">
        <v>286</v>
      </c>
      <c r="CN1309">
        <f>IF(AND(Table11[[#This Row],[CF heating system]]&lt;&gt;"Gas boiler",Table11[[#This Row],[Subsector]]&lt;&gt;"Industry"),1,0)</f>
        <v>0</v>
      </c>
      <c r="CO1309" s="19">
        <v>0</v>
      </c>
    </row>
    <row r="1310" spans="3:93" x14ac:dyDescent="0.25">
      <c r="C1310" s="36"/>
      <c r="D1310" s="36"/>
      <c r="E1310" s="36"/>
      <c r="F1310" s="36"/>
      <c r="G1310" s="36"/>
      <c r="H1310" s="36"/>
      <c r="I1310" s="36"/>
      <c r="J1310" s="37"/>
      <c r="K1310" s="37"/>
      <c r="L1310" s="37"/>
      <c r="M1310" s="37"/>
      <c r="N1310" s="38"/>
      <c r="O1310" s="38"/>
      <c r="P1310" s="38"/>
      <c r="CI1310" t="s">
        <v>228</v>
      </c>
      <c r="CJ1310">
        <v>621</v>
      </c>
      <c r="CK1310" t="s">
        <v>453</v>
      </c>
      <c r="CL1310" t="s">
        <v>462</v>
      </c>
      <c r="CN1310">
        <f>IF(AND(Table11[[#This Row],[CF heating system]]&lt;&gt;"Gas boiler",Table11[[#This Row],[Subsector]]&lt;&gt;"Industry"),1,0)</f>
        <v>0</v>
      </c>
      <c r="CO1310" s="19">
        <v>0</v>
      </c>
    </row>
    <row r="1311" spans="3:93" x14ac:dyDescent="0.25">
      <c r="C1311" s="36"/>
      <c r="D1311" s="36"/>
      <c r="E1311" s="36"/>
      <c r="F1311" s="36"/>
      <c r="G1311" s="36"/>
      <c r="H1311" s="36"/>
      <c r="I1311" s="36"/>
      <c r="J1311" s="37"/>
      <c r="K1311" s="37"/>
      <c r="L1311" s="37"/>
      <c r="M1311" s="37"/>
      <c r="N1311" s="38"/>
      <c r="O1311" s="38"/>
      <c r="P1311" s="38"/>
      <c r="CI1311" t="s">
        <v>228</v>
      </c>
      <c r="CJ1311">
        <v>622</v>
      </c>
      <c r="CK1311" t="s">
        <v>453</v>
      </c>
      <c r="CL1311" t="s">
        <v>475</v>
      </c>
      <c r="CN1311">
        <f>IF(AND(Table11[[#This Row],[CF heating system]]&lt;&gt;"Gas boiler",Table11[[#This Row],[Subsector]]&lt;&gt;"Industry"),1,0)</f>
        <v>0</v>
      </c>
      <c r="CO1311" s="19">
        <v>0</v>
      </c>
    </row>
    <row r="1312" spans="3:93" x14ac:dyDescent="0.25">
      <c r="C1312" s="36"/>
      <c r="D1312" s="36"/>
      <c r="E1312" s="36"/>
      <c r="F1312" s="36"/>
      <c r="G1312" s="36"/>
      <c r="H1312" s="36"/>
      <c r="I1312" s="36"/>
      <c r="J1312" s="37"/>
      <c r="K1312" s="37"/>
      <c r="L1312" s="37"/>
      <c r="M1312" s="37"/>
      <c r="N1312" s="38"/>
      <c r="O1312" s="38"/>
      <c r="P1312" s="38"/>
      <c r="CI1312" t="s">
        <v>228</v>
      </c>
      <c r="CJ1312">
        <v>623</v>
      </c>
      <c r="CK1312" t="s">
        <v>453</v>
      </c>
      <c r="CL1312" t="s">
        <v>282</v>
      </c>
      <c r="CN1312">
        <f>IF(AND(Table11[[#This Row],[CF heating system]]&lt;&gt;"Gas boiler",Table11[[#This Row],[Subsector]]&lt;&gt;"Industry"),1,0)</f>
        <v>0</v>
      </c>
      <c r="CO1312" s="19">
        <v>0</v>
      </c>
    </row>
    <row r="1313" spans="3:93" x14ac:dyDescent="0.25">
      <c r="C1313" s="36"/>
      <c r="D1313" s="36"/>
      <c r="E1313" s="36"/>
      <c r="F1313" s="36"/>
      <c r="G1313" s="36"/>
      <c r="H1313" s="36"/>
      <c r="I1313" s="36"/>
      <c r="J1313" s="37"/>
      <c r="K1313" s="37"/>
      <c r="L1313" s="37"/>
      <c r="M1313" s="37"/>
      <c r="N1313" s="38"/>
      <c r="O1313" s="38"/>
      <c r="P1313" s="38"/>
      <c r="CI1313" t="s">
        <v>228</v>
      </c>
      <c r="CJ1313">
        <v>624</v>
      </c>
      <c r="CK1313" t="s">
        <v>453</v>
      </c>
      <c r="CL1313" t="s">
        <v>462</v>
      </c>
      <c r="CN1313">
        <f>IF(AND(Table11[[#This Row],[CF heating system]]&lt;&gt;"Gas boiler",Table11[[#This Row],[Subsector]]&lt;&gt;"Industry"),1,0)</f>
        <v>0</v>
      </c>
      <c r="CO1313" s="19">
        <v>0</v>
      </c>
    </row>
    <row r="1314" spans="3:93" x14ac:dyDescent="0.25">
      <c r="C1314" s="36"/>
      <c r="D1314" s="36"/>
      <c r="E1314" s="36"/>
      <c r="F1314" s="36"/>
      <c r="G1314" s="36"/>
      <c r="H1314" s="36"/>
      <c r="I1314" s="36"/>
      <c r="J1314" s="37"/>
      <c r="K1314" s="37"/>
      <c r="L1314" s="37"/>
      <c r="M1314" s="37"/>
      <c r="N1314" s="38"/>
      <c r="O1314" s="38"/>
      <c r="P1314" s="38"/>
      <c r="CI1314" t="s">
        <v>228</v>
      </c>
      <c r="CJ1314">
        <v>625</v>
      </c>
      <c r="CK1314" t="s">
        <v>453</v>
      </c>
      <c r="CL1314" t="s">
        <v>286</v>
      </c>
      <c r="CN1314">
        <f>IF(AND(Table11[[#This Row],[CF heating system]]&lt;&gt;"Gas boiler",Table11[[#This Row],[Subsector]]&lt;&gt;"Industry"),1,0)</f>
        <v>0</v>
      </c>
      <c r="CO1314" s="19">
        <v>0</v>
      </c>
    </row>
    <row r="1315" spans="3:93" x14ac:dyDescent="0.25">
      <c r="C1315" s="36"/>
      <c r="D1315" s="36"/>
      <c r="E1315" s="36"/>
      <c r="F1315" s="36"/>
      <c r="G1315" s="36"/>
      <c r="H1315" s="36"/>
      <c r="I1315" s="36"/>
      <c r="J1315" s="37"/>
      <c r="K1315" s="37"/>
      <c r="L1315" s="37"/>
      <c r="M1315" s="37"/>
      <c r="N1315" s="38"/>
      <c r="O1315" s="38"/>
      <c r="P1315" s="38"/>
      <c r="CI1315" t="s">
        <v>228</v>
      </c>
      <c r="CJ1315">
        <v>626</v>
      </c>
      <c r="CK1315" t="s">
        <v>453</v>
      </c>
      <c r="CL1315" t="s">
        <v>458</v>
      </c>
      <c r="CN1315">
        <f>IF(AND(Table11[[#This Row],[CF heating system]]&lt;&gt;"Gas boiler",Table11[[#This Row],[Subsector]]&lt;&gt;"Industry"),1,0)</f>
        <v>0</v>
      </c>
      <c r="CO1315" s="19">
        <v>0</v>
      </c>
    </row>
    <row r="1316" spans="3:93" x14ac:dyDescent="0.25">
      <c r="C1316" s="36"/>
      <c r="D1316" s="36"/>
      <c r="E1316" s="36"/>
      <c r="F1316" s="36"/>
      <c r="G1316" s="36"/>
      <c r="H1316" s="36"/>
      <c r="I1316" s="36"/>
      <c r="J1316" s="37"/>
      <c r="K1316" s="37"/>
      <c r="L1316" s="37"/>
      <c r="M1316" s="37"/>
      <c r="N1316" s="38"/>
      <c r="O1316" s="38"/>
      <c r="P1316" s="38"/>
      <c r="CI1316" t="s">
        <v>228</v>
      </c>
      <c r="CJ1316">
        <v>627</v>
      </c>
      <c r="CK1316" t="s">
        <v>453</v>
      </c>
      <c r="CL1316" t="s">
        <v>462</v>
      </c>
      <c r="CN1316">
        <f>IF(AND(Table11[[#This Row],[CF heating system]]&lt;&gt;"Gas boiler",Table11[[#This Row],[Subsector]]&lt;&gt;"Industry"),1,0)</f>
        <v>0</v>
      </c>
      <c r="CO1316" s="19">
        <v>0</v>
      </c>
    </row>
    <row r="1317" spans="3:93" x14ac:dyDescent="0.25">
      <c r="C1317" s="36"/>
      <c r="D1317" s="36"/>
      <c r="E1317" s="36"/>
      <c r="F1317" s="36"/>
      <c r="G1317" s="36"/>
      <c r="H1317" s="36"/>
      <c r="I1317" s="36"/>
      <c r="J1317" s="37"/>
      <c r="K1317" s="37"/>
      <c r="L1317" s="37"/>
      <c r="M1317" s="37"/>
      <c r="N1317" s="38"/>
      <c r="O1317" s="38"/>
      <c r="P1317" s="38"/>
      <c r="CI1317" t="s">
        <v>228</v>
      </c>
      <c r="CJ1317">
        <v>628</v>
      </c>
      <c r="CK1317" t="s">
        <v>453</v>
      </c>
      <c r="CL1317" t="s">
        <v>286</v>
      </c>
      <c r="CN1317">
        <f>IF(AND(Table11[[#This Row],[CF heating system]]&lt;&gt;"Gas boiler",Table11[[#This Row],[Subsector]]&lt;&gt;"Industry"),1,0)</f>
        <v>0</v>
      </c>
      <c r="CO1317" s="19">
        <v>0</v>
      </c>
    </row>
    <row r="1318" spans="3:93" x14ac:dyDescent="0.25">
      <c r="C1318" s="36"/>
      <c r="D1318" s="36"/>
      <c r="E1318" s="36"/>
      <c r="F1318" s="36"/>
      <c r="G1318" s="36"/>
      <c r="H1318" s="36"/>
      <c r="I1318" s="36"/>
      <c r="J1318" s="37"/>
      <c r="K1318" s="37"/>
      <c r="L1318" s="37"/>
      <c r="M1318" s="37"/>
      <c r="N1318" s="38"/>
      <c r="O1318" s="38"/>
      <c r="P1318" s="38"/>
      <c r="CI1318" t="s">
        <v>228</v>
      </c>
      <c r="CJ1318">
        <v>629</v>
      </c>
      <c r="CK1318" t="s">
        <v>453</v>
      </c>
      <c r="CL1318" t="s">
        <v>462</v>
      </c>
      <c r="CN1318">
        <f>IF(AND(Table11[[#This Row],[CF heating system]]&lt;&gt;"Gas boiler",Table11[[#This Row],[Subsector]]&lt;&gt;"Industry"),1,0)</f>
        <v>0</v>
      </c>
      <c r="CO1318" s="19">
        <v>0</v>
      </c>
    </row>
    <row r="1319" spans="3:93" x14ac:dyDescent="0.25">
      <c r="C1319" s="36"/>
      <c r="D1319" s="36"/>
      <c r="E1319" s="36"/>
      <c r="F1319" s="36"/>
      <c r="G1319" s="36"/>
      <c r="H1319" s="36"/>
      <c r="I1319" s="36"/>
      <c r="J1319" s="37"/>
      <c r="K1319" s="37"/>
      <c r="L1319" s="37"/>
      <c r="M1319" s="37"/>
      <c r="N1319" s="38"/>
      <c r="O1319" s="38"/>
      <c r="P1319" s="38"/>
      <c r="CI1319" t="s">
        <v>228</v>
      </c>
      <c r="CJ1319">
        <v>630</v>
      </c>
      <c r="CK1319" t="s">
        <v>453</v>
      </c>
      <c r="CL1319" t="s">
        <v>475</v>
      </c>
      <c r="CN1319">
        <f>IF(AND(Table11[[#This Row],[CF heating system]]&lt;&gt;"Gas boiler",Table11[[#This Row],[Subsector]]&lt;&gt;"Industry"),1,0)</f>
        <v>0</v>
      </c>
      <c r="CO1319" s="19">
        <v>0</v>
      </c>
    </row>
    <row r="1320" spans="3:93" x14ac:dyDescent="0.25">
      <c r="C1320" s="36"/>
      <c r="D1320" s="36"/>
      <c r="E1320" s="36"/>
      <c r="F1320" s="36"/>
      <c r="G1320" s="36"/>
      <c r="H1320" s="36"/>
      <c r="I1320" s="36"/>
      <c r="J1320" s="37"/>
      <c r="K1320" s="37"/>
      <c r="L1320" s="37"/>
      <c r="M1320" s="37"/>
      <c r="N1320" s="38"/>
      <c r="O1320" s="38"/>
      <c r="P1320" s="38"/>
      <c r="CI1320" t="s">
        <v>228</v>
      </c>
      <c r="CJ1320">
        <v>631</v>
      </c>
      <c r="CK1320" t="s">
        <v>453</v>
      </c>
      <c r="CL1320" t="s">
        <v>281</v>
      </c>
      <c r="CN1320">
        <f>IF(AND(Table11[[#This Row],[CF heating system]]&lt;&gt;"Gas boiler",Table11[[#This Row],[Subsector]]&lt;&gt;"Industry"),1,0)</f>
        <v>0</v>
      </c>
      <c r="CO1320" s="19">
        <v>0</v>
      </c>
    </row>
    <row r="1321" spans="3:93" x14ac:dyDescent="0.25">
      <c r="C1321" s="36"/>
      <c r="D1321" s="36"/>
      <c r="E1321" s="36"/>
      <c r="F1321" s="36"/>
      <c r="G1321" s="36"/>
      <c r="H1321" s="36"/>
      <c r="I1321" s="36"/>
      <c r="J1321" s="37"/>
      <c r="K1321" s="37"/>
      <c r="L1321" s="37"/>
      <c r="M1321" s="37"/>
      <c r="N1321" s="38"/>
      <c r="O1321" s="38"/>
      <c r="P1321" s="38"/>
      <c r="CI1321" t="s">
        <v>228</v>
      </c>
      <c r="CJ1321">
        <v>632</v>
      </c>
      <c r="CK1321" t="s">
        <v>453</v>
      </c>
      <c r="CL1321" t="s">
        <v>286</v>
      </c>
      <c r="CN1321">
        <f>IF(AND(Table11[[#This Row],[CF heating system]]&lt;&gt;"Gas boiler",Table11[[#This Row],[Subsector]]&lt;&gt;"Industry"),1,0)</f>
        <v>0</v>
      </c>
      <c r="CO1321" s="19">
        <v>0</v>
      </c>
    </row>
    <row r="1322" spans="3:93" x14ac:dyDescent="0.25">
      <c r="C1322" s="36"/>
      <c r="D1322" s="36"/>
      <c r="E1322" s="36"/>
      <c r="F1322" s="36"/>
      <c r="G1322" s="36"/>
      <c r="H1322" s="36"/>
      <c r="I1322" s="36"/>
      <c r="J1322" s="37"/>
      <c r="K1322" s="37"/>
      <c r="L1322" s="37"/>
      <c r="M1322" s="37"/>
      <c r="N1322" s="38"/>
      <c r="O1322" s="38"/>
      <c r="P1322" s="38"/>
      <c r="CI1322" t="s">
        <v>228</v>
      </c>
      <c r="CJ1322">
        <v>633</v>
      </c>
      <c r="CK1322" t="s">
        <v>453</v>
      </c>
      <c r="CL1322" t="s">
        <v>267</v>
      </c>
      <c r="CN1322">
        <f>IF(AND(Table11[[#This Row],[CF heating system]]&lt;&gt;"Gas boiler",Table11[[#This Row],[Subsector]]&lt;&gt;"Industry"),1,0)</f>
        <v>0</v>
      </c>
      <c r="CO1322" s="19">
        <v>0</v>
      </c>
    </row>
    <row r="1323" spans="3:93" x14ac:dyDescent="0.25">
      <c r="C1323" s="36"/>
      <c r="D1323" s="36"/>
      <c r="E1323" s="36"/>
      <c r="F1323" s="36"/>
      <c r="G1323" s="36"/>
      <c r="H1323" s="36"/>
      <c r="I1323" s="36"/>
      <c r="J1323" s="37"/>
      <c r="K1323" s="37"/>
      <c r="L1323" s="37"/>
      <c r="M1323" s="37"/>
      <c r="N1323" s="38"/>
      <c r="O1323" s="38"/>
      <c r="P1323" s="38"/>
      <c r="CI1323" t="s">
        <v>228</v>
      </c>
      <c r="CJ1323">
        <v>634</v>
      </c>
      <c r="CK1323" t="s">
        <v>453</v>
      </c>
      <c r="CL1323" t="s">
        <v>458</v>
      </c>
      <c r="CN1323">
        <f>IF(AND(Table11[[#This Row],[CF heating system]]&lt;&gt;"Gas boiler",Table11[[#This Row],[Subsector]]&lt;&gt;"Industry"),1,0)</f>
        <v>0</v>
      </c>
      <c r="CO1323" s="19">
        <v>0</v>
      </c>
    </row>
    <row r="1324" spans="3:93" x14ac:dyDescent="0.25">
      <c r="C1324" s="36"/>
      <c r="D1324" s="36"/>
      <c r="E1324" s="36"/>
      <c r="F1324" s="36"/>
      <c r="G1324" s="36"/>
      <c r="H1324" s="36"/>
      <c r="I1324" s="36"/>
      <c r="J1324" s="37"/>
      <c r="K1324" s="37"/>
      <c r="L1324" s="37"/>
      <c r="M1324" s="37"/>
      <c r="N1324" s="38"/>
      <c r="O1324" s="38"/>
      <c r="P1324" s="38"/>
      <c r="CI1324" t="s">
        <v>228</v>
      </c>
      <c r="CJ1324">
        <v>635</v>
      </c>
      <c r="CK1324" t="s">
        <v>453</v>
      </c>
      <c r="CL1324" t="s">
        <v>282</v>
      </c>
      <c r="CN1324">
        <f>IF(AND(Table11[[#This Row],[CF heating system]]&lt;&gt;"Gas boiler",Table11[[#This Row],[Subsector]]&lt;&gt;"Industry"),1,0)</f>
        <v>0</v>
      </c>
      <c r="CO1324" s="19">
        <v>0</v>
      </c>
    </row>
    <row r="1325" spans="3:93" x14ac:dyDescent="0.25">
      <c r="C1325" s="36"/>
      <c r="D1325" s="36"/>
      <c r="E1325" s="36"/>
      <c r="F1325" s="36"/>
      <c r="G1325" s="36"/>
      <c r="H1325" s="36"/>
      <c r="I1325" s="36"/>
      <c r="J1325" s="37"/>
      <c r="K1325" s="37"/>
      <c r="L1325" s="37"/>
      <c r="M1325" s="37"/>
      <c r="N1325" s="38"/>
      <c r="O1325" s="38"/>
      <c r="P1325" s="38"/>
      <c r="CI1325" t="s">
        <v>228</v>
      </c>
      <c r="CJ1325">
        <v>636</v>
      </c>
      <c r="CK1325" t="s">
        <v>453</v>
      </c>
      <c r="CL1325" t="s">
        <v>286</v>
      </c>
      <c r="CN1325">
        <f>IF(AND(Table11[[#This Row],[CF heating system]]&lt;&gt;"Gas boiler",Table11[[#This Row],[Subsector]]&lt;&gt;"Industry"),1,0)</f>
        <v>0</v>
      </c>
      <c r="CO1325" s="19">
        <v>0</v>
      </c>
    </row>
    <row r="1326" spans="3:93" x14ac:dyDescent="0.25">
      <c r="C1326" s="36"/>
      <c r="D1326" s="36"/>
      <c r="E1326" s="36"/>
      <c r="F1326" s="36"/>
      <c r="G1326" s="36"/>
      <c r="H1326" s="36"/>
      <c r="I1326" s="36"/>
      <c r="J1326" s="37"/>
      <c r="K1326" s="37"/>
      <c r="L1326" s="37"/>
      <c r="M1326" s="37"/>
      <c r="N1326" s="38"/>
      <c r="O1326" s="38"/>
      <c r="P1326" s="38"/>
      <c r="CI1326" t="s">
        <v>228</v>
      </c>
      <c r="CJ1326">
        <v>637</v>
      </c>
      <c r="CK1326" t="s">
        <v>453</v>
      </c>
      <c r="CL1326" t="s">
        <v>458</v>
      </c>
      <c r="CN1326">
        <f>IF(AND(Table11[[#This Row],[CF heating system]]&lt;&gt;"Gas boiler",Table11[[#This Row],[Subsector]]&lt;&gt;"Industry"),1,0)</f>
        <v>0</v>
      </c>
      <c r="CO1326" s="19">
        <v>0</v>
      </c>
    </row>
    <row r="1327" spans="3:93" x14ac:dyDescent="0.25">
      <c r="C1327" s="36"/>
      <c r="D1327" s="36"/>
      <c r="E1327" s="36"/>
      <c r="F1327" s="36"/>
      <c r="G1327" s="36"/>
      <c r="H1327" s="36"/>
      <c r="I1327" s="36"/>
      <c r="J1327" s="37"/>
      <c r="K1327" s="37"/>
      <c r="L1327" s="37"/>
      <c r="M1327" s="37"/>
      <c r="N1327" s="38"/>
      <c r="O1327" s="38"/>
      <c r="P1327" s="38"/>
      <c r="CI1327" t="s">
        <v>228</v>
      </c>
      <c r="CJ1327">
        <v>638</v>
      </c>
      <c r="CK1327" t="s">
        <v>453</v>
      </c>
      <c r="CL1327" t="s">
        <v>462</v>
      </c>
      <c r="CN1327">
        <f>IF(AND(Table11[[#This Row],[CF heating system]]&lt;&gt;"Gas boiler",Table11[[#This Row],[Subsector]]&lt;&gt;"Industry"),1,0)</f>
        <v>0</v>
      </c>
      <c r="CO1327" s="19">
        <v>0</v>
      </c>
    </row>
    <row r="1328" spans="3:93" x14ac:dyDescent="0.25">
      <c r="C1328" s="36"/>
      <c r="D1328" s="36"/>
      <c r="E1328" s="36"/>
      <c r="F1328" s="36"/>
      <c r="G1328" s="36"/>
      <c r="H1328" s="36"/>
      <c r="I1328" s="36"/>
      <c r="J1328" s="37"/>
      <c r="K1328" s="37"/>
      <c r="L1328" s="37"/>
      <c r="M1328" s="37"/>
      <c r="N1328" s="38"/>
      <c r="O1328" s="38"/>
      <c r="P1328" s="38"/>
      <c r="CI1328" t="s">
        <v>228</v>
      </c>
      <c r="CJ1328">
        <v>639</v>
      </c>
      <c r="CK1328" t="s">
        <v>453</v>
      </c>
      <c r="CL1328" t="s">
        <v>475</v>
      </c>
      <c r="CN1328">
        <f>IF(AND(Table11[[#This Row],[CF heating system]]&lt;&gt;"Gas boiler",Table11[[#This Row],[Subsector]]&lt;&gt;"Industry"),1,0)</f>
        <v>0</v>
      </c>
      <c r="CO1328" s="19">
        <v>0</v>
      </c>
    </row>
    <row r="1329" spans="3:93" x14ac:dyDescent="0.25">
      <c r="C1329" s="36"/>
      <c r="D1329" s="36"/>
      <c r="E1329" s="36"/>
      <c r="F1329" s="36"/>
      <c r="G1329" s="36"/>
      <c r="H1329" s="36"/>
      <c r="I1329" s="36"/>
      <c r="J1329" s="37"/>
      <c r="K1329" s="37"/>
      <c r="L1329" s="37"/>
      <c r="M1329" s="37"/>
      <c r="N1329" s="38"/>
      <c r="O1329" s="38"/>
      <c r="P1329" s="38"/>
      <c r="CI1329" t="s">
        <v>228</v>
      </c>
      <c r="CJ1329">
        <v>640</v>
      </c>
      <c r="CK1329" t="s">
        <v>453</v>
      </c>
      <c r="CL1329" t="s">
        <v>281</v>
      </c>
      <c r="CN1329">
        <f>IF(AND(Table11[[#This Row],[CF heating system]]&lt;&gt;"Gas boiler",Table11[[#This Row],[Subsector]]&lt;&gt;"Industry"),1,0)</f>
        <v>0</v>
      </c>
      <c r="CO1329" s="19">
        <v>0</v>
      </c>
    </row>
    <row r="1330" spans="3:93" x14ac:dyDescent="0.25">
      <c r="C1330" s="36"/>
      <c r="D1330" s="36"/>
      <c r="E1330" s="36"/>
      <c r="F1330" s="36"/>
      <c r="G1330" s="36"/>
      <c r="H1330" s="36"/>
      <c r="I1330" s="36"/>
      <c r="J1330" s="37"/>
      <c r="K1330" s="37"/>
      <c r="L1330" s="37"/>
      <c r="M1330" s="37"/>
      <c r="N1330" s="38"/>
      <c r="O1330" s="38"/>
      <c r="P1330" s="38"/>
      <c r="CI1330" t="s">
        <v>228</v>
      </c>
      <c r="CJ1330">
        <v>641</v>
      </c>
      <c r="CK1330" t="s">
        <v>453</v>
      </c>
      <c r="CL1330" t="s">
        <v>282</v>
      </c>
      <c r="CN1330">
        <f>IF(AND(Table11[[#This Row],[CF heating system]]&lt;&gt;"Gas boiler",Table11[[#This Row],[Subsector]]&lt;&gt;"Industry"),1,0)</f>
        <v>0</v>
      </c>
      <c r="CO1330" s="19">
        <v>0</v>
      </c>
    </row>
    <row r="1331" spans="3:93" x14ac:dyDescent="0.25">
      <c r="C1331" s="36"/>
      <c r="D1331" s="36"/>
      <c r="E1331" s="36"/>
      <c r="F1331" s="36"/>
      <c r="G1331" s="36"/>
      <c r="H1331" s="36"/>
      <c r="I1331" s="36"/>
      <c r="J1331" s="37"/>
      <c r="K1331" s="37"/>
      <c r="L1331" s="37"/>
      <c r="M1331" s="37"/>
      <c r="N1331" s="38"/>
      <c r="O1331" s="38"/>
      <c r="P1331" s="38"/>
      <c r="CI1331" t="s">
        <v>228</v>
      </c>
      <c r="CJ1331">
        <v>642</v>
      </c>
      <c r="CK1331" t="s">
        <v>453</v>
      </c>
      <c r="CL1331" t="s">
        <v>286</v>
      </c>
      <c r="CN1331">
        <f>IF(AND(Table11[[#This Row],[CF heating system]]&lt;&gt;"Gas boiler",Table11[[#This Row],[Subsector]]&lt;&gt;"Industry"),1,0)</f>
        <v>0</v>
      </c>
      <c r="CO1331" s="19">
        <v>0</v>
      </c>
    </row>
    <row r="1332" spans="3:93" x14ac:dyDescent="0.25">
      <c r="C1332" s="36"/>
      <c r="D1332" s="36"/>
      <c r="E1332" s="36"/>
      <c r="F1332" s="36"/>
      <c r="G1332" s="36"/>
      <c r="H1332" s="36"/>
      <c r="I1332" s="36"/>
      <c r="J1332" s="37"/>
      <c r="K1332" s="37"/>
      <c r="L1332" s="37"/>
      <c r="M1332" s="37"/>
      <c r="N1332" s="38"/>
      <c r="O1332" s="38"/>
      <c r="P1332" s="38"/>
      <c r="CI1332" t="s">
        <v>228</v>
      </c>
      <c r="CJ1332">
        <v>643</v>
      </c>
      <c r="CK1332" t="s">
        <v>453</v>
      </c>
      <c r="CL1332" t="s">
        <v>462</v>
      </c>
      <c r="CN1332">
        <f>IF(AND(Table11[[#This Row],[CF heating system]]&lt;&gt;"Gas boiler",Table11[[#This Row],[Subsector]]&lt;&gt;"Industry"),1,0)</f>
        <v>0</v>
      </c>
      <c r="CO1332" s="19">
        <v>0</v>
      </c>
    </row>
    <row r="1333" spans="3:93" x14ac:dyDescent="0.25">
      <c r="C1333" s="36"/>
      <c r="D1333" s="36"/>
      <c r="E1333" s="36"/>
      <c r="F1333" s="36"/>
      <c r="G1333" s="36"/>
      <c r="H1333" s="36"/>
      <c r="I1333" s="36"/>
      <c r="J1333" s="37"/>
      <c r="K1333" s="37"/>
      <c r="L1333" s="37"/>
      <c r="M1333" s="37"/>
      <c r="N1333" s="38"/>
      <c r="O1333" s="38"/>
      <c r="P1333" s="38"/>
      <c r="CI1333" t="s">
        <v>228</v>
      </c>
      <c r="CJ1333">
        <v>644</v>
      </c>
      <c r="CK1333" t="s">
        <v>453</v>
      </c>
      <c r="CL1333" t="s">
        <v>475</v>
      </c>
      <c r="CN1333">
        <f>IF(AND(Table11[[#This Row],[CF heating system]]&lt;&gt;"Gas boiler",Table11[[#This Row],[Subsector]]&lt;&gt;"Industry"),1,0)</f>
        <v>0</v>
      </c>
      <c r="CO1333" s="19">
        <v>0</v>
      </c>
    </row>
    <row r="1334" spans="3:93" x14ac:dyDescent="0.25">
      <c r="C1334" s="36"/>
      <c r="D1334" s="36"/>
      <c r="E1334" s="36"/>
      <c r="F1334" s="36"/>
      <c r="G1334" s="36"/>
      <c r="H1334" s="36"/>
      <c r="I1334" s="36"/>
      <c r="J1334" s="37"/>
      <c r="K1334" s="37"/>
      <c r="L1334" s="37"/>
      <c r="M1334" s="37"/>
      <c r="N1334" s="38"/>
      <c r="O1334" s="38"/>
      <c r="P1334" s="38"/>
      <c r="CI1334" t="s">
        <v>228</v>
      </c>
      <c r="CJ1334">
        <v>645</v>
      </c>
      <c r="CK1334" t="s">
        <v>453</v>
      </c>
      <c r="CL1334" t="s">
        <v>281</v>
      </c>
      <c r="CN1334">
        <f>IF(AND(Table11[[#This Row],[CF heating system]]&lt;&gt;"Gas boiler",Table11[[#This Row],[Subsector]]&lt;&gt;"Industry"),1,0)</f>
        <v>0</v>
      </c>
      <c r="CO1334" s="19">
        <v>0</v>
      </c>
    </row>
    <row r="1335" spans="3:93" x14ac:dyDescent="0.25">
      <c r="C1335" s="36"/>
      <c r="D1335" s="36"/>
      <c r="E1335" s="36"/>
      <c r="F1335" s="36"/>
      <c r="G1335" s="36"/>
      <c r="H1335" s="36"/>
      <c r="I1335" s="36"/>
      <c r="J1335" s="37"/>
      <c r="K1335" s="37"/>
      <c r="L1335" s="37"/>
      <c r="M1335" s="37"/>
      <c r="N1335" s="38"/>
      <c r="O1335" s="38"/>
      <c r="P1335" s="38"/>
      <c r="CI1335" t="s">
        <v>228</v>
      </c>
      <c r="CJ1335">
        <v>646</v>
      </c>
      <c r="CK1335" t="s">
        <v>453</v>
      </c>
      <c r="CL1335" t="s">
        <v>282</v>
      </c>
      <c r="CN1335">
        <f>IF(AND(Table11[[#This Row],[CF heating system]]&lt;&gt;"Gas boiler",Table11[[#This Row],[Subsector]]&lt;&gt;"Industry"),1,0)</f>
        <v>0</v>
      </c>
      <c r="CO1335" s="19">
        <v>0</v>
      </c>
    </row>
    <row r="1336" spans="3:93" x14ac:dyDescent="0.25">
      <c r="C1336" s="36"/>
      <c r="D1336" s="36"/>
      <c r="E1336" s="36"/>
      <c r="F1336" s="36"/>
      <c r="G1336" s="36"/>
      <c r="H1336" s="36"/>
      <c r="I1336" s="36"/>
      <c r="J1336" s="37"/>
      <c r="K1336" s="37"/>
      <c r="L1336" s="37"/>
      <c r="M1336" s="37"/>
      <c r="N1336" s="38"/>
      <c r="O1336" s="38"/>
      <c r="P1336" s="38"/>
      <c r="CI1336" t="s">
        <v>228</v>
      </c>
      <c r="CJ1336">
        <v>647</v>
      </c>
      <c r="CK1336" t="s">
        <v>453</v>
      </c>
      <c r="CL1336" t="s">
        <v>286</v>
      </c>
      <c r="CN1336">
        <f>IF(AND(Table11[[#This Row],[CF heating system]]&lt;&gt;"Gas boiler",Table11[[#This Row],[Subsector]]&lt;&gt;"Industry"),1,0)</f>
        <v>0</v>
      </c>
      <c r="CO1336" s="19">
        <v>0</v>
      </c>
    </row>
    <row r="1337" spans="3:93" x14ac:dyDescent="0.25">
      <c r="C1337" s="36"/>
      <c r="D1337" s="36"/>
      <c r="E1337" s="36"/>
      <c r="F1337" s="36"/>
      <c r="G1337" s="36"/>
      <c r="H1337" s="36"/>
      <c r="I1337" s="36"/>
      <c r="J1337" s="37"/>
      <c r="K1337" s="37"/>
      <c r="L1337" s="37"/>
      <c r="M1337" s="37"/>
      <c r="N1337" s="38"/>
      <c r="O1337" s="38"/>
      <c r="P1337" s="38"/>
      <c r="CI1337" t="s">
        <v>228</v>
      </c>
      <c r="CJ1337">
        <v>648</v>
      </c>
      <c r="CK1337" t="s">
        <v>453</v>
      </c>
      <c r="CL1337" t="s">
        <v>462</v>
      </c>
      <c r="CN1337">
        <f>IF(AND(Table11[[#This Row],[CF heating system]]&lt;&gt;"Gas boiler",Table11[[#This Row],[Subsector]]&lt;&gt;"Industry"),1,0)</f>
        <v>0</v>
      </c>
      <c r="CO1337" s="19">
        <v>0</v>
      </c>
    </row>
    <row r="1338" spans="3:93" x14ac:dyDescent="0.25">
      <c r="C1338" s="36"/>
      <c r="D1338" s="36"/>
      <c r="E1338" s="36"/>
      <c r="F1338" s="36"/>
      <c r="G1338" s="36"/>
      <c r="H1338" s="36"/>
      <c r="I1338" s="36"/>
      <c r="J1338" s="37"/>
      <c r="K1338" s="37"/>
      <c r="L1338" s="37"/>
      <c r="M1338" s="37"/>
      <c r="N1338" s="38"/>
      <c r="O1338" s="38"/>
      <c r="P1338" s="38"/>
      <c r="CI1338" t="s">
        <v>228</v>
      </c>
      <c r="CJ1338">
        <v>649</v>
      </c>
      <c r="CK1338" t="s">
        <v>453</v>
      </c>
      <c r="CL1338" t="s">
        <v>475</v>
      </c>
      <c r="CN1338">
        <f>IF(AND(Table11[[#This Row],[CF heating system]]&lt;&gt;"Gas boiler",Table11[[#This Row],[Subsector]]&lt;&gt;"Industry"),1,0)</f>
        <v>0</v>
      </c>
      <c r="CO1338" s="19">
        <v>0</v>
      </c>
    </row>
    <row r="1339" spans="3:93" x14ac:dyDescent="0.25">
      <c r="C1339" s="36"/>
      <c r="D1339" s="36"/>
      <c r="E1339" s="36"/>
      <c r="F1339" s="36"/>
      <c r="G1339" s="36"/>
      <c r="H1339" s="36"/>
      <c r="I1339" s="36"/>
      <c r="J1339" s="37"/>
      <c r="K1339" s="37"/>
      <c r="L1339" s="37"/>
      <c r="M1339" s="37"/>
      <c r="N1339" s="38"/>
      <c r="O1339" s="38"/>
      <c r="P1339" s="38"/>
      <c r="CI1339" t="s">
        <v>228</v>
      </c>
      <c r="CJ1339">
        <v>650</v>
      </c>
      <c r="CK1339" t="s">
        <v>453</v>
      </c>
      <c r="CL1339" t="s">
        <v>282</v>
      </c>
      <c r="CN1339">
        <f>IF(AND(Table11[[#This Row],[CF heating system]]&lt;&gt;"Gas boiler",Table11[[#This Row],[Subsector]]&lt;&gt;"Industry"),1,0)</f>
        <v>0</v>
      </c>
      <c r="CO1339" s="19">
        <v>0</v>
      </c>
    </row>
    <row r="1340" spans="3:93" x14ac:dyDescent="0.25">
      <c r="C1340" s="36"/>
      <c r="D1340" s="36"/>
      <c r="E1340" s="36"/>
      <c r="F1340" s="36"/>
      <c r="G1340" s="36"/>
      <c r="H1340" s="36"/>
      <c r="I1340" s="36"/>
      <c r="J1340" s="37"/>
      <c r="K1340" s="37"/>
      <c r="L1340" s="37"/>
      <c r="M1340" s="37"/>
      <c r="N1340" s="38"/>
      <c r="O1340" s="38"/>
      <c r="P1340" s="38"/>
      <c r="CI1340" t="s">
        <v>228</v>
      </c>
      <c r="CJ1340">
        <v>651</v>
      </c>
      <c r="CK1340" t="s">
        <v>453</v>
      </c>
      <c r="CL1340" t="s">
        <v>267</v>
      </c>
      <c r="CN1340">
        <f>IF(AND(Table11[[#This Row],[CF heating system]]&lt;&gt;"Gas boiler",Table11[[#This Row],[Subsector]]&lt;&gt;"Industry"),1,0)</f>
        <v>0</v>
      </c>
      <c r="CO1340" s="19">
        <v>0</v>
      </c>
    </row>
    <row r="1341" spans="3:93" x14ac:dyDescent="0.25">
      <c r="C1341" s="36"/>
      <c r="D1341" s="36"/>
      <c r="E1341" s="36"/>
      <c r="F1341" s="36"/>
      <c r="G1341" s="36"/>
      <c r="H1341" s="36"/>
      <c r="I1341" s="36"/>
      <c r="J1341" s="37"/>
      <c r="K1341" s="37"/>
      <c r="L1341" s="37"/>
      <c r="M1341" s="37"/>
      <c r="N1341" s="38"/>
      <c r="O1341" s="38"/>
      <c r="P1341" s="38"/>
      <c r="CI1341" t="s">
        <v>228</v>
      </c>
      <c r="CJ1341">
        <v>652</v>
      </c>
      <c r="CK1341" t="s">
        <v>453</v>
      </c>
      <c r="CL1341" t="s">
        <v>282</v>
      </c>
      <c r="CN1341">
        <f>IF(AND(Table11[[#This Row],[CF heating system]]&lt;&gt;"Gas boiler",Table11[[#This Row],[Subsector]]&lt;&gt;"Industry"),1,0)</f>
        <v>0</v>
      </c>
      <c r="CO1341" s="19">
        <v>0</v>
      </c>
    </row>
    <row r="1342" spans="3:93" x14ac:dyDescent="0.25">
      <c r="C1342" s="36"/>
      <c r="D1342" s="36"/>
      <c r="E1342" s="36"/>
      <c r="F1342" s="36"/>
      <c r="G1342" s="36"/>
      <c r="H1342" s="36"/>
      <c r="I1342" s="36"/>
      <c r="J1342" s="37"/>
      <c r="K1342" s="37"/>
      <c r="L1342" s="37"/>
      <c r="M1342" s="37"/>
      <c r="N1342" s="38"/>
      <c r="O1342" s="38"/>
      <c r="P1342" s="38"/>
      <c r="CI1342" t="s">
        <v>228</v>
      </c>
      <c r="CJ1342">
        <v>653</v>
      </c>
      <c r="CK1342" t="s">
        <v>453</v>
      </c>
      <c r="CL1342" t="s">
        <v>286</v>
      </c>
      <c r="CN1342">
        <f>IF(AND(Table11[[#This Row],[CF heating system]]&lt;&gt;"Gas boiler",Table11[[#This Row],[Subsector]]&lt;&gt;"Industry"),1,0)</f>
        <v>0</v>
      </c>
      <c r="CO1342" s="19">
        <v>0</v>
      </c>
    </row>
    <row r="1343" spans="3:93" x14ac:dyDescent="0.25">
      <c r="C1343" s="36"/>
      <c r="D1343" s="36"/>
      <c r="E1343" s="36"/>
      <c r="F1343" s="36"/>
      <c r="G1343" s="36"/>
      <c r="H1343" s="36"/>
      <c r="I1343" s="36"/>
      <c r="J1343" s="37"/>
      <c r="K1343" s="37"/>
      <c r="L1343" s="37"/>
      <c r="M1343" s="37"/>
      <c r="N1343" s="38"/>
      <c r="O1343" s="38"/>
      <c r="P1343" s="38"/>
      <c r="CI1343" t="s">
        <v>228</v>
      </c>
      <c r="CJ1343">
        <v>654</v>
      </c>
      <c r="CK1343" t="s">
        <v>453</v>
      </c>
      <c r="CL1343" t="s">
        <v>462</v>
      </c>
      <c r="CN1343">
        <f>IF(AND(Table11[[#This Row],[CF heating system]]&lt;&gt;"Gas boiler",Table11[[#This Row],[Subsector]]&lt;&gt;"Industry"),1,0)</f>
        <v>0</v>
      </c>
      <c r="CO1343" s="19">
        <v>0</v>
      </c>
    </row>
    <row r="1344" spans="3:93" x14ac:dyDescent="0.25">
      <c r="C1344" s="36"/>
      <c r="D1344" s="36"/>
      <c r="E1344" s="36"/>
      <c r="F1344" s="36"/>
      <c r="G1344" s="36"/>
      <c r="H1344" s="36"/>
      <c r="I1344" s="36"/>
      <c r="J1344" s="37"/>
      <c r="K1344" s="37"/>
      <c r="L1344" s="37"/>
      <c r="M1344" s="37"/>
      <c r="N1344" s="38"/>
      <c r="O1344" s="38"/>
      <c r="P1344" s="38"/>
      <c r="CI1344" t="s">
        <v>228</v>
      </c>
      <c r="CJ1344">
        <v>655</v>
      </c>
      <c r="CK1344" t="s">
        <v>453</v>
      </c>
      <c r="CL1344" t="s">
        <v>475</v>
      </c>
      <c r="CN1344">
        <f>IF(AND(Table11[[#This Row],[CF heating system]]&lt;&gt;"Gas boiler",Table11[[#This Row],[Subsector]]&lt;&gt;"Industry"),1,0)</f>
        <v>0</v>
      </c>
      <c r="CO1344" s="19">
        <v>0</v>
      </c>
    </row>
    <row r="1345" spans="3:93" x14ac:dyDescent="0.25">
      <c r="C1345" s="36"/>
      <c r="D1345" s="36"/>
      <c r="E1345" s="36"/>
      <c r="F1345" s="36"/>
      <c r="G1345" s="36"/>
      <c r="H1345" s="36"/>
      <c r="I1345" s="36"/>
      <c r="J1345" s="37"/>
      <c r="K1345" s="37"/>
      <c r="L1345" s="37"/>
      <c r="M1345" s="37"/>
      <c r="N1345" s="38"/>
      <c r="O1345" s="38"/>
      <c r="P1345" s="38"/>
      <c r="CI1345" t="s">
        <v>228</v>
      </c>
      <c r="CJ1345">
        <v>656</v>
      </c>
      <c r="CK1345" t="s">
        <v>453</v>
      </c>
      <c r="CL1345" t="s">
        <v>282</v>
      </c>
      <c r="CN1345">
        <f>IF(AND(Table11[[#This Row],[CF heating system]]&lt;&gt;"Gas boiler",Table11[[#This Row],[Subsector]]&lt;&gt;"Industry"),1,0)</f>
        <v>0</v>
      </c>
      <c r="CO1345" s="19">
        <v>0</v>
      </c>
    </row>
    <row r="1346" spans="3:93" x14ac:dyDescent="0.25">
      <c r="C1346" s="36"/>
      <c r="D1346" s="36"/>
      <c r="E1346" s="36"/>
      <c r="F1346" s="36"/>
      <c r="G1346" s="36"/>
      <c r="H1346" s="36"/>
      <c r="I1346" s="36"/>
      <c r="J1346" s="37"/>
      <c r="K1346" s="37"/>
      <c r="L1346" s="37"/>
      <c r="M1346" s="37"/>
      <c r="N1346" s="38"/>
      <c r="O1346" s="38"/>
      <c r="P1346" s="38"/>
      <c r="CI1346" t="s">
        <v>228</v>
      </c>
      <c r="CJ1346">
        <v>657</v>
      </c>
      <c r="CK1346" t="s">
        <v>453</v>
      </c>
      <c r="CL1346" t="s">
        <v>462</v>
      </c>
      <c r="CN1346">
        <f>IF(AND(Table11[[#This Row],[CF heating system]]&lt;&gt;"Gas boiler",Table11[[#This Row],[Subsector]]&lt;&gt;"Industry"),1,0)</f>
        <v>0</v>
      </c>
      <c r="CO1346" s="19">
        <v>0</v>
      </c>
    </row>
    <row r="1347" spans="3:93" x14ac:dyDescent="0.25">
      <c r="C1347" s="36"/>
      <c r="D1347" s="36"/>
      <c r="E1347" s="36"/>
      <c r="F1347" s="36"/>
      <c r="G1347" s="36"/>
      <c r="H1347" s="36"/>
      <c r="I1347" s="36"/>
      <c r="J1347" s="37"/>
      <c r="K1347" s="37"/>
      <c r="L1347" s="37"/>
      <c r="M1347" s="37"/>
      <c r="N1347" s="38"/>
      <c r="O1347" s="38"/>
      <c r="P1347" s="38"/>
      <c r="CI1347" t="s">
        <v>228</v>
      </c>
      <c r="CJ1347">
        <v>658</v>
      </c>
      <c r="CK1347" t="s">
        <v>453</v>
      </c>
      <c r="CL1347" t="s">
        <v>286</v>
      </c>
      <c r="CN1347">
        <f>IF(AND(Table11[[#This Row],[CF heating system]]&lt;&gt;"Gas boiler",Table11[[#This Row],[Subsector]]&lt;&gt;"Industry"),1,0)</f>
        <v>0</v>
      </c>
      <c r="CO1347" s="19">
        <v>0</v>
      </c>
    </row>
    <row r="1348" spans="3:93" x14ac:dyDescent="0.25">
      <c r="C1348" s="36"/>
      <c r="D1348" s="36"/>
      <c r="E1348" s="36"/>
      <c r="F1348" s="36"/>
      <c r="G1348" s="36"/>
      <c r="H1348" s="36"/>
      <c r="I1348" s="36"/>
      <c r="J1348" s="37"/>
      <c r="K1348" s="37"/>
      <c r="L1348" s="37"/>
      <c r="M1348" s="37"/>
      <c r="N1348" s="38"/>
      <c r="O1348" s="38"/>
      <c r="P1348" s="38"/>
      <c r="CI1348" t="s">
        <v>228</v>
      </c>
      <c r="CJ1348">
        <v>659</v>
      </c>
      <c r="CK1348" t="s">
        <v>453</v>
      </c>
      <c r="CL1348" t="s">
        <v>458</v>
      </c>
      <c r="CN1348">
        <f>IF(AND(Table11[[#This Row],[CF heating system]]&lt;&gt;"Gas boiler",Table11[[#This Row],[Subsector]]&lt;&gt;"Industry"),1,0)</f>
        <v>0</v>
      </c>
      <c r="CO1348" s="19">
        <v>0</v>
      </c>
    </row>
    <row r="1349" spans="3:93" x14ac:dyDescent="0.25">
      <c r="C1349" s="36"/>
      <c r="D1349" s="36"/>
      <c r="E1349" s="36"/>
      <c r="F1349" s="36"/>
      <c r="G1349" s="36"/>
      <c r="H1349" s="36"/>
      <c r="I1349" s="36"/>
      <c r="J1349" s="37"/>
      <c r="K1349" s="37"/>
      <c r="L1349" s="37"/>
      <c r="M1349" s="37"/>
      <c r="N1349" s="38"/>
      <c r="O1349" s="38"/>
      <c r="P1349" s="38"/>
      <c r="CI1349" t="s">
        <v>228</v>
      </c>
      <c r="CJ1349">
        <v>660</v>
      </c>
      <c r="CK1349" t="s">
        <v>453</v>
      </c>
      <c r="CL1349" t="s">
        <v>462</v>
      </c>
      <c r="CN1349">
        <f>IF(AND(Table11[[#This Row],[CF heating system]]&lt;&gt;"Gas boiler",Table11[[#This Row],[Subsector]]&lt;&gt;"Industry"),1,0)</f>
        <v>0</v>
      </c>
      <c r="CO1349" s="19">
        <v>0</v>
      </c>
    </row>
    <row r="1350" spans="3:93" x14ac:dyDescent="0.25">
      <c r="C1350" s="36"/>
      <c r="D1350" s="36"/>
      <c r="E1350" s="36"/>
      <c r="F1350" s="36"/>
      <c r="G1350" s="36"/>
      <c r="H1350" s="36"/>
      <c r="I1350" s="36"/>
      <c r="J1350" s="37"/>
      <c r="K1350" s="37"/>
      <c r="L1350" s="37"/>
      <c r="M1350" s="37"/>
      <c r="N1350" s="38"/>
      <c r="O1350" s="38"/>
      <c r="P1350" s="38"/>
      <c r="CI1350" t="s">
        <v>228</v>
      </c>
      <c r="CJ1350">
        <v>661</v>
      </c>
      <c r="CK1350" t="s">
        <v>453</v>
      </c>
      <c r="CL1350" t="s">
        <v>286</v>
      </c>
      <c r="CN1350">
        <f>IF(AND(Table11[[#This Row],[CF heating system]]&lt;&gt;"Gas boiler",Table11[[#This Row],[Subsector]]&lt;&gt;"Industry"),1,0)</f>
        <v>0</v>
      </c>
      <c r="CO1350" s="19">
        <v>0</v>
      </c>
    </row>
    <row r="1351" spans="3:93" x14ac:dyDescent="0.25">
      <c r="C1351" s="36"/>
      <c r="D1351" s="36"/>
      <c r="E1351" s="36"/>
      <c r="F1351" s="36"/>
      <c r="G1351" s="36"/>
      <c r="H1351" s="36"/>
      <c r="I1351" s="36"/>
      <c r="J1351" s="37"/>
      <c r="K1351" s="37"/>
      <c r="L1351" s="37"/>
      <c r="M1351" s="37"/>
      <c r="N1351" s="38"/>
      <c r="O1351" s="38"/>
      <c r="P1351" s="38"/>
      <c r="CI1351" t="s">
        <v>228</v>
      </c>
      <c r="CJ1351">
        <v>662</v>
      </c>
      <c r="CK1351" t="s">
        <v>453</v>
      </c>
      <c r="CL1351" t="s">
        <v>462</v>
      </c>
      <c r="CN1351">
        <f>IF(AND(Table11[[#This Row],[CF heating system]]&lt;&gt;"Gas boiler",Table11[[#This Row],[Subsector]]&lt;&gt;"Industry"),1,0)</f>
        <v>0</v>
      </c>
      <c r="CO1351" s="19">
        <v>0</v>
      </c>
    </row>
    <row r="1352" spans="3:93" x14ac:dyDescent="0.25">
      <c r="C1352" s="36"/>
      <c r="D1352" s="36"/>
      <c r="E1352" s="36"/>
      <c r="F1352" s="36"/>
      <c r="G1352" s="36"/>
      <c r="H1352" s="36"/>
      <c r="I1352" s="36"/>
      <c r="J1352" s="37"/>
      <c r="K1352" s="37"/>
      <c r="L1352" s="37"/>
      <c r="M1352" s="37"/>
      <c r="N1352" s="38"/>
      <c r="O1352" s="38"/>
      <c r="P1352" s="38"/>
      <c r="CI1352" t="s">
        <v>228</v>
      </c>
      <c r="CJ1352">
        <v>663</v>
      </c>
      <c r="CK1352" t="s">
        <v>453</v>
      </c>
      <c r="CL1352" t="s">
        <v>475</v>
      </c>
      <c r="CN1352">
        <f>IF(AND(Table11[[#This Row],[CF heating system]]&lt;&gt;"Gas boiler",Table11[[#This Row],[Subsector]]&lt;&gt;"Industry"),1,0)</f>
        <v>0</v>
      </c>
      <c r="CO1352" s="19">
        <v>0</v>
      </c>
    </row>
    <row r="1353" spans="3:93" x14ac:dyDescent="0.25">
      <c r="C1353" s="36"/>
      <c r="D1353" s="36"/>
      <c r="E1353" s="36"/>
      <c r="F1353" s="36"/>
      <c r="G1353" s="36"/>
      <c r="H1353" s="36"/>
      <c r="I1353" s="36"/>
      <c r="J1353" s="37"/>
      <c r="K1353" s="37"/>
      <c r="L1353" s="37"/>
      <c r="M1353" s="37"/>
      <c r="N1353" s="38"/>
      <c r="O1353" s="38"/>
      <c r="P1353" s="38"/>
      <c r="CI1353" t="s">
        <v>228</v>
      </c>
      <c r="CJ1353">
        <v>664</v>
      </c>
      <c r="CK1353" t="s">
        <v>453</v>
      </c>
      <c r="CL1353" t="s">
        <v>281</v>
      </c>
      <c r="CN1353">
        <f>IF(AND(Table11[[#This Row],[CF heating system]]&lt;&gt;"Gas boiler",Table11[[#This Row],[Subsector]]&lt;&gt;"Industry"),1,0)</f>
        <v>0</v>
      </c>
      <c r="CO1353" s="19">
        <v>0</v>
      </c>
    </row>
    <row r="1354" spans="3:93" x14ac:dyDescent="0.25">
      <c r="C1354" s="36"/>
      <c r="D1354" s="36"/>
      <c r="E1354" s="36"/>
      <c r="F1354" s="36"/>
      <c r="G1354" s="36"/>
      <c r="H1354" s="36"/>
      <c r="I1354" s="36"/>
      <c r="J1354" s="37"/>
      <c r="K1354" s="37"/>
      <c r="L1354" s="37"/>
      <c r="M1354" s="37"/>
      <c r="N1354" s="38"/>
      <c r="O1354" s="38"/>
      <c r="P1354" s="38"/>
      <c r="CI1354" t="s">
        <v>228</v>
      </c>
      <c r="CJ1354">
        <v>665</v>
      </c>
      <c r="CK1354" t="s">
        <v>453</v>
      </c>
      <c r="CL1354" t="s">
        <v>286</v>
      </c>
      <c r="CN1354">
        <f>IF(AND(Table11[[#This Row],[CF heating system]]&lt;&gt;"Gas boiler",Table11[[#This Row],[Subsector]]&lt;&gt;"Industry"),1,0)</f>
        <v>0</v>
      </c>
      <c r="CO1354" s="19">
        <v>0</v>
      </c>
    </row>
    <row r="1355" spans="3:93" x14ac:dyDescent="0.25">
      <c r="C1355" s="36"/>
      <c r="D1355" s="36"/>
      <c r="E1355" s="36"/>
      <c r="F1355" s="36"/>
      <c r="G1355" s="36"/>
      <c r="H1355" s="36"/>
      <c r="I1355" s="36"/>
      <c r="J1355" s="37"/>
      <c r="K1355" s="37"/>
      <c r="L1355" s="37"/>
      <c r="M1355" s="37"/>
      <c r="N1355" s="38"/>
      <c r="O1355" s="38"/>
      <c r="P1355" s="38"/>
      <c r="CI1355" t="s">
        <v>228</v>
      </c>
      <c r="CJ1355">
        <v>666</v>
      </c>
      <c r="CK1355" t="s">
        <v>453</v>
      </c>
      <c r="CL1355" t="s">
        <v>267</v>
      </c>
      <c r="CN1355">
        <f>IF(AND(Table11[[#This Row],[CF heating system]]&lt;&gt;"Gas boiler",Table11[[#This Row],[Subsector]]&lt;&gt;"Industry"),1,0)</f>
        <v>0</v>
      </c>
      <c r="CO1355" s="19">
        <v>0</v>
      </c>
    </row>
    <row r="1356" spans="3:93" x14ac:dyDescent="0.25">
      <c r="C1356" s="36"/>
      <c r="D1356" s="36"/>
      <c r="E1356" s="36"/>
      <c r="F1356" s="36"/>
      <c r="G1356" s="36"/>
      <c r="H1356" s="36"/>
      <c r="I1356" s="36"/>
      <c r="J1356" s="37"/>
      <c r="K1356" s="37"/>
      <c r="L1356" s="37"/>
      <c r="M1356" s="37"/>
      <c r="N1356" s="38"/>
      <c r="O1356" s="38"/>
      <c r="P1356" s="38"/>
      <c r="CI1356" t="s">
        <v>228</v>
      </c>
      <c r="CJ1356">
        <v>667</v>
      </c>
      <c r="CK1356" t="s">
        <v>453</v>
      </c>
      <c r="CL1356" t="s">
        <v>458</v>
      </c>
      <c r="CN1356">
        <f>IF(AND(Table11[[#This Row],[CF heating system]]&lt;&gt;"Gas boiler",Table11[[#This Row],[Subsector]]&lt;&gt;"Industry"),1,0)</f>
        <v>0</v>
      </c>
      <c r="CO1356" s="19">
        <v>0</v>
      </c>
    </row>
    <row r="1357" spans="3:93" x14ac:dyDescent="0.25">
      <c r="C1357" s="36"/>
      <c r="D1357" s="36"/>
      <c r="E1357" s="36"/>
      <c r="F1357" s="36"/>
      <c r="G1357" s="36"/>
      <c r="H1357" s="36"/>
      <c r="I1357" s="36"/>
      <c r="J1357" s="37"/>
      <c r="K1357" s="37"/>
      <c r="L1357" s="37"/>
      <c r="M1357" s="37"/>
      <c r="N1357" s="38"/>
      <c r="O1357" s="38"/>
      <c r="P1357" s="38"/>
      <c r="CI1357" t="s">
        <v>228</v>
      </c>
      <c r="CJ1357">
        <v>668</v>
      </c>
      <c r="CK1357" t="s">
        <v>453</v>
      </c>
      <c r="CL1357" t="s">
        <v>282</v>
      </c>
      <c r="CN1357">
        <f>IF(AND(Table11[[#This Row],[CF heating system]]&lt;&gt;"Gas boiler",Table11[[#This Row],[Subsector]]&lt;&gt;"Industry"),1,0)</f>
        <v>0</v>
      </c>
      <c r="CO1357" s="19">
        <v>0</v>
      </c>
    </row>
    <row r="1358" spans="3:93" x14ac:dyDescent="0.25">
      <c r="C1358" s="36"/>
      <c r="D1358" s="36"/>
      <c r="E1358" s="36"/>
      <c r="F1358" s="36"/>
      <c r="G1358" s="36"/>
      <c r="H1358" s="36"/>
      <c r="I1358" s="36"/>
      <c r="J1358" s="37"/>
      <c r="K1358" s="37"/>
      <c r="L1358" s="37"/>
      <c r="M1358" s="37"/>
      <c r="N1358" s="38"/>
      <c r="O1358" s="38"/>
      <c r="P1358" s="38"/>
      <c r="CI1358" t="s">
        <v>228</v>
      </c>
      <c r="CJ1358">
        <v>669</v>
      </c>
      <c r="CK1358" t="s">
        <v>453</v>
      </c>
      <c r="CL1358" t="s">
        <v>286</v>
      </c>
      <c r="CN1358">
        <f>IF(AND(Table11[[#This Row],[CF heating system]]&lt;&gt;"Gas boiler",Table11[[#This Row],[Subsector]]&lt;&gt;"Industry"),1,0)</f>
        <v>0</v>
      </c>
      <c r="CO1358" s="19">
        <v>0</v>
      </c>
    </row>
    <row r="1359" spans="3:93" x14ac:dyDescent="0.25">
      <c r="C1359" s="36"/>
      <c r="D1359" s="36"/>
      <c r="E1359" s="36"/>
      <c r="F1359" s="36"/>
      <c r="G1359" s="36"/>
      <c r="H1359" s="36"/>
      <c r="I1359" s="36"/>
      <c r="J1359" s="37"/>
      <c r="K1359" s="37"/>
      <c r="L1359" s="37"/>
      <c r="M1359" s="37"/>
      <c r="N1359" s="38"/>
      <c r="O1359" s="38"/>
      <c r="P1359" s="38"/>
      <c r="CI1359" t="s">
        <v>228</v>
      </c>
      <c r="CJ1359">
        <v>670</v>
      </c>
      <c r="CK1359" t="s">
        <v>453</v>
      </c>
      <c r="CL1359" t="s">
        <v>458</v>
      </c>
      <c r="CN1359">
        <f>IF(AND(Table11[[#This Row],[CF heating system]]&lt;&gt;"Gas boiler",Table11[[#This Row],[Subsector]]&lt;&gt;"Industry"),1,0)</f>
        <v>0</v>
      </c>
      <c r="CO1359" s="19">
        <v>0</v>
      </c>
    </row>
    <row r="1360" spans="3:93" x14ac:dyDescent="0.25">
      <c r="C1360" s="36"/>
      <c r="D1360" s="36"/>
      <c r="E1360" s="36"/>
      <c r="F1360" s="36"/>
      <c r="G1360" s="36"/>
      <c r="H1360" s="36"/>
      <c r="I1360" s="36"/>
      <c r="J1360" s="37"/>
      <c r="K1360" s="37"/>
      <c r="L1360" s="37"/>
      <c r="M1360" s="37"/>
      <c r="N1360" s="38"/>
      <c r="O1360" s="38"/>
      <c r="P1360" s="38"/>
      <c r="CI1360" t="s">
        <v>228</v>
      </c>
      <c r="CJ1360">
        <v>671</v>
      </c>
      <c r="CK1360" t="s">
        <v>453</v>
      </c>
      <c r="CL1360" t="s">
        <v>462</v>
      </c>
      <c r="CN1360">
        <f>IF(AND(Table11[[#This Row],[CF heating system]]&lt;&gt;"Gas boiler",Table11[[#This Row],[Subsector]]&lt;&gt;"Industry"),1,0)</f>
        <v>0</v>
      </c>
      <c r="CO1360" s="19">
        <v>0</v>
      </c>
    </row>
    <row r="1361" spans="3:93" x14ac:dyDescent="0.25">
      <c r="C1361" s="36"/>
      <c r="D1361" s="36"/>
      <c r="E1361" s="36"/>
      <c r="F1361" s="36"/>
      <c r="G1361" s="36"/>
      <c r="H1361" s="36"/>
      <c r="I1361" s="36"/>
      <c r="J1361" s="37"/>
      <c r="K1361" s="37"/>
      <c r="L1361" s="37"/>
      <c r="M1361" s="37"/>
      <c r="N1361" s="38"/>
      <c r="O1361" s="38"/>
      <c r="P1361" s="38"/>
      <c r="CI1361" t="s">
        <v>228</v>
      </c>
      <c r="CJ1361">
        <v>672</v>
      </c>
      <c r="CK1361" t="s">
        <v>453</v>
      </c>
      <c r="CL1361" t="s">
        <v>475</v>
      </c>
      <c r="CN1361">
        <f>IF(AND(Table11[[#This Row],[CF heating system]]&lt;&gt;"Gas boiler",Table11[[#This Row],[Subsector]]&lt;&gt;"Industry"),1,0)</f>
        <v>0</v>
      </c>
      <c r="CO1361" s="19">
        <v>0</v>
      </c>
    </row>
    <row r="1362" spans="3:93" x14ac:dyDescent="0.25">
      <c r="C1362" s="36"/>
      <c r="D1362" s="36"/>
      <c r="E1362" s="36"/>
      <c r="F1362" s="36"/>
      <c r="G1362" s="36"/>
      <c r="H1362" s="36"/>
      <c r="I1362" s="36"/>
      <c r="J1362" s="37"/>
      <c r="K1362" s="37"/>
      <c r="L1362" s="37"/>
      <c r="M1362" s="37"/>
      <c r="N1362" s="38"/>
      <c r="O1362" s="38"/>
      <c r="P1362" s="38"/>
      <c r="CI1362" t="s">
        <v>228</v>
      </c>
      <c r="CJ1362">
        <v>673</v>
      </c>
      <c r="CK1362" t="s">
        <v>453</v>
      </c>
      <c r="CL1362" t="s">
        <v>281</v>
      </c>
      <c r="CN1362">
        <f>IF(AND(Table11[[#This Row],[CF heating system]]&lt;&gt;"Gas boiler",Table11[[#This Row],[Subsector]]&lt;&gt;"Industry"),1,0)</f>
        <v>0</v>
      </c>
      <c r="CO1362" s="19">
        <v>0</v>
      </c>
    </row>
    <row r="1363" spans="3:93" x14ac:dyDescent="0.25">
      <c r="C1363" s="36"/>
      <c r="D1363" s="36"/>
      <c r="E1363" s="36"/>
      <c r="F1363" s="36"/>
      <c r="G1363" s="36"/>
      <c r="H1363" s="36"/>
      <c r="I1363" s="36"/>
      <c r="J1363" s="37"/>
      <c r="K1363" s="37"/>
      <c r="L1363" s="37"/>
      <c r="M1363" s="37"/>
      <c r="N1363" s="38"/>
      <c r="O1363" s="38"/>
      <c r="P1363" s="38"/>
      <c r="CI1363" t="s">
        <v>228</v>
      </c>
      <c r="CJ1363">
        <v>674</v>
      </c>
      <c r="CK1363" t="s">
        <v>453</v>
      </c>
      <c r="CL1363" t="s">
        <v>282</v>
      </c>
      <c r="CN1363">
        <f>IF(AND(Table11[[#This Row],[CF heating system]]&lt;&gt;"Gas boiler",Table11[[#This Row],[Subsector]]&lt;&gt;"Industry"),1,0)</f>
        <v>0</v>
      </c>
      <c r="CO1363" s="19">
        <v>0</v>
      </c>
    </row>
    <row r="1364" spans="3:93" x14ac:dyDescent="0.25">
      <c r="C1364" s="36"/>
      <c r="D1364" s="36"/>
      <c r="E1364" s="36"/>
      <c r="F1364" s="36"/>
      <c r="G1364" s="36"/>
      <c r="H1364" s="36"/>
      <c r="I1364" s="36"/>
      <c r="J1364" s="37"/>
      <c r="K1364" s="37"/>
      <c r="L1364" s="37"/>
      <c r="M1364" s="37"/>
      <c r="N1364" s="38"/>
      <c r="O1364" s="38"/>
      <c r="P1364" s="38"/>
      <c r="CI1364" t="s">
        <v>228</v>
      </c>
      <c r="CJ1364">
        <v>675</v>
      </c>
      <c r="CK1364" t="s">
        <v>453</v>
      </c>
      <c r="CL1364" t="s">
        <v>286</v>
      </c>
      <c r="CN1364">
        <f>IF(AND(Table11[[#This Row],[CF heating system]]&lt;&gt;"Gas boiler",Table11[[#This Row],[Subsector]]&lt;&gt;"Industry"),1,0)</f>
        <v>0</v>
      </c>
      <c r="CO1364" s="19">
        <v>0</v>
      </c>
    </row>
    <row r="1365" spans="3:93" x14ac:dyDescent="0.25">
      <c r="C1365" s="36"/>
      <c r="D1365" s="36"/>
      <c r="E1365" s="36"/>
      <c r="F1365" s="36"/>
      <c r="G1365" s="36"/>
      <c r="H1365" s="36"/>
      <c r="I1365" s="36"/>
      <c r="J1365" s="37"/>
      <c r="K1365" s="37"/>
      <c r="L1365" s="37"/>
      <c r="M1365" s="37"/>
      <c r="N1365" s="38"/>
      <c r="O1365" s="38"/>
      <c r="P1365" s="38"/>
      <c r="CI1365" t="s">
        <v>228</v>
      </c>
      <c r="CJ1365">
        <v>676</v>
      </c>
      <c r="CK1365" t="s">
        <v>453</v>
      </c>
      <c r="CL1365" t="s">
        <v>462</v>
      </c>
      <c r="CN1365">
        <f>IF(AND(Table11[[#This Row],[CF heating system]]&lt;&gt;"Gas boiler",Table11[[#This Row],[Subsector]]&lt;&gt;"Industry"),1,0)</f>
        <v>0</v>
      </c>
      <c r="CO1365" s="19">
        <v>0</v>
      </c>
    </row>
    <row r="1366" spans="3:93" x14ac:dyDescent="0.25">
      <c r="C1366" s="36"/>
      <c r="D1366" s="36"/>
      <c r="E1366" s="36"/>
      <c r="F1366" s="36"/>
      <c r="G1366" s="36"/>
      <c r="H1366" s="36"/>
      <c r="I1366" s="36"/>
      <c r="J1366" s="37"/>
      <c r="K1366" s="37"/>
      <c r="L1366" s="37"/>
      <c r="M1366" s="37"/>
      <c r="N1366" s="38"/>
      <c r="O1366" s="38"/>
      <c r="P1366" s="38"/>
      <c r="CI1366" t="s">
        <v>228</v>
      </c>
      <c r="CJ1366">
        <v>677</v>
      </c>
      <c r="CK1366" t="s">
        <v>453</v>
      </c>
      <c r="CL1366" t="s">
        <v>475</v>
      </c>
      <c r="CN1366">
        <f>IF(AND(Table11[[#This Row],[CF heating system]]&lt;&gt;"Gas boiler",Table11[[#This Row],[Subsector]]&lt;&gt;"Industry"),1,0)</f>
        <v>0</v>
      </c>
      <c r="CO1366" s="19">
        <v>0</v>
      </c>
    </row>
    <row r="1367" spans="3:93" x14ac:dyDescent="0.25">
      <c r="C1367" s="36"/>
      <c r="D1367" s="36"/>
      <c r="E1367" s="36"/>
      <c r="F1367" s="36"/>
      <c r="G1367" s="36"/>
      <c r="H1367" s="36"/>
      <c r="I1367" s="36"/>
      <c r="J1367" s="37"/>
      <c r="K1367" s="37"/>
      <c r="L1367" s="37"/>
      <c r="M1367" s="37"/>
      <c r="N1367" s="38"/>
      <c r="O1367" s="38"/>
      <c r="P1367" s="38"/>
      <c r="CI1367" t="s">
        <v>228</v>
      </c>
      <c r="CJ1367">
        <v>678</v>
      </c>
      <c r="CK1367" t="s">
        <v>453</v>
      </c>
      <c r="CL1367" t="s">
        <v>281</v>
      </c>
      <c r="CN1367">
        <f>IF(AND(Table11[[#This Row],[CF heating system]]&lt;&gt;"Gas boiler",Table11[[#This Row],[Subsector]]&lt;&gt;"Industry"),1,0)</f>
        <v>0</v>
      </c>
      <c r="CO1367" s="19">
        <v>0</v>
      </c>
    </row>
    <row r="1368" spans="3:93" x14ac:dyDescent="0.25">
      <c r="C1368" s="36"/>
      <c r="D1368" s="36"/>
      <c r="E1368" s="36"/>
      <c r="F1368" s="36"/>
      <c r="G1368" s="36"/>
      <c r="H1368" s="36"/>
      <c r="I1368" s="36"/>
      <c r="J1368" s="37"/>
      <c r="K1368" s="37"/>
      <c r="L1368" s="37"/>
      <c r="M1368" s="37"/>
      <c r="N1368" s="38"/>
      <c r="O1368" s="38"/>
      <c r="P1368" s="38"/>
      <c r="CI1368" t="s">
        <v>228</v>
      </c>
      <c r="CJ1368">
        <v>679</v>
      </c>
      <c r="CK1368" t="s">
        <v>453</v>
      </c>
      <c r="CL1368" t="s">
        <v>282</v>
      </c>
      <c r="CN1368">
        <f>IF(AND(Table11[[#This Row],[CF heating system]]&lt;&gt;"Gas boiler",Table11[[#This Row],[Subsector]]&lt;&gt;"Industry"),1,0)</f>
        <v>0</v>
      </c>
      <c r="CO1368" s="19">
        <v>0</v>
      </c>
    </row>
    <row r="1369" spans="3:93" x14ac:dyDescent="0.25">
      <c r="C1369" s="36"/>
      <c r="D1369" s="36"/>
      <c r="E1369" s="36"/>
      <c r="F1369" s="36"/>
      <c r="G1369" s="36"/>
      <c r="H1369" s="36"/>
      <c r="I1369" s="36"/>
      <c r="J1369" s="37"/>
      <c r="K1369" s="37"/>
      <c r="L1369" s="37"/>
      <c r="M1369" s="37"/>
      <c r="N1369" s="38"/>
      <c r="O1369" s="38"/>
      <c r="P1369" s="38"/>
      <c r="CI1369" t="s">
        <v>228</v>
      </c>
      <c r="CJ1369">
        <v>680</v>
      </c>
      <c r="CK1369" t="s">
        <v>453</v>
      </c>
      <c r="CL1369" t="s">
        <v>286</v>
      </c>
      <c r="CN1369">
        <f>IF(AND(Table11[[#This Row],[CF heating system]]&lt;&gt;"Gas boiler",Table11[[#This Row],[Subsector]]&lt;&gt;"Industry"),1,0)</f>
        <v>0</v>
      </c>
      <c r="CO1369" s="19">
        <v>0</v>
      </c>
    </row>
    <row r="1370" spans="3:93" x14ac:dyDescent="0.25">
      <c r="C1370" s="36"/>
      <c r="D1370" s="36"/>
      <c r="E1370" s="36"/>
      <c r="F1370" s="36"/>
      <c r="G1370" s="36"/>
      <c r="H1370" s="36"/>
      <c r="I1370" s="36"/>
      <c r="J1370" s="37"/>
      <c r="K1370" s="37"/>
      <c r="L1370" s="37"/>
      <c r="M1370" s="37"/>
      <c r="N1370" s="38"/>
      <c r="O1370" s="38"/>
      <c r="P1370" s="38"/>
      <c r="CI1370" t="s">
        <v>470</v>
      </c>
      <c r="CJ1370">
        <v>1</v>
      </c>
      <c r="CK1370" t="s">
        <v>333</v>
      </c>
      <c r="CL1370" t="s">
        <v>29</v>
      </c>
      <c r="CN1370">
        <f>IF(AND(Table11[[#This Row],[CF heating system]]&lt;&gt;"Gas boiler",Table11[[#This Row],[Subsector]]&lt;&gt;"Industry"),1,0)</f>
        <v>1</v>
      </c>
      <c r="CO1370" s="19">
        <v>289.47000000000003</v>
      </c>
    </row>
    <row r="1371" spans="3:93" x14ac:dyDescent="0.25">
      <c r="C1371" s="36"/>
      <c r="D1371" s="36"/>
      <c r="E1371" s="36"/>
      <c r="F1371" s="36"/>
      <c r="G1371" s="36"/>
      <c r="H1371" s="36"/>
      <c r="I1371" s="36"/>
      <c r="J1371" s="37"/>
      <c r="K1371" s="37"/>
      <c r="L1371" s="37"/>
      <c r="M1371" s="37"/>
      <c r="N1371" s="38"/>
      <c r="O1371" s="38"/>
      <c r="P1371" s="38"/>
      <c r="CI1371" t="s">
        <v>470</v>
      </c>
      <c r="CJ1371">
        <v>2</v>
      </c>
      <c r="CK1371" t="s">
        <v>333</v>
      </c>
      <c r="CL1371" t="s">
        <v>29</v>
      </c>
      <c r="CN1371">
        <f>IF(AND(Table11[[#This Row],[CF heating system]]&lt;&gt;"Gas boiler",Table11[[#This Row],[Subsector]]&lt;&gt;"Industry"),1,0)</f>
        <v>1</v>
      </c>
      <c r="CO1371" s="19">
        <v>289.47000000000003</v>
      </c>
    </row>
    <row r="1372" spans="3:93" x14ac:dyDescent="0.25">
      <c r="C1372" s="36"/>
      <c r="D1372" s="36"/>
      <c r="E1372" s="36"/>
      <c r="F1372" s="36"/>
      <c r="G1372" s="36"/>
      <c r="H1372" s="36"/>
      <c r="I1372" s="36"/>
      <c r="J1372" s="37"/>
      <c r="K1372" s="37"/>
      <c r="L1372" s="37"/>
      <c r="M1372" s="37"/>
      <c r="N1372" s="38"/>
      <c r="O1372" s="38"/>
      <c r="P1372" s="38"/>
      <c r="CI1372" t="s">
        <v>470</v>
      </c>
      <c r="CJ1372">
        <v>3</v>
      </c>
      <c r="CK1372" t="s">
        <v>333</v>
      </c>
      <c r="CL1372" t="s">
        <v>25</v>
      </c>
      <c r="CN1372">
        <f>IF(AND(Table11[[#This Row],[CF heating system]]&lt;&gt;"Gas boiler",Table11[[#This Row],[Subsector]]&lt;&gt;"Industry"),1,0)</f>
        <v>0</v>
      </c>
      <c r="CO1372" s="19">
        <v>0</v>
      </c>
    </row>
    <row r="1373" spans="3:93" x14ac:dyDescent="0.25">
      <c r="C1373" s="36"/>
      <c r="D1373" s="36"/>
      <c r="E1373" s="36"/>
      <c r="F1373" s="36"/>
      <c r="G1373" s="36"/>
      <c r="H1373" s="36"/>
      <c r="I1373" s="36"/>
      <c r="J1373" s="37"/>
      <c r="K1373" s="37"/>
      <c r="L1373" s="37"/>
      <c r="M1373" s="37"/>
      <c r="N1373" s="38"/>
      <c r="O1373" s="38"/>
      <c r="P1373" s="38"/>
      <c r="CI1373" t="s">
        <v>470</v>
      </c>
      <c r="CJ1373">
        <v>4</v>
      </c>
      <c r="CK1373" t="s">
        <v>333</v>
      </c>
      <c r="CL1373" t="s">
        <v>25</v>
      </c>
      <c r="CN1373">
        <f>IF(AND(Table11[[#This Row],[CF heating system]]&lt;&gt;"Gas boiler",Table11[[#This Row],[Subsector]]&lt;&gt;"Industry"),1,0)</f>
        <v>0</v>
      </c>
      <c r="CO1373" s="19">
        <v>0</v>
      </c>
    </row>
    <row r="1374" spans="3:93" x14ac:dyDescent="0.25">
      <c r="C1374" s="36"/>
      <c r="D1374" s="36"/>
      <c r="E1374" s="36"/>
      <c r="F1374" s="36"/>
      <c r="G1374" s="36"/>
      <c r="H1374" s="36"/>
      <c r="I1374" s="36"/>
      <c r="J1374" s="37"/>
      <c r="K1374" s="37"/>
      <c r="L1374" s="37"/>
      <c r="M1374" s="37"/>
      <c r="N1374" s="38"/>
      <c r="O1374" s="38"/>
      <c r="P1374" s="38"/>
      <c r="CI1374" t="s">
        <v>470</v>
      </c>
      <c r="CJ1374">
        <v>5</v>
      </c>
      <c r="CK1374" t="s">
        <v>333</v>
      </c>
      <c r="CL1374" t="s">
        <v>25</v>
      </c>
      <c r="CN1374">
        <f>IF(AND(Table11[[#This Row],[CF heating system]]&lt;&gt;"Gas boiler",Table11[[#This Row],[Subsector]]&lt;&gt;"Industry"),1,0)</f>
        <v>0</v>
      </c>
      <c r="CO1374" s="19">
        <v>0</v>
      </c>
    </row>
    <row r="1375" spans="3:93" x14ac:dyDescent="0.25">
      <c r="C1375" s="36"/>
      <c r="D1375" s="36"/>
      <c r="E1375" s="36"/>
      <c r="F1375" s="36"/>
      <c r="G1375" s="36"/>
      <c r="H1375" s="36"/>
      <c r="I1375" s="36"/>
      <c r="J1375" s="37"/>
      <c r="K1375" s="37"/>
      <c r="L1375" s="37"/>
      <c r="M1375" s="37"/>
      <c r="N1375" s="38"/>
      <c r="O1375" s="38"/>
      <c r="P1375" s="38"/>
      <c r="CI1375" t="s">
        <v>470</v>
      </c>
      <c r="CJ1375">
        <v>6</v>
      </c>
      <c r="CK1375" t="s">
        <v>333</v>
      </c>
      <c r="CL1375" t="s">
        <v>20</v>
      </c>
      <c r="CN1375">
        <f>IF(AND(Table11[[#This Row],[CF heating system]]&lt;&gt;"Gas boiler",Table11[[#This Row],[Subsector]]&lt;&gt;"Industry"),1,0)</f>
        <v>1</v>
      </c>
      <c r="CO1375" s="19">
        <v>289.47000000000003</v>
      </c>
    </row>
    <row r="1376" spans="3:93" x14ac:dyDescent="0.25">
      <c r="C1376" s="36"/>
      <c r="D1376" s="36"/>
      <c r="E1376" s="36"/>
      <c r="F1376" s="36"/>
      <c r="G1376" s="36"/>
      <c r="H1376" s="36"/>
      <c r="I1376" s="36"/>
      <c r="J1376" s="37"/>
      <c r="K1376" s="37"/>
      <c r="L1376" s="37"/>
      <c r="M1376" s="37"/>
      <c r="N1376" s="38"/>
      <c r="O1376" s="38"/>
      <c r="P1376" s="38"/>
      <c r="CI1376" t="s">
        <v>470</v>
      </c>
      <c r="CJ1376">
        <v>7</v>
      </c>
      <c r="CK1376" t="s">
        <v>333</v>
      </c>
      <c r="CL1376" t="s">
        <v>20</v>
      </c>
      <c r="CN1376">
        <f>IF(AND(Table11[[#This Row],[CF heating system]]&lt;&gt;"Gas boiler",Table11[[#This Row],[Subsector]]&lt;&gt;"Industry"),1,0)</f>
        <v>1</v>
      </c>
      <c r="CO1376" s="19">
        <v>289.47000000000003</v>
      </c>
    </row>
    <row r="1377" spans="3:93" x14ac:dyDescent="0.25">
      <c r="C1377" s="36"/>
      <c r="D1377" s="36"/>
      <c r="E1377" s="36"/>
      <c r="F1377" s="36"/>
      <c r="G1377" s="36"/>
      <c r="H1377" s="36"/>
      <c r="I1377" s="36"/>
      <c r="J1377" s="37"/>
      <c r="K1377" s="37"/>
      <c r="L1377" s="37"/>
      <c r="M1377" s="37"/>
      <c r="N1377" s="38"/>
      <c r="O1377" s="38"/>
      <c r="P1377" s="38"/>
      <c r="CI1377" t="s">
        <v>470</v>
      </c>
      <c r="CJ1377">
        <v>8</v>
      </c>
      <c r="CK1377" t="s">
        <v>333</v>
      </c>
      <c r="CL1377" t="s">
        <v>20</v>
      </c>
      <c r="CN1377">
        <f>IF(AND(Table11[[#This Row],[CF heating system]]&lt;&gt;"Gas boiler",Table11[[#This Row],[Subsector]]&lt;&gt;"Industry"),1,0)</f>
        <v>1</v>
      </c>
      <c r="CO1377" s="19">
        <v>289.47000000000003</v>
      </c>
    </row>
    <row r="1378" spans="3:93" x14ac:dyDescent="0.25">
      <c r="C1378" s="36"/>
      <c r="D1378" s="36"/>
      <c r="E1378" s="36"/>
      <c r="F1378" s="36"/>
      <c r="G1378" s="36"/>
      <c r="H1378" s="36"/>
      <c r="I1378" s="36"/>
      <c r="J1378" s="37"/>
      <c r="K1378" s="37"/>
      <c r="L1378" s="37"/>
      <c r="M1378" s="37"/>
      <c r="N1378" s="38"/>
      <c r="O1378" s="38"/>
      <c r="P1378" s="38"/>
      <c r="CI1378" t="s">
        <v>470</v>
      </c>
      <c r="CJ1378">
        <v>9</v>
      </c>
      <c r="CK1378" t="s">
        <v>333</v>
      </c>
      <c r="CL1378" t="s">
        <v>20</v>
      </c>
      <c r="CN1378">
        <f>IF(AND(Table11[[#This Row],[CF heating system]]&lt;&gt;"Gas boiler",Table11[[#This Row],[Subsector]]&lt;&gt;"Industry"),1,0)</f>
        <v>1</v>
      </c>
      <c r="CO1378" s="19">
        <v>289.47000000000003</v>
      </c>
    </row>
    <row r="1379" spans="3:93" x14ac:dyDescent="0.25">
      <c r="C1379" s="36"/>
      <c r="D1379" s="36"/>
      <c r="E1379" s="36"/>
      <c r="F1379" s="36"/>
      <c r="G1379" s="36"/>
      <c r="H1379" s="36"/>
      <c r="I1379" s="36"/>
      <c r="J1379" s="37"/>
      <c r="K1379" s="37"/>
      <c r="L1379" s="37"/>
      <c r="M1379" s="37"/>
      <c r="N1379" s="38"/>
      <c r="O1379" s="38"/>
      <c r="P1379" s="38"/>
      <c r="CI1379" t="s">
        <v>470</v>
      </c>
      <c r="CJ1379">
        <v>10</v>
      </c>
      <c r="CK1379" t="s">
        <v>333</v>
      </c>
      <c r="CL1379" t="s">
        <v>20</v>
      </c>
      <c r="CN1379">
        <f>IF(AND(Table11[[#This Row],[CF heating system]]&lt;&gt;"Gas boiler",Table11[[#This Row],[Subsector]]&lt;&gt;"Industry"),1,0)</f>
        <v>1</v>
      </c>
      <c r="CO1379" s="19">
        <v>289.47000000000003</v>
      </c>
    </row>
    <row r="1380" spans="3:93" x14ac:dyDescent="0.25">
      <c r="C1380" s="36"/>
      <c r="D1380" s="36"/>
      <c r="E1380" s="36"/>
      <c r="F1380" s="36"/>
      <c r="G1380" s="36"/>
      <c r="H1380" s="36"/>
      <c r="I1380" s="36"/>
      <c r="J1380" s="37"/>
      <c r="K1380" s="37"/>
      <c r="L1380" s="37"/>
      <c r="M1380" s="37"/>
      <c r="N1380" s="38"/>
      <c r="O1380" s="38"/>
      <c r="P1380" s="38"/>
      <c r="CI1380" t="s">
        <v>470</v>
      </c>
      <c r="CJ1380">
        <v>11</v>
      </c>
      <c r="CK1380" t="s">
        <v>333</v>
      </c>
      <c r="CL1380" t="s">
        <v>20</v>
      </c>
      <c r="CN1380">
        <f>IF(AND(Table11[[#This Row],[CF heating system]]&lt;&gt;"Gas boiler",Table11[[#This Row],[Subsector]]&lt;&gt;"Industry"),1,0)</f>
        <v>1</v>
      </c>
      <c r="CO1380" s="19">
        <v>289.47000000000003</v>
      </c>
    </row>
    <row r="1381" spans="3:93" x14ac:dyDescent="0.25">
      <c r="C1381" s="36"/>
      <c r="D1381" s="36"/>
      <c r="E1381" s="36"/>
      <c r="F1381" s="36"/>
      <c r="G1381" s="36"/>
      <c r="H1381" s="36"/>
      <c r="I1381" s="36"/>
      <c r="J1381" s="37"/>
      <c r="K1381" s="37"/>
      <c r="L1381" s="37"/>
      <c r="M1381" s="37"/>
      <c r="N1381" s="38"/>
      <c r="O1381" s="38"/>
      <c r="P1381" s="38"/>
      <c r="CI1381" t="s">
        <v>470</v>
      </c>
      <c r="CJ1381">
        <v>12</v>
      </c>
      <c r="CK1381" t="s">
        <v>333</v>
      </c>
      <c r="CL1381" t="s">
        <v>29</v>
      </c>
      <c r="CN1381">
        <f>IF(AND(Table11[[#This Row],[CF heating system]]&lt;&gt;"Gas boiler",Table11[[#This Row],[Subsector]]&lt;&gt;"Industry"),1,0)</f>
        <v>1</v>
      </c>
      <c r="CO1381" s="19">
        <v>289.47000000000003</v>
      </c>
    </row>
    <row r="1382" spans="3:93" x14ac:dyDescent="0.25">
      <c r="C1382" s="36"/>
      <c r="D1382" s="36"/>
      <c r="E1382" s="36"/>
      <c r="F1382" s="36"/>
      <c r="G1382" s="36"/>
      <c r="H1382" s="36"/>
      <c r="I1382" s="36"/>
      <c r="J1382" s="37"/>
      <c r="K1382" s="37"/>
      <c r="L1382" s="37"/>
      <c r="M1382" s="37"/>
      <c r="N1382" s="38"/>
      <c r="O1382" s="38"/>
      <c r="P1382" s="38"/>
      <c r="CI1382" t="s">
        <v>470</v>
      </c>
      <c r="CJ1382">
        <v>13</v>
      </c>
      <c r="CK1382" t="s">
        <v>333</v>
      </c>
      <c r="CL1382" t="s">
        <v>29</v>
      </c>
      <c r="CN1382">
        <f>IF(AND(Table11[[#This Row],[CF heating system]]&lt;&gt;"Gas boiler",Table11[[#This Row],[Subsector]]&lt;&gt;"Industry"),1,0)</f>
        <v>1</v>
      </c>
      <c r="CO1382" s="19">
        <v>289.47000000000003</v>
      </c>
    </row>
    <row r="1383" spans="3:93" x14ac:dyDescent="0.25">
      <c r="C1383" s="36"/>
      <c r="D1383" s="36"/>
      <c r="E1383" s="36"/>
      <c r="F1383" s="36"/>
      <c r="G1383" s="36"/>
      <c r="H1383" s="36"/>
      <c r="I1383" s="36"/>
      <c r="J1383" s="37"/>
      <c r="K1383" s="37"/>
      <c r="L1383" s="37"/>
      <c r="M1383" s="37"/>
      <c r="N1383" s="38"/>
      <c r="O1383" s="38"/>
      <c r="P1383" s="38"/>
      <c r="CI1383" t="s">
        <v>470</v>
      </c>
      <c r="CJ1383">
        <v>14</v>
      </c>
      <c r="CK1383" t="s">
        <v>333</v>
      </c>
      <c r="CL1383" t="s">
        <v>29</v>
      </c>
      <c r="CN1383">
        <f>IF(AND(Table11[[#This Row],[CF heating system]]&lt;&gt;"Gas boiler",Table11[[#This Row],[Subsector]]&lt;&gt;"Industry"),1,0)</f>
        <v>1</v>
      </c>
      <c r="CO1383" s="19">
        <v>289.47000000000003</v>
      </c>
    </row>
    <row r="1384" spans="3:93" x14ac:dyDescent="0.25">
      <c r="C1384" s="36"/>
      <c r="D1384" s="36"/>
      <c r="E1384" s="36"/>
      <c r="F1384" s="36"/>
      <c r="G1384" s="36"/>
      <c r="H1384" s="36"/>
      <c r="I1384" s="36"/>
      <c r="J1384" s="37"/>
      <c r="K1384" s="37"/>
      <c r="L1384" s="37"/>
      <c r="M1384" s="37"/>
      <c r="N1384" s="38"/>
      <c r="O1384" s="38"/>
      <c r="P1384" s="38"/>
      <c r="CI1384" t="s">
        <v>470</v>
      </c>
      <c r="CJ1384">
        <v>15</v>
      </c>
      <c r="CK1384" t="s">
        <v>333</v>
      </c>
      <c r="CL1384" t="s">
        <v>29</v>
      </c>
      <c r="CN1384">
        <f>IF(AND(Table11[[#This Row],[CF heating system]]&lt;&gt;"Gas boiler",Table11[[#This Row],[Subsector]]&lt;&gt;"Industry"),1,0)</f>
        <v>1</v>
      </c>
      <c r="CO1384" s="19">
        <v>289.47000000000003</v>
      </c>
    </row>
    <row r="1385" spans="3:93" x14ac:dyDescent="0.25">
      <c r="C1385" s="36"/>
      <c r="D1385" s="36"/>
      <c r="E1385" s="36"/>
      <c r="F1385" s="36"/>
      <c r="G1385" s="36"/>
      <c r="H1385" s="36"/>
      <c r="I1385" s="36"/>
      <c r="J1385" s="37"/>
      <c r="K1385" s="37"/>
      <c r="L1385" s="37"/>
      <c r="M1385" s="37"/>
      <c r="N1385" s="38"/>
      <c r="O1385" s="38"/>
      <c r="P1385" s="38"/>
      <c r="CI1385" t="s">
        <v>470</v>
      </c>
      <c r="CJ1385">
        <v>16</v>
      </c>
      <c r="CK1385" t="s">
        <v>333</v>
      </c>
      <c r="CL1385" t="s">
        <v>29</v>
      </c>
      <c r="CN1385">
        <f>IF(AND(Table11[[#This Row],[CF heating system]]&lt;&gt;"Gas boiler",Table11[[#This Row],[Subsector]]&lt;&gt;"Industry"),1,0)</f>
        <v>1</v>
      </c>
      <c r="CO1385" s="19">
        <v>289.47000000000003</v>
      </c>
    </row>
    <row r="1386" spans="3:93" x14ac:dyDescent="0.25">
      <c r="C1386" s="36"/>
      <c r="D1386" s="36"/>
      <c r="E1386" s="36"/>
      <c r="F1386" s="36"/>
      <c r="G1386" s="36"/>
      <c r="H1386" s="36"/>
      <c r="I1386" s="36"/>
      <c r="J1386" s="37"/>
      <c r="K1386" s="37"/>
      <c r="L1386" s="37"/>
      <c r="M1386" s="37"/>
      <c r="N1386" s="38"/>
      <c r="O1386" s="38"/>
      <c r="P1386" s="38"/>
      <c r="CI1386" t="s">
        <v>470</v>
      </c>
      <c r="CJ1386">
        <v>17</v>
      </c>
      <c r="CK1386" t="s">
        <v>333</v>
      </c>
      <c r="CL1386" t="s">
        <v>25</v>
      </c>
      <c r="CN1386">
        <f>IF(AND(Table11[[#This Row],[CF heating system]]&lt;&gt;"Gas boiler",Table11[[#This Row],[Subsector]]&lt;&gt;"Industry"),1,0)</f>
        <v>0</v>
      </c>
      <c r="CO1386" s="19">
        <v>0</v>
      </c>
    </row>
    <row r="1387" spans="3:93" x14ac:dyDescent="0.25">
      <c r="C1387" s="36"/>
      <c r="D1387" s="36"/>
      <c r="E1387" s="36"/>
      <c r="F1387" s="36"/>
      <c r="G1387" s="36"/>
      <c r="H1387" s="36"/>
      <c r="I1387" s="36"/>
      <c r="J1387" s="37"/>
      <c r="K1387" s="37"/>
      <c r="L1387" s="37"/>
      <c r="M1387" s="37"/>
      <c r="N1387" s="38"/>
      <c r="O1387" s="38"/>
      <c r="P1387" s="38"/>
      <c r="CI1387" t="s">
        <v>470</v>
      </c>
      <c r="CJ1387">
        <v>18</v>
      </c>
      <c r="CK1387" t="s">
        <v>333</v>
      </c>
      <c r="CL1387" t="s">
        <v>25</v>
      </c>
      <c r="CN1387">
        <f>IF(AND(Table11[[#This Row],[CF heating system]]&lt;&gt;"Gas boiler",Table11[[#This Row],[Subsector]]&lt;&gt;"Industry"),1,0)</f>
        <v>0</v>
      </c>
      <c r="CO1387" s="19">
        <v>0</v>
      </c>
    </row>
    <row r="1388" spans="3:93" x14ac:dyDescent="0.25">
      <c r="C1388" s="36"/>
      <c r="D1388" s="36"/>
      <c r="E1388" s="36"/>
      <c r="F1388" s="36"/>
      <c r="G1388" s="36"/>
      <c r="H1388" s="36"/>
      <c r="I1388" s="36"/>
      <c r="J1388" s="37"/>
      <c r="K1388" s="37"/>
      <c r="L1388" s="37"/>
      <c r="M1388" s="37"/>
      <c r="N1388" s="38"/>
      <c r="O1388" s="38"/>
      <c r="P1388" s="38"/>
      <c r="CI1388" t="s">
        <v>470</v>
      </c>
      <c r="CJ1388">
        <v>19</v>
      </c>
      <c r="CK1388" t="s">
        <v>333</v>
      </c>
      <c r="CL1388" t="s">
        <v>25</v>
      </c>
      <c r="CN1388">
        <f>IF(AND(Table11[[#This Row],[CF heating system]]&lt;&gt;"Gas boiler",Table11[[#This Row],[Subsector]]&lt;&gt;"Industry"),1,0)</f>
        <v>0</v>
      </c>
      <c r="CO1388" s="19">
        <v>0</v>
      </c>
    </row>
    <row r="1389" spans="3:93" x14ac:dyDescent="0.25">
      <c r="C1389" s="36"/>
      <c r="D1389" s="36"/>
      <c r="E1389" s="36"/>
      <c r="F1389" s="36"/>
      <c r="G1389" s="36"/>
      <c r="H1389" s="36"/>
      <c r="I1389" s="36"/>
      <c r="J1389" s="37"/>
      <c r="K1389" s="37"/>
      <c r="L1389" s="37"/>
      <c r="M1389" s="37"/>
      <c r="N1389" s="38"/>
      <c r="O1389" s="38"/>
      <c r="P1389" s="38"/>
      <c r="CI1389" t="s">
        <v>470</v>
      </c>
      <c r="CJ1389">
        <v>20</v>
      </c>
      <c r="CK1389" t="s">
        <v>333</v>
      </c>
      <c r="CL1389" t="s">
        <v>25</v>
      </c>
      <c r="CN1389">
        <f>IF(AND(Table11[[#This Row],[CF heating system]]&lt;&gt;"Gas boiler",Table11[[#This Row],[Subsector]]&lt;&gt;"Industry"),1,0)</f>
        <v>0</v>
      </c>
      <c r="CO1389" s="19">
        <v>0</v>
      </c>
    </row>
    <row r="1390" spans="3:93" x14ac:dyDescent="0.25">
      <c r="C1390" s="36"/>
      <c r="D1390" s="36"/>
      <c r="E1390" s="36"/>
      <c r="F1390" s="36"/>
      <c r="G1390" s="36"/>
      <c r="H1390" s="36"/>
      <c r="I1390" s="36"/>
      <c r="J1390" s="37"/>
      <c r="K1390" s="37"/>
      <c r="L1390" s="37"/>
      <c r="M1390" s="37"/>
      <c r="N1390" s="38"/>
      <c r="O1390" s="38"/>
      <c r="P1390" s="38"/>
      <c r="CI1390" t="s">
        <v>470</v>
      </c>
      <c r="CJ1390">
        <v>21</v>
      </c>
      <c r="CK1390" t="s">
        <v>333</v>
      </c>
      <c r="CL1390" t="s">
        <v>20</v>
      </c>
      <c r="CN1390">
        <f>IF(AND(Table11[[#This Row],[CF heating system]]&lt;&gt;"Gas boiler",Table11[[#This Row],[Subsector]]&lt;&gt;"Industry"),1,0)</f>
        <v>1</v>
      </c>
      <c r="CO1390" s="19">
        <v>289.47000000000003</v>
      </c>
    </row>
    <row r="1391" spans="3:93" x14ac:dyDescent="0.25">
      <c r="C1391" s="36"/>
      <c r="D1391" s="36"/>
      <c r="E1391" s="36"/>
      <c r="F1391" s="36"/>
      <c r="G1391" s="36"/>
      <c r="H1391" s="36"/>
      <c r="I1391" s="36"/>
      <c r="J1391" s="37"/>
      <c r="K1391" s="37"/>
      <c r="L1391" s="37"/>
      <c r="M1391" s="37"/>
      <c r="N1391" s="38"/>
      <c r="O1391" s="38"/>
      <c r="P1391" s="38"/>
      <c r="CI1391" t="s">
        <v>470</v>
      </c>
      <c r="CJ1391">
        <v>22</v>
      </c>
      <c r="CK1391" t="s">
        <v>333</v>
      </c>
      <c r="CL1391" t="s">
        <v>20</v>
      </c>
      <c r="CN1391">
        <f>IF(AND(Table11[[#This Row],[CF heating system]]&lt;&gt;"Gas boiler",Table11[[#This Row],[Subsector]]&lt;&gt;"Industry"),1,0)</f>
        <v>1</v>
      </c>
      <c r="CO1391" s="19">
        <v>289.47000000000003</v>
      </c>
    </row>
    <row r="1392" spans="3:93" x14ac:dyDescent="0.25">
      <c r="C1392" s="36"/>
      <c r="D1392" s="36"/>
      <c r="E1392" s="36"/>
      <c r="F1392" s="36"/>
      <c r="G1392" s="36"/>
      <c r="H1392" s="36"/>
      <c r="I1392" s="36"/>
      <c r="J1392" s="37"/>
      <c r="K1392" s="37"/>
      <c r="L1392" s="37"/>
      <c r="M1392" s="37"/>
      <c r="N1392" s="38"/>
      <c r="O1392" s="38"/>
      <c r="P1392" s="38"/>
      <c r="CI1392" t="s">
        <v>470</v>
      </c>
      <c r="CJ1392">
        <v>23</v>
      </c>
      <c r="CK1392" t="s">
        <v>333</v>
      </c>
      <c r="CL1392" t="s">
        <v>29</v>
      </c>
      <c r="CN1392">
        <f>IF(AND(Table11[[#This Row],[CF heating system]]&lt;&gt;"Gas boiler",Table11[[#This Row],[Subsector]]&lt;&gt;"Industry"),1,0)</f>
        <v>1</v>
      </c>
      <c r="CO1392" s="19">
        <v>289.47000000000003</v>
      </c>
    </row>
    <row r="1393" spans="3:93" x14ac:dyDescent="0.25">
      <c r="C1393" s="36"/>
      <c r="D1393" s="36"/>
      <c r="E1393" s="36"/>
      <c r="F1393" s="36"/>
      <c r="G1393" s="36"/>
      <c r="H1393" s="36"/>
      <c r="I1393" s="36"/>
      <c r="J1393" s="37"/>
      <c r="K1393" s="37"/>
      <c r="L1393" s="37"/>
      <c r="M1393" s="37"/>
      <c r="N1393" s="38"/>
      <c r="O1393" s="38"/>
      <c r="P1393" s="38"/>
      <c r="CI1393" t="s">
        <v>470</v>
      </c>
      <c r="CJ1393">
        <v>24</v>
      </c>
      <c r="CK1393" t="s">
        <v>333</v>
      </c>
      <c r="CL1393" t="s">
        <v>29</v>
      </c>
      <c r="CN1393">
        <f>IF(AND(Table11[[#This Row],[CF heating system]]&lt;&gt;"Gas boiler",Table11[[#This Row],[Subsector]]&lt;&gt;"Industry"),1,0)</f>
        <v>1</v>
      </c>
      <c r="CO1393" s="19">
        <v>289.47000000000003</v>
      </c>
    </row>
    <row r="1394" spans="3:93" x14ac:dyDescent="0.25">
      <c r="C1394" s="36"/>
      <c r="D1394" s="36"/>
      <c r="E1394" s="36"/>
      <c r="F1394" s="36"/>
      <c r="G1394" s="36"/>
      <c r="H1394" s="36"/>
      <c r="I1394" s="36"/>
      <c r="J1394" s="37"/>
      <c r="K1394" s="37"/>
      <c r="L1394" s="37"/>
      <c r="M1394" s="37"/>
      <c r="N1394" s="38"/>
      <c r="O1394" s="38"/>
      <c r="P1394" s="38"/>
      <c r="CI1394" t="s">
        <v>470</v>
      </c>
      <c r="CJ1394">
        <v>25</v>
      </c>
      <c r="CK1394" t="s">
        <v>333</v>
      </c>
      <c r="CL1394" t="s">
        <v>29</v>
      </c>
      <c r="CN1394">
        <f>IF(AND(Table11[[#This Row],[CF heating system]]&lt;&gt;"Gas boiler",Table11[[#This Row],[Subsector]]&lt;&gt;"Industry"),1,0)</f>
        <v>1</v>
      </c>
      <c r="CO1394" s="19">
        <v>289.47000000000003</v>
      </c>
    </row>
    <row r="1395" spans="3:93" x14ac:dyDescent="0.25">
      <c r="C1395" s="36"/>
      <c r="D1395" s="36"/>
      <c r="E1395" s="36"/>
      <c r="F1395" s="36"/>
      <c r="G1395" s="36"/>
      <c r="H1395" s="36"/>
      <c r="I1395" s="36"/>
      <c r="J1395" s="37"/>
      <c r="K1395" s="37"/>
      <c r="L1395" s="37"/>
      <c r="M1395" s="37"/>
      <c r="N1395" s="38"/>
      <c r="O1395" s="38"/>
      <c r="P1395" s="38"/>
      <c r="CI1395" t="s">
        <v>470</v>
      </c>
      <c r="CJ1395">
        <v>26</v>
      </c>
      <c r="CK1395" t="s">
        <v>333</v>
      </c>
      <c r="CL1395" t="s">
        <v>29</v>
      </c>
      <c r="CN1395">
        <f>IF(AND(Table11[[#This Row],[CF heating system]]&lt;&gt;"Gas boiler",Table11[[#This Row],[Subsector]]&lt;&gt;"Industry"),1,0)</f>
        <v>1</v>
      </c>
      <c r="CO1395" s="19">
        <v>289.47000000000003</v>
      </c>
    </row>
    <row r="1396" spans="3:93" x14ac:dyDescent="0.25">
      <c r="C1396" s="36"/>
      <c r="D1396" s="36"/>
      <c r="E1396" s="36"/>
      <c r="F1396" s="36"/>
      <c r="G1396" s="36"/>
      <c r="H1396" s="36"/>
      <c r="I1396" s="36"/>
      <c r="J1396" s="37"/>
      <c r="K1396" s="37"/>
      <c r="L1396" s="37"/>
      <c r="M1396" s="37"/>
      <c r="N1396" s="38"/>
      <c r="O1396" s="38"/>
      <c r="P1396" s="38"/>
      <c r="CI1396" t="s">
        <v>470</v>
      </c>
      <c r="CJ1396">
        <v>27</v>
      </c>
      <c r="CK1396" t="s">
        <v>333</v>
      </c>
      <c r="CL1396" t="s">
        <v>29</v>
      </c>
      <c r="CN1396">
        <f>IF(AND(Table11[[#This Row],[CF heating system]]&lt;&gt;"Gas boiler",Table11[[#This Row],[Subsector]]&lt;&gt;"Industry"),1,0)</f>
        <v>1</v>
      </c>
      <c r="CO1396" s="19">
        <v>289.47000000000003</v>
      </c>
    </row>
    <row r="1397" spans="3:93" x14ac:dyDescent="0.25">
      <c r="C1397" s="36"/>
      <c r="D1397" s="36"/>
      <c r="E1397" s="36"/>
      <c r="F1397" s="36"/>
      <c r="G1397" s="36"/>
      <c r="H1397" s="36"/>
      <c r="I1397" s="36"/>
      <c r="J1397" s="37"/>
      <c r="K1397" s="37"/>
      <c r="L1397" s="37"/>
      <c r="M1397" s="37"/>
      <c r="N1397" s="38"/>
      <c r="O1397" s="38"/>
      <c r="P1397" s="38"/>
      <c r="CI1397" t="s">
        <v>470</v>
      </c>
      <c r="CJ1397">
        <v>28</v>
      </c>
      <c r="CK1397" t="s">
        <v>333</v>
      </c>
      <c r="CL1397" t="s">
        <v>29</v>
      </c>
      <c r="CN1397">
        <f>IF(AND(Table11[[#This Row],[CF heating system]]&lt;&gt;"Gas boiler",Table11[[#This Row],[Subsector]]&lt;&gt;"Industry"),1,0)</f>
        <v>1</v>
      </c>
      <c r="CO1397" s="19">
        <v>289.47000000000003</v>
      </c>
    </row>
    <row r="1398" spans="3:93" x14ac:dyDescent="0.25">
      <c r="C1398" s="36"/>
      <c r="D1398" s="36"/>
      <c r="E1398" s="36"/>
      <c r="F1398" s="36"/>
      <c r="G1398" s="36"/>
      <c r="H1398" s="36"/>
      <c r="I1398" s="36"/>
      <c r="J1398" s="37"/>
      <c r="K1398" s="37"/>
      <c r="L1398" s="37"/>
      <c r="M1398" s="37"/>
      <c r="N1398" s="38"/>
      <c r="O1398" s="38"/>
      <c r="P1398" s="38"/>
      <c r="CI1398" t="s">
        <v>470</v>
      </c>
      <c r="CJ1398">
        <v>29</v>
      </c>
      <c r="CK1398" t="s">
        <v>333</v>
      </c>
      <c r="CL1398" t="s">
        <v>29</v>
      </c>
      <c r="CN1398">
        <f>IF(AND(Table11[[#This Row],[CF heating system]]&lt;&gt;"Gas boiler",Table11[[#This Row],[Subsector]]&lt;&gt;"Industry"),1,0)</f>
        <v>1</v>
      </c>
      <c r="CO1398" s="19">
        <v>289.47000000000003</v>
      </c>
    </row>
    <row r="1399" spans="3:93" x14ac:dyDescent="0.25">
      <c r="C1399" s="36"/>
      <c r="D1399" s="36"/>
      <c r="E1399" s="36"/>
      <c r="F1399" s="36"/>
      <c r="G1399" s="36"/>
      <c r="H1399" s="36"/>
      <c r="I1399" s="36"/>
      <c r="J1399" s="37"/>
      <c r="K1399" s="37"/>
      <c r="L1399" s="37"/>
      <c r="M1399" s="37"/>
      <c r="N1399" s="38"/>
      <c r="O1399" s="38"/>
      <c r="P1399" s="38"/>
      <c r="CI1399" t="s">
        <v>470</v>
      </c>
      <c r="CJ1399">
        <v>30</v>
      </c>
      <c r="CK1399" t="s">
        <v>333</v>
      </c>
      <c r="CL1399" t="s">
        <v>29</v>
      </c>
      <c r="CN1399">
        <f>IF(AND(Table11[[#This Row],[CF heating system]]&lt;&gt;"Gas boiler",Table11[[#This Row],[Subsector]]&lt;&gt;"Industry"),1,0)</f>
        <v>1</v>
      </c>
      <c r="CO1399" s="19">
        <v>289.47000000000003</v>
      </c>
    </row>
    <row r="1400" spans="3:93" x14ac:dyDescent="0.25">
      <c r="C1400" s="36"/>
      <c r="D1400" s="36"/>
      <c r="E1400" s="36"/>
      <c r="F1400" s="36"/>
      <c r="G1400" s="36"/>
      <c r="H1400" s="36"/>
      <c r="I1400" s="36"/>
      <c r="J1400" s="37"/>
      <c r="K1400" s="37"/>
      <c r="L1400" s="37"/>
      <c r="M1400" s="37"/>
      <c r="N1400" s="38"/>
      <c r="O1400" s="38"/>
      <c r="P1400" s="38"/>
      <c r="CI1400" t="s">
        <v>470</v>
      </c>
      <c r="CJ1400">
        <v>31</v>
      </c>
      <c r="CK1400" t="s">
        <v>333</v>
      </c>
      <c r="CL1400" t="s">
        <v>29</v>
      </c>
      <c r="CN1400">
        <f>IF(AND(Table11[[#This Row],[CF heating system]]&lt;&gt;"Gas boiler",Table11[[#This Row],[Subsector]]&lt;&gt;"Industry"),1,0)</f>
        <v>1</v>
      </c>
      <c r="CO1400" s="19">
        <v>289.47000000000003</v>
      </c>
    </row>
    <row r="1401" spans="3:93" x14ac:dyDescent="0.25">
      <c r="C1401" s="36"/>
      <c r="D1401" s="36"/>
      <c r="E1401" s="36"/>
      <c r="F1401" s="36"/>
      <c r="G1401" s="36"/>
      <c r="H1401" s="36"/>
      <c r="I1401" s="36"/>
      <c r="J1401" s="37"/>
      <c r="K1401" s="37"/>
      <c r="L1401" s="37"/>
      <c r="M1401" s="37"/>
      <c r="N1401" s="38"/>
      <c r="O1401" s="38"/>
      <c r="P1401" s="38"/>
      <c r="CI1401" t="s">
        <v>470</v>
      </c>
      <c r="CJ1401">
        <v>32</v>
      </c>
      <c r="CK1401" t="s">
        <v>333</v>
      </c>
      <c r="CL1401" t="s">
        <v>29</v>
      </c>
      <c r="CN1401">
        <f>IF(AND(Table11[[#This Row],[CF heating system]]&lt;&gt;"Gas boiler",Table11[[#This Row],[Subsector]]&lt;&gt;"Industry"),1,0)</f>
        <v>1</v>
      </c>
      <c r="CO1401" s="19">
        <v>289.47000000000003</v>
      </c>
    </row>
    <row r="1402" spans="3:93" x14ac:dyDescent="0.25">
      <c r="C1402" s="36"/>
      <c r="D1402" s="36"/>
      <c r="E1402" s="36"/>
      <c r="F1402" s="36"/>
      <c r="G1402" s="36"/>
      <c r="H1402" s="36"/>
      <c r="I1402" s="36"/>
      <c r="J1402" s="37"/>
      <c r="K1402" s="37"/>
      <c r="L1402" s="37"/>
      <c r="M1402" s="37"/>
      <c r="N1402" s="38"/>
      <c r="O1402" s="38"/>
      <c r="P1402" s="38"/>
      <c r="CI1402" t="s">
        <v>470</v>
      </c>
      <c r="CJ1402">
        <v>33</v>
      </c>
      <c r="CK1402" t="s">
        <v>333</v>
      </c>
      <c r="CL1402" t="s">
        <v>29</v>
      </c>
      <c r="CN1402">
        <f>IF(AND(Table11[[#This Row],[CF heating system]]&lt;&gt;"Gas boiler",Table11[[#This Row],[Subsector]]&lt;&gt;"Industry"),1,0)</f>
        <v>1</v>
      </c>
      <c r="CO1402" s="19">
        <v>289.47000000000003</v>
      </c>
    </row>
    <row r="1403" spans="3:93" x14ac:dyDescent="0.25">
      <c r="C1403" s="36"/>
      <c r="D1403" s="36"/>
      <c r="E1403" s="36"/>
      <c r="F1403" s="36"/>
      <c r="G1403" s="36"/>
      <c r="H1403" s="36"/>
      <c r="I1403" s="36"/>
      <c r="J1403" s="37"/>
      <c r="K1403" s="37"/>
      <c r="L1403" s="37"/>
      <c r="M1403" s="37"/>
      <c r="N1403" s="38"/>
      <c r="O1403" s="38"/>
      <c r="P1403" s="38"/>
      <c r="CI1403" t="s">
        <v>470</v>
      </c>
      <c r="CJ1403">
        <v>34</v>
      </c>
      <c r="CK1403" t="s">
        <v>333</v>
      </c>
      <c r="CL1403" t="s">
        <v>25</v>
      </c>
      <c r="CN1403">
        <f>IF(AND(Table11[[#This Row],[CF heating system]]&lt;&gt;"Gas boiler",Table11[[#This Row],[Subsector]]&lt;&gt;"Industry"),1,0)</f>
        <v>0</v>
      </c>
      <c r="CO1403" s="19">
        <v>0</v>
      </c>
    </row>
    <row r="1404" spans="3:93" x14ac:dyDescent="0.25">
      <c r="C1404" s="36"/>
      <c r="D1404" s="36"/>
      <c r="E1404" s="36"/>
      <c r="F1404" s="36"/>
      <c r="G1404" s="36"/>
      <c r="H1404" s="36"/>
      <c r="I1404" s="36"/>
      <c r="J1404" s="37"/>
      <c r="K1404" s="37"/>
      <c r="L1404" s="37"/>
      <c r="M1404" s="37"/>
      <c r="N1404" s="38"/>
      <c r="O1404" s="38"/>
      <c r="P1404" s="38"/>
      <c r="CI1404" t="s">
        <v>470</v>
      </c>
      <c r="CJ1404">
        <v>35</v>
      </c>
      <c r="CK1404" t="s">
        <v>333</v>
      </c>
      <c r="CL1404" t="s">
        <v>25</v>
      </c>
      <c r="CN1404">
        <f>IF(AND(Table11[[#This Row],[CF heating system]]&lt;&gt;"Gas boiler",Table11[[#This Row],[Subsector]]&lt;&gt;"Industry"),1,0)</f>
        <v>0</v>
      </c>
      <c r="CO1404" s="19">
        <v>0</v>
      </c>
    </row>
    <row r="1405" spans="3:93" x14ac:dyDescent="0.25">
      <c r="C1405" s="36"/>
      <c r="D1405" s="36"/>
      <c r="E1405" s="36"/>
      <c r="F1405" s="36"/>
      <c r="G1405" s="36"/>
      <c r="H1405" s="36"/>
      <c r="I1405" s="36"/>
      <c r="J1405" s="37"/>
      <c r="K1405" s="37"/>
      <c r="L1405" s="37"/>
      <c r="M1405" s="37"/>
      <c r="N1405" s="38"/>
      <c r="O1405" s="38"/>
      <c r="P1405" s="38"/>
      <c r="CI1405" t="s">
        <v>470</v>
      </c>
      <c r="CJ1405">
        <v>36</v>
      </c>
      <c r="CK1405" t="s">
        <v>333</v>
      </c>
      <c r="CL1405" t="s">
        <v>20</v>
      </c>
      <c r="CN1405">
        <f>IF(AND(Table11[[#This Row],[CF heating system]]&lt;&gt;"Gas boiler",Table11[[#This Row],[Subsector]]&lt;&gt;"Industry"),1,0)</f>
        <v>1</v>
      </c>
      <c r="CO1405" s="19">
        <v>289.47000000000003</v>
      </c>
    </row>
    <row r="1406" spans="3:93" x14ac:dyDescent="0.25">
      <c r="C1406" s="36"/>
      <c r="D1406" s="36"/>
      <c r="E1406" s="36"/>
      <c r="F1406" s="36"/>
      <c r="G1406" s="36"/>
      <c r="H1406" s="36"/>
      <c r="I1406" s="36"/>
      <c r="J1406" s="37"/>
      <c r="K1406" s="37"/>
      <c r="L1406" s="37"/>
      <c r="M1406" s="37"/>
      <c r="N1406" s="38"/>
      <c r="O1406" s="38"/>
      <c r="P1406" s="38"/>
      <c r="CI1406" t="s">
        <v>470</v>
      </c>
      <c r="CJ1406">
        <v>37</v>
      </c>
      <c r="CK1406" t="s">
        <v>333</v>
      </c>
      <c r="CL1406" t="s">
        <v>20</v>
      </c>
      <c r="CN1406">
        <f>IF(AND(Table11[[#This Row],[CF heating system]]&lt;&gt;"Gas boiler",Table11[[#This Row],[Subsector]]&lt;&gt;"Industry"),1,0)</f>
        <v>1</v>
      </c>
      <c r="CO1406" s="19">
        <v>289.47000000000003</v>
      </c>
    </row>
    <row r="1407" spans="3:93" x14ac:dyDescent="0.25">
      <c r="C1407" s="36"/>
      <c r="D1407" s="36"/>
      <c r="E1407" s="36"/>
      <c r="F1407" s="36"/>
      <c r="G1407" s="36"/>
      <c r="H1407" s="36"/>
      <c r="I1407" s="36"/>
      <c r="J1407" s="37"/>
      <c r="K1407" s="37"/>
      <c r="L1407" s="37"/>
      <c r="M1407" s="37"/>
      <c r="N1407" s="38"/>
      <c r="O1407" s="38"/>
      <c r="P1407" s="38"/>
      <c r="CI1407" t="s">
        <v>470</v>
      </c>
      <c r="CJ1407">
        <v>38</v>
      </c>
      <c r="CK1407" t="s">
        <v>333</v>
      </c>
      <c r="CL1407" t="s">
        <v>20</v>
      </c>
      <c r="CN1407">
        <f>IF(AND(Table11[[#This Row],[CF heating system]]&lt;&gt;"Gas boiler",Table11[[#This Row],[Subsector]]&lt;&gt;"Industry"),1,0)</f>
        <v>1</v>
      </c>
      <c r="CO1407" s="19">
        <v>289.47000000000003</v>
      </c>
    </row>
    <row r="1408" spans="3:93" x14ac:dyDescent="0.25">
      <c r="C1408" s="36"/>
      <c r="D1408" s="36"/>
      <c r="E1408" s="36"/>
      <c r="F1408" s="36"/>
      <c r="G1408" s="36"/>
      <c r="H1408" s="36"/>
      <c r="I1408" s="36"/>
      <c r="J1408" s="37"/>
      <c r="K1408" s="37"/>
      <c r="L1408" s="37"/>
      <c r="M1408" s="37"/>
      <c r="N1408" s="38"/>
      <c r="O1408" s="38"/>
      <c r="P1408" s="38"/>
      <c r="CI1408" t="s">
        <v>470</v>
      </c>
      <c r="CJ1408">
        <v>39</v>
      </c>
      <c r="CK1408" t="s">
        <v>333</v>
      </c>
      <c r="CL1408" t="s">
        <v>20</v>
      </c>
      <c r="CN1408">
        <f>IF(AND(Table11[[#This Row],[CF heating system]]&lt;&gt;"Gas boiler",Table11[[#This Row],[Subsector]]&lt;&gt;"Industry"),1,0)</f>
        <v>1</v>
      </c>
      <c r="CO1408" s="19">
        <v>289.47000000000003</v>
      </c>
    </row>
    <row r="1409" spans="3:93" x14ac:dyDescent="0.25">
      <c r="C1409" s="36"/>
      <c r="D1409" s="36"/>
      <c r="E1409" s="36"/>
      <c r="F1409" s="36"/>
      <c r="G1409" s="36"/>
      <c r="H1409" s="36"/>
      <c r="I1409" s="36"/>
      <c r="J1409" s="37"/>
      <c r="K1409" s="37"/>
      <c r="L1409" s="37"/>
      <c r="M1409" s="37"/>
      <c r="N1409" s="38"/>
      <c r="O1409" s="38"/>
      <c r="P1409" s="38"/>
      <c r="CI1409" t="s">
        <v>470</v>
      </c>
      <c r="CJ1409">
        <v>40</v>
      </c>
      <c r="CK1409" t="s">
        <v>333</v>
      </c>
      <c r="CL1409" t="s">
        <v>29</v>
      </c>
      <c r="CN1409">
        <f>IF(AND(Table11[[#This Row],[CF heating system]]&lt;&gt;"Gas boiler",Table11[[#This Row],[Subsector]]&lt;&gt;"Industry"),1,0)</f>
        <v>1</v>
      </c>
      <c r="CO1409" s="19">
        <v>289.47000000000003</v>
      </c>
    </row>
    <row r="1410" spans="3:93" x14ac:dyDescent="0.25">
      <c r="C1410" s="36"/>
      <c r="D1410" s="36"/>
      <c r="E1410" s="36"/>
      <c r="F1410" s="36"/>
      <c r="G1410" s="36"/>
      <c r="H1410" s="36"/>
      <c r="I1410" s="36"/>
      <c r="J1410" s="37"/>
      <c r="K1410" s="37"/>
      <c r="L1410" s="37"/>
      <c r="M1410" s="37"/>
      <c r="N1410" s="38"/>
      <c r="O1410" s="38"/>
      <c r="P1410" s="38"/>
      <c r="CI1410" t="s">
        <v>470</v>
      </c>
      <c r="CJ1410">
        <v>41</v>
      </c>
      <c r="CK1410" t="s">
        <v>333</v>
      </c>
      <c r="CL1410" t="s">
        <v>29</v>
      </c>
      <c r="CN1410">
        <f>IF(AND(Table11[[#This Row],[CF heating system]]&lt;&gt;"Gas boiler",Table11[[#This Row],[Subsector]]&lt;&gt;"Industry"),1,0)</f>
        <v>1</v>
      </c>
      <c r="CO1410" s="19">
        <v>289.47000000000003</v>
      </c>
    </row>
    <row r="1411" spans="3:93" x14ac:dyDescent="0.25">
      <c r="C1411" s="36"/>
      <c r="D1411" s="36"/>
      <c r="E1411" s="36"/>
      <c r="F1411" s="36"/>
      <c r="G1411" s="36"/>
      <c r="H1411" s="36"/>
      <c r="I1411" s="36"/>
      <c r="J1411" s="37"/>
      <c r="K1411" s="37"/>
      <c r="L1411" s="37"/>
      <c r="M1411" s="37"/>
      <c r="N1411" s="38"/>
      <c r="O1411" s="38"/>
      <c r="P1411" s="38"/>
      <c r="CI1411" t="s">
        <v>470</v>
      </c>
      <c r="CJ1411">
        <v>42</v>
      </c>
      <c r="CK1411" t="s">
        <v>333</v>
      </c>
      <c r="CL1411" t="s">
        <v>29</v>
      </c>
      <c r="CN1411">
        <f>IF(AND(Table11[[#This Row],[CF heating system]]&lt;&gt;"Gas boiler",Table11[[#This Row],[Subsector]]&lt;&gt;"Industry"),1,0)</f>
        <v>1</v>
      </c>
      <c r="CO1411" s="19">
        <v>289.47000000000003</v>
      </c>
    </row>
    <row r="1412" spans="3:93" x14ac:dyDescent="0.25">
      <c r="C1412" s="36"/>
      <c r="D1412" s="36"/>
      <c r="E1412" s="36"/>
      <c r="F1412" s="36"/>
      <c r="G1412" s="36"/>
      <c r="H1412" s="36"/>
      <c r="I1412" s="36"/>
      <c r="J1412" s="37"/>
      <c r="K1412" s="37"/>
      <c r="L1412" s="37"/>
      <c r="M1412" s="37"/>
      <c r="N1412" s="38"/>
      <c r="O1412" s="38"/>
      <c r="P1412" s="38"/>
      <c r="CI1412" t="s">
        <v>470</v>
      </c>
      <c r="CJ1412">
        <v>43</v>
      </c>
      <c r="CK1412" t="s">
        <v>333</v>
      </c>
      <c r="CL1412" t="s">
        <v>29</v>
      </c>
      <c r="CN1412">
        <f>IF(AND(Table11[[#This Row],[CF heating system]]&lt;&gt;"Gas boiler",Table11[[#This Row],[Subsector]]&lt;&gt;"Industry"),1,0)</f>
        <v>1</v>
      </c>
      <c r="CO1412" s="19">
        <v>289.47000000000003</v>
      </c>
    </row>
    <row r="1413" spans="3:93" x14ac:dyDescent="0.25">
      <c r="C1413" s="36"/>
      <c r="D1413" s="36"/>
      <c r="E1413" s="36"/>
      <c r="F1413" s="36"/>
      <c r="G1413" s="36"/>
      <c r="H1413" s="36"/>
      <c r="I1413" s="36"/>
      <c r="J1413" s="37"/>
      <c r="K1413" s="37"/>
      <c r="L1413" s="37"/>
      <c r="M1413" s="37"/>
      <c r="N1413" s="38"/>
      <c r="O1413" s="38"/>
      <c r="P1413" s="38"/>
      <c r="CI1413" t="s">
        <v>470</v>
      </c>
      <c r="CJ1413">
        <v>44</v>
      </c>
      <c r="CK1413" t="s">
        <v>333</v>
      </c>
      <c r="CL1413" t="s">
        <v>29</v>
      </c>
      <c r="CN1413">
        <f>IF(AND(Table11[[#This Row],[CF heating system]]&lt;&gt;"Gas boiler",Table11[[#This Row],[Subsector]]&lt;&gt;"Industry"),1,0)</f>
        <v>1</v>
      </c>
      <c r="CO1413" s="19">
        <v>289.47000000000003</v>
      </c>
    </row>
    <row r="1414" spans="3:93" x14ac:dyDescent="0.25">
      <c r="C1414" s="36"/>
      <c r="D1414" s="36"/>
      <c r="E1414" s="36"/>
      <c r="F1414" s="36"/>
      <c r="G1414" s="36"/>
      <c r="H1414" s="36"/>
      <c r="I1414" s="36"/>
      <c r="J1414" s="37"/>
      <c r="K1414" s="37"/>
      <c r="L1414" s="37"/>
      <c r="M1414" s="37"/>
      <c r="N1414" s="38"/>
      <c r="O1414" s="38"/>
      <c r="P1414" s="38"/>
      <c r="CI1414" t="s">
        <v>470</v>
      </c>
      <c r="CJ1414">
        <v>45</v>
      </c>
      <c r="CK1414" t="s">
        <v>333</v>
      </c>
      <c r="CL1414" t="s">
        <v>29</v>
      </c>
      <c r="CN1414">
        <f>IF(AND(Table11[[#This Row],[CF heating system]]&lt;&gt;"Gas boiler",Table11[[#This Row],[Subsector]]&lt;&gt;"Industry"),1,0)</f>
        <v>1</v>
      </c>
      <c r="CO1414" s="19">
        <v>289.47000000000003</v>
      </c>
    </row>
    <row r="1415" spans="3:93" x14ac:dyDescent="0.25">
      <c r="C1415" s="36"/>
      <c r="D1415" s="36"/>
      <c r="E1415" s="36"/>
      <c r="F1415" s="36"/>
      <c r="G1415" s="36"/>
      <c r="H1415" s="36"/>
      <c r="I1415" s="36"/>
      <c r="J1415" s="37"/>
      <c r="K1415" s="37"/>
      <c r="L1415" s="37"/>
      <c r="M1415" s="37"/>
      <c r="N1415" s="38"/>
      <c r="O1415" s="38"/>
      <c r="P1415" s="38"/>
      <c r="CI1415" t="s">
        <v>470</v>
      </c>
      <c r="CJ1415">
        <v>46</v>
      </c>
      <c r="CK1415" t="s">
        <v>333</v>
      </c>
      <c r="CL1415" t="s">
        <v>29</v>
      </c>
      <c r="CN1415">
        <f>IF(AND(Table11[[#This Row],[CF heating system]]&lt;&gt;"Gas boiler",Table11[[#This Row],[Subsector]]&lt;&gt;"Industry"),1,0)</f>
        <v>1</v>
      </c>
      <c r="CO1415" s="19">
        <v>289.47000000000003</v>
      </c>
    </row>
    <row r="1416" spans="3:93" x14ac:dyDescent="0.25">
      <c r="C1416" s="36"/>
      <c r="D1416" s="36"/>
      <c r="E1416" s="36"/>
      <c r="F1416" s="36"/>
      <c r="G1416" s="36"/>
      <c r="H1416" s="36"/>
      <c r="I1416" s="36"/>
      <c r="J1416" s="37"/>
      <c r="K1416" s="37"/>
      <c r="L1416" s="37"/>
      <c r="M1416" s="37"/>
      <c r="N1416" s="38"/>
      <c r="O1416" s="38"/>
      <c r="P1416" s="38"/>
      <c r="CI1416" t="s">
        <v>470</v>
      </c>
      <c r="CJ1416">
        <v>47</v>
      </c>
      <c r="CK1416" t="s">
        <v>333</v>
      </c>
      <c r="CL1416" t="s">
        <v>29</v>
      </c>
      <c r="CN1416">
        <f>IF(AND(Table11[[#This Row],[CF heating system]]&lt;&gt;"Gas boiler",Table11[[#This Row],[Subsector]]&lt;&gt;"Industry"),1,0)</f>
        <v>1</v>
      </c>
      <c r="CO1416" s="19">
        <v>289.47000000000003</v>
      </c>
    </row>
    <row r="1417" spans="3:93" x14ac:dyDescent="0.25">
      <c r="C1417" s="36"/>
      <c r="D1417" s="36"/>
      <c r="E1417" s="36"/>
      <c r="F1417" s="36"/>
      <c r="G1417" s="36"/>
      <c r="H1417" s="36"/>
      <c r="I1417" s="36"/>
      <c r="J1417" s="37"/>
      <c r="K1417" s="37"/>
      <c r="L1417" s="37"/>
      <c r="M1417" s="37"/>
      <c r="N1417" s="38"/>
      <c r="O1417" s="38"/>
      <c r="P1417" s="38"/>
      <c r="CI1417" t="s">
        <v>470</v>
      </c>
      <c r="CJ1417">
        <v>48</v>
      </c>
      <c r="CK1417" t="s">
        <v>333</v>
      </c>
      <c r="CL1417" t="s">
        <v>29</v>
      </c>
      <c r="CN1417">
        <f>IF(AND(Table11[[#This Row],[CF heating system]]&lt;&gt;"Gas boiler",Table11[[#This Row],[Subsector]]&lt;&gt;"Industry"),1,0)</f>
        <v>1</v>
      </c>
      <c r="CO1417" s="19">
        <v>289.47000000000003</v>
      </c>
    </row>
    <row r="1418" spans="3:93" x14ac:dyDescent="0.25">
      <c r="C1418" s="36"/>
      <c r="D1418" s="36"/>
      <c r="E1418" s="36"/>
      <c r="F1418" s="36"/>
      <c r="G1418" s="36"/>
      <c r="H1418" s="36"/>
      <c r="I1418" s="36"/>
      <c r="J1418" s="37"/>
      <c r="K1418" s="37"/>
      <c r="L1418" s="37"/>
      <c r="M1418" s="37"/>
      <c r="N1418" s="38"/>
      <c r="O1418" s="38"/>
      <c r="P1418" s="38"/>
      <c r="CI1418" t="s">
        <v>470</v>
      </c>
      <c r="CJ1418">
        <v>49</v>
      </c>
      <c r="CK1418" t="s">
        <v>333</v>
      </c>
      <c r="CL1418" t="s">
        <v>29</v>
      </c>
      <c r="CN1418">
        <f>IF(AND(Table11[[#This Row],[CF heating system]]&lt;&gt;"Gas boiler",Table11[[#This Row],[Subsector]]&lt;&gt;"Industry"),1,0)</f>
        <v>1</v>
      </c>
      <c r="CO1418" s="19">
        <v>289.47000000000003</v>
      </c>
    </row>
    <row r="1419" spans="3:93" x14ac:dyDescent="0.25">
      <c r="C1419" s="36"/>
      <c r="D1419" s="36"/>
      <c r="E1419" s="36"/>
      <c r="F1419" s="36"/>
      <c r="G1419" s="36"/>
      <c r="H1419" s="36"/>
      <c r="I1419" s="36"/>
      <c r="J1419" s="37"/>
      <c r="K1419" s="37"/>
      <c r="L1419" s="37"/>
      <c r="M1419" s="37"/>
      <c r="N1419" s="38"/>
      <c r="O1419" s="38"/>
      <c r="P1419" s="38"/>
      <c r="CI1419" t="s">
        <v>470</v>
      </c>
      <c r="CJ1419">
        <v>50</v>
      </c>
      <c r="CK1419" t="s">
        <v>333</v>
      </c>
      <c r="CL1419" t="s">
        <v>29</v>
      </c>
      <c r="CN1419">
        <f>IF(AND(Table11[[#This Row],[CF heating system]]&lt;&gt;"Gas boiler",Table11[[#This Row],[Subsector]]&lt;&gt;"Industry"),1,0)</f>
        <v>1</v>
      </c>
      <c r="CO1419" s="19">
        <v>289.47000000000003</v>
      </c>
    </row>
    <row r="1420" spans="3:93" x14ac:dyDescent="0.25">
      <c r="C1420" s="36"/>
      <c r="D1420" s="36"/>
      <c r="E1420" s="36"/>
      <c r="F1420" s="36"/>
      <c r="G1420" s="36"/>
      <c r="H1420" s="36"/>
      <c r="I1420" s="36"/>
      <c r="J1420" s="37"/>
      <c r="K1420" s="37"/>
      <c r="L1420" s="37"/>
      <c r="M1420" s="37"/>
      <c r="N1420" s="38"/>
      <c r="O1420" s="38"/>
      <c r="P1420" s="38"/>
      <c r="CI1420" t="s">
        <v>470</v>
      </c>
      <c r="CJ1420">
        <v>51</v>
      </c>
      <c r="CK1420" t="s">
        <v>333</v>
      </c>
      <c r="CL1420" t="s">
        <v>29</v>
      </c>
      <c r="CN1420">
        <f>IF(AND(Table11[[#This Row],[CF heating system]]&lt;&gt;"Gas boiler",Table11[[#This Row],[Subsector]]&lt;&gt;"Industry"),1,0)</f>
        <v>1</v>
      </c>
      <c r="CO1420" s="19">
        <v>289.47000000000003</v>
      </c>
    </row>
    <row r="1421" spans="3:93" x14ac:dyDescent="0.25">
      <c r="C1421" s="36"/>
      <c r="D1421" s="36"/>
      <c r="E1421" s="36"/>
      <c r="F1421" s="36"/>
      <c r="G1421" s="36"/>
      <c r="H1421" s="36"/>
      <c r="I1421" s="36"/>
      <c r="J1421" s="37"/>
      <c r="K1421" s="37"/>
      <c r="L1421" s="37"/>
      <c r="M1421" s="37"/>
      <c r="N1421" s="38"/>
      <c r="O1421" s="38"/>
      <c r="P1421" s="38"/>
      <c r="CI1421" t="s">
        <v>470</v>
      </c>
      <c r="CJ1421">
        <v>52</v>
      </c>
      <c r="CK1421" t="s">
        <v>333</v>
      </c>
      <c r="CL1421" t="s">
        <v>25</v>
      </c>
      <c r="CN1421">
        <f>IF(AND(Table11[[#This Row],[CF heating system]]&lt;&gt;"Gas boiler",Table11[[#This Row],[Subsector]]&lt;&gt;"Industry"),1,0)</f>
        <v>0</v>
      </c>
      <c r="CO1421" s="19">
        <v>0</v>
      </c>
    </row>
    <row r="1422" spans="3:93" x14ac:dyDescent="0.25">
      <c r="C1422" s="36"/>
      <c r="D1422" s="36"/>
      <c r="E1422" s="36"/>
      <c r="F1422" s="36"/>
      <c r="G1422" s="36"/>
      <c r="H1422" s="36"/>
      <c r="I1422" s="36"/>
      <c r="J1422" s="37"/>
      <c r="K1422" s="37"/>
      <c r="L1422" s="37"/>
      <c r="M1422" s="37"/>
      <c r="N1422" s="38"/>
      <c r="O1422" s="38"/>
      <c r="P1422" s="38"/>
      <c r="CI1422" t="s">
        <v>470</v>
      </c>
      <c r="CJ1422">
        <v>53</v>
      </c>
      <c r="CK1422" t="s">
        <v>333</v>
      </c>
      <c r="CL1422" t="s">
        <v>25</v>
      </c>
      <c r="CN1422">
        <f>IF(AND(Table11[[#This Row],[CF heating system]]&lt;&gt;"Gas boiler",Table11[[#This Row],[Subsector]]&lt;&gt;"Industry"),1,0)</f>
        <v>0</v>
      </c>
      <c r="CO1422" s="19">
        <v>0</v>
      </c>
    </row>
    <row r="1423" spans="3:93" x14ac:dyDescent="0.25">
      <c r="C1423" s="36"/>
      <c r="D1423" s="36"/>
      <c r="E1423" s="36"/>
      <c r="F1423" s="36"/>
      <c r="G1423" s="36"/>
      <c r="H1423" s="36"/>
      <c r="I1423" s="36"/>
      <c r="J1423" s="37"/>
      <c r="K1423" s="37"/>
      <c r="L1423" s="37"/>
      <c r="M1423" s="37"/>
      <c r="N1423" s="38"/>
      <c r="O1423" s="38"/>
      <c r="P1423" s="38"/>
      <c r="CI1423" t="s">
        <v>470</v>
      </c>
      <c r="CJ1423">
        <v>54</v>
      </c>
      <c r="CK1423" t="s">
        <v>333</v>
      </c>
      <c r="CL1423" t="s">
        <v>25</v>
      </c>
      <c r="CN1423">
        <f>IF(AND(Table11[[#This Row],[CF heating system]]&lt;&gt;"Gas boiler",Table11[[#This Row],[Subsector]]&lt;&gt;"Industry"),1,0)</f>
        <v>0</v>
      </c>
      <c r="CO1423" s="19">
        <v>0</v>
      </c>
    </row>
    <row r="1424" spans="3:93" x14ac:dyDescent="0.25">
      <c r="C1424" s="36"/>
      <c r="D1424" s="36"/>
      <c r="E1424" s="36"/>
      <c r="F1424" s="36"/>
      <c r="G1424" s="36"/>
      <c r="H1424" s="36"/>
      <c r="I1424" s="36"/>
      <c r="J1424" s="37"/>
      <c r="K1424" s="37"/>
      <c r="L1424" s="37"/>
      <c r="M1424" s="37"/>
      <c r="N1424" s="38"/>
      <c r="O1424" s="38"/>
      <c r="P1424" s="38"/>
      <c r="CI1424" t="s">
        <v>470</v>
      </c>
      <c r="CJ1424">
        <v>55</v>
      </c>
      <c r="CK1424" t="s">
        <v>333</v>
      </c>
      <c r="CL1424" t="s">
        <v>25</v>
      </c>
      <c r="CN1424">
        <f>IF(AND(Table11[[#This Row],[CF heating system]]&lt;&gt;"Gas boiler",Table11[[#This Row],[Subsector]]&lt;&gt;"Industry"),1,0)</f>
        <v>0</v>
      </c>
      <c r="CO1424" s="19">
        <v>0</v>
      </c>
    </row>
    <row r="1425" spans="3:93" x14ac:dyDescent="0.25">
      <c r="C1425" s="36"/>
      <c r="D1425" s="36"/>
      <c r="E1425" s="36"/>
      <c r="F1425" s="36"/>
      <c r="G1425" s="36"/>
      <c r="H1425" s="36"/>
      <c r="I1425" s="36"/>
      <c r="J1425" s="37"/>
      <c r="K1425" s="37"/>
      <c r="L1425" s="37"/>
      <c r="M1425" s="37"/>
      <c r="N1425" s="38"/>
      <c r="O1425" s="38"/>
      <c r="P1425" s="38"/>
      <c r="CI1425" t="s">
        <v>470</v>
      </c>
      <c r="CJ1425">
        <v>56</v>
      </c>
      <c r="CK1425" t="s">
        <v>333</v>
      </c>
      <c r="CL1425" t="s">
        <v>25</v>
      </c>
      <c r="CN1425">
        <f>IF(AND(Table11[[#This Row],[CF heating system]]&lt;&gt;"Gas boiler",Table11[[#This Row],[Subsector]]&lt;&gt;"Industry"),1,0)</f>
        <v>0</v>
      </c>
      <c r="CO1425" s="19">
        <v>0</v>
      </c>
    </row>
    <row r="1426" spans="3:93" x14ac:dyDescent="0.25">
      <c r="C1426" s="36"/>
      <c r="D1426" s="36"/>
      <c r="E1426" s="36"/>
      <c r="F1426" s="36"/>
      <c r="G1426" s="36"/>
      <c r="H1426" s="36"/>
      <c r="I1426" s="36"/>
      <c r="J1426" s="37"/>
      <c r="K1426" s="37"/>
      <c r="L1426" s="37"/>
      <c r="M1426" s="37"/>
      <c r="N1426" s="38"/>
      <c r="O1426" s="38"/>
      <c r="P1426" s="38"/>
      <c r="CI1426" t="s">
        <v>470</v>
      </c>
      <c r="CJ1426">
        <v>57</v>
      </c>
      <c r="CK1426" t="s">
        <v>333</v>
      </c>
      <c r="CL1426" t="s">
        <v>25</v>
      </c>
      <c r="CN1426">
        <f>IF(AND(Table11[[#This Row],[CF heating system]]&lt;&gt;"Gas boiler",Table11[[#This Row],[Subsector]]&lt;&gt;"Industry"),1,0)</f>
        <v>0</v>
      </c>
      <c r="CO1426" s="19">
        <v>0</v>
      </c>
    </row>
    <row r="1427" spans="3:93" x14ac:dyDescent="0.25">
      <c r="C1427" s="36"/>
      <c r="D1427" s="36"/>
      <c r="E1427" s="36"/>
      <c r="F1427" s="36"/>
      <c r="G1427" s="36"/>
      <c r="H1427" s="36"/>
      <c r="I1427" s="36"/>
      <c r="J1427" s="37"/>
      <c r="K1427" s="37"/>
      <c r="L1427" s="37"/>
      <c r="M1427" s="37"/>
      <c r="N1427" s="38"/>
      <c r="O1427" s="38"/>
      <c r="P1427" s="38"/>
      <c r="CI1427" t="s">
        <v>470</v>
      </c>
      <c r="CJ1427">
        <v>58</v>
      </c>
      <c r="CK1427" t="s">
        <v>333</v>
      </c>
      <c r="CL1427" t="s">
        <v>25</v>
      </c>
      <c r="CN1427">
        <f>IF(AND(Table11[[#This Row],[CF heating system]]&lt;&gt;"Gas boiler",Table11[[#This Row],[Subsector]]&lt;&gt;"Industry"),1,0)</f>
        <v>0</v>
      </c>
      <c r="CO1427" s="19">
        <v>0</v>
      </c>
    </row>
    <row r="1428" spans="3:93" x14ac:dyDescent="0.25">
      <c r="C1428" s="36"/>
      <c r="D1428" s="36"/>
      <c r="E1428" s="36"/>
      <c r="F1428" s="36"/>
      <c r="G1428" s="36"/>
      <c r="H1428" s="36"/>
      <c r="I1428" s="36"/>
      <c r="J1428" s="37"/>
      <c r="K1428" s="37"/>
      <c r="L1428" s="37"/>
      <c r="M1428" s="37"/>
      <c r="N1428" s="38"/>
      <c r="O1428" s="38"/>
      <c r="P1428" s="38"/>
      <c r="CI1428" t="s">
        <v>470</v>
      </c>
      <c r="CJ1428">
        <v>59</v>
      </c>
      <c r="CK1428" t="s">
        <v>333</v>
      </c>
      <c r="CL1428" t="s">
        <v>20</v>
      </c>
      <c r="CN1428">
        <f>IF(AND(Table11[[#This Row],[CF heating system]]&lt;&gt;"Gas boiler",Table11[[#This Row],[Subsector]]&lt;&gt;"Industry"),1,0)</f>
        <v>1</v>
      </c>
      <c r="CO1428" s="19">
        <v>289.47000000000003</v>
      </c>
    </row>
    <row r="1429" spans="3:93" x14ac:dyDescent="0.25">
      <c r="C1429" s="36"/>
      <c r="D1429" s="36"/>
      <c r="E1429" s="36"/>
      <c r="F1429" s="36"/>
      <c r="G1429" s="36"/>
      <c r="H1429" s="36"/>
      <c r="I1429" s="36"/>
      <c r="J1429" s="37"/>
      <c r="K1429" s="37"/>
      <c r="L1429" s="37"/>
      <c r="M1429" s="37"/>
      <c r="N1429" s="38"/>
      <c r="O1429" s="38"/>
      <c r="P1429" s="38"/>
      <c r="CI1429" t="s">
        <v>470</v>
      </c>
      <c r="CJ1429">
        <v>60</v>
      </c>
      <c r="CK1429" t="s">
        <v>333</v>
      </c>
      <c r="CL1429" t="s">
        <v>20</v>
      </c>
      <c r="CN1429">
        <f>IF(AND(Table11[[#This Row],[CF heating system]]&lt;&gt;"Gas boiler",Table11[[#This Row],[Subsector]]&lt;&gt;"Industry"),1,0)</f>
        <v>1</v>
      </c>
      <c r="CO1429" s="19">
        <v>289.47000000000003</v>
      </c>
    </row>
    <row r="1430" spans="3:93" x14ac:dyDescent="0.25">
      <c r="C1430" s="36"/>
      <c r="D1430" s="36"/>
      <c r="E1430" s="36"/>
      <c r="F1430" s="36"/>
      <c r="G1430" s="36"/>
      <c r="H1430" s="36"/>
      <c r="I1430" s="36"/>
      <c r="J1430" s="37"/>
      <c r="K1430" s="37"/>
      <c r="L1430" s="37"/>
      <c r="M1430" s="37"/>
      <c r="N1430" s="38"/>
      <c r="O1430" s="38"/>
      <c r="P1430" s="38"/>
      <c r="CI1430" t="s">
        <v>470</v>
      </c>
      <c r="CJ1430">
        <v>61</v>
      </c>
      <c r="CK1430" t="s">
        <v>333</v>
      </c>
      <c r="CL1430" t="s">
        <v>20</v>
      </c>
      <c r="CN1430">
        <f>IF(AND(Table11[[#This Row],[CF heating system]]&lt;&gt;"Gas boiler",Table11[[#This Row],[Subsector]]&lt;&gt;"Industry"),1,0)</f>
        <v>1</v>
      </c>
      <c r="CO1430" s="19">
        <v>289.47000000000003</v>
      </c>
    </row>
    <row r="1431" spans="3:93" x14ac:dyDescent="0.25">
      <c r="C1431" s="36"/>
      <c r="D1431" s="36"/>
      <c r="E1431" s="36"/>
      <c r="F1431" s="36"/>
      <c r="G1431" s="36"/>
      <c r="H1431" s="36"/>
      <c r="I1431" s="36"/>
      <c r="J1431" s="37"/>
      <c r="K1431" s="37"/>
      <c r="L1431" s="37"/>
      <c r="M1431" s="37"/>
      <c r="N1431" s="38"/>
      <c r="O1431" s="38"/>
      <c r="P1431" s="38"/>
      <c r="CI1431" t="s">
        <v>470</v>
      </c>
      <c r="CJ1431">
        <v>62</v>
      </c>
      <c r="CK1431" t="s">
        <v>333</v>
      </c>
      <c r="CL1431" t="s">
        <v>20</v>
      </c>
      <c r="CN1431">
        <f>IF(AND(Table11[[#This Row],[CF heating system]]&lt;&gt;"Gas boiler",Table11[[#This Row],[Subsector]]&lt;&gt;"Industry"),1,0)</f>
        <v>1</v>
      </c>
      <c r="CO1431" s="19">
        <v>289.47000000000003</v>
      </c>
    </row>
    <row r="1432" spans="3:93" x14ac:dyDescent="0.25">
      <c r="C1432" s="36"/>
      <c r="D1432" s="36"/>
      <c r="E1432" s="36"/>
      <c r="F1432" s="36"/>
      <c r="G1432" s="36"/>
      <c r="H1432" s="36"/>
      <c r="I1432" s="36"/>
      <c r="J1432" s="37"/>
      <c r="K1432" s="37"/>
      <c r="L1432" s="37"/>
      <c r="M1432" s="37"/>
      <c r="N1432" s="38"/>
      <c r="O1432" s="38"/>
      <c r="P1432" s="38"/>
      <c r="CI1432" t="s">
        <v>470</v>
      </c>
      <c r="CJ1432">
        <v>63</v>
      </c>
      <c r="CK1432" t="s">
        <v>333</v>
      </c>
      <c r="CL1432" t="s">
        <v>20</v>
      </c>
      <c r="CN1432">
        <f>IF(AND(Table11[[#This Row],[CF heating system]]&lt;&gt;"Gas boiler",Table11[[#This Row],[Subsector]]&lt;&gt;"Industry"),1,0)</f>
        <v>1</v>
      </c>
      <c r="CO1432" s="19">
        <v>289.47000000000003</v>
      </c>
    </row>
    <row r="1433" spans="3:93" x14ac:dyDescent="0.25">
      <c r="C1433" s="36"/>
      <c r="D1433" s="36"/>
      <c r="E1433" s="36"/>
      <c r="F1433" s="36"/>
      <c r="G1433" s="36"/>
      <c r="H1433" s="36"/>
      <c r="I1433" s="36"/>
      <c r="J1433" s="37"/>
      <c r="K1433" s="37"/>
      <c r="L1433" s="37"/>
      <c r="M1433" s="37"/>
      <c r="N1433" s="38"/>
      <c r="O1433" s="38"/>
      <c r="P1433" s="38"/>
      <c r="CI1433" t="s">
        <v>470</v>
      </c>
      <c r="CJ1433">
        <v>64</v>
      </c>
      <c r="CK1433" t="s">
        <v>333</v>
      </c>
      <c r="CL1433" t="s">
        <v>20</v>
      </c>
      <c r="CN1433">
        <f>IF(AND(Table11[[#This Row],[CF heating system]]&lt;&gt;"Gas boiler",Table11[[#This Row],[Subsector]]&lt;&gt;"Industry"),1,0)</f>
        <v>1</v>
      </c>
      <c r="CO1433" s="19">
        <v>289.47000000000003</v>
      </c>
    </row>
    <row r="1434" spans="3:93" x14ac:dyDescent="0.25">
      <c r="C1434" s="36"/>
      <c r="D1434" s="36"/>
      <c r="E1434" s="36"/>
      <c r="F1434" s="36"/>
      <c r="G1434" s="36"/>
      <c r="H1434" s="36"/>
      <c r="I1434" s="36"/>
      <c r="J1434" s="37"/>
      <c r="K1434" s="37"/>
      <c r="L1434" s="37"/>
      <c r="M1434" s="37"/>
      <c r="N1434" s="38"/>
      <c r="O1434" s="38"/>
      <c r="P1434" s="38"/>
      <c r="CI1434" t="s">
        <v>470</v>
      </c>
      <c r="CJ1434">
        <v>65</v>
      </c>
      <c r="CK1434" t="s">
        <v>333</v>
      </c>
      <c r="CL1434" t="s">
        <v>20</v>
      </c>
      <c r="CN1434">
        <f>IF(AND(Table11[[#This Row],[CF heating system]]&lt;&gt;"Gas boiler",Table11[[#This Row],[Subsector]]&lt;&gt;"Industry"),1,0)</f>
        <v>1</v>
      </c>
      <c r="CO1434" s="19">
        <v>289.47000000000003</v>
      </c>
    </row>
    <row r="1435" spans="3:93" x14ac:dyDescent="0.25">
      <c r="C1435" s="36"/>
      <c r="D1435" s="36"/>
      <c r="E1435" s="36"/>
      <c r="F1435" s="36"/>
      <c r="G1435" s="36"/>
      <c r="H1435" s="36"/>
      <c r="I1435" s="36"/>
      <c r="J1435" s="37"/>
      <c r="K1435" s="37"/>
      <c r="L1435" s="37"/>
      <c r="M1435" s="37"/>
      <c r="N1435" s="38"/>
      <c r="O1435" s="38"/>
      <c r="P1435" s="38"/>
      <c r="CI1435" t="s">
        <v>470</v>
      </c>
      <c r="CJ1435">
        <v>66</v>
      </c>
      <c r="CK1435" t="s">
        <v>333</v>
      </c>
      <c r="CL1435" t="s">
        <v>29</v>
      </c>
      <c r="CN1435">
        <f>IF(AND(Table11[[#This Row],[CF heating system]]&lt;&gt;"Gas boiler",Table11[[#This Row],[Subsector]]&lt;&gt;"Industry"),1,0)</f>
        <v>1</v>
      </c>
      <c r="CO1435" s="19">
        <v>289.47000000000003</v>
      </c>
    </row>
    <row r="1436" spans="3:93" x14ac:dyDescent="0.25">
      <c r="C1436" s="36"/>
      <c r="D1436" s="36"/>
      <c r="E1436" s="36"/>
      <c r="F1436" s="36"/>
      <c r="G1436" s="36"/>
      <c r="H1436" s="36"/>
      <c r="I1436" s="36"/>
      <c r="J1436" s="37"/>
      <c r="K1436" s="37"/>
      <c r="L1436" s="37"/>
      <c r="M1436" s="37"/>
      <c r="N1436" s="38"/>
      <c r="O1436" s="38"/>
      <c r="P1436" s="38"/>
      <c r="CI1436" t="s">
        <v>470</v>
      </c>
      <c r="CJ1436">
        <v>67</v>
      </c>
      <c r="CK1436" t="s">
        <v>333</v>
      </c>
      <c r="CL1436" t="s">
        <v>29</v>
      </c>
      <c r="CN1436">
        <f>IF(AND(Table11[[#This Row],[CF heating system]]&lt;&gt;"Gas boiler",Table11[[#This Row],[Subsector]]&lt;&gt;"Industry"),1,0)</f>
        <v>1</v>
      </c>
      <c r="CO1436" s="19">
        <v>289.47000000000003</v>
      </c>
    </row>
    <row r="1437" spans="3:93" x14ac:dyDescent="0.25">
      <c r="C1437" s="36"/>
      <c r="D1437" s="36"/>
      <c r="E1437" s="36"/>
      <c r="F1437" s="36"/>
      <c r="G1437" s="36"/>
      <c r="H1437" s="36"/>
      <c r="I1437" s="36"/>
      <c r="J1437" s="37"/>
      <c r="K1437" s="37"/>
      <c r="L1437" s="37"/>
      <c r="M1437" s="37"/>
      <c r="N1437" s="38"/>
      <c r="O1437" s="38"/>
      <c r="P1437" s="38"/>
      <c r="CI1437" t="s">
        <v>470</v>
      </c>
      <c r="CJ1437">
        <v>68</v>
      </c>
      <c r="CK1437" t="s">
        <v>333</v>
      </c>
      <c r="CL1437" t="s">
        <v>29</v>
      </c>
      <c r="CN1437">
        <f>IF(AND(Table11[[#This Row],[CF heating system]]&lt;&gt;"Gas boiler",Table11[[#This Row],[Subsector]]&lt;&gt;"Industry"),1,0)</f>
        <v>1</v>
      </c>
      <c r="CO1437" s="19">
        <v>289.47000000000003</v>
      </c>
    </row>
    <row r="1438" spans="3:93" x14ac:dyDescent="0.25">
      <c r="C1438" s="36"/>
      <c r="D1438" s="36"/>
      <c r="E1438" s="36"/>
      <c r="F1438" s="36"/>
      <c r="G1438" s="36"/>
      <c r="H1438" s="36"/>
      <c r="I1438" s="36"/>
      <c r="J1438" s="37"/>
      <c r="K1438" s="37"/>
      <c r="L1438" s="37"/>
      <c r="M1438" s="37"/>
      <c r="N1438" s="38"/>
      <c r="O1438" s="38"/>
      <c r="P1438" s="38"/>
      <c r="CI1438" t="s">
        <v>470</v>
      </c>
      <c r="CJ1438">
        <v>69</v>
      </c>
      <c r="CK1438" t="s">
        <v>333</v>
      </c>
      <c r="CL1438" t="s">
        <v>29</v>
      </c>
      <c r="CN1438">
        <f>IF(AND(Table11[[#This Row],[CF heating system]]&lt;&gt;"Gas boiler",Table11[[#This Row],[Subsector]]&lt;&gt;"Industry"),1,0)</f>
        <v>1</v>
      </c>
      <c r="CO1438" s="19">
        <v>289.47000000000003</v>
      </c>
    </row>
    <row r="1439" spans="3:93" x14ac:dyDescent="0.25">
      <c r="C1439" s="36"/>
      <c r="D1439" s="36"/>
      <c r="E1439" s="36"/>
      <c r="F1439" s="36"/>
      <c r="G1439" s="36"/>
      <c r="H1439" s="36"/>
      <c r="I1439" s="36"/>
      <c r="J1439" s="37"/>
      <c r="K1439" s="37"/>
      <c r="L1439" s="37"/>
      <c r="M1439" s="37"/>
      <c r="N1439" s="38"/>
      <c r="O1439" s="38"/>
      <c r="P1439" s="38"/>
      <c r="CI1439" t="s">
        <v>470</v>
      </c>
      <c r="CJ1439">
        <v>70</v>
      </c>
      <c r="CK1439" t="s">
        <v>333</v>
      </c>
      <c r="CL1439" t="s">
        <v>29</v>
      </c>
      <c r="CN1439">
        <f>IF(AND(Table11[[#This Row],[CF heating system]]&lt;&gt;"Gas boiler",Table11[[#This Row],[Subsector]]&lt;&gt;"Industry"),1,0)</f>
        <v>1</v>
      </c>
      <c r="CO1439" s="19">
        <v>289.47000000000003</v>
      </c>
    </row>
    <row r="1440" spans="3:93" x14ac:dyDescent="0.25">
      <c r="C1440" s="36"/>
      <c r="D1440" s="36"/>
      <c r="E1440" s="36"/>
      <c r="F1440" s="36"/>
      <c r="G1440" s="36"/>
      <c r="H1440" s="36"/>
      <c r="I1440" s="36"/>
      <c r="J1440" s="37"/>
      <c r="K1440" s="37"/>
      <c r="L1440" s="37"/>
      <c r="M1440" s="37"/>
      <c r="N1440" s="38"/>
      <c r="O1440" s="38"/>
      <c r="P1440" s="38"/>
      <c r="CI1440" t="s">
        <v>470</v>
      </c>
      <c r="CJ1440">
        <v>71</v>
      </c>
      <c r="CK1440" t="s">
        <v>333</v>
      </c>
      <c r="CL1440" t="s">
        <v>29</v>
      </c>
      <c r="CN1440">
        <f>IF(AND(Table11[[#This Row],[CF heating system]]&lt;&gt;"Gas boiler",Table11[[#This Row],[Subsector]]&lt;&gt;"Industry"),1,0)</f>
        <v>1</v>
      </c>
      <c r="CO1440" s="19">
        <v>289.47000000000003</v>
      </c>
    </row>
    <row r="1441" spans="3:93" x14ac:dyDescent="0.25">
      <c r="C1441" s="36"/>
      <c r="D1441" s="36"/>
      <c r="E1441" s="36"/>
      <c r="F1441" s="36"/>
      <c r="G1441" s="36"/>
      <c r="H1441" s="36"/>
      <c r="I1441" s="36"/>
      <c r="J1441" s="37"/>
      <c r="K1441" s="37"/>
      <c r="L1441" s="37"/>
      <c r="M1441" s="37"/>
      <c r="N1441" s="38"/>
      <c r="O1441" s="38"/>
      <c r="P1441" s="38"/>
      <c r="CI1441" t="s">
        <v>470</v>
      </c>
      <c r="CJ1441">
        <v>72</v>
      </c>
      <c r="CK1441" t="s">
        <v>333</v>
      </c>
      <c r="CL1441" t="s">
        <v>29</v>
      </c>
      <c r="CN1441">
        <f>IF(AND(Table11[[#This Row],[CF heating system]]&lt;&gt;"Gas boiler",Table11[[#This Row],[Subsector]]&lt;&gt;"Industry"),1,0)</f>
        <v>1</v>
      </c>
      <c r="CO1441" s="19">
        <v>289.47000000000003</v>
      </c>
    </row>
    <row r="1442" spans="3:93" x14ac:dyDescent="0.25">
      <c r="C1442" s="36"/>
      <c r="D1442" s="36"/>
      <c r="E1442" s="36"/>
      <c r="F1442" s="36"/>
      <c r="G1442" s="36"/>
      <c r="H1442" s="36"/>
      <c r="I1442" s="36"/>
      <c r="J1442" s="37"/>
      <c r="K1442" s="37"/>
      <c r="L1442" s="37"/>
      <c r="M1442" s="37"/>
      <c r="N1442" s="38"/>
      <c r="O1442" s="38"/>
      <c r="P1442" s="38"/>
      <c r="CI1442" t="s">
        <v>470</v>
      </c>
      <c r="CJ1442">
        <v>73</v>
      </c>
      <c r="CK1442" t="s">
        <v>333</v>
      </c>
      <c r="CL1442" t="s">
        <v>29</v>
      </c>
      <c r="CN1442">
        <f>IF(AND(Table11[[#This Row],[CF heating system]]&lt;&gt;"Gas boiler",Table11[[#This Row],[Subsector]]&lt;&gt;"Industry"),1,0)</f>
        <v>1</v>
      </c>
      <c r="CO1442" s="19">
        <v>289.47000000000003</v>
      </c>
    </row>
    <row r="1443" spans="3:93" x14ac:dyDescent="0.25">
      <c r="C1443" s="36"/>
      <c r="D1443" s="36"/>
      <c r="E1443" s="36"/>
      <c r="F1443" s="36"/>
      <c r="G1443" s="36"/>
      <c r="H1443" s="36"/>
      <c r="I1443" s="36"/>
      <c r="J1443" s="37"/>
      <c r="K1443" s="37"/>
      <c r="L1443" s="37"/>
      <c r="M1443" s="37"/>
      <c r="N1443" s="38"/>
      <c r="O1443" s="38"/>
      <c r="P1443" s="38"/>
      <c r="CI1443" t="s">
        <v>470</v>
      </c>
      <c r="CJ1443">
        <v>74</v>
      </c>
      <c r="CK1443" t="s">
        <v>333</v>
      </c>
      <c r="CL1443" t="s">
        <v>29</v>
      </c>
      <c r="CN1443">
        <f>IF(AND(Table11[[#This Row],[CF heating system]]&lt;&gt;"Gas boiler",Table11[[#This Row],[Subsector]]&lt;&gt;"Industry"),1,0)</f>
        <v>1</v>
      </c>
      <c r="CO1443" s="19">
        <v>289.47000000000003</v>
      </c>
    </row>
    <row r="1444" spans="3:93" x14ac:dyDescent="0.25">
      <c r="C1444" s="36"/>
      <c r="D1444" s="36"/>
      <c r="E1444" s="36"/>
      <c r="F1444" s="36"/>
      <c r="G1444" s="36"/>
      <c r="H1444" s="36"/>
      <c r="I1444" s="36"/>
      <c r="J1444" s="37"/>
      <c r="K1444" s="37"/>
      <c r="L1444" s="37"/>
      <c r="M1444" s="37"/>
      <c r="N1444" s="38"/>
      <c r="O1444" s="38"/>
      <c r="P1444" s="38"/>
      <c r="CI1444" t="s">
        <v>470</v>
      </c>
      <c r="CJ1444">
        <v>75</v>
      </c>
      <c r="CK1444" t="s">
        <v>333</v>
      </c>
      <c r="CL1444" t="s">
        <v>29</v>
      </c>
      <c r="CN1444">
        <f>IF(AND(Table11[[#This Row],[CF heating system]]&lt;&gt;"Gas boiler",Table11[[#This Row],[Subsector]]&lt;&gt;"Industry"),1,0)</f>
        <v>1</v>
      </c>
      <c r="CO1444" s="19">
        <v>289.47000000000003</v>
      </c>
    </row>
    <row r="1445" spans="3:93" x14ac:dyDescent="0.25">
      <c r="C1445" s="36"/>
      <c r="D1445" s="36"/>
      <c r="E1445" s="36"/>
      <c r="F1445" s="36"/>
      <c r="G1445" s="36"/>
      <c r="H1445" s="36"/>
      <c r="I1445" s="36"/>
      <c r="J1445" s="37"/>
      <c r="K1445" s="37"/>
      <c r="L1445" s="37"/>
      <c r="M1445" s="37"/>
      <c r="N1445" s="38"/>
      <c r="O1445" s="38"/>
      <c r="P1445" s="38"/>
      <c r="CI1445" t="s">
        <v>470</v>
      </c>
      <c r="CJ1445">
        <v>76</v>
      </c>
      <c r="CK1445" t="s">
        <v>333</v>
      </c>
      <c r="CL1445" t="s">
        <v>25</v>
      </c>
      <c r="CN1445">
        <f>IF(AND(Table11[[#This Row],[CF heating system]]&lt;&gt;"Gas boiler",Table11[[#This Row],[Subsector]]&lt;&gt;"Industry"),1,0)</f>
        <v>0</v>
      </c>
      <c r="CO1445" s="19">
        <v>0</v>
      </c>
    </row>
    <row r="1446" spans="3:93" x14ac:dyDescent="0.25">
      <c r="C1446" s="36"/>
      <c r="D1446" s="36"/>
      <c r="E1446" s="36"/>
      <c r="F1446" s="36"/>
      <c r="G1446" s="36"/>
      <c r="H1446" s="36"/>
      <c r="I1446" s="36"/>
      <c r="J1446" s="37"/>
      <c r="K1446" s="37"/>
      <c r="L1446" s="37"/>
      <c r="M1446" s="37"/>
      <c r="N1446" s="38"/>
      <c r="O1446" s="38"/>
      <c r="P1446" s="38"/>
      <c r="CI1446" t="s">
        <v>470</v>
      </c>
      <c r="CJ1446">
        <v>77</v>
      </c>
      <c r="CK1446" t="s">
        <v>333</v>
      </c>
      <c r="CL1446" t="s">
        <v>25</v>
      </c>
      <c r="CN1446">
        <f>IF(AND(Table11[[#This Row],[CF heating system]]&lt;&gt;"Gas boiler",Table11[[#This Row],[Subsector]]&lt;&gt;"Industry"),1,0)</f>
        <v>0</v>
      </c>
      <c r="CO1446" s="19">
        <v>0</v>
      </c>
    </row>
    <row r="1447" spans="3:93" x14ac:dyDescent="0.25">
      <c r="C1447" s="36"/>
      <c r="D1447" s="36"/>
      <c r="E1447" s="36"/>
      <c r="F1447" s="36"/>
      <c r="G1447" s="36"/>
      <c r="H1447" s="36"/>
      <c r="I1447" s="36"/>
      <c r="J1447" s="37"/>
      <c r="K1447" s="37"/>
      <c r="L1447" s="37"/>
      <c r="M1447" s="37"/>
      <c r="N1447" s="38"/>
      <c r="O1447" s="38"/>
      <c r="P1447" s="38"/>
      <c r="CI1447" t="s">
        <v>470</v>
      </c>
      <c r="CJ1447">
        <v>78</v>
      </c>
      <c r="CK1447" t="s">
        <v>333</v>
      </c>
      <c r="CL1447" t="s">
        <v>25</v>
      </c>
      <c r="CN1447">
        <f>IF(AND(Table11[[#This Row],[CF heating system]]&lt;&gt;"Gas boiler",Table11[[#This Row],[Subsector]]&lt;&gt;"Industry"),1,0)</f>
        <v>0</v>
      </c>
      <c r="CO1447" s="19">
        <v>0</v>
      </c>
    </row>
    <row r="1448" spans="3:93" x14ac:dyDescent="0.25">
      <c r="C1448" s="36"/>
      <c r="D1448" s="36"/>
      <c r="E1448" s="36"/>
      <c r="F1448" s="36"/>
      <c r="G1448" s="36"/>
      <c r="H1448" s="36"/>
      <c r="I1448" s="36"/>
      <c r="J1448" s="37"/>
      <c r="K1448" s="37"/>
      <c r="L1448" s="37"/>
      <c r="M1448" s="37"/>
      <c r="N1448" s="38"/>
      <c r="O1448" s="38"/>
      <c r="P1448" s="38"/>
      <c r="CI1448" t="s">
        <v>470</v>
      </c>
      <c r="CJ1448">
        <v>79</v>
      </c>
      <c r="CK1448" t="s">
        <v>333</v>
      </c>
      <c r="CL1448" t="s">
        <v>25</v>
      </c>
      <c r="CN1448">
        <f>IF(AND(Table11[[#This Row],[CF heating system]]&lt;&gt;"Gas boiler",Table11[[#This Row],[Subsector]]&lt;&gt;"Industry"),1,0)</f>
        <v>0</v>
      </c>
      <c r="CO1448" s="19">
        <v>0</v>
      </c>
    </row>
    <row r="1449" spans="3:93" x14ac:dyDescent="0.25">
      <c r="C1449" s="36"/>
      <c r="D1449" s="36"/>
      <c r="E1449" s="36"/>
      <c r="F1449" s="36"/>
      <c r="G1449" s="36"/>
      <c r="H1449" s="36"/>
      <c r="I1449" s="36"/>
      <c r="J1449" s="37"/>
      <c r="K1449" s="37"/>
      <c r="L1449" s="37"/>
      <c r="M1449" s="37"/>
      <c r="N1449" s="38"/>
      <c r="O1449" s="38"/>
      <c r="P1449" s="38"/>
      <c r="CI1449" t="s">
        <v>470</v>
      </c>
      <c r="CJ1449">
        <v>80</v>
      </c>
      <c r="CK1449" t="s">
        <v>333</v>
      </c>
      <c r="CL1449" t="s">
        <v>20</v>
      </c>
      <c r="CN1449">
        <f>IF(AND(Table11[[#This Row],[CF heating system]]&lt;&gt;"Gas boiler",Table11[[#This Row],[Subsector]]&lt;&gt;"Industry"),1,0)</f>
        <v>1</v>
      </c>
      <c r="CO1449" s="19">
        <v>289.47000000000003</v>
      </c>
    </row>
    <row r="1450" spans="3:93" x14ac:dyDescent="0.25">
      <c r="C1450" s="36"/>
      <c r="D1450" s="36"/>
      <c r="E1450" s="36"/>
      <c r="F1450" s="36"/>
      <c r="G1450" s="36"/>
      <c r="H1450" s="36"/>
      <c r="I1450" s="36"/>
      <c r="J1450" s="37"/>
      <c r="K1450" s="37"/>
      <c r="L1450" s="37"/>
      <c r="M1450" s="37"/>
      <c r="N1450" s="38"/>
      <c r="O1450" s="38"/>
      <c r="P1450" s="38"/>
      <c r="CI1450" t="s">
        <v>470</v>
      </c>
      <c r="CJ1450">
        <v>81</v>
      </c>
      <c r="CK1450" t="s">
        <v>333</v>
      </c>
      <c r="CL1450" t="s">
        <v>20</v>
      </c>
      <c r="CN1450">
        <f>IF(AND(Table11[[#This Row],[CF heating system]]&lt;&gt;"Gas boiler",Table11[[#This Row],[Subsector]]&lt;&gt;"Industry"),1,0)</f>
        <v>1</v>
      </c>
      <c r="CO1450" s="19">
        <v>289.47000000000003</v>
      </c>
    </row>
    <row r="1451" spans="3:93" x14ac:dyDescent="0.25">
      <c r="C1451" s="36"/>
      <c r="D1451" s="36"/>
      <c r="E1451" s="36"/>
      <c r="F1451" s="36"/>
      <c r="G1451" s="36"/>
      <c r="H1451" s="36"/>
      <c r="I1451" s="36"/>
      <c r="J1451" s="37"/>
      <c r="K1451" s="37"/>
      <c r="L1451" s="37"/>
      <c r="M1451" s="37"/>
      <c r="N1451" s="38"/>
      <c r="O1451" s="38"/>
      <c r="P1451" s="38"/>
      <c r="CI1451" t="s">
        <v>470</v>
      </c>
      <c r="CJ1451">
        <v>82</v>
      </c>
      <c r="CK1451" t="s">
        <v>333</v>
      </c>
      <c r="CL1451" t="s">
        <v>20</v>
      </c>
      <c r="CN1451">
        <f>IF(AND(Table11[[#This Row],[CF heating system]]&lt;&gt;"Gas boiler",Table11[[#This Row],[Subsector]]&lt;&gt;"Industry"),1,0)</f>
        <v>1</v>
      </c>
      <c r="CO1451" s="19">
        <v>289.47000000000003</v>
      </c>
    </row>
    <row r="1452" spans="3:93" x14ac:dyDescent="0.25">
      <c r="C1452" s="36"/>
      <c r="D1452" s="36"/>
      <c r="E1452" s="36"/>
      <c r="F1452" s="36"/>
      <c r="G1452" s="36"/>
      <c r="H1452" s="36"/>
      <c r="I1452" s="36"/>
      <c r="J1452" s="37"/>
      <c r="K1452" s="37"/>
      <c r="L1452" s="37"/>
      <c r="M1452" s="37"/>
      <c r="N1452" s="38"/>
      <c r="O1452" s="38"/>
      <c r="P1452" s="38"/>
      <c r="CI1452" t="s">
        <v>470</v>
      </c>
      <c r="CJ1452">
        <v>83</v>
      </c>
      <c r="CK1452" t="s">
        <v>333</v>
      </c>
      <c r="CL1452" t="s">
        <v>20</v>
      </c>
      <c r="CN1452">
        <f>IF(AND(Table11[[#This Row],[CF heating system]]&lt;&gt;"Gas boiler",Table11[[#This Row],[Subsector]]&lt;&gt;"Industry"),1,0)</f>
        <v>1</v>
      </c>
      <c r="CO1452" s="19">
        <v>289.47000000000003</v>
      </c>
    </row>
    <row r="1453" spans="3:93" x14ac:dyDescent="0.25">
      <c r="C1453" s="36"/>
      <c r="D1453" s="36"/>
      <c r="E1453" s="36"/>
      <c r="F1453" s="36"/>
      <c r="G1453" s="36"/>
      <c r="H1453" s="36"/>
      <c r="I1453" s="36"/>
      <c r="J1453" s="37"/>
      <c r="K1453" s="37"/>
      <c r="L1453" s="37"/>
      <c r="M1453" s="37"/>
      <c r="N1453" s="38"/>
      <c r="O1453" s="38"/>
      <c r="P1453" s="38"/>
      <c r="CI1453" t="s">
        <v>470</v>
      </c>
      <c r="CJ1453">
        <v>84</v>
      </c>
      <c r="CK1453" t="s">
        <v>333</v>
      </c>
      <c r="CL1453" t="s">
        <v>29</v>
      </c>
      <c r="CN1453">
        <f>IF(AND(Table11[[#This Row],[CF heating system]]&lt;&gt;"Gas boiler",Table11[[#This Row],[Subsector]]&lt;&gt;"Industry"),1,0)</f>
        <v>1</v>
      </c>
      <c r="CO1453" s="19">
        <v>289.47000000000003</v>
      </c>
    </row>
    <row r="1454" spans="3:93" x14ac:dyDescent="0.25">
      <c r="C1454" s="36"/>
      <c r="D1454" s="36"/>
      <c r="E1454" s="36"/>
      <c r="F1454" s="36"/>
      <c r="G1454" s="36"/>
      <c r="H1454" s="36"/>
      <c r="I1454" s="36"/>
      <c r="J1454" s="37"/>
      <c r="K1454" s="37"/>
      <c r="L1454" s="37"/>
      <c r="M1454" s="37"/>
      <c r="N1454" s="38"/>
      <c r="O1454" s="38"/>
      <c r="P1454" s="38"/>
      <c r="CI1454" t="s">
        <v>470</v>
      </c>
      <c r="CJ1454">
        <v>85</v>
      </c>
      <c r="CK1454" t="s">
        <v>333</v>
      </c>
      <c r="CL1454" t="s">
        <v>29</v>
      </c>
      <c r="CN1454">
        <f>IF(AND(Table11[[#This Row],[CF heating system]]&lt;&gt;"Gas boiler",Table11[[#This Row],[Subsector]]&lt;&gt;"Industry"),1,0)</f>
        <v>1</v>
      </c>
      <c r="CO1454" s="19">
        <v>289.47000000000003</v>
      </c>
    </row>
    <row r="1455" spans="3:93" x14ac:dyDescent="0.25">
      <c r="C1455" s="36"/>
      <c r="D1455" s="36"/>
      <c r="E1455" s="36"/>
      <c r="F1455" s="36"/>
      <c r="G1455" s="36"/>
      <c r="H1455" s="36"/>
      <c r="I1455" s="36"/>
      <c r="J1455" s="37"/>
      <c r="K1455" s="37"/>
      <c r="L1455" s="37"/>
      <c r="M1455" s="37"/>
      <c r="N1455" s="38"/>
      <c r="O1455" s="38"/>
      <c r="P1455" s="38"/>
      <c r="CI1455" t="s">
        <v>470</v>
      </c>
      <c r="CJ1455">
        <v>86</v>
      </c>
      <c r="CK1455" t="s">
        <v>333</v>
      </c>
      <c r="CL1455" t="s">
        <v>29</v>
      </c>
      <c r="CN1455">
        <f>IF(AND(Table11[[#This Row],[CF heating system]]&lt;&gt;"Gas boiler",Table11[[#This Row],[Subsector]]&lt;&gt;"Industry"),1,0)</f>
        <v>1</v>
      </c>
      <c r="CO1455" s="19">
        <v>289.47000000000003</v>
      </c>
    </row>
    <row r="1456" spans="3:93" x14ac:dyDescent="0.25">
      <c r="C1456" s="36"/>
      <c r="D1456" s="36"/>
      <c r="E1456" s="36"/>
      <c r="F1456" s="36"/>
      <c r="G1456" s="36"/>
      <c r="H1456" s="36"/>
      <c r="I1456" s="36"/>
      <c r="J1456" s="37"/>
      <c r="K1456" s="37"/>
      <c r="L1456" s="37"/>
      <c r="M1456" s="37"/>
      <c r="N1456" s="38"/>
      <c r="O1456" s="38"/>
      <c r="P1456" s="38"/>
      <c r="CI1456" t="s">
        <v>470</v>
      </c>
      <c r="CJ1456">
        <v>87</v>
      </c>
      <c r="CK1456" t="s">
        <v>333</v>
      </c>
      <c r="CL1456" t="s">
        <v>29</v>
      </c>
      <c r="CN1456">
        <f>IF(AND(Table11[[#This Row],[CF heating system]]&lt;&gt;"Gas boiler",Table11[[#This Row],[Subsector]]&lt;&gt;"Industry"),1,0)</f>
        <v>1</v>
      </c>
      <c r="CO1456" s="19">
        <v>289.47000000000003</v>
      </c>
    </row>
    <row r="1457" spans="3:93" x14ac:dyDescent="0.25">
      <c r="C1457" s="36"/>
      <c r="D1457" s="36"/>
      <c r="E1457" s="36"/>
      <c r="F1457" s="36"/>
      <c r="G1457" s="36"/>
      <c r="H1457" s="36"/>
      <c r="I1457" s="36"/>
      <c r="J1457" s="37"/>
      <c r="K1457" s="37"/>
      <c r="L1457" s="37"/>
      <c r="M1457" s="37"/>
      <c r="N1457" s="38"/>
      <c r="O1457" s="38"/>
      <c r="P1457" s="38"/>
      <c r="CI1457" t="s">
        <v>470</v>
      </c>
      <c r="CJ1457">
        <v>88</v>
      </c>
      <c r="CK1457" t="s">
        <v>333</v>
      </c>
      <c r="CL1457" t="s">
        <v>29</v>
      </c>
      <c r="CN1457">
        <f>IF(AND(Table11[[#This Row],[CF heating system]]&lt;&gt;"Gas boiler",Table11[[#This Row],[Subsector]]&lt;&gt;"Industry"),1,0)</f>
        <v>1</v>
      </c>
      <c r="CO1457" s="19">
        <v>289.47000000000003</v>
      </c>
    </row>
    <row r="1458" spans="3:93" x14ac:dyDescent="0.25">
      <c r="C1458" s="36"/>
      <c r="D1458" s="36"/>
      <c r="E1458" s="36"/>
      <c r="F1458" s="36"/>
      <c r="G1458" s="36"/>
      <c r="H1458" s="36"/>
      <c r="I1458" s="36"/>
      <c r="J1458" s="37"/>
      <c r="K1458" s="37"/>
      <c r="L1458" s="37"/>
      <c r="M1458" s="37"/>
      <c r="N1458" s="38"/>
      <c r="O1458" s="38"/>
      <c r="P1458" s="38"/>
      <c r="CI1458" t="s">
        <v>470</v>
      </c>
      <c r="CJ1458">
        <v>89</v>
      </c>
      <c r="CK1458" t="s">
        <v>333</v>
      </c>
      <c r="CL1458" t="s">
        <v>29</v>
      </c>
      <c r="CN1458">
        <f>IF(AND(Table11[[#This Row],[CF heating system]]&lt;&gt;"Gas boiler",Table11[[#This Row],[Subsector]]&lt;&gt;"Industry"),1,0)</f>
        <v>1</v>
      </c>
      <c r="CO1458" s="19">
        <v>289.47000000000003</v>
      </c>
    </row>
    <row r="1459" spans="3:93" x14ac:dyDescent="0.25">
      <c r="C1459" s="36"/>
      <c r="D1459" s="36"/>
      <c r="E1459" s="36"/>
      <c r="F1459" s="36"/>
      <c r="G1459" s="36"/>
      <c r="H1459" s="36"/>
      <c r="I1459" s="36"/>
      <c r="J1459" s="37"/>
      <c r="K1459" s="37"/>
      <c r="L1459" s="37"/>
      <c r="M1459" s="37"/>
      <c r="N1459" s="38"/>
      <c r="O1459" s="38"/>
      <c r="P1459" s="38"/>
      <c r="CI1459" t="s">
        <v>470</v>
      </c>
      <c r="CJ1459">
        <v>90</v>
      </c>
      <c r="CK1459" t="s">
        <v>333</v>
      </c>
      <c r="CL1459" t="s">
        <v>29</v>
      </c>
      <c r="CN1459">
        <f>IF(AND(Table11[[#This Row],[CF heating system]]&lt;&gt;"Gas boiler",Table11[[#This Row],[Subsector]]&lt;&gt;"Industry"),1,0)</f>
        <v>1</v>
      </c>
      <c r="CO1459" s="19">
        <v>289.47000000000003</v>
      </c>
    </row>
    <row r="1460" spans="3:93" x14ac:dyDescent="0.25">
      <c r="C1460" s="36"/>
      <c r="D1460" s="36"/>
      <c r="E1460" s="36"/>
      <c r="F1460" s="36"/>
      <c r="G1460" s="36"/>
      <c r="H1460" s="36"/>
      <c r="I1460" s="36"/>
      <c r="J1460" s="37"/>
      <c r="K1460" s="37"/>
      <c r="L1460" s="37"/>
      <c r="M1460" s="37"/>
      <c r="N1460" s="38"/>
      <c r="O1460" s="38"/>
      <c r="P1460" s="38"/>
      <c r="CI1460" t="s">
        <v>470</v>
      </c>
      <c r="CJ1460">
        <v>91</v>
      </c>
      <c r="CK1460" t="s">
        <v>333</v>
      </c>
      <c r="CL1460" t="s">
        <v>29</v>
      </c>
      <c r="CN1460">
        <f>IF(AND(Table11[[#This Row],[CF heating system]]&lt;&gt;"Gas boiler",Table11[[#This Row],[Subsector]]&lt;&gt;"Industry"),1,0)</f>
        <v>1</v>
      </c>
      <c r="CO1460" s="19">
        <v>289.47000000000003</v>
      </c>
    </row>
    <row r="1461" spans="3:93" x14ac:dyDescent="0.25">
      <c r="C1461" s="36"/>
      <c r="D1461" s="36"/>
      <c r="E1461" s="36"/>
      <c r="F1461" s="36"/>
      <c r="G1461" s="36"/>
      <c r="H1461" s="36"/>
      <c r="I1461" s="36"/>
      <c r="J1461" s="37"/>
      <c r="K1461" s="37"/>
      <c r="L1461" s="37"/>
      <c r="M1461" s="37"/>
      <c r="N1461" s="38"/>
      <c r="O1461" s="38"/>
      <c r="P1461" s="38"/>
      <c r="CI1461" t="s">
        <v>470</v>
      </c>
      <c r="CJ1461">
        <v>92</v>
      </c>
      <c r="CK1461" t="s">
        <v>333</v>
      </c>
      <c r="CL1461" t="s">
        <v>29</v>
      </c>
      <c r="CN1461">
        <f>IF(AND(Table11[[#This Row],[CF heating system]]&lt;&gt;"Gas boiler",Table11[[#This Row],[Subsector]]&lt;&gt;"Industry"),1,0)</f>
        <v>1</v>
      </c>
      <c r="CO1461" s="19">
        <v>289.47000000000003</v>
      </c>
    </row>
    <row r="1462" spans="3:93" x14ac:dyDescent="0.25">
      <c r="C1462" s="36"/>
      <c r="D1462" s="36"/>
      <c r="E1462" s="36"/>
      <c r="F1462" s="36"/>
      <c r="G1462" s="36"/>
      <c r="H1462" s="36"/>
      <c r="I1462" s="36"/>
      <c r="J1462" s="37"/>
      <c r="K1462" s="37"/>
      <c r="L1462" s="37"/>
      <c r="M1462" s="37"/>
      <c r="N1462" s="38"/>
      <c r="O1462" s="38"/>
      <c r="P1462" s="38"/>
      <c r="CI1462" t="s">
        <v>470</v>
      </c>
      <c r="CJ1462">
        <v>93</v>
      </c>
      <c r="CK1462" t="s">
        <v>333</v>
      </c>
      <c r="CL1462" t="s">
        <v>29</v>
      </c>
      <c r="CN1462">
        <f>IF(AND(Table11[[#This Row],[CF heating system]]&lt;&gt;"Gas boiler",Table11[[#This Row],[Subsector]]&lt;&gt;"Industry"),1,0)</f>
        <v>1</v>
      </c>
      <c r="CO1462" s="19">
        <v>289.47000000000003</v>
      </c>
    </row>
    <row r="1463" spans="3:93" x14ac:dyDescent="0.25">
      <c r="C1463" s="36"/>
      <c r="D1463" s="36"/>
      <c r="E1463" s="36"/>
      <c r="F1463" s="36"/>
      <c r="G1463" s="36"/>
      <c r="H1463" s="36"/>
      <c r="I1463" s="36"/>
      <c r="J1463" s="37"/>
      <c r="K1463" s="37"/>
      <c r="L1463" s="37"/>
      <c r="M1463" s="37"/>
      <c r="N1463" s="38"/>
      <c r="O1463" s="38"/>
      <c r="P1463" s="38"/>
      <c r="CI1463" t="s">
        <v>470</v>
      </c>
      <c r="CJ1463">
        <v>94</v>
      </c>
      <c r="CK1463" t="s">
        <v>333</v>
      </c>
      <c r="CL1463" t="s">
        <v>25</v>
      </c>
      <c r="CN1463">
        <f>IF(AND(Table11[[#This Row],[CF heating system]]&lt;&gt;"Gas boiler",Table11[[#This Row],[Subsector]]&lt;&gt;"Industry"),1,0)</f>
        <v>0</v>
      </c>
      <c r="CO1463" s="19">
        <v>0</v>
      </c>
    </row>
    <row r="1464" spans="3:93" x14ac:dyDescent="0.25">
      <c r="C1464" s="36"/>
      <c r="D1464" s="36"/>
      <c r="E1464" s="36"/>
      <c r="F1464" s="36"/>
      <c r="G1464" s="36"/>
      <c r="H1464" s="36"/>
      <c r="I1464" s="36"/>
      <c r="J1464" s="37"/>
      <c r="K1464" s="37"/>
      <c r="L1464" s="37"/>
      <c r="M1464" s="37"/>
      <c r="N1464" s="38"/>
      <c r="O1464" s="38"/>
      <c r="P1464" s="38"/>
      <c r="CI1464" t="s">
        <v>470</v>
      </c>
      <c r="CJ1464">
        <v>95</v>
      </c>
      <c r="CK1464" t="s">
        <v>333</v>
      </c>
      <c r="CL1464" t="s">
        <v>25</v>
      </c>
      <c r="CN1464">
        <f>IF(AND(Table11[[#This Row],[CF heating system]]&lt;&gt;"Gas boiler",Table11[[#This Row],[Subsector]]&lt;&gt;"Industry"),1,0)</f>
        <v>0</v>
      </c>
      <c r="CO1464" s="19">
        <v>0</v>
      </c>
    </row>
    <row r="1465" spans="3:93" x14ac:dyDescent="0.25">
      <c r="C1465" s="36"/>
      <c r="D1465" s="36"/>
      <c r="E1465" s="36"/>
      <c r="F1465" s="36"/>
      <c r="G1465" s="36"/>
      <c r="H1465" s="36"/>
      <c r="I1465" s="36"/>
      <c r="J1465" s="37"/>
      <c r="K1465" s="37"/>
      <c r="L1465" s="37"/>
      <c r="M1465" s="37"/>
      <c r="N1465" s="38"/>
      <c r="O1465" s="38"/>
      <c r="P1465" s="38"/>
      <c r="CI1465" t="s">
        <v>470</v>
      </c>
      <c r="CJ1465">
        <v>96</v>
      </c>
      <c r="CK1465" t="s">
        <v>333</v>
      </c>
      <c r="CL1465" t="s">
        <v>25</v>
      </c>
      <c r="CN1465">
        <f>IF(AND(Table11[[#This Row],[CF heating system]]&lt;&gt;"Gas boiler",Table11[[#This Row],[Subsector]]&lt;&gt;"Industry"),1,0)</f>
        <v>0</v>
      </c>
      <c r="CO1465" s="19">
        <v>0</v>
      </c>
    </row>
    <row r="1466" spans="3:93" x14ac:dyDescent="0.25">
      <c r="C1466" s="36"/>
      <c r="D1466" s="36"/>
      <c r="E1466" s="36"/>
      <c r="F1466" s="36"/>
      <c r="G1466" s="36"/>
      <c r="H1466" s="36"/>
      <c r="I1466" s="36"/>
      <c r="J1466" s="37"/>
      <c r="K1466" s="37"/>
      <c r="L1466" s="37"/>
      <c r="M1466" s="37"/>
      <c r="N1466" s="38"/>
      <c r="O1466" s="38"/>
      <c r="P1466" s="38"/>
      <c r="CI1466" t="s">
        <v>470</v>
      </c>
      <c r="CJ1466">
        <v>97</v>
      </c>
      <c r="CK1466" t="s">
        <v>333</v>
      </c>
      <c r="CL1466" t="s">
        <v>25</v>
      </c>
      <c r="CN1466">
        <f>IF(AND(Table11[[#This Row],[CF heating system]]&lt;&gt;"Gas boiler",Table11[[#This Row],[Subsector]]&lt;&gt;"Industry"),1,0)</f>
        <v>0</v>
      </c>
      <c r="CO1466" s="19">
        <v>0</v>
      </c>
    </row>
    <row r="1467" spans="3:93" x14ac:dyDescent="0.25">
      <c r="C1467" s="36"/>
      <c r="D1467" s="36"/>
      <c r="E1467" s="36"/>
      <c r="F1467" s="36"/>
      <c r="G1467" s="36"/>
      <c r="H1467" s="36"/>
      <c r="I1467" s="36"/>
      <c r="J1467" s="37"/>
      <c r="K1467" s="37"/>
      <c r="L1467" s="37"/>
      <c r="M1467" s="37"/>
      <c r="N1467" s="38"/>
      <c r="O1467" s="38"/>
      <c r="P1467" s="38"/>
      <c r="CI1467" t="s">
        <v>470</v>
      </c>
      <c r="CJ1467">
        <v>98</v>
      </c>
      <c r="CK1467" t="s">
        <v>333</v>
      </c>
      <c r="CL1467" t="s">
        <v>20</v>
      </c>
      <c r="CN1467">
        <f>IF(AND(Table11[[#This Row],[CF heating system]]&lt;&gt;"Gas boiler",Table11[[#This Row],[Subsector]]&lt;&gt;"Industry"),1,0)</f>
        <v>1</v>
      </c>
      <c r="CO1467" s="19">
        <v>289.47000000000003</v>
      </c>
    </row>
    <row r="1468" spans="3:93" x14ac:dyDescent="0.25">
      <c r="C1468" s="36"/>
      <c r="D1468" s="36"/>
      <c r="E1468" s="36"/>
      <c r="F1468" s="36"/>
      <c r="G1468" s="36"/>
      <c r="H1468" s="36"/>
      <c r="I1468" s="36"/>
      <c r="J1468" s="37"/>
      <c r="K1468" s="37"/>
      <c r="L1468" s="37"/>
      <c r="M1468" s="37"/>
      <c r="N1468" s="38"/>
      <c r="O1468" s="38"/>
      <c r="P1468" s="38"/>
      <c r="CI1468" t="s">
        <v>470</v>
      </c>
      <c r="CJ1468">
        <v>99</v>
      </c>
      <c r="CK1468" t="s">
        <v>333</v>
      </c>
      <c r="CL1468" t="s">
        <v>20</v>
      </c>
      <c r="CN1468">
        <f>IF(AND(Table11[[#This Row],[CF heating system]]&lt;&gt;"Gas boiler",Table11[[#This Row],[Subsector]]&lt;&gt;"Industry"),1,0)</f>
        <v>1</v>
      </c>
      <c r="CO1468" s="19">
        <v>289.47000000000003</v>
      </c>
    </row>
    <row r="1469" spans="3:93" x14ac:dyDescent="0.25">
      <c r="C1469" s="36"/>
      <c r="D1469" s="36"/>
      <c r="E1469" s="36"/>
      <c r="F1469" s="36"/>
      <c r="G1469" s="36"/>
      <c r="H1469" s="36"/>
      <c r="I1469" s="36"/>
      <c r="J1469" s="37"/>
      <c r="K1469" s="37"/>
      <c r="L1469" s="37"/>
      <c r="M1469" s="37"/>
      <c r="N1469" s="38"/>
      <c r="O1469" s="38"/>
      <c r="P1469" s="38"/>
      <c r="CI1469" t="s">
        <v>470</v>
      </c>
      <c r="CJ1469">
        <v>100</v>
      </c>
      <c r="CK1469" t="s">
        <v>333</v>
      </c>
      <c r="CL1469" t="s">
        <v>20</v>
      </c>
      <c r="CN1469">
        <f>IF(AND(Table11[[#This Row],[CF heating system]]&lt;&gt;"Gas boiler",Table11[[#This Row],[Subsector]]&lt;&gt;"Industry"),1,0)</f>
        <v>1</v>
      </c>
      <c r="CO1469" s="19">
        <v>289.47000000000003</v>
      </c>
    </row>
    <row r="1470" spans="3:93" x14ac:dyDescent="0.25">
      <c r="C1470" s="36"/>
      <c r="D1470" s="36"/>
      <c r="E1470" s="36"/>
      <c r="F1470" s="36"/>
      <c r="G1470" s="36"/>
      <c r="H1470" s="36"/>
      <c r="I1470" s="36"/>
      <c r="J1470" s="37"/>
      <c r="K1470" s="37"/>
      <c r="L1470" s="37"/>
      <c r="M1470" s="37"/>
      <c r="N1470" s="38"/>
      <c r="O1470" s="38"/>
      <c r="P1470" s="38"/>
      <c r="CI1470" t="s">
        <v>470</v>
      </c>
      <c r="CJ1470">
        <v>101</v>
      </c>
      <c r="CK1470" t="s">
        <v>333</v>
      </c>
      <c r="CL1470" t="s">
        <v>20</v>
      </c>
      <c r="CN1470">
        <f>IF(AND(Table11[[#This Row],[CF heating system]]&lt;&gt;"Gas boiler",Table11[[#This Row],[Subsector]]&lt;&gt;"Industry"),1,0)</f>
        <v>1</v>
      </c>
      <c r="CO1470" s="19">
        <v>289.47000000000003</v>
      </c>
    </row>
    <row r="1471" spans="3:93" x14ac:dyDescent="0.25">
      <c r="C1471" s="36"/>
      <c r="D1471" s="36"/>
      <c r="E1471" s="36"/>
      <c r="F1471" s="36"/>
      <c r="G1471" s="36"/>
      <c r="H1471" s="36"/>
      <c r="I1471" s="36"/>
      <c r="J1471" s="37"/>
      <c r="K1471" s="37"/>
      <c r="L1471" s="37"/>
      <c r="M1471" s="37"/>
      <c r="N1471" s="38"/>
      <c r="O1471" s="38"/>
      <c r="P1471" s="38"/>
      <c r="CI1471" t="s">
        <v>470</v>
      </c>
      <c r="CJ1471">
        <v>102</v>
      </c>
      <c r="CK1471" t="s">
        <v>333</v>
      </c>
      <c r="CL1471" t="s">
        <v>20</v>
      </c>
      <c r="CN1471">
        <f>IF(AND(Table11[[#This Row],[CF heating system]]&lt;&gt;"Gas boiler",Table11[[#This Row],[Subsector]]&lt;&gt;"Industry"),1,0)</f>
        <v>1</v>
      </c>
      <c r="CO1471" s="19">
        <v>289.47000000000003</v>
      </c>
    </row>
    <row r="1472" spans="3:93" x14ac:dyDescent="0.25">
      <c r="C1472" s="36"/>
      <c r="D1472" s="36"/>
      <c r="E1472" s="36"/>
      <c r="F1472" s="36"/>
      <c r="G1472" s="36"/>
      <c r="H1472" s="36"/>
      <c r="I1472" s="36"/>
      <c r="J1472" s="37"/>
      <c r="K1472" s="37"/>
      <c r="L1472" s="37"/>
      <c r="M1472" s="37"/>
      <c r="N1472" s="38"/>
      <c r="O1472" s="38"/>
      <c r="P1472" s="38"/>
      <c r="CI1472" t="s">
        <v>470</v>
      </c>
      <c r="CJ1472">
        <v>103</v>
      </c>
      <c r="CK1472" t="s">
        <v>333</v>
      </c>
      <c r="CL1472" t="s">
        <v>20</v>
      </c>
      <c r="CN1472">
        <f>IF(AND(Table11[[#This Row],[CF heating system]]&lt;&gt;"Gas boiler",Table11[[#This Row],[Subsector]]&lt;&gt;"Industry"),1,0)</f>
        <v>1</v>
      </c>
      <c r="CO1472" s="19">
        <v>289.47000000000003</v>
      </c>
    </row>
    <row r="1473" spans="3:93" x14ac:dyDescent="0.25">
      <c r="C1473" s="36"/>
      <c r="D1473" s="36"/>
      <c r="E1473" s="36"/>
      <c r="F1473" s="36"/>
      <c r="G1473" s="36"/>
      <c r="H1473" s="36"/>
      <c r="I1473" s="36"/>
      <c r="J1473" s="37"/>
      <c r="K1473" s="37"/>
      <c r="L1473" s="37"/>
      <c r="M1473" s="37"/>
      <c r="N1473" s="38"/>
      <c r="O1473" s="38"/>
      <c r="P1473" s="38"/>
      <c r="CI1473" t="s">
        <v>470</v>
      </c>
      <c r="CJ1473">
        <v>104</v>
      </c>
      <c r="CK1473" t="s">
        <v>333</v>
      </c>
      <c r="CL1473" t="s">
        <v>29</v>
      </c>
      <c r="CN1473">
        <f>IF(AND(Table11[[#This Row],[CF heating system]]&lt;&gt;"Gas boiler",Table11[[#This Row],[Subsector]]&lt;&gt;"Industry"),1,0)</f>
        <v>1</v>
      </c>
      <c r="CO1473" s="19">
        <v>289.47000000000003</v>
      </c>
    </row>
    <row r="1474" spans="3:93" x14ac:dyDescent="0.25">
      <c r="C1474" s="36"/>
      <c r="D1474" s="36"/>
      <c r="E1474" s="36"/>
      <c r="F1474" s="36"/>
      <c r="G1474" s="36"/>
      <c r="H1474" s="36"/>
      <c r="I1474" s="36"/>
      <c r="J1474" s="37"/>
      <c r="K1474" s="37"/>
      <c r="L1474" s="37"/>
      <c r="M1474" s="37"/>
      <c r="N1474" s="38"/>
      <c r="O1474" s="38"/>
      <c r="P1474" s="38"/>
      <c r="CI1474" t="s">
        <v>470</v>
      </c>
      <c r="CJ1474">
        <v>105</v>
      </c>
      <c r="CK1474" t="s">
        <v>333</v>
      </c>
      <c r="CL1474" t="s">
        <v>29</v>
      </c>
      <c r="CN1474">
        <f>IF(AND(Table11[[#This Row],[CF heating system]]&lt;&gt;"Gas boiler",Table11[[#This Row],[Subsector]]&lt;&gt;"Industry"),1,0)</f>
        <v>1</v>
      </c>
      <c r="CO1474" s="19">
        <v>289.47000000000003</v>
      </c>
    </row>
    <row r="1475" spans="3:93" x14ac:dyDescent="0.25">
      <c r="C1475" s="36"/>
      <c r="D1475" s="36"/>
      <c r="E1475" s="36"/>
      <c r="F1475" s="36"/>
      <c r="G1475" s="36"/>
      <c r="H1475" s="36"/>
      <c r="I1475" s="36"/>
      <c r="J1475" s="37"/>
      <c r="K1475" s="37"/>
      <c r="L1475" s="37"/>
      <c r="M1475" s="37"/>
      <c r="N1475" s="38"/>
      <c r="O1475" s="38"/>
      <c r="P1475" s="38"/>
      <c r="CI1475" t="s">
        <v>470</v>
      </c>
      <c r="CJ1475">
        <v>106</v>
      </c>
      <c r="CK1475" t="s">
        <v>333</v>
      </c>
      <c r="CL1475" t="s">
        <v>29</v>
      </c>
      <c r="CN1475">
        <f>IF(AND(Table11[[#This Row],[CF heating system]]&lt;&gt;"Gas boiler",Table11[[#This Row],[Subsector]]&lt;&gt;"Industry"),1,0)</f>
        <v>1</v>
      </c>
      <c r="CO1475" s="19">
        <v>289.47000000000003</v>
      </c>
    </row>
    <row r="1476" spans="3:93" x14ac:dyDescent="0.25">
      <c r="C1476" s="36"/>
      <c r="D1476" s="36"/>
      <c r="E1476" s="36"/>
      <c r="F1476" s="36"/>
      <c r="G1476" s="36"/>
      <c r="H1476" s="36"/>
      <c r="I1476" s="36"/>
      <c r="J1476" s="37"/>
      <c r="K1476" s="37"/>
      <c r="L1476" s="37"/>
      <c r="M1476" s="37"/>
      <c r="N1476" s="38"/>
      <c r="O1476" s="38"/>
      <c r="P1476" s="38"/>
      <c r="CI1476" t="s">
        <v>470</v>
      </c>
      <c r="CJ1476">
        <v>107</v>
      </c>
      <c r="CK1476" t="s">
        <v>333</v>
      </c>
      <c r="CL1476" t="s">
        <v>29</v>
      </c>
      <c r="CN1476">
        <f>IF(AND(Table11[[#This Row],[CF heating system]]&lt;&gt;"Gas boiler",Table11[[#This Row],[Subsector]]&lt;&gt;"Industry"),1,0)</f>
        <v>1</v>
      </c>
      <c r="CO1476" s="19">
        <v>289.47000000000003</v>
      </c>
    </row>
    <row r="1477" spans="3:93" x14ac:dyDescent="0.25">
      <c r="C1477" s="36"/>
      <c r="D1477" s="36"/>
      <c r="E1477" s="36"/>
      <c r="F1477" s="36"/>
      <c r="G1477" s="36"/>
      <c r="H1477" s="36"/>
      <c r="I1477" s="36"/>
      <c r="J1477" s="37"/>
      <c r="K1477" s="37"/>
      <c r="L1477" s="37"/>
      <c r="M1477" s="37"/>
      <c r="N1477" s="38"/>
      <c r="O1477" s="38"/>
      <c r="P1477" s="38"/>
      <c r="CI1477" t="s">
        <v>470</v>
      </c>
      <c r="CJ1477">
        <v>108</v>
      </c>
      <c r="CK1477" t="s">
        <v>333</v>
      </c>
      <c r="CL1477" t="s">
        <v>25</v>
      </c>
      <c r="CN1477">
        <f>IF(AND(Table11[[#This Row],[CF heating system]]&lt;&gt;"Gas boiler",Table11[[#This Row],[Subsector]]&lt;&gt;"Industry"),1,0)</f>
        <v>0</v>
      </c>
      <c r="CO1477" s="19">
        <v>0</v>
      </c>
    </row>
    <row r="1478" spans="3:93" x14ac:dyDescent="0.25">
      <c r="C1478" s="36"/>
      <c r="D1478" s="36"/>
      <c r="E1478" s="36"/>
      <c r="F1478" s="36"/>
      <c r="G1478" s="36"/>
      <c r="H1478" s="36"/>
      <c r="I1478" s="36"/>
      <c r="J1478" s="37"/>
      <c r="K1478" s="37"/>
      <c r="L1478" s="37"/>
      <c r="M1478" s="37"/>
      <c r="N1478" s="38"/>
      <c r="O1478" s="38"/>
      <c r="P1478" s="38"/>
      <c r="CI1478" t="s">
        <v>470</v>
      </c>
      <c r="CJ1478">
        <v>109</v>
      </c>
      <c r="CK1478" t="s">
        <v>333</v>
      </c>
      <c r="CL1478" t="s">
        <v>25</v>
      </c>
      <c r="CN1478">
        <f>IF(AND(Table11[[#This Row],[CF heating system]]&lt;&gt;"Gas boiler",Table11[[#This Row],[Subsector]]&lt;&gt;"Industry"),1,0)</f>
        <v>0</v>
      </c>
      <c r="CO1478" s="19">
        <v>0</v>
      </c>
    </row>
    <row r="1479" spans="3:93" x14ac:dyDescent="0.25">
      <c r="C1479" s="36"/>
      <c r="D1479" s="36"/>
      <c r="E1479" s="36"/>
      <c r="F1479" s="36"/>
      <c r="G1479" s="36"/>
      <c r="H1479" s="36"/>
      <c r="I1479" s="36"/>
      <c r="J1479" s="37"/>
      <c r="K1479" s="37"/>
      <c r="L1479" s="37"/>
      <c r="M1479" s="37"/>
      <c r="N1479" s="38"/>
      <c r="O1479" s="38"/>
      <c r="P1479" s="38"/>
      <c r="CI1479" t="s">
        <v>470</v>
      </c>
      <c r="CJ1479">
        <v>110</v>
      </c>
      <c r="CK1479" t="s">
        <v>333</v>
      </c>
      <c r="CL1479" t="s">
        <v>20</v>
      </c>
      <c r="CN1479">
        <f>IF(AND(Table11[[#This Row],[CF heating system]]&lt;&gt;"Gas boiler",Table11[[#This Row],[Subsector]]&lt;&gt;"Industry"),1,0)</f>
        <v>1</v>
      </c>
      <c r="CO1479" s="19">
        <v>289.47000000000003</v>
      </c>
    </row>
    <row r="1480" spans="3:93" x14ac:dyDescent="0.25">
      <c r="C1480" s="36"/>
      <c r="D1480" s="36"/>
      <c r="E1480" s="36"/>
      <c r="F1480" s="36"/>
      <c r="G1480" s="36"/>
      <c r="H1480" s="36"/>
      <c r="I1480" s="36"/>
      <c r="J1480" s="37"/>
      <c r="K1480" s="37"/>
      <c r="L1480" s="37"/>
      <c r="M1480" s="37"/>
      <c r="N1480" s="38"/>
      <c r="O1480" s="38"/>
      <c r="P1480" s="38"/>
      <c r="CI1480" t="s">
        <v>470</v>
      </c>
      <c r="CJ1480">
        <v>111</v>
      </c>
      <c r="CK1480" t="s">
        <v>333</v>
      </c>
      <c r="CL1480" t="s">
        <v>20</v>
      </c>
      <c r="CN1480">
        <f>IF(AND(Table11[[#This Row],[CF heating system]]&lt;&gt;"Gas boiler",Table11[[#This Row],[Subsector]]&lt;&gt;"Industry"),1,0)</f>
        <v>1</v>
      </c>
      <c r="CO1480" s="19">
        <v>289.47000000000003</v>
      </c>
    </row>
    <row r="1481" spans="3:93" x14ac:dyDescent="0.25">
      <c r="C1481" s="36"/>
      <c r="D1481" s="36"/>
      <c r="E1481" s="36"/>
      <c r="F1481" s="36"/>
      <c r="G1481" s="36"/>
      <c r="H1481" s="36"/>
      <c r="I1481" s="36"/>
      <c r="J1481" s="37"/>
      <c r="K1481" s="37"/>
      <c r="L1481" s="37"/>
      <c r="M1481" s="37"/>
      <c r="N1481" s="38"/>
      <c r="O1481" s="38"/>
      <c r="P1481" s="38"/>
      <c r="CI1481" t="s">
        <v>470</v>
      </c>
      <c r="CJ1481">
        <v>112</v>
      </c>
      <c r="CK1481" t="s">
        <v>333</v>
      </c>
      <c r="CL1481" t="s">
        <v>29</v>
      </c>
      <c r="CN1481">
        <f>IF(AND(Table11[[#This Row],[CF heating system]]&lt;&gt;"Gas boiler",Table11[[#This Row],[Subsector]]&lt;&gt;"Industry"),1,0)</f>
        <v>1</v>
      </c>
      <c r="CO1481" s="19">
        <v>289.47000000000003</v>
      </c>
    </row>
    <row r="1482" spans="3:93" x14ac:dyDescent="0.25">
      <c r="C1482" s="36"/>
      <c r="D1482" s="36"/>
      <c r="E1482" s="36"/>
      <c r="F1482" s="36"/>
      <c r="G1482" s="36"/>
      <c r="H1482" s="36"/>
      <c r="I1482" s="36"/>
      <c r="J1482" s="37"/>
      <c r="K1482" s="37"/>
      <c r="L1482" s="37"/>
      <c r="M1482" s="37"/>
      <c r="N1482" s="38"/>
      <c r="O1482" s="38"/>
      <c r="P1482" s="38"/>
      <c r="CI1482" t="s">
        <v>470</v>
      </c>
      <c r="CJ1482">
        <v>113</v>
      </c>
      <c r="CK1482" t="s">
        <v>333</v>
      </c>
      <c r="CL1482" t="s">
        <v>20</v>
      </c>
      <c r="CN1482">
        <f>IF(AND(Table11[[#This Row],[CF heating system]]&lt;&gt;"Gas boiler",Table11[[#This Row],[Subsector]]&lt;&gt;"Industry"),1,0)</f>
        <v>1</v>
      </c>
      <c r="CO1482" s="19">
        <v>289.47000000000003</v>
      </c>
    </row>
    <row r="1483" spans="3:93" x14ac:dyDescent="0.25">
      <c r="C1483" s="36"/>
      <c r="D1483" s="36"/>
      <c r="E1483" s="36"/>
      <c r="F1483" s="36"/>
      <c r="G1483" s="36"/>
      <c r="H1483" s="36"/>
      <c r="I1483" s="36"/>
      <c r="J1483" s="37"/>
      <c r="K1483" s="37"/>
      <c r="L1483" s="37"/>
      <c r="M1483" s="37"/>
      <c r="N1483" s="38"/>
      <c r="O1483" s="38"/>
      <c r="P1483" s="38"/>
      <c r="CI1483" t="s">
        <v>470</v>
      </c>
      <c r="CJ1483">
        <v>114</v>
      </c>
      <c r="CK1483" t="s">
        <v>333</v>
      </c>
      <c r="CL1483" t="s">
        <v>20</v>
      </c>
      <c r="CN1483">
        <f>IF(AND(Table11[[#This Row],[CF heating system]]&lt;&gt;"Gas boiler",Table11[[#This Row],[Subsector]]&lt;&gt;"Industry"),1,0)</f>
        <v>1</v>
      </c>
      <c r="CO1483" s="19">
        <v>289.47000000000003</v>
      </c>
    </row>
    <row r="1484" spans="3:93" x14ac:dyDescent="0.25">
      <c r="C1484" s="36"/>
      <c r="D1484" s="36"/>
      <c r="E1484" s="36"/>
      <c r="F1484" s="36"/>
      <c r="G1484" s="36"/>
      <c r="H1484" s="36"/>
      <c r="I1484" s="36"/>
      <c r="J1484" s="37"/>
      <c r="K1484" s="37"/>
      <c r="L1484" s="37"/>
      <c r="M1484" s="37"/>
      <c r="N1484" s="38"/>
      <c r="O1484" s="38"/>
      <c r="P1484" s="38"/>
      <c r="CI1484" t="s">
        <v>470</v>
      </c>
      <c r="CJ1484">
        <v>115</v>
      </c>
      <c r="CK1484" t="s">
        <v>333</v>
      </c>
      <c r="CL1484" t="s">
        <v>20</v>
      </c>
      <c r="CN1484">
        <f>IF(AND(Table11[[#This Row],[CF heating system]]&lt;&gt;"Gas boiler",Table11[[#This Row],[Subsector]]&lt;&gt;"Industry"),1,0)</f>
        <v>1</v>
      </c>
      <c r="CO1484" s="19">
        <v>289.47000000000003</v>
      </c>
    </row>
    <row r="1485" spans="3:93" x14ac:dyDescent="0.25">
      <c r="C1485" s="36"/>
      <c r="D1485" s="36"/>
      <c r="E1485" s="36"/>
      <c r="F1485" s="36"/>
      <c r="G1485" s="36"/>
      <c r="H1485" s="36"/>
      <c r="I1485" s="36"/>
      <c r="J1485" s="37"/>
      <c r="K1485" s="37"/>
      <c r="L1485" s="37"/>
      <c r="M1485" s="37"/>
      <c r="N1485" s="38"/>
      <c r="O1485" s="38"/>
      <c r="P1485" s="38"/>
      <c r="CI1485" t="s">
        <v>470</v>
      </c>
      <c r="CJ1485">
        <v>116</v>
      </c>
      <c r="CK1485" t="s">
        <v>349</v>
      </c>
      <c r="CL1485" t="s">
        <v>20</v>
      </c>
      <c r="CN1485">
        <f>IF(AND(Table11[[#This Row],[CF heating system]]&lt;&gt;"Gas boiler",Table11[[#This Row],[Subsector]]&lt;&gt;"Industry"),1,0)</f>
        <v>1</v>
      </c>
      <c r="CO1485" s="19">
        <v>289.47000000000003</v>
      </c>
    </row>
    <row r="1486" spans="3:93" x14ac:dyDescent="0.25">
      <c r="C1486" s="36"/>
      <c r="D1486" s="36"/>
      <c r="E1486" s="36"/>
      <c r="F1486" s="36"/>
      <c r="G1486" s="36"/>
      <c r="H1486" s="36"/>
      <c r="I1486" s="36"/>
      <c r="J1486" s="37"/>
      <c r="K1486" s="37"/>
      <c r="L1486" s="37"/>
      <c r="M1486" s="37"/>
      <c r="N1486" s="38"/>
      <c r="O1486" s="38"/>
      <c r="P1486" s="38"/>
      <c r="CI1486" t="s">
        <v>470</v>
      </c>
      <c r="CJ1486">
        <v>117</v>
      </c>
      <c r="CK1486" t="s">
        <v>349</v>
      </c>
      <c r="CL1486" t="s">
        <v>20</v>
      </c>
      <c r="CN1486">
        <f>IF(AND(Table11[[#This Row],[CF heating system]]&lt;&gt;"Gas boiler",Table11[[#This Row],[Subsector]]&lt;&gt;"Industry"),1,0)</f>
        <v>1</v>
      </c>
      <c r="CO1486" s="19">
        <v>289.47000000000003</v>
      </c>
    </row>
    <row r="1487" spans="3:93" x14ac:dyDescent="0.25">
      <c r="C1487" s="36"/>
      <c r="D1487" s="36"/>
      <c r="E1487" s="36"/>
      <c r="F1487" s="36"/>
      <c r="G1487" s="36"/>
      <c r="H1487" s="36"/>
      <c r="I1487" s="36"/>
      <c r="J1487" s="37"/>
      <c r="K1487" s="37"/>
      <c r="L1487" s="37"/>
      <c r="M1487" s="37"/>
      <c r="N1487" s="38"/>
      <c r="O1487" s="38"/>
      <c r="P1487" s="38"/>
      <c r="CI1487" t="s">
        <v>470</v>
      </c>
      <c r="CJ1487">
        <v>118</v>
      </c>
      <c r="CK1487" t="s">
        <v>349</v>
      </c>
      <c r="CL1487" t="s">
        <v>25</v>
      </c>
      <c r="CN1487">
        <f>IF(AND(Table11[[#This Row],[CF heating system]]&lt;&gt;"Gas boiler",Table11[[#This Row],[Subsector]]&lt;&gt;"Industry"),1,0)</f>
        <v>0</v>
      </c>
      <c r="CO1487" s="19">
        <v>0</v>
      </c>
    </row>
    <row r="1488" spans="3:93" x14ac:dyDescent="0.25">
      <c r="C1488" s="36"/>
      <c r="D1488" s="36"/>
      <c r="E1488" s="36"/>
      <c r="F1488" s="36"/>
      <c r="G1488" s="36"/>
      <c r="H1488" s="36"/>
      <c r="I1488" s="36"/>
      <c r="J1488" s="37"/>
      <c r="K1488" s="37"/>
      <c r="L1488" s="37"/>
      <c r="M1488" s="37"/>
      <c r="N1488" s="38"/>
      <c r="O1488" s="38"/>
      <c r="P1488" s="38"/>
      <c r="CI1488" t="s">
        <v>470</v>
      </c>
      <c r="CJ1488">
        <v>119</v>
      </c>
      <c r="CK1488" t="s">
        <v>349</v>
      </c>
      <c r="CL1488" t="s">
        <v>25</v>
      </c>
      <c r="CN1488">
        <f>IF(AND(Table11[[#This Row],[CF heating system]]&lt;&gt;"Gas boiler",Table11[[#This Row],[Subsector]]&lt;&gt;"Industry"),1,0)</f>
        <v>0</v>
      </c>
      <c r="CO1488" s="19">
        <v>0</v>
      </c>
    </row>
    <row r="1489" spans="3:93" x14ac:dyDescent="0.25">
      <c r="C1489" s="36"/>
      <c r="D1489" s="36"/>
      <c r="E1489" s="36"/>
      <c r="F1489" s="36"/>
      <c r="G1489" s="36"/>
      <c r="H1489" s="36"/>
      <c r="I1489" s="36"/>
      <c r="J1489" s="37"/>
      <c r="K1489" s="37"/>
      <c r="L1489" s="37"/>
      <c r="M1489" s="37"/>
      <c r="N1489" s="38"/>
      <c r="O1489" s="38"/>
      <c r="P1489" s="38"/>
      <c r="CI1489" t="s">
        <v>470</v>
      </c>
      <c r="CJ1489">
        <v>120</v>
      </c>
      <c r="CK1489" t="s">
        <v>349</v>
      </c>
      <c r="CL1489" t="s">
        <v>25</v>
      </c>
      <c r="CN1489">
        <f>IF(AND(Table11[[#This Row],[CF heating system]]&lt;&gt;"Gas boiler",Table11[[#This Row],[Subsector]]&lt;&gt;"Industry"),1,0)</f>
        <v>0</v>
      </c>
      <c r="CO1489" s="19">
        <v>0</v>
      </c>
    </row>
    <row r="1490" spans="3:93" x14ac:dyDescent="0.25">
      <c r="C1490" s="36"/>
      <c r="D1490" s="36"/>
      <c r="E1490" s="36"/>
      <c r="F1490" s="36"/>
      <c r="G1490" s="36"/>
      <c r="H1490" s="36"/>
      <c r="I1490" s="36"/>
      <c r="J1490" s="37"/>
      <c r="K1490" s="37"/>
      <c r="L1490" s="37"/>
      <c r="M1490" s="37"/>
      <c r="N1490" s="38"/>
      <c r="O1490" s="38"/>
      <c r="P1490" s="38"/>
      <c r="CI1490" t="s">
        <v>470</v>
      </c>
      <c r="CJ1490">
        <v>121</v>
      </c>
      <c r="CK1490" t="s">
        <v>349</v>
      </c>
      <c r="CL1490" t="s">
        <v>25</v>
      </c>
      <c r="CN1490">
        <f>IF(AND(Table11[[#This Row],[CF heating system]]&lt;&gt;"Gas boiler",Table11[[#This Row],[Subsector]]&lt;&gt;"Industry"),1,0)</f>
        <v>0</v>
      </c>
      <c r="CO1490" s="19">
        <v>0</v>
      </c>
    </row>
    <row r="1491" spans="3:93" x14ac:dyDescent="0.25">
      <c r="C1491" s="36"/>
      <c r="D1491" s="36"/>
      <c r="E1491" s="36"/>
      <c r="F1491" s="36"/>
      <c r="G1491" s="36"/>
      <c r="H1491" s="36"/>
      <c r="I1491" s="36"/>
      <c r="J1491" s="37"/>
      <c r="K1491" s="37"/>
      <c r="L1491" s="37"/>
      <c r="M1491" s="37"/>
      <c r="N1491" s="38"/>
      <c r="O1491" s="38"/>
      <c r="P1491" s="38"/>
      <c r="CI1491" t="s">
        <v>470</v>
      </c>
      <c r="CJ1491">
        <v>122</v>
      </c>
      <c r="CK1491" t="s">
        <v>349</v>
      </c>
      <c r="CL1491" t="s">
        <v>25</v>
      </c>
      <c r="CN1491">
        <f>IF(AND(Table11[[#This Row],[CF heating system]]&lt;&gt;"Gas boiler",Table11[[#This Row],[Subsector]]&lt;&gt;"Industry"),1,0)</f>
        <v>0</v>
      </c>
      <c r="CO1491" s="19">
        <v>0</v>
      </c>
    </row>
    <row r="1492" spans="3:93" x14ac:dyDescent="0.25">
      <c r="C1492" s="36"/>
      <c r="D1492" s="36"/>
      <c r="E1492" s="36"/>
      <c r="F1492" s="36"/>
      <c r="G1492" s="36"/>
      <c r="H1492" s="36"/>
      <c r="I1492" s="36"/>
      <c r="J1492" s="37"/>
      <c r="K1492" s="37"/>
      <c r="L1492" s="37"/>
      <c r="M1492" s="37"/>
      <c r="N1492" s="38"/>
      <c r="O1492" s="38"/>
      <c r="P1492" s="38"/>
      <c r="CI1492" t="s">
        <v>470</v>
      </c>
      <c r="CJ1492">
        <v>123</v>
      </c>
      <c r="CK1492" t="s">
        <v>349</v>
      </c>
      <c r="CL1492" t="s">
        <v>20</v>
      </c>
      <c r="CN1492">
        <f>IF(AND(Table11[[#This Row],[CF heating system]]&lt;&gt;"Gas boiler",Table11[[#This Row],[Subsector]]&lt;&gt;"Industry"),1,0)</f>
        <v>1</v>
      </c>
      <c r="CO1492" s="19">
        <v>289.47000000000003</v>
      </c>
    </row>
    <row r="1493" spans="3:93" x14ac:dyDescent="0.25">
      <c r="C1493" s="36"/>
      <c r="D1493" s="36"/>
      <c r="E1493" s="36"/>
      <c r="F1493" s="36"/>
      <c r="G1493" s="36"/>
      <c r="H1493" s="36"/>
      <c r="I1493" s="36"/>
      <c r="J1493" s="37"/>
      <c r="K1493" s="37"/>
      <c r="L1493" s="37"/>
      <c r="M1493" s="37"/>
      <c r="N1493" s="38"/>
      <c r="O1493" s="38"/>
      <c r="P1493" s="38"/>
      <c r="CI1493" t="s">
        <v>470</v>
      </c>
      <c r="CJ1493">
        <v>124</v>
      </c>
      <c r="CK1493" t="s">
        <v>349</v>
      </c>
      <c r="CL1493" t="s">
        <v>20</v>
      </c>
      <c r="CN1493">
        <f>IF(AND(Table11[[#This Row],[CF heating system]]&lt;&gt;"Gas boiler",Table11[[#This Row],[Subsector]]&lt;&gt;"Industry"),1,0)</f>
        <v>1</v>
      </c>
      <c r="CO1493" s="19">
        <v>289.47000000000003</v>
      </c>
    </row>
    <row r="1494" spans="3:93" x14ac:dyDescent="0.25">
      <c r="C1494" s="36"/>
      <c r="D1494" s="36"/>
      <c r="E1494" s="36"/>
      <c r="F1494" s="36"/>
      <c r="G1494" s="36"/>
      <c r="H1494" s="36"/>
      <c r="I1494" s="36"/>
      <c r="J1494" s="37"/>
      <c r="K1494" s="37"/>
      <c r="L1494" s="37"/>
      <c r="M1494" s="37"/>
      <c r="N1494" s="38"/>
      <c r="O1494" s="38"/>
      <c r="P1494" s="38"/>
      <c r="CI1494" t="s">
        <v>470</v>
      </c>
      <c r="CJ1494">
        <v>125</v>
      </c>
      <c r="CK1494" t="s">
        <v>349</v>
      </c>
      <c r="CL1494" t="s">
        <v>20</v>
      </c>
      <c r="CN1494">
        <f>IF(AND(Table11[[#This Row],[CF heating system]]&lt;&gt;"Gas boiler",Table11[[#This Row],[Subsector]]&lt;&gt;"Industry"),1,0)</f>
        <v>1</v>
      </c>
      <c r="CO1494" s="19">
        <v>289.47000000000003</v>
      </c>
    </row>
    <row r="1495" spans="3:93" x14ac:dyDescent="0.25">
      <c r="C1495" s="36"/>
      <c r="D1495" s="36"/>
      <c r="E1495" s="36"/>
      <c r="F1495" s="36"/>
      <c r="G1495" s="36"/>
      <c r="H1495" s="36"/>
      <c r="I1495" s="36"/>
      <c r="J1495" s="37"/>
      <c r="K1495" s="37"/>
      <c r="L1495" s="37"/>
      <c r="M1495" s="37"/>
      <c r="N1495" s="38"/>
      <c r="O1495" s="38"/>
      <c r="P1495" s="38"/>
      <c r="CI1495" t="s">
        <v>470</v>
      </c>
      <c r="CJ1495">
        <v>126</v>
      </c>
      <c r="CK1495" t="s">
        <v>349</v>
      </c>
      <c r="CL1495" t="s">
        <v>20</v>
      </c>
      <c r="CN1495">
        <f>IF(AND(Table11[[#This Row],[CF heating system]]&lt;&gt;"Gas boiler",Table11[[#This Row],[Subsector]]&lt;&gt;"Industry"),1,0)</f>
        <v>1</v>
      </c>
      <c r="CO1495" s="19">
        <v>289.47000000000003</v>
      </c>
    </row>
    <row r="1496" spans="3:93" x14ac:dyDescent="0.25">
      <c r="C1496" s="36"/>
      <c r="D1496" s="36"/>
      <c r="E1496" s="36"/>
      <c r="F1496" s="36"/>
      <c r="G1496" s="36"/>
      <c r="H1496" s="36"/>
      <c r="I1496" s="36"/>
      <c r="J1496" s="37"/>
      <c r="K1496" s="37"/>
      <c r="L1496" s="37"/>
      <c r="M1496" s="37"/>
      <c r="N1496" s="38"/>
      <c r="O1496" s="38"/>
      <c r="P1496" s="38"/>
      <c r="CI1496" t="s">
        <v>470</v>
      </c>
      <c r="CJ1496">
        <v>127</v>
      </c>
      <c r="CK1496" t="s">
        <v>349</v>
      </c>
      <c r="CL1496" t="s">
        <v>20</v>
      </c>
      <c r="CN1496">
        <f>IF(AND(Table11[[#This Row],[CF heating system]]&lt;&gt;"Gas boiler",Table11[[#This Row],[Subsector]]&lt;&gt;"Industry"),1,0)</f>
        <v>1</v>
      </c>
      <c r="CO1496" s="19">
        <v>289.47000000000003</v>
      </c>
    </row>
    <row r="1497" spans="3:93" x14ac:dyDescent="0.25">
      <c r="C1497" s="36"/>
      <c r="D1497" s="36"/>
      <c r="E1497" s="36"/>
      <c r="F1497" s="36"/>
      <c r="G1497" s="36"/>
      <c r="H1497" s="36"/>
      <c r="I1497" s="36"/>
      <c r="J1497" s="37"/>
      <c r="K1497" s="37"/>
      <c r="L1497" s="37"/>
      <c r="M1497" s="37"/>
      <c r="N1497" s="38"/>
      <c r="O1497" s="38"/>
      <c r="P1497" s="38"/>
      <c r="CI1497" t="s">
        <v>470</v>
      </c>
      <c r="CJ1497">
        <v>128</v>
      </c>
      <c r="CK1497" t="s">
        <v>349</v>
      </c>
      <c r="CL1497" t="s">
        <v>20</v>
      </c>
      <c r="CN1497">
        <f>IF(AND(Table11[[#This Row],[CF heating system]]&lt;&gt;"Gas boiler",Table11[[#This Row],[Subsector]]&lt;&gt;"Industry"),1,0)</f>
        <v>1</v>
      </c>
      <c r="CO1497" s="19">
        <v>289.47000000000003</v>
      </c>
    </row>
    <row r="1498" spans="3:93" x14ac:dyDescent="0.25">
      <c r="C1498" s="36"/>
      <c r="D1498" s="36"/>
      <c r="E1498" s="36"/>
      <c r="F1498" s="36"/>
      <c r="G1498" s="36"/>
      <c r="H1498" s="36"/>
      <c r="I1498" s="36"/>
      <c r="J1498" s="37"/>
      <c r="K1498" s="37"/>
      <c r="L1498" s="37"/>
      <c r="M1498" s="37"/>
      <c r="N1498" s="38"/>
      <c r="O1498" s="38"/>
      <c r="P1498" s="38"/>
      <c r="CI1498" t="s">
        <v>470</v>
      </c>
      <c r="CJ1498">
        <v>129</v>
      </c>
      <c r="CK1498" t="s">
        <v>349</v>
      </c>
      <c r="CL1498" t="s">
        <v>25</v>
      </c>
      <c r="CN1498">
        <f>IF(AND(Table11[[#This Row],[CF heating system]]&lt;&gt;"Gas boiler",Table11[[#This Row],[Subsector]]&lt;&gt;"Industry"),1,0)</f>
        <v>0</v>
      </c>
      <c r="CO1498" s="19">
        <v>0</v>
      </c>
    </row>
    <row r="1499" spans="3:93" x14ac:dyDescent="0.25">
      <c r="C1499" s="36"/>
      <c r="D1499" s="36"/>
      <c r="E1499" s="36"/>
      <c r="F1499" s="36"/>
      <c r="G1499" s="36"/>
      <c r="H1499" s="36"/>
      <c r="I1499" s="36"/>
      <c r="J1499" s="37"/>
      <c r="K1499" s="37"/>
      <c r="L1499" s="37"/>
      <c r="M1499" s="37"/>
      <c r="N1499" s="38"/>
      <c r="O1499" s="38"/>
      <c r="P1499" s="38"/>
      <c r="CI1499" t="s">
        <v>470</v>
      </c>
      <c r="CJ1499">
        <v>130</v>
      </c>
      <c r="CK1499" t="s">
        <v>349</v>
      </c>
      <c r="CL1499" t="s">
        <v>25</v>
      </c>
      <c r="CN1499">
        <f>IF(AND(Table11[[#This Row],[CF heating system]]&lt;&gt;"Gas boiler",Table11[[#This Row],[Subsector]]&lt;&gt;"Industry"),1,0)</f>
        <v>0</v>
      </c>
      <c r="CO1499" s="19">
        <v>0</v>
      </c>
    </row>
    <row r="1500" spans="3:93" x14ac:dyDescent="0.25">
      <c r="C1500" s="36"/>
      <c r="D1500" s="36"/>
      <c r="E1500" s="36"/>
      <c r="F1500" s="36"/>
      <c r="G1500" s="36"/>
      <c r="H1500" s="36"/>
      <c r="I1500" s="36"/>
      <c r="J1500" s="37"/>
      <c r="K1500" s="37"/>
      <c r="L1500" s="37"/>
      <c r="M1500" s="37"/>
      <c r="N1500" s="38"/>
      <c r="O1500" s="38"/>
      <c r="P1500" s="38"/>
      <c r="CI1500" t="s">
        <v>470</v>
      </c>
      <c r="CJ1500">
        <v>131</v>
      </c>
      <c r="CK1500" t="s">
        <v>349</v>
      </c>
      <c r="CL1500" t="s">
        <v>25</v>
      </c>
      <c r="CN1500">
        <f>IF(AND(Table11[[#This Row],[CF heating system]]&lt;&gt;"Gas boiler",Table11[[#This Row],[Subsector]]&lt;&gt;"Industry"),1,0)</f>
        <v>0</v>
      </c>
      <c r="CO1500" s="19">
        <v>0</v>
      </c>
    </row>
    <row r="1501" spans="3:93" x14ac:dyDescent="0.25">
      <c r="C1501" s="36"/>
      <c r="D1501" s="36"/>
      <c r="E1501" s="36"/>
      <c r="F1501" s="36"/>
      <c r="G1501" s="36"/>
      <c r="H1501" s="36"/>
      <c r="I1501" s="36"/>
      <c r="J1501" s="37"/>
      <c r="K1501" s="37"/>
      <c r="L1501" s="37"/>
      <c r="M1501" s="37"/>
      <c r="N1501" s="38"/>
      <c r="O1501" s="38"/>
      <c r="P1501" s="38"/>
      <c r="CI1501" t="s">
        <v>470</v>
      </c>
      <c r="CJ1501">
        <v>132</v>
      </c>
      <c r="CK1501" t="s">
        <v>349</v>
      </c>
      <c r="CL1501" t="s">
        <v>25</v>
      </c>
      <c r="CN1501">
        <f>IF(AND(Table11[[#This Row],[CF heating system]]&lt;&gt;"Gas boiler",Table11[[#This Row],[Subsector]]&lt;&gt;"Industry"),1,0)</f>
        <v>0</v>
      </c>
      <c r="CO1501" s="19">
        <v>0</v>
      </c>
    </row>
    <row r="1502" spans="3:93" x14ac:dyDescent="0.25">
      <c r="C1502" s="36"/>
      <c r="D1502" s="36"/>
      <c r="E1502" s="36"/>
      <c r="F1502" s="36"/>
      <c r="G1502" s="36"/>
      <c r="H1502" s="36"/>
      <c r="I1502" s="36"/>
      <c r="J1502" s="37"/>
      <c r="K1502" s="37"/>
      <c r="L1502" s="37"/>
      <c r="M1502" s="37"/>
      <c r="N1502" s="38"/>
      <c r="O1502" s="38"/>
      <c r="P1502" s="38"/>
      <c r="CI1502" t="s">
        <v>470</v>
      </c>
      <c r="CJ1502">
        <v>133</v>
      </c>
      <c r="CK1502" t="s">
        <v>349</v>
      </c>
      <c r="CL1502" t="s">
        <v>29</v>
      </c>
      <c r="CN1502">
        <f>IF(AND(Table11[[#This Row],[CF heating system]]&lt;&gt;"Gas boiler",Table11[[#This Row],[Subsector]]&lt;&gt;"Industry"),1,0)</f>
        <v>1</v>
      </c>
      <c r="CO1502" s="19">
        <v>289.47000000000003</v>
      </c>
    </row>
    <row r="1503" spans="3:93" x14ac:dyDescent="0.25">
      <c r="C1503" s="36"/>
      <c r="D1503" s="36"/>
      <c r="E1503" s="36"/>
      <c r="F1503" s="36"/>
      <c r="G1503" s="36"/>
      <c r="H1503" s="36"/>
      <c r="I1503" s="36"/>
      <c r="J1503" s="37"/>
      <c r="K1503" s="37"/>
      <c r="L1503" s="37"/>
      <c r="M1503" s="37"/>
      <c r="N1503" s="38"/>
      <c r="O1503" s="38"/>
      <c r="P1503" s="38"/>
      <c r="CI1503" t="s">
        <v>470</v>
      </c>
      <c r="CJ1503">
        <v>134</v>
      </c>
      <c r="CK1503" t="s">
        <v>349</v>
      </c>
      <c r="CL1503" t="s">
        <v>29</v>
      </c>
      <c r="CN1503">
        <f>IF(AND(Table11[[#This Row],[CF heating system]]&lt;&gt;"Gas boiler",Table11[[#This Row],[Subsector]]&lt;&gt;"Industry"),1,0)</f>
        <v>1</v>
      </c>
      <c r="CO1503" s="19">
        <v>289.47000000000003</v>
      </c>
    </row>
    <row r="1504" spans="3:93" x14ac:dyDescent="0.25">
      <c r="C1504" s="36"/>
      <c r="D1504" s="36"/>
      <c r="E1504" s="36"/>
      <c r="F1504" s="36"/>
      <c r="G1504" s="36"/>
      <c r="H1504" s="36"/>
      <c r="I1504" s="36"/>
      <c r="J1504" s="37"/>
      <c r="K1504" s="37"/>
      <c r="L1504" s="37"/>
      <c r="M1504" s="37"/>
      <c r="N1504" s="38"/>
      <c r="O1504" s="38"/>
      <c r="P1504" s="38"/>
      <c r="CI1504" t="s">
        <v>470</v>
      </c>
      <c r="CJ1504">
        <v>135</v>
      </c>
      <c r="CK1504" t="s">
        <v>349</v>
      </c>
      <c r="CL1504" t="s">
        <v>29</v>
      </c>
      <c r="CN1504">
        <f>IF(AND(Table11[[#This Row],[CF heating system]]&lt;&gt;"Gas boiler",Table11[[#This Row],[Subsector]]&lt;&gt;"Industry"),1,0)</f>
        <v>1</v>
      </c>
      <c r="CO1504" s="19">
        <v>289.47000000000003</v>
      </c>
    </row>
    <row r="1505" spans="3:93" x14ac:dyDescent="0.25">
      <c r="C1505" s="36"/>
      <c r="D1505" s="36"/>
      <c r="E1505" s="36"/>
      <c r="F1505" s="36"/>
      <c r="G1505" s="36"/>
      <c r="H1505" s="36"/>
      <c r="I1505" s="36"/>
      <c r="J1505" s="37"/>
      <c r="K1505" s="37"/>
      <c r="L1505" s="37"/>
      <c r="M1505" s="37"/>
      <c r="N1505" s="38"/>
      <c r="O1505" s="38"/>
      <c r="P1505" s="38"/>
      <c r="CI1505" t="s">
        <v>470</v>
      </c>
      <c r="CJ1505">
        <v>136</v>
      </c>
      <c r="CK1505" t="s">
        <v>349</v>
      </c>
      <c r="CL1505" t="s">
        <v>29</v>
      </c>
      <c r="CN1505">
        <f>IF(AND(Table11[[#This Row],[CF heating system]]&lt;&gt;"Gas boiler",Table11[[#This Row],[Subsector]]&lt;&gt;"Industry"),1,0)</f>
        <v>1</v>
      </c>
      <c r="CO1505" s="19">
        <v>289.47000000000003</v>
      </c>
    </row>
    <row r="1506" spans="3:93" x14ac:dyDescent="0.25">
      <c r="C1506" s="36"/>
      <c r="D1506" s="36"/>
      <c r="E1506" s="36"/>
      <c r="F1506" s="36"/>
      <c r="G1506" s="36"/>
      <c r="H1506" s="36"/>
      <c r="I1506" s="36"/>
      <c r="J1506" s="37"/>
      <c r="K1506" s="37"/>
      <c r="L1506" s="37"/>
      <c r="M1506" s="37"/>
      <c r="N1506" s="38"/>
      <c r="O1506" s="38"/>
      <c r="P1506" s="38"/>
      <c r="CI1506" t="s">
        <v>470</v>
      </c>
      <c r="CJ1506">
        <v>137</v>
      </c>
      <c r="CK1506" t="s">
        <v>349</v>
      </c>
      <c r="CL1506" t="s">
        <v>29</v>
      </c>
      <c r="CN1506">
        <f>IF(AND(Table11[[#This Row],[CF heating system]]&lt;&gt;"Gas boiler",Table11[[#This Row],[Subsector]]&lt;&gt;"Industry"),1,0)</f>
        <v>1</v>
      </c>
      <c r="CO1506" s="19">
        <v>289.47000000000003</v>
      </c>
    </row>
    <row r="1507" spans="3:93" x14ac:dyDescent="0.25">
      <c r="C1507" s="36"/>
      <c r="D1507" s="36"/>
      <c r="E1507" s="36"/>
      <c r="F1507" s="36"/>
      <c r="G1507" s="36"/>
      <c r="H1507" s="36"/>
      <c r="I1507" s="36"/>
      <c r="J1507" s="37"/>
      <c r="K1507" s="37"/>
      <c r="L1507" s="37"/>
      <c r="M1507" s="37"/>
      <c r="N1507" s="38"/>
      <c r="O1507" s="38"/>
      <c r="P1507" s="38"/>
      <c r="CI1507" t="s">
        <v>470</v>
      </c>
      <c r="CJ1507">
        <v>138</v>
      </c>
      <c r="CK1507" t="s">
        <v>349</v>
      </c>
      <c r="CL1507" t="s">
        <v>25</v>
      </c>
      <c r="CN1507">
        <f>IF(AND(Table11[[#This Row],[CF heating system]]&lt;&gt;"Gas boiler",Table11[[#This Row],[Subsector]]&lt;&gt;"Industry"),1,0)</f>
        <v>0</v>
      </c>
      <c r="CO1507" s="19">
        <v>0</v>
      </c>
    </row>
    <row r="1508" spans="3:93" x14ac:dyDescent="0.25">
      <c r="C1508" s="36"/>
      <c r="D1508" s="36"/>
      <c r="E1508" s="36"/>
      <c r="F1508" s="36"/>
      <c r="G1508" s="36"/>
      <c r="H1508" s="36"/>
      <c r="I1508" s="36"/>
      <c r="J1508" s="37"/>
      <c r="K1508" s="37"/>
      <c r="L1508" s="37"/>
      <c r="M1508" s="37"/>
      <c r="N1508" s="38"/>
      <c r="O1508" s="38"/>
      <c r="P1508" s="38"/>
      <c r="CI1508" t="s">
        <v>470</v>
      </c>
      <c r="CJ1508">
        <v>139</v>
      </c>
      <c r="CK1508" t="s">
        <v>349</v>
      </c>
      <c r="CL1508" t="s">
        <v>25</v>
      </c>
      <c r="CN1508">
        <f>IF(AND(Table11[[#This Row],[CF heating system]]&lt;&gt;"Gas boiler",Table11[[#This Row],[Subsector]]&lt;&gt;"Industry"),1,0)</f>
        <v>0</v>
      </c>
      <c r="CO1508" s="19">
        <v>0</v>
      </c>
    </row>
    <row r="1509" spans="3:93" x14ac:dyDescent="0.25">
      <c r="C1509" s="36"/>
      <c r="D1509" s="36"/>
      <c r="E1509" s="36"/>
      <c r="F1509" s="36"/>
      <c r="G1509" s="36"/>
      <c r="H1509" s="36"/>
      <c r="I1509" s="36"/>
      <c r="J1509" s="37"/>
      <c r="K1509" s="37"/>
      <c r="L1509" s="37"/>
      <c r="M1509" s="37"/>
      <c r="N1509" s="38"/>
      <c r="O1509" s="38"/>
      <c r="P1509" s="38"/>
      <c r="CI1509" t="s">
        <v>470</v>
      </c>
      <c r="CJ1509">
        <v>140</v>
      </c>
      <c r="CK1509" t="s">
        <v>349</v>
      </c>
      <c r="CL1509" t="s">
        <v>25</v>
      </c>
      <c r="CN1509">
        <f>IF(AND(Table11[[#This Row],[CF heating system]]&lt;&gt;"Gas boiler",Table11[[#This Row],[Subsector]]&lt;&gt;"Industry"),1,0)</f>
        <v>0</v>
      </c>
      <c r="CO1509" s="19">
        <v>0</v>
      </c>
    </row>
    <row r="1510" spans="3:93" x14ac:dyDescent="0.25">
      <c r="C1510" s="36"/>
      <c r="D1510" s="36"/>
      <c r="E1510" s="36"/>
      <c r="F1510" s="36"/>
      <c r="G1510" s="36"/>
      <c r="H1510" s="36"/>
      <c r="I1510" s="36"/>
      <c r="J1510" s="37"/>
      <c r="K1510" s="37"/>
      <c r="L1510" s="37"/>
      <c r="M1510" s="37"/>
      <c r="N1510" s="38"/>
      <c r="O1510" s="38"/>
      <c r="P1510" s="38"/>
      <c r="CI1510" t="s">
        <v>470</v>
      </c>
      <c r="CJ1510">
        <v>141</v>
      </c>
      <c r="CK1510" t="s">
        <v>349</v>
      </c>
      <c r="CL1510" t="s">
        <v>20</v>
      </c>
      <c r="CN1510">
        <f>IF(AND(Table11[[#This Row],[CF heating system]]&lt;&gt;"Gas boiler",Table11[[#This Row],[Subsector]]&lt;&gt;"Industry"),1,0)</f>
        <v>1</v>
      </c>
      <c r="CO1510" s="19">
        <v>289.47000000000003</v>
      </c>
    </row>
    <row r="1511" spans="3:93" x14ac:dyDescent="0.25">
      <c r="C1511" s="36"/>
      <c r="D1511" s="36"/>
      <c r="E1511" s="36"/>
      <c r="F1511" s="36"/>
      <c r="G1511" s="36"/>
      <c r="H1511" s="36"/>
      <c r="I1511" s="36"/>
      <c r="J1511" s="37"/>
      <c r="K1511" s="37"/>
      <c r="L1511" s="37"/>
      <c r="M1511" s="37"/>
      <c r="N1511" s="38"/>
      <c r="O1511" s="38"/>
      <c r="P1511" s="38"/>
      <c r="CI1511" t="s">
        <v>470</v>
      </c>
      <c r="CJ1511">
        <v>142</v>
      </c>
      <c r="CK1511" t="s">
        <v>349</v>
      </c>
      <c r="CL1511" t="s">
        <v>20</v>
      </c>
      <c r="CN1511">
        <f>IF(AND(Table11[[#This Row],[CF heating system]]&lt;&gt;"Gas boiler",Table11[[#This Row],[Subsector]]&lt;&gt;"Industry"),1,0)</f>
        <v>1</v>
      </c>
      <c r="CO1511" s="19">
        <v>289.47000000000003</v>
      </c>
    </row>
    <row r="1512" spans="3:93" x14ac:dyDescent="0.25">
      <c r="C1512" s="36"/>
      <c r="D1512" s="36"/>
      <c r="E1512" s="36"/>
      <c r="F1512" s="36"/>
      <c r="G1512" s="36"/>
      <c r="H1512" s="36"/>
      <c r="I1512" s="36"/>
      <c r="J1512" s="37"/>
      <c r="K1512" s="37"/>
      <c r="L1512" s="37"/>
      <c r="M1512" s="37"/>
      <c r="N1512" s="38"/>
      <c r="O1512" s="38"/>
      <c r="P1512" s="38"/>
      <c r="CI1512" t="s">
        <v>470</v>
      </c>
      <c r="CJ1512">
        <v>143</v>
      </c>
      <c r="CK1512" t="s">
        <v>349</v>
      </c>
      <c r="CL1512" t="s">
        <v>25</v>
      </c>
      <c r="CN1512">
        <f>IF(AND(Table11[[#This Row],[CF heating system]]&lt;&gt;"Gas boiler",Table11[[#This Row],[Subsector]]&lt;&gt;"Industry"),1,0)</f>
        <v>0</v>
      </c>
      <c r="CO1512" s="19">
        <v>0</v>
      </c>
    </row>
    <row r="1513" spans="3:93" x14ac:dyDescent="0.25">
      <c r="C1513" s="36"/>
      <c r="D1513" s="36"/>
      <c r="E1513" s="36"/>
      <c r="F1513" s="36"/>
      <c r="G1513" s="36"/>
      <c r="H1513" s="36"/>
      <c r="I1513" s="36"/>
      <c r="J1513" s="37"/>
      <c r="K1513" s="37"/>
      <c r="L1513" s="37"/>
      <c r="M1513" s="37"/>
      <c r="N1513" s="38"/>
      <c r="O1513" s="38"/>
      <c r="P1513" s="38"/>
      <c r="CI1513" t="s">
        <v>470</v>
      </c>
      <c r="CJ1513">
        <v>144</v>
      </c>
      <c r="CK1513" t="s">
        <v>349</v>
      </c>
      <c r="CL1513" t="s">
        <v>25</v>
      </c>
      <c r="CN1513">
        <f>IF(AND(Table11[[#This Row],[CF heating system]]&lt;&gt;"Gas boiler",Table11[[#This Row],[Subsector]]&lt;&gt;"Industry"),1,0)</f>
        <v>0</v>
      </c>
      <c r="CO1513" s="19">
        <v>0</v>
      </c>
    </row>
    <row r="1514" spans="3:93" x14ac:dyDescent="0.25">
      <c r="C1514" s="36"/>
      <c r="D1514" s="36"/>
      <c r="E1514" s="36"/>
      <c r="F1514" s="36"/>
      <c r="G1514" s="36"/>
      <c r="H1514" s="36"/>
      <c r="I1514" s="36"/>
      <c r="J1514" s="37"/>
      <c r="K1514" s="37"/>
      <c r="L1514" s="37"/>
      <c r="M1514" s="37"/>
      <c r="N1514" s="38"/>
      <c r="O1514" s="38"/>
      <c r="P1514" s="38"/>
      <c r="CI1514" t="s">
        <v>470</v>
      </c>
      <c r="CJ1514">
        <v>145</v>
      </c>
      <c r="CK1514" t="s">
        <v>349</v>
      </c>
      <c r="CL1514" t="s">
        <v>20</v>
      </c>
      <c r="CN1514">
        <f>IF(AND(Table11[[#This Row],[CF heating system]]&lt;&gt;"Gas boiler",Table11[[#This Row],[Subsector]]&lt;&gt;"Industry"),1,0)</f>
        <v>1</v>
      </c>
      <c r="CO1514" s="19">
        <v>289.47000000000003</v>
      </c>
    </row>
    <row r="1515" spans="3:93" x14ac:dyDescent="0.25">
      <c r="C1515" s="36"/>
      <c r="D1515" s="36"/>
      <c r="E1515" s="36"/>
      <c r="F1515" s="36"/>
      <c r="G1515" s="36"/>
      <c r="H1515" s="36"/>
      <c r="I1515" s="36"/>
      <c r="J1515" s="37"/>
      <c r="K1515" s="37"/>
      <c r="L1515" s="37"/>
      <c r="M1515" s="37"/>
      <c r="N1515" s="38"/>
      <c r="O1515" s="38"/>
      <c r="P1515" s="38"/>
      <c r="CI1515" t="s">
        <v>470</v>
      </c>
      <c r="CJ1515">
        <v>146</v>
      </c>
      <c r="CK1515" t="s">
        <v>349</v>
      </c>
      <c r="CL1515" t="s">
        <v>25</v>
      </c>
      <c r="CN1515">
        <f>IF(AND(Table11[[#This Row],[CF heating system]]&lt;&gt;"Gas boiler",Table11[[#This Row],[Subsector]]&lt;&gt;"Industry"),1,0)</f>
        <v>0</v>
      </c>
      <c r="CO1515" s="19">
        <v>0</v>
      </c>
    </row>
    <row r="1516" spans="3:93" x14ac:dyDescent="0.25">
      <c r="C1516" s="36"/>
      <c r="D1516" s="36"/>
      <c r="E1516" s="36"/>
      <c r="F1516" s="36"/>
      <c r="G1516" s="36"/>
      <c r="H1516" s="36"/>
      <c r="I1516" s="36"/>
      <c r="J1516" s="37"/>
      <c r="K1516" s="37"/>
      <c r="L1516" s="37"/>
      <c r="M1516" s="37"/>
      <c r="N1516" s="38"/>
      <c r="O1516" s="38"/>
      <c r="P1516" s="38"/>
      <c r="CI1516" t="s">
        <v>470</v>
      </c>
      <c r="CJ1516">
        <v>147</v>
      </c>
      <c r="CK1516" t="s">
        <v>349</v>
      </c>
      <c r="CL1516" t="s">
        <v>25</v>
      </c>
      <c r="CN1516">
        <f>IF(AND(Table11[[#This Row],[CF heating system]]&lt;&gt;"Gas boiler",Table11[[#This Row],[Subsector]]&lt;&gt;"Industry"),1,0)</f>
        <v>0</v>
      </c>
      <c r="CO1516" s="19">
        <v>0</v>
      </c>
    </row>
    <row r="1517" spans="3:93" x14ac:dyDescent="0.25">
      <c r="C1517" s="36"/>
      <c r="D1517" s="36"/>
      <c r="E1517" s="36"/>
      <c r="F1517" s="36"/>
      <c r="G1517" s="36"/>
      <c r="H1517" s="36"/>
      <c r="I1517" s="36"/>
      <c r="J1517" s="37"/>
      <c r="K1517" s="37"/>
      <c r="L1517" s="37"/>
      <c r="M1517" s="37"/>
      <c r="N1517" s="38"/>
      <c r="O1517" s="38"/>
      <c r="P1517" s="38"/>
      <c r="CI1517" t="s">
        <v>470</v>
      </c>
      <c r="CJ1517">
        <v>148</v>
      </c>
      <c r="CK1517" t="s">
        <v>349</v>
      </c>
      <c r="CL1517" t="s">
        <v>29</v>
      </c>
      <c r="CN1517">
        <f>IF(AND(Table11[[#This Row],[CF heating system]]&lt;&gt;"Gas boiler",Table11[[#This Row],[Subsector]]&lt;&gt;"Industry"),1,0)</f>
        <v>1</v>
      </c>
      <c r="CO1517" s="19">
        <v>289.47000000000003</v>
      </c>
    </row>
    <row r="1518" spans="3:93" x14ac:dyDescent="0.25">
      <c r="C1518" s="36"/>
      <c r="D1518" s="36"/>
      <c r="E1518" s="36"/>
      <c r="F1518" s="36"/>
      <c r="G1518" s="36"/>
      <c r="H1518" s="36"/>
      <c r="I1518" s="36"/>
      <c r="J1518" s="37"/>
      <c r="K1518" s="37"/>
      <c r="L1518" s="37"/>
      <c r="M1518" s="37"/>
      <c r="N1518" s="38"/>
      <c r="O1518" s="38"/>
      <c r="P1518" s="38"/>
      <c r="CI1518" t="s">
        <v>470</v>
      </c>
      <c r="CJ1518">
        <v>149</v>
      </c>
      <c r="CK1518" t="s">
        <v>349</v>
      </c>
      <c r="CL1518" t="s">
        <v>29</v>
      </c>
      <c r="CN1518">
        <f>IF(AND(Table11[[#This Row],[CF heating system]]&lt;&gt;"Gas boiler",Table11[[#This Row],[Subsector]]&lt;&gt;"Industry"),1,0)</f>
        <v>1</v>
      </c>
      <c r="CO1518" s="19">
        <v>289.47000000000003</v>
      </c>
    </row>
    <row r="1519" spans="3:93" x14ac:dyDescent="0.25">
      <c r="C1519" s="36"/>
      <c r="D1519" s="36"/>
      <c r="E1519" s="36"/>
      <c r="F1519" s="36"/>
      <c r="G1519" s="36"/>
      <c r="H1519" s="36"/>
      <c r="I1519" s="36"/>
      <c r="J1519" s="37"/>
      <c r="K1519" s="37"/>
      <c r="L1519" s="37"/>
      <c r="M1519" s="37"/>
      <c r="N1519" s="38"/>
      <c r="O1519" s="38"/>
      <c r="P1519" s="38"/>
      <c r="CI1519" t="s">
        <v>470</v>
      </c>
      <c r="CJ1519">
        <v>150</v>
      </c>
      <c r="CK1519" t="s">
        <v>349</v>
      </c>
      <c r="CL1519" t="s">
        <v>25</v>
      </c>
      <c r="CN1519">
        <f>IF(AND(Table11[[#This Row],[CF heating system]]&lt;&gt;"Gas boiler",Table11[[#This Row],[Subsector]]&lt;&gt;"Industry"),1,0)</f>
        <v>0</v>
      </c>
      <c r="CO1519" s="19">
        <v>0</v>
      </c>
    </row>
    <row r="1520" spans="3:93" x14ac:dyDescent="0.25">
      <c r="C1520" s="36"/>
      <c r="D1520" s="36"/>
      <c r="E1520" s="36"/>
      <c r="F1520" s="36"/>
      <c r="G1520" s="36"/>
      <c r="H1520" s="36"/>
      <c r="I1520" s="36"/>
      <c r="J1520" s="37"/>
      <c r="K1520" s="37"/>
      <c r="L1520" s="37"/>
      <c r="M1520" s="37"/>
      <c r="N1520" s="38"/>
      <c r="O1520" s="38"/>
      <c r="P1520" s="38"/>
      <c r="CI1520" t="s">
        <v>470</v>
      </c>
      <c r="CJ1520">
        <v>151</v>
      </c>
      <c r="CK1520" t="s">
        <v>349</v>
      </c>
      <c r="CL1520" t="s">
        <v>25</v>
      </c>
      <c r="CN1520">
        <f>IF(AND(Table11[[#This Row],[CF heating system]]&lt;&gt;"Gas boiler",Table11[[#This Row],[Subsector]]&lt;&gt;"Industry"),1,0)</f>
        <v>0</v>
      </c>
      <c r="CO1520" s="19">
        <v>0</v>
      </c>
    </row>
    <row r="1521" spans="3:93" x14ac:dyDescent="0.25">
      <c r="C1521" s="36"/>
      <c r="D1521" s="36"/>
      <c r="E1521" s="36"/>
      <c r="F1521" s="36"/>
      <c r="G1521" s="36"/>
      <c r="H1521" s="36"/>
      <c r="I1521" s="36"/>
      <c r="J1521" s="37"/>
      <c r="K1521" s="37"/>
      <c r="L1521" s="37"/>
      <c r="M1521" s="37"/>
      <c r="N1521" s="38"/>
      <c r="O1521" s="38"/>
      <c r="P1521" s="38"/>
      <c r="CI1521" t="s">
        <v>470</v>
      </c>
      <c r="CJ1521">
        <v>152</v>
      </c>
      <c r="CK1521" t="s">
        <v>349</v>
      </c>
      <c r="CL1521" t="s">
        <v>29</v>
      </c>
      <c r="CN1521">
        <f>IF(AND(Table11[[#This Row],[CF heating system]]&lt;&gt;"Gas boiler",Table11[[#This Row],[Subsector]]&lt;&gt;"Industry"),1,0)</f>
        <v>1</v>
      </c>
      <c r="CO1521" s="19">
        <v>289.47000000000003</v>
      </c>
    </row>
    <row r="1522" spans="3:93" x14ac:dyDescent="0.25">
      <c r="C1522" s="36"/>
      <c r="D1522" s="36"/>
      <c r="E1522" s="36"/>
      <c r="F1522" s="36"/>
      <c r="G1522" s="36"/>
      <c r="H1522" s="36"/>
      <c r="I1522" s="36"/>
      <c r="J1522" s="37"/>
      <c r="K1522" s="37"/>
      <c r="L1522" s="37"/>
      <c r="M1522" s="37"/>
      <c r="N1522" s="38"/>
      <c r="O1522" s="38"/>
      <c r="P1522" s="38"/>
      <c r="CI1522" t="s">
        <v>470</v>
      </c>
      <c r="CJ1522">
        <v>153</v>
      </c>
      <c r="CK1522" t="s">
        <v>349</v>
      </c>
      <c r="CL1522" t="s">
        <v>29</v>
      </c>
      <c r="CN1522">
        <f>IF(AND(Table11[[#This Row],[CF heating system]]&lt;&gt;"Gas boiler",Table11[[#This Row],[Subsector]]&lt;&gt;"Industry"),1,0)</f>
        <v>1</v>
      </c>
      <c r="CO1522" s="19">
        <v>289.47000000000003</v>
      </c>
    </row>
    <row r="1523" spans="3:93" x14ac:dyDescent="0.25">
      <c r="C1523" s="36"/>
      <c r="D1523" s="36"/>
      <c r="E1523" s="36"/>
      <c r="F1523" s="36"/>
      <c r="G1523" s="36"/>
      <c r="H1523" s="36"/>
      <c r="I1523" s="36"/>
      <c r="J1523" s="37"/>
      <c r="K1523" s="37"/>
      <c r="L1523" s="37"/>
      <c r="M1523" s="37"/>
      <c r="N1523" s="38"/>
      <c r="O1523" s="38"/>
      <c r="P1523" s="38"/>
      <c r="CI1523" t="s">
        <v>470</v>
      </c>
      <c r="CJ1523">
        <v>154</v>
      </c>
      <c r="CK1523" t="s">
        <v>349</v>
      </c>
      <c r="CL1523" t="s">
        <v>29</v>
      </c>
      <c r="CN1523">
        <f>IF(AND(Table11[[#This Row],[CF heating system]]&lt;&gt;"Gas boiler",Table11[[#This Row],[Subsector]]&lt;&gt;"Industry"),1,0)</f>
        <v>1</v>
      </c>
      <c r="CO1523" s="19">
        <v>289.47000000000003</v>
      </c>
    </row>
    <row r="1524" spans="3:93" x14ac:dyDescent="0.25">
      <c r="C1524" s="36"/>
      <c r="D1524" s="36"/>
      <c r="E1524" s="36"/>
      <c r="F1524" s="36"/>
      <c r="G1524" s="36"/>
      <c r="H1524" s="36"/>
      <c r="I1524" s="36"/>
      <c r="J1524" s="37"/>
      <c r="K1524" s="37"/>
      <c r="L1524" s="37"/>
      <c r="M1524" s="37"/>
      <c r="N1524" s="38"/>
      <c r="O1524" s="38"/>
      <c r="P1524" s="38"/>
      <c r="CI1524" t="s">
        <v>470</v>
      </c>
      <c r="CJ1524">
        <v>155</v>
      </c>
      <c r="CK1524" t="s">
        <v>349</v>
      </c>
      <c r="CL1524" t="s">
        <v>25</v>
      </c>
      <c r="CN1524">
        <f>IF(AND(Table11[[#This Row],[CF heating system]]&lt;&gt;"Gas boiler",Table11[[#This Row],[Subsector]]&lt;&gt;"Industry"),1,0)</f>
        <v>0</v>
      </c>
      <c r="CO1524" s="19">
        <v>0</v>
      </c>
    </row>
    <row r="1525" spans="3:93" x14ac:dyDescent="0.25">
      <c r="C1525" s="36"/>
      <c r="D1525" s="36"/>
      <c r="E1525" s="36"/>
      <c r="F1525" s="36"/>
      <c r="G1525" s="36"/>
      <c r="H1525" s="36"/>
      <c r="I1525" s="36"/>
      <c r="J1525" s="37"/>
      <c r="K1525" s="37"/>
      <c r="L1525" s="37"/>
      <c r="M1525" s="37"/>
      <c r="N1525" s="38"/>
      <c r="O1525" s="38"/>
      <c r="P1525" s="38"/>
      <c r="CI1525" t="s">
        <v>470</v>
      </c>
      <c r="CJ1525">
        <v>156</v>
      </c>
      <c r="CK1525" t="s">
        <v>349</v>
      </c>
      <c r="CL1525" t="s">
        <v>25</v>
      </c>
      <c r="CN1525">
        <f>IF(AND(Table11[[#This Row],[CF heating system]]&lt;&gt;"Gas boiler",Table11[[#This Row],[Subsector]]&lt;&gt;"Industry"),1,0)</f>
        <v>0</v>
      </c>
      <c r="CO1525" s="19">
        <v>0</v>
      </c>
    </row>
    <row r="1526" spans="3:93" x14ac:dyDescent="0.25">
      <c r="C1526" s="36"/>
      <c r="D1526" s="36"/>
      <c r="E1526" s="36"/>
      <c r="F1526" s="36"/>
      <c r="G1526" s="36"/>
      <c r="H1526" s="36"/>
      <c r="I1526" s="36"/>
      <c r="J1526" s="37"/>
      <c r="K1526" s="37"/>
      <c r="L1526" s="37"/>
      <c r="M1526" s="37"/>
      <c r="N1526" s="38"/>
      <c r="O1526" s="38"/>
      <c r="P1526" s="38"/>
      <c r="CI1526" t="s">
        <v>470</v>
      </c>
      <c r="CJ1526">
        <v>157</v>
      </c>
      <c r="CK1526" t="s">
        <v>349</v>
      </c>
      <c r="CL1526" t="s">
        <v>29</v>
      </c>
      <c r="CN1526">
        <f>IF(AND(Table11[[#This Row],[CF heating system]]&lt;&gt;"Gas boiler",Table11[[#This Row],[Subsector]]&lt;&gt;"Industry"),1,0)</f>
        <v>1</v>
      </c>
      <c r="CO1526" s="19">
        <v>289.47000000000003</v>
      </c>
    </row>
    <row r="1527" spans="3:93" x14ac:dyDescent="0.25">
      <c r="C1527" s="36"/>
      <c r="D1527" s="36"/>
      <c r="E1527" s="36"/>
      <c r="F1527" s="36"/>
      <c r="G1527" s="36"/>
      <c r="H1527" s="36"/>
      <c r="I1527" s="36"/>
      <c r="J1527" s="37"/>
      <c r="K1527" s="37"/>
      <c r="L1527" s="37"/>
      <c r="M1527" s="37"/>
      <c r="N1527" s="38"/>
      <c r="O1527" s="38"/>
      <c r="P1527" s="38"/>
      <c r="CI1527" t="s">
        <v>470</v>
      </c>
      <c r="CJ1527">
        <v>158</v>
      </c>
      <c r="CK1527" t="s">
        <v>349</v>
      </c>
      <c r="CL1527" t="s">
        <v>29</v>
      </c>
      <c r="CN1527">
        <f>IF(AND(Table11[[#This Row],[CF heating system]]&lt;&gt;"Gas boiler",Table11[[#This Row],[Subsector]]&lt;&gt;"Industry"),1,0)</f>
        <v>1</v>
      </c>
      <c r="CO1527" s="19">
        <v>289.47000000000003</v>
      </c>
    </row>
    <row r="1528" spans="3:93" x14ac:dyDescent="0.25">
      <c r="C1528" s="36"/>
      <c r="D1528" s="36"/>
      <c r="E1528" s="36"/>
      <c r="F1528" s="36"/>
      <c r="G1528" s="36"/>
      <c r="H1528" s="36"/>
      <c r="I1528" s="36"/>
      <c r="J1528" s="37"/>
      <c r="K1528" s="37"/>
      <c r="L1528" s="37"/>
      <c r="M1528" s="37"/>
      <c r="N1528" s="38"/>
      <c r="O1528" s="38"/>
      <c r="P1528" s="38"/>
      <c r="CI1528" t="s">
        <v>470</v>
      </c>
      <c r="CJ1528">
        <v>159</v>
      </c>
      <c r="CK1528" t="s">
        <v>349</v>
      </c>
      <c r="CL1528" t="s">
        <v>25</v>
      </c>
      <c r="CN1528">
        <f>IF(AND(Table11[[#This Row],[CF heating system]]&lt;&gt;"Gas boiler",Table11[[#This Row],[Subsector]]&lt;&gt;"Industry"),1,0)</f>
        <v>0</v>
      </c>
      <c r="CO1528" s="19">
        <v>0</v>
      </c>
    </row>
    <row r="1529" spans="3:93" x14ac:dyDescent="0.25">
      <c r="C1529" s="36"/>
      <c r="D1529" s="36"/>
      <c r="E1529" s="36"/>
      <c r="F1529" s="36"/>
      <c r="G1529" s="36"/>
      <c r="H1529" s="36"/>
      <c r="I1529" s="36"/>
      <c r="J1529" s="37"/>
      <c r="K1529" s="37"/>
      <c r="L1529" s="37"/>
      <c r="M1529" s="37"/>
      <c r="N1529" s="38"/>
      <c r="O1529" s="38"/>
      <c r="P1529" s="38"/>
      <c r="CI1529" t="s">
        <v>470</v>
      </c>
      <c r="CJ1529">
        <v>160</v>
      </c>
      <c r="CK1529" t="s">
        <v>349</v>
      </c>
      <c r="CL1529" t="s">
        <v>25</v>
      </c>
      <c r="CN1529">
        <f>IF(AND(Table11[[#This Row],[CF heating system]]&lt;&gt;"Gas boiler",Table11[[#This Row],[Subsector]]&lt;&gt;"Industry"),1,0)</f>
        <v>0</v>
      </c>
      <c r="CO1529" s="19">
        <v>0</v>
      </c>
    </row>
    <row r="1530" spans="3:93" x14ac:dyDescent="0.25">
      <c r="C1530" s="36"/>
      <c r="D1530" s="36"/>
      <c r="E1530" s="36"/>
      <c r="F1530" s="36"/>
      <c r="G1530" s="36"/>
      <c r="H1530" s="36"/>
      <c r="I1530" s="36"/>
      <c r="J1530" s="37"/>
      <c r="K1530" s="37"/>
      <c r="L1530" s="37"/>
      <c r="M1530" s="37"/>
      <c r="N1530" s="38"/>
      <c r="O1530" s="38"/>
      <c r="P1530" s="38"/>
      <c r="CI1530" t="s">
        <v>470</v>
      </c>
      <c r="CJ1530">
        <v>161</v>
      </c>
      <c r="CK1530" t="s">
        <v>349</v>
      </c>
      <c r="CL1530" t="s">
        <v>20</v>
      </c>
      <c r="CN1530">
        <f>IF(AND(Table11[[#This Row],[CF heating system]]&lt;&gt;"Gas boiler",Table11[[#This Row],[Subsector]]&lt;&gt;"Industry"),1,0)</f>
        <v>1</v>
      </c>
      <c r="CO1530" s="19">
        <v>289.47000000000003</v>
      </c>
    </row>
    <row r="1531" spans="3:93" x14ac:dyDescent="0.25">
      <c r="C1531" s="36"/>
      <c r="D1531" s="36"/>
      <c r="E1531" s="36"/>
      <c r="F1531" s="36"/>
      <c r="G1531" s="36"/>
      <c r="H1531" s="36"/>
      <c r="I1531" s="36"/>
      <c r="J1531" s="37"/>
      <c r="K1531" s="37"/>
      <c r="L1531" s="37"/>
      <c r="M1531" s="37"/>
      <c r="N1531" s="38"/>
      <c r="O1531" s="38"/>
      <c r="P1531" s="38"/>
      <c r="CI1531" t="s">
        <v>470</v>
      </c>
      <c r="CJ1531">
        <v>162</v>
      </c>
      <c r="CK1531" t="s">
        <v>352</v>
      </c>
      <c r="CL1531" t="s">
        <v>29</v>
      </c>
      <c r="CN1531">
        <f>IF(AND(Table11[[#This Row],[CF heating system]]&lt;&gt;"Gas boiler",Table11[[#This Row],[Subsector]]&lt;&gt;"Industry"),1,0)</f>
        <v>1</v>
      </c>
      <c r="CO1531" s="19">
        <v>289.47000000000003</v>
      </c>
    </row>
    <row r="1532" spans="3:93" x14ac:dyDescent="0.25">
      <c r="C1532" s="36"/>
      <c r="D1532" s="36"/>
      <c r="E1532" s="36"/>
      <c r="F1532" s="36"/>
      <c r="G1532" s="36"/>
      <c r="H1532" s="36"/>
      <c r="I1532" s="36"/>
      <c r="J1532" s="37"/>
      <c r="K1532" s="37"/>
      <c r="L1532" s="37"/>
      <c r="M1532" s="37"/>
      <c r="N1532" s="38"/>
      <c r="O1532" s="38"/>
      <c r="P1532" s="38"/>
      <c r="CI1532" t="s">
        <v>470</v>
      </c>
      <c r="CJ1532">
        <v>163</v>
      </c>
      <c r="CK1532" t="s">
        <v>352</v>
      </c>
      <c r="CL1532" t="s">
        <v>29</v>
      </c>
      <c r="CN1532">
        <f>IF(AND(Table11[[#This Row],[CF heating system]]&lt;&gt;"Gas boiler",Table11[[#This Row],[Subsector]]&lt;&gt;"Industry"),1,0)</f>
        <v>1</v>
      </c>
      <c r="CO1532" s="19">
        <v>289.47000000000003</v>
      </c>
    </row>
    <row r="1533" spans="3:93" x14ac:dyDescent="0.25">
      <c r="C1533" s="36"/>
      <c r="D1533" s="36"/>
      <c r="E1533" s="36"/>
      <c r="F1533" s="36"/>
      <c r="G1533" s="36"/>
      <c r="H1533" s="36"/>
      <c r="I1533" s="36"/>
      <c r="J1533" s="37"/>
      <c r="K1533" s="37"/>
      <c r="L1533" s="37"/>
      <c r="M1533" s="37"/>
      <c r="N1533" s="38"/>
      <c r="O1533" s="38"/>
      <c r="P1533" s="38"/>
      <c r="CI1533" t="s">
        <v>470</v>
      </c>
      <c r="CJ1533">
        <v>164</v>
      </c>
      <c r="CK1533" t="s">
        <v>352</v>
      </c>
      <c r="CL1533" t="s">
        <v>29</v>
      </c>
      <c r="CN1533">
        <f>IF(AND(Table11[[#This Row],[CF heating system]]&lt;&gt;"Gas boiler",Table11[[#This Row],[Subsector]]&lt;&gt;"Industry"),1,0)</f>
        <v>1</v>
      </c>
      <c r="CO1533" s="19">
        <v>289.47000000000003</v>
      </c>
    </row>
    <row r="1534" spans="3:93" x14ac:dyDescent="0.25">
      <c r="C1534" s="36"/>
      <c r="D1534" s="36"/>
      <c r="E1534" s="36"/>
      <c r="F1534" s="36"/>
      <c r="G1534" s="36"/>
      <c r="H1534" s="36"/>
      <c r="I1534" s="36"/>
      <c r="J1534" s="37"/>
      <c r="K1534" s="37"/>
      <c r="L1534" s="37"/>
      <c r="M1534" s="37"/>
      <c r="N1534" s="38"/>
      <c r="O1534" s="38"/>
      <c r="P1534" s="38"/>
      <c r="CI1534" t="s">
        <v>470</v>
      </c>
      <c r="CJ1534">
        <v>165</v>
      </c>
      <c r="CK1534" t="s">
        <v>352</v>
      </c>
      <c r="CL1534" t="s">
        <v>29</v>
      </c>
      <c r="CN1534">
        <f>IF(AND(Table11[[#This Row],[CF heating system]]&lt;&gt;"Gas boiler",Table11[[#This Row],[Subsector]]&lt;&gt;"Industry"),1,0)</f>
        <v>1</v>
      </c>
      <c r="CO1534" s="19">
        <v>289.47000000000003</v>
      </c>
    </row>
    <row r="1535" spans="3:93" x14ac:dyDescent="0.25">
      <c r="C1535" s="36"/>
      <c r="D1535" s="36"/>
      <c r="E1535" s="36"/>
      <c r="F1535" s="36"/>
      <c r="G1535" s="36"/>
      <c r="H1535" s="36"/>
      <c r="I1535" s="36"/>
      <c r="J1535" s="37"/>
      <c r="K1535" s="37"/>
      <c r="L1535" s="37"/>
      <c r="M1535" s="37"/>
      <c r="N1535" s="38"/>
      <c r="O1535" s="38"/>
      <c r="P1535" s="38"/>
      <c r="CI1535" t="s">
        <v>470</v>
      </c>
      <c r="CJ1535">
        <v>166</v>
      </c>
      <c r="CK1535" t="s">
        <v>352</v>
      </c>
      <c r="CL1535" t="s">
        <v>29</v>
      </c>
      <c r="CN1535">
        <f>IF(AND(Table11[[#This Row],[CF heating system]]&lt;&gt;"Gas boiler",Table11[[#This Row],[Subsector]]&lt;&gt;"Industry"),1,0)</f>
        <v>1</v>
      </c>
      <c r="CO1535" s="19">
        <v>289.47000000000003</v>
      </c>
    </row>
    <row r="1536" spans="3:93" x14ac:dyDescent="0.25">
      <c r="C1536" s="36"/>
      <c r="D1536" s="36"/>
      <c r="E1536" s="36"/>
      <c r="F1536" s="36"/>
      <c r="G1536" s="36"/>
      <c r="H1536" s="36"/>
      <c r="I1536" s="36"/>
      <c r="J1536" s="37"/>
      <c r="K1536" s="37"/>
      <c r="L1536" s="37"/>
      <c r="M1536" s="37"/>
      <c r="N1536" s="38"/>
      <c r="O1536" s="38"/>
      <c r="P1536" s="38"/>
      <c r="CI1536" t="s">
        <v>470</v>
      </c>
      <c r="CJ1536">
        <v>167</v>
      </c>
      <c r="CK1536" t="s">
        <v>352</v>
      </c>
      <c r="CL1536" t="s">
        <v>29</v>
      </c>
      <c r="CN1536">
        <f>IF(AND(Table11[[#This Row],[CF heating system]]&lt;&gt;"Gas boiler",Table11[[#This Row],[Subsector]]&lt;&gt;"Industry"),1,0)</f>
        <v>1</v>
      </c>
      <c r="CO1536" s="19">
        <v>289.47000000000003</v>
      </c>
    </row>
    <row r="1537" spans="3:93" x14ac:dyDescent="0.25">
      <c r="C1537" s="36"/>
      <c r="D1537" s="36"/>
      <c r="E1537" s="36"/>
      <c r="F1537" s="36"/>
      <c r="G1537" s="36"/>
      <c r="H1537" s="36"/>
      <c r="I1537" s="36"/>
      <c r="J1537" s="37"/>
      <c r="K1537" s="37"/>
      <c r="L1537" s="37"/>
      <c r="M1537" s="37"/>
      <c r="N1537" s="38"/>
      <c r="O1537" s="38"/>
      <c r="P1537" s="38"/>
      <c r="CI1537" t="s">
        <v>470</v>
      </c>
      <c r="CJ1537">
        <v>168</v>
      </c>
      <c r="CK1537" t="s">
        <v>352</v>
      </c>
      <c r="CL1537" t="s">
        <v>29</v>
      </c>
      <c r="CN1537">
        <f>IF(AND(Table11[[#This Row],[CF heating system]]&lt;&gt;"Gas boiler",Table11[[#This Row],[Subsector]]&lt;&gt;"Industry"),1,0)</f>
        <v>1</v>
      </c>
      <c r="CO1537" s="19">
        <v>289.47000000000003</v>
      </c>
    </row>
    <row r="1538" spans="3:93" x14ac:dyDescent="0.25">
      <c r="C1538" s="36"/>
      <c r="D1538" s="36"/>
      <c r="E1538" s="36"/>
      <c r="F1538" s="36"/>
      <c r="G1538" s="36"/>
      <c r="H1538" s="36"/>
      <c r="I1538" s="36"/>
      <c r="J1538" s="37"/>
      <c r="K1538" s="37"/>
      <c r="L1538" s="37"/>
      <c r="M1538" s="37"/>
      <c r="N1538" s="38"/>
      <c r="O1538" s="38"/>
      <c r="P1538" s="38"/>
      <c r="CI1538" t="s">
        <v>470</v>
      </c>
      <c r="CJ1538">
        <v>169</v>
      </c>
      <c r="CK1538" t="s">
        <v>352</v>
      </c>
      <c r="CL1538" t="s">
        <v>25</v>
      </c>
      <c r="CN1538">
        <f>IF(AND(Table11[[#This Row],[CF heating system]]&lt;&gt;"Gas boiler",Table11[[#This Row],[Subsector]]&lt;&gt;"Industry"),1,0)</f>
        <v>0</v>
      </c>
      <c r="CO1538" s="19">
        <v>0</v>
      </c>
    </row>
    <row r="1539" spans="3:93" x14ac:dyDescent="0.25">
      <c r="C1539" s="36"/>
      <c r="D1539" s="36"/>
      <c r="E1539" s="36"/>
      <c r="F1539" s="36"/>
      <c r="G1539" s="36"/>
      <c r="H1539" s="36"/>
      <c r="I1539" s="36"/>
      <c r="J1539" s="37"/>
      <c r="K1539" s="37"/>
      <c r="L1539" s="37"/>
      <c r="M1539" s="37"/>
      <c r="N1539" s="38"/>
      <c r="O1539" s="38"/>
      <c r="P1539" s="38"/>
      <c r="CI1539" t="s">
        <v>470</v>
      </c>
      <c r="CJ1539">
        <v>170</v>
      </c>
      <c r="CK1539" t="s">
        <v>352</v>
      </c>
      <c r="CL1539" t="s">
        <v>25</v>
      </c>
      <c r="CN1539">
        <f>IF(AND(Table11[[#This Row],[CF heating system]]&lt;&gt;"Gas boiler",Table11[[#This Row],[Subsector]]&lt;&gt;"Industry"),1,0)</f>
        <v>0</v>
      </c>
      <c r="CO1539" s="19">
        <v>0</v>
      </c>
    </row>
    <row r="1540" spans="3:93" x14ac:dyDescent="0.25">
      <c r="C1540" s="36"/>
      <c r="D1540" s="36"/>
      <c r="E1540" s="36"/>
      <c r="F1540" s="36"/>
      <c r="G1540" s="36"/>
      <c r="H1540" s="36"/>
      <c r="I1540" s="36"/>
      <c r="J1540" s="37"/>
      <c r="K1540" s="37"/>
      <c r="L1540" s="37"/>
      <c r="M1540" s="37"/>
      <c r="N1540" s="38"/>
      <c r="O1540" s="38"/>
      <c r="P1540" s="38"/>
      <c r="CI1540" t="s">
        <v>470</v>
      </c>
      <c r="CJ1540">
        <v>171</v>
      </c>
      <c r="CK1540" t="s">
        <v>352</v>
      </c>
      <c r="CL1540" t="s">
        <v>25</v>
      </c>
      <c r="CN1540">
        <f>IF(AND(Table11[[#This Row],[CF heating system]]&lt;&gt;"Gas boiler",Table11[[#This Row],[Subsector]]&lt;&gt;"Industry"),1,0)</f>
        <v>0</v>
      </c>
      <c r="CO1540" s="19">
        <v>0</v>
      </c>
    </row>
    <row r="1541" spans="3:93" x14ac:dyDescent="0.25">
      <c r="C1541" s="36"/>
      <c r="D1541" s="36"/>
      <c r="E1541" s="36"/>
      <c r="F1541" s="36"/>
      <c r="G1541" s="36"/>
      <c r="H1541" s="36"/>
      <c r="I1541" s="36"/>
      <c r="J1541" s="37"/>
      <c r="K1541" s="37"/>
      <c r="L1541" s="37"/>
      <c r="M1541" s="37"/>
      <c r="N1541" s="38"/>
      <c r="O1541" s="38"/>
      <c r="P1541" s="38"/>
      <c r="CI1541" t="s">
        <v>470</v>
      </c>
      <c r="CJ1541">
        <v>172</v>
      </c>
      <c r="CK1541" t="s">
        <v>352</v>
      </c>
      <c r="CL1541" t="s">
        <v>25</v>
      </c>
      <c r="CN1541">
        <f>IF(AND(Table11[[#This Row],[CF heating system]]&lt;&gt;"Gas boiler",Table11[[#This Row],[Subsector]]&lt;&gt;"Industry"),1,0)</f>
        <v>0</v>
      </c>
      <c r="CO1541" s="19">
        <v>0</v>
      </c>
    </row>
    <row r="1542" spans="3:93" x14ac:dyDescent="0.25">
      <c r="C1542" s="36"/>
      <c r="D1542" s="36"/>
      <c r="E1542" s="36"/>
      <c r="F1542" s="36"/>
      <c r="G1542" s="36"/>
      <c r="H1542" s="36"/>
      <c r="I1542" s="36"/>
      <c r="J1542" s="37"/>
      <c r="K1542" s="37"/>
      <c r="L1542" s="37"/>
      <c r="M1542" s="37"/>
      <c r="N1542" s="38"/>
      <c r="O1542" s="38"/>
      <c r="P1542" s="38"/>
      <c r="CI1542" t="s">
        <v>470</v>
      </c>
      <c r="CJ1542">
        <v>173</v>
      </c>
      <c r="CK1542" t="s">
        <v>352</v>
      </c>
      <c r="CL1542" t="s">
        <v>25</v>
      </c>
      <c r="CN1542">
        <f>IF(AND(Table11[[#This Row],[CF heating system]]&lt;&gt;"Gas boiler",Table11[[#This Row],[Subsector]]&lt;&gt;"Industry"),1,0)</f>
        <v>0</v>
      </c>
      <c r="CO1542" s="19">
        <v>0</v>
      </c>
    </row>
    <row r="1543" spans="3:93" x14ac:dyDescent="0.25">
      <c r="C1543" s="36"/>
      <c r="D1543" s="36"/>
      <c r="E1543" s="36"/>
      <c r="F1543" s="36"/>
      <c r="G1543" s="36"/>
      <c r="H1543" s="36"/>
      <c r="I1543" s="36"/>
      <c r="J1543" s="37"/>
      <c r="K1543" s="37"/>
      <c r="L1543" s="37"/>
      <c r="M1543" s="37"/>
      <c r="N1543" s="38"/>
      <c r="O1543" s="38"/>
      <c r="P1543" s="38"/>
      <c r="CI1543" t="s">
        <v>470</v>
      </c>
      <c r="CJ1543">
        <v>174</v>
      </c>
      <c r="CK1543" t="s">
        <v>352</v>
      </c>
      <c r="CL1543" t="s">
        <v>25</v>
      </c>
      <c r="CN1543">
        <f>IF(AND(Table11[[#This Row],[CF heating system]]&lt;&gt;"Gas boiler",Table11[[#This Row],[Subsector]]&lt;&gt;"Industry"),1,0)</f>
        <v>0</v>
      </c>
      <c r="CO1543" s="19">
        <v>0</v>
      </c>
    </row>
    <row r="1544" spans="3:93" x14ac:dyDescent="0.25">
      <c r="C1544" s="36"/>
      <c r="D1544" s="36"/>
      <c r="E1544" s="36"/>
      <c r="F1544" s="36"/>
      <c r="G1544" s="36"/>
      <c r="H1544" s="36"/>
      <c r="I1544" s="36"/>
      <c r="J1544" s="37"/>
      <c r="K1544" s="37"/>
      <c r="L1544" s="37"/>
      <c r="M1544" s="37"/>
      <c r="N1544" s="38"/>
      <c r="O1544" s="38"/>
      <c r="P1544" s="38"/>
      <c r="CI1544" t="s">
        <v>470</v>
      </c>
      <c r="CJ1544">
        <v>175</v>
      </c>
      <c r="CK1544" t="s">
        <v>352</v>
      </c>
      <c r="CL1544" t="s">
        <v>25</v>
      </c>
      <c r="CN1544">
        <f>IF(AND(Table11[[#This Row],[CF heating system]]&lt;&gt;"Gas boiler",Table11[[#This Row],[Subsector]]&lt;&gt;"Industry"),1,0)</f>
        <v>0</v>
      </c>
      <c r="CO1544" s="19">
        <v>0</v>
      </c>
    </row>
    <row r="1545" spans="3:93" x14ac:dyDescent="0.25">
      <c r="C1545" s="36"/>
      <c r="D1545" s="36"/>
      <c r="E1545" s="36"/>
      <c r="F1545" s="36"/>
      <c r="G1545" s="36"/>
      <c r="H1545" s="36"/>
      <c r="I1545" s="36"/>
      <c r="J1545" s="37"/>
      <c r="K1545" s="37"/>
      <c r="L1545" s="37"/>
      <c r="M1545" s="37"/>
      <c r="N1545" s="38"/>
      <c r="O1545" s="38"/>
      <c r="P1545" s="38"/>
      <c r="CI1545" t="s">
        <v>470</v>
      </c>
      <c r="CJ1545">
        <v>176</v>
      </c>
      <c r="CK1545" t="s">
        <v>352</v>
      </c>
      <c r="CL1545" t="s">
        <v>20</v>
      </c>
      <c r="CN1545">
        <f>IF(AND(Table11[[#This Row],[CF heating system]]&lt;&gt;"Gas boiler",Table11[[#This Row],[Subsector]]&lt;&gt;"Industry"),1,0)</f>
        <v>1</v>
      </c>
      <c r="CO1545" s="19">
        <v>289.47000000000003</v>
      </c>
    </row>
    <row r="1546" spans="3:93" x14ac:dyDescent="0.25">
      <c r="C1546" s="36"/>
      <c r="D1546" s="36"/>
      <c r="E1546" s="36"/>
      <c r="F1546" s="36"/>
      <c r="G1546" s="36"/>
      <c r="H1546" s="36"/>
      <c r="I1546" s="36"/>
      <c r="J1546" s="37"/>
      <c r="K1546" s="37"/>
      <c r="L1546" s="37"/>
      <c r="M1546" s="37"/>
      <c r="N1546" s="38"/>
      <c r="O1546" s="38"/>
      <c r="P1546" s="38"/>
      <c r="CI1546" t="s">
        <v>470</v>
      </c>
      <c r="CJ1546">
        <v>177</v>
      </c>
      <c r="CK1546" t="s">
        <v>352</v>
      </c>
      <c r="CL1546" t="s">
        <v>20</v>
      </c>
      <c r="CN1546">
        <f>IF(AND(Table11[[#This Row],[CF heating system]]&lt;&gt;"Gas boiler",Table11[[#This Row],[Subsector]]&lt;&gt;"Industry"),1,0)</f>
        <v>1</v>
      </c>
      <c r="CO1546" s="19">
        <v>289.47000000000003</v>
      </c>
    </row>
    <row r="1547" spans="3:93" x14ac:dyDescent="0.25">
      <c r="C1547" s="36"/>
      <c r="D1547" s="36"/>
      <c r="E1547" s="36"/>
      <c r="F1547" s="36"/>
      <c r="G1547" s="36"/>
      <c r="H1547" s="36"/>
      <c r="I1547" s="36"/>
      <c r="J1547" s="37"/>
      <c r="K1547" s="37"/>
      <c r="L1547" s="37"/>
      <c r="M1547" s="37"/>
      <c r="N1547" s="38"/>
      <c r="O1547" s="38"/>
      <c r="P1547" s="38"/>
      <c r="CI1547" t="s">
        <v>470</v>
      </c>
      <c r="CJ1547">
        <v>178</v>
      </c>
      <c r="CK1547" t="s">
        <v>352</v>
      </c>
      <c r="CL1547" t="s">
        <v>20</v>
      </c>
      <c r="CN1547">
        <f>IF(AND(Table11[[#This Row],[CF heating system]]&lt;&gt;"Gas boiler",Table11[[#This Row],[Subsector]]&lt;&gt;"Industry"),1,0)</f>
        <v>1</v>
      </c>
      <c r="CO1547" s="19">
        <v>289.47000000000003</v>
      </c>
    </row>
    <row r="1548" spans="3:93" x14ac:dyDescent="0.25">
      <c r="C1548" s="36"/>
      <c r="D1548" s="36"/>
      <c r="E1548" s="36"/>
      <c r="F1548" s="36"/>
      <c r="G1548" s="36"/>
      <c r="H1548" s="36"/>
      <c r="I1548" s="36"/>
      <c r="J1548" s="37"/>
      <c r="K1548" s="37"/>
      <c r="L1548" s="37"/>
      <c r="M1548" s="37"/>
      <c r="N1548" s="38"/>
      <c r="O1548" s="38"/>
      <c r="P1548" s="38"/>
      <c r="CI1548" t="s">
        <v>470</v>
      </c>
      <c r="CJ1548">
        <v>179</v>
      </c>
      <c r="CK1548" t="s">
        <v>352</v>
      </c>
      <c r="CL1548" t="s">
        <v>20</v>
      </c>
      <c r="CN1548">
        <f>IF(AND(Table11[[#This Row],[CF heating system]]&lt;&gt;"Gas boiler",Table11[[#This Row],[Subsector]]&lt;&gt;"Industry"),1,0)</f>
        <v>1</v>
      </c>
      <c r="CO1548" s="19">
        <v>289.47000000000003</v>
      </c>
    </row>
    <row r="1549" spans="3:93" x14ac:dyDescent="0.25">
      <c r="C1549" s="36"/>
      <c r="D1549" s="36"/>
      <c r="E1549" s="36"/>
      <c r="F1549" s="36"/>
      <c r="G1549" s="36"/>
      <c r="H1549" s="36"/>
      <c r="I1549" s="36"/>
      <c r="J1549" s="37"/>
      <c r="K1549" s="37"/>
      <c r="L1549" s="37"/>
      <c r="M1549" s="37"/>
      <c r="N1549" s="38"/>
      <c r="O1549" s="38"/>
      <c r="P1549" s="38"/>
      <c r="CI1549" t="s">
        <v>470</v>
      </c>
      <c r="CJ1549">
        <v>180</v>
      </c>
      <c r="CK1549" t="s">
        <v>352</v>
      </c>
      <c r="CL1549" t="s">
        <v>20</v>
      </c>
      <c r="CN1549">
        <f>IF(AND(Table11[[#This Row],[CF heating system]]&lt;&gt;"Gas boiler",Table11[[#This Row],[Subsector]]&lt;&gt;"Industry"),1,0)</f>
        <v>1</v>
      </c>
      <c r="CO1549" s="19">
        <v>289.47000000000003</v>
      </c>
    </row>
    <row r="1550" spans="3:93" x14ac:dyDescent="0.25">
      <c r="C1550" s="36"/>
      <c r="D1550" s="36"/>
      <c r="E1550" s="36"/>
      <c r="F1550" s="36"/>
      <c r="G1550" s="36"/>
      <c r="H1550" s="36"/>
      <c r="I1550" s="36"/>
      <c r="J1550" s="37"/>
      <c r="K1550" s="37"/>
      <c r="L1550" s="37"/>
      <c r="M1550" s="37"/>
      <c r="N1550" s="38"/>
      <c r="O1550" s="38"/>
      <c r="P1550" s="38"/>
      <c r="CI1550" t="s">
        <v>470</v>
      </c>
      <c r="CJ1550">
        <v>181</v>
      </c>
      <c r="CK1550" t="s">
        <v>352</v>
      </c>
      <c r="CL1550" t="s">
        <v>20</v>
      </c>
      <c r="CN1550">
        <f>IF(AND(Table11[[#This Row],[CF heating system]]&lt;&gt;"Gas boiler",Table11[[#This Row],[Subsector]]&lt;&gt;"Industry"),1,0)</f>
        <v>1</v>
      </c>
      <c r="CO1550" s="19">
        <v>289.47000000000003</v>
      </c>
    </row>
    <row r="1551" spans="3:93" x14ac:dyDescent="0.25">
      <c r="C1551" s="36"/>
      <c r="D1551" s="36"/>
      <c r="E1551" s="36"/>
      <c r="F1551" s="36"/>
      <c r="G1551" s="36"/>
      <c r="H1551" s="36"/>
      <c r="I1551" s="36"/>
      <c r="J1551" s="37"/>
      <c r="K1551" s="37"/>
      <c r="L1551" s="37"/>
      <c r="M1551" s="37"/>
      <c r="N1551" s="38"/>
      <c r="O1551" s="38"/>
      <c r="P1551" s="38"/>
      <c r="CI1551" t="s">
        <v>470</v>
      </c>
      <c r="CJ1551">
        <v>182</v>
      </c>
      <c r="CK1551" t="s">
        <v>352</v>
      </c>
      <c r="CL1551" t="s">
        <v>20</v>
      </c>
      <c r="CN1551">
        <f>IF(AND(Table11[[#This Row],[CF heating system]]&lt;&gt;"Gas boiler",Table11[[#This Row],[Subsector]]&lt;&gt;"Industry"),1,0)</f>
        <v>1</v>
      </c>
      <c r="CO1551" s="19">
        <v>289.47000000000003</v>
      </c>
    </row>
    <row r="1552" spans="3:93" x14ac:dyDescent="0.25">
      <c r="C1552" s="36"/>
      <c r="D1552" s="36"/>
      <c r="E1552" s="36"/>
      <c r="F1552" s="36"/>
      <c r="G1552" s="36"/>
      <c r="H1552" s="36"/>
      <c r="I1552" s="36"/>
      <c r="J1552" s="37"/>
      <c r="K1552" s="37"/>
      <c r="L1552" s="37"/>
      <c r="M1552" s="37"/>
      <c r="N1552" s="38"/>
      <c r="O1552" s="38"/>
      <c r="P1552" s="38"/>
      <c r="CI1552" t="s">
        <v>470</v>
      </c>
      <c r="CJ1552">
        <v>183</v>
      </c>
      <c r="CK1552" t="s">
        <v>352</v>
      </c>
      <c r="CL1552" t="s">
        <v>13</v>
      </c>
      <c r="CN1552">
        <f>IF(AND(Table11[[#This Row],[CF heating system]]&lt;&gt;"Gas boiler",Table11[[#This Row],[Subsector]]&lt;&gt;"Industry"),1,0)</f>
        <v>1</v>
      </c>
      <c r="CO1552" s="19">
        <v>289.47000000000003</v>
      </c>
    </row>
    <row r="1553" spans="3:93" x14ac:dyDescent="0.25">
      <c r="C1553" s="36"/>
      <c r="D1553" s="36"/>
      <c r="E1553" s="36"/>
      <c r="F1553" s="36"/>
      <c r="G1553" s="36"/>
      <c r="H1553" s="36"/>
      <c r="I1553" s="36"/>
      <c r="J1553" s="37"/>
      <c r="K1553" s="37"/>
      <c r="L1553" s="37"/>
      <c r="M1553" s="37"/>
      <c r="N1553" s="38"/>
      <c r="O1553" s="38"/>
      <c r="P1553" s="38"/>
      <c r="CI1553" t="s">
        <v>470</v>
      </c>
      <c r="CJ1553">
        <v>184</v>
      </c>
      <c r="CK1553" t="s">
        <v>352</v>
      </c>
      <c r="CL1553" t="s">
        <v>13</v>
      </c>
      <c r="CN1553">
        <f>IF(AND(Table11[[#This Row],[CF heating system]]&lt;&gt;"Gas boiler",Table11[[#This Row],[Subsector]]&lt;&gt;"Industry"),1,0)</f>
        <v>1</v>
      </c>
      <c r="CO1553" s="19">
        <v>289.47000000000003</v>
      </c>
    </row>
    <row r="1554" spans="3:93" x14ac:dyDescent="0.25">
      <c r="C1554" s="36"/>
      <c r="D1554" s="36"/>
      <c r="E1554" s="36"/>
      <c r="F1554" s="36"/>
      <c r="G1554" s="36"/>
      <c r="H1554" s="36"/>
      <c r="I1554" s="36"/>
      <c r="J1554" s="37"/>
      <c r="K1554" s="37"/>
      <c r="L1554" s="37"/>
      <c r="M1554" s="37"/>
      <c r="N1554" s="38"/>
      <c r="O1554" s="38"/>
      <c r="P1554" s="38"/>
      <c r="CI1554" t="s">
        <v>470</v>
      </c>
      <c r="CJ1554">
        <v>185</v>
      </c>
      <c r="CK1554" t="s">
        <v>352</v>
      </c>
      <c r="CL1554" t="s">
        <v>13</v>
      </c>
      <c r="CN1554">
        <f>IF(AND(Table11[[#This Row],[CF heating system]]&lt;&gt;"Gas boiler",Table11[[#This Row],[Subsector]]&lt;&gt;"Industry"),1,0)</f>
        <v>1</v>
      </c>
      <c r="CO1554" s="19">
        <v>289.47000000000003</v>
      </c>
    </row>
    <row r="1555" spans="3:93" x14ac:dyDescent="0.25">
      <c r="C1555" s="36"/>
      <c r="D1555" s="36"/>
      <c r="E1555" s="36"/>
      <c r="F1555" s="36"/>
      <c r="G1555" s="36"/>
      <c r="H1555" s="36"/>
      <c r="I1555" s="36"/>
      <c r="J1555" s="37"/>
      <c r="K1555" s="37"/>
      <c r="L1555" s="37"/>
      <c r="M1555" s="37"/>
      <c r="N1555" s="38"/>
      <c r="O1555" s="38"/>
      <c r="P1555" s="38"/>
      <c r="CI1555" t="s">
        <v>470</v>
      </c>
      <c r="CJ1555">
        <v>186</v>
      </c>
      <c r="CK1555" t="s">
        <v>352</v>
      </c>
      <c r="CL1555" t="s">
        <v>13</v>
      </c>
      <c r="CN1555">
        <f>IF(AND(Table11[[#This Row],[CF heating system]]&lt;&gt;"Gas boiler",Table11[[#This Row],[Subsector]]&lt;&gt;"Industry"),1,0)</f>
        <v>1</v>
      </c>
      <c r="CO1555" s="19">
        <v>289.47000000000003</v>
      </c>
    </row>
    <row r="1556" spans="3:93" x14ac:dyDescent="0.25">
      <c r="C1556" s="36"/>
      <c r="D1556" s="36"/>
      <c r="E1556" s="36"/>
      <c r="F1556" s="36"/>
      <c r="G1556" s="36"/>
      <c r="H1556" s="36"/>
      <c r="I1556" s="36"/>
      <c r="J1556" s="37"/>
      <c r="K1556" s="37"/>
      <c r="L1556" s="37"/>
      <c r="M1556" s="37"/>
      <c r="N1556" s="38"/>
      <c r="O1556" s="38"/>
      <c r="P1556" s="38"/>
      <c r="CI1556" t="s">
        <v>470</v>
      </c>
      <c r="CJ1556">
        <v>187</v>
      </c>
      <c r="CK1556" t="s">
        <v>352</v>
      </c>
      <c r="CL1556" t="s">
        <v>13</v>
      </c>
      <c r="CN1556">
        <f>IF(AND(Table11[[#This Row],[CF heating system]]&lt;&gt;"Gas boiler",Table11[[#This Row],[Subsector]]&lt;&gt;"Industry"),1,0)</f>
        <v>1</v>
      </c>
      <c r="CO1556" s="19">
        <v>289.47000000000003</v>
      </c>
    </row>
    <row r="1557" spans="3:93" x14ac:dyDescent="0.25">
      <c r="C1557" s="36"/>
      <c r="D1557" s="36"/>
      <c r="E1557" s="36"/>
      <c r="F1557" s="36"/>
      <c r="G1557" s="36"/>
      <c r="H1557" s="36"/>
      <c r="I1557" s="36"/>
      <c r="J1557" s="37"/>
      <c r="K1557" s="37"/>
      <c r="L1557" s="37"/>
      <c r="M1557" s="37"/>
      <c r="N1557" s="38"/>
      <c r="O1557" s="38"/>
      <c r="P1557" s="38"/>
      <c r="CI1557" t="s">
        <v>470</v>
      </c>
      <c r="CJ1557">
        <v>188</v>
      </c>
      <c r="CK1557" t="s">
        <v>352</v>
      </c>
      <c r="CL1557" t="s">
        <v>13</v>
      </c>
      <c r="CN1557">
        <f>IF(AND(Table11[[#This Row],[CF heating system]]&lt;&gt;"Gas boiler",Table11[[#This Row],[Subsector]]&lt;&gt;"Industry"),1,0)</f>
        <v>1</v>
      </c>
      <c r="CO1557" s="19">
        <v>289.47000000000003</v>
      </c>
    </row>
    <row r="1558" spans="3:93" x14ac:dyDescent="0.25">
      <c r="C1558" s="36"/>
      <c r="D1558" s="36"/>
      <c r="E1558" s="36"/>
      <c r="F1558" s="36"/>
      <c r="G1558" s="36"/>
      <c r="H1558" s="36"/>
      <c r="I1558" s="36"/>
      <c r="J1558" s="37"/>
      <c r="K1558" s="37"/>
      <c r="L1558" s="37"/>
      <c r="M1558" s="37"/>
      <c r="N1558" s="38"/>
      <c r="O1558" s="38"/>
      <c r="P1558" s="38"/>
      <c r="CI1558" t="s">
        <v>470</v>
      </c>
      <c r="CJ1558">
        <v>189</v>
      </c>
      <c r="CK1558" t="s">
        <v>352</v>
      </c>
      <c r="CL1558" t="s">
        <v>13</v>
      </c>
      <c r="CN1558">
        <f>IF(AND(Table11[[#This Row],[CF heating system]]&lt;&gt;"Gas boiler",Table11[[#This Row],[Subsector]]&lt;&gt;"Industry"),1,0)</f>
        <v>1</v>
      </c>
      <c r="CO1558" s="19">
        <v>289.47000000000003</v>
      </c>
    </row>
    <row r="1559" spans="3:93" x14ac:dyDescent="0.25">
      <c r="C1559" s="36"/>
      <c r="D1559" s="36"/>
      <c r="E1559" s="36"/>
      <c r="F1559" s="36"/>
      <c r="G1559" s="36"/>
      <c r="H1559" s="36"/>
      <c r="I1559" s="36"/>
      <c r="J1559" s="37"/>
      <c r="K1559" s="37"/>
      <c r="L1559" s="37"/>
      <c r="M1559" s="37"/>
      <c r="N1559" s="38"/>
      <c r="O1559" s="38"/>
      <c r="P1559" s="38"/>
      <c r="CI1559" t="s">
        <v>470</v>
      </c>
      <c r="CJ1559">
        <v>190</v>
      </c>
      <c r="CK1559" t="s">
        <v>352</v>
      </c>
      <c r="CL1559" t="s">
        <v>29</v>
      </c>
      <c r="CN1559">
        <f>IF(AND(Table11[[#This Row],[CF heating system]]&lt;&gt;"Gas boiler",Table11[[#This Row],[Subsector]]&lt;&gt;"Industry"),1,0)</f>
        <v>1</v>
      </c>
      <c r="CO1559" s="19">
        <v>289.47000000000003</v>
      </c>
    </row>
    <row r="1560" spans="3:93" x14ac:dyDescent="0.25">
      <c r="C1560" s="36"/>
      <c r="D1560" s="36"/>
      <c r="E1560" s="36"/>
      <c r="F1560" s="36"/>
      <c r="G1560" s="36"/>
      <c r="H1560" s="36"/>
      <c r="I1560" s="36"/>
      <c r="J1560" s="37"/>
      <c r="K1560" s="37"/>
      <c r="L1560" s="37"/>
      <c r="M1560" s="37"/>
      <c r="N1560" s="38"/>
      <c r="O1560" s="38"/>
      <c r="P1560" s="38"/>
      <c r="CI1560" t="s">
        <v>470</v>
      </c>
      <c r="CJ1560">
        <v>191</v>
      </c>
      <c r="CK1560" t="s">
        <v>352</v>
      </c>
      <c r="CL1560" t="s">
        <v>29</v>
      </c>
      <c r="CN1560">
        <f>IF(AND(Table11[[#This Row],[CF heating system]]&lt;&gt;"Gas boiler",Table11[[#This Row],[Subsector]]&lt;&gt;"Industry"),1,0)</f>
        <v>1</v>
      </c>
      <c r="CO1560" s="19">
        <v>289.47000000000003</v>
      </c>
    </row>
    <row r="1561" spans="3:93" x14ac:dyDescent="0.25">
      <c r="C1561" s="36"/>
      <c r="D1561" s="36"/>
      <c r="E1561" s="36"/>
      <c r="F1561" s="36"/>
      <c r="G1561" s="36"/>
      <c r="H1561" s="36"/>
      <c r="I1561" s="36"/>
      <c r="J1561" s="37"/>
      <c r="K1561" s="37"/>
      <c r="L1561" s="37"/>
      <c r="M1561" s="37"/>
      <c r="N1561" s="38"/>
      <c r="O1561" s="38"/>
      <c r="P1561" s="38"/>
      <c r="CI1561" t="s">
        <v>470</v>
      </c>
      <c r="CJ1561">
        <v>192</v>
      </c>
      <c r="CK1561" t="s">
        <v>352</v>
      </c>
      <c r="CL1561" t="s">
        <v>29</v>
      </c>
      <c r="CN1561">
        <f>IF(AND(Table11[[#This Row],[CF heating system]]&lt;&gt;"Gas boiler",Table11[[#This Row],[Subsector]]&lt;&gt;"Industry"),1,0)</f>
        <v>1</v>
      </c>
      <c r="CO1561" s="19">
        <v>289.47000000000003</v>
      </c>
    </row>
    <row r="1562" spans="3:93" x14ac:dyDescent="0.25">
      <c r="C1562" s="36"/>
      <c r="D1562" s="36"/>
      <c r="E1562" s="36"/>
      <c r="F1562" s="36"/>
      <c r="G1562" s="36"/>
      <c r="H1562" s="36"/>
      <c r="I1562" s="36"/>
      <c r="J1562" s="37"/>
      <c r="K1562" s="37"/>
      <c r="L1562" s="37"/>
      <c r="M1562" s="37"/>
      <c r="N1562" s="38"/>
      <c r="O1562" s="38"/>
      <c r="P1562" s="38"/>
      <c r="CI1562" t="s">
        <v>470</v>
      </c>
      <c r="CJ1562">
        <v>193</v>
      </c>
      <c r="CK1562" t="s">
        <v>352</v>
      </c>
      <c r="CL1562" t="s">
        <v>29</v>
      </c>
      <c r="CN1562">
        <f>IF(AND(Table11[[#This Row],[CF heating system]]&lt;&gt;"Gas boiler",Table11[[#This Row],[Subsector]]&lt;&gt;"Industry"),1,0)</f>
        <v>1</v>
      </c>
      <c r="CO1562" s="19">
        <v>289.47000000000003</v>
      </c>
    </row>
    <row r="1563" spans="3:93" x14ac:dyDescent="0.25">
      <c r="C1563" s="36"/>
      <c r="D1563" s="36"/>
      <c r="E1563" s="36"/>
      <c r="F1563" s="36"/>
      <c r="G1563" s="36"/>
      <c r="H1563" s="36"/>
      <c r="I1563" s="36"/>
      <c r="J1563" s="37"/>
      <c r="K1563" s="37"/>
      <c r="L1563" s="37"/>
      <c r="M1563" s="37"/>
      <c r="N1563" s="38"/>
      <c r="O1563" s="38"/>
      <c r="P1563" s="38"/>
      <c r="CI1563" t="s">
        <v>470</v>
      </c>
      <c r="CJ1563">
        <v>194</v>
      </c>
      <c r="CK1563" t="s">
        <v>352</v>
      </c>
      <c r="CL1563" t="s">
        <v>29</v>
      </c>
      <c r="CN1563">
        <f>IF(AND(Table11[[#This Row],[CF heating system]]&lt;&gt;"Gas boiler",Table11[[#This Row],[Subsector]]&lt;&gt;"Industry"),1,0)</f>
        <v>1</v>
      </c>
      <c r="CO1563" s="19">
        <v>289.47000000000003</v>
      </c>
    </row>
    <row r="1564" spans="3:93" x14ac:dyDescent="0.25">
      <c r="C1564" s="36"/>
      <c r="D1564" s="36"/>
      <c r="E1564" s="36"/>
      <c r="F1564" s="36"/>
      <c r="G1564" s="36"/>
      <c r="H1564" s="36"/>
      <c r="I1564" s="36"/>
      <c r="J1564" s="37"/>
      <c r="K1564" s="37"/>
      <c r="L1564" s="37"/>
      <c r="M1564" s="37"/>
      <c r="N1564" s="38"/>
      <c r="O1564" s="38"/>
      <c r="P1564" s="38"/>
      <c r="CI1564" t="s">
        <v>470</v>
      </c>
      <c r="CJ1564">
        <v>195</v>
      </c>
      <c r="CK1564" t="s">
        <v>352</v>
      </c>
      <c r="CL1564" t="s">
        <v>29</v>
      </c>
      <c r="CN1564">
        <f>IF(AND(Table11[[#This Row],[CF heating system]]&lt;&gt;"Gas boiler",Table11[[#This Row],[Subsector]]&lt;&gt;"Industry"),1,0)</f>
        <v>1</v>
      </c>
      <c r="CO1564" s="19">
        <v>289.47000000000003</v>
      </c>
    </row>
    <row r="1565" spans="3:93" x14ac:dyDescent="0.25">
      <c r="C1565" s="36"/>
      <c r="D1565" s="36"/>
      <c r="E1565" s="36"/>
      <c r="F1565" s="36"/>
      <c r="G1565" s="36"/>
      <c r="H1565" s="36"/>
      <c r="I1565" s="36"/>
      <c r="J1565" s="37"/>
      <c r="K1565" s="37"/>
      <c r="L1565" s="37"/>
      <c r="M1565" s="37"/>
      <c r="N1565" s="38"/>
      <c r="O1565" s="38"/>
      <c r="P1565" s="38"/>
      <c r="CI1565" t="s">
        <v>470</v>
      </c>
      <c r="CJ1565">
        <v>196</v>
      </c>
      <c r="CK1565" t="s">
        <v>352</v>
      </c>
      <c r="CL1565" t="s">
        <v>29</v>
      </c>
      <c r="CN1565">
        <f>IF(AND(Table11[[#This Row],[CF heating system]]&lt;&gt;"Gas boiler",Table11[[#This Row],[Subsector]]&lt;&gt;"Industry"),1,0)</f>
        <v>1</v>
      </c>
      <c r="CO1565" s="19">
        <v>289.47000000000003</v>
      </c>
    </row>
    <row r="1566" spans="3:93" x14ac:dyDescent="0.25">
      <c r="C1566" s="36"/>
      <c r="D1566" s="36"/>
      <c r="E1566" s="36"/>
      <c r="F1566" s="36"/>
      <c r="G1566" s="36"/>
      <c r="H1566" s="36"/>
      <c r="I1566" s="36"/>
      <c r="J1566" s="37"/>
      <c r="K1566" s="37"/>
      <c r="L1566" s="37"/>
      <c r="M1566" s="37"/>
      <c r="N1566" s="38"/>
      <c r="O1566" s="38"/>
      <c r="P1566" s="38"/>
      <c r="CI1566" t="s">
        <v>470</v>
      </c>
      <c r="CJ1566">
        <v>197</v>
      </c>
      <c r="CK1566" t="s">
        <v>352</v>
      </c>
      <c r="CL1566" t="s">
        <v>25</v>
      </c>
      <c r="CN1566">
        <f>IF(AND(Table11[[#This Row],[CF heating system]]&lt;&gt;"Gas boiler",Table11[[#This Row],[Subsector]]&lt;&gt;"Industry"),1,0)</f>
        <v>0</v>
      </c>
      <c r="CO1566" s="19">
        <v>0</v>
      </c>
    </row>
    <row r="1567" spans="3:93" x14ac:dyDescent="0.25">
      <c r="C1567" s="36"/>
      <c r="D1567" s="36"/>
      <c r="E1567" s="36"/>
      <c r="F1567" s="36"/>
      <c r="G1567" s="36"/>
      <c r="H1567" s="36"/>
      <c r="I1567" s="36"/>
      <c r="J1567" s="37"/>
      <c r="K1567" s="37"/>
      <c r="L1567" s="37"/>
      <c r="M1567" s="37"/>
      <c r="N1567" s="38"/>
      <c r="O1567" s="38"/>
      <c r="P1567" s="38"/>
      <c r="CI1567" t="s">
        <v>470</v>
      </c>
      <c r="CJ1567">
        <v>198</v>
      </c>
      <c r="CK1567" t="s">
        <v>352</v>
      </c>
      <c r="CL1567" t="s">
        <v>25</v>
      </c>
      <c r="CN1567">
        <f>IF(AND(Table11[[#This Row],[CF heating system]]&lt;&gt;"Gas boiler",Table11[[#This Row],[Subsector]]&lt;&gt;"Industry"),1,0)</f>
        <v>0</v>
      </c>
      <c r="CO1567" s="19">
        <v>0</v>
      </c>
    </row>
    <row r="1568" spans="3:93" x14ac:dyDescent="0.25">
      <c r="C1568" s="36"/>
      <c r="D1568" s="36"/>
      <c r="E1568" s="36"/>
      <c r="F1568" s="36"/>
      <c r="G1568" s="36"/>
      <c r="H1568" s="36"/>
      <c r="I1568" s="36"/>
      <c r="J1568" s="37"/>
      <c r="K1568" s="37"/>
      <c r="L1568" s="37"/>
      <c r="M1568" s="37"/>
      <c r="N1568" s="38"/>
      <c r="O1568" s="38"/>
      <c r="P1568" s="38"/>
      <c r="CI1568" t="s">
        <v>470</v>
      </c>
      <c r="CJ1568">
        <v>199</v>
      </c>
      <c r="CK1568" t="s">
        <v>352</v>
      </c>
      <c r="CL1568" t="s">
        <v>25</v>
      </c>
      <c r="CN1568">
        <f>IF(AND(Table11[[#This Row],[CF heating system]]&lt;&gt;"Gas boiler",Table11[[#This Row],[Subsector]]&lt;&gt;"Industry"),1,0)</f>
        <v>0</v>
      </c>
      <c r="CO1568" s="19">
        <v>0</v>
      </c>
    </row>
    <row r="1569" spans="3:93" x14ac:dyDescent="0.25">
      <c r="C1569" s="36"/>
      <c r="D1569" s="36"/>
      <c r="E1569" s="36"/>
      <c r="F1569" s="36"/>
      <c r="G1569" s="36"/>
      <c r="H1569" s="36"/>
      <c r="I1569" s="36"/>
      <c r="J1569" s="37"/>
      <c r="K1569" s="37"/>
      <c r="L1569" s="37"/>
      <c r="M1569" s="37"/>
      <c r="N1569" s="38"/>
      <c r="O1569" s="38"/>
      <c r="P1569" s="38"/>
      <c r="CI1569" t="s">
        <v>470</v>
      </c>
      <c r="CJ1569">
        <v>200</v>
      </c>
      <c r="CK1569" t="s">
        <v>352</v>
      </c>
      <c r="CL1569" t="s">
        <v>25</v>
      </c>
      <c r="CN1569">
        <f>IF(AND(Table11[[#This Row],[CF heating system]]&lt;&gt;"Gas boiler",Table11[[#This Row],[Subsector]]&lt;&gt;"Industry"),1,0)</f>
        <v>0</v>
      </c>
      <c r="CO1569" s="19">
        <v>0</v>
      </c>
    </row>
    <row r="1570" spans="3:93" x14ac:dyDescent="0.25">
      <c r="C1570" s="36"/>
      <c r="D1570" s="36"/>
      <c r="E1570" s="36"/>
      <c r="F1570" s="36"/>
      <c r="G1570" s="36"/>
      <c r="H1570" s="36"/>
      <c r="I1570" s="36"/>
      <c r="J1570" s="37"/>
      <c r="K1570" s="37"/>
      <c r="L1570" s="37"/>
      <c r="M1570" s="37"/>
      <c r="N1570" s="38"/>
      <c r="O1570" s="38"/>
      <c r="P1570" s="38"/>
      <c r="CI1570" t="s">
        <v>470</v>
      </c>
      <c r="CJ1570">
        <v>201</v>
      </c>
      <c r="CK1570" t="s">
        <v>352</v>
      </c>
      <c r="CL1570" t="s">
        <v>25</v>
      </c>
      <c r="CN1570">
        <f>IF(AND(Table11[[#This Row],[CF heating system]]&lt;&gt;"Gas boiler",Table11[[#This Row],[Subsector]]&lt;&gt;"Industry"),1,0)</f>
        <v>0</v>
      </c>
      <c r="CO1570" s="19">
        <v>0</v>
      </c>
    </row>
    <row r="1571" spans="3:93" x14ac:dyDescent="0.25">
      <c r="C1571" s="36"/>
      <c r="D1571" s="36"/>
      <c r="E1571" s="36"/>
      <c r="F1571" s="36"/>
      <c r="G1571" s="36"/>
      <c r="H1571" s="36"/>
      <c r="I1571" s="36"/>
      <c r="J1571" s="37"/>
      <c r="K1571" s="37"/>
      <c r="L1571" s="37"/>
      <c r="M1571" s="37"/>
      <c r="N1571" s="38"/>
      <c r="O1571" s="38"/>
      <c r="P1571" s="38"/>
      <c r="CI1571" t="s">
        <v>470</v>
      </c>
      <c r="CJ1571">
        <v>202</v>
      </c>
      <c r="CK1571" t="s">
        <v>352</v>
      </c>
      <c r="CL1571" t="s">
        <v>25</v>
      </c>
      <c r="CN1571">
        <f>IF(AND(Table11[[#This Row],[CF heating system]]&lt;&gt;"Gas boiler",Table11[[#This Row],[Subsector]]&lt;&gt;"Industry"),1,0)</f>
        <v>0</v>
      </c>
      <c r="CO1571" s="19">
        <v>0</v>
      </c>
    </row>
    <row r="1572" spans="3:93" x14ac:dyDescent="0.25">
      <c r="C1572" s="36"/>
      <c r="D1572" s="36"/>
      <c r="E1572" s="36"/>
      <c r="F1572" s="36"/>
      <c r="G1572" s="36"/>
      <c r="H1572" s="36"/>
      <c r="I1572" s="36"/>
      <c r="J1572" s="37"/>
      <c r="K1572" s="37"/>
      <c r="L1572" s="37"/>
      <c r="M1572" s="37"/>
      <c r="N1572" s="38"/>
      <c r="O1572" s="38"/>
      <c r="P1572" s="38"/>
      <c r="CI1572" t="s">
        <v>470</v>
      </c>
      <c r="CJ1572">
        <v>203</v>
      </c>
      <c r="CK1572" t="s">
        <v>352</v>
      </c>
      <c r="CL1572" t="s">
        <v>25</v>
      </c>
      <c r="CN1572">
        <f>IF(AND(Table11[[#This Row],[CF heating system]]&lt;&gt;"Gas boiler",Table11[[#This Row],[Subsector]]&lt;&gt;"Industry"),1,0)</f>
        <v>0</v>
      </c>
      <c r="CO1572" s="19">
        <v>0</v>
      </c>
    </row>
    <row r="1573" spans="3:93" x14ac:dyDescent="0.25">
      <c r="CI1573" t="s">
        <v>470</v>
      </c>
      <c r="CJ1573">
        <v>204</v>
      </c>
      <c r="CK1573" t="s">
        <v>352</v>
      </c>
      <c r="CL1573" t="s">
        <v>20</v>
      </c>
      <c r="CN1573">
        <f>IF(AND(Table11[[#This Row],[CF heating system]]&lt;&gt;"Gas boiler",Table11[[#This Row],[Subsector]]&lt;&gt;"Industry"),1,0)</f>
        <v>1</v>
      </c>
      <c r="CO1573" s="19">
        <v>289.47000000000003</v>
      </c>
    </row>
    <row r="1574" spans="3:93" x14ac:dyDescent="0.25">
      <c r="CI1574" t="s">
        <v>470</v>
      </c>
      <c r="CJ1574">
        <v>205</v>
      </c>
      <c r="CK1574" t="s">
        <v>352</v>
      </c>
      <c r="CL1574" t="s">
        <v>20</v>
      </c>
      <c r="CN1574">
        <f>IF(AND(Table11[[#This Row],[CF heating system]]&lt;&gt;"Gas boiler",Table11[[#This Row],[Subsector]]&lt;&gt;"Industry"),1,0)</f>
        <v>1</v>
      </c>
      <c r="CO1574" s="19">
        <v>289.47000000000003</v>
      </c>
    </row>
    <row r="1575" spans="3:93" x14ac:dyDescent="0.25">
      <c r="CI1575" t="s">
        <v>470</v>
      </c>
      <c r="CJ1575">
        <v>206</v>
      </c>
      <c r="CK1575" t="s">
        <v>352</v>
      </c>
      <c r="CL1575" t="s">
        <v>20</v>
      </c>
      <c r="CN1575">
        <f>IF(AND(Table11[[#This Row],[CF heating system]]&lt;&gt;"Gas boiler",Table11[[#This Row],[Subsector]]&lt;&gt;"Industry"),1,0)</f>
        <v>1</v>
      </c>
      <c r="CO1575" s="19">
        <v>289.47000000000003</v>
      </c>
    </row>
    <row r="1576" spans="3:93" x14ac:dyDescent="0.25">
      <c r="CI1576" t="s">
        <v>470</v>
      </c>
      <c r="CJ1576">
        <v>207</v>
      </c>
      <c r="CK1576" t="s">
        <v>352</v>
      </c>
      <c r="CL1576" t="s">
        <v>20</v>
      </c>
      <c r="CN1576">
        <f>IF(AND(Table11[[#This Row],[CF heating system]]&lt;&gt;"Gas boiler",Table11[[#This Row],[Subsector]]&lt;&gt;"Industry"),1,0)</f>
        <v>1</v>
      </c>
      <c r="CO1576" s="19">
        <v>289.47000000000003</v>
      </c>
    </row>
    <row r="1577" spans="3:93" x14ac:dyDescent="0.25">
      <c r="H1577" s="16"/>
      <c r="CI1577" t="s">
        <v>470</v>
      </c>
      <c r="CJ1577">
        <v>208</v>
      </c>
      <c r="CK1577" t="s">
        <v>352</v>
      </c>
      <c r="CL1577" t="s">
        <v>20</v>
      </c>
      <c r="CN1577">
        <f>IF(AND(Table11[[#This Row],[CF heating system]]&lt;&gt;"Gas boiler",Table11[[#This Row],[Subsector]]&lt;&gt;"Industry"),1,0)</f>
        <v>1</v>
      </c>
      <c r="CO1577" s="19">
        <v>289.47000000000003</v>
      </c>
    </row>
    <row r="1578" spans="3:93" x14ac:dyDescent="0.25">
      <c r="CI1578" t="s">
        <v>470</v>
      </c>
      <c r="CJ1578">
        <v>209</v>
      </c>
      <c r="CK1578" t="s">
        <v>352</v>
      </c>
      <c r="CL1578" t="s">
        <v>20</v>
      </c>
      <c r="CN1578">
        <f>IF(AND(Table11[[#This Row],[CF heating system]]&lt;&gt;"Gas boiler",Table11[[#This Row],[Subsector]]&lt;&gt;"Industry"),1,0)</f>
        <v>1</v>
      </c>
      <c r="CO1578" s="19">
        <v>289.47000000000003</v>
      </c>
    </row>
    <row r="1579" spans="3:93" x14ac:dyDescent="0.25">
      <c r="CI1579" t="s">
        <v>470</v>
      </c>
      <c r="CJ1579">
        <v>210</v>
      </c>
      <c r="CK1579" t="s">
        <v>352</v>
      </c>
      <c r="CL1579" t="s">
        <v>20</v>
      </c>
      <c r="CN1579">
        <f>IF(AND(Table11[[#This Row],[CF heating system]]&lt;&gt;"Gas boiler",Table11[[#This Row],[Subsector]]&lt;&gt;"Industry"),1,0)</f>
        <v>1</v>
      </c>
      <c r="CO1579" s="19">
        <v>289.47000000000003</v>
      </c>
    </row>
    <row r="1580" spans="3:93" x14ac:dyDescent="0.25">
      <c r="CI1580" t="s">
        <v>470</v>
      </c>
      <c r="CJ1580">
        <v>211</v>
      </c>
      <c r="CK1580" t="s">
        <v>352</v>
      </c>
      <c r="CL1580" t="s">
        <v>13</v>
      </c>
      <c r="CN1580">
        <f>IF(AND(Table11[[#This Row],[CF heating system]]&lt;&gt;"Gas boiler",Table11[[#This Row],[Subsector]]&lt;&gt;"Industry"),1,0)</f>
        <v>1</v>
      </c>
      <c r="CO1580" s="19">
        <v>289.47000000000003</v>
      </c>
    </row>
    <row r="1581" spans="3:93" x14ac:dyDescent="0.25">
      <c r="CI1581" t="s">
        <v>470</v>
      </c>
      <c r="CJ1581">
        <v>212</v>
      </c>
      <c r="CK1581" t="s">
        <v>352</v>
      </c>
      <c r="CL1581" t="s">
        <v>13</v>
      </c>
      <c r="CN1581">
        <f>IF(AND(Table11[[#This Row],[CF heating system]]&lt;&gt;"Gas boiler",Table11[[#This Row],[Subsector]]&lt;&gt;"Industry"),1,0)</f>
        <v>1</v>
      </c>
      <c r="CO1581" s="19">
        <v>289.47000000000003</v>
      </c>
    </row>
    <row r="1582" spans="3:93" x14ac:dyDescent="0.25">
      <c r="CI1582" t="s">
        <v>470</v>
      </c>
      <c r="CJ1582">
        <v>213</v>
      </c>
      <c r="CK1582" t="s">
        <v>352</v>
      </c>
      <c r="CL1582" t="s">
        <v>13</v>
      </c>
      <c r="CN1582">
        <f>IF(AND(Table11[[#This Row],[CF heating system]]&lt;&gt;"Gas boiler",Table11[[#This Row],[Subsector]]&lt;&gt;"Industry"),1,0)</f>
        <v>1</v>
      </c>
      <c r="CO1582" s="19">
        <v>289.47000000000003</v>
      </c>
    </row>
    <row r="1583" spans="3:93" x14ac:dyDescent="0.25">
      <c r="CI1583" t="s">
        <v>470</v>
      </c>
      <c r="CJ1583">
        <v>214</v>
      </c>
      <c r="CK1583" t="s">
        <v>352</v>
      </c>
      <c r="CL1583" t="s">
        <v>13</v>
      </c>
      <c r="CN1583">
        <f>IF(AND(Table11[[#This Row],[CF heating system]]&lt;&gt;"Gas boiler",Table11[[#This Row],[Subsector]]&lt;&gt;"Industry"),1,0)</f>
        <v>1</v>
      </c>
      <c r="CO1583" s="19">
        <v>289.47000000000003</v>
      </c>
    </row>
    <row r="1584" spans="3:93" x14ac:dyDescent="0.25">
      <c r="CI1584" t="s">
        <v>470</v>
      </c>
      <c r="CJ1584">
        <v>215</v>
      </c>
      <c r="CK1584" t="s">
        <v>352</v>
      </c>
      <c r="CL1584" t="s">
        <v>13</v>
      </c>
      <c r="CN1584">
        <f>IF(AND(Table11[[#This Row],[CF heating system]]&lt;&gt;"Gas boiler",Table11[[#This Row],[Subsector]]&lt;&gt;"Industry"),1,0)</f>
        <v>1</v>
      </c>
      <c r="CO1584" s="19">
        <v>289.47000000000003</v>
      </c>
    </row>
    <row r="1585" spans="87:93" x14ac:dyDescent="0.25">
      <c r="CI1585" t="s">
        <v>470</v>
      </c>
      <c r="CJ1585">
        <v>216</v>
      </c>
      <c r="CK1585" t="s">
        <v>352</v>
      </c>
      <c r="CL1585" t="s">
        <v>13</v>
      </c>
      <c r="CN1585">
        <f>IF(AND(Table11[[#This Row],[CF heating system]]&lt;&gt;"Gas boiler",Table11[[#This Row],[Subsector]]&lt;&gt;"Industry"),1,0)</f>
        <v>1</v>
      </c>
      <c r="CO1585" s="19">
        <v>289.47000000000003</v>
      </c>
    </row>
    <row r="1586" spans="87:93" x14ac:dyDescent="0.25">
      <c r="CI1586" t="s">
        <v>470</v>
      </c>
      <c r="CJ1586">
        <v>217</v>
      </c>
      <c r="CK1586" t="s">
        <v>352</v>
      </c>
      <c r="CL1586" t="s">
        <v>13</v>
      </c>
      <c r="CN1586">
        <f>IF(AND(Table11[[#This Row],[CF heating system]]&lt;&gt;"Gas boiler",Table11[[#This Row],[Subsector]]&lt;&gt;"Industry"),1,0)</f>
        <v>1</v>
      </c>
      <c r="CO1586" s="19">
        <v>289.47000000000003</v>
      </c>
    </row>
    <row r="1587" spans="87:93" x14ac:dyDescent="0.25">
      <c r="CI1587" t="s">
        <v>470</v>
      </c>
      <c r="CJ1587">
        <v>218</v>
      </c>
      <c r="CK1587" t="s">
        <v>352</v>
      </c>
      <c r="CL1587" t="s">
        <v>29</v>
      </c>
      <c r="CN1587">
        <f>IF(AND(Table11[[#This Row],[CF heating system]]&lt;&gt;"Gas boiler",Table11[[#This Row],[Subsector]]&lt;&gt;"Industry"),1,0)</f>
        <v>1</v>
      </c>
      <c r="CO1587" s="19">
        <v>289.47000000000003</v>
      </c>
    </row>
    <row r="1588" spans="87:93" x14ac:dyDescent="0.25">
      <c r="CI1588" t="s">
        <v>470</v>
      </c>
      <c r="CJ1588">
        <v>219</v>
      </c>
      <c r="CK1588" t="s">
        <v>352</v>
      </c>
      <c r="CL1588" t="s">
        <v>29</v>
      </c>
      <c r="CN1588">
        <f>IF(AND(Table11[[#This Row],[CF heating system]]&lt;&gt;"Gas boiler",Table11[[#This Row],[Subsector]]&lt;&gt;"Industry"),1,0)</f>
        <v>1</v>
      </c>
      <c r="CO1588" s="19">
        <v>289.47000000000003</v>
      </c>
    </row>
    <row r="1589" spans="87:93" x14ac:dyDescent="0.25">
      <c r="CI1589" t="s">
        <v>470</v>
      </c>
      <c r="CJ1589">
        <v>220</v>
      </c>
      <c r="CK1589" t="s">
        <v>352</v>
      </c>
      <c r="CL1589" t="s">
        <v>29</v>
      </c>
      <c r="CN1589">
        <f>IF(AND(Table11[[#This Row],[CF heating system]]&lt;&gt;"Gas boiler",Table11[[#This Row],[Subsector]]&lt;&gt;"Industry"),1,0)</f>
        <v>1</v>
      </c>
      <c r="CO1589" s="19">
        <v>289.47000000000003</v>
      </c>
    </row>
    <row r="1590" spans="87:93" x14ac:dyDescent="0.25">
      <c r="CI1590" t="s">
        <v>470</v>
      </c>
      <c r="CJ1590">
        <v>221</v>
      </c>
      <c r="CK1590" t="s">
        <v>352</v>
      </c>
      <c r="CL1590" t="s">
        <v>29</v>
      </c>
      <c r="CN1590">
        <f>IF(AND(Table11[[#This Row],[CF heating system]]&lt;&gt;"Gas boiler",Table11[[#This Row],[Subsector]]&lt;&gt;"Industry"),1,0)</f>
        <v>1</v>
      </c>
      <c r="CO1590" s="19">
        <v>289.47000000000003</v>
      </c>
    </row>
    <row r="1591" spans="87:93" x14ac:dyDescent="0.25">
      <c r="CI1591" t="s">
        <v>470</v>
      </c>
      <c r="CJ1591">
        <v>222</v>
      </c>
      <c r="CK1591" t="s">
        <v>352</v>
      </c>
      <c r="CL1591" t="s">
        <v>29</v>
      </c>
      <c r="CN1591">
        <f>IF(AND(Table11[[#This Row],[CF heating system]]&lt;&gt;"Gas boiler",Table11[[#This Row],[Subsector]]&lt;&gt;"Industry"),1,0)</f>
        <v>1</v>
      </c>
      <c r="CO1591" s="19">
        <v>289.47000000000003</v>
      </c>
    </row>
    <row r="1592" spans="87:93" x14ac:dyDescent="0.25">
      <c r="CI1592" t="s">
        <v>470</v>
      </c>
      <c r="CJ1592">
        <v>223</v>
      </c>
      <c r="CK1592" t="s">
        <v>352</v>
      </c>
      <c r="CL1592" t="s">
        <v>29</v>
      </c>
      <c r="CN1592">
        <f>IF(AND(Table11[[#This Row],[CF heating system]]&lt;&gt;"Gas boiler",Table11[[#This Row],[Subsector]]&lt;&gt;"Industry"),1,0)</f>
        <v>1</v>
      </c>
      <c r="CO1592" s="19">
        <v>289.47000000000003</v>
      </c>
    </row>
    <row r="1593" spans="87:93" x14ac:dyDescent="0.25">
      <c r="CI1593" t="s">
        <v>470</v>
      </c>
      <c r="CJ1593">
        <v>224</v>
      </c>
      <c r="CK1593" t="s">
        <v>352</v>
      </c>
      <c r="CL1593" t="s">
        <v>29</v>
      </c>
      <c r="CN1593">
        <f>IF(AND(Table11[[#This Row],[CF heating system]]&lt;&gt;"Gas boiler",Table11[[#This Row],[Subsector]]&lt;&gt;"Industry"),1,0)</f>
        <v>1</v>
      </c>
      <c r="CO1593" s="19">
        <v>289.47000000000003</v>
      </c>
    </row>
    <row r="1594" spans="87:93" x14ac:dyDescent="0.25">
      <c r="CI1594" t="s">
        <v>470</v>
      </c>
      <c r="CJ1594">
        <v>225</v>
      </c>
      <c r="CK1594" t="s">
        <v>352</v>
      </c>
      <c r="CL1594" t="s">
        <v>25</v>
      </c>
      <c r="CN1594">
        <f>IF(AND(Table11[[#This Row],[CF heating system]]&lt;&gt;"Gas boiler",Table11[[#This Row],[Subsector]]&lt;&gt;"Industry"),1,0)</f>
        <v>0</v>
      </c>
      <c r="CO1594" s="19">
        <v>0</v>
      </c>
    </row>
    <row r="1595" spans="87:93" x14ac:dyDescent="0.25">
      <c r="CI1595" t="s">
        <v>470</v>
      </c>
      <c r="CJ1595">
        <v>226</v>
      </c>
      <c r="CK1595" t="s">
        <v>352</v>
      </c>
      <c r="CL1595" t="s">
        <v>25</v>
      </c>
      <c r="CN1595">
        <f>IF(AND(Table11[[#This Row],[CF heating system]]&lt;&gt;"Gas boiler",Table11[[#This Row],[Subsector]]&lt;&gt;"Industry"),1,0)</f>
        <v>0</v>
      </c>
      <c r="CO1595" s="19">
        <v>0</v>
      </c>
    </row>
    <row r="1596" spans="87:93" x14ac:dyDescent="0.25">
      <c r="CI1596" t="s">
        <v>470</v>
      </c>
      <c r="CJ1596">
        <v>227</v>
      </c>
      <c r="CK1596" t="s">
        <v>352</v>
      </c>
      <c r="CL1596" t="s">
        <v>25</v>
      </c>
      <c r="CN1596">
        <f>IF(AND(Table11[[#This Row],[CF heating system]]&lt;&gt;"Gas boiler",Table11[[#This Row],[Subsector]]&lt;&gt;"Industry"),1,0)</f>
        <v>0</v>
      </c>
      <c r="CO1596" s="19">
        <v>0</v>
      </c>
    </row>
    <row r="1597" spans="87:93" x14ac:dyDescent="0.25">
      <c r="CI1597" t="s">
        <v>470</v>
      </c>
      <c r="CJ1597">
        <v>228</v>
      </c>
      <c r="CK1597" t="s">
        <v>352</v>
      </c>
      <c r="CL1597" t="s">
        <v>25</v>
      </c>
      <c r="CN1597">
        <f>IF(AND(Table11[[#This Row],[CF heating system]]&lt;&gt;"Gas boiler",Table11[[#This Row],[Subsector]]&lt;&gt;"Industry"),1,0)</f>
        <v>0</v>
      </c>
      <c r="CO1597" s="19">
        <v>0</v>
      </c>
    </row>
    <row r="1598" spans="87:93" x14ac:dyDescent="0.25">
      <c r="CI1598" t="s">
        <v>470</v>
      </c>
      <c r="CJ1598">
        <v>229</v>
      </c>
      <c r="CK1598" t="s">
        <v>352</v>
      </c>
      <c r="CL1598" t="s">
        <v>25</v>
      </c>
      <c r="CN1598">
        <f>IF(AND(Table11[[#This Row],[CF heating system]]&lt;&gt;"Gas boiler",Table11[[#This Row],[Subsector]]&lt;&gt;"Industry"),1,0)</f>
        <v>0</v>
      </c>
      <c r="CO1598" s="19">
        <v>0</v>
      </c>
    </row>
    <row r="1599" spans="87:93" x14ac:dyDescent="0.25">
      <c r="CI1599" t="s">
        <v>470</v>
      </c>
      <c r="CJ1599">
        <v>230</v>
      </c>
      <c r="CK1599" t="s">
        <v>352</v>
      </c>
      <c r="CL1599" t="s">
        <v>25</v>
      </c>
      <c r="CN1599">
        <f>IF(AND(Table11[[#This Row],[CF heating system]]&lt;&gt;"Gas boiler",Table11[[#This Row],[Subsector]]&lt;&gt;"Industry"),1,0)</f>
        <v>0</v>
      </c>
      <c r="CO1599" s="19">
        <v>0</v>
      </c>
    </row>
    <row r="1600" spans="87:93" x14ac:dyDescent="0.25">
      <c r="CI1600" t="s">
        <v>470</v>
      </c>
      <c r="CJ1600">
        <v>231</v>
      </c>
      <c r="CK1600" t="s">
        <v>352</v>
      </c>
      <c r="CL1600" t="s">
        <v>25</v>
      </c>
      <c r="CN1600">
        <f>IF(AND(Table11[[#This Row],[CF heating system]]&lt;&gt;"Gas boiler",Table11[[#This Row],[Subsector]]&lt;&gt;"Industry"),1,0)</f>
        <v>0</v>
      </c>
      <c r="CO1600" s="19">
        <v>0</v>
      </c>
    </row>
    <row r="1601" spans="87:93" x14ac:dyDescent="0.25">
      <c r="CI1601" t="s">
        <v>470</v>
      </c>
      <c r="CJ1601">
        <v>232</v>
      </c>
      <c r="CK1601" t="s">
        <v>352</v>
      </c>
      <c r="CL1601" t="s">
        <v>20</v>
      </c>
      <c r="CN1601">
        <f>IF(AND(Table11[[#This Row],[CF heating system]]&lt;&gt;"Gas boiler",Table11[[#This Row],[Subsector]]&lt;&gt;"Industry"),1,0)</f>
        <v>1</v>
      </c>
      <c r="CO1601" s="19">
        <v>289.47000000000003</v>
      </c>
    </row>
    <row r="1602" spans="87:93" x14ac:dyDescent="0.25">
      <c r="CI1602" t="s">
        <v>470</v>
      </c>
      <c r="CJ1602">
        <v>233</v>
      </c>
      <c r="CK1602" t="s">
        <v>352</v>
      </c>
      <c r="CL1602" t="s">
        <v>20</v>
      </c>
      <c r="CN1602">
        <f>IF(AND(Table11[[#This Row],[CF heating system]]&lt;&gt;"Gas boiler",Table11[[#This Row],[Subsector]]&lt;&gt;"Industry"),1,0)</f>
        <v>1</v>
      </c>
      <c r="CO1602" s="19">
        <v>289.47000000000003</v>
      </c>
    </row>
    <row r="1603" spans="87:93" x14ac:dyDescent="0.25">
      <c r="CI1603" t="s">
        <v>470</v>
      </c>
      <c r="CJ1603">
        <v>234</v>
      </c>
      <c r="CK1603" t="s">
        <v>352</v>
      </c>
      <c r="CL1603" t="s">
        <v>20</v>
      </c>
      <c r="CN1603">
        <f>IF(AND(Table11[[#This Row],[CF heating system]]&lt;&gt;"Gas boiler",Table11[[#This Row],[Subsector]]&lt;&gt;"Industry"),1,0)</f>
        <v>1</v>
      </c>
      <c r="CO1603" s="19">
        <v>289.47000000000003</v>
      </c>
    </row>
    <row r="1604" spans="87:93" x14ac:dyDescent="0.25">
      <c r="CI1604" t="s">
        <v>470</v>
      </c>
      <c r="CJ1604">
        <v>235</v>
      </c>
      <c r="CK1604" t="s">
        <v>352</v>
      </c>
      <c r="CL1604" t="s">
        <v>20</v>
      </c>
      <c r="CN1604">
        <f>IF(AND(Table11[[#This Row],[CF heating system]]&lt;&gt;"Gas boiler",Table11[[#This Row],[Subsector]]&lt;&gt;"Industry"),1,0)</f>
        <v>1</v>
      </c>
      <c r="CO1604" s="19">
        <v>289.47000000000003</v>
      </c>
    </row>
    <row r="1605" spans="87:93" x14ac:dyDescent="0.25">
      <c r="CI1605" t="s">
        <v>470</v>
      </c>
      <c r="CJ1605">
        <v>236</v>
      </c>
      <c r="CK1605" t="s">
        <v>352</v>
      </c>
      <c r="CL1605" t="s">
        <v>20</v>
      </c>
      <c r="CN1605">
        <f>IF(AND(Table11[[#This Row],[CF heating system]]&lt;&gt;"Gas boiler",Table11[[#This Row],[Subsector]]&lt;&gt;"Industry"),1,0)</f>
        <v>1</v>
      </c>
      <c r="CO1605" s="19">
        <v>289.47000000000003</v>
      </c>
    </row>
    <row r="1606" spans="87:93" x14ac:dyDescent="0.25">
      <c r="CI1606" t="s">
        <v>470</v>
      </c>
      <c r="CJ1606">
        <v>237</v>
      </c>
      <c r="CK1606" t="s">
        <v>352</v>
      </c>
      <c r="CL1606" t="s">
        <v>20</v>
      </c>
      <c r="CN1606">
        <f>IF(AND(Table11[[#This Row],[CF heating system]]&lt;&gt;"Gas boiler",Table11[[#This Row],[Subsector]]&lt;&gt;"Industry"),1,0)</f>
        <v>1</v>
      </c>
      <c r="CO1606" s="19">
        <v>289.47000000000003</v>
      </c>
    </row>
    <row r="1607" spans="87:93" x14ac:dyDescent="0.25">
      <c r="CI1607" t="s">
        <v>470</v>
      </c>
      <c r="CJ1607">
        <v>238</v>
      </c>
      <c r="CK1607" t="s">
        <v>352</v>
      </c>
      <c r="CL1607" t="s">
        <v>20</v>
      </c>
      <c r="CN1607">
        <f>IF(AND(Table11[[#This Row],[CF heating system]]&lt;&gt;"Gas boiler",Table11[[#This Row],[Subsector]]&lt;&gt;"Industry"),1,0)</f>
        <v>1</v>
      </c>
      <c r="CO1607" s="19">
        <v>289.47000000000003</v>
      </c>
    </row>
    <row r="1608" spans="87:93" x14ac:dyDescent="0.25">
      <c r="CI1608" t="s">
        <v>470</v>
      </c>
      <c r="CJ1608">
        <v>239</v>
      </c>
      <c r="CK1608" t="s">
        <v>352</v>
      </c>
      <c r="CL1608" t="s">
        <v>13</v>
      </c>
      <c r="CN1608">
        <f>IF(AND(Table11[[#This Row],[CF heating system]]&lt;&gt;"Gas boiler",Table11[[#This Row],[Subsector]]&lt;&gt;"Industry"),1,0)</f>
        <v>1</v>
      </c>
      <c r="CO1608" s="19">
        <v>289.47000000000003</v>
      </c>
    </row>
    <row r="1609" spans="87:93" x14ac:dyDescent="0.25">
      <c r="CI1609" t="s">
        <v>470</v>
      </c>
      <c r="CJ1609">
        <v>240</v>
      </c>
      <c r="CK1609" t="s">
        <v>352</v>
      </c>
      <c r="CL1609" t="s">
        <v>13</v>
      </c>
      <c r="CN1609">
        <f>IF(AND(Table11[[#This Row],[CF heating system]]&lt;&gt;"Gas boiler",Table11[[#This Row],[Subsector]]&lt;&gt;"Industry"),1,0)</f>
        <v>1</v>
      </c>
      <c r="CO1609" s="19">
        <v>289.47000000000003</v>
      </c>
    </row>
    <row r="1610" spans="87:93" x14ac:dyDescent="0.25">
      <c r="CI1610" t="s">
        <v>470</v>
      </c>
      <c r="CJ1610">
        <v>241</v>
      </c>
      <c r="CK1610" t="s">
        <v>352</v>
      </c>
      <c r="CL1610" t="s">
        <v>13</v>
      </c>
      <c r="CN1610">
        <f>IF(AND(Table11[[#This Row],[CF heating system]]&lt;&gt;"Gas boiler",Table11[[#This Row],[Subsector]]&lt;&gt;"Industry"),1,0)</f>
        <v>1</v>
      </c>
      <c r="CO1610" s="19">
        <v>289.47000000000003</v>
      </c>
    </row>
    <row r="1611" spans="87:93" x14ac:dyDescent="0.25">
      <c r="CI1611" t="s">
        <v>470</v>
      </c>
      <c r="CJ1611">
        <v>242</v>
      </c>
      <c r="CK1611" t="s">
        <v>352</v>
      </c>
      <c r="CL1611" t="s">
        <v>13</v>
      </c>
      <c r="CN1611">
        <f>IF(AND(Table11[[#This Row],[CF heating system]]&lt;&gt;"Gas boiler",Table11[[#This Row],[Subsector]]&lt;&gt;"Industry"),1,0)</f>
        <v>1</v>
      </c>
      <c r="CO1611" s="19">
        <v>289.47000000000003</v>
      </c>
    </row>
    <row r="1612" spans="87:93" x14ac:dyDescent="0.25">
      <c r="CI1612" t="s">
        <v>470</v>
      </c>
      <c r="CJ1612">
        <v>243</v>
      </c>
      <c r="CK1612" t="s">
        <v>352</v>
      </c>
      <c r="CL1612" t="s">
        <v>13</v>
      </c>
      <c r="CN1612">
        <f>IF(AND(Table11[[#This Row],[CF heating system]]&lt;&gt;"Gas boiler",Table11[[#This Row],[Subsector]]&lt;&gt;"Industry"),1,0)</f>
        <v>1</v>
      </c>
      <c r="CO1612" s="19">
        <v>289.47000000000003</v>
      </c>
    </row>
    <row r="1613" spans="87:93" x14ac:dyDescent="0.25">
      <c r="CI1613" t="s">
        <v>470</v>
      </c>
      <c r="CJ1613">
        <v>244</v>
      </c>
      <c r="CK1613" t="s">
        <v>352</v>
      </c>
      <c r="CL1613" t="s">
        <v>13</v>
      </c>
      <c r="CN1613">
        <f>IF(AND(Table11[[#This Row],[CF heating system]]&lt;&gt;"Gas boiler",Table11[[#This Row],[Subsector]]&lt;&gt;"Industry"),1,0)</f>
        <v>1</v>
      </c>
      <c r="CO1613" s="19">
        <v>289.47000000000003</v>
      </c>
    </row>
    <row r="1614" spans="87:93" x14ac:dyDescent="0.25">
      <c r="CI1614" t="s">
        <v>470</v>
      </c>
      <c r="CJ1614">
        <v>245</v>
      </c>
      <c r="CK1614" t="s">
        <v>352</v>
      </c>
      <c r="CL1614" t="s">
        <v>13</v>
      </c>
      <c r="CN1614">
        <f>IF(AND(Table11[[#This Row],[CF heating system]]&lt;&gt;"Gas boiler",Table11[[#This Row],[Subsector]]&lt;&gt;"Industry"),1,0)</f>
        <v>1</v>
      </c>
      <c r="CO1614" s="19">
        <v>289.47000000000003</v>
      </c>
    </row>
    <row r="1615" spans="87:93" x14ac:dyDescent="0.25">
      <c r="CI1615" t="s">
        <v>470</v>
      </c>
      <c r="CJ1615">
        <v>246</v>
      </c>
      <c r="CK1615" t="s">
        <v>352</v>
      </c>
      <c r="CL1615" t="s">
        <v>29</v>
      </c>
      <c r="CN1615">
        <f>IF(AND(Table11[[#This Row],[CF heating system]]&lt;&gt;"Gas boiler",Table11[[#This Row],[Subsector]]&lt;&gt;"Industry"),1,0)</f>
        <v>1</v>
      </c>
      <c r="CO1615" s="19">
        <v>289.47000000000003</v>
      </c>
    </row>
    <row r="1616" spans="87:93" x14ac:dyDescent="0.25">
      <c r="CI1616" t="s">
        <v>470</v>
      </c>
      <c r="CJ1616">
        <v>247</v>
      </c>
      <c r="CK1616" t="s">
        <v>352</v>
      </c>
      <c r="CL1616" t="s">
        <v>29</v>
      </c>
      <c r="CN1616">
        <f>IF(AND(Table11[[#This Row],[CF heating system]]&lt;&gt;"Gas boiler",Table11[[#This Row],[Subsector]]&lt;&gt;"Industry"),1,0)</f>
        <v>1</v>
      </c>
      <c r="CO1616" s="19">
        <v>289.47000000000003</v>
      </c>
    </row>
    <row r="1617" spans="87:93" x14ac:dyDescent="0.25">
      <c r="CI1617" t="s">
        <v>470</v>
      </c>
      <c r="CJ1617">
        <v>248</v>
      </c>
      <c r="CK1617" t="s">
        <v>352</v>
      </c>
      <c r="CL1617" t="s">
        <v>29</v>
      </c>
      <c r="CN1617">
        <f>IF(AND(Table11[[#This Row],[CF heating system]]&lt;&gt;"Gas boiler",Table11[[#This Row],[Subsector]]&lt;&gt;"Industry"),1,0)</f>
        <v>1</v>
      </c>
      <c r="CO1617" s="19">
        <v>289.47000000000003</v>
      </c>
    </row>
    <row r="1618" spans="87:93" x14ac:dyDescent="0.25">
      <c r="CI1618" t="s">
        <v>470</v>
      </c>
      <c r="CJ1618">
        <v>249</v>
      </c>
      <c r="CK1618" t="s">
        <v>352</v>
      </c>
      <c r="CL1618" t="s">
        <v>29</v>
      </c>
      <c r="CN1618">
        <f>IF(AND(Table11[[#This Row],[CF heating system]]&lt;&gt;"Gas boiler",Table11[[#This Row],[Subsector]]&lt;&gt;"Industry"),1,0)</f>
        <v>1</v>
      </c>
      <c r="CO1618" s="19">
        <v>289.47000000000003</v>
      </c>
    </row>
    <row r="1619" spans="87:93" x14ac:dyDescent="0.25">
      <c r="CI1619" t="s">
        <v>470</v>
      </c>
      <c r="CJ1619">
        <v>250</v>
      </c>
      <c r="CK1619" t="s">
        <v>352</v>
      </c>
      <c r="CL1619" t="s">
        <v>29</v>
      </c>
      <c r="CN1619">
        <f>IF(AND(Table11[[#This Row],[CF heating system]]&lt;&gt;"Gas boiler",Table11[[#This Row],[Subsector]]&lt;&gt;"Industry"),1,0)</f>
        <v>1</v>
      </c>
      <c r="CO1619" s="19">
        <v>289.47000000000003</v>
      </c>
    </row>
    <row r="1620" spans="87:93" x14ac:dyDescent="0.25">
      <c r="CI1620" t="s">
        <v>470</v>
      </c>
      <c r="CJ1620">
        <v>251</v>
      </c>
      <c r="CK1620" t="s">
        <v>352</v>
      </c>
      <c r="CL1620" t="s">
        <v>29</v>
      </c>
      <c r="CN1620">
        <f>IF(AND(Table11[[#This Row],[CF heating system]]&lt;&gt;"Gas boiler",Table11[[#This Row],[Subsector]]&lt;&gt;"Industry"),1,0)</f>
        <v>1</v>
      </c>
      <c r="CO1620" s="19">
        <v>289.47000000000003</v>
      </c>
    </row>
    <row r="1621" spans="87:93" x14ac:dyDescent="0.25">
      <c r="CI1621" t="s">
        <v>470</v>
      </c>
      <c r="CJ1621">
        <v>252</v>
      </c>
      <c r="CK1621" t="s">
        <v>352</v>
      </c>
      <c r="CL1621" t="s">
        <v>29</v>
      </c>
      <c r="CN1621">
        <f>IF(AND(Table11[[#This Row],[CF heating system]]&lt;&gt;"Gas boiler",Table11[[#This Row],[Subsector]]&lt;&gt;"Industry"),1,0)</f>
        <v>1</v>
      </c>
      <c r="CO1621" s="19">
        <v>289.47000000000003</v>
      </c>
    </row>
    <row r="1622" spans="87:93" x14ac:dyDescent="0.25">
      <c r="CI1622" t="s">
        <v>470</v>
      </c>
      <c r="CJ1622">
        <v>253</v>
      </c>
      <c r="CK1622" t="s">
        <v>352</v>
      </c>
      <c r="CL1622" t="s">
        <v>25</v>
      </c>
      <c r="CN1622">
        <f>IF(AND(Table11[[#This Row],[CF heating system]]&lt;&gt;"Gas boiler",Table11[[#This Row],[Subsector]]&lt;&gt;"Industry"),1,0)</f>
        <v>0</v>
      </c>
      <c r="CO1622" s="19">
        <v>0</v>
      </c>
    </row>
    <row r="1623" spans="87:93" x14ac:dyDescent="0.25">
      <c r="CI1623" t="s">
        <v>470</v>
      </c>
      <c r="CJ1623">
        <v>254</v>
      </c>
      <c r="CK1623" t="s">
        <v>352</v>
      </c>
      <c r="CL1623" t="s">
        <v>25</v>
      </c>
      <c r="CN1623">
        <f>IF(AND(Table11[[#This Row],[CF heating system]]&lt;&gt;"Gas boiler",Table11[[#This Row],[Subsector]]&lt;&gt;"Industry"),1,0)</f>
        <v>0</v>
      </c>
      <c r="CO1623" s="19">
        <v>0</v>
      </c>
    </row>
    <row r="1624" spans="87:93" x14ac:dyDescent="0.25">
      <c r="CI1624" t="s">
        <v>470</v>
      </c>
      <c r="CJ1624">
        <v>255</v>
      </c>
      <c r="CK1624" t="s">
        <v>352</v>
      </c>
      <c r="CL1624" t="s">
        <v>25</v>
      </c>
      <c r="CN1624">
        <f>IF(AND(Table11[[#This Row],[CF heating system]]&lt;&gt;"Gas boiler",Table11[[#This Row],[Subsector]]&lt;&gt;"Industry"),1,0)</f>
        <v>0</v>
      </c>
      <c r="CO1624" s="19">
        <v>0</v>
      </c>
    </row>
    <row r="1625" spans="87:93" x14ac:dyDescent="0.25">
      <c r="CI1625" t="s">
        <v>470</v>
      </c>
      <c r="CJ1625">
        <v>256</v>
      </c>
      <c r="CK1625" t="s">
        <v>352</v>
      </c>
      <c r="CL1625" t="s">
        <v>25</v>
      </c>
      <c r="CN1625">
        <f>IF(AND(Table11[[#This Row],[CF heating system]]&lt;&gt;"Gas boiler",Table11[[#This Row],[Subsector]]&lt;&gt;"Industry"),1,0)</f>
        <v>0</v>
      </c>
      <c r="CO1625" s="19">
        <v>0</v>
      </c>
    </row>
    <row r="1626" spans="87:93" x14ac:dyDescent="0.25">
      <c r="CI1626" t="s">
        <v>470</v>
      </c>
      <c r="CJ1626">
        <v>257</v>
      </c>
      <c r="CK1626" t="s">
        <v>352</v>
      </c>
      <c r="CL1626" t="s">
        <v>25</v>
      </c>
      <c r="CN1626">
        <f>IF(AND(Table11[[#This Row],[CF heating system]]&lt;&gt;"Gas boiler",Table11[[#This Row],[Subsector]]&lt;&gt;"Industry"),1,0)</f>
        <v>0</v>
      </c>
      <c r="CO1626" s="19">
        <v>0</v>
      </c>
    </row>
    <row r="1627" spans="87:93" x14ac:dyDescent="0.25">
      <c r="CI1627" t="s">
        <v>470</v>
      </c>
      <c r="CJ1627">
        <v>258</v>
      </c>
      <c r="CK1627" t="s">
        <v>352</v>
      </c>
      <c r="CL1627" t="s">
        <v>25</v>
      </c>
      <c r="CN1627">
        <f>IF(AND(Table11[[#This Row],[CF heating system]]&lt;&gt;"Gas boiler",Table11[[#This Row],[Subsector]]&lt;&gt;"Industry"),1,0)</f>
        <v>0</v>
      </c>
      <c r="CO1627" s="19">
        <v>0</v>
      </c>
    </row>
    <row r="1628" spans="87:93" x14ac:dyDescent="0.25">
      <c r="CI1628" t="s">
        <v>470</v>
      </c>
      <c r="CJ1628">
        <v>259</v>
      </c>
      <c r="CK1628" t="s">
        <v>352</v>
      </c>
      <c r="CL1628" t="s">
        <v>25</v>
      </c>
      <c r="CN1628">
        <f>IF(AND(Table11[[#This Row],[CF heating system]]&lt;&gt;"Gas boiler",Table11[[#This Row],[Subsector]]&lt;&gt;"Industry"),1,0)</f>
        <v>0</v>
      </c>
      <c r="CO1628" s="19">
        <v>0</v>
      </c>
    </row>
    <row r="1629" spans="87:93" x14ac:dyDescent="0.25">
      <c r="CI1629" t="s">
        <v>470</v>
      </c>
      <c r="CJ1629">
        <v>260</v>
      </c>
      <c r="CK1629" t="s">
        <v>352</v>
      </c>
      <c r="CL1629" t="s">
        <v>20</v>
      </c>
      <c r="CN1629">
        <f>IF(AND(Table11[[#This Row],[CF heating system]]&lt;&gt;"Gas boiler",Table11[[#This Row],[Subsector]]&lt;&gt;"Industry"),1,0)</f>
        <v>1</v>
      </c>
      <c r="CO1629" s="19">
        <v>289.47000000000003</v>
      </c>
    </row>
    <row r="1630" spans="87:93" x14ac:dyDescent="0.25">
      <c r="CI1630" t="s">
        <v>470</v>
      </c>
      <c r="CJ1630">
        <v>261</v>
      </c>
      <c r="CK1630" t="s">
        <v>352</v>
      </c>
      <c r="CL1630" t="s">
        <v>20</v>
      </c>
      <c r="CN1630">
        <f>IF(AND(Table11[[#This Row],[CF heating system]]&lt;&gt;"Gas boiler",Table11[[#This Row],[Subsector]]&lt;&gt;"Industry"),1,0)</f>
        <v>1</v>
      </c>
      <c r="CO1630" s="19">
        <v>289.47000000000003</v>
      </c>
    </row>
    <row r="1631" spans="87:93" x14ac:dyDescent="0.25">
      <c r="CI1631" t="s">
        <v>470</v>
      </c>
      <c r="CJ1631">
        <v>262</v>
      </c>
      <c r="CK1631" t="s">
        <v>352</v>
      </c>
      <c r="CL1631" t="s">
        <v>20</v>
      </c>
      <c r="CN1631">
        <f>IF(AND(Table11[[#This Row],[CF heating system]]&lt;&gt;"Gas boiler",Table11[[#This Row],[Subsector]]&lt;&gt;"Industry"),1,0)</f>
        <v>1</v>
      </c>
      <c r="CO1631" s="19">
        <v>289.47000000000003</v>
      </c>
    </row>
    <row r="1632" spans="87:93" x14ac:dyDescent="0.25">
      <c r="CI1632" t="s">
        <v>470</v>
      </c>
      <c r="CJ1632">
        <v>263</v>
      </c>
      <c r="CK1632" t="s">
        <v>352</v>
      </c>
      <c r="CL1632" t="s">
        <v>20</v>
      </c>
      <c r="CN1632">
        <f>IF(AND(Table11[[#This Row],[CF heating system]]&lt;&gt;"Gas boiler",Table11[[#This Row],[Subsector]]&lt;&gt;"Industry"),1,0)</f>
        <v>1</v>
      </c>
      <c r="CO1632" s="19">
        <v>289.47000000000003</v>
      </c>
    </row>
    <row r="1633" spans="87:93" x14ac:dyDescent="0.25">
      <c r="CI1633" t="s">
        <v>470</v>
      </c>
      <c r="CJ1633">
        <v>264</v>
      </c>
      <c r="CK1633" t="s">
        <v>352</v>
      </c>
      <c r="CL1633" t="s">
        <v>20</v>
      </c>
      <c r="CN1633">
        <f>IF(AND(Table11[[#This Row],[CF heating system]]&lt;&gt;"Gas boiler",Table11[[#This Row],[Subsector]]&lt;&gt;"Industry"),1,0)</f>
        <v>1</v>
      </c>
      <c r="CO1633" s="19">
        <v>289.47000000000003</v>
      </c>
    </row>
    <row r="1634" spans="87:93" x14ac:dyDescent="0.25">
      <c r="CI1634" t="s">
        <v>470</v>
      </c>
      <c r="CJ1634">
        <v>265</v>
      </c>
      <c r="CK1634" t="s">
        <v>352</v>
      </c>
      <c r="CL1634" t="s">
        <v>20</v>
      </c>
      <c r="CN1634">
        <f>IF(AND(Table11[[#This Row],[CF heating system]]&lt;&gt;"Gas boiler",Table11[[#This Row],[Subsector]]&lt;&gt;"Industry"),1,0)</f>
        <v>1</v>
      </c>
      <c r="CO1634" s="19">
        <v>289.47000000000003</v>
      </c>
    </row>
    <row r="1635" spans="87:93" x14ac:dyDescent="0.25">
      <c r="CI1635" t="s">
        <v>470</v>
      </c>
      <c r="CJ1635">
        <v>266</v>
      </c>
      <c r="CK1635" t="s">
        <v>352</v>
      </c>
      <c r="CL1635" t="s">
        <v>20</v>
      </c>
      <c r="CN1635">
        <f>IF(AND(Table11[[#This Row],[CF heating system]]&lt;&gt;"Gas boiler",Table11[[#This Row],[Subsector]]&lt;&gt;"Industry"),1,0)</f>
        <v>1</v>
      </c>
      <c r="CO1635" s="19">
        <v>289.47000000000003</v>
      </c>
    </row>
    <row r="1636" spans="87:93" x14ac:dyDescent="0.25">
      <c r="CI1636" t="s">
        <v>470</v>
      </c>
      <c r="CJ1636">
        <v>267</v>
      </c>
      <c r="CK1636" t="s">
        <v>352</v>
      </c>
      <c r="CL1636" t="s">
        <v>13</v>
      </c>
      <c r="CN1636">
        <f>IF(AND(Table11[[#This Row],[CF heating system]]&lt;&gt;"Gas boiler",Table11[[#This Row],[Subsector]]&lt;&gt;"Industry"),1,0)</f>
        <v>1</v>
      </c>
      <c r="CO1636" s="19">
        <v>289.47000000000003</v>
      </c>
    </row>
    <row r="1637" spans="87:93" x14ac:dyDescent="0.25">
      <c r="CI1637" t="s">
        <v>470</v>
      </c>
      <c r="CJ1637">
        <v>268</v>
      </c>
      <c r="CK1637" t="s">
        <v>352</v>
      </c>
      <c r="CL1637" t="s">
        <v>13</v>
      </c>
      <c r="CN1637">
        <f>IF(AND(Table11[[#This Row],[CF heating system]]&lt;&gt;"Gas boiler",Table11[[#This Row],[Subsector]]&lt;&gt;"Industry"),1,0)</f>
        <v>1</v>
      </c>
      <c r="CO1637" s="19">
        <v>289.47000000000003</v>
      </c>
    </row>
    <row r="1638" spans="87:93" x14ac:dyDescent="0.25">
      <c r="CI1638" t="s">
        <v>470</v>
      </c>
      <c r="CJ1638">
        <v>269</v>
      </c>
      <c r="CK1638" t="s">
        <v>352</v>
      </c>
      <c r="CL1638" t="s">
        <v>13</v>
      </c>
      <c r="CN1638">
        <f>IF(AND(Table11[[#This Row],[CF heating system]]&lt;&gt;"Gas boiler",Table11[[#This Row],[Subsector]]&lt;&gt;"Industry"),1,0)</f>
        <v>1</v>
      </c>
      <c r="CO1638" s="19">
        <v>289.47000000000003</v>
      </c>
    </row>
    <row r="1639" spans="87:93" x14ac:dyDescent="0.25">
      <c r="CI1639" t="s">
        <v>470</v>
      </c>
      <c r="CJ1639">
        <v>270</v>
      </c>
      <c r="CK1639" t="s">
        <v>352</v>
      </c>
      <c r="CL1639" t="s">
        <v>13</v>
      </c>
      <c r="CN1639">
        <f>IF(AND(Table11[[#This Row],[CF heating system]]&lt;&gt;"Gas boiler",Table11[[#This Row],[Subsector]]&lt;&gt;"Industry"),1,0)</f>
        <v>1</v>
      </c>
      <c r="CO1639" s="19">
        <v>289.47000000000003</v>
      </c>
    </row>
    <row r="1640" spans="87:93" x14ac:dyDescent="0.25">
      <c r="CI1640" t="s">
        <v>470</v>
      </c>
      <c r="CJ1640">
        <v>271</v>
      </c>
      <c r="CK1640" t="s">
        <v>352</v>
      </c>
      <c r="CL1640" t="s">
        <v>13</v>
      </c>
      <c r="CN1640">
        <f>IF(AND(Table11[[#This Row],[CF heating system]]&lt;&gt;"Gas boiler",Table11[[#This Row],[Subsector]]&lt;&gt;"Industry"),1,0)</f>
        <v>1</v>
      </c>
      <c r="CO1640" s="19">
        <v>289.47000000000003</v>
      </c>
    </row>
    <row r="1641" spans="87:93" x14ac:dyDescent="0.25">
      <c r="CI1641" t="s">
        <v>470</v>
      </c>
      <c r="CJ1641">
        <v>272</v>
      </c>
      <c r="CK1641" t="s">
        <v>352</v>
      </c>
      <c r="CL1641" t="s">
        <v>13</v>
      </c>
      <c r="CN1641">
        <f>IF(AND(Table11[[#This Row],[CF heating system]]&lt;&gt;"Gas boiler",Table11[[#This Row],[Subsector]]&lt;&gt;"Industry"),1,0)</f>
        <v>1</v>
      </c>
      <c r="CO1641" s="19">
        <v>289.47000000000003</v>
      </c>
    </row>
    <row r="1642" spans="87:93" x14ac:dyDescent="0.25">
      <c r="CI1642" t="s">
        <v>470</v>
      </c>
      <c r="CJ1642">
        <v>273</v>
      </c>
      <c r="CK1642" t="s">
        <v>352</v>
      </c>
      <c r="CL1642" t="s">
        <v>13</v>
      </c>
      <c r="CN1642">
        <f>IF(AND(Table11[[#This Row],[CF heating system]]&lt;&gt;"Gas boiler",Table11[[#This Row],[Subsector]]&lt;&gt;"Industry"),1,0)</f>
        <v>1</v>
      </c>
      <c r="CO1642" s="19">
        <v>289.47000000000003</v>
      </c>
    </row>
    <row r="1643" spans="87:93" x14ac:dyDescent="0.25">
      <c r="CI1643" t="s">
        <v>470</v>
      </c>
      <c r="CJ1643">
        <v>274</v>
      </c>
      <c r="CK1643" t="s">
        <v>364</v>
      </c>
      <c r="CL1643" t="s">
        <v>29</v>
      </c>
      <c r="CN1643">
        <f>IF(AND(Table11[[#This Row],[CF heating system]]&lt;&gt;"Gas boiler",Table11[[#This Row],[Subsector]]&lt;&gt;"Industry"),1,0)</f>
        <v>1</v>
      </c>
      <c r="CO1643" s="19">
        <v>289.47000000000003</v>
      </c>
    </row>
    <row r="1644" spans="87:93" x14ac:dyDescent="0.25">
      <c r="CI1644" t="s">
        <v>470</v>
      </c>
      <c r="CJ1644">
        <v>275</v>
      </c>
      <c r="CK1644" t="s">
        <v>364</v>
      </c>
      <c r="CL1644" t="s">
        <v>29</v>
      </c>
      <c r="CN1644">
        <f>IF(AND(Table11[[#This Row],[CF heating system]]&lt;&gt;"Gas boiler",Table11[[#This Row],[Subsector]]&lt;&gt;"Industry"),1,0)</f>
        <v>1</v>
      </c>
      <c r="CO1644" s="19">
        <v>289.47000000000003</v>
      </c>
    </row>
    <row r="1645" spans="87:93" x14ac:dyDescent="0.25">
      <c r="CI1645" t="s">
        <v>470</v>
      </c>
      <c r="CJ1645">
        <v>276</v>
      </c>
      <c r="CK1645" t="s">
        <v>364</v>
      </c>
      <c r="CL1645" t="s">
        <v>29</v>
      </c>
      <c r="CN1645">
        <f>IF(AND(Table11[[#This Row],[CF heating system]]&lt;&gt;"Gas boiler",Table11[[#This Row],[Subsector]]&lt;&gt;"Industry"),1,0)</f>
        <v>1</v>
      </c>
      <c r="CO1645" s="19">
        <v>289.47000000000003</v>
      </c>
    </row>
    <row r="1646" spans="87:93" x14ac:dyDescent="0.25">
      <c r="CI1646" t="s">
        <v>470</v>
      </c>
      <c r="CJ1646">
        <v>277</v>
      </c>
      <c r="CK1646" t="s">
        <v>364</v>
      </c>
      <c r="CL1646" t="s">
        <v>29</v>
      </c>
      <c r="CN1646">
        <f>IF(AND(Table11[[#This Row],[CF heating system]]&lt;&gt;"Gas boiler",Table11[[#This Row],[Subsector]]&lt;&gt;"Industry"),1,0)</f>
        <v>1</v>
      </c>
      <c r="CO1646" s="19">
        <v>289.47000000000003</v>
      </c>
    </row>
    <row r="1647" spans="87:93" x14ac:dyDescent="0.25">
      <c r="CI1647" t="s">
        <v>470</v>
      </c>
      <c r="CJ1647">
        <v>278</v>
      </c>
      <c r="CK1647" t="s">
        <v>364</v>
      </c>
      <c r="CL1647" t="s">
        <v>20</v>
      </c>
      <c r="CN1647">
        <f>IF(AND(Table11[[#This Row],[CF heating system]]&lt;&gt;"Gas boiler",Table11[[#This Row],[Subsector]]&lt;&gt;"Industry"),1,0)</f>
        <v>1</v>
      </c>
      <c r="CO1647" s="19">
        <v>289.47000000000003</v>
      </c>
    </row>
    <row r="1648" spans="87:93" x14ac:dyDescent="0.25">
      <c r="CI1648" t="s">
        <v>470</v>
      </c>
      <c r="CJ1648">
        <v>279</v>
      </c>
      <c r="CK1648" t="s">
        <v>364</v>
      </c>
      <c r="CL1648" t="s">
        <v>20</v>
      </c>
      <c r="CN1648">
        <f>IF(AND(Table11[[#This Row],[CF heating system]]&lt;&gt;"Gas boiler",Table11[[#This Row],[Subsector]]&lt;&gt;"Industry"),1,0)</f>
        <v>1</v>
      </c>
      <c r="CO1648" s="19">
        <v>289.47000000000003</v>
      </c>
    </row>
    <row r="1649" spans="87:93" x14ac:dyDescent="0.25">
      <c r="CI1649" t="s">
        <v>470</v>
      </c>
      <c r="CJ1649">
        <v>280</v>
      </c>
      <c r="CK1649" t="s">
        <v>364</v>
      </c>
      <c r="CL1649" t="s">
        <v>20</v>
      </c>
      <c r="CN1649">
        <f>IF(AND(Table11[[#This Row],[CF heating system]]&lt;&gt;"Gas boiler",Table11[[#This Row],[Subsector]]&lt;&gt;"Industry"),1,0)</f>
        <v>1</v>
      </c>
      <c r="CO1649" s="19">
        <v>289.47000000000003</v>
      </c>
    </row>
    <row r="1650" spans="87:93" x14ac:dyDescent="0.25">
      <c r="CI1650" t="s">
        <v>470</v>
      </c>
      <c r="CJ1650">
        <v>281</v>
      </c>
      <c r="CK1650" t="s">
        <v>364</v>
      </c>
      <c r="CL1650" t="s">
        <v>20</v>
      </c>
      <c r="CN1650">
        <f>IF(AND(Table11[[#This Row],[CF heating system]]&lt;&gt;"Gas boiler",Table11[[#This Row],[Subsector]]&lt;&gt;"Industry"),1,0)</f>
        <v>1</v>
      </c>
      <c r="CO1650" s="19">
        <v>289.47000000000003</v>
      </c>
    </row>
    <row r="1651" spans="87:93" x14ac:dyDescent="0.25">
      <c r="CI1651" t="s">
        <v>470</v>
      </c>
      <c r="CJ1651">
        <v>282</v>
      </c>
      <c r="CK1651" t="s">
        <v>364</v>
      </c>
      <c r="CL1651" t="s">
        <v>20</v>
      </c>
      <c r="CN1651">
        <f>IF(AND(Table11[[#This Row],[CF heating system]]&lt;&gt;"Gas boiler",Table11[[#This Row],[Subsector]]&lt;&gt;"Industry"),1,0)</f>
        <v>1</v>
      </c>
      <c r="CO1651" s="19">
        <v>289.47000000000003</v>
      </c>
    </row>
    <row r="1652" spans="87:93" x14ac:dyDescent="0.25">
      <c r="CI1652" t="s">
        <v>470</v>
      </c>
      <c r="CJ1652">
        <v>283</v>
      </c>
      <c r="CK1652" t="s">
        <v>364</v>
      </c>
      <c r="CL1652" t="s">
        <v>20</v>
      </c>
      <c r="CN1652">
        <f>IF(AND(Table11[[#This Row],[CF heating system]]&lt;&gt;"Gas boiler",Table11[[#This Row],[Subsector]]&lt;&gt;"Industry"),1,0)</f>
        <v>1</v>
      </c>
      <c r="CO1652" s="19">
        <v>289.47000000000003</v>
      </c>
    </row>
    <row r="1653" spans="87:93" x14ac:dyDescent="0.25">
      <c r="CI1653" t="s">
        <v>470</v>
      </c>
      <c r="CJ1653">
        <v>284</v>
      </c>
      <c r="CK1653" t="s">
        <v>364</v>
      </c>
      <c r="CL1653" t="s">
        <v>20</v>
      </c>
      <c r="CN1653">
        <f>IF(AND(Table11[[#This Row],[CF heating system]]&lt;&gt;"Gas boiler",Table11[[#This Row],[Subsector]]&lt;&gt;"Industry"),1,0)</f>
        <v>1</v>
      </c>
      <c r="CO1653" s="19">
        <v>289.47000000000003</v>
      </c>
    </row>
    <row r="1654" spans="87:93" x14ac:dyDescent="0.25">
      <c r="CI1654" t="s">
        <v>470</v>
      </c>
      <c r="CJ1654">
        <v>285</v>
      </c>
      <c r="CK1654" t="s">
        <v>453</v>
      </c>
      <c r="CL1654" t="s">
        <v>462</v>
      </c>
      <c r="CN1654">
        <f>IF(AND(Table11[[#This Row],[CF heating system]]&lt;&gt;"Gas boiler",Table11[[#This Row],[Subsector]]&lt;&gt;"Industry"),1,0)</f>
        <v>0</v>
      </c>
      <c r="CO1654" s="19">
        <v>0</v>
      </c>
    </row>
    <row r="1655" spans="87:93" x14ac:dyDescent="0.25">
      <c r="CI1655" t="s">
        <v>470</v>
      </c>
      <c r="CJ1655">
        <v>286</v>
      </c>
      <c r="CK1655" t="s">
        <v>453</v>
      </c>
      <c r="CL1655" t="s">
        <v>475</v>
      </c>
      <c r="CN1655">
        <f>IF(AND(Table11[[#This Row],[CF heating system]]&lt;&gt;"Gas boiler",Table11[[#This Row],[Subsector]]&lt;&gt;"Industry"),1,0)</f>
        <v>0</v>
      </c>
      <c r="CO1655" s="19">
        <v>0</v>
      </c>
    </row>
    <row r="1656" spans="87:93" x14ac:dyDescent="0.25">
      <c r="CI1656" t="s">
        <v>470</v>
      </c>
      <c r="CJ1656">
        <v>287</v>
      </c>
      <c r="CK1656" t="s">
        <v>453</v>
      </c>
      <c r="CL1656" t="s">
        <v>282</v>
      </c>
      <c r="CN1656">
        <f>IF(AND(Table11[[#This Row],[CF heating system]]&lt;&gt;"Gas boiler",Table11[[#This Row],[Subsector]]&lt;&gt;"Industry"),1,0)</f>
        <v>0</v>
      </c>
      <c r="CO1656" s="19">
        <v>0</v>
      </c>
    </row>
    <row r="1657" spans="87:93" x14ac:dyDescent="0.25">
      <c r="CI1657" t="s">
        <v>470</v>
      </c>
      <c r="CJ1657">
        <v>288</v>
      </c>
      <c r="CK1657" t="s">
        <v>453</v>
      </c>
      <c r="CL1657" t="s">
        <v>267</v>
      </c>
      <c r="CN1657">
        <f>IF(AND(Table11[[#This Row],[CF heating system]]&lt;&gt;"Gas boiler",Table11[[#This Row],[Subsector]]&lt;&gt;"Industry"),1,0)</f>
        <v>0</v>
      </c>
      <c r="CO1657" s="19">
        <v>0</v>
      </c>
    </row>
    <row r="1658" spans="87:93" x14ac:dyDescent="0.25">
      <c r="CI1658" t="s">
        <v>470</v>
      </c>
      <c r="CJ1658">
        <v>289</v>
      </c>
      <c r="CK1658" t="s">
        <v>453</v>
      </c>
      <c r="CL1658" t="s">
        <v>282</v>
      </c>
      <c r="CN1658">
        <f>IF(AND(Table11[[#This Row],[CF heating system]]&lt;&gt;"Gas boiler",Table11[[#This Row],[Subsector]]&lt;&gt;"Industry"),1,0)</f>
        <v>0</v>
      </c>
      <c r="CO1658" s="19">
        <v>0</v>
      </c>
    </row>
    <row r="1659" spans="87:93" x14ac:dyDescent="0.25">
      <c r="CI1659" t="s">
        <v>470</v>
      </c>
      <c r="CJ1659">
        <v>290</v>
      </c>
      <c r="CK1659" t="s">
        <v>453</v>
      </c>
      <c r="CL1659" t="s">
        <v>286</v>
      </c>
      <c r="CN1659">
        <f>IF(AND(Table11[[#This Row],[CF heating system]]&lt;&gt;"Gas boiler",Table11[[#This Row],[Subsector]]&lt;&gt;"Industry"),1,0)</f>
        <v>0</v>
      </c>
      <c r="CO1659" s="19">
        <v>0</v>
      </c>
    </row>
    <row r="1660" spans="87:93" x14ac:dyDescent="0.25">
      <c r="CI1660" t="s">
        <v>470</v>
      </c>
      <c r="CJ1660">
        <v>291</v>
      </c>
      <c r="CK1660" t="s">
        <v>453</v>
      </c>
      <c r="CL1660" t="s">
        <v>462</v>
      </c>
      <c r="CN1660">
        <f>IF(AND(Table11[[#This Row],[CF heating system]]&lt;&gt;"Gas boiler",Table11[[#This Row],[Subsector]]&lt;&gt;"Industry"),1,0)</f>
        <v>0</v>
      </c>
      <c r="CO1660" s="19">
        <v>0</v>
      </c>
    </row>
    <row r="1661" spans="87:93" x14ac:dyDescent="0.25">
      <c r="CI1661" t="s">
        <v>470</v>
      </c>
      <c r="CJ1661">
        <v>292</v>
      </c>
      <c r="CK1661" t="s">
        <v>453</v>
      </c>
      <c r="CL1661" t="s">
        <v>475</v>
      </c>
      <c r="CN1661">
        <f>IF(AND(Table11[[#This Row],[CF heating system]]&lt;&gt;"Gas boiler",Table11[[#This Row],[Subsector]]&lt;&gt;"Industry"),1,0)</f>
        <v>0</v>
      </c>
      <c r="CO1661" s="19">
        <v>0</v>
      </c>
    </row>
    <row r="1662" spans="87:93" x14ac:dyDescent="0.25">
      <c r="CI1662" t="s">
        <v>470</v>
      </c>
      <c r="CJ1662">
        <v>293</v>
      </c>
      <c r="CK1662" t="s">
        <v>453</v>
      </c>
      <c r="CL1662" t="s">
        <v>282</v>
      </c>
      <c r="CN1662">
        <f>IF(AND(Table11[[#This Row],[CF heating system]]&lt;&gt;"Gas boiler",Table11[[#This Row],[Subsector]]&lt;&gt;"Industry"),1,0)</f>
        <v>0</v>
      </c>
      <c r="CO1662" s="19">
        <v>0</v>
      </c>
    </row>
    <row r="1663" spans="87:93" x14ac:dyDescent="0.25">
      <c r="CI1663" t="s">
        <v>470</v>
      </c>
      <c r="CJ1663">
        <v>294</v>
      </c>
      <c r="CK1663" t="s">
        <v>453</v>
      </c>
      <c r="CL1663" t="s">
        <v>462</v>
      </c>
      <c r="CN1663">
        <f>IF(AND(Table11[[#This Row],[CF heating system]]&lt;&gt;"Gas boiler",Table11[[#This Row],[Subsector]]&lt;&gt;"Industry"),1,0)</f>
        <v>0</v>
      </c>
      <c r="CO1663" s="19">
        <v>0</v>
      </c>
    </row>
    <row r="1664" spans="87:93" x14ac:dyDescent="0.25">
      <c r="CI1664" t="s">
        <v>470</v>
      </c>
      <c r="CJ1664">
        <v>295</v>
      </c>
      <c r="CK1664" t="s">
        <v>453</v>
      </c>
      <c r="CL1664" t="s">
        <v>286</v>
      </c>
      <c r="CN1664">
        <f>IF(AND(Table11[[#This Row],[CF heating system]]&lt;&gt;"Gas boiler",Table11[[#This Row],[Subsector]]&lt;&gt;"Industry"),1,0)</f>
        <v>0</v>
      </c>
      <c r="CO1664" s="19">
        <v>0</v>
      </c>
    </row>
    <row r="1665" spans="87:93" x14ac:dyDescent="0.25">
      <c r="CI1665" t="s">
        <v>470</v>
      </c>
      <c r="CJ1665">
        <v>296</v>
      </c>
      <c r="CK1665" t="s">
        <v>453</v>
      </c>
      <c r="CL1665" t="s">
        <v>458</v>
      </c>
      <c r="CN1665">
        <f>IF(AND(Table11[[#This Row],[CF heating system]]&lt;&gt;"Gas boiler",Table11[[#This Row],[Subsector]]&lt;&gt;"Industry"),1,0)</f>
        <v>0</v>
      </c>
      <c r="CO1665" s="19">
        <v>0</v>
      </c>
    </row>
    <row r="1666" spans="87:93" x14ac:dyDescent="0.25">
      <c r="CI1666" t="s">
        <v>470</v>
      </c>
      <c r="CJ1666">
        <v>297</v>
      </c>
      <c r="CK1666" t="s">
        <v>453</v>
      </c>
      <c r="CL1666" t="s">
        <v>462</v>
      </c>
      <c r="CN1666">
        <f>IF(AND(Table11[[#This Row],[CF heating system]]&lt;&gt;"Gas boiler",Table11[[#This Row],[Subsector]]&lt;&gt;"Industry"),1,0)</f>
        <v>0</v>
      </c>
      <c r="CO1666" s="19">
        <v>0</v>
      </c>
    </row>
    <row r="1667" spans="87:93" x14ac:dyDescent="0.25">
      <c r="CI1667" t="s">
        <v>470</v>
      </c>
      <c r="CJ1667">
        <v>298</v>
      </c>
      <c r="CK1667" t="s">
        <v>453</v>
      </c>
      <c r="CL1667" t="s">
        <v>286</v>
      </c>
      <c r="CN1667">
        <f>IF(AND(Table11[[#This Row],[CF heating system]]&lt;&gt;"Gas boiler",Table11[[#This Row],[Subsector]]&lt;&gt;"Industry"),1,0)</f>
        <v>0</v>
      </c>
      <c r="CO1667" s="19">
        <v>0</v>
      </c>
    </row>
    <row r="1668" spans="87:93" x14ac:dyDescent="0.25">
      <c r="CI1668" t="s">
        <v>470</v>
      </c>
      <c r="CJ1668">
        <v>299</v>
      </c>
      <c r="CK1668" t="s">
        <v>453</v>
      </c>
      <c r="CL1668" t="s">
        <v>462</v>
      </c>
      <c r="CN1668">
        <f>IF(AND(Table11[[#This Row],[CF heating system]]&lt;&gt;"Gas boiler",Table11[[#This Row],[Subsector]]&lt;&gt;"Industry"),1,0)</f>
        <v>0</v>
      </c>
      <c r="CO1668" s="19">
        <v>0</v>
      </c>
    </row>
    <row r="1669" spans="87:93" x14ac:dyDescent="0.25">
      <c r="CI1669" t="s">
        <v>470</v>
      </c>
      <c r="CJ1669">
        <v>300</v>
      </c>
      <c r="CK1669" t="s">
        <v>453</v>
      </c>
      <c r="CL1669" t="s">
        <v>475</v>
      </c>
      <c r="CN1669">
        <f>IF(AND(Table11[[#This Row],[CF heating system]]&lt;&gt;"Gas boiler",Table11[[#This Row],[Subsector]]&lt;&gt;"Industry"),1,0)</f>
        <v>0</v>
      </c>
      <c r="CO1669" s="19">
        <v>0</v>
      </c>
    </row>
    <row r="1670" spans="87:93" x14ac:dyDescent="0.25">
      <c r="CI1670" t="s">
        <v>470</v>
      </c>
      <c r="CJ1670">
        <v>301</v>
      </c>
      <c r="CK1670" t="s">
        <v>453</v>
      </c>
      <c r="CL1670" t="s">
        <v>281</v>
      </c>
      <c r="CN1670">
        <f>IF(AND(Table11[[#This Row],[CF heating system]]&lt;&gt;"Gas boiler",Table11[[#This Row],[Subsector]]&lt;&gt;"Industry"),1,0)</f>
        <v>0</v>
      </c>
      <c r="CO1670" s="19">
        <v>0</v>
      </c>
    </row>
    <row r="1671" spans="87:93" x14ac:dyDescent="0.25">
      <c r="CI1671" t="s">
        <v>470</v>
      </c>
      <c r="CJ1671">
        <v>302</v>
      </c>
      <c r="CK1671" t="s">
        <v>453</v>
      </c>
      <c r="CL1671" t="s">
        <v>286</v>
      </c>
      <c r="CN1671">
        <f>IF(AND(Table11[[#This Row],[CF heating system]]&lt;&gt;"Gas boiler",Table11[[#This Row],[Subsector]]&lt;&gt;"Industry"),1,0)</f>
        <v>0</v>
      </c>
      <c r="CO1671" s="19">
        <v>0</v>
      </c>
    </row>
    <row r="1672" spans="87:93" x14ac:dyDescent="0.25">
      <c r="CI1672" t="s">
        <v>470</v>
      </c>
      <c r="CJ1672">
        <v>303</v>
      </c>
      <c r="CK1672" t="s">
        <v>453</v>
      </c>
      <c r="CL1672" t="s">
        <v>267</v>
      </c>
      <c r="CN1672">
        <f>IF(AND(Table11[[#This Row],[CF heating system]]&lt;&gt;"Gas boiler",Table11[[#This Row],[Subsector]]&lt;&gt;"Industry"),1,0)</f>
        <v>0</v>
      </c>
      <c r="CO1672" s="19">
        <v>0</v>
      </c>
    </row>
    <row r="1673" spans="87:93" x14ac:dyDescent="0.25">
      <c r="CI1673" t="s">
        <v>470</v>
      </c>
      <c r="CJ1673">
        <v>304</v>
      </c>
      <c r="CK1673" t="s">
        <v>453</v>
      </c>
      <c r="CL1673" t="s">
        <v>458</v>
      </c>
      <c r="CN1673">
        <f>IF(AND(Table11[[#This Row],[CF heating system]]&lt;&gt;"Gas boiler",Table11[[#This Row],[Subsector]]&lt;&gt;"Industry"),1,0)</f>
        <v>0</v>
      </c>
      <c r="CO1673" s="19">
        <v>0</v>
      </c>
    </row>
    <row r="1674" spans="87:93" x14ac:dyDescent="0.25">
      <c r="CI1674" t="s">
        <v>470</v>
      </c>
      <c r="CJ1674">
        <v>305</v>
      </c>
      <c r="CK1674" t="s">
        <v>453</v>
      </c>
      <c r="CL1674" t="s">
        <v>282</v>
      </c>
      <c r="CN1674">
        <f>IF(AND(Table11[[#This Row],[CF heating system]]&lt;&gt;"Gas boiler",Table11[[#This Row],[Subsector]]&lt;&gt;"Industry"),1,0)</f>
        <v>0</v>
      </c>
      <c r="CO1674" s="19">
        <v>0</v>
      </c>
    </row>
    <row r="1675" spans="87:93" x14ac:dyDescent="0.25">
      <c r="CI1675" t="s">
        <v>470</v>
      </c>
      <c r="CJ1675">
        <v>306</v>
      </c>
      <c r="CK1675" t="s">
        <v>453</v>
      </c>
      <c r="CL1675" t="s">
        <v>286</v>
      </c>
      <c r="CN1675">
        <f>IF(AND(Table11[[#This Row],[CF heating system]]&lt;&gt;"Gas boiler",Table11[[#This Row],[Subsector]]&lt;&gt;"Industry"),1,0)</f>
        <v>0</v>
      </c>
      <c r="CO1675" s="19">
        <v>0</v>
      </c>
    </row>
    <row r="1676" spans="87:93" x14ac:dyDescent="0.25">
      <c r="CI1676" t="s">
        <v>470</v>
      </c>
      <c r="CJ1676">
        <v>307</v>
      </c>
      <c r="CK1676" t="s">
        <v>453</v>
      </c>
      <c r="CL1676" t="s">
        <v>458</v>
      </c>
      <c r="CN1676">
        <f>IF(AND(Table11[[#This Row],[CF heating system]]&lt;&gt;"Gas boiler",Table11[[#This Row],[Subsector]]&lt;&gt;"Industry"),1,0)</f>
        <v>0</v>
      </c>
      <c r="CO1676" s="19">
        <v>0</v>
      </c>
    </row>
    <row r="1677" spans="87:93" x14ac:dyDescent="0.25">
      <c r="CI1677" t="s">
        <v>470</v>
      </c>
      <c r="CJ1677">
        <v>308</v>
      </c>
      <c r="CK1677" t="s">
        <v>453</v>
      </c>
      <c r="CL1677" t="s">
        <v>462</v>
      </c>
      <c r="CN1677">
        <f>IF(AND(Table11[[#This Row],[CF heating system]]&lt;&gt;"Gas boiler",Table11[[#This Row],[Subsector]]&lt;&gt;"Industry"),1,0)</f>
        <v>0</v>
      </c>
      <c r="CO1677" s="19">
        <v>0</v>
      </c>
    </row>
    <row r="1678" spans="87:93" x14ac:dyDescent="0.25">
      <c r="CI1678" t="s">
        <v>470</v>
      </c>
      <c r="CJ1678">
        <v>309</v>
      </c>
      <c r="CK1678" t="s">
        <v>453</v>
      </c>
      <c r="CL1678" t="s">
        <v>475</v>
      </c>
      <c r="CN1678">
        <f>IF(AND(Table11[[#This Row],[CF heating system]]&lt;&gt;"Gas boiler",Table11[[#This Row],[Subsector]]&lt;&gt;"Industry"),1,0)</f>
        <v>0</v>
      </c>
      <c r="CO1678" s="19">
        <v>0</v>
      </c>
    </row>
    <row r="1679" spans="87:93" x14ac:dyDescent="0.25">
      <c r="CI1679" t="s">
        <v>470</v>
      </c>
      <c r="CJ1679">
        <v>310</v>
      </c>
      <c r="CK1679" t="s">
        <v>453</v>
      </c>
      <c r="CL1679" t="s">
        <v>281</v>
      </c>
      <c r="CN1679">
        <f>IF(AND(Table11[[#This Row],[CF heating system]]&lt;&gt;"Gas boiler",Table11[[#This Row],[Subsector]]&lt;&gt;"Industry"),1,0)</f>
        <v>0</v>
      </c>
      <c r="CO1679" s="19">
        <v>0</v>
      </c>
    </row>
    <row r="1680" spans="87:93" x14ac:dyDescent="0.25">
      <c r="CI1680" t="s">
        <v>470</v>
      </c>
      <c r="CJ1680">
        <v>311</v>
      </c>
      <c r="CK1680" t="s">
        <v>453</v>
      </c>
      <c r="CL1680" t="s">
        <v>282</v>
      </c>
      <c r="CN1680">
        <f>IF(AND(Table11[[#This Row],[CF heating system]]&lt;&gt;"Gas boiler",Table11[[#This Row],[Subsector]]&lt;&gt;"Industry"),1,0)</f>
        <v>0</v>
      </c>
      <c r="CO1680" s="19">
        <v>0</v>
      </c>
    </row>
    <row r="1681" spans="87:93" x14ac:dyDescent="0.25">
      <c r="CI1681" t="s">
        <v>470</v>
      </c>
      <c r="CJ1681">
        <v>312</v>
      </c>
      <c r="CK1681" t="s">
        <v>453</v>
      </c>
      <c r="CL1681" t="s">
        <v>286</v>
      </c>
      <c r="CN1681">
        <f>IF(AND(Table11[[#This Row],[CF heating system]]&lt;&gt;"Gas boiler",Table11[[#This Row],[Subsector]]&lt;&gt;"Industry"),1,0)</f>
        <v>0</v>
      </c>
      <c r="CO1681" s="19">
        <v>0</v>
      </c>
    </row>
    <row r="1682" spans="87:93" x14ac:dyDescent="0.25">
      <c r="CI1682" t="s">
        <v>470</v>
      </c>
      <c r="CJ1682">
        <v>313</v>
      </c>
      <c r="CK1682" t="s">
        <v>453</v>
      </c>
      <c r="CL1682" t="s">
        <v>462</v>
      </c>
      <c r="CN1682">
        <f>IF(AND(Table11[[#This Row],[CF heating system]]&lt;&gt;"Gas boiler",Table11[[#This Row],[Subsector]]&lt;&gt;"Industry"),1,0)</f>
        <v>0</v>
      </c>
      <c r="CO1682" s="19">
        <v>0</v>
      </c>
    </row>
    <row r="1683" spans="87:93" x14ac:dyDescent="0.25">
      <c r="CI1683" t="s">
        <v>470</v>
      </c>
      <c r="CJ1683">
        <v>314</v>
      </c>
      <c r="CK1683" t="s">
        <v>453</v>
      </c>
      <c r="CL1683" t="s">
        <v>475</v>
      </c>
      <c r="CN1683">
        <f>IF(AND(Table11[[#This Row],[CF heating system]]&lt;&gt;"Gas boiler",Table11[[#This Row],[Subsector]]&lt;&gt;"Industry"),1,0)</f>
        <v>0</v>
      </c>
      <c r="CO1683" s="19">
        <v>0</v>
      </c>
    </row>
    <row r="1684" spans="87:93" x14ac:dyDescent="0.25">
      <c r="CI1684" t="s">
        <v>470</v>
      </c>
      <c r="CJ1684">
        <v>315</v>
      </c>
      <c r="CK1684" t="s">
        <v>453</v>
      </c>
      <c r="CL1684" t="s">
        <v>281</v>
      </c>
      <c r="CN1684">
        <f>IF(AND(Table11[[#This Row],[CF heating system]]&lt;&gt;"Gas boiler",Table11[[#This Row],[Subsector]]&lt;&gt;"Industry"),1,0)</f>
        <v>0</v>
      </c>
      <c r="CO1684" s="19">
        <v>0</v>
      </c>
    </row>
    <row r="1685" spans="87:93" x14ac:dyDescent="0.25">
      <c r="CI1685" t="s">
        <v>470</v>
      </c>
      <c r="CJ1685">
        <v>316</v>
      </c>
      <c r="CK1685" t="s">
        <v>453</v>
      </c>
      <c r="CL1685" t="s">
        <v>282</v>
      </c>
      <c r="CN1685">
        <f>IF(AND(Table11[[#This Row],[CF heating system]]&lt;&gt;"Gas boiler",Table11[[#This Row],[Subsector]]&lt;&gt;"Industry"),1,0)</f>
        <v>0</v>
      </c>
      <c r="CO1685" s="19">
        <v>0</v>
      </c>
    </row>
    <row r="1686" spans="87:93" x14ac:dyDescent="0.25">
      <c r="CI1686" t="s">
        <v>470</v>
      </c>
      <c r="CJ1686">
        <v>317</v>
      </c>
      <c r="CK1686" t="s">
        <v>453</v>
      </c>
      <c r="CL1686" t="s">
        <v>286</v>
      </c>
      <c r="CN1686">
        <f>IF(AND(Table11[[#This Row],[CF heating system]]&lt;&gt;"Gas boiler",Table11[[#This Row],[Subsector]]&lt;&gt;"Industry"),1,0)</f>
        <v>0</v>
      </c>
      <c r="CO1686" s="19">
        <v>0</v>
      </c>
    </row>
    <row r="1687" spans="87:93" x14ac:dyDescent="0.25">
      <c r="CI1687" t="s">
        <v>470</v>
      </c>
      <c r="CJ1687">
        <v>318</v>
      </c>
      <c r="CK1687" t="s">
        <v>453</v>
      </c>
      <c r="CL1687" t="s">
        <v>462</v>
      </c>
      <c r="CN1687">
        <f>IF(AND(Table11[[#This Row],[CF heating system]]&lt;&gt;"Gas boiler",Table11[[#This Row],[Subsector]]&lt;&gt;"Industry"),1,0)</f>
        <v>0</v>
      </c>
      <c r="CO1687" s="19">
        <v>0</v>
      </c>
    </row>
    <row r="1688" spans="87:93" x14ac:dyDescent="0.25">
      <c r="CI1688" t="s">
        <v>470</v>
      </c>
      <c r="CJ1688">
        <v>319</v>
      </c>
      <c r="CK1688" t="s">
        <v>453</v>
      </c>
      <c r="CL1688" t="s">
        <v>475</v>
      </c>
      <c r="CN1688">
        <f>IF(AND(Table11[[#This Row],[CF heating system]]&lt;&gt;"Gas boiler",Table11[[#This Row],[Subsector]]&lt;&gt;"Industry"),1,0)</f>
        <v>0</v>
      </c>
      <c r="CO1688" s="19">
        <v>0</v>
      </c>
    </row>
    <row r="1689" spans="87:93" x14ac:dyDescent="0.25">
      <c r="CI1689" t="s">
        <v>470</v>
      </c>
      <c r="CJ1689">
        <v>320</v>
      </c>
      <c r="CK1689" t="s">
        <v>453</v>
      </c>
      <c r="CL1689" t="s">
        <v>282</v>
      </c>
      <c r="CN1689">
        <f>IF(AND(Table11[[#This Row],[CF heating system]]&lt;&gt;"Gas boiler",Table11[[#This Row],[Subsector]]&lt;&gt;"Industry"),1,0)</f>
        <v>0</v>
      </c>
      <c r="CO1689" s="19">
        <v>0</v>
      </c>
    </row>
    <row r="1690" spans="87:93" x14ac:dyDescent="0.25">
      <c r="CI1690" t="s">
        <v>470</v>
      </c>
      <c r="CJ1690">
        <v>321</v>
      </c>
      <c r="CK1690" t="s">
        <v>453</v>
      </c>
      <c r="CL1690" t="s">
        <v>267</v>
      </c>
      <c r="CN1690">
        <f>IF(AND(Table11[[#This Row],[CF heating system]]&lt;&gt;"Gas boiler",Table11[[#This Row],[Subsector]]&lt;&gt;"Industry"),1,0)</f>
        <v>0</v>
      </c>
      <c r="CO1690" s="19">
        <v>0</v>
      </c>
    </row>
    <row r="1691" spans="87:93" x14ac:dyDescent="0.25">
      <c r="CI1691" t="s">
        <v>470</v>
      </c>
      <c r="CJ1691">
        <v>322</v>
      </c>
      <c r="CK1691" t="s">
        <v>453</v>
      </c>
      <c r="CL1691" t="s">
        <v>282</v>
      </c>
      <c r="CN1691">
        <f>IF(AND(Table11[[#This Row],[CF heating system]]&lt;&gt;"Gas boiler",Table11[[#This Row],[Subsector]]&lt;&gt;"Industry"),1,0)</f>
        <v>0</v>
      </c>
      <c r="CO1691" s="19">
        <v>0</v>
      </c>
    </row>
    <row r="1692" spans="87:93" x14ac:dyDescent="0.25">
      <c r="CI1692" t="s">
        <v>470</v>
      </c>
      <c r="CJ1692">
        <v>323</v>
      </c>
      <c r="CK1692" t="s">
        <v>453</v>
      </c>
      <c r="CL1692" t="s">
        <v>286</v>
      </c>
      <c r="CN1692">
        <f>IF(AND(Table11[[#This Row],[CF heating system]]&lt;&gt;"Gas boiler",Table11[[#This Row],[Subsector]]&lt;&gt;"Industry"),1,0)</f>
        <v>0</v>
      </c>
      <c r="CO1692" s="19">
        <v>0</v>
      </c>
    </row>
    <row r="1693" spans="87:93" x14ac:dyDescent="0.25">
      <c r="CI1693" t="s">
        <v>470</v>
      </c>
      <c r="CJ1693">
        <v>324</v>
      </c>
      <c r="CK1693" t="s">
        <v>453</v>
      </c>
      <c r="CL1693" t="s">
        <v>462</v>
      </c>
      <c r="CN1693">
        <f>IF(AND(Table11[[#This Row],[CF heating system]]&lt;&gt;"Gas boiler",Table11[[#This Row],[Subsector]]&lt;&gt;"Industry"),1,0)</f>
        <v>0</v>
      </c>
      <c r="CO1693" s="19">
        <v>0</v>
      </c>
    </row>
    <row r="1694" spans="87:93" x14ac:dyDescent="0.25">
      <c r="CI1694" t="s">
        <v>470</v>
      </c>
      <c r="CJ1694">
        <v>325</v>
      </c>
      <c r="CK1694" t="s">
        <v>453</v>
      </c>
      <c r="CL1694" t="s">
        <v>475</v>
      </c>
      <c r="CN1694">
        <f>IF(AND(Table11[[#This Row],[CF heating system]]&lt;&gt;"Gas boiler",Table11[[#This Row],[Subsector]]&lt;&gt;"Industry"),1,0)</f>
        <v>0</v>
      </c>
      <c r="CO1694" s="19">
        <v>0</v>
      </c>
    </row>
    <row r="1695" spans="87:93" x14ac:dyDescent="0.25">
      <c r="CI1695" t="s">
        <v>470</v>
      </c>
      <c r="CJ1695">
        <v>326</v>
      </c>
      <c r="CK1695" t="s">
        <v>453</v>
      </c>
      <c r="CL1695" t="s">
        <v>282</v>
      </c>
      <c r="CN1695">
        <f>IF(AND(Table11[[#This Row],[CF heating system]]&lt;&gt;"Gas boiler",Table11[[#This Row],[Subsector]]&lt;&gt;"Industry"),1,0)</f>
        <v>0</v>
      </c>
      <c r="CO1695" s="19">
        <v>0</v>
      </c>
    </row>
    <row r="1696" spans="87:93" x14ac:dyDescent="0.25">
      <c r="CI1696" t="s">
        <v>470</v>
      </c>
      <c r="CJ1696">
        <v>327</v>
      </c>
      <c r="CK1696" t="s">
        <v>453</v>
      </c>
      <c r="CL1696" t="s">
        <v>462</v>
      </c>
      <c r="CN1696">
        <f>IF(AND(Table11[[#This Row],[CF heating system]]&lt;&gt;"Gas boiler",Table11[[#This Row],[Subsector]]&lt;&gt;"Industry"),1,0)</f>
        <v>0</v>
      </c>
      <c r="CO1696" s="19">
        <v>0</v>
      </c>
    </row>
    <row r="1697" spans="87:93" x14ac:dyDescent="0.25">
      <c r="CI1697" t="s">
        <v>470</v>
      </c>
      <c r="CJ1697">
        <v>328</v>
      </c>
      <c r="CK1697" t="s">
        <v>453</v>
      </c>
      <c r="CL1697" t="s">
        <v>286</v>
      </c>
      <c r="CN1697">
        <f>IF(AND(Table11[[#This Row],[CF heating system]]&lt;&gt;"Gas boiler",Table11[[#This Row],[Subsector]]&lt;&gt;"Industry"),1,0)</f>
        <v>0</v>
      </c>
      <c r="CO1697" s="19">
        <v>0</v>
      </c>
    </row>
    <row r="1698" spans="87:93" x14ac:dyDescent="0.25">
      <c r="CI1698" t="s">
        <v>470</v>
      </c>
      <c r="CJ1698">
        <v>329</v>
      </c>
      <c r="CK1698" t="s">
        <v>453</v>
      </c>
      <c r="CL1698" t="s">
        <v>458</v>
      </c>
      <c r="CN1698">
        <f>IF(AND(Table11[[#This Row],[CF heating system]]&lt;&gt;"Gas boiler",Table11[[#This Row],[Subsector]]&lt;&gt;"Industry"),1,0)</f>
        <v>0</v>
      </c>
      <c r="CO1698" s="19">
        <v>0</v>
      </c>
    </row>
    <row r="1699" spans="87:93" x14ac:dyDescent="0.25">
      <c r="CI1699" t="s">
        <v>470</v>
      </c>
      <c r="CJ1699">
        <v>330</v>
      </c>
      <c r="CK1699" t="s">
        <v>453</v>
      </c>
      <c r="CL1699" t="s">
        <v>462</v>
      </c>
      <c r="CN1699">
        <f>IF(AND(Table11[[#This Row],[CF heating system]]&lt;&gt;"Gas boiler",Table11[[#This Row],[Subsector]]&lt;&gt;"Industry"),1,0)</f>
        <v>0</v>
      </c>
      <c r="CO1699" s="19">
        <v>0</v>
      </c>
    </row>
    <row r="1700" spans="87:93" x14ac:dyDescent="0.25">
      <c r="CI1700" t="s">
        <v>470</v>
      </c>
      <c r="CJ1700">
        <v>331</v>
      </c>
      <c r="CK1700" t="s">
        <v>453</v>
      </c>
      <c r="CL1700" t="s">
        <v>286</v>
      </c>
      <c r="CN1700">
        <f>IF(AND(Table11[[#This Row],[CF heating system]]&lt;&gt;"Gas boiler",Table11[[#This Row],[Subsector]]&lt;&gt;"Industry"),1,0)</f>
        <v>0</v>
      </c>
      <c r="CO1700" s="19">
        <v>0</v>
      </c>
    </row>
    <row r="1701" spans="87:93" x14ac:dyDescent="0.25">
      <c r="CI1701" t="s">
        <v>470</v>
      </c>
      <c r="CJ1701">
        <v>332</v>
      </c>
      <c r="CK1701" t="s">
        <v>453</v>
      </c>
      <c r="CL1701" t="s">
        <v>462</v>
      </c>
      <c r="CN1701">
        <f>IF(AND(Table11[[#This Row],[CF heating system]]&lt;&gt;"Gas boiler",Table11[[#This Row],[Subsector]]&lt;&gt;"Industry"),1,0)</f>
        <v>0</v>
      </c>
      <c r="CO1701" s="19">
        <v>0</v>
      </c>
    </row>
    <row r="1702" spans="87:93" x14ac:dyDescent="0.25">
      <c r="CI1702" t="s">
        <v>470</v>
      </c>
      <c r="CJ1702">
        <v>333</v>
      </c>
      <c r="CK1702" t="s">
        <v>453</v>
      </c>
      <c r="CL1702" t="s">
        <v>475</v>
      </c>
      <c r="CN1702">
        <f>IF(AND(Table11[[#This Row],[CF heating system]]&lt;&gt;"Gas boiler",Table11[[#This Row],[Subsector]]&lt;&gt;"Industry"),1,0)</f>
        <v>0</v>
      </c>
      <c r="CO1702" s="19">
        <v>0</v>
      </c>
    </row>
    <row r="1703" spans="87:93" x14ac:dyDescent="0.25">
      <c r="CI1703" t="s">
        <v>470</v>
      </c>
      <c r="CJ1703">
        <v>334</v>
      </c>
      <c r="CK1703" t="s">
        <v>453</v>
      </c>
      <c r="CL1703" t="s">
        <v>281</v>
      </c>
      <c r="CN1703">
        <f>IF(AND(Table11[[#This Row],[CF heating system]]&lt;&gt;"Gas boiler",Table11[[#This Row],[Subsector]]&lt;&gt;"Industry"),1,0)</f>
        <v>0</v>
      </c>
      <c r="CO1703" s="19">
        <v>0</v>
      </c>
    </row>
    <row r="1704" spans="87:93" x14ac:dyDescent="0.25">
      <c r="CI1704" t="s">
        <v>470</v>
      </c>
      <c r="CJ1704">
        <v>335</v>
      </c>
      <c r="CK1704" t="s">
        <v>453</v>
      </c>
      <c r="CL1704" t="s">
        <v>286</v>
      </c>
      <c r="CN1704">
        <f>IF(AND(Table11[[#This Row],[CF heating system]]&lt;&gt;"Gas boiler",Table11[[#This Row],[Subsector]]&lt;&gt;"Industry"),1,0)</f>
        <v>0</v>
      </c>
      <c r="CO1704" s="19">
        <v>0</v>
      </c>
    </row>
    <row r="1705" spans="87:93" x14ac:dyDescent="0.25">
      <c r="CI1705" t="s">
        <v>470</v>
      </c>
      <c r="CJ1705">
        <v>336</v>
      </c>
      <c r="CK1705" t="s">
        <v>453</v>
      </c>
      <c r="CL1705" t="s">
        <v>267</v>
      </c>
      <c r="CN1705">
        <f>IF(AND(Table11[[#This Row],[CF heating system]]&lt;&gt;"Gas boiler",Table11[[#This Row],[Subsector]]&lt;&gt;"Industry"),1,0)</f>
        <v>0</v>
      </c>
      <c r="CO1705" s="19">
        <v>0</v>
      </c>
    </row>
    <row r="1706" spans="87:93" x14ac:dyDescent="0.25">
      <c r="CI1706" t="s">
        <v>470</v>
      </c>
      <c r="CJ1706">
        <v>337</v>
      </c>
      <c r="CK1706" t="s">
        <v>453</v>
      </c>
      <c r="CL1706" t="s">
        <v>458</v>
      </c>
      <c r="CN1706">
        <f>IF(AND(Table11[[#This Row],[CF heating system]]&lt;&gt;"Gas boiler",Table11[[#This Row],[Subsector]]&lt;&gt;"Industry"),1,0)</f>
        <v>0</v>
      </c>
      <c r="CO1706" s="19">
        <v>0</v>
      </c>
    </row>
    <row r="1707" spans="87:93" x14ac:dyDescent="0.25">
      <c r="CI1707" t="s">
        <v>470</v>
      </c>
      <c r="CJ1707">
        <v>338</v>
      </c>
      <c r="CK1707" t="s">
        <v>453</v>
      </c>
      <c r="CL1707" t="s">
        <v>282</v>
      </c>
      <c r="CN1707">
        <f>IF(AND(Table11[[#This Row],[CF heating system]]&lt;&gt;"Gas boiler",Table11[[#This Row],[Subsector]]&lt;&gt;"Industry"),1,0)</f>
        <v>0</v>
      </c>
      <c r="CO1707" s="19">
        <v>0</v>
      </c>
    </row>
    <row r="1708" spans="87:93" x14ac:dyDescent="0.25">
      <c r="CI1708" t="s">
        <v>470</v>
      </c>
      <c r="CJ1708">
        <v>339</v>
      </c>
      <c r="CK1708" t="s">
        <v>453</v>
      </c>
      <c r="CL1708" t="s">
        <v>286</v>
      </c>
      <c r="CN1708">
        <f>IF(AND(Table11[[#This Row],[CF heating system]]&lt;&gt;"Gas boiler",Table11[[#This Row],[Subsector]]&lt;&gt;"Industry"),1,0)</f>
        <v>0</v>
      </c>
      <c r="CO1708" s="19">
        <v>0</v>
      </c>
    </row>
    <row r="1709" spans="87:93" x14ac:dyDescent="0.25">
      <c r="CI1709" t="s">
        <v>470</v>
      </c>
      <c r="CJ1709">
        <v>340</v>
      </c>
      <c r="CK1709" t="s">
        <v>453</v>
      </c>
      <c r="CL1709" t="s">
        <v>458</v>
      </c>
      <c r="CN1709">
        <f>IF(AND(Table11[[#This Row],[CF heating system]]&lt;&gt;"Gas boiler",Table11[[#This Row],[Subsector]]&lt;&gt;"Industry"),1,0)</f>
        <v>0</v>
      </c>
      <c r="CO1709" s="19">
        <v>0</v>
      </c>
    </row>
    <row r="1710" spans="87:93" x14ac:dyDescent="0.25">
      <c r="CI1710" t="s">
        <v>470</v>
      </c>
      <c r="CJ1710">
        <v>341</v>
      </c>
      <c r="CK1710" t="s">
        <v>453</v>
      </c>
      <c r="CL1710" t="s">
        <v>462</v>
      </c>
      <c r="CN1710">
        <f>IF(AND(Table11[[#This Row],[CF heating system]]&lt;&gt;"Gas boiler",Table11[[#This Row],[Subsector]]&lt;&gt;"Industry"),1,0)</f>
        <v>0</v>
      </c>
      <c r="CO1710" s="19">
        <v>0</v>
      </c>
    </row>
    <row r="1711" spans="87:93" x14ac:dyDescent="0.25">
      <c r="CI1711" t="s">
        <v>470</v>
      </c>
      <c r="CJ1711">
        <v>342</v>
      </c>
      <c r="CK1711" t="s">
        <v>453</v>
      </c>
      <c r="CL1711" t="s">
        <v>475</v>
      </c>
      <c r="CN1711">
        <f>IF(AND(Table11[[#This Row],[CF heating system]]&lt;&gt;"Gas boiler",Table11[[#This Row],[Subsector]]&lt;&gt;"Industry"),1,0)</f>
        <v>0</v>
      </c>
      <c r="CO1711" s="19">
        <v>0</v>
      </c>
    </row>
    <row r="1712" spans="87:93" x14ac:dyDescent="0.25">
      <c r="CI1712" t="s">
        <v>470</v>
      </c>
      <c r="CJ1712">
        <v>343</v>
      </c>
      <c r="CK1712" t="s">
        <v>453</v>
      </c>
      <c r="CL1712" t="s">
        <v>281</v>
      </c>
      <c r="CN1712">
        <f>IF(AND(Table11[[#This Row],[CF heating system]]&lt;&gt;"Gas boiler",Table11[[#This Row],[Subsector]]&lt;&gt;"Industry"),1,0)</f>
        <v>0</v>
      </c>
      <c r="CO1712" s="19">
        <v>0</v>
      </c>
    </row>
    <row r="1713" spans="87:93" x14ac:dyDescent="0.25">
      <c r="CI1713" t="s">
        <v>470</v>
      </c>
      <c r="CJ1713">
        <v>344</v>
      </c>
      <c r="CK1713" t="s">
        <v>453</v>
      </c>
      <c r="CL1713" t="s">
        <v>282</v>
      </c>
      <c r="CN1713">
        <f>IF(AND(Table11[[#This Row],[CF heating system]]&lt;&gt;"Gas boiler",Table11[[#This Row],[Subsector]]&lt;&gt;"Industry"),1,0)</f>
        <v>0</v>
      </c>
      <c r="CO1713" s="19">
        <v>0</v>
      </c>
    </row>
    <row r="1714" spans="87:93" x14ac:dyDescent="0.25">
      <c r="CI1714" t="s">
        <v>470</v>
      </c>
      <c r="CJ1714">
        <v>345</v>
      </c>
      <c r="CK1714" t="s">
        <v>453</v>
      </c>
      <c r="CL1714" t="s">
        <v>286</v>
      </c>
      <c r="CN1714">
        <f>IF(AND(Table11[[#This Row],[CF heating system]]&lt;&gt;"Gas boiler",Table11[[#This Row],[Subsector]]&lt;&gt;"Industry"),1,0)</f>
        <v>0</v>
      </c>
      <c r="CO1714" s="19">
        <v>0</v>
      </c>
    </row>
    <row r="1715" spans="87:93" x14ac:dyDescent="0.25">
      <c r="CI1715" t="s">
        <v>470</v>
      </c>
      <c r="CJ1715">
        <v>346</v>
      </c>
      <c r="CK1715" t="s">
        <v>453</v>
      </c>
      <c r="CL1715" t="s">
        <v>462</v>
      </c>
      <c r="CN1715">
        <f>IF(AND(Table11[[#This Row],[CF heating system]]&lt;&gt;"Gas boiler",Table11[[#This Row],[Subsector]]&lt;&gt;"Industry"),1,0)</f>
        <v>0</v>
      </c>
      <c r="CO1715" s="19">
        <v>0</v>
      </c>
    </row>
    <row r="1716" spans="87:93" x14ac:dyDescent="0.25">
      <c r="CI1716" t="s">
        <v>470</v>
      </c>
      <c r="CJ1716">
        <v>347</v>
      </c>
      <c r="CK1716" t="s">
        <v>453</v>
      </c>
      <c r="CL1716" t="s">
        <v>475</v>
      </c>
      <c r="CN1716">
        <f>IF(AND(Table11[[#This Row],[CF heating system]]&lt;&gt;"Gas boiler",Table11[[#This Row],[Subsector]]&lt;&gt;"Industry"),1,0)</f>
        <v>0</v>
      </c>
      <c r="CO1716" s="19">
        <v>0</v>
      </c>
    </row>
    <row r="1717" spans="87:93" x14ac:dyDescent="0.25">
      <c r="CI1717" t="s">
        <v>470</v>
      </c>
      <c r="CJ1717">
        <v>348</v>
      </c>
      <c r="CK1717" t="s">
        <v>453</v>
      </c>
      <c r="CL1717" t="s">
        <v>281</v>
      </c>
      <c r="CN1717">
        <f>IF(AND(Table11[[#This Row],[CF heating system]]&lt;&gt;"Gas boiler",Table11[[#This Row],[Subsector]]&lt;&gt;"Industry"),1,0)</f>
        <v>0</v>
      </c>
      <c r="CO1717" s="19">
        <v>0</v>
      </c>
    </row>
    <row r="1718" spans="87:93" x14ac:dyDescent="0.25">
      <c r="CI1718" t="s">
        <v>470</v>
      </c>
      <c r="CJ1718">
        <v>349</v>
      </c>
      <c r="CK1718" t="s">
        <v>453</v>
      </c>
      <c r="CL1718" t="s">
        <v>282</v>
      </c>
      <c r="CN1718">
        <f>IF(AND(Table11[[#This Row],[CF heating system]]&lt;&gt;"Gas boiler",Table11[[#This Row],[Subsector]]&lt;&gt;"Industry"),1,0)</f>
        <v>0</v>
      </c>
      <c r="CO1718" s="19">
        <v>0</v>
      </c>
    </row>
    <row r="1719" spans="87:93" x14ac:dyDescent="0.25">
      <c r="CI1719" t="s">
        <v>470</v>
      </c>
      <c r="CJ1719">
        <v>350</v>
      </c>
      <c r="CK1719" t="s">
        <v>453</v>
      </c>
      <c r="CL1719" t="s">
        <v>286</v>
      </c>
      <c r="CN1719">
        <f>IF(AND(Table11[[#This Row],[CF heating system]]&lt;&gt;"Gas boiler",Table11[[#This Row],[Subsector]]&lt;&gt;"Industry"),1,0)</f>
        <v>0</v>
      </c>
      <c r="CO1719" s="19">
        <v>0</v>
      </c>
    </row>
    <row r="1720" spans="87:93" x14ac:dyDescent="0.25">
      <c r="CI1720" t="s">
        <v>470</v>
      </c>
      <c r="CJ1720">
        <v>351</v>
      </c>
      <c r="CK1720" t="s">
        <v>453</v>
      </c>
      <c r="CL1720" t="s">
        <v>462</v>
      </c>
      <c r="CN1720">
        <f>IF(AND(Table11[[#This Row],[CF heating system]]&lt;&gt;"Gas boiler",Table11[[#This Row],[Subsector]]&lt;&gt;"Industry"),1,0)</f>
        <v>0</v>
      </c>
      <c r="CO1720" s="19">
        <v>0</v>
      </c>
    </row>
    <row r="1721" spans="87:93" x14ac:dyDescent="0.25">
      <c r="CI1721" t="s">
        <v>470</v>
      </c>
      <c r="CJ1721">
        <v>352</v>
      </c>
      <c r="CK1721" t="s">
        <v>453</v>
      </c>
      <c r="CL1721" t="s">
        <v>475</v>
      </c>
      <c r="CN1721">
        <f>IF(AND(Table11[[#This Row],[CF heating system]]&lt;&gt;"Gas boiler",Table11[[#This Row],[Subsector]]&lt;&gt;"Industry"),1,0)</f>
        <v>0</v>
      </c>
      <c r="CO1721" s="19">
        <v>0</v>
      </c>
    </row>
    <row r="1722" spans="87:93" x14ac:dyDescent="0.25">
      <c r="CI1722" t="s">
        <v>470</v>
      </c>
      <c r="CJ1722">
        <v>353</v>
      </c>
      <c r="CK1722" t="s">
        <v>453</v>
      </c>
      <c r="CL1722" t="s">
        <v>282</v>
      </c>
      <c r="CN1722">
        <f>IF(AND(Table11[[#This Row],[CF heating system]]&lt;&gt;"Gas boiler",Table11[[#This Row],[Subsector]]&lt;&gt;"Industry"),1,0)</f>
        <v>0</v>
      </c>
      <c r="CO1722" s="19">
        <v>0</v>
      </c>
    </row>
    <row r="1723" spans="87:93" x14ac:dyDescent="0.25">
      <c r="CI1723" t="s">
        <v>470</v>
      </c>
      <c r="CJ1723">
        <v>354</v>
      </c>
      <c r="CK1723" t="s">
        <v>453</v>
      </c>
      <c r="CL1723" t="s">
        <v>267</v>
      </c>
      <c r="CN1723">
        <f>IF(AND(Table11[[#This Row],[CF heating system]]&lt;&gt;"Gas boiler",Table11[[#This Row],[Subsector]]&lt;&gt;"Industry"),1,0)</f>
        <v>0</v>
      </c>
      <c r="CO1723" s="19">
        <v>0</v>
      </c>
    </row>
    <row r="1724" spans="87:93" x14ac:dyDescent="0.25">
      <c r="CI1724" t="s">
        <v>470</v>
      </c>
      <c r="CJ1724">
        <v>355</v>
      </c>
      <c r="CK1724" t="s">
        <v>453</v>
      </c>
      <c r="CL1724" t="s">
        <v>282</v>
      </c>
      <c r="CN1724">
        <f>IF(AND(Table11[[#This Row],[CF heating system]]&lt;&gt;"Gas boiler",Table11[[#This Row],[Subsector]]&lt;&gt;"Industry"),1,0)</f>
        <v>0</v>
      </c>
      <c r="CO1724" s="19">
        <v>0</v>
      </c>
    </row>
    <row r="1725" spans="87:93" x14ac:dyDescent="0.25">
      <c r="CI1725" t="s">
        <v>470</v>
      </c>
      <c r="CJ1725">
        <v>356</v>
      </c>
      <c r="CK1725" t="s">
        <v>453</v>
      </c>
      <c r="CL1725" t="s">
        <v>286</v>
      </c>
      <c r="CN1725">
        <f>IF(AND(Table11[[#This Row],[CF heating system]]&lt;&gt;"Gas boiler",Table11[[#This Row],[Subsector]]&lt;&gt;"Industry"),1,0)</f>
        <v>0</v>
      </c>
      <c r="CO1725" s="19">
        <v>0</v>
      </c>
    </row>
    <row r="1726" spans="87:93" x14ac:dyDescent="0.25">
      <c r="CI1726" t="s">
        <v>470</v>
      </c>
      <c r="CJ1726">
        <v>357</v>
      </c>
      <c r="CK1726" t="s">
        <v>453</v>
      </c>
      <c r="CL1726" t="s">
        <v>462</v>
      </c>
      <c r="CN1726">
        <f>IF(AND(Table11[[#This Row],[CF heating system]]&lt;&gt;"Gas boiler",Table11[[#This Row],[Subsector]]&lt;&gt;"Industry"),1,0)</f>
        <v>0</v>
      </c>
      <c r="CO1726" s="19">
        <v>0</v>
      </c>
    </row>
    <row r="1727" spans="87:93" x14ac:dyDescent="0.25">
      <c r="CI1727" t="s">
        <v>470</v>
      </c>
      <c r="CJ1727">
        <v>358</v>
      </c>
      <c r="CK1727" t="s">
        <v>453</v>
      </c>
      <c r="CL1727" t="s">
        <v>475</v>
      </c>
      <c r="CN1727">
        <f>IF(AND(Table11[[#This Row],[CF heating system]]&lt;&gt;"Gas boiler",Table11[[#This Row],[Subsector]]&lt;&gt;"Industry"),1,0)</f>
        <v>0</v>
      </c>
      <c r="CO1727" s="19">
        <v>0</v>
      </c>
    </row>
    <row r="1728" spans="87:93" x14ac:dyDescent="0.25">
      <c r="CI1728" t="s">
        <v>470</v>
      </c>
      <c r="CJ1728">
        <v>359</v>
      </c>
      <c r="CK1728" t="s">
        <v>453</v>
      </c>
      <c r="CL1728" t="s">
        <v>282</v>
      </c>
      <c r="CN1728">
        <f>IF(AND(Table11[[#This Row],[CF heating system]]&lt;&gt;"Gas boiler",Table11[[#This Row],[Subsector]]&lt;&gt;"Industry"),1,0)</f>
        <v>0</v>
      </c>
      <c r="CO1728" s="19">
        <v>0</v>
      </c>
    </row>
    <row r="1729" spans="87:93" x14ac:dyDescent="0.25">
      <c r="CI1729" t="s">
        <v>470</v>
      </c>
      <c r="CJ1729">
        <v>360</v>
      </c>
      <c r="CK1729" t="s">
        <v>453</v>
      </c>
      <c r="CL1729" t="s">
        <v>462</v>
      </c>
      <c r="CN1729">
        <f>IF(AND(Table11[[#This Row],[CF heating system]]&lt;&gt;"Gas boiler",Table11[[#This Row],[Subsector]]&lt;&gt;"Industry"),1,0)</f>
        <v>0</v>
      </c>
      <c r="CO1729" s="19">
        <v>0</v>
      </c>
    </row>
    <row r="1730" spans="87:93" x14ac:dyDescent="0.25">
      <c r="CI1730" t="s">
        <v>470</v>
      </c>
      <c r="CJ1730">
        <v>361</v>
      </c>
      <c r="CK1730" t="s">
        <v>453</v>
      </c>
      <c r="CL1730" t="s">
        <v>286</v>
      </c>
      <c r="CN1730">
        <f>IF(AND(Table11[[#This Row],[CF heating system]]&lt;&gt;"Gas boiler",Table11[[#This Row],[Subsector]]&lt;&gt;"Industry"),1,0)</f>
        <v>0</v>
      </c>
      <c r="CO1730" s="19">
        <v>0</v>
      </c>
    </row>
    <row r="1731" spans="87:93" x14ac:dyDescent="0.25">
      <c r="CI1731" t="s">
        <v>470</v>
      </c>
      <c r="CJ1731">
        <v>362</v>
      </c>
      <c r="CK1731" t="s">
        <v>453</v>
      </c>
      <c r="CL1731" t="s">
        <v>458</v>
      </c>
      <c r="CN1731">
        <f>IF(AND(Table11[[#This Row],[CF heating system]]&lt;&gt;"Gas boiler",Table11[[#This Row],[Subsector]]&lt;&gt;"Industry"),1,0)</f>
        <v>0</v>
      </c>
      <c r="CO1731" s="19">
        <v>0</v>
      </c>
    </row>
    <row r="1732" spans="87:93" x14ac:dyDescent="0.25">
      <c r="CI1732" t="s">
        <v>470</v>
      </c>
      <c r="CJ1732">
        <v>363</v>
      </c>
      <c r="CK1732" t="s">
        <v>453</v>
      </c>
      <c r="CL1732" t="s">
        <v>462</v>
      </c>
      <c r="CN1732">
        <f>IF(AND(Table11[[#This Row],[CF heating system]]&lt;&gt;"Gas boiler",Table11[[#This Row],[Subsector]]&lt;&gt;"Industry"),1,0)</f>
        <v>0</v>
      </c>
      <c r="CO1732" s="19">
        <v>0</v>
      </c>
    </row>
    <row r="1733" spans="87:93" x14ac:dyDescent="0.25">
      <c r="CI1733" t="s">
        <v>470</v>
      </c>
      <c r="CJ1733">
        <v>364</v>
      </c>
      <c r="CK1733" t="s">
        <v>453</v>
      </c>
      <c r="CL1733" t="s">
        <v>286</v>
      </c>
      <c r="CN1733">
        <f>IF(AND(Table11[[#This Row],[CF heating system]]&lt;&gt;"Gas boiler",Table11[[#This Row],[Subsector]]&lt;&gt;"Industry"),1,0)</f>
        <v>0</v>
      </c>
      <c r="CO1733" s="19">
        <v>0</v>
      </c>
    </row>
    <row r="1734" spans="87:93" x14ac:dyDescent="0.25">
      <c r="CI1734" t="s">
        <v>470</v>
      </c>
      <c r="CJ1734">
        <v>365</v>
      </c>
      <c r="CK1734" t="s">
        <v>453</v>
      </c>
      <c r="CL1734" t="s">
        <v>462</v>
      </c>
      <c r="CN1734">
        <f>IF(AND(Table11[[#This Row],[CF heating system]]&lt;&gt;"Gas boiler",Table11[[#This Row],[Subsector]]&lt;&gt;"Industry"),1,0)</f>
        <v>0</v>
      </c>
      <c r="CO1734" s="19">
        <v>0</v>
      </c>
    </row>
    <row r="1735" spans="87:93" x14ac:dyDescent="0.25">
      <c r="CI1735" t="s">
        <v>470</v>
      </c>
      <c r="CJ1735">
        <v>366</v>
      </c>
      <c r="CK1735" t="s">
        <v>453</v>
      </c>
      <c r="CL1735" t="s">
        <v>475</v>
      </c>
      <c r="CN1735">
        <f>IF(AND(Table11[[#This Row],[CF heating system]]&lt;&gt;"Gas boiler",Table11[[#This Row],[Subsector]]&lt;&gt;"Industry"),1,0)</f>
        <v>0</v>
      </c>
      <c r="CO1735" s="19">
        <v>0</v>
      </c>
    </row>
    <row r="1736" spans="87:93" x14ac:dyDescent="0.25">
      <c r="CI1736" t="s">
        <v>470</v>
      </c>
      <c r="CJ1736">
        <v>367</v>
      </c>
      <c r="CK1736" t="s">
        <v>453</v>
      </c>
      <c r="CL1736" t="s">
        <v>281</v>
      </c>
      <c r="CN1736">
        <f>IF(AND(Table11[[#This Row],[CF heating system]]&lt;&gt;"Gas boiler",Table11[[#This Row],[Subsector]]&lt;&gt;"Industry"),1,0)</f>
        <v>0</v>
      </c>
      <c r="CO1736" s="19">
        <v>0</v>
      </c>
    </row>
    <row r="1737" spans="87:93" x14ac:dyDescent="0.25">
      <c r="CI1737" t="s">
        <v>470</v>
      </c>
      <c r="CJ1737">
        <v>368</v>
      </c>
      <c r="CK1737" t="s">
        <v>453</v>
      </c>
      <c r="CL1737" t="s">
        <v>286</v>
      </c>
      <c r="CN1737">
        <f>IF(AND(Table11[[#This Row],[CF heating system]]&lt;&gt;"Gas boiler",Table11[[#This Row],[Subsector]]&lt;&gt;"Industry"),1,0)</f>
        <v>0</v>
      </c>
      <c r="CO1737" s="19">
        <v>0</v>
      </c>
    </row>
    <row r="1738" spans="87:93" x14ac:dyDescent="0.25">
      <c r="CI1738" t="s">
        <v>470</v>
      </c>
      <c r="CJ1738">
        <v>369</v>
      </c>
      <c r="CK1738" t="s">
        <v>453</v>
      </c>
      <c r="CL1738" t="s">
        <v>267</v>
      </c>
      <c r="CN1738">
        <f>IF(AND(Table11[[#This Row],[CF heating system]]&lt;&gt;"Gas boiler",Table11[[#This Row],[Subsector]]&lt;&gt;"Industry"),1,0)</f>
        <v>0</v>
      </c>
      <c r="CO1738" s="19">
        <v>0</v>
      </c>
    </row>
    <row r="1739" spans="87:93" x14ac:dyDescent="0.25">
      <c r="CI1739" t="s">
        <v>470</v>
      </c>
      <c r="CJ1739">
        <v>370</v>
      </c>
      <c r="CK1739" t="s">
        <v>453</v>
      </c>
      <c r="CL1739" t="s">
        <v>458</v>
      </c>
      <c r="CN1739">
        <f>IF(AND(Table11[[#This Row],[CF heating system]]&lt;&gt;"Gas boiler",Table11[[#This Row],[Subsector]]&lt;&gt;"Industry"),1,0)</f>
        <v>0</v>
      </c>
      <c r="CO1739" s="19">
        <v>0</v>
      </c>
    </row>
    <row r="1740" spans="87:93" x14ac:dyDescent="0.25">
      <c r="CI1740" t="s">
        <v>470</v>
      </c>
      <c r="CJ1740">
        <v>371</v>
      </c>
      <c r="CK1740" t="s">
        <v>453</v>
      </c>
      <c r="CL1740" t="s">
        <v>282</v>
      </c>
      <c r="CN1740">
        <f>IF(AND(Table11[[#This Row],[CF heating system]]&lt;&gt;"Gas boiler",Table11[[#This Row],[Subsector]]&lt;&gt;"Industry"),1,0)</f>
        <v>0</v>
      </c>
      <c r="CO1740" s="19">
        <v>0</v>
      </c>
    </row>
    <row r="1741" spans="87:93" x14ac:dyDescent="0.25">
      <c r="CI1741" t="s">
        <v>470</v>
      </c>
      <c r="CJ1741">
        <v>372</v>
      </c>
      <c r="CK1741" t="s">
        <v>453</v>
      </c>
      <c r="CL1741" t="s">
        <v>286</v>
      </c>
      <c r="CN1741">
        <f>IF(AND(Table11[[#This Row],[CF heating system]]&lt;&gt;"Gas boiler",Table11[[#This Row],[Subsector]]&lt;&gt;"Industry"),1,0)</f>
        <v>0</v>
      </c>
      <c r="CO1741" s="19">
        <v>0</v>
      </c>
    </row>
    <row r="1742" spans="87:93" x14ac:dyDescent="0.25">
      <c r="CI1742" t="s">
        <v>470</v>
      </c>
      <c r="CJ1742">
        <v>373</v>
      </c>
      <c r="CK1742" t="s">
        <v>453</v>
      </c>
      <c r="CL1742" t="s">
        <v>458</v>
      </c>
      <c r="CN1742">
        <f>IF(AND(Table11[[#This Row],[CF heating system]]&lt;&gt;"Gas boiler",Table11[[#This Row],[Subsector]]&lt;&gt;"Industry"),1,0)</f>
        <v>0</v>
      </c>
      <c r="CO1742" s="19">
        <v>0</v>
      </c>
    </row>
    <row r="1743" spans="87:93" x14ac:dyDescent="0.25">
      <c r="CI1743" t="s">
        <v>470</v>
      </c>
      <c r="CJ1743">
        <v>374</v>
      </c>
      <c r="CK1743" t="s">
        <v>453</v>
      </c>
      <c r="CL1743" t="s">
        <v>462</v>
      </c>
      <c r="CN1743">
        <f>IF(AND(Table11[[#This Row],[CF heating system]]&lt;&gt;"Gas boiler",Table11[[#This Row],[Subsector]]&lt;&gt;"Industry"),1,0)</f>
        <v>0</v>
      </c>
      <c r="CO1743" s="19">
        <v>0</v>
      </c>
    </row>
    <row r="1744" spans="87:93" x14ac:dyDescent="0.25">
      <c r="CI1744" t="s">
        <v>470</v>
      </c>
      <c r="CJ1744">
        <v>375</v>
      </c>
      <c r="CK1744" t="s">
        <v>453</v>
      </c>
      <c r="CL1744" t="s">
        <v>475</v>
      </c>
      <c r="CN1744">
        <f>IF(AND(Table11[[#This Row],[CF heating system]]&lt;&gt;"Gas boiler",Table11[[#This Row],[Subsector]]&lt;&gt;"Industry"),1,0)</f>
        <v>0</v>
      </c>
      <c r="CO1744" s="19">
        <v>0</v>
      </c>
    </row>
    <row r="1745" spans="87:93" x14ac:dyDescent="0.25">
      <c r="CI1745" t="s">
        <v>470</v>
      </c>
      <c r="CJ1745">
        <v>376</v>
      </c>
      <c r="CK1745" t="s">
        <v>453</v>
      </c>
      <c r="CL1745" t="s">
        <v>281</v>
      </c>
      <c r="CN1745">
        <f>IF(AND(Table11[[#This Row],[CF heating system]]&lt;&gt;"Gas boiler",Table11[[#This Row],[Subsector]]&lt;&gt;"Industry"),1,0)</f>
        <v>0</v>
      </c>
      <c r="CO1745" s="19">
        <v>0</v>
      </c>
    </row>
    <row r="1746" spans="87:93" x14ac:dyDescent="0.25">
      <c r="CI1746" t="s">
        <v>470</v>
      </c>
      <c r="CJ1746">
        <v>377</v>
      </c>
      <c r="CK1746" t="s">
        <v>453</v>
      </c>
      <c r="CL1746" t="s">
        <v>282</v>
      </c>
      <c r="CN1746">
        <f>IF(AND(Table11[[#This Row],[CF heating system]]&lt;&gt;"Gas boiler",Table11[[#This Row],[Subsector]]&lt;&gt;"Industry"),1,0)</f>
        <v>0</v>
      </c>
      <c r="CO1746" s="19">
        <v>0</v>
      </c>
    </row>
    <row r="1747" spans="87:93" x14ac:dyDescent="0.25">
      <c r="CI1747" t="s">
        <v>470</v>
      </c>
      <c r="CJ1747">
        <v>378</v>
      </c>
      <c r="CK1747" t="s">
        <v>453</v>
      </c>
      <c r="CL1747" t="s">
        <v>286</v>
      </c>
      <c r="CN1747">
        <f>IF(AND(Table11[[#This Row],[CF heating system]]&lt;&gt;"Gas boiler",Table11[[#This Row],[Subsector]]&lt;&gt;"Industry"),1,0)</f>
        <v>0</v>
      </c>
      <c r="CO1747" s="19">
        <v>0</v>
      </c>
    </row>
    <row r="1748" spans="87:93" x14ac:dyDescent="0.25">
      <c r="CI1748" t="s">
        <v>470</v>
      </c>
      <c r="CJ1748">
        <v>379</v>
      </c>
      <c r="CK1748" t="s">
        <v>453</v>
      </c>
      <c r="CL1748" t="s">
        <v>462</v>
      </c>
      <c r="CN1748">
        <f>IF(AND(Table11[[#This Row],[CF heating system]]&lt;&gt;"Gas boiler",Table11[[#This Row],[Subsector]]&lt;&gt;"Industry"),1,0)</f>
        <v>0</v>
      </c>
      <c r="CO1748" s="19">
        <v>0</v>
      </c>
    </row>
    <row r="1749" spans="87:93" x14ac:dyDescent="0.25">
      <c r="CI1749" t="s">
        <v>470</v>
      </c>
      <c r="CJ1749">
        <v>380</v>
      </c>
      <c r="CK1749" t="s">
        <v>453</v>
      </c>
      <c r="CL1749" t="s">
        <v>475</v>
      </c>
      <c r="CN1749">
        <f>IF(AND(Table11[[#This Row],[CF heating system]]&lt;&gt;"Gas boiler",Table11[[#This Row],[Subsector]]&lt;&gt;"Industry"),1,0)</f>
        <v>0</v>
      </c>
      <c r="CO1749" s="19">
        <v>0</v>
      </c>
    </row>
    <row r="1750" spans="87:93" x14ac:dyDescent="0.25">
      <c r="CI1750" t="s">
        <v>470</v>
      </c>
      <c r="CJ1750">
        <v>381</v>
      </c>
      <c r="CK1750" t="s">
        <v>453</v>
      </c>
      <c r="CL1750" t="s">
        <v>281</v>
      </c>
      <c r="CN1750">
        <f>IF(AND(Table11[[#This Row],[CF heating system]]&lt;&gt;"Gas boiler",Table11[[#This Row],[Subsector]]&lt;&gt;"Industry"),1,0)</f>
        <v>0</v>
      </c>
      <c r="CO1750" s="19">
        <v>0</v>
      </c>
    </row>
    <row r="1751" spans="87:93" x14ac:dyDescent="0.25">
      <c r="CI1751" t="s">
        <v>470</v>
      </c>
      <c r="CJ1751">
        <v>382</v>
      </c>
      <c r="CK1751" t="s">
        <v>453</v>
      </c>
      <c r="CL1751" t="s">
        <v>282</v>
      </c>
      <c r="CN1751">
        <f>IF(AND(Table11[[#This Row],[CF heating system]]&lt;&gt;"Gas boiler",Table11[[#This Row],[Subsector]]&lt;&gt;"Industry"),1,0)</f>
        <v>0</v>
      </c>
      <c r="CO1751" s="19">
        <v>0</v>
      </c>
    </row>
    <row r="1752" spans="87:93" x14ac:dyDescent="0.25">
      <c r="CI1752" t="s">
        <v>470</v>
      </c>
      <c r="CJ1752">
        <v>383</v>
      </c>
      <c r="CK1752" t="s">
        <v>453</v>
      </c>
      <c r="CL1752" t="s">
        <v>286</v>
      </c>
      <c r="CN1752">
        <f>IF(AND(Table11[[#This Row],[CF heating system]]&lt;&gt;"Gas boiler",Table11[[#This Row],[Subsector]]&lt;&gt;"Industry"),1,0)</f>
        <v>0</v>
      </c>
      <c r="CO1752" s="19">
        <v>0</v>
      </c>
    </row>
    <row r="1753" spans="87:93" x14ac:dyDescent="0.25">
      <c r="CI1753" t="s">
        <v>470</v>
      </c>
      <c r="CJ1753">
        <v>384</v>
      </c>
      <c r="CK1753" t="s">
        <v>453</v>
      </c>
      <c r="CL1753" t="s">
        <v>462</v>
      </c>
      <c r="CN1753">
        <f>IF(AND(Table11[[#This Row],[CF heating system]]&lt;&gt;"Gas boiler",Table11[[#This Row],[Subsector]]&lt;&gt;"Industry"),1,0)</f>
        <v>0</v>
      </c>
      <c r="CO1753" s="19">
        <v>0</v>
      </c>
    </row>
    <row r="1754" spans="87:93" x14ac:dyDescent="0.25">
      <c r="CI1754" t="s">
        <v>470</v>
      </c>
      <c r="CJ1754">
        <v>385</v>
      </c>
      <c r="CK1754" t="s">
        <v>453</v>
      </c>
      <c r="CL1754" t="s">
        <v>475</v>
      </c>
      <c r="CN1754">
        <f>IF(AND(Table11[[#This Row],[CF heating system]]&lt;&gt;"Gas boiler",Table11[[#This Row],[Subsector]]&lt;&gt;"Industry"),1,0)</f>
        <v>0</v>
      </c>
      <c r="CO1754" s="19">
        <v>0</v>
      </c>
    </row>
    <row r="1755" spans="87:93" x14ac:dyDescent="0.25">
      <c r="CI1755" t="s">
        <v>470</v>
      </c>
      <c r="CJ1755">
        <v>386</v>
      </c>
      <c r="CK1755" t="s">
        <v>453</v>
      </c>
      <c r="CL1755" t="s">
        <v>282</v>
      </c>
      <c r="CN1755">
        <f>IF(AND(Table11[[#This Row],[CF heating system]]&lt;&gt;"Gas boiler",Table11[[#This Row],[Subsector]]&lt;&gt;"Industry"),1,0)</f>
        <v>0</v>
      </c>
      <c r="CO1755" s="19">
        <v>0</v>
      </c>
    </row>
    <row r="1756" spans="87:93" x14ac:dyDescent="0.25">
      <c r="CI1756" t="s">
        <v>470</v>
      </c>
      <c r="CJ1756">
        <v>387</v>
      </c>
      <c r="CK1756" t="s">
        <v>453</v>
      </c>
      <c r="CL1756" t="s">
        <v>267</v>
      </c>
      <c r="CN1756">
        <f>IF(AND(Table11[[#This Row],[CF heating system]]&lt;&gt;"Gas boiler",Table11[[#This Row],[Subsector]]&lt;&gt;"Industry"),1,0)</f>
        <v>0</v>
      </c>
      <c r="CO1756" s="19">
        <v>0</v>
      </c>
    </row>
    <row r="1757" spans="87:93" x14ac:dyDescent="0.25">
      <c r="CI1757" t="s">
        <v>470</v>
      </c>
      <c r="CJ1757">
        <v>388</v>
      </c>
      <c r="CK1757" t="s">
        <v>453</v>
      </c>
      <c r="CL1757" t="s">
        <v>282</v>
      </c>
      <c r="CN1757">
        <f>IF(AND(Table11[[#This Row],[CF heating system]]&lt;&gt;"Gas boiler",Table11[[#This Row],[Subsector]]&lt;&gt;"Industry"),1,0)</f>
        <v>0</v>
      </c>
      <c r="CO1757" s="19">
        <v>0</v>
      </c>
    </row>
    <row r="1758" spans="87:93" x14ac:dyDescent="0.25">
      <c r="CI1758" t="s">
        <v>470</v>
      </c>
      <c r="CJ1758">
        <v>389</v>
      </c>
      <c r="CK1758" t="s">
        <v>453</v>
      </c>
      <c r="CL1758" t="s">
        <v>286</v>
      </c>
      <c r="CN1758">
        <f>IF(AND(Table11[[#This Row],[CF heating system]]&lt;&gt;"Gas boiler",Table11[[#This Row],[Subsector]]&lt;&gt;"Industry"),1,0)</f>
        <v>0</v>
      </c>
      <c r="CO1758" s="19">
        <v>0</v>
      </c>
    </row>
    <row r="1759" spans="87:93" x14ac:dyDescent="0.25">
      <c r="CI1759" t="s">
        <v>470</v>
      </c>
      <c r="CJ1759">
        <v>390</v>
      </c>
      <c r="CK1759" t="s">
        <v>453</v>
      </c>
      <c r="CL1759" t="s">
        <v>462</v>
      </c>
      <c r="CN1759">
        <f>IF(AND(Table11[[#This Row],[CF heating system]]&lt;&gt;"Gas boiler",Table11[[#This Row],[Subsector]]&lt;&gt;"Industry"),1,0)</f>
        <v>0</v>
      </c>
      <c r="CO1759" s="19">
        <v>0</v>
      </c>
    </row>
    <row r="1760" spans="87:93" x14ac:dyDescent="0.25">
      <c r="CI1760" t="s">
        <v>470</v>
      </c>
      <c r="CJ1760">
        <v>391</v>
      </c>
      <c r="CK1760" t="s">
        <v>453</v>
      </c>
      <c r="CL1760" t="s">
        <v>475</v>
      </c>
      <c r="CN1760">
        <f>IF(AND(Table11[[#This Row],[CF heating system]]&lt;&gt;"Gas boiler",Table11[[#This Row],[Subsector]]&lt;&gt;"Industry"),1,0)</f>
        <v>0</v>
      </c>
      <c r="CO1760" s="19">
        <v>0</v>
      </c>
    </row>
    <row r="1761" spans="87:93" x14ac:dyDescent="0.25">
      <c r="CI1761" t="s">
        <v>470</v>
      </c>
      <c r="CJ1761">
        <v>392</v>
      </c>
      <c r="CK1761" t="s">
        <v>453</v>
      </c>
      <c r="CL1761" t="s">
        <v>282</v>
      </c>
      <c r="CN1761">
        <f>IF(AND(Table11[[#This Row],[CF heating system]]&lt;&gt;"Gas boiler",Table11[[#This Row],[Subsector]]&lt;&gt;"Industry"),1,0)</f>
        <v>0</v>
      </c>
      <c r="CO1761" s="19">
        <v>0</v>
      </c>
    </row>
    <row r="1762" spans="87:93" x14ac:dyDescent="0.25">
      <c r="CI1762" t="s">
        <v>470</v>
      </c>
      <c r="CJ1762">
        <v>393</v>
      </c>
      <c r="CK1762" t="s">
        <v>453</v>
      </c>
      <c r="CL1762" t="s">
        <v>462</v>
      </c>
      <c r="CN1762">
        <f>IF(AND(Table11[[#This Row],[CF heating system]]&lt;&gt;"Gas boiler",Table11[[#This Row],[Subsector]]&lt;&gt;"Industry"),1,0)</f>
        <v>0</v>
      </c>
      <c r="CO1762" s="19">
        <v>0</v>
      </c>
    </row>
    <row r="1763" spans="87:93" x14ac:dyDescent="0.25">
      <c r="CI1763" t="s">
        <v>470</v>
      </c>
      <c r="CJ1763">
        <v>394</v>
      </c>
      <c r="CK1763" t="s">
        <v>453</v>
      </c>
      <c r="CL1763" t="s">
        <v>286</v>
      </c>
      <c r="CN1763">
        <f>IF(AND(Table11[[#This Row],[CF heating system]]&lt;&gt;"Gas boiler",Table11[[#This Row],[Subsector]]&lt;&gt;"Industry"),1,0)</f>
        <v>0</v>
      </c>
      <c r="CO1763" s="19">
        <v>0</v>
      </c>
    </row>
    <row r="1764" spans="87:93" x14ac:dyDescent="0.25">
      <c r="CI1764" t="s">
        <v>470</v>
      </c>
      <c r="CJ1764">
        <v>395</v>
      </c>
      <c r="CK1764" t="s">
        <v>453</v>
      </c>
      <c r="CL1764" t="s">
        <v>458</v>
      </c>
      <c r="CN1764">
        <f>IF(AND(Table11[[#This Row],[CF heating system]]&lt;&gt;"Gas boiler",Table11[[#This Row],[Subsector]]&lt;&gt;"Industry"),1,0)</f>
        <v>0</v>
      </c>
      <c r="CO1764" s="19">
        <v>0</v>
      </c>
    </row>
    <row r="1765" spans="87:93" x14ac:dyDescent="0.25">
      <c r="CI1765" t="s">
        <v>470</v>
      </c>
      <c r="CJ1765">
        <v>396</v>
      </c>
      <c r="CK1765" t="s">
        <v>453</v>
      </c>
      <c r="CL1765" t="s">
        <v>462</v>
      </c>
      <c r="CN1765">
        <f>IF(AND(Table11[[#This Row],[CF heating system]]&lt;&gt;"Gas boiler",Table11[[#This Row],[Subsector]]&lt;&gt;"Industry"),1,0)</f>
        <v>0</v>
      </c>
      <c r="CO1765" s="19">
        <v>0</v>
      </c>
    </row>
    <row r="1766" spans="87:93" x14ac:dyDescent="0.25">
      <c r="CI1766" t="s">
        <v>470</v>
      </c>
      <c r="CJ1766">
        <v>397</v>
      </c>
      <c r="CK1766" t="s">
        <v>453</v>
      </c>
      <c r="CL1766" t="s">
        <v>286</v>
      </c>
      <c r="CN1766">
        <f>IF(AND(Table11[[#This Row],[CF heating system]]&lt;&gt;"Gas boiler",Table11[[#This Row],[Subsector]]&lt;&gt;"Industry"),1,0)</f>
        <v>0</v>
      </c>
      <c r="CO1766" s="19">
        <v>0</v>
      </c>
    </row>
    <row r="1767" spans="87:93" x14ac:dyDescent="0.25">
      <c r="CI1767" t="s">
        <v>470</v>
      </c>
      <c r="CJ1767">
        <v>398</v>
      </c>
      <c r="CK1767" t="s">
        <v>453</v>
      </c>
      <c r="CL1767" t="s">
        <v>462</v>
      </c>
      <c r="CN1767">
        <f>IF(AND(Table11[[#This Row],[CF heating system]]&lt;&gt;"Gas boiler",Table11[[#This Row],[Subsector]]&lt;&gt;"Industry"),1,0)</f>
        <v>0</v>
      </c>
      <c r="CO1767" s="19">
        <v>0</v>
      </c>
    </row>
    <row r="1768" spans="87:93" x14ac:dyDescent="0.25">
      <c r="CI1768" t="s">
        <v>470</v>
      </c>
      <c r="CJ1768">
        <v>399</v>
      </c>
      <c r="CK1768" t="s">
        <v>453</v>
      </c>
      <c r="CL1768" t="s">
        <v>475</v>
      </c>
      <c r="CN1768">
        <f>IF(AND(Table11[[#This Row],[CF heating system]]&lt;&gt;"Gas boiler",Table11[[#This Row],[Subsector]]&lt;&gt;"Industry"),1,0)</f>
        <v>0</v>
      </c>
      <c r="CO1768" s="19">
        <v>0</v>
      </c>
    </row>
    <row r="1769" spans="87:93" x14ac:dyDescent="0.25">
      <c r="CI1769" t="s">
        <v>470</v>
      </c>
      <c r="CJ1769">
        <v>400</v>
      </c>
      <c r="CK1769" t="s">
        <v>453</v>
      </c>
      <c r="CL1769" t="s">
        <v>281</v>
      </c>
      <c r="CN1769">
        <f>IF(AND(Table11[[#This Row],[CF heating system]]&lt;&gt;"Gas boiler",Table11[[#This Row],[Subsector]]&lt;&gt;"Industry"),1,0)</f>
        <v>0</v>
      </c>
      <c r="CO1769" s="19">
        <v>0</v>
      </c>
    </row>
    <row r="1770" spans="87:93" x14ac:dyDescent="0.25">
      <c r="CI1770" t="s">
        <v>470</v>
      </c>
      <c r="CJ1770">
        <v>401</v>
      </c>
      <c r="CK1770" t="s">
        <v>453</v>
      </c>
      <c r="CL1770" t="s">
        <v>286</v>
      </c>
      <c r="CN1770">
        <f>IF(AND(Table11[[#This Row],[CF heating system]]&lt;&gt;"Gas boiler",Table11[[#This Row],[Subsector]]&lt;&gt;"Industry"),1,0)</f>
        <v>0</v>
      </c>
      <c r="CO1770" s="19">
        <v>0</v>
      </c>
    </row>
    <row r="1771" spans="87:93" x14ac:dyDescent="0.25">
      <c r="CI1771" t="s">
        <v>470</v>
      </c>
      <c r="CJ1771">
        <v>402</v>
      </c>
      <c r="CK1771" t="s">
        <v>453</v>
      </c>
      <c r="CL1771" t="s">
        <v>267</v>
      </c>
      <c r="CN1771">
        <f>IF(AND(Table11[[#This Row],[CF heating system]]&lt;&gt;"Gas boiler",Table11[[#This Row],[Subsector]]&lt;&gt;"Industry"),1,0)</f>
        <v>0</v>
      </c>
      <c r="CO1771" s="19">
        <v>0</v>
      </c>
    </row>
    <row r="1772" spans="87:93" x14ac:dyDescent="0.25">
      <c r="CI1772" t="s">
        <v>470</v>
      </c>
      <c r="CJ1772">
        <v>403</v>
      </c>
      <c r="CK1772" t="s">
        <v>453</v>
      </c>
      <c r="CL1772" t="s">
        <v>458</v>
      </c>
      <c r="CN1772">
        <f>IF(AND(Table11[[#This Row],[CF heating system]]&lt;&gt;"Gas boiler",Table11[[#This Row],[Subsector]]&lt;&gt;"Industry"),1,0)</f>
        <v>0</v>
      </c>
      <c r="CO1772" s="19">
        <v>0</v>
      </c>
    </row>
    <row r="1773" spans="87:93" x14ac:dyDescent="0.25">
      <c r="CI1773" t="s">
        <v>470</v>
      </c>
      <c r="CJ1773">
        <v>404</v>
      </c>
      <c r="CK1773" t="s">
        <v>453</v>
      </c>
      <c r="CL1773" t="s">
        <v>282</v>
      </c>
      <c r="CN1773">
        <f>IF(AND(Table11[[#This Row],[CF heating system]]&lt;&gt;"Gas boiler",Table11[[#This Row],[Subsector]]&lt;&gt;"Industry"),1,0)</f>
        <v>0</v>
      </c>
      <c r="CO1773" s="19">
        <v>0</v>
      </c>
    </row>
    <row r="1774" spans="87:93" x14ac:dyDescent="0.25">
      <c r="CI1774" t="s">
        <v>470</v>
      </c>
      <c r="CJ1774">
        <v>405</v>
      </c>
      <c r="CK1774" t="s">
        <v>453</v>
      </c>
      <c r="CL1774" t="s">
        <v>286</v>
      </c>
      <c r="CN1774">
        <f>IF(AND(Table11[[#This Row],[CF heating system]]&lt;&gt;"Gas boiler",Table11[[#This Row],[Subsector]]&lt;&gt;"Industry"),1,0)</f>
        <v>0</v>
      </c>
      <c r="CO1774" s="19">
        <v>0</v>
      </c>
    </row>
    <row r="1775" spans="87:93" x14ac:dyDescent="0.25">
      <c r="CI1775" t="s">
        <v>470</v>
      </c>
      <c r="CJ1775">
        <v>406</v>
      </c>
      <c r="CK1775" t="s">
        <v>453</v>
      </c>
      <c r="CL1775" t="s">
        <v>458</v>
      </c>
      <c r="CN1775">
        <f>IF(AND(Table11[[#This Row],[CF heating system]]&lt;&gt;"Gas boiler",Table11[[#This Row],[Subsector]]&lt;&gt;"Industry"),1,0)</f>
        <v>0</v>
      </c>
      <c r="CO1775" s="19">
        <v>0</v>
      </c>
    </row>
    <row r="1776" spans="87:93" x14ac:dyDescent="0.25">
      <c r="CI1776" t="s">
        <v>470</v>
      </c>
      <c r="CJ1776">
        <v>407</v>
      </c>
      <c r="CK1776" t="s">
        <v>453</v>
      </c>
      <c r="CL1776" t="s">
        <v>462</v>
      </c>
      <c r="CN1776">
        <f>IF(AND(Table11[[#This Row],[CF heating system]]&lt;&gt;"Gas boiler",Table11[[#This Row],[Subsector]]&lt;&gt;"Industry"),1,0)</f>
        <v>0</v>
      </c>
      <c r="CO1776" s="19">
        <v>0</v>
      </c>
    </row>
    <row r="1777" spans="87:93" x14ac:dyDescent="0.25">
      <c r="CI1777" t="s">
        <v>470</v>
      </c>
      <c r="CJ1777">
        <v>408</v>
      </c>
      <c r="CK1777" t="s">
        <v>453</v>
      </c>
      <c r="CL1777" t="s">
        <v>475</v>
      </c>
      <c r="CN1777">
        <f>IF(AND(Table11[[#This Row],[CF heating system]]&lt;&gt;"Gas boiler",Table11[[#This Row],[Subsector]]&lt;&gt;"Industry"),1,0)</f>
        <v>0</v>
      </c>
      <c r="CO1777" s="19">
        <v>0</v>
      </c>
    </row>
    <row r="1778" spans="87:93" x14ac:dyDescent="0.25">
      <c r="CI1778" t="s">
        <v>470</v>
      </c>
      <c r="CJ1778">
        <v>409</v>
      </c>
      <c r="CK1778" t="s">
        <v>453</v>
      </c>
      <c r="CL1778" t="s">
        <v>281</v>
      </c>
      <c r="CN1778">
        <f>IF(AND(Table11[[#This Row],[CF heating system]]&lt;&gt;"Gas boiler",Table11[[#This Row],[Subsector]]&lt;&gt;"Industry"),1,0)</f>
        <v>0</v>
      </c>
      <c r="CO1778" s="19">
        <v>0</v>
      </c>
    </row>
    <row r="1779" spans="87:93" x14ac:dyDescent="0.25">
      <c r="CI1779" t="s">
        <v>470</v>
      </c>
      <c r="CJ1779">
        <v>410</v>
      </c>
      <c r="CK1779" t="s">
        <v>453</v>
      </c>
      <c r="CL1779" t="s">
        <v>282</v>
      </c>
      <c r="CN1779">
        <f>IF(AND(Table11[[#This Row],[CF heating system]]&lt;&gt;"Gas boiler",Table11[[#This Row],[Subsector]]&lt;&gt;"Industry"),1,0)</f>
        <v>0</v>
      </c>
      <c r="CO1779" s="19">
        <v>0</v>
      </c>
    </row>
    <row r="1780" spans="87:93" x14ac:dyDescent="0.25">
      <c r="CI1780" t="s">
        <v>470</v>
      </c>
      <c r="CJ1780">
        <v>411</v>
      </c>
      <c r="CK1780" t="s">
        <v>453</v>
      </c>
      <c r="CL1780" t="s">
        <v>286</v>
      </c>
      <c r="CN1780">
        <f>IF(AND(Table11[[#This Row],[CF heating system]]&lt;&gt;"Gas boiler",Table11[[#This Row],[Subsector]]&lt;&gt;"Industry"),1,0)</f>
        <v>0</v>
      </c>
      <c r="CO1780" s="19">
        <v>0</v>
      </c>
    </row>
    <row r="1781" spans="87:93" x14ac:dyDescent="0.25">
      <c r="CI1781" t="s">
        <v>470</v>
      </c>
      <c r="CJ1781">
        <v>412</v>
      </c>
      <c r="CK1781" t="s">
        <v>453</v>
      </c>
      <c r="CL1781" t="s">
        <v>462</v>
      </c>
      <c r="CN1781">
        <f>IF(AND(Table11[[#This Row],[CF heating system]]&lt;&gt;"Gas boiler",Table11[[#This Row],[Subsector]]&lt;&gt;"Industry"),1,0)</f>
        <v>0</v>
      </c>
      <c r="CO1781" s="19">
        <v>0</v>
      </c>
    </row>
    <row r="1782" spans="87:93" x14ac:dyDescent="0.25">
      <c r="CI1782" t="s">
        <v>470</v>
      </c>
      <c r="CJ1782">
        <v>413</v>
      </c>
      <c r="CK1782" t="s">
        <v>453</v>
      </c>
      <c r="CL1782" t="s">
        <v>475</v>
      </c>
      <c r="CN1782">
        <f>IF(AND(Table11[[#This Row],[CF heating system]]&lt;&gt;"Gas boiler",Table11[[#This Row],[Subsector]]&lt;&gt;"Industry"),1,0)</f>
        <v>0</v>
      </c>
      <c r="CO1782" s="19">
        <v>0</v>
      </c>
    </row>
    <row r="1783" spans="87:93" x14ac:dyDescent="0.25">
      <c r="CI1783" t="s">
        <v>470</v>
      </c>
      <c r="CJ1783">
        <v>414</v>
      </c>
      <c r="CK1783" t="s">
        <v>453</v>
      </c>
      <c r="CL1783" t="s">
        <v>281</v>
      </c>
      <c r="CN1783">
        <f>IF(AND(Table11[[#This Row],[CF heating system]]&lt;&gt;"Gas boiler",Table11[[#This Row],[Subsector]]&lt;&gt;"Industry"),1,0)</f>
        <v>0</v>
      </c>
      <c r="CO1783" s="19">
        <v>0</v>
      </c>
    </row>
    <row r="1784" spans="87:93" x14ac:dyDescent="0.25">
      <c r="CI1784" t="s">
        <v>470</v>
      </c>
      <c r="CJ1784">
        <v>415</v>
      </c>
      <c r="CK1784" t="s">
        <v>453</v>
      </c>
      <c r="CL1784" t="s">
        <v>282</v>
      </c>
      <c r="CN1784">
        <f>IF(AND(Table11[[#This Row],[CF heating system]]&lt;&gt;"Gas boiler",Table11[[#This Row],[Subsector]]&lt;&gt;"Industry"),1,0)</f>
        <v>0</v>
      </c>
      <c r="CO1784" s="19">
        <v>0</v>
      </c>
    </row>
    <row r="1785" spans="87:93" x14ac:dyDescent="0.25">
      <c r="CI1785" t="s">
        <v>470</v>
      </c>
      <c r="CJ1785">
        <v>416</v>
      </c>
      <c r="CK1785" t="s">
        <v>453</v>
      </c>
      <c r="CL1785" t="s">
        <v>286</v>
      </c>
      <c r="CN1785">
        <f>IF(AND(Table11[[#This Row],[CF heating system]]&lt;&gt;"Gas boiler",Table11[[#This Row],[Subsector]]&lt;&gt;"Industry"),1,0)</f>
        <v>0</v>
      </c>
      <c r="CO1785" s="19">
        <v>0</v>
      </c>
    </row>
    <row r="1786" spans="87:93" x14ac:dyDescent="0.25">
      <c r="CI1786" t="s">
        <v>470</v>
      </c>
      <c r="CJ1786">
        <v>417</v>
      </c>
      <c r="CK1786" t="s">
        <v>453</v>
      </c>
      <c r="CL1786" t="s">
        <v>462</v>
      </c>
      <c r="CN1786">
        <f>IF(AND(Table11[[#This Row],[CF heating system]]&lt;&gt;"Gas boiler",Table11[[#This Row],[Subsector]]&lt;&gt;"Industry"),1,0)</f>
        <v>0</v>
      </c>
      <c r="CO1786" s="19">
        <v>0</v>
      </c>
    </row>
    <row r="1787" spans="87:93" x14ac:dyDescent="0.25">
      <c r="CI1787" t="s">
        <v>470</v>
      </c>
      <c r="CJ1787">
        <v>418</v>
      </c>
      <c r="CK1787" t="s">
        <v>453</v>
      </c>
      <c r="CL1787" t="s">
        <v>475</v>
      </c>
      <c r="CN1787">
        <f>IF(AND(Table11[[#This Row],[CF heating system]]&lt;&gt;"Gas boiler",Table11[[#This Row],[Subsector]]&lt;&gt;"Industry"),1,0)</f>
        <v>0</v>
      </c>
      <c r="CO1787" s="19">
        <v>0</v>
      </c>
    </row>
    <row r="1788" spans="87:93" x14ac:dyDescent="0.25">
      <c r="CI1788" t="s">
        <v>470</v>
      </c>
      <c r="CJ1788">
        <v>419</v>
      </c>
      <c r="CK1788" t="s">
        <v>453</v>
      </c>
      <c r="CL1788" t="s">
        <v>282</v>
      </c>
      <c r="CN1788">
        <f>IF(AND(Table11[[#This Row],[CF heating system]]&lt;&gt;"Gas boiler",Table11[[#This Row],[Subsector]]&lt;&gt;"Industry"),1,0)</f>
        <v>0</v>
      </c>
      <c r="CO1788" s="19">
        <v>0</v>
      </c>
    </row>
    <row r="1789" spans="87:93" x14ac:dyDescent="0.25">
      <c r="CI1789" t="s">
        <v>470</v>
      </c>
      <c r="CJ1789">
        <v>420</v>
      </c>
      <c r="CK1789" t="s">
        <v>453</v>
      </c>
      <c r="CL1789" t="s">
        <v>267</v>
      </c>
      <c r="CN1789">
        <f>IF(AND(Table11[[#This Row],[CF heating system]]&lt;&gt;"Gas boiler",Table11[[#This Row],[Subsector]]&lt;&gt;"Industry"),1,0)</f>
        <v>0</v>
      </c>
      <c r="CO1789" s="19">
        <v>0</v>
      </c>
    </row>
    <row r="1790" spans="87:93" x14ac:dyDescent="0.25">
      <c r="CI1790" t="s">
        <v>470</v>
      </c>
      <c r="CJ1790">
        <v>421</v>
      </c>
      <c r="CK1790" t="s">
        <v>453</v>
      </c>
      <c r="CL1790" t="s">
        <v>282</v>
      </c>
      <c r="CN1790">
        <f>IF(AND(Table11[[#This Row],[CF heating system]]&lt;&gt;"Gas boiler",Table11[[#This Row],[Subsector]]&lt;&gt;"Industry"),1,0)</f>
        <v>0</v>
      </c>
      <c r="CO1790" s="19">
        <v>0</v>
      </c>
    </row>
    <row r="1791" spans="87:93" x14ac:dyDescent="0.25">
      <c r="CI1791" t="s">
        <v>470</v>
      </c>
      <c r="CJ1791">
        <v>422</v>
      </c>
      <c r="CK1791" t="s">
        <v>453</v>
      </c>
      <c r="CL1791" t="s">
        <v>286</v>
      </c>
      <c r="CN1791">
        <f>IF(AND(Table11[[#This Row],[CF heating system]]&lt;&gt;"Gas boiler",Table11[[#This Row],[Subsector]]&lt;&gt;"Industry"),1,0)</f>
        <v>0</v>
      </c>
      <c r="CO1791" s="19">
        <v>0</v>
      </c>
    </row>
    <row r="1792" spans="87:93" x14ac:dyDescent="0.25">
      <c r="CI1792" t="s">
        <v>470</v>
      </c>
      <c r="CJ1792">
        <v>423</v>
      </c>
      <c r="CK1792" t="s">
        <v>453</v>
      </c>
      <c r="CL1792" t="s">
        <v>462</v>
      </c>
      <c r="CN1792">
        <f>IF(AND(Table11[[#This Row],[CF heating system]]&lt;&gt;"Gas boiler",Table11[[#This Row],[Subsector]]&lt;&gt;"Industry"),1,0)</f>
        <v>0</v>
      </c>
      <c r="CO1792" s="19">
        <v>0</v>
      </c>
    </row>
    <row r="1793" spans="87:93" x14ac:dyDescent="0.25">
      <c r="CI1793" t="s">
        <v>470</v>
      </c>
      <c r="CJ1793">
        <v>424</v>
      </c>
      <c r="CK1793" t="s">
        <v>453</v>
      </c>
      <c r="CL1793" t="s">
        <v>475</v>
      </c>
      <c r="CN1793">
        <f>IF(AND(Table11[[#This Row],[CF heating system]]&lt;&gt;"Gas boiler",Table11[[#This Row],[Subsector]]&lt;&gt;"Industry"),1,0)</f>
        <v>0</v>
      </c>
      <c r="CO1793" s="19">
        <v>0</v>
      </c>
    </row>
    <row r="1794" spans="87:93" x14ac:dyDescent="0.25">
      <c r="CI1794" t="s">
        <v>470</v>
      </c>
      <c r="CJ1794">
        <v>425</v>
      </c>
      <c r="CK1794" t="s">
        <v>453</v>
      </c>
      <c r="CL1794" t="s">
        <v>282</v>
      </c>
      <c r="CN1794">
        <f>IF(AND(Table11[[#This Row],[CF heating system]]&lt;&gt;"Gas boiler",Table11[[#This Row],[Subsector]]&lt;&gt;"Industry"),1,0)</f>
        <v>0</v>
      </c>
      <c r="CO1794" s="19">
        <v>0</v>
      </c>
    </row>
    <row r="1795" spans="87:93" x14ac:dyDescent="0.25">
      <c r="CI1795" t="s">
        <v>470</v>
      </c>
      <c r="CJ1795">
        <v>426</v>
      </c>
      <c r="CK1795" t="s">
        <v>453</v>
      </c>
      <c r="CL1795" t="s">
        <v>462</v>
      </c>
      <c r="CN1795">
        <f>IF(AND(Table11[[#This Row],[CF heating system]]&lt;&gt;"Gas boiler",Table11[[#This Row],[Subsector]]&lt;&gt;"Industry"),1,0)</f>
        <v>0</v>
      </c>
      <c r="CO1795" s="19">
        <v>0</v>
      </c>
    </row>
    <row r="1796" spans="87:93" x14ac:dyDescent="0.25">
      <c r="CI1796" t="s">
        <v>470</v>
      </c>
      <c r="CJ1796">
        <v>427</v>
      </c>
      <c r="CK1796" t="s">
        <v>453</v>
      </c>
      <c r="CL1796" t="s">
        <v>286</v>
      </c>
      <c r="CN1796">
        <f>IF(AND(Table11[[#This Row],[CF heating system]]&lt;&gt;"Gas boiler",Table11[[#This Row],[Subsector]]&lt;&gt;"Industry"),1,0)</f>
        <v>0</v>
      </c>
      <c r="CO1796" s="19">
        <v>0</v>
      </c>
    </row>
    <row r="1797" spans="87:93" x14ac:dyDescent="0.25">
      <c r="CI1797" t="s">
        <v>470</v>
      </c>
      <c r="CJ1797">
        <v>428</v>
      </c>
      <c r="CK1797" t="s">
        <v>453</v>
      </c>
      <c r="CL1797" t="s">
        <v>458</v>
      </c>
      <c r="CN1797">
        <f>IF(AND(Table11[[#This Row],[CF heating system]]&lt;&gt;"Gas boiler",Table11[[#This Row],[Subsector]]&lt;&gt;"Industry"),1,0)</f>
        <v>0</v>
      </c>
      <c r="CO1797" s="19">
        <v>0</v>
      </c>
    </row>
    <row r="1798" spans="87:93" x14ac:dyDescent="0.25">
      <c r="CI1798" t="s">
        <v>470</v>
      </c>
      <c r="CJ1798">
        <v>429</v>
      </c>
      <c r="CK1798" t="s">
        <v>453</v>
      </c>
      <c r="CL1798" t="s">
        <v>462</v>
      </c>
      <c r="CN1798">
        <f>IF(AND(Table11[[#This Row],[CF heating system]]&lt;&gt;"Gas boiler",Table11[[#This Row],[Subsector]]&lt;&gt;"Industry"),1,0)</f>
        <v>0</v>
      </c>
      <c r="CO1798" s="19">
        <v>0</v>
      </c>
    </row>
    <row r="1799" spans="87:93" x14ac:dyDescent="0.25">
      <c r="CI1799" t="s">
        <v>470</v>
      </c>
      <c r="CJ1799">
        <v>430</v>
      </c>
      <c r="CK1799" t="s">
        <v>453</v>
      </c>
      <c r="CL1799" t="s">
        <v>286</v>
      </c>
      <c r="CN1799">
        <f>IF(AND(Table11[[#This Row],[CF heating system]]&lt;&gt;"Gas boiler",Table11[[#This Row],[Subsector]]&lt;&gt;"Industry"),1,0)</f>
        <v>0</v>
      </c>
      <c r="CO1799" s="19">
        <v>0</v>
      </c>
    </row>
    <row r="1800" spans="87:93" x14ac:dyDescent="0.25">
      <c r="CI1800" t="s">
        <v>470</v>
      </c>
      <c r="CJ1800">
        <v>431</v>
      </c>
      <c r="CK1800" t="s">
        <v>453</v>
      </c>
      <c r="CL1800" t="s">
        <v>462</v>
      </c>
      <c r="CN1800">
        <f>IF(AND(Table11[[#This Row],[CF heating system]]&lt;&gt;"Gas boiler",Table11[[#This Row],[Subsector]]&lt;&gt;"Industry"),1,0)</f>
        <v>0</v>
      </c>
      <c r="CO1800" s="19">
        <v>0</v>
      </c>
    </row>
    <row r="1801" spans="87:93" x14ac:dyDescent="0.25">
      <c r="CI1801" t="s">
        <v>470</v>
      </c>
      <c r="CJ1801">
        <v>432</v>
      </c>
      <c r="CK1801" t="s">
        <v>453</v>
      </c>
      <c r="CL1801" t="s">
        <v>475</v>
      </c>
      <c r="CN1801">
        <f>IF(AND(Table11[[#This Row],[CF heating system]]&lt;&gt;"Gas boiler",Table11[[#This Row],[Subsector]]&lt;&gt;"Industry"),1,0)</f>
        <v>0</v>
      </c>
      <c r="CO1801" s="19">
        <v>0</v>
      </c>
    </row>
    <row r="1802" spans="87:93" x14ac:dyDescent="0.25">
      <c r="CI1802" t="s">
        <v>470</v>
      </c>
      <c r="CJ1802">
        <v>433</v>
      </c>
      <c r="CK1802" t="s">
        <v>453</v>
      </c>
      <c r="CL1802" t="s">
        <v>281</v>
      </c>
      <c r="CN1802">
        <f>IF(AND(Table11[[#This Row],[CF heating system]]&lt;&gt;"Gas boiler",Table11[[#This Row],[Subsector]]&lt;&gt;"Industry"),1,0)</f>
        <v>0</v>
      </c>
      <c r="CO1802" s="19">
        <v>0</v>
      </c>
    </row>
    <row r="1803" spans="87:93" x14ac:dyDescent="0.25">
      <c r="CI1803" t="s">
        <v>470</v>
      </c>
      <c r="CJ1803">
        <v>434</v>
      </c>
      <c r="CK1803" t="s">
        <v>453</v>
      </c>
      <c r="CL1803" t="s">
        <v>286</v>
      </c>
      <c r="CN1803">
        <f>IF(AND(Table11[[#This Row],[CF heating system]]&lt;&gt;"Gas boiler",Table11[[#This Row],[Subsector]]&lt;&gt;"Industry"),1,0)</f>
        <v>0</v>
      </c>
      <c r="CO1803" s="19">
        <v>0</v>
      </c>
    </row>
    <row r="1804" spans="87:93" x14ac:dyDescent="0.25">
      <c r="CI1804" t="s">
        <v>470</v>
      </c>
      <c r="CJ1804">
        <v>435</v>
      </c>
      <c r="CK1804" t="s">
        <v>453</v>
      </c>
      <c r="CL1804" t="s">
        <v>267</v>
      </c>
      <c r="CN1804">
        <f>IF(AND(Table11[[#This Row],[CF heating system]]&lt;&gt;"Gas boiler",Table11[[#This Row],[Subsector]]&lt;&gt;"Industry"),1,0)</f>
        <v>0</v>
      </c>
      <c r="CO1804" s="19">
        <v>0</v>
      </c>
    </row>
    <row r="1805" spans="87:93" x14ac:dyDescent="0.25">
      <c r="CI1805" t="s">
        <v>470</v>
      </c>
      <c r="CJ1805">
        <v>436</v>
      </c>
      <c r="CK1805" t="s">
        <v>453</v>
      </c>
      <c r="CL1805" t="s">
        <v>458</v>
      </c>
      <c r="CN1805">
        <f>IF(AND(Table11[[#This Row],[CF heating system]]&lt;&gt;"Gas boiler",Table11[[#This Row],[Subsector]]&lt;&gt;"Industry"),1,0)</f>
        <v>0</v>
      </c>
      <c r="CO1805" s="19">
        <v>0</v>
      </c>
    </row>
    <row r="1806" spans="87:93" x14ac:dyDescent="0.25">
      <c r="CI1806" t="s">
        <v>470</v>
      </c>
      <c r="CJ1806">
        <v>437</v>
      </c>
      <c r="CK1806" t="s">
        <v>453</v>
      </c>
      <c r="CL1806" t="s">
        <v>282</v>
      </c>
      <c r="CN1806">
        <f>IF(AND(Table11[[#This Row],[CF heating system]]&lt;&gt;"Gas boiler",Table11[[#This Row],[Subsector]]&lt;&gt;"Industry"),1,0)</f>
        <v>0</v>
      </c>
      <c r="CO1806" s="19">
        <v>0</v>
      </c>
    </row>
    <row r="1807" spans="87:93" x14ac:dyDescent="0.25">
      <c r="CI1807" t="s">
        <v>470</v>
      </c>
      <c r="CJ1807">
        <v>438</v>
      </c>
      <c r="CK1807" t="s">
        <v>453</v>
      </c>
      <c r="CL1807" t="s">
        <v>286</v>
      </c>
      <c r="CN1807">
        <f>IF(AND(Table11[[#This Row],[CF heating system]]&lt;&gt;"Gas boiler",Table11[[#This Row],[Subsector]]&lt;&gt;"Industry"),1,0)</f>
        <v>0</v>
      </c>
      <c r="CO1807" s="19">
        <v>0</v>
      </c>
    </row>
    <row r="1808" spans="87:93" x14ac:dyDescent="0.25">
      <c r="CI1808" t="s">
        <v>470</v>
      </c>
      <c r="CJ1808">
        <v>439</v>
      </c>
      <c r="CK1808" t="s">
        <v>453</v>
      </c>
      <c r="CL1808" t="s">
        <v>458</v>
      </c>
      <c r="CN1808">
        <f>IF(AND(Table11[[#This Row],[CF heating system]]&lt;&gt;"Gas boiler",Table11[[#This Row],[Subsector]]&lt;&gt;"Industry"),1,0)</f>
        <v>0</v>
      </c>
      <c r="CO1808" s="19">
        <v>0</v>
      </c>
    </row>
    <row r="1809" spans="87:93" x14ac:dyDescent="0.25">
      <c r="CI1809" t="s">
        <v>470</v>
      </c>
      <c r="CJ1809">
        <v>440</v>
      </c>
      <c r="CK1809" t="s">
        <v>453</v>
      </c>
      <c r="CL1809" t="s">
        <v>462</v>
      </c>
      <c r="CN1809">
        <f>IF(AND(Table11[[#This Row],[CF heating system]]&lt;&gt;"Gas boiler",Table11[[#This Row],[Subsector]]&lt;&gt;"Industry"),1,0)</f>
        <v>0</v>
      </c>
      <c r="CO1809" s="19">
        <v>0</v>
      </c>
    </row>
    <row r="1810" spans="87:93" x14ac:dyDescent="0.25">
      <c r="CI1810" t="s">
        <v>470</v>
      </c>
      <c r="CJ1810">
        <v>441</v>
      </c>
      <c r="CK1810" t="s">
        <v>453</v>
      </c>
      <c r="CL1810" t="s">
        <v>475</v>
      </c>
      <c r="CN1810">
        <f>IF(AND(Table11[[#This Row],[CF heating system]]&lt;&gt;"Gas boiler",Table11[[#This Row],[Subsector]]&lt;&gt;"Industry"),1,0)</f>
        <v>0</v>
      </c>
      <c r="CO1810" s="19">
        <v>0</v>
      </c>
    </row>
    <row r="1811" spans="87:93" x14ac:dyDescent="0.25">
      <c r="CI1811" t="s">
        <v>470</v>
      </c>
      <c r="CJ1811">
        <v>442</v>
      </c>
      <c r="CK1811" t="s">
        <v>453</v>
      </c>
      <c r="CL1811" t="s">
        <v>281</v>
      </c>
      <c r="CN1811">
        <f>IF(AND(Table11[[#This Row],[CF heating system]]&lt;&gt;"Gas boiler",Table11[[#This Row],[Subsector]]&lt;&gt;"Industry"),1,0)</f>
        <v>0</v>
      </c>
      <c r="CO1811" s="19">
        <v>0</v>
      </c>
    </row>
    <row r="1812" spans="87:93" x14ac:dyDescent="0.25">
      <c r="CI1812" t="s">
        <v>470</v>
      </c>
      <c r="CJ1812">
        <v>443</v>
      </c>
      <c r="CK1812" t="s">
        <v>453</v>
      </c>
      <c r="CL1812" t="s">
        <v>282</v>
      </c>
      <c r="CN1812">
        <f>IF(AND(Table11[[#This Row],[CF heating system]]&lt;&gt;"Gas boiler",Table11[[#This Row],[Subsector]]&lt;&gt;"Industry"),1,0)</f>
        <v>0</v>
      </c>
      <c r="CO1812" s="19">
        <v>0</v>
      </c>
    </row>
    <row r="1813" spans="87:93" x14ac:dyDescent="0.25">
      <c r="CI1813" t="s">
        <v>470</v>
      </c>
      <c r="CJ1813">
        <v>444</v>
      </c>
      <c r="CK1813" t="s">
        <v>453</v>
      </c>
      <c r="CL1813" t="s">
        <v>286</v>
      </c>
      <c r="CN1813">
        <f>IF(AND(Table11[[#This Row],[CF heating system]]&lt;&gt;"Gas boiler",Table11[[#This Row],[Subsector]]&lt;&gt;"Industry"),1,0)</f>
        <v>0</v>
      </c>
      <c r="CO1813" s="19">
        <v>0</v>
      </c>
    </row>
    <row r="1814" spans="87:93" x14ac:dyDescent="0.25">
      <c r="CI1814" t="s">
        <v>470</v>
      </c>
      <c r="CJ1814">
        <v>445</v>
      </c>
      <c r="CK1814" t="s">
        <v>453</v>
      </c>
      <c r="CL1814" t="s">
        <v>462</v>
      </c>
      <c r="CN1814">
        <f>IF(AND(Table11[[#This Row],[CF heating system]]&lt;&gt;"Gas boiler",Table11[[#This Row],[Subsector]]&lt;&gt;"Industry"),1,0)</f>
        <v>0</v>
      </c>
      <c r="CO1814" s="19">
        <v>0</v>
      </c>
    </row>
    <row r="1815" spans="87:93" x14ac:dyDescent="0.25">
      <c r="CI1815" t="s">
        <v>470</v>
      </c>
      <c r="CJ1815">
        <v>446</v>
      </c>
      <c r="CK1815" t="s">
        <v>453</v>
      </c>
      <c r="CL1815" t="s">
        <v>475</v>
      </c>
      <c r="CN1815">
        <f>IF(AND(Table11[[#This Row],[CF heating system]]&lt;&gt;"Gas boiler",Table11[[#This Row],[Subsector]]&lt;&gt;"Industry"),1,0)</f>
        <v>0</v>
      </c>
      <c r="CO1815" s="19">
        <v>0</v>
      </c>
    </row>
    <row r="1816" spans="87:93" x14ac:dyDescent="0.25">
      <c r="CI1816" t="s">
        <v>470</v>
      </c>
      <c r="CJ1816">
        <v>447</v>
      </c>
      <c r="CK1816" t="s">
        <v>453</v>
      </c>
      <c r="CL1816" t="s">
        <v>281</v>
      </c>
      <c r="CN1816">
        <f>IF(AND(Table11[[#This Row],[CF heating system]]&lt;&gt;"Gas boiler",Table11[[#This Row],[Subsector]]&lt;&gt;"Industry"),1,0)</f>
        <v>0</v>
      </c>
      <c r="CO1816" s="19">
        <v>0</v>
      </c>
    </row>
    <row r="1817" spans="87:93" x14ac:dyDescent="0.25">
      <c r="CI1817" t="s">
        <v>470</v>
      </c>
      <c r="CJ1817">
        <v>448</v>
      </c>
      <c r="CK1817" t="s">
        <v>453</v>
      </c>
      <c r="CL1817" t="s">
        <v>282</v>
      </c>
      <c r="CN1817">
        <f>IF(AND(Table11[[#This Row],[CF heating system]]&lt;&gt;"Gas boiler",Table11[[#This Row],[Subsector]]&lt;&gt;"Industry"),1,0)</f>
        <v>0</v>
      </c>
      <c r="CO1817" s="19">
        <v>0</v>
      </c>
    </row>
    <row r="1818" spans="87:93" x14ac:dyDescent="0.25">
      <c r="CI1818" t="s">
        <v>470</v>
      </c>
      <c r="CJ1818">
        <v>449</v>
      </c>
      <c r="CK1818" t="s">
        <v>453</v>
      </c>
      <c r="CL1818" t="s">
        <v>286</v>
      </c>
      <c r="CN1818">
        <f>IF(AND(Table11[[#This Row],[CF heating system]]&lt;&gt;"Gas boiler",Table11[[#This Row],[Subsector]]&lt;&gt;"Industry"),1,0)</f>
        <v>0</v>
      </c>
      <c r="CO1818" s="19">
        <v>0</v>
      </c>
    </row>
    <row r="1819" spans="87:93" x14ac:dyDescent="0.25">
      <c r="CI1819" t="s">
        <v>470</v>
      </c>
      <c r="CJ1819">
        <v>450</v>
      </c>
      <c r="CK1819" t="s">
        <v>453</v>
      </c>
      <c r="CL1819" t="s">
        <v>462</v>
      </c>
      <c r="CN1819">
        <f>IF(AND(Table11[[#This Row],[CF heating system]]&lt;&gt;"Gas boiler",Table11[[#This Row],[Subsector]]&lt;&gt;"Industry"),1,0)</f>
        <v>0</v>
      </c>
      <c r="CO1819" s="19">
        <v>0</v>
      </c>
    </row>
    <row r="1820" spans="87:93" x14ac:dyDescent="0.25">
      <c r="CI1820" t="s">
        <v>470</v>
      </c>
      <c r="CJ1820">
        <v>451</v>
      </c>
      <c r="CK1820" t="s">
        <v>453</v>
      </c>
      <c r="CL1820" t="s">
        <v>475</v>
      </c>
      <c r="CN1820">
        <f>IF(AND(Table11[[#This Row],[CF heating system]]&lt;&gt;"Gas boiler",Table11[[#This Row],[Subsector]]&lt;&gt;"Industry"),1,0)</f>
        <v>0</v>
      </c>
      <c r="CO1820" s="19">
        <v>0</v>
      </c>
    </row>
    <row r="1821" spans="87:93" x14ac:dyDescent="0.25">
      <c r="CI1821" t="s">
        <v>470</v>
      </c>
      <c r="CJ1821">
        <v>452</v>
      </c>
      <c r="CK1821" t="s">
        <v>453</v>
      </c>
      <c r="CL1821" t="s">
        <v>282</v>
      </c>
      <c r="CN1821">
        <f>IF(AND(Table11[[#This Row],[CF heating system]]&lt;&gt;"Gas boiler",Table11[[#This Row],[Subsector]]&lt;&gt;"Industry"),1,0)</f>
        <v>0</v>
      </c>
      <c r="CO1821" s="19">
        <v>0</v>
      </c>
    </row>
    <row r="1822" spans="87:93" x14ac:dyDescent="0.25">
      <c r="CI1822" t="s">
        <v>470</v>
      </c>
      <c r="CJ1822">
        <v>453</v>
      </c>
      <c r="CK1822" t="s">
        <v>453</v>
      </c>
      <c r="CL1822" t="s">
        <v>267</v>
      </c>
      <c r="CN1822">
        <f>IF(AND(Table11[[#This Row],[CF heating system]]&lt;&gt;"Gas boiler",Table11[[#This Row],[Subsector]]&lt;&gt;"Industry"),1,0)</f>
        <v>0</v>
      </c>
      <c r="CO1822" s="19">
        <v>0</v>
      </c>
    </row>
    <row r="1823" spans="87:93" x14ac:dyDescent="0.25">
      <c r="CI1823" t="s">
        <v>470</v>
      </c>
      <c r="CJ1823">
        <v>454</v>
      </c>
      <c r="CK1823" t="s">
        <v>453</v>
      </c>
      <c r="CL1823" t="s">
        <v>282</v>
      </c>
      <c r="CN1823">
        <f>IF(AND(Table11[[#This Row],[CF heating system]]&lt;&gt;"Gas boiler",Table11[[#This Row],[Subsector]]&lt;&gt;"Industry"),1,0)</f>
        <v>0</v>
      </c>
      <c r="CO1823" s="19">
        <v>0</v>
      </c>
    </row>
    <row r="1824" spans="87:93" x14ac:dyDescent="0.25">
      <c r="CI1824" t="s">
        <v>470</v>
      </c>
      <c r="CJ1824">
        <v>455</v>
      </c>
      <c r="CK1824" t="s">
        <v>453</v>
      </c>
      <c r="CL1824" t="s">
        <v>286</v>
      </c>
      <c r="CN1824">
        <f>IF(AND(Table11[[#This Row],[CF heating system]]&lt;&gt;"Gas boiler",Table11[[#This Row],[Subsector]]&lt;&gt;"Industry"),1,0)</f>
        <v>0</v>
      </c>
      <c r="CO1824" s="19">
        <v>0</v>
      </c>
    </row>
    <row r="1825" spans="87:93" x14ac:dyDescent="0.25">
      <c r="CI1825" t="s">
        <v>470</v>
      </c>
      <c r="CJ1825">
        <v>456</v>
      </c>
      <c r="CK1825" t="s">
        <v>453</v>
      </c>
      <c r="CL1825" t="s">
        <v>462</v>
      </c>
      <c r="CN1825">
        <f>IF(AND(Table11[[#This Row],[CF heating system]]&lt;&gt;"Gas boiler",Table11[[#This Row],[Subsector]]&lt;&gt;"Industry"),1,0)</f>
        <v>0</v>
      </c>
      <c r="CO1825" s="19">
        <v>0</v>
      </c>
    </row>
    <row r="1826" spans="87:93" x14ac:dyDescent="0.25">
      <c r="CI1826" t="s">
        <v>470</v>
      </c>
      <c r="CJ1826">
        <v>457</v>
      </c>
      <c r="CK1826" t="s">
        <v>453</v>
      </c>
      <c r="CL1826" t="s">
        <v>475</v>
      </c>
      <c r="CN1826">
        <f>IF(AND(Table11[[#This Row],[CF heating system]]&lt;&gt;"Gas boiler",Table11[[#This Row],[Subsector]]&lt;&gt;"Industry"),1,0)</f>
        <v>0</v>
      </c>
      <c r="CO1826" s="19">
        <v>0</v>
      </c>
    </row>
    <row r="1827" spans="87:93" x14ac:dyDescent="0.25">
      <c r="CI1827" t="s">
        <v>470</v>
      </c>
      <c r="CJ1827">
        <v>458</v>
      </c>
      <c r="CK1827" t="s">
        <v>453</v>
      </c>
      <c r="CL1827" t="s">
        <v>282</v>
      </c>
      <c r="CN1827">
        <f>IF(AND(Table11[[#This Row],[CF heating system]]&lt;&gt;"Gas boiler",Table11[[#This Row],[Subsector]]&lt;&gt;"Industry"),1,0)</f>
        <v>0</v>
      </c>
      <c r="CO1827" s="19">
        <v>0</v>
      </c>
    </row>
    <row r="1828" spans="87:93" x14ac:dyDescent="0.25">
      <c r="CI1828" t="s">
        <v>470</v>
      </c>
      <c r="CJ1828">
        <v>459</v>
      </c>
      <c r="CK1828" t="s">
        <v>453</v>
      </c>
      <c r="CL1828" t="s">
        <v>462</v>
      </c>
      <c r="CN1828">
        <f>IF(AND(Table11[[#This Row],[CF heating system]]&lt;&gt;"Gas boiler",Table11[[#This Row],[Subsector]]&lt;&gt;"Industry"),1,0)</f>
        <v>0</v>
      </c>
      <c r="CO1828" s="19">
        <v>0</v>
      </c>
    </row>
    <row r="1829" spans="87:93" x14ac:dyDescent="0.25">
      <c r="CI1829" t="s">
        <v>470</v>
      </c>
      <c r="CJ1829">
        <v>460</v>
      </c>
      <c r="CK1829" t="s">
        <v>453</v>
      </c>
      <c r="CL1829" t="s">
        <v>286</v>
      </c>
      <c r="CN1829">
        <f>IF(AND(Table11[[#This Row],[CF heating system]]&lt;&gt;"Gas boiler",Table11[[#This Row],[Subsector]]&lt;&gt;"Industry"),1,0)</f>
        <v>0</v>
      </c>
      <c r="CO1829" s="19">
        <v>0</v>
      </c>
    </row>
    <row r="1830" spans="87:93" x14ac:dyDescent="0.25">
      <c r="CI1830" t="s">
        <v>470</v>
      </c>
      <c r="CJ1830">
        <v>461</v>
      </c>
      <c r="CK1830" t="s">
        <v>453</v>
      </c>
      <c r="CL1830" t="s">
        <v>458</v>
      </c>
      <c r="CN1830">
        <f>IF(AND(Table11[[#This Row],[CF heating system]]&lt;&gt;"Gas boiler",Table11[[#This Row],[Subsector]]&lt;&gt;"Industry"),1,0)</f>
        <v>0</v>
      </c>
      <c r="CO1830" s="19">
        <v>0</v>
      </c>
    </row>
    <row r="1831" spans="87:93" x14ac:dyDescent="0.25">
      <c r="CI1831" t="s">
        <v>470</v>
      </c>
      <c r="CJ1831">
        <v>462</v>
      </c>
      <c r="CK1831" t="s">
        <v>453</v>
      </c>
      <c r="CL1831" t="s">
        <v>462</v>
      </c>
      <c r="CN1831">
        <f>IF(AND(Table11[[#This Row],[CF heating system]]&lt;&gt;"Gas boiler",Table11[[#This Row],[Subsector]]&lt;&gt;"Industry"),1,0)</f>
        <v>0</v>
      </c>
      <c r="CO1831" s="19">
        <v>0</v>
      </c>
    </row>
    <row r="1832" spans="87:93" x14ac:dyDescent="0.25">
      <c r="CI1832" t="s">
        <v>470</v>
      </c>
      <c r="CJ1832">
        <v>463</v>
      </c>
      <c r="CK1832" t="s">
        <v>453</v>
      </c>
      <c r="CL1832" t="s">
        <v>286</v>
      </c>
      <c r="CN1832">
        <f>IF(AND(Table11[[#This Row],[CF heating system]]&lt;&gt;"Gas boiler",Table11[[#This Row],[Subsector]]&lt;&gt;"Industry"),1,0)</f>
        <v>0</v>
      </c>
      <c r="CO1832" s="19">
        <v>0</v>
      </c>
    </row>
    <row r="1833" spans="87:93" x14ac:dyDescent="0.25">
      <c r="CI1833" t="s">
        <v>470</v>
      </c>
      <c r="CJ1833">
        <v>464</v>
      </c>
      <c r="CK1833" t="s">
        <v>453</v>
      </c>
      <c r="CL1833" t="s">
        <v>462</v>
      </c>
      <c r="CN1833">
        <f>IF(AND(Table11[[#This Row],[CF heating system]]&lt;&gt;"Gas boiler",Table11[[#This Row],[Subsector]]&lt;&gt;"Industry"),1,0)</f>
        <v>0</v>
      </c>
      <c r="CO1833" s="19">
        <v>0</v>
      </c>
    </row>
    <row r="1834" spans="87:93" x14ac:dyDescent="0.25">
      <c r="CI1834" t="s">
        <v>470</v>
      </c>
      <c r="CJ1834">
        <v>465</v>
      </c>
      <c r="CK1834" t="s">
        <v>453</v>
      </c>
      <c r="CL1834" t="s">
        <v>475</v>
      </c>
      <c r="CN1834">
        <f>IF(AND(Table11[[#This Row],[CF heating system]]&lt;&gt;"Gas boiler",Table11[[#This Row],[Subsector]]&lt;&gt;"Industry"),1,0)</f>
        <v>0</v>
      </c>
      <c r="CO1834" s="19">
        <v>0</v>
      </c>
    </row>
    <row r="1835" spans="87:93" x14ac:dyDescent="0.25">
      <c r="CI1835" t="s">
        <v>470</v>
      </c>
      <c r="CJ1835">
        <v>466</v>
      </c>
      <c r="CK1835" t="s">
        <v>453</v>
      </c>
      <c r="CL1835" t="s">
        <v>281</v>
      </c>
      <c r="CN1835">
        <f>IF(AND(Table11[[#This Row],[CF heating system]]&lt;&gt;"Gas boiler",Table11[[#This Row],[Subsector]]&lt;&gt;"Industry"),1,0)</f>
        <v>0</v>
      </c>
      <c r="CO1835" s="19">
        <v>0</v>
      </c>
    </row>
    <row r="1836" spans="87:93" x14ac:dyDescent="0.25">
      <c r="CI1836" t="s">
        <v>470</v>
      </c>
      <c r="CJ1836">
        <v>467</v>
      </c>
      <c r="CK1836" t="s">
        <v>453</v>
      </c>
      <c r="CL1836" t="s">
        <v>286</v>
      </c>
      <c r="CN1836">
        <f>IF(AND(Table11[[#This Row],[CF heating system]]&lt;&gt;"Gas boiler",Table11[[#This Row],[Subsector]]&lt;&gt;"Industry"),1,0)</f>
        <v>0</v>
      </c>
      <c r="CO1836" s="19">
        <v>0</v>
      </c>
    </row>
    <row r="1837" spans="87:93" x14ac:dyDescent="0.25">
      <c r="CI1837" t="s">
        <v>470</v>
      </c>
      <c r="CJ1837">
        <v>468</v>
      </c>
      <c r="CK1837" t="s">
        <v>453</v>
      </c>
      <c r="CL1837" t="s">
        <v>267</v>
      </c>
      <c r="CN1837">
        <f>IF(AND(Table11[[#This Row],[CF heating system]]&lt;&gt;"Gas boiler",Table11[[#This Row],[Subsector]]&lt;&gt;"Industry"),1,0)</f>
        <v>0</v>
      </c>
      <c r="CO1837" s="19">
        <v>0</v>
      </c>
    </row>
    <row r="1838" spans="87:93" x14ac:dyDescent="0.25">
      <c r="CI1838" t="s">
        <v>470</v>
      </c>
      <c r="CJ1838">
        <v>469</v>
      </c>
      <c r="CK1838" t="s">
        <v>453</v>
      </c>
      <c r="CL1838" t="s">
        <v>458</v>
      </c>
      <c r="CN1838">
        <f>IF(AND(Table11[[#This Row],[CF heating system]]&lt;&gt;"Gas boiler",Table11[[#This Row],[Subsector]]&lt;&gt;"Industry"),1,0)</f>
        <v>0</v>
      </c>
      <c r="CO1838" s="19">
        <v>0</v>
      </c>
    </row>
    <row r="1839" spans="87:93" x14ac:dyDescent="0.25">
      <c r="CI1839" t="s">
        <v>470</v>
      </c>
      <c r="CJ1839">
        <v>470</v>
      </c>
      <c r="CK1839" t="s">
        <v>453</v>
      </c>
      <c r="CL1839" t="s">
        <v>282</v>
      </c>
      <c r="CN1839">
        <f>IF(AND(Table11[[#This Row],[CF heating system]]&lt;&gt;"Gas boiler",Table11[[#This Row],[Subsector]]&lt;&gt;"Industry"),1,0)</f>
        <v>0</v>
      </c>
      <c r="CO1839" s="19">
        <v>0</v>
      </c>
    </row>
    <row r="1840" spans="87:93" x14ac:dyDescent="0.25">
      <c r="CI1840" t="s">
        <v>470</v>
      </c>
      <c r="CJ1840">
        <v>471</v>
      </c>
      <c r="CK1840" t="s">
        <v>453</v>
      </c>
      <c r="CL1840" t="s">
        <v>286</v>
      </c>
      <c r="CN1840">
        <f>IF(AND(Table11[[#This Row],[CF heating system]]&lt;&gt;"Gas boiler",Table11[[#This Row],[Subsector]]&lt;&gt;"Industry"),1,0)</f>
        <v>0</v>
      </c>
      <c r="CO1840" s="19">
        <v>0</v>
      </c>
    </row>
    <row r="1841" spans="87:93" x14ac:dyDescent="0.25">
      <c r="CI1841" t="s">
        <v>470</v>
      </c>
      <c r="CJ1841">
        <v>472</v>
      </c>
      <c r="CK1841" t="s">
        <v>453</v>
      </c>
      <c r="CL1841" t="s">
        <v>458</v>
      </c>
      <c r="CN1841">
        <f>IF(AND(Table11[[#This Row],[CF heating system]]&lt;&gt;"Gas boiler",Table11[[#This Row],[Subsector]]&lt;&gt;"Industry"),1,0)</f>
        <v>0</v>
      </c>
      <c r="CO1841" s="19">
        <v>0</v>
      </c>
    </row>
    <row r="1842" spans="87:93" x14ac:dyDescent="0.25">
      <c r="CI1842" t="s">
        <v>470</v>
      </c>
      <c r="CJ1842">
        <v>473</v>
      </c>
      <c r="CK1842" t="s">
        <v>453</v>
      </c>
      <c r="CL1842" t="s">
        <v>462</v>
      </c>
      <c r="CN1842">
        <f>IF(AND(Table11[[#This Row],[CF heating system]]&lt;&gt;"Gas boiler",Table11[[#This Row],[Subsector]]&lt;&gt;"Industry"),1,0)</f>
        <v>0</v>
      </c>
      <c r="CO1842" s="19">
        <v>0</v>
      </c>
    </row>
    <row r="1843" spans="87:93" x14ac:dyDescent="0.25">
      <c r="CI1843" t="s">
        <v>470</v>
      </c>
      <c r="CJ1843">
        <v>474</v>
      </c>
      <c r="CK1843" t="s">
        <v>453</v>
      </c>
      <c r="CL1843" t="s">
        <v>475</v>
      </c>
      <c r="CN1843">
        <f>IF(AND(Table11[[#This Row],[CF heating system]]&lt;&gt;"Gas boiler",Table11[[#This Row],[Subsector]]&lt;&gt;"Industry"),1,0)</f>
        <v>0</v>
      </c>
      <c r="CO1843" s="19">
        <v>0</v>
      </c>
    </row>
    <row r="1844" spans="87:93" x14ac:dyDescent="0.25">
      <c r="CI1844" t="s">
        <v>470</v>
      </c>
      <c r="CJ1844">
        <v>475</v>
      </c>
      <c r="CK1844" t="s">
        <v>453</v>
      </c>
      <c r="CL1844" t="s">
        <v>281</v>
      </c>
      <c r="CN1844">
        <f>IF(AND(Table11[[#This Row],[CF heating system]]&lt;&gt;"Gas boiler",Table11[[#This Row],[Subsector]]&lt;&gt;"Industry"),1,0)</f>
        <v>0</v>
      </c>
      <c r="CO1844" s="19">
        <v>0</v>
      </c>
    </row>
    <row r="1845" spans="87:93" x14ac:dyDescent="0.25">
      <c r="CI1845" t="s">
        <v>470</v>
      </c>
      <c r="CJ1845">
        <v>476</v>
      </c>
      <c r="CK1845" t="s">
        <v>453</v>
      </c>
      <c r="CL1845" t="s">
        <v>282</v>
      </c>
      <c r="CN1845">
        <f>IF(AND(Table11[[#This Row],[CF heating system]]&lt;&gt;"Gas boiler",Table11[[#This Row],[Subsector]]&lt;&gt;"Industry"),1,0)</f>
        <v>0</v>
      </c>
      <c r="CO1845" s="19">
        <v>0</v>
      </c>
    </row>
    <row r="1846" spans="87:93" x14ac:dyDescent="0.25">
      <c r="CI1846" t="s">
        <v>470</v>
      </c>
      <c r="CJ1846">
        <v>477</v>
      </c>
      <c r="CK1846" t="s">
        <v>453</v>
      </c>
      <c r="CL1846" t="s">
        <v>286</v>
      </c>
      <c r="CN1846">
        <f>IF(AND(Table11[[#This Row],[CF heating system]]&lt;&gt;"Gas boiler",Table11[[#This Row],[Subsector]]&lt;&gt;"Industry"),1,0)</f>
        <v>0</v>
      </c>
      <c r="CO1846" s="19">
        <v>0</v>
      </c>
    </row>
    <row r="1847" spans="87:93" x14ac:dyDescent="0.25">
      <c r="CI1847" t="s">
        <v>470</v>
      </c>
      <c r="CJ1847">
        <v>478</v>
      </c>
      <c r="CK1847" t="s">
        <v>453</v>
      </c>
      <c r="CL1847" t="s">
        <v>462</v>
      </c>
      <c r="CN1847">
        <f>IF(AND(Table11[[#This Row],[CF heating system]]&lt;&gt;"Gas boiler",Table11[[#This Row],[Subsector]]&lt;&gt;"Industry"),1,0)</f>
        <v>0</v>
      </c>
      <c r="CO1847" s="19">
        <v>0</v>
      </c>
    </row>
    <row r="1848" spans="87:93" x14ac:dyDescent="0.25">
      <c r="CI1848" t="s">
        <v>470</v>
      </c>
      <c r="CJ1848">
        <v>479</v>
      </c>
      <c r="CK1848" t="s">
        <v>453</v>
      </c>
      <c r="CL1848" t="s">
        <v>475</v>
      </c>
      <c r="CN1848">
        <f>IF(AND(Table11[[#This Row],[CF heating system]]&lt;&gt;"Gas boiler",Table11[[#This Row],[Subsector]]&lt;&gt;"Industry"),1,0)</f>
        <v>0</v>
      </c>
      <c r="CO1848" s="19">
        <v>0</v>
      </c>
    </row>
    <row r="1849" spans="87:93" x14ac:dyDescent="0.25">
      <c r="CI1849" t="s">
        <v>470</v>
      </c>
      <c r="CJ1849">
        <v>480</v>
      </c>
      <c r="CK1849" t="s">
        <v>453</v>
      </c>
      <c r="CL1849" t="s">
        <v>281</v>
      </c>
      <c r="CN1849">
        <f>IF(AND(Table11[[#This Row],[CF heating system]]&lt;&gt;"Gas boiler",Table11[[#This Row],[Subsector]]&lt;&gt;"Industry"),1,0)</f>
        <v>0</v>
      </c>
      <c r="CO1849" s="19">
        <v>0</v>
      </c>
    </row>
    <row r="1850" spans="87:93" x14ac:dyDescent="0.25">
      <c r="CI1850" t="s">
        <v>470</v>
      </c>
      <c r="CJ1850">
        <v>481</v>
      </c>
      <c r="CK1850" t="s">
        <v>453</v>
      </c>
      <c r="CL1850" t="s">
        <v>282</v>
      </c>
      <c r="CN1850">
        <f>IF(AND(Table11[[#This Row],[CF heating system]]&lt;&gt;"Gas boiler",Table11[[#This Row],[Subsector]]&lt;&gt;"Industry"),1,0)</f>
        <v>0</v>
      </c>
      <c r="CO1850" s="19">
        <v>0</v>
      </c>
    </row>
    <row r="1851" spans="87:93" x14ac:dyDescent="0.25">
      <c r="CI1851" t="s">
        <v>470</v>
      </c>
      <c r="CJ1851">
        <v>482</v>
      </c>
      <c r="CK1851" t="s">
        <v>453</v>
      </c>
      <c r="CL1851" t="s">
        <v>286</v>
      </c>
      <c r="CN1851">
        <f>IF(AND(Table11[[#This Row],[CF heating system]]&lt;&gt;"Gas boiler",Table11[[#This Row],[Subsector]]&lt;&gt;"Industry"),1,0)</f>
        <v>0</v>
      </c>
      <c r="CO1851" s="19">
        <v>0</v>
      </c>
    </row>
    <row r="1852" spans="87:93" x14ac:dyDescent="0.25">
      <c r="CI1852" t="s">
        <v>470</v>
      </c>
      <c r="CJ1852">
        <v>483</v>
      </c>
      <c r="CK1852" t="s">
        <v>453</v>
      </c>
      <c r="CL1852" t="s">
        <v>462</v>
      </c>
      <c r="CN1852">
        <f>IF(AND(Table11[[#This Row],[CF heating system]]&lt;&gt;"Gas boiler",Table11[[#This Row],[Subsector]]&lt;&gt;"Industry"),1,0)</f>
        <v>0</v>
      </c>
      <c r="CO1852" s="19">
        <v>0</v>
      </c>
    </row>
    <row r="1853" spans="87:93" x14ac:dyDescent="0.25">
      <c r="CI1853" t="s">
        <v>470</v>
      </c>
      <c r="CJ1853">
        <v>484</v>
      </c>
      <c r="CK1853" t="s">
        <v>453</v>
      </c>
      <c r="CL1853" t="s">
        <v>475</v>
      </c>
      <c r="CN1853">
        <f>IF(AND(Table11[[#This Row],[CF heating system]]&lt;&gt;"Gas boiler",Table11[[#This Row],[Subsector]]&lt;&gt;"Industry"),1,0)</f>
        <v>0</v>
      </c>
      <c r="CO1853" s="19">
        <v>0</v>
      </c>
    </row>
    <row r="1854" spans="87:93" x14ac:dyDescent="0.25">
      <c r="CI1854" t="s">
        <v>470</v>
      </c>
      <c r="CJ1854">
        <v>485</v>
      </c>
      <c r="CK1854" t="s">
        <v>453</v>
      </c>
      <c r="CL1854" t="s">
        <v>282</v>
      </c>
      <c r="CN1854">
        <f>IF(AND(Table11[[#This Row],[CF heating system]]&lt;&gt;"Gas boiler",Table11[[#This Row],[Subsector]]&lt;&gt;"Industry"),1,0)</f>
        <v>0</v>
      </c>
      <c r="CO1854" s="19">
        <v>0</v>
      </c>
    </row>
    <row r="1855" spans="87:93" x14ac:dyDescent="0.25">
      <c r="CI1855" t="s">
        <v>470</v>
      </c>
      <c r="CJ1855">
        <v>486</v>
      </c>
      <c r="CK1855" t="s">
        <v>453</v>
      </c>
      <c r="CL1855" t="s">
        <v>267</v>
      </c>
      <c r="CN1855">
        <f>IF(AND(Table11[[#This Row],[CF heating system]]&lt;&gt;"Gas boiler",Table11[[#This Row],[Subsector]]&lt;&gt;"Industry"),1,0)</f>
        <v>0</v>
      </c>
      <c r="CO1855" s="19">
        <v>0</v>
      </c>
    </row>
    <row r="1856" spans="87:93" x14ac:dyDescent="0.25">
      <c r="CI1856" t="s">
        <v>470</v>
      </c>
      <c r="CJ1856">
        <v>487</v>
      </c>
      <c r="CK1856" t="s">
        <v>453</v>
      </c>
      <c r="CL1856" t="s">
        <v>282</v>
      </c>
      <c r="CN1856">
        <f>IF(AND(Table11[[#This Row],[CF heating system]]&lt;&gt;"Gas boiler",Table11[[#This Row],[Subsector]]&lt;&gt;"Industry"),1,0)</f>
        <v>0</v>
      </c>
      <c r="CO1856" s="19">
        <v>0</v>
      </c>
    </row>
    <row r="1857" spans="87:93" x14ac:dyDescent="0.25">
      <c r="CI1857" t="s">
        <v>470</v>
      </c>
      <c r="CJ1857">
        <v>488</v>
      </c>
      <c r="CK1857" t="s">
        <v>453</v>
      </c>
      <c r="CL1857" t="s">
        <v>286</v>
      </c>
      <c r="CN1857">
        <f>IF(AND(Table11[[#This Row],[CF heating system]]&lt;&gt;"Gas boiler",Table11[[#This Row],[Subsector]]&lt;&gt;"Industry"),1,0)</f>
        <v>0</v>
      </c>
      <c r="CO1857" s="19">
        <v>0</v>
      </c>
    </row>
    <row r="1858" spans="87:93" x14ac:dyDescent="0.25">
      <c r="CI1858" t="s">
        <v>470</v>
      </c>
      <c r="CJ1858">
        <v>489</v>
      </c>
      <c r="CK1858" t="s">
        <v>453</v>
      </c>
      <c r="CL1858" t="s">
        <v>462</v>
      </c>
      <c r="CN1858">
        <f>IF(AND(Table11[[#This Row],[CF heating system]]&lt;&gt;"Gas boiler",Table11[[#This Row],[Subsector]]&lt;&gt;"Industry"),1,0)</f>
        <v>0</v>
      </c>
      <c r="CO1858" s="19">
        <v>0</v>
      </c>
    </row>
    <row r="1859" spans="87:93" x14ac:dyDescent="0.25">
      <c r="CI1859" t="s">
        <v>470</v>
      </c>
      <c r="CJ1859">
        <v>490</v>
      </c>
      <c r="CK1859" t="s">
        <v>453</v>
      </c>
      <c r="CL1859" t="s">
        <v>475</v>
      </c>
      <c r="CN1859">
        <f>IF(AND(Table11[[#This Row],[CF heating system]]&lt;&gt;"Gas boiler",Table11[[#This Row],[Subsector]]&lt;&gt;"Industry"),1,0)</f>
        <v>0</v>
      </c>
      <c r="CO1859" s="19">
        <v>0</v>
      </c>
    </row>
    <row r="1860" spans="87:93" x14ac:dyDescent="0.25">
      <c r="CI1860" t="s">
        <v>470</v>
      </c>
      <c r="CJ1860">
        <v>491</v>
      </c>
      <c r="CK1860" t="s">
        <v>453</v>
      </c>
      <c r="CL1860" t="s">
        <v>282</v>
      </c>
      <c r="CN1860">
        <f>IF(AND(Table11[[#This Row],[CF heating system]]&lt;&gt;"Gas boiler",Table11[[#This Row],[Subsector]]&lt;&gt;"Industry"),1,0)</f>
        <v>0</v>
      </c>
      <c r="CO1860" s="19">
        <v>0</v>
      </c>
    </row>
    <row r="1861" spans="87:93" x14ac:dyDescent="0.25">
      <c r="CI1861" t="s">
        <v>470</v>
      </c>
      <c r="CJ1861">
        <v>492</v>
      </c>
      <c r="CK1861" t="s">
        <v>453</v>
      </c>
      <c r="CL1861" t="s">
        <v>462</v>
      </c>
      <c r="CN1861">
        <f>IF(AND(Table11[[#This Row],[CF heating system]]&lt;&gt;"Gas boiler",Table11[[#This Row],[Subsector]]&lt;&gt;"Industry"),1,0)</f>
        <v>0</v>
      </c>
      <c r="CO1861" s="19">
        <v>0</v>
      </c>
    </row>
    <row r="1862" spans="87:93" x14ac:dyDescent="0.25">
      <c r="CI1862" t="s">
        <v>470</v>
      </c>
      <c r="CJ1862">
        <v>493</v>
      </c>
      <c r="CK1862" t="s">
        <v>453</v>
      </c>
      <c r="CL1862" t="s">
        <v>286</v>
      </c>
      <c r="CN1862">
        <f>IF(AND(Table11[[#This Row],[CF heating system]]&lt;&gt;"Gas boiler",Table11[[#This Row],[Subsector]]&lt;&gt;"Industry"),1,0)</f>
        <v>0</v>
      </c>
      <c r="CO1862" s="19">
        <v>0</v>
      </c>
    </row>
    <row r="1863" spans="87:93" x14ac:dyDescent="0.25">
      <c r="CI1863" t="s">
        <v>470</v>
      </c>
      <c r="CJ1863">
        <v>494</v>
      </c>
      <c r="CK1863" t="s">
        <v>453</v>
      </c>
      <c r="CL1863" t="s">
        <v>458</v>
      </c>
      <c r="CN1863">
        <f>IF(AND(Table11[[#This Row],[CF heating system]]&lt;&gt;"Gas boiler",Table11[[#This Row],[Subsector]]&lt;&gt;"Industry"),1,0)</f>
        <v>0</v>
      </c>
      <c r="CO1863" s="19">
        <v>0</v>
      </c>
    </row>
    <row r="1864" spans="87:93" x14ac:dyDescent="0.25">
      <c r="CI1864" t="s">
        <v>470</v>
      </c>
      <c r="CJ1864">
        <v>495</v>
      </c>
      <c r="CK1864" t="s">
        <v>453</v>
      </c>
      <c r="CL1864" t="s">
        <v>462</v>
      </c>
      <c r="CN1864">
        <f>IF(AND(Table11[[#This Row],[CF heating system]]&lt;&gt;"Gas boiler",Table11[[#This Row],[Subsector]]&lt;&gt;"Industry"),1,0)</f>
        <v>0</v>
      </c>
      <c r="CO1864" s="19">
        <v>0</v>
      </c>
    </row>
    <row r="1865" spans="87:93" x14ac:dyDescent="0.25">
      <c r="CI1865" t="s">
        <v>470</v>
      </c>
      <c r="CJ1865">
        <v>496</v>
      </c>
      <c r="CK1865" t="s">
        <v>453</v>
      </c>
      <c r="CL1865" t="s">
        <v>286</v>
      </c>
      <c r="CN1865">
        <f>IF(AND(Table11[[#This Row],[CF heating system]]&lt;&gt;"Gas boiler",Table11[[#This Row],[Subsector]]&lt;&gt;"Industry"),1,0)</f>
        <v>0</v>
      </c>
      <c r="CO1865" s="19">
        <v>0</v>
      </c>
    </row>
    <row r="1866" spans="87:93" x14ac:dyDescent="0.25">
      <c r="CI1866" t="s">
        <v>470</v>
      </c>
      <c r="CJ1866">
        <v>497</v>
      </c>
      <c r="CK1866" t="s">
        <v>453</v>
      </c>
      <c r="CL1866" t="s">
        <v>462</v>
      </c>
      <c r="CN1866">
        <f>IF(AND(Table11[[#This Row],[CF heating system]]&lt;&gt;"Gas boiler",Table11[[#This Row],[Subsector]]&lt;&gt;"Industry"),1,0)</f>
        <v>0</v>
      </c>
      <c r="CO1866" s="19">
        <v>0</v>
      </c>
    </row>
    <row r="1867" spans="87:93" x14ac:dyDescent="0.25">
      <c r="CI1867" t="s">
        <v>470</v>
      </c>
      <c r="CJ1867">
        <v>498</v>
      </c>
      <c r="CK1867" t="s">
        <v>453</v>
      </c>
      <c r="CL1867" t="s">
        <v>475</v>
      </c>
      <c r="CN1867">
        <f>IF(AND(Table11[[#This Row],[CF heating system]]&lt;&gt;"Gas boiler",Table11[[#This Row],[Subsector]]&lt;&gt;"Industry"),1,0)</f>
        <v>0</v>
      </c>
      <c r="CO1867" s="19">
        <v>0</v>
      </c>
    </row>
    <row r="1868" spans="87:93" x14ac:dyDescent="0.25">
      <c r="CI1868" t="s">
        <v>470</v>
      </c>
      <c r="CJ1868">
        <v>499</v>
      </c>
      <c r="CK1868" t="s">
        <v>453</v>
      </c>
      <c r="CL1868" t="s">
        <v>281</v>
      </c>
      <c r="CN1868">
        <f>IF(AND(Table11[[#This Row],[CF heating system]]&lt;&gt;"Gas boiler",Table11[[#This Row],[Subsector]]&lt;&gt;"Industry"),1,0)</f>
        <v>0</v>
      </c>
      <c r="CO1868" s="19">
        <v>0</v>
      </c>
    </row>
    <row r="1869" spans="87:93" x14ac:dyDescent="0.25">
      <c r="CI1869" t="s">
        <v>470</v>
      </c>
      <c r="CJ1869">
        <v>500</v>
      </c>
      <c r="CK1869" t="s">
        <v>453</v>
      </c>
      <c r="CL1869" t="s">
        <v>286</v>
      </c>
      <c r="CN1869">
        <f>IF(AND(Table11[[#This Row],[CF heating system]]&lt;&gt;"Gas boiler",Table11[[#This Row],[Subsector]]&lt;&gt;"Industry"),1,0)</f>
        <v>0</v>
      </c>
      <c r="CO1869" s="19">
        <v>0</v>
      </c>
    </row>
    <row r="1870" spans="87:93" x14ac:dyDescent="0.25">
      <c r="CI1870" t="s">
        <v>470</v>
      </c>
      <c r="CJ1870">
        <v>501</v>
      </c>
      <c r="CK1870" t="s">
        <v>453</v>
      </c>
      <c r="CL1870" t="s">
        <v>267</v>
      </c>
      <c r="CN1870">
        <f>IF(AND(Table11[[#This Row],[CF heating system]]&lt;&gt;"Gas boiler",Table11[[#This Row],[Subsector]]&lt;&gt;"Industry"),1,0)</f>
        <v>0</v>
      </c>
      <c r="CO1870" s="19">
        <v>0</v>
      </c>
    </row>
    <row r="1871" spans="87:93" x14ac:dyDescent="0.25">
      <c r="CI1871" t="s">
        <v>470</v>
      </c>
      <c r="CJ1871">
        <v>502</v>
      </c>
      <c r="CK1871" t="s">
        <v>453</v>
      </c>
      <c r="CL1871" t="s">
        <v>458</v>
      </c>
      <c r="CN1871">
        <f>IF(AND(Table11[[#This Row],[CF heating system]]&lt;&gt;"Gas boiler",Table11[[#This Row],[Subsector]]&lt;&gt;"Industry"),1,0)</f>
        <v>0</v>
      </c>
      <c r="CO1871" s="19">
        <v>0</v>
      </c>
    </row>
    <row r="1872" spans="87:93" x14ac:dyDescent="0.25">
      <c r="CI1872" t="s">
        <v>470</v>
      </c>
      <c r="CJ1872">
        <v>503</v>
      </c>
      <c r="CK1872" t="s">
        <v>453</v>
      </c>
      <c r="CL1872" t="s">
        <v>282</v>
      </c>
      <c r="CN1872">
        <f>IF(AND(Table11[[#This Row],[CF heating system]]&lt;&gt;"Gas boiler",Table11[[#This Row],[Subsector]]&lt;&gt;"Industry"),1,0)</f>
        <v>0</v>
      </c>
      <c r="CO1872" s="19">
        <v>0</v>
      </c>
    </row>
    <row r="1873" spans="87:93" x14ac:dyDescent="0.25">
      <c r="CI1873" t="s">
        <v>470</v>
      </c>
      <c r="CJ1873">
        <v>504</v>
      </c>
      <c r="CK1873" t="s">
        <v>453</v>
      </c>
      <c r="CL1873" t="s">
        <v>286</v>
      </c>
      <c r="CN1873">
        <f>IF(AND(Table11[[#This Row],[CF heating system]]&lt;&gt;"Gas boiler",Table11[[#This Row],[Subsector]]&lt;&gt;"Industry"),1,0)</f>
        <v>0</v>
      </c>
      <c r="CO1873" s="19">
        <v>0</v>
      </c>
    </row>
    <row r="1874" spans="87:93" x14ac:dyDescent="0.25">
      <c r="CI1874" t="s">
        <v>470</v>
      </c>
      <c r="CJ1874">
        <v>505</v>
      </c>
      <c r="CK1874" t="s">
        <v>453</v>
      </c>
      <c r="CL1874" t="s">
        <v>458</v>
      </c>
      <c r="CN1874">
        <f>IF(AND(Table11[[#This Row],[CF heating system]]&lt;&gt;"Gas boiler",Table11[[#This Row],[Subsector]]&lt;&gt;"Industry"),1,0)</f>
        <v>0</v>
      </c>
      <c r="CO1874" s="19">
        <v>0</v>
      </c>
    </row>
    <row r="1875" spans="87:93" x14ac:dyDescent="0.25">
      <c r="CI1875" t="s">
        <v>470</v>
      </c>
      <c r="CJ1875">
        <v>506</v>
      </c>
      <c r="CK1875" t="s">
        <v>453</v>
      </c>
      <c r="CL1875" t="s">
        <v>462</v>
      </c>
      <c r="CN1875">
        <f>IF(AND(Table11[[#This Row],[CF heating system]]&lt;&gt;"Gas boiler",Table11[[#This Row],[Subsector]]&lt;&gt;"Industry"),1,0)</f>
        <v>0</v>
      </c>
      <c r="CO1875" s="19">
        <v>0</v>
      </c>
    </row>
    <row r="1876" spans="87:93" x14ac:dyDescent="0.25">
      <c r="CI1876" t="s">
        <v>470</v>
      </c>
      <c r="CJ1876">
        <v>507</v>
      </c>
      <c r="CK1876" t="s">
        <v>453</v>
      </c>
      <c r="CL1876" t="s">
        <v>475</v>
      </c>
      <c r="CN1876">
        <f>IF(AND(Table11[[#This Row],[CF heating system]]&lt;&gt;"Gas boiler",Table11[[#This Row],[Subsector]]&lt;&gt;"Industry"),1,0)</f>
        <v>0</v>
      </c>
      <c r="CO1876" s="19">
        <v>0</v>
      </c>
    </row>
    <row r="1877" spans="87:93" x14ac:dyDescent="0.25">
      <c r="CI1877" t="s">
        <v>470</v>
      </c>
      <c r="CJ1877">
        <v>508</v>
      </c>
      <c r="CK1877" t="s">
        <v>453</v>
      </c>
      <c r="CL1877" t="s">
        <v>281</v>
      </c>
      <c r="CN1877">
        <f>IF(AND(Table11[[#This Row],[CF heating system]]&lt;&gt;"Gas boiler",Table11[[#This Row],[Subsector]]&lt;&gt;"Industry"),1,0)</f>
        <v>0</v>
      </c>
      <c r="CO1877" s="19">
        <v>0</v>
      </c>
    </row>
    <row r="1878" spans="87:93" x14ac:dyDescent="0.25">
      <c r="CI1878" t="s">
        <v>470</v>
      </c>
      <c r="CJ1878">
        <v>509</v>
      </c>
      <c r="CK1878" t="s">
        <v>453</v>
      </c>
      <c r="CL1878" t="s">
        <v>282</v>
      </c>
      <c r="CN1878">
        <f>IF(AND(Table11[[#This Row],[CF heating system]]&lt;&gt;"Gas boiler",Table11[[#This Row],[Subsector]]&lt;&gt;"Industry"),1,0)</f>
        <v>0</v>
      </c>
      <c r="CO1878" s="19">
        <v>0</v>
      </c>
    </row>
    <row r="1879" spans="87:93" x14ac:dyDescent="0.25">
      <c r="CI1879" t="s">
        <v>470</v>
      </c>
      <c r="CJ1879">
        <v>510</v>
      </c>
      <c r="CK1879" t="s">
        <v>453</v>
      </c>
      <c r="CL1879" t="s">
        <v>286</v>
      </c>
      <c r="CN1879">
        <f>IF(AND(Table11[[#This Row],[CF heating system]]&lt;&gt;"Gas boiler",Table11[[#This Row],[Subsector]]&lt;&gt;"Industry"),1,0)</f>
        <v>0</v>
      </c>
      <c r="CO1879" s="19">
        <v>0</v>
      </c>
    </row>
    <row r="1880" spans="87:93" x14ac:dyDescent="0.25">
      <c r="CI1880" t="s">
        <v>470</v>
      </c>
      <c r="CJ1880">
        <v>511</v>
      </c>
      <c r="CK1880" t="s">
        <v>453</v>
      </c>
      <c r="CL1880" t="s">
        <v>462</v>
      </c>
      <c r="CN1880">
        <f>IF(AND(Table11[[#This Row],[CF heating system]]&lt;&gt;"Gas boiler",Table11[[#This Row],[Subsector]]&lt;&gt;"Industry"),1,0)</f>
        <v>0</v>
      </c>
      <c r="CO1880" s="19">
        <v>0</v>
      </c>
    </row>
    <row r="1881" spans="87:93" x14ac:dyDescent="0.25">
      <c r="CI1881" t="s">
        <v>470</v>
      </c>
      <c r="CJ1881">
        <v>512</v>
      </c>
      <c r="CK1881" t="s">
        <v>453</v>
      </c>
      <c r="CL1881" t="s">
        <v>475</v>
      </c>
      <c r="CN1881">
        <f>IF(AND(Table11[[#This Row],[CF heating system]]&lt;&gt;"Gas boiler",Table11[[#This Row],[Subsector]]&lt;&gt;"Industry"),1,0)</f>
        <v>0</v>
      </c>
      <c r="CO1881" s="19">
        <v>0</v>
      </c>
    </row>
    <row r="1882" spans="87:93" x14ac:dyDescent="0.25">
      <c r="CI1882" t="s">
        <v>470</v>
      </c>
      <c r="CJ1882">
        <v>513</v>
      </c>
      <c r="CK1882" t="s">
        <v>453</v>
      </c>
      <c r="CL1882" t="s">
        <v>281</v>
      </c>
      <c r="CN1882">
        <f>IF(AND(Table11[[#This Row],[CF heating system]]&lt;&gt;"Gas boiler",Table11[[#This Row],[Subsector]]&lt;&gt;"Industry"),1,0)</f>
        <v>0</v>
      </c>
      <c r="CO1882" s="19">
        <v>0</v>
      </c>
    </row>
    <row r="1883" spans="87:93" x14ac:dyDescent="0.25">
      <c r="CI1883" t="s">
        <v>470</v>
      </c>
      <c r="CJ1883">
        <v>514</v>
      </c>
      <c r="CK1883" t="s">
        <v>453</v>
      </c>
      <c r="CL1883" t="s">
        <v>282</v>
      </c>
      <c r="CN1883">
        <f>IF(AND(Table11[[#This Row],[CF heating system]]&lt;&gt;"Gas boiler",Table11[[#This Row],[Subsector]]&lt;&gt;"Industry"),1,0)</f>
        <v>0</v>
      </c>
      <c r="CO1883" s="19">
        <v>0</v>
      </c>
    </row>
    <row r="1884" spans="87:93" x14ac:dyDescent="0.25">
      <c r="CI1884" t="s">
        <v>470</v>
      </c>
      <c r="CJ1884">
        <v>515</v>
      </c>
      <c r="CK1884" t="s">
        <v>453</v>
      </c>
      <c r="CL1884" t="s">
        <v>286</v>
      </c>
      <c r="CN1884">
        <f>IF(AND(Table11[[#This Row],[CF heating system]]&lt;&gt;"Gas boiler",Table11[[#This Row],[Subsector]]&lt;&gt;"Industry"),1,0)</f>
        <v>0</v>
      </c>
      <c r="CO1884" s="19">
        <v>0</v>
      </c>
    </row>
    <row r="1885" spans="87:93" x14ac:dyDescent="0.25">
      <c r="CI1885" t="s">
        <v>470</v>
      </c>
      <c r="CJ1885">
        <v>516</v>
      </c>
      <c r="CK1885" t="s">
        <v>453</v>
      </c>
      <c r="CL1885" t="s">
        <v>462</v>
      </c>
      <c r="CN1885">
        <f>IF(AND(Table11[[#This Row],[CF heating system]]&lt;&gt;"Gas boiler",Table11[[#This Row],[Subsector]]&lt;&gt;"Industry"),1,0)</f>
        <v>0</v>
      </c>
      <c r="CO1885" s="19">
        <v>0</v>
      </c>
    </row>
    <row r="1886" spans="87:93" x14ac:dyDescent="0.25">
      <c r="CI1886" t="s">
        <v>470</v>
      </c>
      <c r="CJ1886">
        <v>517</v>
      </c>
      <c r="CK1886" t="s">
        <v>453</v>
      </c>
      <c r="CL1886" t="s">
        <v>475</v>
      </c>
      <c r="CN1886">
        <f>IF(AND(Table11[[#This Row],[CF heating system]]&lt;&gt;"Gas boiler",Table11[[#This Row],[Subsector]]&lt;&gt;"Industry"),1,0)</f>
        <v>0</v>
      </c>
      <c r="CO1886" s="19">
        <v>0</v>
      </c>
    </row>
    <row r="1887" spans="87:93" x14ac:dyDescent="0.25">
      <c r="CI1887" t="s">
        <v>470</v>
      </c>
      <c r="CJ1887">
        <v>518</v>
      </c>
      <c r="CK1887" t="s">
        <v>453</v>
      </c>
      <c r="CL1887" t="s">
        <v>282</v>
      </c>
      <c r="CN1887">
        <f>IF(AND(Table11[[#This Row],[CF heating system]]&lt;&gt;"Gas boiler",Table11[[#This Row],[Subsector]]&lt;&gt;"Industry"),1,0)</f>
        <v>0</v>
      </c>
      <c r="CO1887" s="19">
        <v>0</v>
      </c>
    </row>
    <row r="1888" spans="87:93" x14ac:dyDescent="0.25">
      <c r="CI1888" t="s">
        <v>470</v>
      </c>
      <c r="CJ1888">
        <v>519</v>
      </c>
      <c r="CK1888" t="s">
        <v>453</v>
      </c>
      <c r="CL1888" t="s">
        <v>267</v>
      </c>
      <c r="CN1888">
        <f>IF(AND(Table11[[#This Row],[CF heating system]]&lt;&gt;"Gas boiler",Table11[[#This Row],[Subsector]]&lt;&gt;"Industry"),1,0)</f>
        <v>0</v>
      </c>
      <c r="CO1888" s="19">
        <v>0</v>
      </c>
    </row>
    <row r="1889" spans="87:93" x14ac:dyDescent="0.25">
      <c r="CI1889" t="s">
        <v>470</v>
      </c>
      <c r="CJ1889">
        <v>520</v>
      </c>
      <c r="CK1889" t="s">
        <v>453</v>
      </c>
      <c r="CL1889" t="s">
        <v>282</v>
      </c>
      <c r="CN1889">
        <f>IF(AND(Table11[[#This Row],[CF heating system]]&lt;&gt;"Gas boiler",Table11[[#This Row],[Subsector]]&lt;&gt;"Industry"),1,0)</f>
        <v>0</v>
      </c>
      <c r="CO1889" s="19">
        <v>0</v>
      </c>
    </row>
    <row r="1890" spans="87:93" x14ac:dyDescent="0.25">
      <c r="CI1890" t="s">
        <v>470</v>
      </c>
      <c r="CJ1890">
        <v>521</v>
      </c>
      <c r="CK1890" t="s">
        <v>453</v>
      </c>
      <c r="CL1890" t="s">
        <v>286</v>
      </c>
      <c r="CN1890">
        <f>IF(AND(Table11[[#This Row],[CF heating system]]&lt;&gt;"Gas boiler",Table11[[#This Row],[Subsector]]&lt;&gt;"Industry"),1,0)</f>
        <v>0</v>
      </c>
      <c r="CO1890" s="19">
        <v>0</v>
      </c>
    </row>
    <row r="1891" spans="87:93" x14ac:dyDescent="0.25">
      <c r="CI1891" t="s">
        <v>470</v>
      </c>
      <c r="CJ1891">
        <v>522</v>
      </c>
      <c r="CK1891" t="s">
        <v>453</v>
      </c>
      <c r="CL1891" t="s">
        <v>462</v>
      </c>
      <c r="CN1891">
        <f>IF(AND(Table11[[#This Row],[CF heating system]]&lt;&gt;"Gas boiler",Table11[[#This Row],[Subsector]]&lt;&gt;"Industry"),1,0)</f>
        <v>0</v>
      </c>
      <c r="CO1891" s="19">
        <v>0</v>
      </c>
    </row>
    <row r="1892" spans="87:93" x14ac:dyDescent="0.25">
      <c r="CI1892" t="s">
        <v>470</v>
      </c>
      <c r="CJ1892">
        <v>523</v>
      </c>
      <c r="CK1892" t="s">
        <v>453</v>
      </c>
      <c r="CL1892" t="s">
        <v>475</v>
      </c>
      <c r="CN1892">
        <f>IF(AND(Table11[[#This Row],[CF heating system]]&lt;&gt;"Gas boiler",Table11[[#This Row],[Subsector]]&lt;&gt;"Industry"),1,0)</f>
        <v>0</v>
      </c>
      <c r="CO1892" s="19">
        <v>0</v>
      </c>
    </row>
    <row r="1893" spans="87:93" x14ac:dyDescent="0.25">
      <c r="CI1893" t="s">
        <v>470</v>
      </c>
      <c r="CJ1893">
        <v>524</v>
      </c>
      <c r="CK1893" t="s">
        <v>453</v>
      </c>
      <c r="CL1893" t="s">
        <v>282</v>
      </c>
      <c r="CN1893">
        <f>IF(AND(Table11[[#This Row],[CF heating system]]&lt;&gt;"Gas boiler",Table11[[#This Row],[Subsector]]&lt;&gt;"Industry"),1,0)</f>
        <v>0</v>
      </c>
      <c r="CO1893" s="19">
        <v>0</v>
      </c>
    </row>
    <row r="1894" spans="87:93" x14ac:dyDescent="0.25">
      <c r="CI1894" t="s">
        <v>470</v>
      </c>
      <c r="CJ1894">
        <v>525</v>
      </c>
      <c r="CK1894" t="s">
        <v>453</v>
      </c>
      <c r="CL1894" t="s">
        <v>462</v>
      </c>
      <c r="CN1894">
        <f>IF(AND(Table11[[#This Row],[CF heating system]]&lt;&gt;"Gas boiler",Table11[[#This Row],[Subsector]]&lt;&gt;"Industry"),1,0)</f>
        <v>0</v>
      </c>
      <c r="CO1894" s="19">
        <v>0</v>
      </c>
    </row>
    <row r="1895" spans="87:93" x14ac:dyDescent="0.25">
      <c r="CI1895" t="s">
        <v>470</v>
      </c>
      <c r="CJ1895">
        <v>526</v>
      </c>
      <c r="CK1895" t="s">
        <v>453</v>
      </c>
      <c r="CL1895" t="s">
        <v>286</v>
      </c>
      <c r="CN1895">
        <f>IF(AND(Table11[[#This Row],[CF heating system]]&lt;&gt;"Gas boiler",Table11[[#This Row],[Subsector]]&lt;&gt;"Industry"),1,0)</f>
        <v>0</v>
      </c>
      <c r="CO1895" s="19">
        <v>0</v>
      </c>
    </row>
    <row r="1896" spans="87:93" x14ac:dyDescent="0.25">
      <c r="CI1896" t="s">
        <v>470</v>
      </c>
      <c r="CJ1896">
        <v>527</v>
      </c>
      <c r="CK1896" t="s">
        <v>453</v>
      </c>
      <c r="CL1896" t="s">
        <v>458</v>
      </c>
      <c r="CN1896">
        <f>IF(AND(Table11[[#This Row],[CF heating system]]&lt;&gt;"Gas boiler",Table11[[#This Row],[Subsector]]&lt;&gt;"Industry"),1,0)</f>
        <v>0</v>
      </c>
      <c r="CO1896" s="19">
        <v>0</v>
      </c>
    </row>
    <row r="1897" spans="87:93" x14ac:dyDescent="0.25">
      <c r="CI1897" t="s">
        <v>470</v>
      </c>
      <c r="CJ1897">
        <v>528</v>
      </c>
      <c r="CK1897" t="s">
        <v>453</v>
      </c>
      <c r="CL1897" t="s">
        <v>462</v>
      </c>
      <c r="CN1897">
        <f>IF(AND(Table11[[#This Row],[CF heating system]]&lt;&gt;"Gas boiler",Table11[[#This Row],[Subsector]]&lt;&gt;"Industry"),1,0)</f>
        <v>0</v>
      </c>
      <c r="CO1897" s="19">
        <v>0</v>
      </c>
    </row>
    <row r="1898" spans="87:93" x14ac:dyDescent="0.25">
      <c r="CI1898" t="s">
        <v>470</v>
      </c>
      <c r="CJ1898">
        <v>529</v>
      </c>
      <c r="CK1898" t="s">
        <v>453</v>
      </c>
      <c r="CL1898" t="s">
        <v>286</v>
      </c>
      <c r="CN1898">
        <f>IF(AND(Table11[[#This Row],[CF heating system]]&lt;&gt;"Gas boiler",Table11[[#This Row],[Subsector]]&lt;&gt;"Industry"),1,0)</f>
        <v>0</v>
      </c>
      <c r="CO1898" s="19">
        <v>0</v>
      </c>
    </row>
    <row r="1899" spans="87:93" x14ac:dyDescent="0.25">
      <c r="CI1899" t="s">
        <v>470</v>
      </c>
      <c r="CJ1899">
        <v>530</v>
      </c>
      <c r="CK1899" t="s">
        <v>453</v>
      </c>
      <c r="CL1899" t="s">
        <v>462</v>
      </c>
      <c r="CN1899">
        <f>IF(AND(Table11[[#This Row],[CF heating system]]&lt;&gt;"Gas boiler",Table11[[#This Row],[Subsector]]&lt;&gt;"Industry"),1,0)</f>
        <v>0</v>
      </c>
      <c r="CO1899" s="19">
        <v>0</v>
      </c>
    </row>
    <row r="1900" spans="87:93" x14ac:dyDescent="0.25">
      <c r="CI1900" t="s">
        <v>470</v>
      </c>
      <c r="CJ1900">
        <v>531</v>
      </c>
      <c r="CK1900" t="s">
        <v>453</v>
      </c>
      <c r="CL1900" t="s">
        <v>475</v>
      </c>
      <c r="CN1900">
        <f>IF(AND(Table11[[#This Row],[CF heating system]]&lt;&gt;"Gas boiler",Table11[[#This Row],[Subsector]]&lt;&gt;"Industry"),1,0)</f>
        <v>0</v>
      </c>
      <c r="CO1900" s="19">
        <v>0</v>
      </c>
    </row>
    <row r="1901" spans="87:93" x14ac:dyDescent="0.25">
      <c r="CI1901" t="s">
        <v>470</v>
      </c>
      <c r="CJ1901">
        <v>532</v>
      </c>
      <c r="CK1901" t="s">
        <v>453</v>
      </c>
      <c r="CL1901" t="s">
        <v>281</v>
      </c>
      <c r="CN1901">
        <f>IF(AND(Table11[[#This Row],[CF heating system]]&lt;&gt;"Gas boiler",Table11[[#This Row],[Subsector]]&lt;&gt;"Industry"),1,0)</f>
        <v>0</v>
      </c>
      <c r="CO1901" s="19">
        <v>0</v>
      </c>
    </row>
    <row r="1902" spans="87:93" x14ac:dyDescent="0.25">
      <c r="CI1902" t="s">
        <v>470</v>
      </c>
      <c r="CJ1902">
        <v>533</v>
      </c>
      <c r="CK1902" t="s">
        <v>453</v>
      </c>
      <c r="CL1902" t="s">
        <v>286</v>
      </c>
      <c r="CN1902">
        <f>IF(AND(Table11[[#This Row],[CF heating system]]&lt;&gt;"Gas boiler",Table11[[#This Row],[Subsector]]&lt;&gt;"Industry"),1,0)</f>
        <v>0</v>
      </c>
      <c r="CO1902" s="19">
        <v>0</v>
      </c>
    </row>
    <row r="1903" spans="87:93" x14ac:dyDescent="0.25">
      <c r="CI1903" t="s">
        <v>470</v>
      </c>
      <c r="CJ1903">
        <v>534</v>
      </c>
      <c r="CK1903" t="s">
        <v>453</v>
      </c>
      <c r="CL1903" t="s">
        <v>267</v>
      </c>
      <c r="CN1903">
        <f>IF(AND(Table11[[#This Row],[CF heating system]]&lt;&gt;"Gas boiler",Table11[[#This Row],[Subsector]]&lt;&gt;"Industry"),1,0)</f>
        <v>0</v>
      </c>
      <c r="CO1903" s="19">
        <v>0</v>
      </c>
    </row>
    <row r="1904" spans="87:93" x14ac:dyDescent="0.25">
      <c r="CI1904" t="s">
        <v>470</v>
      </c>
      <c r="CJ1904">
        <v>535</v>
      </c>
      <c r="CK1904" t="s">
        <v>453</v>
      </c>
      <c r="CL1904" t="s">
        <v>458</v>
      </c>
      <c r="CN1904">
        <f>IF(AND(Table11[[#This Row],[CF heating system]]&lt;&gt;"Gas boiler",Table11[[#This Row],[Subsector]]&lt;&gt;"Industry"),1,0)</f>
        <v>0</v>
      </c>
      <c r="CO1904" s="19">
        <v>0</v>
      </c>
    </row>
    <row r="1905" spans="87:93" x14ac:dyDescent="0.25">
      <c r="CI1905" t="s">
        <v>470</v>
      </c>
      <c r="CJ1905">
        <v>536</v>
      </c>
      <c r="CK1905" t="s">
        <v>453</v>
      </c>
      <c r="CL1905" t="s">
        <v>282</v>
      </c>
      <c r="CN1905">
        <f>IF(AND(Table11[[#This Row],[CF heating system]]&lt;&gt;"Gas boiler",Table11[[#This Row],[Subsector]]&lt;&gt;"Industry"),1,0)</f>
        <v>0</v>
      </c>
      <c r="CO1905" s="19">
        <v>0</v>
      </c>
    </row>
    <row r="1906" spans="87:93" x14ac:dyDescent="0.25">
      <c r="CI1906" t="s">
        <v>470</v>
      </c>
      <c r="CJ1906">
        <v>537</v>
      </c>
      <c r="CK1906" t="s">
        <v>453</v>
      </c>
      <c r="CL1906" t="s">
        <v>286</v>
      </c>
      <c r="CN1906">
        <f>IF(AND(Table11[[#This Row],[CF heating system]]&lt;&gt;"Gas boiler",Table11[[#This Row],[Subsector]]&lt;&gt;"Industry"),1,0)</f>
        <v>0</v>
      </c>
      <c r="CO1906" s="19">
        <v>0</v>
      </c>
    </row>
    <row r="1907" spans="87:93" x14ac:dyDescent="0.25">
      <c r="CI1907" t="s">
        <v>470</v>
      </c>
      <c r="CJ1907">
        <v>538</v>
      </c>
      <c r="CK1907" t="s">
        <v>453</v>
      </c>
      <c r="CL1907" t="s">
        <v>458</v>
      </c>
      <c r="CN1907">
        <f>IF(AND(Table11[[#This Row],[CF heating system]]&lt;&gt;"Gas boiler",Table11[[#This Row],[Subsector]]&lt;&gt;"Industry"),1,0)</f>
        <v>0</v>
      </c>
      <c r="CO1907" s="19">
        <v>0</v>
      </c>
    </row>
    <row r="1908" spans="87:93" x14ac:dyDescent="0.25">
      <c r="CI1908" t="s">
        <v>470</v>
      </c>
      <c r="CJ1908">
        <v>539</v>
      </c>
      <c r="CK1908" t="s">
        <v>453</v>
      </c>
      <c r="CL1908" t="s">
        <v>462</v>
      </c>
      <c r="CN1908">
        <f>IF(AND(Table11[[#This Row],[CF heating system]]&lt;&gt;"Gas boiler",Table11[[#This Row],[Subsector]]&lt;&gt;"Industry"),1,0)</f>
        <v>0</v>
      </c>
      <c r="CO1908" s="19">
        <v>0</v>
      </c>
    </row>
    <row r="1909" spans="87:93" x14ac:dyDescent="0.25">
      <c r="CI1909" t="s">
        <v>470</v>
      </c>
      <c r="CJ1909">
        <v>540</v>
      </c>
      <c r="CK1909" t="s">
        <v>453</v>
      </c>
      <c r="CL1909" t="s">
        <v>475</v>
      </c>
      <c r="CN1909">
        <f>IF(AND(Table11[[#This Row],[CF heating system]]&lt;&gt;"Gas boiler",Table11[[#This Row],[Subsector]]&lt;&gt;"Industry"),1,0)</f>
        <v>0</v>
      </c>
      <c r="CO1909" s="19">
        <v>0</v>
      </c>
    </row>
    <row r="1910" spans="87:93" x14ac:dyDescent="0.25">
      <c r="CI1910" t="s">
        <v>470</v>
      </c>
      <c r="CJ1910">
        <v>541</v>
      </c>
      <c r="CK1910" t="s">
        <v>453</v>
      </c>
      <c r="CL1910" t="s">
        <v>281</v>
      </c>
      <c r="CN1910">
        <f>IF(AND(Table11[[#This Row],[CF heating system]]&lt;&gt;"Gas boiler",Table11[[#This Row],[Subsector]]&lt;&gt;"Industry"),1,0)</f>
        <v>0</v>
      </c>
      <c r="CO1910" s="19">
        <v>0</v>
      </c>
    </row>
    <row r="1911" spans="87:93" x14ac:dyDescent="0.25">
      <c r="CI1911" t="s">
        <v>470</v>
      </c>
      <c r="CJ1911">
        <v>542</v>
      </c>
      <c r="CK1911" t="s">
        <v>453</v>
      </c>
      <c r="CL1911" t="s">
        <v>282</v>
      </c>
      <c r="CN1911">
        <f>IF(AND(Table11[[#This Row],[CF heating system]]&lt;&gt;"Gas boiler",Table11[[#This Row],[Subsector]]&lt;&gt;"Industry"),1,0)</f>
        <v>0</v>
      </c>
      <c r="CO1911" s="19">
        <v>0</v>
      </c>
    </row>
    <row r="1912" spans="87:93" x14ac:dyDescent="0.25">
      <c r="CI1912" t="s">
        <v>470</v>
      </c>
      <c r="CJ1912">
        <v>543</v>
      </c>
      <c r="CK1912" t="s">
        <v>453</v>
      </c>
      <c r="CL1912" t="s">
        <v>286</v>
      </c>
      <c r="CN1912">
        <f>IF(AND(Table11[[#This Row],[CF heating system]]&lt;&gt;"Gas boiler",Table11[[#This Row],[Subsector]]&lt;&gt;"Industry"),1,0)</f>
        <v>0</v>
      </c>
      <c r="CO1912" s="19">
        <v>0</v>
      </c>
    </row>
    <row r="1913" spans="87:93" x14ac:dyDescent="0.25">
      <c r="CI1913" t="s">
        <v>470</v>
      </c>
      <c r="CJ1913">
        <v>544</v>
      </c>
      <c r="CK1913" t="s">
        <v>453</v>
      </c>
      <c r="CL1913" t="s">
        <v>462</v>
      </c>
      <c r="CN1913">
        <f>IF(AND(Table11[[#This Row],[CF heating system]]&lt;&gt;"Gas boiler",Table11[[#This Row],[Subsector]]&lt;&gt;"Industry"),1,0)</f>
        <v>0</v>
      </c>
      <c r="CO1913" s="19">
        <v>0</v>
      </c>
    </row>
    <row r="1914" spans="87:93" x14ac:dyDescent="0.25">
      <c r="CI1914" t="s">
        <v>470</v>
      </c>
      <c r="CJ1914">
        <v>545</v>
      </c>
      <c r="CK1914" t="s">
        <v>453</v>
      </c>
      <c r="CL1914" t="s">
        <v>475</v>
      </c>
      <c r="CN1914">
        <f>IF(AND(Table11[[#This Row],[CF heating system]]&lt;&gt;"Gas boiler",Table11[[#This Row],[Subsector]]&lt;&gt;"Industry"),1,0)</f>
        <v>0</v>
      </c>
      <c r="CO1914" s="19">
        <v>0</v>
      </c>
    </row>
    <row r="1915" spans="87:93" x14ac:dyDescent="0.25">
      <c r="CI1915" t="s">
        <v>470</v>
      </c>
      <c r="CJ1915">
        <v>546</v>
      </c>
      <c r="CK1915" t="s">
        <v>453</v>
      </c>
      <c r="CL1915" t="s">
        <v>281</v>
      </c>
      <c r="CN1915">
        <f>IF(AND(Table11[[#This Row],[CF heating system]]&lt;&gt;"Gas boiler",Table11[[#This Row],[Subsector]]&lt;&gt;"Industry"),1,0)</f>
        <v>0</v>
      </c>
      <c r="CO1915" s="19">
        <v>0</v>
      </c>
    </row>
    <row r="1916" spans="87:93" x14ac:dyDescent="0.25">
      <c r="CI1916" t="s">
        <v>470</v>
      </c>
      <c r="CJ1916">
        <v>547</v>
      </c>
      <c r="CK1916" t="s">
        <v>453</v>
      </c>
      <c r="CL1916" t="s">
        <v>282</v>
      </c>
      <c r="CN1916">
        <f>IF(AND(Table11[[#This Row],[CF heating system]]&lt;&gt;"Gas boiler",Table11[[#This Row],[Subsector]]&lt;&gt;"Industry"),1,0)</f>
        <v>0</v>
      </c>
      <c r="CO1916" s="19">
        <v>0</v>
      </c>
    </row>
    <row r="1917" spans="87:93" x14ac:dyDescent="0.25">
      <c r="CI1917" t="s">
        <v>470</v>
      </c>
      <c r="CJ1917">
        <v>548</v>
      </c>
      <c r="CK1917" t="s">
        <v>453</v>
      </c>
      <c r="CL1917" t="s">
        <v>286</v>
      </c>
      <c r="CN1917">
        <f>IF(AND(Table11[[#This Row],[CF heating system]]&lt;&gt;"Gas boiler",Table11[[#This Row],[Subsector]]&lt;&gt;"Industry"),1,0)</f>
        <v>0</v>
      </c>
      <c r="CO1917" s="19">
        <v>0</v>
      </c>
    </row>
    <row r="1918" spans="87:93" x14ac:dyDescent="0.25">
      <c r="CI1918" t="s">
        <v>470</v>
      </c>
      <c r="CJ1918">
        <v>549</v>
      </c>
      <c r="CK1918" t="s">
        <v>453</v>
      </c>
      <c r="CL1918" t="s">
        <v>462</v>
      </c>
      <c r="CN1918">
        <f>IF(AND(Table11[[#This Row],[CF heating system]]&lt;&gt;"Gas boiler",Table11[[#This Row],[Subsector]]&lt;&gt;"Industry"),1,0)</f>
        <v>0</v>
      </c>
      <c r="CO1918" s="19">
        <v>0</v>
      </c>
    </row>
    <row r="1919" spans="87:93" x14ac:dyDescent="0.25">
      <c r="CI1919" t="s">
        <v>470</v>
      </c>
      <c r="CJ1919">
        <v>550</v>
      </c>
      <c r="CK1919" t="s">
        <v>453</v>
      </c>
      <c r="CL1919" t="s">
        <v>475</v>
      </c>
      <c r="CN1919">
        <f>IF(AND(Table11[[#This Row],[CF heating system]]&lt;&gt;"Gas boiler",Table11[[#This Row],[Subsector]]&lt;&gt;"Industry"),1,0)</f>
        <v>0</v>
      </c>
      <c r="CO1919" s="19">
        <v>0</v>
      </c>
    </row>
    <row r="1920" spans="87:93" x14ac:dyDescent="0.25">
      <c r="CI1920" t="s">
        <v>470</v>
      </c>
      <c r="CJ1920">
        <v>551</v>
      </c>
      <c r="CK1920" t="s">
        <v>453</v>
      </c>
      <c r="CL1920" t="s">
        <v>282</v>
      </c>
      <c r="CN1920">
        <f>IF(AND(Table11[[#This Row],[CF heating system]]&lt;&gt;"Gas boiler",Table11[[#This Row],[Subsector]]&lt;&gt;"Industry"),1,0)</f>
        <v>0</v>
      </c>
      <c r="CO1920" s="19">
        <v>0</v>
      </c>
    </row>
    <row r="1921" spans="87:93" x14ac:dyDescent="0.25">
      <c r="CI1921" t="s">
        <v>470</v>
      </c>
      <c r="CJ1921">
        <v>552</v>
      </c>
      <c r="CK1921" t="s">
        <v>453</v>
      </c>
      <c r="CL1921" t="s">
        <v>267</v>
      </c>
      <c r="CN1921">
        <f>IF(AND(Table11[[#This Row],[CF heating system]]&lt;&gt;"Gas boiler",Table11[[#This Row],[Subsector]]&lt;&gt;"Industry"),1,0)</f>
        <v>0</v>
      </c>
      <c r="CO1921" s="19">
        <v>0</v>
      </c>
    </row>
    <row r="1922" spans="87:93" x14ac:dyDescent="0.25">
      <c r="CI1922" t="s">
        <v>470</v>
      </c>
      <c r="CJ1922">
        <v>553</v>
      </c>
      <c r="CK1922" t="s">
        <v>453</v>
      </c>
      <c r="CL1922" t="s">
        <v>282</v>
      </c>
      <c r="CN1922">
        <f>IF(AND(Table11[[#This Row],[CF heating system]]&lt;&gt;"Gas boiler",Table11[[#This Row],[Subsector]]&lt;&gt;"Industry"),1,0)</f>
        <v>0</v>
      </c>
      <c r="CO1922" s="19">
        <v>0</v>
      </c>
    </row>
    <row r="1923" spans="87:93" x14ac:dyDescent="0.25">
      <c r="CI1923" t="s">
        <v>470</v>
      </c>
      <c r="CJ1923">
        <v>554</v>
      </c>
      <c r="CK1923" t="s">
        <v>453</v>
      </c>
      <c r="CL1923" t="s">
        <v>286</v>
      </c>
      <c r="CN1923">
        <f>IF(AND(Table11[[#This Row],[CF heating system]]&lt;&gt;"Gas boiler",Table11[[#This Row],[Subsector]]&lt;&gt;"Industry"),1,0)</f>
        <v>0</v>
      </c>
      <c r="CO1923" s="19">
        <v>0</v>
      </c>
    </row>
    <row r="1924" spans="87:93" x14ac:dyDescent="0.25">
      <c r="CI1924" t="s">
        <v>470</v>
      </c>
      <c r="CJ1924">
        <v>555</v>
      </c>
      <c r="CK1924" t="s">
        <v>453</v>
      </c>
      <c r="CL1924" t="s">
        <v>462</v>
      </c>
      <c r="CN1924">
        <f>IF(AND(Table11[[#This Row],[CF heating system]]&lt;&gt;"Gas boiler",Table11[[#This Row],[Subsector]]&lt;&gt;"Industry"),1,0)</f>
        <v>0</v>
      </c>
      <c r="CO1924" s="19">
        <v>0</v>
      </c>
    </row>
    <row r="1925" spans="87:93" x14ac:dyDescent="0.25">
      <c r="CI1925" t="s">
        <v>470</v>
      </c>
      <c r="CJ1925">
        <v>556</v>
      </c>
      <c r="CK1925" t="s">
        <v>453</v>
      </c>
      <c r="CL1925" t="s">
        <v>475</v>
      </c>
      <c r="CN1925">
        <f>IF(AND(Table11[[#This Row],[CF heating system]]&lt;&gt;"Gas boiler",Table11[[#This Row],[Subsector]]&lt;&gt;"Industry"),1,0)</f>
        <v>0</v>
      </c>
      <c r="CO1925" s="19">
        <v>0</v>
      </c>
    </row>
    <row r="1926" spans="87:93" x14ac:dyDescent="0.25">
      <c r="CI1926" t="s">
        <v>470</v>
      </c>
      <c r="CJ1926">
        <v>557</v>
      </c>
      <c r="CK1926" t="s">
        <v>453</v>
      </c>
      <c r="CL1926" t="s">
        <v>282</v>
      </c>
      <c r="CN1926">
        <f>IF(AND(Table11[[#This Row],[CF heating system]]&lt;&gt;"Gas boiler",Table11[[#This Row],[Subsector]]&lt;&gt;"Industry"),1,0)</f>
        <v>0</v>
      </c>
      <c r="CO1926" s="19">
        <v>0</v>
      </c>
    </row>
    <row r="1927" spans="87:93" x14ac:dyDescent="0.25">
      <c r="CI1927" t="s">
        <v>470</v>
      </c>
      <c r="CJ1927">
        <v>558</v>
      </c>
      <c r="CK1927" t="s">
        <v>453</v>
      </c>
      <c r="CL1927" t="s">
        <v>462</v>
      </c>
      <c r="CN1927">
        <f>IF(AND(Table11[[#This Row],[CF heating system]]&lt;&gt;"Gas boiler",Table11[[#This Row],[Subsector]]&lt;&gt;"Industry"),1,0)</f>
        <v>0</v>
      </c>
      <c r="CO1927" s="19">
        <v>0</v>
      </c>
    </row>
    <row r="1928" spans="87:93" x14ac:dyDescent="0.25">
      <c r="CI1928" t="s">
        <v>470</v>
      </c>
      <c r="CJ1928">
        <v>559</v>
      </c>
      <c r="CK1928" t="s">
        <v>453</v>
      </c>
      <c r="CL1928" t="s">
        <v>286</v>
      </c>
      <c r="CN1928">
        <f>IF(AND(Table11[[#This Row],[CF heating system]]&lt;&gt;"Gas boiler",Table11[[#This Row],[Subsector]]&lt;&gt;"Industry"),1,0)</f>
        <v>0</v>
      </c>
      <c r="CO1928" s="19">
        <v>0</v>
      </c>
    </row>
    <row r="1929" spans="87:93" x14ac:dyDescent="0.25">
      <c r="CI1929" t="s">
        <v>470</v>
      </c>
      <c r="CJ1929">
        <v>560</v>
      </c>
      <c r="CK1929" t="s">
        <v>453</v>
      </c>
      <c r="CL1929" t="s">
        <v>458</v>
      </c>
      <c r="CN1929">
        <f>IF(AND(Table11[[#This Row],[CF heating system]]&lt;&gt;"Gas boiler",Table11[[#This Row],[Subsector]]&lt;&gt;"Industry"),1,0)</f>
        <v>0</v>
      </c>
      <c r="CO1929" s="19">
        <v>0</v>
      </c>
    </row>
    <row r="1930" spans="87:93" x14ac:dyDescent="0.25">
      <c r="CI1930" t="s">
        <v>470</v>
      </c>
      <c r="CJ1930">
        <v>561</v>
      </c>
      <c r="CK1930" t="s">
        <v>453</v>
      </c>
      <c r="CL1930" t="s">
        <v>462</v>
      </c>
      <c r="CN1930">
        <f>IF(AND(Table11[[#This Row],[CF heating system]]&lt;&gt;"Gas boiler",Table11[[#This Row],[Subsector]]&lt;&gt;"Industry"),1,0)</f>
        <v>0</v>
      </c>
      <c r="CO1930" s="19">
        <v>0</v>
      </c>
    </row>
    <row r="1931" spans="87:93" x14ac:dyDescent="0.25">
      <c r="CI1931" t="s">
        <v>470</v>
      </c>
      <c r="CJ1931">
        <v>562</v>
      </c>
      <c r="CK1931" t="s">
        <v>453</v>
      </c>
      <c r="CL1931" t="s">
        <v>286</v>
      </c>
      <c r="CN1931">
        <f>IF(AND(Table11[[#This Row],[CF heating system]]&lt;&gt;"Gas boiler",Table11[[#This Row],[Subsector]]&lt;&gt;"Industry"),1,0)</f>
        <v>0</v>
      </c>
      <c r="CO1931" s="19">
        <v>0</v>
      </c>
    </row>
    <row r="1932" spans="87:93" x14ac:dyDescent="0.25">
      <c r="CI1932" t="s">
        <v>470</v>
      </c>
      <c r="CJ1932">
        <v>563</v>
      </c>
      <c r="CK1932" t="s">
        <v>453</v>
      </c>
      <c r="CL1932" t="s">
        <v>462</v>
      </c>
      <c r="CN1932">
        <f>IF(AND(Table11[[#This Row],[CF heating system]]&lt;&gt;"Gas boiler",Table11[[#This Row],[Subsector]]&lt;&gt;"Industry"),1,0)</f>
        <v>0</v>
      </c>
      <c r="CO1932" s="19">
        <v>0</v>
      </c>
    </row>
    <row r="1933" spans="87:93" x14ac:dyDescent="0.25">
      <c r="CI1933" t="s">
        <v>470</v>
      </c>
      <c r="CJ1933">
        <v>564</v>
      </c>
      <c r="CK1933" t="s">
        <v>453</v>
      </c>
      <c r="CL1933" t="s">
        <v>475</v>
      </c>
      <c r="CN1933">
        <f>IF(AND(Table11[[#This Row],[CF heating system]]&lt;&gt;"Gas boiler",Table11[[#This Row],[Subsector]]&lt;&gt;"Industry"),1,0)</f>
        <v>0</v>
      </c>
      <c r="CO1933" s="19">
        <v>0</v>
      </c>
    </row>
    <row r="1934" spans="87:93" x14ac:dyDescent="0.25">
      <c r="CI1934" t="s">
        <v>470</v>
      </c>
      <c r="CJ1934">
        <v>565</v>
      </c>
      <c r="CK1934" t="s">
        <v>453</v>
      </c>
      <c r="CL1934" t="s">
        <v>281</v>
      </c>
      <c r="CN1934">
        <f>IF(AND(Table11[[#This Row],[CF heating system]]&lt;&gt;"Gas boiler",Table11[[#This Row],[Subsector]]&lt;&gt;"Industry"),1,0)</f>
        <v>0</v>
      </c>
      <c r="CO1934" s="19">
        <v>0</v>
      </c>
    </row>
    <row r="1935" spans="87:93" x14ac:dyDescent="0.25">
      <c r="CI1935" t="s">
        <v>470</v>
      </c>
      <c r="CJ1935">
        <v>566</v>
      </c>
      <c r="CK1935" t="s">
        <v>453</v>
      </c>
      <c r="CL1935" t="s">
        <v>286</v>
      </c>
      <c r="CN1935">
        <f>IF(AND(Table11[[#This Row],[CF heating system]]&lt;&gt;"Gas boiler",Table11[[#This Row],[Subsector]]&lt;&gt;"Industry"),1,0)</f>
        <v>0</v>
      </c>
      <c r="CO1935" s="19">
        <v>0</v>
      </c>
    </row>
    <row r="1936" spans="87:93" x14ac:dyDescent="0.25">
      <c r="CI1936" t="s">
        <v>470</v>
      </c>
      <c r="CJ1936">
        <v>567</v>
      </c>
      <c r="CK1936" t="s">
        <v>453</v>
      </c>
      <c r="CL1936" t="s">
        <v>267</v>
      </c>
      <c r="CN1936">
        <f>IF(AND(Table11[[#This Row],[CF heating system]]&lt;&gt;"Gas boiler",Table11[[#This Row],[Subsector]]&lt;&gt;"Industry"),1,0)</f>
        <v>0</v>
      </c>
      <c r="CO1936" s="19">
        <v>0</v>
      </c>
    </row>
    <row r="1937" spans="87:93" x14ac:dyDescent="0.25">
      <c r="CI1937" t="s">
        <v>470</v>
      </c>
      <c r="CJ1937">
        <v>568</v>
      </c>
      <c r="CK1937" t="s">
        <v>453</v>
      </c>
      <c r="CL1937" t="s">
        <v>458</v>
      </c>
      <c r="CN1937">
        <f>IF(AND(Table11[[#This Row],[CF heating system]]&lt;&gt;"Gas boiler",Table11[[#This Row],[Subsector]]&lt;&gt;"Industry"),1,0)</f>
        <v>0</v>
      </c>
      <c r="CO1937" s="19">
        <v>0</v>
      </c>
    </row>
    <row r="1938" spans="87:93" x14ac:dyDescent="0.25">
      <c r="CI1938" t="s">
        <v>470</v>
      </c>
      <c r="CJ1938">
        <v>569</v>
      </c>
      <c r="CK1938" t="s">
        <v>453</v>
      </c>
      <c r="CL1938" t="s">
        <v>282</v>
      </c>
      <c r="CN1938">
        <f>IF(AND(Table11[[#This Row],[CF heating system]]&lt;&gt;"Gas boiler",Table11[[#This Row],[Subsector]]&lt;&gt;"Industry"),1,0)</f>
        <v>0</v>
      </c>
      <c r="CO1938" s="19">
        <v>0</v>
      </c>
    </row>
    <row r="1939" spans="87:93" x14ac:dyDescent="0.25">
      <c r="CI1939" t="s">
        <v>470</v>
      </c>
      <c r="CJ1939">
        <v>570</v>
      </c>
      <c r="CK1939" t="s">
        <v>453</v>
      </c>
      <c r="CL1939" t="s">
        <v>286</v>
      </c>
      <c r="CN1939">
        <f>IF(AND(Table11[[#This Row],[CF heating system]]&lt;&gt;"Gas boiler",Table11[[#This Row],[Subsector]]&lt;&gt;"Industry"),1,0)</f>
        <v>0</v>
      </c>
      <c r="CO1939" s="19">
        <v>0</v>
      </c>
    </row>
    <row r="1940" spans="87:93" x14ac:dyDescent="0.25">
      <c r="CI1940" t="s">
        <v>470</v>
      </c>
      <c r="CJ1940">
        <v>571</v>
      </c>
      <c r="CK1940" t="s">
        <v>453</v>
      </c>
      <c r="CL1940" t="s">
        <v>458</v>
      </c>
      <c r="CN1940">
        <f>IF(AND(Table11[[#This Row],[CF heating system]]&lt;&gt;"Gas boiler",Table11[[#This Row],[Subsector]]&lt;&gt;"Industry"),1,0)</f>
        <v>0</v>
      </c>
      <c r="CO1940" s="19">
        <v>0</v>
      </c>
    </row>
    <row r="1941" spans="87:93" x14ac:dyDescent="0.25">
      <c r="CI1941" t="s">
        <v>470</v>
      </c>
      <c r="CJ1941">
        <v>572</v>
      </c>
      <c r="CK1941" t="s">
        <v>453</v>
      </c>
      <c r="CL1941" t="s">
        <v>462</v>
      </c>
      <c r="CN1941">
        <f>IF(AND(Table11[[#This Row],[CF heating system]]&lt;&gt;"Gas boiler",Table11[[#This Row],[Subsector]]&lt;&gt;"Industry"),1,0)</f>
        <v>0</v>
      </c>
      <c r="CO1941" s="19">
        <v>0</v>
      </c>
    </row>
    <row r="1942" spans="87:93" x14ac:dyDescent="0.25">
      <c r="CI1942" t="s">
        <v>470</v>
      </c>
      <c r="CJ1942">
        <v>573</v>
      </c>
      <c r="CK1942" t="s">
        <v>453</v>
      </c>
      <c r="CL1942" t="s">
        <v>475</v>
      </c>
      <c r="CN1942">
        <f>IF(AND(Table11[[#This Row],[CF heating system]]&lt;&gt;"Gas boiler",Table11[[#This Row],[Subsector]]&lt;&gt;"Industry"),1,0)</f>
        <v>0</v>
      </c>
      <c r="CO1942" s="19">
        <v>0</v>
      </c>
    </row>
    <row r="1943" spans="87:93" x14ac:dyDescent="0.25">
      <c r="CI1943" t="s">
        <v>470</v>
      </c>
      <c r="CJ1943">
        <v>574</v>
      </c>
      <c r="CK1943" t="s">
        <v>453</v>
      </c>
      <c r="CL1943" t="s">
        <v>281</v>
      </c>
      <c r="CN1943">
        <f>IF(AND(Table11[[#This Row],[CF heating system]]&lt;&gt;"Gas boiler",Table11[[#This Row],[Subsector]]&lt;&gt;"Industry"),1,0)</f>
        <v>0</v>
      </c>
      <c r="CO1943" s="19">
        <v>0</v>
      </c>
    </row>
    <row r="1944" spans="87:93" x14ac:dyDescent="0.25">
      <c r="CI1944" t="s">
        <v>470</v>
      </c>
      <c r="CJ1944">
        <v>575</v>
      </c>
      <c r="CK1944" t="s">
        <v>453</v>
      </c>
      <c r="CL1944" t="s">
        <v>282</v>
      </c>
      <c r="CN1944">
        <f>IF(AND(Table11[[#This Row],[CF heating system]]&lt;&gt;"Gas boiler",Table11[[#This Row],[Subsector]]&lt;&gt;"Industry"),1,0)</f>
        <v>0</v>
      </c>
      <c r="CO1944" s="19">
        <v>0</v>
      </c>
    </row>
    <row r="1945" spans="87:93" x14ac:dyDescent="0.25">
      <c r="CI1945" t="s">
        <v>470</v>
      </c>
      <c r="CJ1945">
        <v>576</v>
      </c>
      <c r="CK1945" t="s">
        <v>453</v>
      </c>
      <c r="CL1945" t="s">
        <v>286</v>
      </c>
      <c r="CN1945">
        <f>IF(AND(Table11[[#This Row],[CF heating system]]&lt;&gt;"Gas boiler",Table11[[#This Row],[Subsector]]&lt;&gt;"Industry"),1,0)</f>
        <v>0</v>
      </c>
      <c r="CO1945" s="19">
        <v>0</v>
      </c>
    </row>
    <row r="1946" spans="87:93" x14ac:dyDescent="0.25">
      <c r="CI1946" t="s">
        <v>470</v>
      </c>
      <c r="CJ1946">
        <v>577</v>
      </c>
      <c r="CK1946" t="s">
        <v>453</v>
      </c>
      <c r="CL1946" t="s">
        <v>462</v>
      </c>
      <c r="CN1946">
        <f>IF(AND(Table11[[#This Row],[CF heating system]]&lt;&gt;"Gas boiler",Table11[[#This Row],[Subsector]]&lt;&gt;"Industry"),1,0)</f>
        <v>0</v>
      </c>
      <c r="CO1946" s="19">
        <v>0</v>
      </c>
    </row>
    <row r="1947" spans="87:93" x14ac:dyDescent="0.25">
      <c r="CI1947" t="s">
        <v>470</v>
      </c>
      <c r="CJ1947">
        <v>578</v>
      </c>
      <c r="CK1947" t="s">
        <v>453</v>
      </c>
      <c r="CL1947" t="s">
        <v>475</v>
      </c>
      <c r="CN1947">
        <f>IF(AND(Table11[[#This Row],[CF heating system]]&lt;&gt;"Gas boiler",Table11[[#This Row],[Subsector]]&lt;&gt;"Industry"),1,0)</f>
        <v>0</v>
      </c>
      <c r="CO1947" s="19">
        <v>0</v>
      </c>
    </row>
    <row r="1948" spans="87:93" x14ac:dyDescent="0.25">
      <c r="CI1948" t="s">
        <v>470</v>
      </c>
      <c r="CJ1948">
        <v>579</v>
      </c>
      <c r="CK1948" t="s">
        <v>453</v>
      </c>
      <c r="CL1948" t="s">
        <v>281</v>
      </c>
      <c r="CN1948">
        <f>IF(AND(Table11[[#This Row],[CF heating system]]&lt;&gt;"Gas boiler",Table11[[#This Row],[Subsector]]&lt;&gt;"Industry"),1,0)</f>
        <v>0</v>
      </c>
      <c r="CO1948" s="19">
        <v>0</v>
      </c>
    </row>
    <row r="1949" spans="87:93" x14ac:dyDescent="0.25">
      <c r="CI1949" t="s">
        <v>470</v>
      </c>
      <c r="CJ1949">
        <v>580</v>
      </c>
      <c r="CK1949" t="s">
        <v>453</v>
      </c>
      <c r="CL1949" t="s">
        <v>282</v>
      </c>
      <c r="CN1949">
        <f>IF(AND(Table11[[#This Row],[CF heating system]]&lt;&gt;"Gas boiler",Table11[[#This Row],[Subsector]]&lt;&gt;"Industry"),1,0)</f>
        <v>0</v>
      </c>
      <c r="CO1949" s="19">
        <v>0</v>
      </c>
    </row>
    <row r="1950" spans="87:93" x14ac:dyDescent="0.25">
      <c r="CI1950" t="s">
        <v>470</v>
      </c>
      <c r="CJ1950">
        <v>581</v>
      </c>
      <c r="CK1950" t="s">
        <v>453</v>
      </c>
      <c r="CL1950" t="s">
        <v>286</v>
      </c>
      <c r="CN1950">
        <f>IF(AND(Table11[[#This Row],[CF heating system]]&lt;&gt;"Gas boiler",Table11[[#This Row],[Subsector]]&lt;&gt;"Industry"),1,0)</f>
        <v>0</v>
      </c>
      <c r="CO1950" s="19">
        <v>0</v>
      </c>
    </row>
    <row r="1951" spans="87:93" x14ac:dyDescent="0.25">
      <c r="CI1951" t="s">
        <v>470</v>
      </c>
      <c r="CJ1951">
        <v>582</v>
      </c>
      <c r="CK1951" t="s">
        <v>453</v>
      </c>
      <c r="CL1951" t="s">
        <v>462</v>
      </c>
      <c r="CN1951">
        <f>IF(AND(Table11[[#This Row],[CF heating system]]&lt;&gt;"Gas boiler",Table11[[#This Row],[Subsector]]&lt;&gt;"Industry"),1,0)</f>
        <v>0</v>
      </c>
      <c r="CO1951" s="19">
        <v>0</v>
      </c>
    </row>
    <row r="1952" spans="87:93" x14ac:dyDescent="0.25">
      <c r="CI1952" t="s">
        <v>470</v>
      </c>
      <c r="CJ1952">
        <v>583</v>
      </c>
      <c r="CK1952" t="s">
        <v>453</v>
      </c>
      <c r="CL1952" t="s">
        <v>475</v>
      </c>
      <c r="CN1952">
        <f>IF(AND(Table11[[#This Row],[CF heating system]]&lt;&gt;"Gas boiler",Table11[[#This Row],[Subsector]]&lt;&gt;"Industry"),1,0)</f>
        <v>0</v>
      </c>
      <c r="CO1952" s="19">
        <v>0</v>
      </c>
    </row>
    <row r="1953" spans="87:93" x14ac:dyDescent="0.25">
      <c r="CI1953" t="s">
        <v>470</v>
      </c>
      <c r="CJ1953">
        <v>584</v>
      </c>
      <c r="CK1953" t="s">
        <v>453</v>
      </c>
      <c r="CL1953" t="s">
        <v>282</v>
      </c>
      <c r="CN1953">
        <f>IF(AND(Table11[[#This Row],[CF heating system]]&lt;&gt;"Gas boiler",Table11[[#This Row],[Subsector]]&lt;&gt;"Industry"),1,0)</f>
        <v>0</v>
      </c>
      <c r="CO1953" s="19">
        <v>0</v>
      </c>
    </row>
    <row r="1954" spans="87:93" x14ac:dyDescent="0.25">
      <c r="CI1954" t="s">
        <v>470</v>
      </c>
      <c r="CJ1954">
        <v>585</v>
      </c>
      <c r="CK1954" t="s">
        <v>453</v>
      </c>
      <c r="CL1954" t="s">
        <v>267</v>
      </c>
      <c r="CN1954">
        <f>IF(AND(Table11[[#This Row],[CF heating system]]&lt;&gt;"Gas boiler",Table11[[#This Row],[Subsector]]&lt;&gt;"Industry"),1,0)</f>
        <v>0</v>
      </c>
      <c r="CO1954" s="19">
        <v>0</v>
      </c>
    </row>
    <row r="1955" spans="87:93" x14ac:dyDescent="0.25">
      <c r="CI1955" t="s">
        <v>470</v>
      </c>
      <c r="CJ1955">
        <v>586</v>
      </c>
      <c r="CK1955" t="s">
        <v>453</v>
      </c>
      <c r="CL1955" t="s">
        <v>282</v>
      </c>
      <c r="CN1955">
        <f>IF(AND(Table11[[#This Row],[CF heating system]]&lt;&gt;"Gas boiler",Table11[[#This Row],[Subsector]]&lt;&gt;"Industry"),1,0)</f>
        <v>0</v>
      </c>
      <c r="CO1955" s="19">
        <v>0</v>
      </c>
    </row>
    <row r="1956" spans="87:93" x14ac:dyDescent="0.25">
      <c r="CI1956" t="s">
        <v>470</v>
      </c>
      <c r="CJ1956">
        <v>587</v>
      </c>
      <c r="CK1956" t="s">
        <v>453</v>
      </c>
      <c r="CL1956" t="s">
        <v>286</v>
      </c>
      <c r="CN1956">
        <f>IF(AND(Table11[[#This Row],[CF heating system]]&lt;&gt;"Gas boiler",Table11[[#This Row],[Subsector]]&lt;&gt;"Industry"),1,0)</f>
        <v>0</v>
      </c>
      <c r="CO1956" s="19">
        <v>0</v>
      </c>
    </row>
    <row r="1957" spans="87:93" x14ac:dyDescent="0.25">
      <c r="CI1957" t="s">
        <v>470</v>
      </c>
      <c r="CJ1957">
        <v>588</v>
      </c>
      <c r="CK1957" t="s">
        <v>453</v>
      </c>
      <c r="CL1957" t="s">
        <v>462</v>
      </c>
      <c r="CN1957">
        <f>IF(AND(Table11[[#This Row],[CF heating system]]&lt;&gt;"Gas boiler",Table11[[#This Row],[Subsector]]&lt;&gt;"Industry"),1,0)</f>
        <v>0</v>
      </c>
      <c r="CO1957" s="19">
        <v>0</v>
      </c>
    </row>
    <row r="1958" spans="87:93" x14ac:dyDescent="0.25">
      <c r="CI1958" t="s">
        <v>470</v>
      </c>
      <c r="CJ1958">
        <v>589</v>
      </c>
      <c r="CK1958" t="s">
        <v>453</v>
      </c>
      <c r="CL1958" t="s">
        <v>475</v>
      </c>
      <c r="CN1958">
        <f>IF(AND(Table11[[#This Row],[CF heating system]]&lt;&gt;"Gas boiler",Table11[[#This Row],[Subsector]]&lt;&gt;"Industry"),1,0)</f>
        <v>0</v>
      </c>
      <c r="CO1958" s="19">
        <v>0</v>
      </c>
    </row>
    <row r="1959" spans="87:93" x14ac:dyDescent="0.25">
      <c r="CI1959" t="s">
        <v>470</v>
      </c>
      <c r="CJ1959">
        <v>590</v>
      </c>
      <c r="CK1959" t="s">
        <v>453</v>
      </c>
      <c r="CL1959" t="s">
        <v>282</v>
      </c>
      <c r="CN1959">
        <f>IF(AND(Table11[[#This Row],[CF heating system]]&lt;&gt;"Gas boiler",Table11[[#This Row],[Subsector]]&lt;&gt;"Industry"),1,0)</f>
        <v>0</v>
      </c>
      <c r="CO1959" s="19">
        <v>0</v>
      </c>
    </row>
    <row r="1960" spans="87:93" x14ac:dyDescent="0.25">
      <c r="CI1960" t="s">
        <v>470</v>
      </c>
      <c r="CJ1960">
        <v>591</v>
      </c>
      <c r="CK1960" t="s">
        <v>453</v>
      </c>
      <c r="CL1960" t="s">
        <v>462</v>
      </c>
      <c r="CN1960">
        <f>IF(AND(Table11[[#This Row],[CF heating system]]&lt;&gt;"Gas boiler",Table11[[#This Row],[Subsector]]&lt;&gt;"Industry"),1,0)</f>
        <v>0</v>
      </c>
      <c r="CO1960" s="19">
        <v>0</v>
      </c>
    </row>
    <row r="1961" spans="87:93" x14ac:dyDescent="0.25">
      <c r="CI1961" t="s">
        <v>470</v>
      </c>
      <c r="CJ1961">
        <v>592</v>
      </c>
      <c r="CK1961" t="s">
        <v>453</v>
      </c>
      <c r="CL1961" t="s">
        <v>286</v>
      </c>
      <c r="CN1961">
        <f>IF(AND(Table11[[#This Row],[CF heating system]]&lt;&gt;"Gas boiler",Table11[[#This Row],[Subsector]]&lt;&gt;"Industry"),1,0)</f>
        <v>0</v>
      </c>
      <c r="CO1961" s="19">
        <v>0</v>
      </c>
    </row>
    <row r="1962" spans="87:93" x14ac:dyDescent="0.25">
      <c r="CI1962" t="s">
        <v>470</v>
      </c>
      <c r="CJ1962">
        <v>593</v>
      </c>
      <c r="CK1962" t="s">
        <v>453</v>
      </c>
      <c r="CL1962" t="s">
        <v>458</v>
      </c>
      <c r="CN1962">
        <f>IF(AND(Table11[[#This Row],[CF heating system]]&lt;&gt;"Gas boiler",Table11[[#This Row],[Subsector]]&lt;&gt;"Industry"),1,0)</f>
        <v>0</v>
      </c>
      <c r="CO1962" s="19">
        <v>0</v>
      </c>
    </row>
    <row r="1963" spans="87:93" x14ac:dyDescent="0.25">
      <c r="CI1963" t="s">
        <v>470</v>
      </c>
      <c r="CJ1963">
        <v>594</v>
      </c>
      <c r="CK1963" t="s">
        <v>453</v>
      </c>
      <c r="CL1963" t="s">
        <v>462</v>
      </c>
      <c r="CN1963">
        <f>IF(AND(Table11[[#This Row],[CF heating system]]&lt;&gt;"Gas boiler",Table11[[#This Row],[Subsector]]&lt;&gt;"Industry"),1,0)</f>
        <v>0</v>
      </c>
      <c r="CO1963" s="19">
        <v>0</v>
      </c>
    </row>
    <row r="1964" spans="87:93" x14ac:dyDescent="0.25">
      <c r="CI1964" t="s">
        <v>470</v>
      </c>
      <c r="CJ1964">
        <v>595</v>
      </c>
      <c r="CK1964" t="s">
        <v>453</v>
      </c>
      <c r="CL1964" t="s">
        <v>286</v>
      </c>
      <c r="CN1964">
        <f>IF(AND(Table11[[#This Row],[CF heating system]]&lt;&gt;"Gas boiler",Table11[[#This Row],[Subsector]]&lt;&gt;"Industry"),1,0)</f>
        <v>0</v>
      </c>
      <c r="CO1964" s="19">
        <v>0</v>
      </c>
    </row>
    <row r="1965" spans="87:93" x14ac:dyDescent="0.25">
      <c r="CI1965" t="s">
        <v>470</v>
      </c>
      <c r="CJ1965">
        <v>596</v>
      </c>
      <c r="CK1965" t="s">
        <v>453</v>
      </c>
      <c r="CL1965" t="s">
        <v>462</v>
      </c>
      <c r="CN1965">
        <f>IF(AND(Table11[[#This Row],[CF heating system]]&lt;&gt;"Gas boiler",Table11[[#This Row],[Subsector]]&lt;&gt;"Industry"),1,0)</f>
        <v>0</v>
      </c>
      <c r="CO1965" s="19">
        <v>0</v>
      </c>
    </row>
    <row r="1966" spans="87:93" x14ac:dyDescent="0.25">
      <c r="CI1966" t="s">
        <v>470</v>
      </c>
      <c r="CJ1966">
        <v>597</v>
      </c>
      <c r="CK1966" t="s">
        <v>453</v>
      </c>
      <c r="CL1966" t="s">
        <v>475</v>
      </c>
      <c r="CN1966">
        <f>IF(AND(Table11[[#This Row],[CF heating system]]&lt;&gt;"Gas boiler",Table11[[#This Row],[Subsector]]&lt;&gt;"Industry"),1,0)</f>
        <v>0</v>
      </c>
      <c r="CO1966" s="19">
        <v>0</v>
      </c>
    </row>
    <row r="1967" spans="87:93" x14ac:dyDescent="0.25">
      <c r="CI1967" t="s">
        <v>470</v>
      </c>
      <c r="CJ1967">
        <v>598</v>
      </c>
      <c r="CK1967" t="s">
        <v>453</v>
      </c>
      <c r="CL1967" t="s">
        <v>281</v>
      </c>
      <c r="CN1967">
        <f>IF(AND(Table11[[#This Row],[CF heating system]]&lt;&gt;"Gas boiler",Table11[[#This Row],[Subsector]]&lt;&gt;"Industry"),1,0)</f>
        <v>0</v>
      </c>
      <c r="CO1967" s="19">
        <v>0</v>
      </c>
    </row>
    <row r="1968" spans="87:93" x14ac:dyDescent="0.25">
      <c r="CI1968" t="s">
        <v>470</v>
      </c>
      <c r="CJ1968">
        <v>599</v>
      </c>
      <c r="CK1968" t="s">
        <v>453</v>
      </c>
      <c r="CL1968" t="s">
        <v>286</v>
      </c>
      <c r="CN1968">
        <f>IF(AND(Table11[[#This Row],[CF heating system]]&lt;&gt;"Gas boiler",Table11[[#This Row],[Subsector]]&lt;&gt;"Industry"),1,0)</f>
        <v>0</v>
      </c>
      <c r="CO1968" s="19">
        <v>0</v>
      </c>
    </row>
    <row r="1969" spans="87:93" x14ac:dyDescent="0.25">
      <c r="CI1969" t="s">
        <v>470</v>
      </c>
      <c r="CJ1969">
        <v>600</v>
      </c>
      <c r="CK1969" t="s">
        <v>453</v>
      </c>
      <c r="CL1969" t="s">
        <v>267</v>
      </c>
      <c r="CN1969">
        <f>IF(AND(Table11[[#This Row],[CF heating system]]&lt;&gt;"Gas boiler",Table11[[#This Row],[Subsector]]&lt;&gt;"Industry"),1,0)</f>
        <v>0</v>
      </c>
      <c r="CO1969" s="19">
        <v>0</v>
      </c>
    </row>
    <row r="1970" spans="87:93" x14ac:dyDescent="0.25">
      <c r="CI1970" t="s">
        <v>470</v>
      </c>
      <c r="CJ1970">
        <v>601</v>
      </c>
      <c r="CK1970" t="s">
        <v>453</v>
      </c>
      <c r="CL1970" t="s">
        <v>458</v>
      </c>
      <c r="CN1970">
        <f>IF(AND(Table11[[#This Row],[CF heating system]]&lt;&gt;"Gas boiler",Table11[[#This Row],[Subsector]]&lt;&gt;"Industry"),1,0)</f>
        <v>0</v>
      </c>
      <c r="CO1970" s="19">
        <v>0</v>
      </c>
    </row>
    <row r="1971" spans="87:93" x14ac:dyDescent="0.25">
      <c r="CI1971" t="s">
        <v>470</v>
      </c>
      <c r="CJ1971">
        <v>602</v>
      </c>
      <c r="CK1971" t="s">
        <v>453</v>
      </c>
      <c r="CL1971" t="s">
        <v>282</v>
      </c>
      <c r="CN1971">
        <f>IF(AND(Table11[[#This Row],[CF heating system]]&lt;&gt;"Gas boiler",Table11[[#This Row],[Subsector]]&lt;&gt;"Industry"),1,0)</f>
        <v>0</v>
      </c>
      <c r="CO1971" s="19">
        <v>0</v>
      </c>
    </row>
    <row r="1972" spans="87:93" x14ac:dyDescent="0.25">
      <c r="CI1972" t="s">
        <v>470</v>
      </c>
      <c r="CJ1972">
        <v>603</v>
      </c>
      <c r="CK1972" t="s">
        <v>453</v>
      </c>
      <c r="CL1972" t="s">
        <v>286</v>
      </c>
      <c r="CN1972">
        <f>IF(AND(Table11[[#This Row],[CF heating system]]&lt;&gt;"Gas boiler",Table11[[#This Row],[Subsector]]&lt;&gt;"Industry"),1,0)</f>
        <v>0</v>
      </c>
      <c r="CO1972" s="19">
        <v>0</v>
      </c>
    </row>
    <row r="1973" spans="87:93" x14ac:dyDescent="0.25">
      <c r="CI1973" t="s">
        <v>470</v>
      </c>
      <c r="CJ1973">
        <v>604</v>
      </c>
      <c r="CK1973" t="s">
        <v>453</v>
      </c>
      <c r="CL1973" t="s">
        <v>458</v>
      </c>
      <c r="CN1973">
        <f>IF(AND(Table11[[#This Row],[CF heating system]]&lt;&gt;"Gas boiler",Table11[[#This Row],[Subsector]]&lt;&gt;"Industry"),1,0)</f>
        <v>0</v>
      </c>
      <c r="CO1973" s="19">
        <v>0</v>
      </c>
    </row>
    <row r="1974" spans="87:93" x14ac:dyDescent="0.25">
      <c r="CI1974" t="s">
        <v>470</v>
      </c>
      <c r="CJ1974">
        <v>605</v>
      </c>
      <c r="CK1974" t="s">
        <v>453</v>
      </c>
      <c r="CL1974" t="s">
        <v>462</v>
      </c>
      <c r="CN1974">
        <f>IF(AND(Table11[[#This Row],[CF heating system]]&lt;&gt;"Gas boiler",Table11[[#This Row],[Subsector]]&lt;&gt;"Industry"),1,0)</f>
        <v>0</v>
      </c>
      <c r="CO1974" s="19">
        <v>0</v>
      </c>
    </row>
    <row r="1975" spans="87:93" x14ac:dyDescent="0.25">
      <c r="CI1975" t="s">
        <v>470</v>
      </c>
      <c r="CJ1975">
        <v>606</v>
      </c>
      <c r="CK1975" t="s">
        <v>453</v>
      </c>
      <c r="CL1975" t="s">
        <v>475</v>
      </c>
      <c r="CN1975">
        <f>IF(AND(Table11[[#This Row],[CF heating system]]&lt;&gt;"Gas boiler",Table11[[#This Row],[Subsector]]&lt;&gt;"Industry"),1,0)</f>
        <v>0</v>
      </c>
      <c r="CO1975" s="19">
        <v>0</v>
      </c>
    </row>
    <row r="1976" spans="87:93" x14ac:dyDescent="0.25">
      <c r="CI1976" t="s">
        <v>470</v>
      </c>
      <c r="CJ1976">
        <v>607</v>
      </c>
      <c r="CK1976" t="s">
        <v>453</v>
      </c>
      <c r="CL1976" t="s">
        <v>281</v>
      </c>
      <c r="CN1976">
        <f>IF(AND(Table11[[#This Row],[CF heating system]]&lt;&gt;"Gas boiler",Table11[[#This Row],[Subsector]]&lt;&gt;"Industry"),1,0)</f>
        <v>0</v>
      </c>
      <c r="CO1976" s="19">
        <v>0</v>
      </c>
    </row>
    <row r="1977" spans="87:93" x14ac:dyDescent="0.25">
      <c r="CI1977" t="s">
        <v>470</v>
      </c>
      <c r="CJ1977">
        <v>608</v>
      </c>
      <c r="CK1977" t="s">
        <v>453</v>
      </c>
      <c r="CL1977" t="s">
        <v>282</v>
      </c>
      <c r="CN1977">
        <f>IF(AND(Table11[[#This Row],[CF heating system]]&lt;&gt;"Gas boiler",Table11[[#This Row],[Subsector]]&lt;&gt;"Industry"),1,0)</f>
        <v>0</v>
      </c>
      <c r="CO1977" s="19">
        <v>0</v>
      </c>
    </row>
    <row r="1978" spans="87:93" x14ac:dyDescent="0.25">
      <c r="CI1978" t="s">
        <v>470</v>
      </c>
      <c r="CJ1978">
        <v>609</v>
      </c>
      <c r="CK1978" t="s">
        <v>453</v>
      </c>
      <c r="CL1978" t="s">
        <v>286</v>
      </c>
      <c r="CN1978">
        <f>IF(AND(Table11[[#This Row],[CF heating system]]&lt;&gt;"Gas boiler",Table11[[#This Row],[Subsector]]&lt;&gt;"Industry"),1,0)</f>
        <v>0</v>
      </c>
      <c r="CO1978" s="19">
        <v>0</v>
      </c>
    </row>
    <row r="1979" spans="87:93" x14ac:dyDescent="0.25">
      <c r="CI1979" t="s">
        <v>470</v>
      </c>
      <c r="CJ1979">
        <v>610</v>
      </c>
      <c r="CK1979" t="s">
        <v>453</v>
      </c>
      <c r="CL1979" t="s">
        <v>462</v>
      </c>
      <c r="CN1979">
        <f>IF(AND(Table11[[#This Row],[CF heating system]]&lt;&gt;"Gas boiler",Table11[[#This Row],[Subsector]]&lt;&gt;"Industry"),1,0)</f>
        <v>0</v>
      </c>
      <c r="CO1979" s="19">
        <v>0</v>
      </c>
    </row>
    <row r="1980" spans="87:93" x14ac:dyDescent="0.25">
      <c r="CI1980" t="s">
        <v>470</v>
      </c>
      <c r="CJ1980">
        <v>611</v>
      </c>
      <c r="CK1980" t="s">
        <v>453</v>
      </c>
      <c r="CL1980" t="s">
        <v>475</v>
      </c>
      <c r="CN1980">
        <f>IF(AND(Table11[[#This Row],[CF heating system]]&lt;&gt;"Gas boiler",Table11[[#This Row],[Subsector]]&lt;&gt;"Industry"),1,0)</f>
        <v>0</v>
      </c>
      <c r="CO1980" s="19">
        <v>0</v>
      </c>
    </row>
    <row r="1981" spans="87:93" x14ac:dyDescent="0.25">
      <c r="CI1981" t="s">
        <v>470</v>
      </c>
      <c r="CJ1981">
        <v>612</v>
      </c>
      <c r="CK1981" t="s">
        <v>453</v>
      </c>
      <c r="CL1981" t="s">
        <v>281</v>
      </c>
      <c r="CN1981">
        <f>IF(AND(Table11[[#This Row],[CF heating system]]&lt;&gt;"Gas boiler",Table11[[#This Row],[Subsector]]&lt;&gt;"Industry"),1,0)</f>
        <v>0</v>
      </c>
      <c r="CO1981" s="19">
        <v>0</v>
      </c>
    </row>
    <row r="1982" spans="87:93" x14ac:dyDescent="0.25">
      <c r="CI1982" t="s">
        <v>470</v>
      </c>
      <c r="CJ1982">
        <v>613</v>
      </c>
      <c r="CK1982" t="s">
        <v>453</v>
      </c>
      <c r="CL1982" t="s">
        <v>282</v>
      </c>
      <c r="CN1982">
        <f>IF(AND(Table11[[#This Row],[CF heating system]]&lt;&gt;"Gas boiler",Table11[[#This Row],[Subsector]]&lt;&gt;"Industry"),1,0)</f>
        <v>0</v>
      </c>
      <c r="CO1982" s="19">
        <v>0</v>
      </c>
    </row>
    <row r="1983" spans="87:93" x14ac:dyDescent="0.25">
      <c r="CI1983" t="s">
        <v>470</v>
      </c>
      <c r="CJ1983">
        <v>614</v>
      </c>
      <c r="CK1983" t="s">
        <v>453</v>
      </c>
      <c r="CL1983" t="s">
        <v>286</v>
      </c>
      <c r="CN1983">
        <f>IF(AND(Table11[[#This Row],[CF heating system]]&lt;&gt;"Gas boiler",Table11[[#This Row],[Subsector]]&lt;&gt;"Industry"),1,0)</f>
        <v>0</v>
      </c>
      <c r="CO1983" s="19">
        <v>0</v>
      </c>
    </row>
    <row r="1984" spans="87:93" x14ac:dyDescent="0.25">
      <c r="CI1984" t="s">
        <v>470</v>
      </c>
      <c r="CJ1984">
        <v>615</v>
      </c>
      <c r="CK1984" t="s">
        <v>453</v>
      </c>
      <c r="CL1984" t="s">
        <v>462</v>
      </c>
      <c r="CN1984">
        <f>IF(AND(Table11[[#This Row],[CF heating system]]&lt;&gt;"Gas boiler",Table11[[#This Row],[Subsector]]&lt;&gt;"Industry"),1,0)</f>
        <v>0</v>
      </c>
      <c r="CO1984" s="19">
        <v>0</v>
      </c>
    </row>
    <row r="1985" spans="87:93" x14ac:dyDescent="0.25">
      <c r="CI1985" t="s">
        <v>470</v>
      </c>
      <c r="CJ1985">
        <v>616</v>
      </c>
      <c r="CK1985" t="s">
        <v>453</v>
      </c>
      <c r="CL1985" t="s">
        <v>475</v>
      </c>
      <c r="CN1985">
        <f>IF(AND(Table11[[#This Row],[CF heating system]]&lt;&gt;"Gas boiler",Table11[[#This Row],[Subsector]]&lt;&gt;"Industry"),1,0)</f>
        <v>0</v>
      </c>
      <c r="CO1985" s="19">
        <v>0</v>
      </c>
    </row>
    <row r="1986" spans="87:93" x14ac:dyDescent="0.25">
      <c r="CI1986" t="s">
        <v>470</v>
      </c>
      <c r="CJ1986">
        <v>617</v>
      </c>
      <c r="CK1986" t="s">
        <v>453</v>
      </c>
      <c r="CL1986" t="s">
        <v>282</v>
      </c>
      <c r="CN1986">
        <f>IF(AND(Table11[[#This Row],[CF heating system]]&lt;&gt;"Gas boiler",Table11[[#This Row],[Subsector]]&lt;&gt;"Industry"),1,0)</f>
        <v>0</v>
      </c>
      <c r="CO1986" s="19">
        <v>0</v>
      </c>
    </row>
    <row r="1987" spans="87:93" x14ac:dyDescent="0.25">
      <c r="CI1987" t="s">
        <v>470</v>
      </c>
      <c r="CJ1987">
        <v>618</v>
      </c>
      <c r="CK1987" t="s">
        <v>453</v>
      </c>
      <c r="CL1987" t="s">
        <v>267</v>
      </c>
      <c r="CN1987">
        <f>IF(AND(Table11[[#This Row],[CF heating system]]&lt;&gt;"Gas boiler",Table11[[#This Row],[Subsector]]&lt;&gt;"Industry"),1,0)</f>
        <v>0</v>
      </c>
      <c r="CO1987" s="19">
        <v>0</v>
      </c>
    </row>
    <row r="1988" spans="87:93" x14ac:dyDescent="0.25">
      <c r="CI1988" t="s">
        <v>470</v>
      </c>
      <c r="CJ1988">
        <v>619</v>
      </c>
      <c r="CK1988" t="s">
        <v>453</v>
      </c>
      <c r="CL1988" t="s">
        <v>282</v>
      </c>
      <c r="CN1988">
        <f>IF(AND(Table11[[#This Row],[CF heating system]]&lt;&gt;"Gas boiler",Table11[[#This Row],[Subsector]]&lt;&gt;"Industry"),1,0)</f>
        <v>0</v>
      </c>
      <c r="CO1988" s="19">
        <v>0</v>
      </c>
    </row>
    <row r="1989" spans="87:93" x14ac:dyDescent="0.25">
      <c r="CI1989" t="s">
        <v>470</v>
      </c>
      <c r="CJ1989">
        <v>620</v>
      </c>
      <c r="CK1989" t="s">
        <v>453</v>
      </c>
      <c r="CL1989" t="s">
        <v>286</v>
      </c>
      <c r="CN1989">
        <f>IF(AND(Table11[[#This Row],[CF heating system]]&lt;&gt;"Gas boiler",Table11[[#This Row],[Subsector]]&lt;&gt;"Industry"),1,0)</f>
        <v>0</v>
      </c>
      <c r="CO1989" s="19">
        <v>0</v>
      </c>
    </row>
    <row r="1990" spans="87:93" x14ac:dyDescent="0.25">
      <c r="CI1990" t="s">
        <v>470</v>
      </c>
      <c r="CJ1990">
        <v>621</v>
      </c>
      <c r="CK1990" t="s">
        <v>453</v>
      </c>
      <c r="CL1990" t="s">
        <v>462</v>
      </c>
      <c r="CN1990">
        <f>IF(AND(Table11[[#This Row],[CF heating system]]&lt;&gt;"Gas boiler",Table11[[#This Row],[Subsector]]&lt;&gt;"Industry"),1,0)</f>
        <v>0</v>
      </c>
      <c r="CO1990" s="19">
        <v>0</v>
      </c>
    </row>
    <row r="1991" spans="87:93" x14ac:dyDescent="0.25">
      <c r="CI1991" t="s">
        <v>470</v>
      </c>
      <c r="CJ1991">
        <v>622</v>
      </c>
      <c r="CK1991" t="s">
        <v>453</v>
      </c>
      <c r="CL1991" t="s">
        <v>475</v>
      </c>
      <c r="CN1991">
        <f>IF(AND(Table11[[#This Row],[CF heating system]]&lt;&gt;"Gas boiler",Table11[[#This Row],[Subsector]]&lt;&gt;"Industry"),1,0)</f>
        <v>0</v>
      </c>
      <c r="CO1991" s="19">
        <v>0</v>
      </c>
    </row>
    <row r="1992" spans="87:93" x14ac:dyDescent="0.25">
      <c r="CI1992" t="s">
        <v>470</v>
      </c>
      <c r="CJ1992">
        <v>623</v>
      </c>
      <c r="CK1992" t="s">
        <v>453</v>
      </c>
      <c r="CL1992" t="s">
        <v>282</v>
      </c>
      <c r="CN1992">
        <f>IF(AND(Table11[[#This Row],[CF heating system]]&lt;&gt;"Gas boiler",Table11[[#This Row],[Subsector]]&lt;&gt;"Industry"),1,0)</f>
        <v>0</v>
      </c>
      <c r="CO1992" s="19">
        <v>0</v>
      </c>
    </row>
    <row r="1993" spans="87:93" x14ac:dyDescent="0.25">
      <c r="CI1993" t="s">
        <v>470</v>
      </c>
      <c r="CJ1993">
        <v>624</v>
      </c>
      <c r="CK1993" t="s">
        <v>453</v>
      </c>
      <c r="CL1993" t="s">
        <v>462</v>
      </c>
      <c r="CN1993">
        <f>IF(AND(Table11[[#This Row],[CF heating system]]&lt;&gt;"Gas boiler",Table11[[#This Row],[Subsector]]&lt;&gt;"Industry"),1,0)</f>
        <v>0</v>
      </c>
      <c r="CO1993" s="19">
        <v>0</v>
      </c>
    </row>
    <row r="1994" spans="87:93" x14ac:dyDescent="0.25">
      <c r="CI1994" t="s">
        <v>470</v>
      </c>
      <c r="CJ1994">
        <v>625</v>
      </c>
      <c r="CK1994" t="s">
        <v>453</v>
      </c>
      <c r="CL1994" t="s">
        <v>286</v>
      </c>
      <c r="CN1994">
        <f>IF(AND(Table11[[#This Row],[CF heating system]]&lt;&gt;"Gas boiler",Table11[[#This Row],[Subsector]]&lt;&gt;"Industry"),1,0)</f>
        <v>0</v>
      </c>
      <c r="CO1994" s="19">
        <v>0</v>
      </c>
    </row>
    <row r="1995" spans="87:93" x14ac:dyDescent="0.25">
      <c r="CI1995" t="s">
        <v>470</v>
      </c>
      <c r="CJ1995">
        <v>626</v>
      </c>
      <c r="CK1995" t="s">
        <v>453</v>
      </c>
      <c r="CL1995" t="s">
        <v>458</v>
      </c>
      <c r="CN1995">
        <f>IF(AND(Table11[[#This Row],[CF heating system]]&lt;&gt;"Gas boiler",Table11[[#This Row],[Subsector]]&lt;&gt;"Industry"),1,0)</f>
        <v>0</v>
      </c>
      <c r="CO1995" s="19">
        <v>0</v>
      </c>
    </row>
    <row r="1996" spans="87:93" x14ac:dyDescent="0.25">
      <c r="CI1996" t="s">
        <v>470</v>
      </c>
      <c r="CJ1996">
        <v>627</v>
      </c>
      <c r="CK1996" t="s">
        <v>453</v>
      </c>
      <c r="CL1996" t="s">
        <v>462</v>
      </c>
      <c r="CN1996">
        <f>IF(AND(Table11[[#This Row],[CF heating system]]&lt;&gt;"Gas boiler",Table11[[#This Row],[Subsector]]&lt;&gt;"Industry"),1,0)</f>
        <v>0</v>
      </c>
      <c r="CO1996" s="19">
        <v>0</v>
      </c>
    </row>
    <row r="1997" spans="87:93" x14ac:dyDescent="0.25">
      <c r="CI1997" t="s">
        <v>470</v>
      </c>
      <c r="CJ1997">
        <v>628</v>
      </c>
      <c r="CK1997" t="s">
        <v>453</v>
      </c>
      <c r="CL1997" t="s">
        <v>286</v>
      </c>
      <c r="CN1997">
        <f>IF(AND(Table11[[#This Row],[CF heating system]]&lt;&gt;"Gas boiler",Table11[[#This Row],[Subsector]]&lt;&gt;"Industry"),1,0)</f>
        <v>0</v>
      </c>
      <c r="CO1997" s="19">
        <v>0</v>
      </c>
    </row>
    <row r="1998" spans="87:93" x14ac:dyDescent="0.25">
      <c r="CI1998" t="s">
        <v>470</v>
      </c>
      <c r="CJ1998">
        <v>629</v>
      </c>
      <c r="CK1998" t="s">
        <v>453</v>
      </c>
      <c r="CL1998" t="s">
        <v>462</v>
      </c>
      <c r="CN1998">
        <f>IF(AND(Table11[[#This Row],[CF heating system]]&lt;&gt;"Gas boiler",Table11[[#This Row],[Subsector]]&lt;&gt;"Industry"),1,0)</f>
        <v>0</v>
      </c>
      <c r="CO1998" s="19">
        <v>0</v>
      </c>
    </row>
    <row r="1999" spans="87:93" x14ac:dyDescent="0.25">
      <c r="CI1999" t="s">
        <v>470</v>
      </c>
      <c r="CJ1999">
        <v>630</v>
      </c>
      <c r="CK1999" t="s">
        <v>453</v>
      </c>
      <c r="CL1999" t="s">
        <v>475</v>
      </c>
      <c r="CN1999">
        <f>IF(AND(Table11[[#This Row],[CF heating system]]&lt;&gt;"Gas boiler",Table11[[#This Row],[Subsector]]&lt;&gt;"Industry"),1,0)</f>
        <v>0</v>
      </c>
      <c r="CO1999" s="19">
        <v>0</v>
      </c>
    </row>
    <row r="2000" spans="87:93" x14ac:dyDescent="0.25">
      <c r="CI2000" t="s">
        <v>470</v>
      </c>
      <c r="CJ2000">
        <v>631</v>
      </c>
      <c r="CK2000" t="s">
        <v>453</v>
      </c>
      <c r="CL2000" t="s">
        <v>281</v>
      </c>
      <c r="CN2000">
        <f>IF(AND(Table11[[#This Row],[CF heating system]]&lt;&gt;"Gas boiler",Table11[[#This Row],[Subsector]]&lt;&gt;"Industry"),1,0)</f>
        <v>0</v>
      </c>
      <c r="CO2000" s="19">
        <v>0</v>
      </c>
    </row>
    <row r="2001" spans="87:93" x14ac:dyDescent="0.25">
      <c r="CI2001" t="s">
        <v>470</v>
      </c>
      <c r="CJ2001">
        <v>632</v>
      </c>
      <c r="CK2001" t="s">
        <v>453</v>
      </c>
      <c r="CL2001" t="s">
        <v>286</v>
      </c>
      <c r="CN2001">
        <f>IF(AND(Table11[[#This Row],[CF heating system]]&lt;&gt;"Gas boiler",Table11[[#This Row],[Subsector]]&lt;&gt;"Industry"),1,0)</f>
        <v>0</v>
      </c>
      <c r="CO2001" s="19">
        <v>0</v>
      </c>
    </row>
    <row r="2002" spans="87:93" x14ac:dyDescent="0.25">
      <c r="CI2002" t="s">
        <v>470</v>
      </c>
      <c r="CJ2002">
        <v>633</v>
      </c>
      <c r="CK2002" t="s">
        <v>453</v>
      </c>
      <c r="CL2002" t="s">
        <v>267</v>
      </c>
      <c r="CN2002">
        <f>IF(AND(Table11[[#This Row],[CF heating system]]&lt;&gt;"Gas boiler",Table11[[#This Row],[Subsector]]&lt;&gt;"Industry"),1,0)</f>
        <v>0</v>
      </c>
      <c r="CO2002" s="19">
        <v>0</v>
      </c>
    </row>
    <row r="2003" spans="87:93" x14ac:dyDescent="0.25">
      <c r="CI2003" t="s">
        <v>470</v>
      </c>
      <c r="CJ2003">
        <v>634</v>
      </c>
      <c r="CK2003" t="s">
        <v>453</v>
      </c>
      <c r="CL2003" t="s">
        <v>458</v>
      </c>
      <c r="CN2003">
        <f>IF(AND(Table11[[#This Row],[CF heating system]]&lt;&gt;"Gas boiler",Table11[[#This Row],[Subsector]]&lt;&gt;"Industry"),1,0)</f>
        <v>0</v>
      </c>
      <c r="CO2003" s="19">
        <v>0</v>
      </c>
    </row>
    <row r="2004" spans="87:93" x14ac:dyDescent="0.25">
      <c r="CI2004" t="s">
        <v>470</v>
      </c>
      <c r="CJ2004">
        <v>635</v>
      </c>
      <c r="CK2004" t="s">
        <v>453</v>
      </c>
      <c r="CL2004" t="s">
        <v>282</v>
      </c>
      <c r="CN2004">
        <f>IF(AND(Table11[[#This Row],[CF heating system]]&lt;&gt;"Gas boiler",Table11[[#This Row],[Subsector]]&lt;&gt;"Industry"),1,0)</f>
        <v>0</v>
      </c>
      <c r="CO2004" s="19">
        <v>0</v>
      </c>
    </row>
    <row r="2005" spans="87:93" x14ac:dyDescent="0.25">
      <c r="CI2005" t="s">
        <v>470</v>
      </c>
      <c r="CJ2005">
        <v>636</v>
      </c>
      <c r="CK2005" t="s">
        <v>453</v>
      </c>
      <c r="CL2005" t="s">
        <v>286</v>
      </c>
      <c r="CN2005">
        <f>IF(AND(Table11[[#This Row],[CF heating system]]&lt;&gt;"Gas boiler",Table11[[#This Row],[Subsector]]&lt;&gt;"Industry"),1,0)</f>
        <v>0</v>
      </c>
      <c r="CO2005" s="19">
        <v>0</v>
      </c>
    </row>
    <row r="2006" spans="87:93" x14ac:dyDescent="0.25">
      <c r="CI2006" t="s">
        <v>470</v>
      </c>
      <c r="CJ2006">
        <v>637</v>
      </c>
      <c r="CK2006" t="s">
        <v>453</v>
      </c>
      <c r="CL2006" t="s">
        <v>458</v>
      </c>
      <c r="CN2006">
        <f>IF(AND(Table11[[#This Row],[CF heating system]]&lt;&gt;"Gas boiler",Table11[[#This Row],[Subsector]]&lt;&gt;"Industry"),1,0)</f>
        <v>0</v>
      </c>
      <c r="CO2006" s="19">
        <v>0</v>
      </c>
    </row>
    <row r="2007" spans="87:93" x14ac:dyDescent="0.25">
      <c r="CI2007" t="s">
        <v>470</v>
      </c>
      <c r="CJ2007">
        <v>638</v>
      </c>
      <c r="CK2007" t="s">
        <v>453</v>
      </c>
      <c r="CL2007" t="s">
        <v>462</v>
      </c>
      <c r="CN2007">
        <f>IF(AND(Table11[[#This Row],[CF heating system]]&lt;&gt;"Gas boiler",Table11[[#This Row],[Subsector]]&lt;&gt;"Industry"),1,0)</f>
        <v>0</v>
      </c>
      <c r="CO2007" s="19">
        <v>0</v>
      </c>
    </row>
    <row r="2008" spans="87:93" x14ac:dyDescent="0.25">
      <c r="CI2008" t="s">
        <v>470</v>
      </c>
      <c r="CJ2008">
        <v>639</v>
      </c>
      <c r="CK2008" t="s">
        <v>453</v>
      </c>
      <c r="CL2008" t="s">
        <v>475</v>
      </c>
      <c r="CN2008">
        <f>IF(AND(Table11[[#This Row],[CF heating system]]&lt;&gt;"Gas boiler",Table11[[#This Row],[Subsector]]&lt;&gt;"Industry"),1,0)</f>
        <v>0</v>
      </c>
      <c r="CO2008" s="19">
        <v>0</v>
      </c>
    </row>
    <row r="2009" spans="87:93" x14ac:dyDescent="0.25">
      <c r="CI2009" t="s">
        <v>470</v>
      </c>
      <c r="CJ2009">
        <v>640</v>
      </c>
      <c r="CK2009" t="s">
        <v>453</v>
      </c>
      <c r="CL2009" t="s">
        <v>281</v>
      </c>
      <c r="CN2009">
        <f>IF(AND(Table11[[#This Row],[CF heating system]]&lt;&gt;"Gas boiler",Table11[[#This Row],[Subsector]]&lt;&gt;"Industry"),1,0)</f>
        <v>0</v>
      </c>
      <c r="CO2009" s="19">
        <v>0</v>
      </c>
    </row>
    <row r="2010" spans="87:93" x14ac:dyDescent="0.25">
      <c r="CI2010" t="s">
        <v>470</v>
      </c>
      <c r="CJ2010">
        <v>641</v>
      </c>
      <c r="CK2010" t="s">
        <v>453</v>
      </c>
      <c r="CL2010" t="s">
        <v>282</v>
      </c>
      <c r="CN2010">
        <f>IF(AND(Table11[[#This Row],[CF heating system]]&lt;&gt;"Gas boiler",Table11[[#This Row],[Subsector]]&lt;&gt;"Industry"),1,0)</f>
        <v>0</v>
      </c>
      <c r="CO2010" s="19">
        <v>0</v>
      </c>
    </row>
    <row r="2011" spans="87:93" x14ac:dyDescent="0.25">
      <c r="CI2011" t="s">
        <v>470</v>
      </c>
      <c r="CJ2011">
        <v>642</v>
      </c>
      <c r="CK2011" t="s">
        <v>453</v>
      </c>
      <c r="CL2011" t="s">
        <v>286</v>
      </c>
      <c r="CN2011">
        <f>IF(AND(Table11[[#This Row],[CF heating system]]&lt;&gt;"Gas boiler",Table11[[#This Row],[Subsector]]&lt;&gt;"Industry"),1,0)</f>
        <v>0</v>
      </c>
      <c r="CO2011" s="19">
        <v>0</v>
      </c>
    </row>
    <row r="2012" spans="87:93" x14ac:dyDescent="0.25">
      <c r="CI2012" t="s">
        <v>470</v>
      </c>
      <c r="CJ2012">
        <v>643</v>
      </c>
      <c r="CK2012" t="s">
        <v>453</v>
      </c>
      <c r="CL2012" t="s">
        <v>462</v>
      </c>
      <c r="CN2012">
        <f>IF(AND(Table11[[#This Row],[CF heating system]]&lt;&gt;"Gas boiler",Table11[[#This Row],[Subsector]]&lt;&gt;"Industry"),1,0)</f>
        <v>0</v>
      </c>
      <c r="CO2012" s="19">
        <v>0</v>
      </c>
    </row>
    <row r="2013" spans="87:93" x14ac:dyDescent="0.25">
      <c r="CI2013" t="s">
        <v>470</v>
      </c>
      <c r="CJ2013">
        <v>644</v>
      </c>
      <c r="CK2013" t="s">
        <v>453</v>
      </c>
      <c r="CL2013" t="s">
        <v>475</v>
      </c>
      <c r="CN2013">
        <f>IF(AND(Table11[[#This Row],[CF heating system]]&lt;&gt;"Gas boiler",Table11[[#This Row],[Subsector]]&lt;&gt;"Industry"),1,0)</f>
        <v>0</v>
      </c>
      <c r="CO2013" s="19">
        <v>0</v>
      </c>
    </row>
    <row r="2014" spans="87:93" x14ac:dyDescent="0.25">
      <c r="CI2014" t="s">
        <v>470</v>
      </c>
      <c r="CJ2014">
        <v>645</v>
      </c>
      <c r="CK2014" t="s">
        <v>453</v>
      </c>
      <c r="CL2014" t="s">
        <v>281</v>
      </c>
      <c r="CN2014">
        <f>IF(AND(Table11[[#This Row],[CF heating system]]&lt;&gt;"Gas boiler",Table11[[#This Row],[Subsector]]&lt;&gt;"Industry"),1,0)</f>
        <v>0</v>
      </c>
      <c r="CO2014" s="19">
        <v>0</v>
      </c>
    </row>
    <row r="2015" spans="87:93" x14ac:dyDescent="0.25">
      <c r="CI2015" t="s">
        <v>470</v>
      </c>
      <c r="CJ2015">
        <v>646</v>
      </c>
      <c r="CK2015" t="s">
        <v>453</v>
      </c>
      <c r="CL2015" t="s">
        <v>282</v>
      </c>
      <c r="CN2015">
        <f>IF(AND(Table11[[#This Row],[CF heating system]]&lt;&gt;"Gas boiler",Table11[[#This Row],[Subsector]]&lt;&gt;"Industry"),1,0)</f>
        <v>0</v>
      </c>
      <c r="CO2015" s="19">
        <v>0</v>
      </c>
    </row>
    <row r="2016" spans="87:93" x14ac:dyDescent="0.25">
      <c r="CI2016" t="s">
        <v>470</v>
      </c>
      <c r="CJ2016">
        <v>647</v>
      </c>
      <c r="CK2016" t="s">
        <v>453</v>
      </c>
      <c r="CL2016" t="s">
        <v>286</v>
      </c>
      <c r="CN2016">
        <f>IF(AND(Table11[[#This Row],[CF heating system]]&lt;&gt;"Gas boiler",Table11[[#This Row],[Subsector]]&lt;&gt;"Industry"),1,0)</f>
        <v>0</v>
      </c>
      <c r="CO2016" s="19">
        <v>0</v>
      </c>
    </row>
    <row r="2017" spans="87:93" x14ac:dyDescent="0.25">
      <c r="CI2017" t="s">
        <v>470</v>
      </c>
      <c r="CJ2017">
        <v>648</v>
      </c>
      <c r="CK2017" t="s">
        <v>453</v>
      </c>
      <c r="CL2017" t="s">
        <v>462</v>
      </c>
      <c r="CN2017">
        <f>IF(AND(Table11[[#This Row],[CF heating system]]&lt;&gt;"Gas boiler",Table11[[#This Row],[Subsector]]&lt;&gt;"Industry"),1,0)</f>
        <v>0</v>
      </c>
      <c r="CO2017" s="19">
        <v>0</v>
      </c>
    </row>
    <row r="2018" spans="87:93" x14ac:dyDescent="0.25">
      <c r="CI2018" t="s">
        <v>470</v>
      </c>
      <c r="CJ2018">
        <v>649</v>
      </c>
      <c r="CK2018" t="s">
        <v>453</v>
      </c>
      <c r="CL2018" t="s">
        <v>475</v>
      </c>
      <c r="CN2018">
        <f>IF(AND(Table11[[#This Row],[CF heating system]]&lt;&gt;"Gas boiler",Table11[[#This Row],[Subsector]]&lt;&gt;"Industry"),1,0)</f>
        <v>0</v>
      </c>
      <c r="CO2018" s="19">
        <v>0</v>
      </c>
    </row>
    <row r="2019" spans="87:93" x14ac:dyDescent="0.25">
      <c r="CI2019" t="s">
        <v>470</v>
      </c>
      <c r="CJ2019">
        <v>650</v>
      </c>
      <c r="CK2019" t="s">
        <v>453</v>
      </c>
      <c r="CL2019" t="s">
        <v>282</v>
      </c>
      <c r="CN2019">
        <f>IF(AND(Table11[[#This Row],[CF heating system]]&lt;&gt;"Gas boiler",Table11[[#This Row],[Subsector]]&lt;&gt;"Industry"),1,0)</f>
        <v>0</v>
      </c>
      <c r="CO2019" s="19">
        <v>0</v>
      </c>
    </row>
    <row r="2020" spans="87:93" x14ac:dyDescent="0.25">
      <c r="CI2020" t="s">
        <v>470</v>
      </c>
      <c r="CJ2020">
        <v>651</v>
      </c>
      <c r="CK2020" t="s">
        <v>453</v>
      </c>
      <c r="CL2020" t="s">
        <v>267</v>
      </c>
      <c r="CN2020">
        <f>IF(AND(Table11[[#This Row],[CF heating system]]&lt;&gt;"Gas boiler",Table11[[#This Row],[Subsector]]&lt;&gt;"Industry"),1,0)</f>
        <v>0</v>
      </c>
      <c r="CO2020" s="19">
        <v>0</v>
      </c>
    </row>
    <row r="2021" spans="87:93" x14ac:dyDescent="0.25">
      <c r="CI2021" t="s">
        <v>470</v>
      </c>
      <c r="CJ2021">
        <v>652</v>
      </c>
      <c r="CK2021" t="s">
        <v>453</v>
      </c>
      <c r="CL2021" t="s">
        <v>282</v>
      </c>
      <c r="CN2021">
        <f>IF(AND(Table11[[#This Row],[CF heating system]]&lt;&gt;"Gas boiler",Table11[[#This Row],[Subsector]]&lt;&gt;"Industry"),1,0)</f>
        <v>0</v>
      </c>
      <c r="CO2021" s="19">
        <v>0</v>
      </c>
    </row>
    <row r="2022" spans="87:93" x14ac:dyDescent="0.25">
      <c r="CI2022" t="s">
        <v>470</v>
      </c>
      <c r="CJ2022">
        <v>653</v>
      </c>
      <c r="CK2022" t="s">
        <v>453</v>
      </c>
      <c r="CL2022" t="s">
        <v>286</v>
      </c>
      <c r="CN2022">
        <f>IF(AND(Table11[[#This Row],[CF heating system]]&lt;&gt;"Gas boiler",Table11[[#This Row],[Subsector]]&lt;&gt;"Industry"),1,0)</f>
        <v>0</v>
      </c>
      <c r="CO2022" s="19">
        <v>0</v>
      </c>
    </row>
    <row r="2023" spans="87:93" x14ac:dyDescent="0.25">
      <c r="CI2023" t="s">
        <v>470</v>
      </c>
      <c r="CJ2023">
        <v>654</v>
      </c>
      <c r="CK2023" t="s">
        <v>453</v>
      </c>
      <c r="CL2023" t="s">
        <v>462</v>
      </c>
      <c r="CN2023">
        <f>IF(AND(Table11[[#This Row],[CF heating system]]&lt;&gt;"Gas boiler",Table11[[#This Row],[Subsector]]&lt;&gt;"Industry"),1,0)</f>
        <v>0</v>
      </c>
      <c r="CO2023" s="19">
        <v>0</v>
      </c>
    </row>
    <row r="2024" spans="87:93" x14ac:dyDescent="0.25">
      <c r="CI2024" t="s">
        <v>470</v>
      </c>
      <c r="CJ2024">
        <v>655</v>
      </c>
      <c r="CK2024" t="s">
        <v>453</v>
      </c>
      <c r="CL2024" t="s">
        <v>475</v>
      </c>
      <c r="CN2024">
        <f>IF(AND(Table11[[#This Row],[CF heating system]]&lt;&gt;"Gas boiler",Table11[[#This Row],[Subsector]]&lt;&gt;"Industry"),1,0)</f>
        <v>0</v>
      </c>
      <c r="CO2024" s="19">
        <v>0</v>
      </c>
    </row>
    <row r="2025" spans="87:93" x14ac:dyDescent="0.25">
      <c r="CI2025" t="s">
        <v>470</v>
      </c>
      <c r="CJ2025">
        <v>656</v>
      </c>
      <c r="CK2025" t="s">
        <v>453</v>
      </c>
      <c r="CL2025" t="s">
        <v>282</v>
      </c>
      <c r="CN2025">
        <f>IF(AND(Table11[[#This Row],[CF heating system]]&lt;&gt;"Gas boiler",Table11[[#This Row],[Subsector]]&lt;&gt;"Industry"),1,0)</f>
        <v>0</v>
      </c>
      <c r="CO2025" s="19">
        <v>0</v>
      </c>
    </row>
    <row r="2026" spans="87:93" x14ac:dyDescent="0.25">
      <c r="CI2026" t="s">
        <v>470</v>
      </c>
      <c r="CJ2026">
        <v>657</v>
      </c>
      <c r="CK2026" t="s">
        <v>453</v>
      </c>
      <c r="CL2026" t="s">
        <v>462</v>
      </c>
      <c r="CN2026">
        <f>IF(AND(Table11[[#This Row],[CF heating system]]&lt;&gt;"Gas boiler",Table11[[#This Row],[Subsector]]&lt;&gt;"Industry"),1,0)</f>
        <v>0</v>
      </c>
      <c r="CO2026" s="19">
        <v>0</v>
      </c>
    </row>
    <row r="2027" spans="87:93" x14ac:dyDescent="0.25">
      <c r="CI2027" t="s">
        <v>470</v>
      </c>
      <c r="CJ2027">
        <v>658</v>
      </c>
      <c r="CK2027" t="s">
        <v>453</v>
      </c>
      <c r="CL2027" t="s">
        <v>286</v>
      </c>
      <c r="CN2027">
        <f>IF(AND(Table11[[#This Row],[CF heating system]]&lt;&gt;"Gas boiler",Table11[[#This Row],[Subsector]]&lt;&gt;"Industry"),1,0)</f>
        <v>0</v>
      </c>
      <c r="CO2027" s="19">
        <v>0</v>
      </c>
    </row>
    <row r="2028" spans="87:93" x14ac:dyDescent="0.25">
      <c r="CI2028" t="s">
        <v>470</v>
      </c>
      <c r="CJ2028">
        <v>659</v>
      </c>
      <c r="CK2028" t="s">
        <v>453</v>
      </c>
      <c r="CL2028" t="s">
        <v>458</v>
      </c>
      <c r="CN2028">
        <f>IF(AND(Table11[[#This Row],[CF heating system]]&lt;&gt;"Gas boiler",Table11[[#This Row],[Subsector]]&lt;&gt;"Industry"),1,0)</f>
        <v>0</v>
      </c>
      <c r="CO2028" s="19">
        <v>0</v>
      </c>
    </row>
    <row r="2029" spans="87:93" x14ac:dyDescent="0.25">
      <c r="CI2029" t="s">
        <v>470</v>
      </c>
      <c r="CJ2029">
        <v>660</v>
      </c>
      <c r="CK2029" t="s">
        <v>453</v>
      </c>
      <c r="CL2029" t="s">
        <v>462</v>
      </c>
      <c r="CN2029">
        <f>IF(AND(Table11[[#This Row],[CF heating system]]&lt;&gt;"Gas boiler",Table11[[#This Row],[Subsector]]&lt;&gt;"Industry"),1,0)</f>
        <v>0</v>
      </c>
      <c r="CO2029" s="19">
        <v>0</v>
      </c>
    </row>
    <row r="2030" spans="87:93" x14ac:dyDescent="0.25">
      <c r="CI2030" t="s">
        <v>470</v>
      </c>
      <c r="CJ2030">
        <v>661</v>
      </c>
      <c r="CK2030" t="s">
        <v>453</v>
      </c>
      <c r="CL2030" t="s">
        <v>286</v>
      </c>
      <c r="CN2030">
        <f>IF(AND(Table11[[#This Row],[CF heating system]]&lt;&gt;"Gas boiler",Table11[[#This Row],[Subsector]]&lt;&gt;"Industry"),1,0)</f>
        <v>0</v>
      </c>
      <c r="CO2030" s="19">
        <v>0</v>
      </c>
    </row>
    <row r="2031" spans="87:93" x14ac:dyDescent="0.25">
      <c r="CI2031" t="s">
        <v>470</v>
      </c>
      <c r="CJ2031">
        <v>662</v>
      </c>
      <c r="CK2031" t="s">
        <v>453</v>
      </c>
      <c r="CL2031" t="s">
        <v>462</v>
      </c>
      <c r="CN2031">
        <f>IF(AND(Table11[[#This Row],[CF heating system]]&lt;&gt;"Gas boiler",Table11[[#This Row],[Subsector]]&lt;&gt;"Industry"),1,0)</f>
        <v>0</v>
      </c>
      <c r="CO2031" s="19">
        <v>0</v>
      </c>
    </row>
    <row r="2032" spans="87:93" x14ac:dyDescent="0.25">
      <c r="CI2032" t="s">
        <v>470</v>
      </c>
      <c r="CJ2032">
        <v>663</v>
      </c>
      <c r="CK2032" t="s">
        <v>453</v>
      </c>
      <c r="CL2032" t="s">
        <v>475</v>
      </c>
      <c r="CN2032">
        <f>IF(AND(Table11[[#This Row],[CF heating system]]&lt;&gt;"Gas boiler",Table11[[#This Row],[Subsector]]&lt;&gt;"Industry"),1,0)</f>
        <v>0</v>
      </c>
      <c r="CO2032" s="19">
        <v>0</v>
      </c>
    </row>
    <row r="2033" spans="87:93" x14ac:dyDescent="0.25">
      <c r="CI2033" t="s">
        <v>470</v>
      </c>
      <c r="CJ2033">
        <v>664</v>
      </c>
      <c r="CK2033" t="s">
        <v>453</v>
      </c>
      <c r="CL2033" t="s">
        <v>281</v>
      </c>
      <c r="CN2033">
        <f>IF(AND(Table11[[#This Row],[CF heating system]]&lt;&gt;"Gas boiler",Table11[[#This Row],[Subsector]]&lt;&gt;"Industry"),1,0)</f>
        <v>0</v>
      </c>
      <c r="CO2033" s="19">
        <v>0</v>
      </c>
    </row>
    <row r="2034" spans="87:93" x14ac:dyDescent="0.25">
      <c r="CI2034" t="s">
        <v>470</v>
      </c>
      <c r="CJ2034">
        <v>665</v>
      </c>
      <c r="CK2034" t="s">
        <v>453</v>
      </c>
      <c r="CL2034" t="s">
        <v>286</v>
      </c>
      <c r="CN2034">
        <f>IF(AND(Table11[[#This Row],[CF heating system]]&lt;&gt;"Gas boiler",Table11[[#This Row],[Subsector]]&lt;&gt;"Industry"),1,0)</f>
        <v>0</v>
      </c>
      <c r="CO2034" s="19">
        <v>0</v>
      </c>
    </row>
    <row r="2035" spans="87:93" x14ac:dyDescent="0.25">
      <c r="CI2035" t="s">
        <v>470</v>
      </c>
      <c r="CJ2035">
        <v>666</v>
      </c>
      <c r="CK2035" t="s">
        <v>453</v>
      </c>
      <c r="CL2035" t="s">
        <v>267</v>
      </c>
      <c r="CN2035">
        <f>IF(AND(Table11[[#This Row],[CF heating system]]&lt;&gt;"Gas boiler",Table11[[#This Row],[Subsector]]&lt;&gt;"Industry"),1,0)</f>
        <v>0</v>
      </c>
      <c r="CO2035" s="19">
        <v>0</v>
      </c>
    </row>
    <row r="2036" spans="87:93" x14ac:dyDescent="0.25">
      <c r="CI2036" t="s">
        <v>470</v>
      </c>
      <c r="CJ2036">
        <v>667</v>
      </c>
      <c r="CK2036" t="s">
        <v>453</v>
      </c>
      <c r="CL2036" t="s">
        <v>458</v>
      </c>
      <c r="CN2036">
        <f>IF(AND(Table11[[#This Row],[CF heating system]]&lt;&gt;"Gas boiler",Table11[[#This Row],[Subsector]]&lt;&gt;"Industry"),1,0)</f>
        <v>0</v>
      </c>
      <c r="CO2036" s="19">
        <v>0</v>
      </c>
    </row>
    <row r="2037" spans="87:93" x14ac:dyDescent="0.25">
      <c r="CI2037" t="s">
        <v>470</v>
      </c>
      <c r="CJ2037">
        <v>668</v>
      </c>
      <c r="CK2037" t="s">
        <v>453</v>
      </c>
      <c r="CL2037" t="s">
        <v>282</v>
      </c>
      <c r="CN2037">
        <f>IF(AND(Table11[[#This Row],[CF heating system]]&lt;&gt;"Gas boiler",Table11[[#This Row],[Subsector]]&lt;&gt;"Industry"),1,0)</f>
        <v>0</v>
      </c>
      <c r="CO2037" s="19">
        <v>0</v>
      </c>
    </row>
    <row r="2038" spans="87:93" x14ac:dyDescent="0.25">
      <c r="CI2038" t="s">
        <v>470</v>
      </c>
      <c r="CJ2038">
        <v>669</v>
      </c>
      <c r="CK2038" t="s">
        <v>453</v>
      </c>
      <c r="CL2038" t="s">
        <v>286</v>
      </c>
      <c r="CN2038">
        <f>IF(AND(Table11[[#This Row],[CF heating system]]&lt;&gt;"Gas boiler",Table11[[#This Row],[Subsector]]&lt;&gt;"Industry"),1,0)</f>
        <v>0</v>
      </c>
      <c r="CO2038" s="19">
        <v>0</v>
      </c>
    </row>
    <row r="2039" spans="87:93" x14ac:dyDescent="0.25">
      <c r="CI2039" t="s">
        <v>470</v>
      </c>
      <c r="CJ2039">
        <v>670</v>
      </c>
      <c r="CK2039" t="s">
        <v>453</v>
      </c>
      <c r="CL2039" t="s">
        <v>458</v>
      </c>
      <c r="CN2039">
        <f>IF(AND(Table11[[#This Row],[CF heating system]]&lt;&gt;"Gas boiler",Table11[[#This Row],[Subsector]]&lt;&gt;"Industry"),1,0)</f>
        <v>0</v>
      </c>
      <c r="CO2039" s="19">
        <v>0</v>
      </c>
    </row>
    <row r="2040" spans="87:93" x14ac:dyDescent="0.25">
      <c r="CI2040" t="s">
        <v>470</v>
      </c>
      <c r="CJ2040">
        <v>671</v>
      </c>
      <c r="CK2040" t="s">
        <v>453</v>
      </c>
      <c r="CL2040" t="s">
        <v>462</v>
      </c>
      <c r="CN2040">
        <f>IF(AND(Table11[[#This Row],[CF heating system]]&lt;&gt;"Gas boiler",Table11[[#This Row],[Subsector]]&lt;&gt;"Industry"),1,0)</f>
        <v>0</v>
      </c>
      <c r="CO2040" s="19">
        <v>0</v>
      </c>
    </row>
    <row r="2041" spans="87:93" x14ac:dyDescent="0.25">
      <c r="CI2041" t="s">
        <v>470</v>
      </c>
      <c r="CJ2041">
        <v>672</v>
      </c>
      <c r="CK2041" t="s">
        <v>453</v>
      </c>
      <c r="CL2041" t="s">
        <v>475</v>
      </c>
      <c r="CN2041">
        <f>IF(AND(Table11[[#This Row],[CF heating system]]&lt;&gt;"Gas boiler",Table11[[#This Row],[Subsector]]&lt;&gt;"Industry"),1,0)</f>
        <v>0</v>
      </c>
      <c r="CO2041" s="19">
        <v>0</v>
      </c>
    </row>
    <row r="2042" spans="87:93" x14ac:dyDescent="0.25">
      <c r="CI2042" t="s">
        <v>470</v>
      </c>
      <c r="CJ2042">
        <v>673</v>
      </c>
      <c r="CK2042" t="s">
        <v>453</v>
      </c>
      <c r="CL2042" t="s">
        <v>281</v>
      </c>
      <c r="CN2042">
        <f>IF(AND(Table11[[#This Row],[CF heating system]]&lt;&gt;"Gas boiler",Table11[[#This Row],[Subsector]]&lt;&gt;"Industry"),1,0)</f>
        <v>0</v>
      </c>
      <c r="CO2042" s="19">
        <v>0</v>
      </c>
    </row>
    <row r="2043" spans="87:93" x14ac:dyDescent="0.25">
      <c r="CI2043" t="s">
        <v>470</v>
      </c>
      <c r="CJ2043">
        <v>674</v>
      </c>
      <c r="CK2043" t="s">
        <v>453</v>
      </c>
      <c r="CL2043" t="s">
        <v>282</v>
      </c>
      <c r="CN2043">
        <f>IF(AND(Table11[[#This Row],[CF heating system]]&lt;&gt;"Gas boiler",Table11[[#This Row],[Subsector]]&lt;&gt;"Industry"),1,0)</f>
        <v>0</v>
      </c>
      <c r="CO2043" s="19">
        <v>0</v>
      </c>
    </row>
    <row r="2044" spans="87:93" x14ac:dyDescent="0.25">
      <c r="CI2044" t="s">
        <v>470</v>
      </c>
      <c r="CJ2044">
        <v>675</v>
      </c>
      <c r="CK2044" t="s">
        <v>453</v>
      </c>
      <c r="CL2044" t="s">
        <v>286</v>
      </c>
      <c r="CN2044">
        <f>IF(AND(Table11[[#This Row],[CF heating system]]&lt;&gt;"Gas boiler",Table11[[#This Row],[Subsector]]&lt;&gt;"Industry"),1,0)</f>
        <v>0</v>
      </c>
      <c r="CO2044" s="19">
        <v>0</v>
      </c>
    </row>
    <row r="2045" spans="87:93" x14ac:dyDescent="0.25">
      <c r="CI2045" t="s">
        <v>470</v>
      </c>
      <c r="CJ2045">
        <v>676</v>
      </c>
      <c r="CK2045" t="s">
        <v>453</v>
      </c>
      <c r="CL2045" t="s">
        <v>462</v>
      </c>
      <c r="CN2045">
        <f>IF(AND(Table11[[#This Row],[CF heating system]]&lt;&gt;"Gas boiler",Table11[[#This Row],[Subsector]]&lt;&gt;"Industry"),1,0)</f>
        <v>0</v>
      </c>
      <c r="CO2045" s="19">
        <v>0</v>
      </c>
    </row>
    <row r="2046" spans="87:93" x14ac:dyDescent="0.25">
      <c r="CI2046" t="s">
        <v>470</v>
      </c>
      <c r="CJ2046">
        <v>677</v>
      </c>
      <c r="CK2046" t="s">
        <v>453</v>
      </c>
      <c r="CL2046" t="s">
        <v>475</v>
      </c>
      <c r="CN2046">
        <f>IF(AND(Table11[[#This Row],[CF heating system]]&lt;&gt;"Gas boiler",Table11[[#This Row],[Subsector]]&lt;&gt;"Industry"),1,0)</f>
        <v>0</v>
      </c>
      <c r="CO2046" s="19">
        <v>0</v>
      </c>
    </row>
    <row r="2047" spans="87:93" x14ac:dyDescent="0.25">
      <c r="CI2047" t="s">
        <v>470</v>
      </c>
      <c r="CJ2047">
        <v>678</v>
      </c>
      <c r="CK2047" t="s">
        <v>453</v>
      </c>
      <c r="CL2047" t="s">
        <v>281</v>
      </c>
      <c r="CN2047">
        <f>IF(AND(Table11[[#This Row],[CF heating system]]&lt;&gt;"Gas boiler",Table11[[#This Row],[Subsector]]&lt;&gt;"Industry"),1,0)</f>
        <v>0</v>
      </c>
      <c r="CO2047" s="19">
        <v>0</v>
      </c>
    </row>
    <row r="2048" spans="87:93" x14ac:dyDescent="0.25">
      <c r="CI2048" t="s">
        <v>470</v>
      </c>
      <c r="CJ2048">
        <v>679</v>
      </c>
      <c r="CK2048" t="s">
        <v>453</v>
      </c>
      <c r="CL2048" t="s">
        <v>282</v>
      </c>
      <c r="CN2048">
        <f>IF(AND(Table11[[#This Row],[CF heating system]]&lt;&gt;"Gas boiler",Table11[[#This Row],[Subsector]]&lt;&gt;"Industry"),1,0)</f>
        <v>0</v>
      </c>
      <c r="CO2048" s="19">
        <v>0</v>
      </c>
    </row>
    <row r="2049" spans="87:93" x14ac:dyDescent="0.25">
      <c r="CI2049" t="s">
        <v>470</v>
      </c>
      <c r="CJ2049">
        <v>680</v>
      </c>
      <c r="CK2049" t="s">
        <v>453</v>
      </c>
      <c r="CL2049" t="s">
        <v>286</v>
      </c>
      <c r="CN2049">
        <f>IF(AND(Table11[[#This Row],[CF heating system]]&lt;&gt;"Gas boiler",Table11[[#This Row],[Subsector]]&lt;&gt;"Industry"),1,0)</f>
        <v>0</v>
      </c>
      <c r="CO2049" s="19">
        <v>0</v>
      </c>
    </row>
    <row r="2050" spans="87:93" x14ac:dyDescent="0.25">
      <c r="CI2050" t="s">
        <v>211</v>
      </c>
      <c r="CJ2050">
        <v>1</v>
      </c>
      <c r="CK2050" t="s">
        <v>333</v>
      </c>
      <c r="CL2050" t="s">
        <v>331</v>
      </c>
      <c r="CN2050">
        <f>IF(AND(Table11[[#This Row],[CF heating system]]&lt;&gt;"Gas boiler",Table11[[#This Row],[Subsector]]&lt;&gt;"Industry"),1,0)</f>
        <v>1</v>
      </c>
      <c r="CO2050" s="19">
        <v>0</v>
      </c>
    </row>
    <row r="2051" spans="87:93" x14ac:dyDescent="0.25">
      <c r="CI2051" t="s">
        <v>211</v>
      </c>
      <c r="CJ2051">
        <v>2</v>
      </c>
      <c r="CK2051" t="s">
        <v>333</v>
      </c>
      <c r="CL2051" t="s">
        <v>331</v>
      </c>
      <c r="CN2051">
        <f>IF(AND(Table11[[#This Row],[CF heating system]]&lt;&gt;"Gas boiler",Table11[[#This Row],[Subsector]]&lt;&gt;"Industry"),1,0)</f>
        <v>1</v>
      </c>
      <c r="CO2051" s="19">
        <v>0</v>
      </c>
    </row>
    <row r="2052" spans="87:93" x14ac:dyDescent="0.25">
      <c r="CI2052" t="s">
        <v>211</v>
      </c>
      <c r="CJ2052">
        <v>3</v>
      </c>
      <c r="CK2052" t="s">
        <v>333</v>
      </c>
      <c r="CL2052" t="s">
        <v>25</v>
      </c>
      <c r="CN2052">
        <f>IF(AND(Table11[[#This Row],[CF heating system]]&lt;&gt;"Gas boiler",Table11[[#This Row],[Subsector]]&lt;&gt;"Industry"),1,0)</f>
        <v>0</v>
      </c>
      <c r="CO2052" s="19">
        <v>0</v>
      </c>
    </row>
    <row r="2053" spans="87:93" x14ac:dyDescent="0.25">
      <c r="CI2053" t="s">
        <v>211</v>
      </c>
      <c r="CJ2053">
        <v>4</v>
      </c>
      <c r="CK2053" t="s">
        <v>333</v>
      </c>
      <c r="CL2053" t="s">
        <v>25</v>
      </c>
      <c r="CN2053">
        <f>IF(AND(Table11[[#This Row],[CF heating system]]&lt;&gt;"Gas boiler",Table11[[#This Row],[Subsector]]&lt;&gt;"Industry"),1,0)</f>
        <v>0</v>
      </c>
      <c r="CO2053" s="19">
        <v>0</v>
      </c>
    </row>
    <row r="2054" spans="87:93" x14ac:dyDescent="0.25">
      <c r="CI2054" t="s">
        <v>211</v>
      </c>
      <c r="CJ2054">
        <v>5</v>
      </c>
      <c r="CK2054" t="s">
        <v>333</v>
      </c>
      <c r="CL2054" t="s">
        <v>25</v>
      </c>
      <c r="CN2054">
        <f>IF(AND(Table11[[#This Row],[CF heating system]]&lt;&gt;"Gas boiler",Table11[[#This Row],[Subsector]]&lt;&gt;"Industry"),1,0)</f>
        <v>0</v>
      </c>
      <c r="CO2054" s="19">
        <v>0</v>
      </c>
    </row>
    <row r="2055" spans="87:93" x14ac:dyDescent="0.25">
      <c r="CI2055" t="s">
        <v>211</v>
      </c>
      <c r="CJ2055">
        <v>6</v>
      </c>
      <c r="CK2055" t="s">
        <v>333</v>
      </c>
      <c r="CL2055" t="s">
        <v>20</v>
      </c>
      <c r="CN2055">
        <f>IF(AND(Table11[[#This Row],[CF heating system]]&lt;&gt;"Gas boiler",Table11[[#This Row],[Subsector]]&lt;&gt;"Industry"),1,0)</f>
        <v>1</v>
      </c>
      <c r="CO2055" s="19">
        <v>0</v>
      </c>
    </row>
    <row r="2056" spans="87:93" x14ac:dyDescent="0.25">
      <c r="CI2056" t="s">
        <v>211</v>
      </c>
      <c r="CJ2056">
        <v>7</v>
      </c>
      <c r="CK2056" t="s">
        <v>333</v>
      </c>
      <c r="CL2056" t="s">
        <v>20</v>
      </c>
      <c r="CN2056">
        <f>IF(AND(Table11[[#This Row],[CF heating system]]&lt;&gt;"Gas boiler",Table11[[#This Row],[Subsector]]&lt;&gt;"Industry"),1,0)</f>
        <v>1</v>
      </c>
      <c r="CO2056" s="19">
        <v>0</v>
      </c>
    </row>
    <row r="2057" spans="87:93" x14ac:dyDescent="0.25">
      <c r="CI2057" t="s">
        <v>211</v>
      </c>
      <c r="CJ2057">
        <v>8</v>
      </c>
      <c r="CK2057" t="s">
        <v>333</v>
      </c>
      <c r="CL2057" t="s">
        <v>20</v>
      </c>
      <c r="CN2057">
        <f>IF(AND(Table11[[#This Row],[CF heating system]]&lt;&gt;"Gas boiler",Table11[[#This Row],[Subsector]]&lt;&gt;"Industry"),1,0)</f>
        <v>1</v>
      </c>
      <c r="CO2057" s="19">
        <v>0</v>
      </c>
    </row>
    <row r="2058" spans="87:93" x14ac:dyDescent="0.25">
      <c r="CI2058" t="s">
        <v>211</v>
      </c>
      <c r="CJ2058">
        <v>9</v>
      </c>
      <c r="CK2058" t="s">
        <v>333</v>
      </c>
      <c r="CL2058" t="s">
        <v>20</v>
      </c>
      <c r="CN2058">
        <f>IF(AND(Table11[[#This Row],[CF heating system]]&lt;&gt;"Gas boiler",Table11[[#This Row],[Subsector]]&lt;&gt;"Industry"),1,0)</f>
        <v>1</v>
      </c>
      <c r="CO2058" s="19">
        <v>0</v>
      </c>
    </row>
    <row r="2059" spans="87:93" x14ac:dyDescent="0.25">
      <c r="CI2059" t="s">
        <v>211</v>
      </c>
      <c r="CJ2059">
        <v>10</v>
      </c>
      <c r="CK2059" t="s">
        <v>333</v>
      </c>
      <c r="CL2059" t="s">
        <v>20</v>
      </c>
      <c r="CN2059">
        <f>IF(AND(Table11[[#This Row],[CF heating system]]&lt;&gt;"Gas boiler",Table11[[#This Row],[Subsector]]&lt;&gt;"Industry"),1,0)</f>
        <v>1</v>
      </c>
      <c r="CO2059" s="19">
        <v>0</v>
      </c>
    </row>
    <row r="2060" spans="87:93" x14ac:dyDescent="0.25">
      <c r="CI2060" t="s">
        <v>211</v>
      </c>
      <c r="CJ2060">
        <v>11</v>
      </c>
      <c r="CK2060" t="s">
        <v>333</v>
      </c>
      <c r="CL2060" t="s">
        <v>20</v>
      </c>
      <c r="CN2060">
        <f>IF(AND(Table11[[#This Row],[CF heating system]]&lt;&gt;"Gas boiler",Table11[[#This Row],[Subsector]]&lt;&gt;"Industry"),1,0)</f>
        <v>1</v>
      </c>
      <c r="CO2060" s="19">
        <v>0</v>
      </c>
    </row>
    <row r="2061" spans="87:93" x14ac:dyDescent="0.25">
      <c r="CI2061" t="s">
        <v>211</v>
      </c>
      <c r="CJ2061">
        <v>12</v>
      </c>
      <c r="CK2061" t="s">
        <v>333</v>
      </c>
      <c r="CL2061" t="s">
        <v>331</v>
      </c>
      <c r="CN2061">
        <f>IF(AND(Table11[[#This Row],[CF heating system]]&lt;&gt;"Gas boiler",Table11[[#This Row],[Subsector]]&lt;&gt;"Industry"),1,0)</f>
        <v>1</v>
      </c>
      <c r="CO2061" s="19">
        <v>0</v>
      </c>
    </row>
    <row r="2062" spans="87:93" x14ac:dyDescent="0.25">
      <c r="CI2062" t="s">
        <v>211</v>
      </c>
      <c r="CJ2062">
        <v>13</v>
      </c>
      <c r="CK2062" t="s">
        <v>333</v>
      </c>
      <c r="CL2062" t="s">
        <v>331</v>
      </c>
      <c r="CN2062">
        <f>IF(AND(Table11[[#This Row],[CF heating system]]&lt;&gt;"Gas boiler",Table11[[#This Row],[Subsector]]&lt;&gt;"Industry"),1,0)</f>
        <v>1</v>
      </c>
      <c r="CO2062" s="19">
        <v>0</v>
      </c>
    </row>
    <row r="2063" spans="87:93" x14ac:dyDescent="0.25">
      <c r="CI2063" t="s">
        <v>211</v>
      </c>
      <c r="CJ2063">
        <v>14</v>
      </c>
      <c r="CK2063" t="s">
        <v>333</v>
      </c>
      <c r="CL2063" t="s">
        <v>331</v>
      </c>
      <c r="CN2063">
        <f>IF(AND(Table11[[#This Row],[CF heating system]]&lt;&gt;"Gas boiler",Table11[[#This Row],[Subsector]]&lt;&gt;"Industry"),1,0)</f>
        <v>1</v>
      </c>
      <c r="CO2063" s="19">
        <v>0</v>
      </c>
    </row>
    <row r="2064" spans="87:93" x14ac:dyDescent="0.25">
      <c r="CI2064" t="s">
        <v>211</v>
      </c>
      <c r="CJ2064">
        <v>15</v>
      </c>
      <c r="CK2064" t="s">
        <v>333</v>
      </c>
      <c r="CL2064" t="s">
        <v>331</v>
      </c>
      <c r="CN2064">
        <f>IF(AND(Table11[[#This Row],[CF heating system]]&lt;&gt;"Gas boiler",Table11[[#This Row],[Subsector]]&lt;&gt;"Industry"),1,0)</f>
        <v>1</v>
      </c>
      <c r="CO2064" s="19">
        <v>0</v>
      </c>
    </row>
    <row r="2065" spans="87:93" x14ac:dyDescent="0.25">
      <c r="CI2065" t="s">
        <v>211</v>
      </c>
      <c r="CJ2065">
        <v>16</v>
      </c>
      <c r="CK2065" t="s">
        <v>333</v>
      </c>
      <c r="CL2065" t="s">
        <v>331</v>
      </c>
      <c r="CN2065">
        <f>IF(AND(Table11[[#This Row],[CF heating system]]&lt;&gt;"Gas boiler",Table11[[#This Row],[Subsector]]&lt;&gt;"Industry"),1,0)</f>
        <v>1</v>
      </c>
      <c r="CO2065" s="19">
        <v>0</v>
      </c>
    </row>
    <row r="2066" spans="87:93" x14ac:dyDescent="0.25">
      <c r="CI2066" t="s">
        <v>211</v>
      </c>
      <c r="CJ2066">
        <v>17</v>
      </c>
      <c r="CK2066" t="s">
        <v>333</v>
      </c>
      <c r="CL2066" t="s">
        <v>25</v>
      </c>
      <c r="CN2066">
        <f>IF(AND(Table11[[#This Row],[CF heating system]]&lt;&gt;"Gas boiler",Table11[[#This Row],[Subsector]]&lt;&gt;"Industry"),1,0)</f>
        <v>0</v>
      </c>
      <c r="CO2066" s="19">
        <v>0</v>
      </c>
    </row>
    <row r="2067" spans="87:93" x14ac:dyDescent="0.25">
      <c r="CI2067" t="s">
        <v>211</v>
      </c>
      <c r="CJ2067">
        <v>18</v>
      </c>
      <c r="CK2067" t="s">
        <v>333</v>
      </c>
      <c r="CL2067" t="s">
        <v>25</v>
      </c>
      <c r="CN2067">
        <f>IF(AND(Table11[[#This Row],[CF heating system]]&lt;&gt;"Gas boiler",Table11[[#This Row],[Subsector]]&lt;&gt;"Industry"),1,0)</f>
        <v>0</v>
      </c>
      <c r="CO2067" s="19">
        <v>0</v>
      </c>
    </row>
    <row r="2068" spans="87:93" x14ac:dyDescent="0.25">
      <c r="CI2068" t="s">
        <v>211</v>
      </c>
      <c r="CJ2068">
        <v>19</v>
      </c>
      <c r="CK2068" t="s">
        <v>333</v>
      </c>
      <c r="CL2068" t="s">
        <v>25</v>
      </c>
      <c r="CN2068">
        <f>IF(AND(Table11[[#This Row],[CF heating system]]&lt;&gt;"Gas boiler",Table11[[#This Row],[Subsector]]&lt;&gt;"Industry"),1,0)</f>
        <v>0</v>
      </c>
      <c r="CO2068" s="19">
        <v>0</v>
      </c>
    </row>
    <row r="2069" spans="87:93" x14ac:dyDescent="0.25">
      <c r="CI2069" t="s">
        <v>211</v>
      </c>
      <c r="CJ2069">
        <v>20</v>
      </c>
      <c r="CK2069" t="s">
        <v>333</v>
      </c>
      <c r="CL2069" t="s">
        <v>25</v>
      </c>
      <c r="CN2069">
        <f>IF(AND(Table11[[#This Row],[CF heating system]]&lt;&gt;"Gas boiler",Table11[[#This Row],[Subsector]]&lt;&gt;"Industry"),1,0)</f>
        <v>0</v>
      </c>
      <c r="CO2069" s="19">
        <v>0</v>
      </c>
    </row>
    <row r="2070" spans="87:93" x14ac:dyDescent="0.25">
      <c r="CI2070" t="s">
        <v>211</v>
      </c>
      <c r="CJ2070">
        <v>21</v>
      </c>
      <c r="CK2070" t="s">
        <v>333</v>
      </c>
      <c r="CL2070" t="s">
        <v>20</v>
      </c>
      <c r="CN2070">
        <f>IF(AND(Table11[[#This Row],[CF heating system]]&lt;&gt;"Gas boiler",Table11[[#This Row],[Subsector]]&lt;&gt;"Industry"),1,0)</f>
        <v>1</v>
      </c>
      <c r="CO2070" s="19">
        <v>0</v>
      </c>
    </row>
    <row r="2071" spans="87:93" x14ac:dyDescent="0.25">
      <c r="CI2071" t="s">
        <v>211</v>
      </c>
      <c r="CJ2071">
        <v>22</v>
      </c>
      <c r="CK2071" t="s">
        <v>333</v>
      </c>
      <c r="CL2071" t="s">
        <v>20</v>
      </c>
      <c r="CN2071">
        <f>IF(AND(Table11[[#This Row],[CF heating system]]&lt;&gt;"Gas boiler",Table11[[#This Row],[Subsector]]&lt;&gt;"Industry"),1,0)</f>
        <v>1</v>
      </c>
      <c r="CO2071" s="19">
        <v>0</v>
      </c>
    </row>
    <row r="2072" spans="87:93" x14ac:dyDescent="0.25">
      <c r="CI2072" t="s">
        <v>211</v>
      </c>
      <c r="CJ2072">
        <v>23</v>
      </c>
      <c r="CK2072" t="s">
        <v>333</v>
      </c>
      <c r="CL2072" t="s">
        <v>331</v>
      </c>
      <c r="CN2072">
        <f>IF(AND(Table11[[#This Row],[CF heating system]]&lt;&gt;"Gas boiler",Table11[[#This Row],[Subsector]]&lt;&gt;"Industry"),1,0)</f>
        <v>1</v>
      </c>
      <c r="CO2072" s="19">
        <v>0</v>
      </c>
    </row>
    <row r="2073" spans="87:93" x14ac:dyDescent="0.25">
      <c r="CI2073" t="s">
        <v>211</v>
      </c>
      <c r="CJ2073">
        <v>24</v>
      </c>
      <c r="CK2073" t="s">
        <v>333</v>
      </c>
      <c r="CL2073" t="s">
        <v>331</v>
      </c>
      <c r="CN2073">
        <f>IF(AND(Table11[[#This Row],[CF heating system]]&lt;&gt;"Gas boiler",Table11[[#This Row],[Subsector]]&lt;&gt;"Industry"),1,0)</f>
        <v>1</v>
      </c>
      <c r="CO2073" s="19">
        <v>0</v>
      </c>
    </row>
    <row r="2074" spans="87:93" x14ac:dyDescent="0.25">
      <c r="CI2074" t="s">
        <v>211</v>
      </c>
      <c r="CJ2074">
        <v>25</v>
      </c>
      <c r="CK2074" t="s">
        <v>333</v>
      </c>
      <c r="CL2074" t="s">
        <v>331</v>
      </c>
      <c r="CN2074">
        <f>IF(AND(Table11[[#This Row],[CF heating system]]&lt;&gt;"Gas boiler",Table11[[#This Row],[Subsector]]&lt;&gt;"Industry"),1,0)</f>
        <v>1</v>
      </c>
      <c r="CO2074" s="19">
        <v>0</v>
      </c>
    </row>
    <row r="2075" spans="87:93" x14ac:dyDescent="0.25">
      <c r="CI2075" t="s">
        <v>211</v>
      </c>
      <c r="CJ2075">
        <v>26</v>
      </c>
      <c r="CK2075" t="s">
        <v>333</v>
      </c>
      <c r="CL2075" t="s">
        <v>331</v>
      </c>
      <c r="CN2075">
        <f>IF(AND(Table11[[#This Row],[CF heating system]]&lt;&gt;"Gas boiler",Table11[[#This Row],[Subsector]]&lt;&gt;"Industry"),1,0)</f>
        <v>1</v>
      </c>
      <c r="CO2075" s="19">
        <v>0</v>
      </c>
    </row>
    <row r="2076" spans="87:93" x14ac:dyDescent="0.25">
      <c r="CI2076" t="s">
        <v>211</v>
      </c>
      <c r="CJ2076">
        <v>27</v>
      </c>
      <c r="CK2076" t="s">
        <v>333</v>
      </c>
      <c r="CL2076" t="s">
        <v>331</v>
      </c>
      <c r="CN2076">
        <f>IF(AND(Table11[[#This Row],[CF heating system]]&lt;&gt;"Gas boiler",Table11[[#This Row],[Subsector]]&lt;&gt;"Industry"),1,0)</f>
        <v>1</v>
      </c>
      <c r="CO2076" s="19">
        <v>0</v>
      </c>
    </row>
    <row r="2077" spans="87:93" x14ac:dyDescent="0.25">
      <c r="CI2077" t="s">
        <v>211</v>
      </c>
      <c r="CJ2077">
        <v>28</v>
      </c>
      <c r="CK2077" t="s">
        <v>333</v>
      </c>
      <c r="CL2077" t="s">
        <v>331</v>
      </c>
      <c r="CN2077">
        <f>IF(AND(Table11[[#This Row],[CF heating system]]&lt;&gt;"Gas boiler",Table11[[#This Row],[Subsector]]&lt;&gt;"Industry"),1,0)</f>
        <v>1</v>
      </c>
      <c r="CO2077" s="19">
        <v>0</v>
      </c>
    </row>
    <row r="2078" spans="87:93" x14ac:dyDescent="0.25">
      <c r="CI2078" t="s">
        <v>211</v>
      </c>
      <c r="CJ2078">
        <v>29</v>
      </c>
      <c r="CK2078" t="s">
        <v>333</v>
      </c>
      <c r="CL2078" t="s">
        <v>331</v>
      </c>
      <c r="CN2078">
        <f>IF(AND(Table11[[#This Row],[CF heating system]]&lt;&gt;"Gas boiler",Table11[[#This Row],[Subsector]]&lt;&gt;"Industry"),1,0)</f>
        <v>1</v>
      </c>
      <c r="CO2078" s="19">
        <v>0</v>
      </c>
    </row>
    <row r="2079" spans="87:93" x14ac:dyDescent="0.25">
      <c r="CI2079" t="s">
        <v>211</v>
      </c>
      <c r="CJ2079">
        <v>30</v>
      </c>
      <c r="CK2079" t="s">
        <v>333</v>
      </c>
      <c r="CL2079" t="s">
        <v>331</v>
      </c>
      <c r="CN2079">
        <f>IF(AND(Table11[[#This Row],[CF heating system]]&lt;&gt;"Gas boiler",Table11[[#This Row],[Subsector]]&lt;&gt;"Industry"),1,0)</f>
        <v>1</v>
      </c>
      <c r="CO2079" s="19">
        <v>0</v>
      </c>
    </row>
    <row r="2080" spans="87:93" x14ac:dyDescent="0.25">
      <c r="CI2080" t="s">
        <v>211</v>
      </c>
      <c r="CJ2080">
        <v>31</v>
      </c>
      <c r="CK2080" t="s">
        <v>333</v>
      </c>
      <c r="CL2080" t="s">
        <v>331</v>
      </c>
      <c r="CN2080">
        <f>IF(AND(Table11[[#This Row],[CF heating system]]&lt;&gt;"Gas boiler",Table11[[#This Row],[Subsector]]&lt;&gt;"Industry"),1,0)</f>
        <v>1</v>
      </c>
      <c r="CO2080" s="19">
        <v>0</v>
      </c>
    </row>
    <row r="2081" spans="87:93" x14ac:dyDescent="0.25">
      <c r="CI2081" t="s">
        <v>211</v>
      </c>
      <c r="CJ2081">
        <v>32</v>
      </c>
      <c r="CK2081" t="s">
        <v>333</v>
      </c>
      <c r="CL2081" t="s">
        <v>331</v>
      </c>
      <c r="CN2081">
        <f>IF(AND(Table11[[#This Row],[CF heating system]]&lt;&gt;"Gas boiler",Table11[[#This Row],[Subsector]]&lt;&gt;"Industry"),1,0)</f>
        <v>1</v>
      </c>
      <c r="CO2081" s="19">
        <v>0</v>
      </c>
    </row>
    <row r="2082" spans="87:93" x14ac:dyDescent="0.25">
      <c r="CI2082" t="s">
        <v>211</v>
      </c>
      <c r="CJ2082">
        <v>33</v>
      </c>
      <c r="CK2082" t="s">
        <v>333</v>
      </c>
      <c r="CL2082" t="s">
        <v>331</v>
      </c>
      <c r="CN2082">
        <f>IF(AND(Table11[[#This Row],[CF heating system]]&lt;&gt;"Gas boiler",Table11[[#This Row],[Subsector]]&lt;&gt;"Industry"),1,0)</f>
        <v>1</v>
      </c>
      <c r="CO2082" s="19">
        <v>0</v>
      </c>
    </row>
    <row r="2083" spans="87:93" x14ac:dyDescent="0.25">
      <c r="CI2083" t="s">
        <v>211</v>
      </c>
      <c r="CJ2083">
        <v>34</v>
      </c>
      <c r="CK2083" t="s">
        <v>333</v>
      </c>
      <c r="CL2083" t="s">
        <v>25</v>
      </c>
      <c r="CN2083">
        <f>IF(AND(Table11[[#This Row],[CF heating system]]&lt;&gt;"Gas boiler",Table11[[#This Row],[Subsector]]&lt;&gt;"Industry"),1,0)</f>
        <v>0</v>
      </c>
      <c r="CO2083" s="19">
        <v>0</v>
      </c>
    </row>
    <row r="2084" spans="87:93" x14ac:dyDescent="0.25">
      <c r="CI2084" t="s">
        <v>211</v>
      </c>
      <c r="CJ2084">
        <v>35</v>
      </c>
      <c r="CK2084" t="s">
        <v>333</v>
      </c>
      <c r="CL2084" t="s">
        <v>25</v>
      </c>
      <c r="CN2084">
        <f>IF(AND(Table11[[#This Row],[CF heating system]]&lt;&gt;"Gas boiler",Table11[[#This Row],[Subsector]]&lt;&gt;"Industry"),1,0)</f>
        <v>0</v>
      </c>
      <c r="CO2084" s="19">
        <v>0</v>
      </c>
    </row>
    <row r="2085" spans="87:93" x14ac:dyDescent="0.25">
      <c r="CI2085" t="s">
        <v>211</v>
      </c>
      <c r="CJ2085">
        <v>36</v>
      </c>
      <c r="CK2085" t="s">
        <v>333</v>
      </c>
      <c r="CL2085" t="s">
        <v>20</v>
      </c>
      <c r="CN2085">
        <f>IF(AND(Table11[[#This Row],[CF heating system]]&lt;&gt;"Gas boiler",Table11[[#This Row],[Subsector]]&lt;&gt;"Industry"),1,0)</f>
        <v>1</v>
      </c>
      <c r="CO2085" s="19">
        <v>0</v>
      </c>
    </row>
    <row r="2086" spans="87:93" x14ac:dyDescent="0.25">
      <c r="CI2086" t="s">
        <v>211</v>
      </c>
      <c r="CJ2086">
        <v>37</v>
      </c>
      <c r="CK2086" t="s">
        <v>333</v>
      </c>
      <c r="CL2086" t="s">
        <v>20</v>
      </c>
      <c r="CN2086">
        <f>IF(AND(Table11[[#This Row],[CF heating system]]&lt;&gt;"Gas boiler",Table11[[#This Row],[Subsector]]&lt;&gt;"Industry"),1,0)</f>
        <v>1</v>
      </c>
      <c r="CO2086" s="19">
        <v>0</v>
      </c>
    </row>
    <row r="2087" spans="87:93" x14ac:dyDescent="0.25">
      <c r="CI2087" t="s">
        <v>211</v>
      </c>
      <c r="CJ2087">
        <v>38</v>
      </c>
      <c r="CK2087" t="s">
        <v>333</v>
      </c>
      <c r="CL2087" t="s">
        <v>20</v>
      </c>
      <c r="CN2087">
        <f>IF(AND(Table11[[#This Row],[CF heating system]]&lt;&gt;"Gas boiler",Table11[[#This Row],[Subsector]]&lt;&gt;"Industry"),1,0)</f>
        <v>1</v>
      </c>
      <c r="CO2087" s="19">
        <v>0</v>
      </c>
    </row>
    <row r="2088" spans="87:93" x14ac:dyDescent="0.25">
      <c r="CI2088" t="s">
        <v>211</v>
      </c>
      <c r="CJ2088">
        <v>39</v>
      </c>
      <c r="CK2088" t="s">
        <v>333</v>
      </c>
      <c r="CL2088" t="s">
        <v>20</v>
      </c>
      <c r="CN2088">
        <f>IF(AND(Table11[[#This Row],[CF heating system]]&lt;&gt;"Gas boiler",Table11[[#This Row],[Subsector]]&lt;&gt;"Industry"),1,0)</f>
        <v>1</v>
      </c>
      <c r="CO2088" s="19">
        <v>0</v>
      </c>
    </row>
    <row r="2089" spans="87:93" x14ac:dyDescent="0.25">
      <c r="CI2089" t="s">
        <v>211</v>
      </c>
      <c r="CJ2089">
        <v>40</v>
      </c>
      <c r="CK2089" t="s">
        <v>333</v>
      </c>
      <c r="CL2089" t="s">
        <v>331</v>
      </c>
      <c r="CN2089">
        <f>IF(AND(Table11[[#This Row],[CF heating system]]&lt;&gt;"Gas boiler",Table11[[#This Row],[Subsector]]&lt;&gt;"Industry"),1,0)</f>
        <v>1</v>
      </c>
      <c r="CO2089" s="19">
        <v>0</v>
      </c>
    </row>
    <row r="2090" spans="87:93" x14ac:dyDescent="0.25">
      <c r="CI2090" t="s">
        <v>211</v>
      </c>
      <c r="CJ2090">
        <v>41</v>
      </c>
      <c r="CK2090" t="s">
        <v>333</v>
      </c>
      <c r="CL2090" t="s">
        <v>331</v>
      </c>
      <c r="CN2090">
        <f>IF(AND(Table11[[#This Row],[CF heating system]]&lt;&gt;"Gas boiler",Table11[[#This Row],[Subsector]]&lt;&gt;"Industry"),1,0)</f>
        <v>1</v>
      </c>
      <c r="CO2090" s="19">
        <v>0</v>
      </c>
    </row>
    <row r="2091" spans="87:93" x14ac:dyDescent="0.25">
      <c r="CI2091" t="s">
        <v>211</v>
      </c>
      <c r="CJ2091">
        <v>42</v>
      </c>
      <c r="CK2091" t="s">
        <v>333</v>
      </c>
      <c r="CL2091" t="s">
        <v>331</v>
      </c>
      <c r="CN2091">
        <f>IF(AND(Table11[[#This Row],[CF heating system]]&lt;&gt;"Gas boiler",Table11[[#This Row],[Subsector]]&lt;&gt;"Industry"),1,0)</f>
        <v>1</v>
      </c>
      <c r="CO2091" s="19">
        <v>0</v>
      </c>
    </row>
    <row r="2092" spans="87:93" x14ac:dyDescent="0.25">
      <c r="CI2092" t="s">
        <v>211</v>
      </c>
      <c r="CJ2092">
        <v>43</v>
      </c>
      <c r="CK2092" t="s">
        <v>333</v>
      </c>
      <c r="CL2092" t="s">
        <v>331</v>
      </c>
      <c r="CN2092">
        <f>IF(AND(Table11[[#This Row],[CF heating system]]&lt;&gt;"Gas boiler",Table11[[#This Row],[Subsector]]&lt;&gt;"Industry"),1,0)</f>
        <v>1</v>
      </c>
      <c r="CO2092" s="19">
        <v>0</v>
      </c>
    </row>
    <row r="2093" spans="87:93" x14ac:dyDescent="0.25">
      <c r="CI2093" t="s">
        <v>211</v>
      </c>
      <c r="CJ2093">
        <v>44</v>
      </c>
      <c r="CK2093" t="s">
        <v>333</v>
      </c>
      <c r="CL2093" t="s">
        <v>331</v>
      </c>
      <c r="CN2093">
        <f>IF(AND(Table11[[#This Row],[CF heating system]]&lt;&gt;"Gas boiler",Table11[[#This Row],[Subsector]]&lt;&gt;"Industry"),1,0)</f>
        <v>1</v>
      </c>
      <c r="CO2093" s="19">
        <v>0</v>
      </c>
    </row>
    <row r="2094" spans="87:93" x14ac:dyDescent="0.25">
      <c r="CI2094" t="s">
        <v>211</v>
      </c>
      <c r="CJ2094">
        <v>45</v>
      </c>
      <c r="CK2094" t="s">
        <v>333</v>
      </c>
      <c r="CL2094" t="s">
        <v>331</v>
      </c>
      <c r="CN2094">
        <f>IF(AND(Table11[[#This Row],[CF heating system]]&lt;&gt;"Gas boiler",Table11[[#This Row],[Subsector]]&lt;&gt;"Industry"),1,0)</f>
        <v>1</v>
      </c>
      <c r="CO2094" s="19">
        <v>0</v>
      </c>
    </row>
    <row r="2095" spans="87:93" x14ac:dyDescent="0.25">
      <c r="CI2095" t="s">
        <v>211</v>
      </c>
      <c r="CJ2095">
        <v>46</v>
      </c>
      <c r="CK2095" t="s">
        <v>333</v>
      </c>
      <c r="CL2095" t="s">
        <v>331</v>
      </c>
      <c r="CN2095">
        <f>IF(AND(Table11[[#This Row],[CF heating system]]&lt;&gt;"Gas boiler",Table11[[#This Row],[Subsector]]&lt;&gt;"Industry"),1,0)</f>
        <v>1</v>
      </c>
      <c r="CO2095" s="19">
        <v>0</v>
      </c>
    </row>
    <row r="2096" spans="87:93" x14ac:dyDescent="0.25">
      <c r="CI2096" t="s">
        <v>211</v>
      </c>
      <c r="CJ2096">
        <v>47</v>
      </c>
      <c r="CK2096" t="s">
        <v>333</v>
      </c>
      <c r="CL2096" t="s">
        <v>331</v>
      </c>
      <c r="CN2096">
        <f>IF(AND(Table11[[#This Row],[CF heating system]]&lt;&gt;"Gas boiler",Table11[[#This Row],[Subsector]]&lt;&gt;"Industry"),1,0)</f>
        <v>1</v>
      </c>
      <c r="CO2096" s="19">
        <v>0</v>
      </c>
    </row>
    <row r="2097" spans="87:93" x14ac:dyDescent="0.25">
      <c r="CI2097" t="s">
        <v>211</v>
      </c>
      <c r="CJ2097">
        <v>48</v>
      </c>
      <c r="CK2097" t="s">
        <v>333</v>
      </c>
      <c r="CL2097" t="s">
        <v>331</v>
      </c>
      <c r="CN2097">
        <f>IF(AND(Table11[[#This Row],[CF heating system]]&lt;&gt;"Gas boiler",Table11[[#This Row],[Subsector]]&lt;&gt;"Industry"),1,0)</f>
        <v>1</v>
      </c>
      <c r="CO2097" s="19">
        <v>0</v>
      </c>
    </row>
    <row r="2098" spans="87:93" x14ac:dyDescent="0.25">
      <c r="CI2098" t="s">
        <v>211</v>
      </c>
      <c r="CJ2098">
        <v>49</v>
      </c>
      <c r="CK2098" t="s">
        <v>333</v>
      </c>
      <c r="CL2098" t="s">
        <v>331</v>
      </c>
      <c r="CN2098">
        <f>IF(AND(Table11[[#This Row],[CF heating system]]&lt;&gt;"Gas boiler",Table11[[#This Row],[Subsector]]&lt;&gt;"Industry"),1,0)</f>
        <v>1</v>
      </c>
      <c r="CO2098" s="19">
        <v>0</v>
      </c>
    </row>
    <row r="2099" spans="87:93" x14ac:dyDescent="0.25">
      <c r="CI2099" t="s">
        <v>211</v>
      </c>
      <c r="CJ2099">
        <v>50</v>
      </c>
      <c r="CK2099" t="s">
        <v>333</v>
      </c>
      <c r="CL2099" t="s">
        <v>331</v>
      </c>
      <c r="CN2099">
        <f>IF(AND(Table11[[#This Row],[CF heating system]]&lt;&gt;"Gas boiler",Table11[[#This Row],[Subsector]]&lt;&gt;"Industry"),1,0)</f>
        <v>1</v>
      </c>
      <c r="CO2099" s="19">
        <v>0</v>
      </c>
    </row>
    <row r="2100" spans="87:93" x14ac:dyDescent="0.25">
      <c r="CI2100" t="s">
        <v>211</v>
      </c>
      <c r="CJ2100">
        <v>51</v>
      </c>
      <c r="CK2100" t="s">
        <v>333</v>
      </c>
      <c r="CL2100" t="s">
        <v>331</v>
      </c>
      <c r="CN2100">
        <f>IF(AND(Table11[[#This Row],[CF heating system]]&lt;&gt;"Gas boiler",Table11[[#This Row],[Subsector]]&lt;&gt;"Industry"),1,0)</f>
        <v>1</v>
      </c>
      <c r="CO2100" s="19">
        <v>0</v>
      </c>
    </row>
    <row r="2101" spans="87:93" x14ac:dyDescent="0.25">
      <c r="CI2101" t="s">
        <v>211</v>
      </c>
      <c r="CJ2101">
        <v>52</v>
      </c>
      <c r="CK2101" t="s">
        <v>333</v>
      </c>
      <c r="CL2101" t="s">
        <v>25</v>
      </c>
      <c r="CN2101">
        <f>IF(AND(Table11[[#This Row],[CF heating system]]&lt;&gt;"Gas boiler",Table11[[#This Row],[Subsector]]&lt;&gt;"Industry"),1,0)</f>
        <v>0</v>
      </c>
      <c r="CO2101" s="19">
        <v>0</v>
      </c>
    </row>
    <row r="2102" spans="87:93" x14ac:dyDescent="0.25">
      <c r="CI2102" t="s">
        <v>211</v>
      </c>
      <c r="CJ2102">
        <v>53</v>
      </c>
      <c r="CK2102" t="s">
        <v>333</v>
      </c>
      <c r="CL2102" t="s">
        <v>25</v>
      </c>
      <c r="CN2102">
        <f>IF(AND(Table11[[#This Row],[CF heating system]]&lt;&gt;"Gas boiler",Table11[[#This Row],[Subsector]]&lt;&gt;"Industry"),1,0)</f>
        <v>0</v>
      </c>
      <c r="CO2102" s="19">
        <v>0</v>
      </c>
    </row>
    <row r="2103" spans="87:93" x14ac:dyDescent="0.25">
      <c r="CI2103" t="s">
        <v>211</v>
      </c>
      <c r="CJ2103">
        <v>54</v>
      </c>
      <c r="CK2103" t="s">
        <v>333</v>
      </c>
      <c r="CL2103" t="s">
        <v>25</v>
      </c>
      <c r="CN2103">
        <f>IF(AND(Table11[[#This Row],[CF heating system]]&lt;&gt;"Gas boiler",Table11[[#This Row],[Subsector]]&lt;&gt;"Industry"),1,0)</f>
        <v>0</v>
      </c>
      <c r="CO2103" s="19">
        <v>0</v>
      </c>
    </row>
    <row r="2104" spans="87:93" x14ac:dyDescent="0.25">
      <c r="CI2104" t="s">
        <v>211</v>
      </c>
      <c r="CJ2104">
        <v>55</v>
      </c>
      <c r="CK2104" t="s">
        <v>333</v>
      </c>
      <c r="CL2104" t="s">
        <v>25</v>
      </c>
      <c r="CN2104">
        <f>IF(AND(Table11[[#This Row],[CF heating system]]&lt;&gt;"Gas boiler",Table11[[#This Row],[Subsector]]&lt;&gt;"Industry"),1,0)</f>
        <v>0</v>
      </c>
      <c r="CO2104" s="19">
        <v>0</v>
      </c>
    </row>
    <row r="2105" spans="87:93" x14ac:dyDescent="0.25">
      <c r="CI2105" t="s">
        <v>211</v>
      </c>
      <c r="CJ2105">
        <v>56</v>
      </c>
      <c r="CK2105" t="s">
        <v>333</v>
      </c>
      <c r="CL2105" t="s">
        <v>25</v>
      </c>
      <c r="CN2105">
        <f>IF(AND(Table11[[#This Row],[CF heating system]]&lt;&gt;"Gas boiler",Table11[[#This Row],[Subsector]]&lt;&gt;"Industry"),1,0)</f>
        <v>0</v>
      </c>
      <c r="CO2105" s="19">
        <v>0</v>
      </c>
    </row>
    <row r="2106" spans="87:93" x14ac:dyDescent="0.25">
      <c r="CI2106" t="s">
        <v>211</v>
      </c>
      <c r="CJ2106">
        <v>57</v>
      </c>
      <c r="CK2106" t="s">
        <v>333</v>
      </c>
      <c r="CL2106" t="s">
        <v>25</v>
      </c>
      <c r="CN2106">
        <f>IF(AND(Table11[[#This Row],[CF heating system]]&lt;&gt;"Gas boiler",Table11[[#This Row],[Subsector]]&lt;&gt;"Industry"),1,0)</f>
        <v>0</v>
      </c>
      <c r="CO2106" s="19">
        <v>0</v>
      </c>
    </row>
    <row r="2107" spans="87:93" x14ac:dyDescent="0.25">
      <c r="CI2107" t="s">
        <v>211</v>
      </c>
      <c r="CJ2107">
        <v>58</v>
      </c>
      <c r="CK2107" t="s">
        <v>333</v>
      </c>
      <c r="CL2107" t="s">
        <v>25</v>
      </c>
      <c r="CN2107">
        <f>IF(AND(Table11[[#This Row],[CF heating system]]&lt;&gt;"Gas boiler",Table11[[#This Row],[Subsector]]&lt;&gt;"Industry"),1,0)</f>
        <v>0</v>
      </c>
      <c r="CO2107" s="19">
        <v>0</v>
      </c>
    </row>
    <row r="2108" spans="87:93" x14ac:dyDescent="0.25">
      <c r="CI2108" t="s">
        <v>211</v>
      </c>
      <c r="CJ2108">
        <v>59</v>
      </c>
      <c r="CK2108" t="s">
        <v>333</v>
      </c>
      <c r="CL2108" t="s">
        <v>20</v>
      </c>
      <c r="CN2108">
        <f>IF(AND(Table11[[#This Row],[CF heating system]]&lt;&gt;"Gas boiler",Table11[[#This Row],[Subsector]]&lt;&gt;"Industry"),1,0)</f>
        <v>1</v>
      </c>
      <c r="CO2108" s="19">
        <v>0</v>
      </c>
    </row>
    <row r="2109" spans="87:93" x14ac:dyDescent="0.25">
      <c r="CI2109" t="s">
        <v>211</v>
      </c>
      <c r="CJ2109">
        <v>60</v>
      </c>
      <c r="CK2109" t="s">
        <v>333</v>
      </c>
      <c r="CL2109" t="s">
        <v>20</v>
      </c>
      <c r="CN2109">
        <f>IF(AND(Table11[[#This Row],[CF heating system]]&lt;&gt;"Gas boiler",Table11[[#This Row],[Subsector]]&lt;&gt;"Industry"),1,0)</f>
        <v>1</v>
      </c>
      <c r="CO2109" s="19">
        <v>0</v>
      </c>
    </row>
    <row r="2110" spans="87:93" x14ac:dyDescent="0.25">
      <c r="CI2110" t="s">
        <v>211</v>
      </c>
      <c r="CJ2110">
        <v>61</v>
      </c>
      <c r="CK2110" t="s">
        <v>333</v>
      </c>
      <c r="CL2110" t="s">
        <v>20</v>
      </c>
      <c r="CN2110">
        <f>IF(AND(Table11[[#This Row],[CF heating system]]&lt;&gt;"Gas boiler",Table11[[#This Row],[Subsector]]&lt;&gt;"Industry"),1,0)</f>
        <v>1</v>
      </c>
      <c r="CO2110" s="19">
        <v>0</v>
      </c>
    </row>
    <row r="2111" spans="87:93" x14ac:dyDescent="0.25">
      <c r="CI2111" t="s">
        <v>211</v>
      </c>
      <c r="CJ2111">
        <v>62</v>
      </c>
      <c r="CK2111" t="s">
        <v>333</v>
      </c>
      <c r="CL2111" t="s">
        <v>20</v>
      </c>
      <c r="CN2111">
        <f>IF(AND(Table11[[#This Row],[CF heating system]]&lt;&gt;"Gas boiler",Table11[[#This Row],[Subsector]]&lt;&gt;"Industry"),1,0)</f>
        <v>1</v>
      </c>
      <c r="CO2111" s="19">
        <v>0</v>
      </c>
    </row>
    <row r="2112" spans="87:93" x14ac:dyDescent="0.25">
      <c r="CI2112" t="s">
        <v>211</v>
      </c>
      <c r="CJ2112">
        <v>63</v>
      </c>
      <c r="CK2112" t="s">
        <v>333</v>
      </c>
      <c r="CL2112" t="s">
        <v>20</v>
      </c>
      <c r="CN2112">
        <f>IF(AND(Table11[[#This Row],[CF heating system]]&lt;&gt;"Gas boiler",Table11[[#This Row],[Subsector]]&lt;&gt;"Industry"),1,0)</f>
        <v>1</v>
      </c>
      <c r="CO2112" s="19">
        <v>0</v>
      </c>
    </row>
    <row r="2113" spans="87:93" x14ac:dyDescent="0.25">
      <c r="CI2113" t="s">
        <v>211</v>
      </c>
      <c r="CJ2113">
        <v>64</v>
      </c>
      <c r="CK2113" t="s">
        <v>333</v>
      </c>
      <c r="CL2113" t="s">
        <v>20</v>
      </c>
      <c r="CN2113">
        <f>IF(AND(Table11[[#This Row],[CF heating system]]&lt;&gt;"Gas boiler",Table11[[#This Row],[Subsector]]&lt;&gt;"Industry"),1,0)</f>
        <v>1</v>
      </c>
      <c r="CO2113" s="19">
        <v>0</v>
      </c>
    </row>
    <row r="2114" spans="87:93" x14ac:dyDescent="0.25">
      <c r="CI2114" t="s">
        <v>211</v>
      </c>
      <c r="CJ2114">
        <v>65</v>
      </c>
      <c r="CK2114" t="s">
        <v>333</v>
      </c>
      <c r="CL2114" t="s">
        <v>20</v>
      </c>
      <c r="CN2114">
        <f>IF(AND(Table11[[#This Row],[CF heating system]]&lt;&gt;"Gas boiler",Table11[[#This Row],[Subsector]]&lt;&gt;"Industry"),1,0)</f>
        <v>1</v>
      </c>
      <c r="CO2114" s="19">
        <v>0</v>
      </c>
    </row>
    <row r="2115" spans="87:93" x14ac:dyDescent="0.25">
      <c r="CI2115" t="s">
        <v>211</v>
      </c>
      <c r="CJ2115">
        <v>66</v>
      </c>
      <c r="CK2115" t="s">
        <v>333</v>
      </c>
      <c r="CL2115" t="s">
        <v>331</v>
      </c>
      <c r="CN2115">
        <f>IF(AND(Table11[[#This Row],[CF heating system]]&lt;&gt;"Gas boiler",Table11[[#This Row],[Subsector]]&lt;&gt;"Industry"),1,0)</f>
        <v>1</v>
      </c>
      <c r="CO2115" s="19">
        <v>0</v>
      </c>
    </row>
    <row r="2116" spans="87:93" x14ac:dyDescent="0.25">
      <c r="CI2116" t="s">
        <v>211</v>
      </c>
      <c r="CJ2116">
        <v>67</v>
      </c>
      <c r="CK2116" t="s">
        <v>333</v>
      </c>
      <c r="CL2116" t="s">
        <v>331</v>
      </c>
      <c r="CN2116">
        <f>IF(AND(Table11[[#This Row],[CF heating system]]&lt;&gt;"Gas boiler",Table11[[#This Row],[Subsector]]&lt;&gt;"Industry"),1,0)</f>
        <v>1</v>
      </c>
      <c r="CO2116" s="19">
        <v>0</v>
      </c>
    </row>
    <row r="2117" spans="87:93" x14ac:dyDescent="0.25">
      <c r="CI2117" t="s">
        <v>211</v>
      </c>
      <c r="CJ2117">
        <v>68</v>
      </c>
      <c r="CK2117" t="s">
        <v>333</v>
      </c>
      <c r="CL2117" t="s">
        <v>331</v>
      </c>
      <c r="CN2117">
        <f>IF(AND(Table11[[#This Row],[CF heating system]]&lt;&gt;"Gas boiler",Table11[[#This Row],[Subsector]]&lt;&gt;"Industry"),1,0)</f>
        <v>1</v>
      </c>
      <c r="CO2117" s="19">
        <v>0</v>
      </c>
    </row>
    <row r="2118" spans="87:93" x14ac:dyDescent="0.25">
      <c r="CI2118" t="s">
        <v>211</v>
      </c>
      <c r="CJ2118">
        <v>69</v>
      </c>
      <c r="CK2118" t="s">
        <v>333</v>
      </c>
      <c r="CL2118" t="s">
        <v>331</v>
      </c>
      <c r="CN2118">
        <f>IF(AND(Table11[[#This Row],[CF heating system]]&lt;&gt;"Gas boiler",Table11[[#This Row],[Subsector]]&lt;&gt;"Industry"),1,0)</f>
        <v>1</v>
      </c>
      <c r="CO2118" s="19">
        <v>0</v>
      </c>
    </row>
    <row r="2119" spans="87:93" x14ac:dyDescent="0.25">
      <c r="CI2119" t="s">
        <v>211</v>
      </c>
      <c r="CJ2119">
        <v>70</v>
      </c>
      <c r="CK2119" t="s">
        <v>333</v>
      </c>
      <c r="CL2119" t="s">
        <v>331</v>
      </c>
      <c r="CN2119">
        <f>IF(AND(Table11[[#This Row],[CF heating system]]&lt;&gt;"Gas boiler",Table11[[#This Row],[Subsector]]&lt;&gt;"Industry"),1,0)</f>
        <v>1</v>
      </c>
      <c r="CO2119" s="19">
        <v>0</v>
      </c>
    </row>
    <row r="2120" spans="87:93" x14ac:dyDescent="0.25">
      <c r="CI2120" t="s">
        <v>211</v>
      </c>
      <c r="CJ2120">
        <v>71</v>
      </c>
      <c r="CK2120" t="s">
        <v>333</v>
      </c>
      <c r="CL2120" t="s">
        <v>331</v>
      </c>
      <c r="CN2120">
        <f>IF(AND(Table11[[#This Row],[CF heating system]]&lt;&gt;"Gas boiler",Table11[[#This Row],[Subsector]]&lt;&gt;"Industry"),1,0)</f>
        <v>1</v>
      </c>
      <c r="CO2120" s="19">
        <v>0</v>
      </c>
    </row>
    <row r="2121" spans="87:93" x14ac:dyDescent="0.25">
      <c r="CI2121" t="s">
        <v>211</v>
      </c>
      <c r="CJ2121">
        <v>72</v>
      </c>
      <c r="CK2121" t="s">
        <v>333</v>
      </c>
      <c r="CL2121" t="s">
        <v>331</v>
      </c>
      <c r="CN2121">
        <f>IF(AND(Table11[[#This Row],[CF heating system]]&lt;&gt;"Gas boiler",Table11[[#This Row],[Subsector]]&lt;&gt;"Industry"),1,0)</f>
        <v>1</v>
      </c>
      <c r="CO2121" s="19">
        <v>0</v>
      </c>
    </row>
    <row r="2122" spans="87:93" x14ac:dyDescent="0.25">
      <c r="CI2122" t="s">
        <v>211</v>
      </c>
      <c r="CJ2122">
        <v>73</v>
      </c>
      <c r="CK2122" t="s">
        <v>333</v>
      </c>
      <c r="CL2122" t="s">
        <v>331</v>
      </c>
      <c r="CN2122">
        <f>IF(AND(Table11[[#This Row],[CF heating system]]&lt;&gt;"Gas boiler",Table11[[#This Row],[Subsector]]&lt;&gt;"Industry"),1,0)</f>
        <v>1</v>
      </c>
      <c r="CO2122" s="19">
        <v>0</v>
      </c>
    </row>
    <row r="2123" spans="87:93" x14ac:dyDescent="0.25">
      <c r="CI2123" t="s">
        <v>211</v>
      </c>
      <c r="CJ2123">
        <v>74</v>
      </c>
      <c r="CK2123" t="s">
        <v>333</v>
      </c>
      <c r="CL2123" t="s">
        <v>331</v>
      </c>
      <c r="CN2123">
        <f>IF(AND(Table11[[#This Row],[CF heating system]]&lt;&gt;"Gas boiler",Table11[[#This Row],[Subsector]]&lt;&gt;"Industry"),1,0)</f>
        <v>1</v>
      </c>
      <c r="CO2123" s="19">
        <v>0</v>
      </c>
    </row>
    <row r="2124" spans="87:93" x14ac:dyDescent="0.25">
      <c r="CI2124" t="s">
        <v>211</v>
      </c>
      <c r="CJ2124">
        <v>75</v>
      </c>
      <c r="CK2124" t="s">
        <v>333</v>
      </c>
      <c r="CL2124" t="s">
        <v>331</v>
      </c>
      <c r="CN2124">
        <f>IF(AND(Table11[[#This Row],[CF heating system]]&lt;&gt;"Gas boiler",Table11[[#This Row],[Subsector]]&lt;&gt;"Industry"),1,0)</f>
        <v>1</v>
      </c>
      <c r="CO2124" s="19">
        <v>0</v>
      </c>
    </row>
    <row r="2125" spans="87:93" x14ac:dyDescent="0.25">
      <c r="CI2125" t="s">
        <v>211</v>
      </c>
      <c r="CJ2125">
        <v>76</v>
      </c>
      <c r="CK2125" t="s">
        <v>333</v>
      </c>
      <c r="CL2125" t="s">
        <v>25</v>
      </c>
      <c r="CN2125">
        <f>IF(AND(Table11[[#This Row],[CF heating system]]&lt;&gt;"Gas boiler",Table11[[#This Row],[Subsector]]&lt;&gt;"Industry"),1,0)</f>
        <v>0</v>
      </c>
      <c r="CO2125" s="19">
        <v>0</v>
      </c>
    </row>
    <row r="2126" spans="87:93" x14ac:dyDescent="0.25">
      <c r="CI2126" t="s">
        <v>211</v>
      </c>
      <c r="CJ2126">
        <v>77</v>
      </c>
      <c r="CK2126" t="s">
        <v>333</v>
      </c>
      <c r="CL2126" t="s">
        <v>25</v>
      </c>
      <c r="CN2126">
        <f>IF(AND(Table11[[#This Row],[CF heating system]]&lt;&gt;"Gas boiler",Table11[[#This Row],[Subsector]]&lt;&gt;"Industry"),1,0)</f>
        <v>0</v>
      </c>
      <c r="CO2126" s="19">
        <v>0</v>
      </c>
    </row>
    <row r="2127" spans="87:93" x14ac:dyDescent="0.25">
      <c r="CI2127" t="s">
        <v>211</v>
      </c>
      <c r="CJ2127">
        <v>78</v>
      </c>
      <c r="CK2127" t="s">
        <v>333</v>
      </c>
      <c r="CL2127" t="s">
        <v>25</v>
      </c>
      <c r="CN2127">
        <f>IF(AND(Table11[[#This Row],[CF heating system]]&lt;&gt;"Gas boiler",Table11[[#This Row],[Subsector]]&lt;&gt;"Industry"),1,0)</f>
        <v>0</v>
      </c>
      <c r="CO2127" s="19">
        <v>0</v>
      </c>
    </row>
    <row r="2128" spans="87:93" x14ac:dyDescent="0.25">
      <c r="CI2128" t="s">
        <v>211</v>
      </c>
      <c r="CJ2128">
        <v>79</v>
      </c>
      <c r="CK2128" t="s">
        <v>333</v>
      </c>
      <c r="CL2128" t="s">
        <v>25</v>
      </c>
      <c r="CN2128">
        <f>IF(AND(Table11[[#This Row],[CF heating system]]&lt;&gt;"Gas boiler",Table11[[#This Row],[Subsector]]&lt;&gt;"Industry"),1,0)</f>
        <v>0</v>
      </c>
      <c r="CO2128" s="19">
        <v>0</v>
      </c>
    </row>
    <row r="2129" spans="87:93" x14ac:dyDescent="0.25">
      <c r="CI2129" t="s">
        <v>211</v>
      </c>
      <c r="CJ2129">
        <v>80</v>
      </c>
      <c r="CK2129" t="s">
        <v>333</v>
      </c>
      <c r="CL2129" t="s">
        <v>20</v>
      </c>
      <c r="CN2129">
        <f>IF(AND(Table11[[#This Row],[CF heating system]]&lt;&gt;"Gas boiler",Table11[[#This Row],[Subsector]]&lt;&gt;"Industry"),1,0)</f>
        <v>1</v>
      </c>
      <c r="CO2129" s="19">
        <v>0</v>
      </c>
    </row>
    <row r="2130" spans="87:93" x14ac:dyDescent="0.25">
      <c r="CI2130" t="s">
        <v>211</v>
      </c>
      <c r="CJ2130">
        <v>81</v>
      </c>
      <c r="CK2130" t="s">
        <v>333</v>
      </c>
      <c r="CL2130" t="s">
        <v>20</v>
      </c>
      <c r="CN2130">
        <f>IF(AND(Table11[[#This Row],[CF heating system]]&lt;&gt;"Gas boiler",Table11[[#This Row],[Subsector]]&lt;&gt;"Industry"),1,0)</f>
        <v>1</v>
      </c>
      <c r="CO2130" s="19">
        <v>0</v>
      </c>
    </row>
    <row r="2131" spans="87:93" x14ac:dyDescent="0.25">
      <c r="CI2131" t="s">
        <v>211</v>
      </c>
      <c r="CJ2131">
        <v>82</v>
      </c>
      <c r="CK2131" t="s">
        <v>333</v>
      </c>
      <c r="CL2131" t="s">
        <v>20</v>
      </c>
      <c r="CN2131">
        <f>IF(AND(Table11[[#This Row],[CF heating system]]&lt;&gt;"Gas boiler",Table11[[#This Row],[Subsector]]&lt;&gt;"Industry"),1,0)</f>
        <v>1</v>
      </c>
      <c r="CO2131" s="19">
        <v>0</v>
      </c>
    </row>
    <row r="2132" spans="87:93" x14ac:dyDescent="0.25">
      <c r="CI2132" t="s">
        <v>211</v>
      </c>
      <c r="CJ2132">
        <v>83</v>
      </c>
      <c r="CK2132" t="s">
        <v>333</v>
      </c>
      <c r="CL2132" t="s">
        <v>20</v>
      </c>
      <c r="CN2132">
        <f>IF(AND(Table11[[#This Row],[CF heating system]]&lt;&gt;"Gas boiler",Table11[[#This Row],[Subsector]]&lt;&gt;"Industry"),1,0)</f>
        <v>1</v>
      </c>
      <c r="CO2132" s="19">
        <v>0</v>
      </c>
    </row>
    <row r="2133" spans="87:93" x14ac:dyDescent="0.25">
      <c r="CI2133" t="s">
        <v>211</v>
      </c>
      <c r="CJ2133">
        <v>84</v>
      </c>
      <c r="CK2133" t="s">
        <v>333</v>
      </c>
      <c r="CL2133" t="s">
        <v>331</v>
      </c>
      <c r="CN2133">
        <f>IF(AND(Table11[[#This Row],[CF heating system]]&lt;&gt;"Gas boiler",Table11[[#This Row],[Subsector]]&lt;&gt;"Industry"),1,0)</f>
        <v>1</v>
      </c>
      <c r="CO2133" s="19">
        <v>0</v>
      </c>
    </row>
    <row r="2134" spans="87:93" x14ac:dyDescent="0.25">
      <c r="CI2134" t="s">
        <v>211</v>
      </c>
      <c r="CJ2134">
        <v>85</v>
      </c>
      <c r="CK2134" t="s">
        <v>333</v>
      </c>
      <c r="CL2134" t="s">
        <v>331</v>
      </c>
      <c r="CN2134">
        <f>IF(AND(Table11[[#This Row],[CF heating system]]&lt;&gt;"Gas boiler",Table11[[#This Row],[Subsector]]&lt;&gt;"Industry"),1,0)</f>
        <v>1</v>
      </c>
      <c r="CO2134" s="19">
        <v>0</v>
      </c>
    </row>
    <row r="2135" spans="87:93" x14ac:dyDescent="0.25">
      <c r="CI2135" t="s">
        <v>211</v>
      </c>
      <c r="CJ2135">
        <v>86</v>
      </c>
      <c r="CK2135" t="s">
        <v>333</v>
      </c>
      <c r="CL2135" t="s">
        <v>331</v>
      </c>
      <c r="CN2135">
        <f>IF(AND(Table11[[#This Row],[CF heating system]]&lt;&gt;"Gas boiler",Table11[[#This Row],[Subsector]]&lt;&gt;"Industry"),1,0)</f>
        <v>1</v>
      </c>
      <c r="CO2135" s="19">
        <v>0</v>
      </c>
    </row>
    <row r="2136" spans="87:93" x14ac:dyDescent="0.25">
      <c r="CI2136" t="s">
        <v>211</v>
      </c>
      <c r="CJ2136">
        <v>87</v>
      </c>
      <c r="CK2136" t="s">
        <v>333</v>
      </c>
      <c r="CL2136" t="s">
        <v>331</v>
      </c>
      <c r="CN2136">
        <f>IF(AND(Table11[[#This Row],[CF heating system]]&lt;&gt;"Gas boiler",Table11[[#This Row],[Subsector]]&lt;&gt;"Industry"),1,0)</f>
        <v>1</v>
      </c>
      <c r="CO2136" s="19">
        <v>0</v>
      </c>
    </row>
    <row r="2137" spans="87:93" x14ac:dyDescent="0.25">
      <c r="CI2137" t="s">
        <v>211</v>
      </c>
      <c r="CJ2137">
        <v>88</v>
      </c>
      <c r="CK2137" t="s">
        <v>333</v>
      </c>
      <c r="CL2137" t="s">
        <v>331</v>
      </c>
      <c r="CN2137">
        <f>IF(AND(Table11[[#This Row],[CF heating system]]&lt;&gt;"Gas boiler",Table11[[#This Row],[Subsector]]&lt;&gt;"Industry"),1,0)</f>
        <v>1</v>
      </c>
      <c r="CO2137" s="19">
        <v>0</v>
      </c>
    </row>
    <row r="2138" spans="87:93" x14ac:dyDescent="0.25">
      <c r="CI2138" t="s">
        <v>211</v>
      </c>
      <c r="CJ2138">
        <v>89</v>
      </c>
      <c r="CK2138" t="s">
        <v>333</v>
      </c>
      <c r="CL2138" t="s">
        <v>331</v>
      </c>
      <c r="CN2138">
        <f>IF(AND(Table11[[#This Row],[CF heating system]]&lt;&gt;"Gas boiler",Table11[[#This Row],[Subsector]]&lt;&gt;"Industry"),1,0)</f>
        <v>1</v>
      </c>
      <c r="CO2138" s="19">
        <v>0</v>
      </c>
    </row>
    <row r="2139" spans="87:93" x14ac:dyDescent="0.25">
      <c r="CI2139" t="s">
        <v>211</v>
      </c>
      <c r="CJ2139">
        <v>90</v>
      </c>
      <c r="CK2139" t="s">
        <v>333</v>
      </c>
      <c r="CL2139" t="s">
        <v>331</v>
      </c>
      <c r="CN2139">
        <f>IF(AND(Table11[[#This Row],[CF heating system]]&lt;&gt;"Gas boiler",Table11[[#This Row],[Subsector]]&lt;&gt;"Industry"),1,0)</f>
        <v>1</v>
      </c>
      <c r="CO2139" s="19">
        <v>0</v>
      </c>
    </row>
    <row r="2140" spans="87:93" x14ac:dyDescent="0.25">
      <c r="CI2140" t="s">
        <v>211</v>
      </c>
      <c r="CJ2140">
        <v>91</v>
      </c>
      <c r="CK2140" t="s">
        <v>333</v>
      </c>
      <c r="CL2140" t="s">
        <v>331</v>
      </c>
      <c r="CN2140">
        <f>IF(AND(Table11[[#This Row],[CF heating system]]&lt;&gt;"Gas boiler",Table11[[#This Row],[Subsector]]&lt;&gt;"Industry"),1,0)</f>
        <v>1</v>
      </c>
      <c r="CO2140" s="19">
        <v>0</v>
      </c>
    </row>
    <row r="2141" spans="87:93" x14ac:dyDescent="0.25">
      <c r="CI2141" t="s">
        <v>211</v>
      </c>
      <c r="CJ2141">
        <v>92</v>
      </c>
      <c r="CK2141" t="s">
        <v>333</v>
      </c>
      <c r="CL2141" t="s">
        <v>331</v>
      </c>
      <c r="CN2141">
        <f>IF(AND(Table11[[#This Row],[CF heating system]]&lt;&gt;"Gas boiler",Table11[[#This Row],[Subsector]]&lt;&gt;"Industry"),1,0)</f>
        <v>1</v>
      </c>
      <c r="CO2141" s="19">
        <v>0</v>
      </c>
    </row>
    <row r="2142" spans="87:93" x14ac:dyDescent="0.25">
      <c r="CI2142" t="s">
        <v>211</v>
      </c>
      <c r="CJ2142">
        <v>93</v>
      </c>
      <c r="CK2142" t="s">
        <v>333</v>
      </c>
      <c r="CL2142" t="s">
        <v>331</v>
      </c>
      <c r="CN2142">
        <f>IF(AND(Table11[[#This Row],[CF heating system]]&lt;&gt;"Gas boiler",Table11[[#This Row],[Subsector]]&lt;&gt;"Industry"),1,0)</f>
        <v>1</v>
      </c>
      <c r="CO2142" s="19">
        <v>0</v>
      </c>
    </row>
    <row r="2143" spans="87:93" x14ac:dyDescent="0.25">
      <c r="CI2143" t="s">
        <v>211</v>
      </c>
      <c r="CJ2143">
        <v>94</v>
      </c>
      <c r="CK2143" t="s">
        <v>333</v>
      </c>
      <c r="CL2143" t="s">
        <v>25</v>
      </c>
      <c r="CN2143">
        <f>IF(AND(Table11[[#This Row],[CF heating system]]&lt;&gt;"Gas boiler",Table11[[#This Row],[Subsector]]&lt;&gt;"Industry"),1,0)</f>
        <v>0</v>
      </c>
      <c r="CO2143" s="19">
        <v>0</v>
      </c>
    </row>
    <row r="2144" spans="87:93" x14ac:dyDescent="0.25">
      <c r="CI2144" t="s">
        <v>211</v>
      </c>
      <c r="CJ2144">
        <v>95</v>
      </c>
      <c r="CK2144" t="s">
        <v>333</v>
      </c>
      <c r="CL2144" t="s">
        <v>25</v>
      </c>
      <c r="CN2144">
        <f>IF(AND(Table11[[#This Row],[CF heating system]]&lt;&gt;"Gas boiler",Table11[[#This Row],[Subsector]]&lt;&gt;"Industry"),1,0)</f>
        <v>0</v>
      </c>
      <c r="CO2144" s="19">
        <v>0</v>
      </c>
    </row>
    <row r="2145" spans="87:93" x14ac:dyDescent="0.25">
      <c r="CI2145" t="s">
        <v>211</v>
      </c>
      <c r="CJ2145">
        <v>96</v>
      </c>
      <c r="CK2145" t="s">
        <v>333</v>
      </c>
      <c r="CL2145" t="s">
        <v>25</v>
      </c>
      <c r="CN2145">
        <f>IF(AND(Table11[[#This Row],[CF heating system]]&lt;&gt;"Gas boiler",Table11[[#This Row],[Subsector]]&lt;&gt;"Industry"),1,0)</f>
        <v>0</v>
      </c>
      <c r="CO2145" s="19">
        <v>0</v>
      </c>
    </row>
    <row r="2146" spans="87:93" x14ac:dyDescent="0.25">
      <c r="CI2146" t="s">
        <v>211</v>
      </c>
      <c r="CJ2146">
        <v>97</v>
      </c>
      <c r="CK2146" t="s">
        <v>333</v>
      </c>
      <c r="CL2146" t="s">
        <v>25</v>
      </c>
      <c r="CN2146">
        <f>IF(AND(Table11[[#This Row],[CF heating system]]&lt;&gt;"Gas boiler",Table11[[#This Row],[Subsector]]&lt;&gt;"Industry"),1,0)</f>
        <v>0</v>
      </c>
      <c r="CO2146" s="19">
        <v>0</v>
      </c>
    </row>
    <row r="2147" spans="87:93" x14ac:dyDescent="0.25">
      <c r="CI2147" t="s">
        <v>211</v>
      </c>
      <c r="CJ2147">
        <v>98</v>
      </c>
      <c r="CK2147" t="s">
        <v>333</v>
      </c>
      <c r="CL2147" t="s">
        <v>20</v>
      </c>
      <c r="CN2147">
        <f>IF(AND(Table11[[#This Row],[CF heating system]]&lt;&gt;"Gas boiler",Table11[[#This Row],[Subsector]]&lt;&gt;"Industry"),1,0)</f>
        <v>1</v>
      </c>
      <c r="CO2147" s="19">
        <v>0</v>
      </c>
    </row>
    <row r="2148" spans="87:93" x14ac:dyDescent="0.25">
      <c r="CI2148" t="s">
        <v>211</v>
      </c>
      <c r="CJ2148">
        <v>99</v>
      </c>
      <c r="CK2148" t="s">
        <v>333</v>
      </c>
      <c r="CL2148" t="s">
        <v>20</v>
      </c>
      <c r="CN2148">
        <f>IF(AND(Table11[[#This Row],[CF heating system]]&lt;&gt;"Gas boiler",Table11[[#This Row],[Subsector]]&lt;&gt;"Industry"),1,0)</f>
        <v>1</v>
      </c>
      <c r="CO2148" s="19">
        <v>0</v>
      </c>
    </row>
    <row r="2149" spans="87:93" x14ac:dyDescent="0.25">
      <c r="CI2149" t="s">
        <v>211</v>
      </c>
      <c r="CJ2149">
        <v>100</v>
      </c>
      <c r="CK2149" t="s">
        <v>333</v>
      </c>
      <c r="CL2149" t="s">
        <v>20</v>
      </c>
      <c r="CN2149">
        <f>IF(AND(Table11[[#This Row],[CF heating system]]&lt;&gt;"Gas boiler",Table11[[#This Row],[Subsector]]&lt;&gt;"Industry"),1,0)</f>
        <v>1</v>
      </c>
      <c r="CO2149" s="19">
        <v>0</v>
      </c>
    </row>
    <row r="2150" spans="87:93" x14ac:dyDescent="0.25">
      <c r="CI2150" t="s">
        <v>211</v>
      </c>
      <c r="CJ2150">
        <v>101</v>
      </c>
      <c r="CK2150" t="s">
        <v>333</v>
      </c>
      <c r="CL2150" t="s">
        <v>20</v>
      </c>
      <c r="CN2150">
        <f>IF(AND(Table11[[#This Row],[CF heating system]]&lt;&gt;"Gas boiler",Table11[[#This Row],[Subsector]]&lt;&gt;"Industry"),1,0)</f>
        <v>1</v>
      </c>
      <c r="CO2150" s="19">
        <v>0</v>
      </c>
    </row>
    <row r="2151" spans="87:93" x14ac:dyDescent="0.25">
      <c r="CI2151" t="s">
        <v>211</v>
      </c>
      <c r="CJ2151">
        <v>102</v>
      </c>
      <c r="CK2151" t="s">
        <v>333</v>
      </c>
      <c r="CL2151" t="s">
        <v>20</v>
      </c>
      <c r="CN2151">
        <f>IF(AND(Table11[[#This Row],[CF heating system]]&lt;&gt;"Gas boiler",Table11[[#This Row],[Subsector]]&lt;&gt;"Industry"),1,0)</f>
        <v>1</v>
      </c>
      <c r="CO2151" s="19">
        <v>0</v>
      </c>
    </row>
    <row r="2152" spans="87:93" x14ac:dyDescent="0.25">
      <c r="CI2152" t="s">
        <v>211</v>
      </c>
      <c r="CJ2152">
        <v>103</v>
      </c>
      <c r="CK2152" t="s">
        <v>333</v>
      </c>
      <c r="CL2152" t="s">
        <v>20</v>
      </c>
      <c r="CN2152">
        <f>IF(AND(Table11[[#This Row],[CF heating system]]&lt;&gt;"Gas boiler",Table11[[#This Row],[Subsector]]&lt;&gt;"Industry"),1,0)</f>
        <v>1</v>
      </c>
      <c r="CO2152" s="19">
        <v>0</v>
      </c>
    </row>
    <row r="2153" spans="87:93" x14ac:dyDescent="0.25">
      <c r="CI2153" t="s">
        <v>211</v>
      </c>
      <c r="CJ2153">
        <v>104</v>
      </c>
      <c r="CK2153" t="s">
        <v>333</v>
      </c>
      <c r="CL2153" t="s">
        <v>331</v>
      </c>
      <c r="CN2153">
        <f>IF(AND(Table11[[#This Row],[CF heating system]]&lt;&gt;"Gas boiler",Table11[[#This Row],[Subsector]]&lt;&gt;"Industry"),1,0)</f>
        <v>1</v>
      </c>
      <c r="CO2153" s="19">
        <v>0</v>
      </c>
    </row>
    <row r="2154" spans="87:93" x14ac:dyDescent="0.25">
      <c r="CI2154" t="s">
        <v>211</v>
      </c>
      <c r="CJ2154">
        <v>105</v>
      </c>
      <c r="CK2154" t="s">
        <v>333</v>
      </c>
      <c r="CL2154" t="s">
        <v>331</v>
      </c>
      <c r="CN2154">
        <f>IF(AND(Table11[[#This Row],[CF heating system]]&lt;&gt;"Gas boiler",Table11[[#This Row],[Subsector]]&lt;&gt;"Industry"),1,0)</f>
        <v>1</v>
      </c>
      <c r="CO2154" s="19">
        <v>0</v>
      </c>
    </row>
    <row r="2155" spans="87:93" x14ac:dyDescent="0.25">
      <c r="CI2155" t="s">
        <v>211</v>
      </c>
      <c r="CJ2155">
        <v>106</v>
      </c>
      <c r="CK2155" t="s">
        <v>333</v>
      </c>
      <c r="CL2155" t="s">
        <v>331</v>
      </c>
      <c r="CN2155">
        <f>IF(AND(Table11[[#This Row],[CF heating system]]&lt;&gt;"Gas boiler",Table11[[#This Row],[Subsector]]&lt;&gt;"Industry"),1,0)</f>
        <v>1</v>
      </c>
      <c r="CO2155" s="19">
        <v>0</v>
      </c>
    </row>
    <row r="2156" spans="87:93" x14ac:dyDescent="0.25">
      <c r="CI2156" t="s">
        <v>211</v>
      </c>
      <c r="CJ2156">
        <v>107</v>
      </c>
      <c r="CK2156" t="s">
        <v>333</v>
      </c>
      <c r="CL2156" t="s">
        <v>331</v>
      </c>
      <c r="CN2156">
        <f>IF(AND(Table11[[#This Row],[CF heating system]]&lt;&gt;"Gas boiler",Table11[[#This Row],[Subsector]]&lt;&gt;"Industry"),1,0)</f>
        <v>1</v>
      </c>
      <c r="CO2156" s="19">
        <v>0</v>
      </c>
    </row>
    <row r="2157" spans="87:93" x14ac:dyDescent="0.25">
      <c r="CI2157" t="s">
        <v>211</v>
      </c>
      <c r="CJ2157">
        <v>108</v>
      </c>
      <c r="CK2157" t="s">
        <v>333</v>
      </c>
      <c r="CL2157" t="s">
        <v>25</v>
      </c>
      <c r="CN2157">
        <f>IF(AND(Table11[[#This Row],[CF heating system]]&lt;&gt;"Gas boiler",Table11[[#This Row],[Subsector]]&lt;&gt;"Industry"),1,0)</f>
        <v>0</v>
      </c>
      <c r="CO2157" s="19">
        <v>0</v>
      </c>
    </row>
    <row r="2158" spans="87:93" x14ac:dyDescent="0.25">
      <c r="CI2158" t="s">
        <v>211</v>
      </c>
      <c r="CJ2158">
        <v>109</v>
      </c>
      <c r="CK2158" t="s">
        <v>333</v>
      </c>
      <c r="CL2158" t="s">
        <v>25</v>
      </c>
      <c r="CN2158">
        <f>IF(AND(Table11[[#This Row],[CF heating system]]&lt;&gt;"Gas boiler",Table11[[#This Row],[Subsector]]&lt;&gt;"Industry"),1,0)</f>
        <v>0</v>
      </c>
      <c r="CO2158" s="19">
        <v>0</v>
      </c>
    </row>
    <row r="2159" spans="87:93" x14ac:dyDescent="0.25">
      <c r="CI2159" t="s">
        <v>211</v>
      </c>
      <c r="CJ2159">
        <v>110</v>
      </c>
      <c r="CK2159" t="s">
        <v>333</v>
      </c>
      <c r="CL2159" t="s">
        <v>20</v>
      </c>
      <c r="CN2159">
        <f>IF(AND(Table11[[#This Row],[CF heating system]]&lt;&gt;"Gas boiler",Table11[[#This Row],[Subsector]]&lt;&gt;"Industry"),1,0)</f>
        <v>1</v>
      </c>
      <c r="CO2159" s="19">
        <v>0</v>
      </c>
    </row>
    <row r="2160" spans="87:93" x14ac:dyDescent="0.25">
      <c r="CI2160" t="s">
        <v>211</v>
      </c>
      <c r="CJ2160">
        <v>111</v>
      </c>
      <c r="CK2160" t="s">
        <v>333</v>
      </c>
      <c r="CL2160" t="s">
        <v>20</v>
      </c>
      <c r="CN2160">
        <f>IF(AND(Table11[[#This Row],[CF heating system]]&lt;&gt;"Gas boiler",Table11[[#This Row],[Subsector]]&lt;&gt;"Industry"),1,0)</f>
        <v>1</v>
      </c>
      <c r="CO2160" s="19">
        <v>0</v>
      </c>
    </row>
    <row r="2161" spans="87:93" x14ac:dyDescent="0.25">
      <c r="CI2161" t="s">
        <v>211</v>
      </c>
      <c r="CJ2161">
        <v>112</v>
      </c>
      <c r="CK2161" t="s">
        <v>333</v>
      </c>
      <c r="CL2161" t="s">
        <v>331</v>
      </c>
      <c r="CN2161">
        <f>IF(AND(Table11[[#This Row],[CF heating system]]&lt;&gt;"Gas boiler",Table11[[#This Row],[Subsector]]&lt;&gt;"Industry"),1,0)</f>
        <v>1</v>
      </c>
      <c r="CO2161" s="19">
        <v>0</v>
      </c>
    </row>
    <row r="2162" spans="87:93" x14ac:dyDescent="0.25">
      <c r="CI2162" t="s">
        <v>211</v>
      </c>
      <c r="CJ2162">
        <v>113</v>
      </c>
      <c r="CK2162" t="s">
        <v>333</v>
      </c>
      <c r="CL2162" t="s">
        <v>20</v>
      </c>
      <c r="CN2162">
        <f>IF(AND(Table11[[#This Row],[CF heating system]]&lt;&gt;"Gas boiler",Table11[[#This Row],[Subsector]]&lt;&gt;"Industry"),1,0)</f>
        <v>1</v>
      </c>
      <c r="CO2162" s="19">
        <v>0</v>
      </c>
    </row>
    <row r="2163" spans="87:93" x14ac:dyDescent="0.25">
      <c r="CI2163" t="s">
        <v>211</v>
      </c>
      <c r="CJ2163">
        <v>114</v>
      </c>
      <c r="CK2163" t="s">
        <v>333</v>
      </c>
      <c r="CL2163" t="s">
        <v>20</v>
      </c>
      <c r="CN2163">
        <f>IF(AND(Table11[[#This Row],[CF heating system]]&lt;&gt;"Gas boiler",Table11[[#This Row],[Subsector]]&lt;&gt;"Industry"),1,0)</f>
        <v>1</v>
      </c>
      <c r="CO2163" s="19">
        <v>0</v>
      </c>
    </row>
    <row r="2164" spans="87:93" x14ac:dyDescent="0.25">
      <c r="CI2164" t="s">
        <v>211</v>
      </c>
      <c r="CJ2164">
        <v>115</v>
      </c>
      <c r="CK2164" t="s">
        <v>333</v>
      </c>
      <c r="CL2164" t="s">
        <v>20</v>
      </c>
      <c r="CN2164">
        <f>IF(AND(Table11[[#This Row],[CF heating system]]&lt;&gt;"Gas boiler",Table11[[#This Row],[Subsector]]&lt;&gt;"Industry"),1,0)</f>
        <v>1</v>
      </c>
      <c r="CO2164" s="19">
        <v>0</v>
      </c>
    </row>
    <row r="2165" spans="87:93" x14ac:dyDescent="0.25">
      <c r="CI2165" t="s">
        <v>211</v>
      </c>
      <c r="CJ2165">
        <v>116</v>
      </c>
      <c r="CK2165" t="s">
        <v>349</v>
      </c>
      <c r="CL2165" t="s">
        <v>20</v>
      </c>
      <c r="CN2165">
        <f>IF(AND(Table11[[#This Row],[CF heating system]]&lt;&gt;"Gas boiler",Table11[[#This Row],[Subsector]]&lt;&gt;"Industry"),1,0)</f>
        <v>1</v>
      </c>
      <c r="CO2165" s="19">
        <v>0</v>
      </c>
    </row>
    <row r="2166" spans="87:93" x14ac:dyDescent="0.25">
      <c r="CI2166" t="s">
        <v>211</v>
      </c>
      <c r="CJ2166">
        <v>117</v>
      </c>
      <c r="CK2166" t="s">
        <v>349</v>
      </c>
      <c r="CL2166" t="s">
        <v>20</v>
      </c>
      <c r="CN2166">
        <f>IF(AND(Table11[[#This Row],[CF heating system]]&lt;&gt;"Gas boiler",Table11[[#This Row],[Subsector]]&lt;&gt;"Industry"),1,0)</f>
        <v>1</v>
      </c>
      <c r="CO2166" s="19">
        <v>0</v>
      </c>
    </row>
    <row r="2167" spans="87:93" x14ac:dyDescent="0.25">
      <c r="CI2167" t="s">
        <v>211</v>
      </c>
      <c r="CJ2167">
        <v>118</v>
      </c>
      <c r="CK2167" t="s">
        <v>349</v>
      </c>
      <c r="CL2167" t="s">
        <v>25</v>
      </c>
      <c r="CN2167">
        <f>IF(AND(Table11[[#This Row],[CF heating system]]&lt;&gt;"Gas boiler",Table11[[#This Row],[Subsector]]&lt;&gt;"Industry"),1,0)</f>
        <v>0</v>
      </c>
      <c r="CO2167" s="19">
        <v>0</v>
      </c>
    </row>
    <row r="2168" spans="87:93" x14ac:dyDescent="0.25">
      <c r="CI2168" t="s">
        <v>211</v>
      </c>
      <c r="CJ2168">
        <v>119</v>
      </c>
      <c r="CK2168" t="s">
        <v>349</v>
      </c>
      <c r="CL2168" t="s">
        <v>25</v>
      </c>
      <c r="CN2168">
        <f>IF(AND(Table11[[#This Row],[CF heating system]]&lt;&gt;"Gas boiler",Table11[[#This Row],[Subsector]]&lt;&gt;"Industry"),1,0)</f>
        <v>0</v>
      </c>
      <c r="CO2168" s="19">
        <v>0</v>
      </c>
    </row>
    <row r="2169" spans="87:93" x14ac:dyDescent="0.25">
      <c r="CI2169" t="s">
        <v>211</v>
      </c>
      <c r="CJ2169">
        <v>120</v>
      </c>
      <c r="CK2169" t="s">
        <v>349</v>
      </c>
      <c r="CL2169" t="s">
        <v>25</v>
      </c>
      <c r="CN2169">
        <f>IF(AND(Table11[[#This Row],[CF heating system]]&lt;&gt;"Gas boiler",Table11[[#This Row],[Subsector]]&lt;&gt;"Industry"),1,0)</f>
        <v>0</v>
      </c>
      <c r="CO2169" s="19">
        <v>0</v>
      </c>
    </row>
    <row r="2170" spans="87:93" x14ac:dyDescent="0.25">
      <c r="CI2170" t="s">
        <v>211</v>
      </c>
      <c r="CJ2170">
        <v>121</v>
      </c>
      <c r="CK2170" t="s">
        <v>349</v>
      </c>
      <c r="CL2170" t="s">
        <v>25</v>
      </c>
      <c r="CN2170">
        <f>IF(AND(Table11[[#This Row],[CF heating system]]&lt;&gt;"Gas boiler",Table11[[#This Row],[Subsector]]&lt;&gt;"Industry"),1,0)</f>
        <v>0</v>
      </c>
      <c r="CO2170" s="19">
        <v>0</v>
      </c>
    </row>
    <row r="2171" spans="87:93" x14ac:dyDescent="0.25">
      <c r="CI2171" t="s">
        <v>211</v>
      </c>
      <c r="CJ2171">
        <v>122</v>
      </c>
      <c r="CK2171" t="s">
        <v>349</v>
      </c>
      <c r="CL2171" t="s">
        <v>25</v>
      </c>
      <c r="CN2171">
        <f>IF(AND(Table11[[#This Row],[CF heating system]]&lt;&gt;"Gas boiler",Table11[[#This Row],[Subsector]]&lt;&gt;"Industry"),1,0)</f>
        <v>0</v>
      </c>
      <c r="CO2171" s="19">
        <v>0</v>
      </c>
    </row>
    <row r="2172" spans="87:93" x14ac:dyDescent="0.25">
      <c r="CI2172" t="s">
        <v>211</v>
      </c>
      <c r="CJ2172">
        <v>123</v>
      </c>
      <c r="CK2172" t="s">
        <v>349</v>
      </c>
      <c r="CL2172" t="s">
        <v>20</v>
      </c>
      <c r="CN2172">
        <f>IF(AND(Table11[[#This Row],[CF heating system]]&lt;&gt;"Gas boiler",Table11[[#This Row],[Subsector]]&lt;&gt;"Industry"),1,0)</f>
        <v>1</v>
      </c>
      <c r="CO2172" s="19">
        <v>0</v>
      </c>
    </row>
    <row r="2173" spans="87:93" x14ac:dyDescent="0.25">
      <c r="CI2173" t="s">
        <v>211</v>
      </c>
      <c r="CJ2173">
        <v>124</v>
      </c>
      <c r="CK2173" t="s">
        <v>349</v>
      </c>
      <c r="CL2173" t="s">
        <v>20</v>
      </c>
      <c r="CN2173">
        <f>IF(AND(Table11[[#This Row],[CF heating system]]&lt;&gt;"Gas boiler",Table11[[#This Row],[Subsector]]&lt;&gt;"Industry"),1,0)</f>
        <v>1</v>
      </c>
      <c r="CO2173" s="19">
        <v>0</v>
      </c>
    </row>
    <row r="2174" spans="87:93" x14ac:dyDescent="0.25">
      <c r="CI2174" t="s">
        <v>211</v>
      </c>
      <c r="CJ2174">
        <v>125</v>
      </c>
      <c r="CK2174" t="s">
        <v>349</v>
      </c>
      <c r="CL2174" t="s">
        <v>20</v>
      </c>
      <c r="CN2174">
        <f>IF(AND(Table11[[#This Row],[CF heating system]]&lt;&gt;"Gas boiler",Table11[[#This Row],[Subsector]]&lt;&gt;"Industry"),1,0)</f>
        <v>1</v>
      </c>
      <c r="CO2174" s="19">
        <v>0</v>
      </c>
    </row>
    <row r="2175" spans="87:93" x14ac:dyDescent="0.25">
      <c r="CI2175" t="s">
        <v>211</v>
      </c>
      <c r="CJ2175">
        <v>126</v>
      </c>
      <c r="CK2175" t="s">
        <v>349</v>
      </c>
      <c r="CL2175" t="s">
        <v>20</v>
      </c>
      <c r="CN2175">
        <f>IF(AND(Table11[[#This Row],[CF heating system]]&lt;&gt;"Gas boiler",Table11[[#This Row],[Subsector]]&lt;&gt;"Industry"),1,0)</f>
        <v>1</v>
      </c>
      <c r="CO2175" s="19">
        <v>0</v>
      </c>
    </row>
    <row r="2176" spans="87:93" x14ac:dyDescent="0.25">
      <c r="CI2176" t="s">
        <v>211</v>
      </c>
      <c r="CJ2176">
        <v>127</v>
      </c>
      <c r="CK2176" t="s">
        <v>349</v>
      </c>
      <c r="CL2176" t="s">
        <v>20</v>
      </c>
      <c r="CN2176">
        <f>IF(AND(Table11[[#This Row],[CF heating system]]&lt;&gt;"Gas boiler",Table11[[#This Row],[Subsector]]&lt;&gt;"Industry"),1,0)</f>
        <v>1</v>
      </c>
      <c r="CO2176" s="19">
        <v>0</v>
      </c>
    </row>
    <row r="2177" spans="87:93" x14ac:dyDescent="0.25">
      <c r="CI2177" t="s">
        <v>211</v>
      </c>
      <c r="CJ2177">
        <v>128</v>
      </c>
      <c r="CK2177" t="s">
        <v>349</v>
      </c>
      <c r="CL2177" t="s">
        <v>20</v>
      </c>
      <c r="CN2177">
        <f>IF(AND(Table11[[#This Row],[CF heating system]]&lt;&gt;"Gas boiler",Table11[[#This Row],[Subsector]]&lt;&gt;"Industry"),1,0)</f>
        <v>1</v>
      </c>
      <c r="CO2177" s="19">
        <v>0</v>
      </c>
    </row>
    <row r="2178" spans="87:93" x14ac:dyDescent="0.25">
      <c r="CI2178" t="s">
        <v>211</v>
      </c>
      <c r="CJ2178">
        <v>129</v>
      </c>
      <c r="CK2178" t="s">
        <v>349</v>
      </c>
      <c r="CL2178" t="s">
        <v>25</v>
      </c>
      <c r="CN2178">
        <f>IF(AND(Table11[[#This Row],[CF heating system]]&lt;&gt;"Gas boiler",Table11[[#This Row],[Subsector]]&lt;&gt;"Industry"),1,0)</f>
        <v>0</v>
      </c>
      <c r="CO2178" s="19">
        <v>0</v>
      </c>
    </row>
    <row r="2179" spans="87:93" x14ac:dyDescent="0.25">
      <c r="CI2179" t="s">
        <v>211</v>
      </c>
      <c r="CJ2179">
        <v>130</v>
      </c>
      <c r="CK2179" t="s">
        <v>349</v>
      </c>
      <c r="CL2179" t="s">
        <v>25</v>
      </c>
      <c r="CN2179">
        <f>IF(AND(Table11[[#This Row],[CF heating system]]&lt;&gt;"Gas boiler",Table11[[#This Row],[Subsector]]&lt;&gt;"Industry"),1,0)</f>
        <v>0</v>
      </c>
      <c r="CO2179" s="19">
        <v>0</v>
      </c>
    </row>
    <row r="2180" spans="87:93" x14ac:dyDescent="0.25">
      <c r="CI2180" t="s">
        <v>211</v>
      </c>
      <c r="CJ2180">
        <v>131</v>
      </c>
      <c r="CK2180" t="s">
        <v>349</v>
      </c>
      <c r="CL2180" t="s">
        <v>25</v>
      </c>
      <c r="CN2180">
        <f>IF(AND(Table11[[#This Row],[CF heating system]]&lt;&gt;"Gas boiler",Table11[[#This Row],[Subsector]]&lt;&gt;"Industry"),1,0)</f>
        <v>0</v>
      </c>
      <c r="CO2180" s="19">
        <v>0</v>
      </c>
    </row>
    <row r="2181" spans="87:93" x14ac:dyDescent="0.25">
      <c r="CI2181" t="s">
        <v>211</v>
      </c>
      <c r="CJ2181">
        <v>132</v>
      </c>
      <c r="CK2181" t="s">
        <v>349</v>
      </c>
      <c r="CL2181" t="s">
        <v>25</v>
      </c>
      <c r="CN2181">
        <f>IF(AND(Table11[[#This Row],[CF heating system]]&lt;&gt;"Gas boiler",Table11[[#This Row],[Subsector]]&lt;&gt;"Industry"),1,0)</f>
        <v>0</v>
      </c>
      <c r="CO2181" s="19">
        <v>0</v>
      </c>
    </row>
    <row r="2182" spans="87:93" x14ac:dyDescent="0.25">
      <c r="CI2182" t="s">
        <v>211</v>
      </c>
      <c r="CJ2182">
        <v>133</v>
      </c>
      <c r="CK2182" t="s">
        <v>349</v>
      </c>
      <c r="CL2182" t="s">
        <v>331</v>
      </c>
      <c r="CN2182">
        <f>IF(AND(Table11[[#This Row],[CF heating system]]&lt;&gt;"Gas boiler",Table11[[#This Row],[Subsector]]&lt;&gt;"Industry"),1,0)</f>
        <v>1</v>
      </c>
      <c r="CO2182" s="19">
        <v>0</v>
      </c>
    </row>
    <row r="2183" spans="87:93" x14ac:dyDescent="0.25">
      <c r="CI2183" t="s">
        <v>211</v>
      </c>
      <c r="CJ2183">
        <v>134</v>
      </c>
      <c r="CK2183" t="s">
        <v>349</v>
      </c>
      <c r="CL2183" t="s">
        <v>331</v>
      </c>
      <c r="CN2183">
        <f>IF(AND(Table11[[#This Row],[CF heating system]]&lt;&gt;"Gas boiler",Table11[[#This Row],[Subsector]]&lt;&gt;"Industry"),1,0)</f>
        <v>1</v>
      </c>
      <c r="CO2183" s="19">
        <v>0</v>
      </c>
    </row>
    <row r="2184" spans="87:93" x14ac:dyDescent="0.25">
      <c r="CI2184" t="s">
        <v>211</v>
      </c>
      <c r="CJ2184">
        <v>135</v>
      </c>
      <c r="CK2184" t="s">
        <v>349</v>
      </c>
      <c r="CL2184" t="s">
        <v>331</v>
      </c>
      <c r="CN2184">
        <f>IF(AND(Table11[[#This Row],[CF heating system]]&lt;&gt;"Gas boiler",Table11[[#This Row],[Subsector]]&lt;&gt;"Industry"),1,0)</f>
        <v>1</v>
      </c>
      <c r="CO2184" s="19">
        <v>0</v>
      </c>
    </row>
    <row r="2185" spans="87:93" x14ac:dyDescent="0.25">
      <c r="CI2185" t="s">
        <v>211</v>
      </c>
      <c r="CJ2185">
        <v>136</v>
      </c>
      <c r="CK2185" t="s">
        <v>349</v>
      </c>
      <c r="CL2185" t="s">
        <v>331</v>
      </c>
      <c r="CN2185">
        <f>IF(AND(Table11[[#This Row],[CF heating system]]&lt;&gt;"Gas boiler",Table11[[#This Row],[Subsector]]&lt;&gt;"Industry"),1,0)</f>
        <v>1</v>
      </c>
      <c r="CO2185" s="19">
        <v>0</v>
      </c>
    </row>
    <row r="2186" spans="87:93" x14ac:dyDescent="0.25">
      <c r="CI2186" t="s">
        <v>211</v>
      </c>
      <c r="CJ2186">
        <v>137</v>
      </c>
      <c r="CK2186" t="s">
        <v>349</v>
      </c>
      <c r="CL2186" t="s">
        <v>331</v>
      </c>
      <c r="CN2186">
        <f>IF(AND(Table11[[#This Row],[CF heating system]]&lt;&gt;"Gas boiler",Table11[[#This Row],[Subsector]]&lt;&gt;"Industry"),1,0)</f>
        <v>1</v>
      </c>
      <c r="CO2186" s="19">
        <v>0</v>
      </c>
    </row>
    <row r="2187" spans="87:93" x14ac:dyDescent="0.25">
      <c r="CI2187" t="s">
        <v>211</v>
      </c>
      <c r="CJ2187">
        <v>138</v>
      </c>
      <c r="CK2187" t="s">
        <v>349</v>
      </c>
      <c r="CL2187" t="s">
        <v>25</v>
      </c>
      <c r="CN2187">
        <f>IF(AND(Table11[[#This Row],[CF heating system]]&lt;&gt;"Gas boiler",Table11[[#This Row],[Subsector]]&lt;&gt;"Industry"),1,0)</f>
        <v>0</v>
      </c>
      <c r="CO2187" s="19">
        <v>0</v>
      </c>
    </row>
    <row r="2188" spans="87:93" x14ac:dyDescent="0.25">
      <c r="CI2188" t="s">
        <v>211</v>
      </c>
      <c r="CJ2188">
        <v>139</v>
      </c>
      <c r="CK2188" t="s">
        <v>349</v>
      </c>
      <c r="CL2188" t="s">
        <v>25</v>
      </c>
      <c r="CN2188">
        <f>IF(AND(Table11[[#This Row],[CF heating system]]&lt;&gt;"Gas boiler",Table11[[#This Row],[Subsector]]&lt;&gt;"Industry"),1,0)</f>
        <v>0</v>
      </c>
      <c r="CO2188" s="19">
        <v>0</v>
      </c>
    </row>
    <row r="2189" spans="87:93" x14ac:dyDescent="0.25">
      <c r="CI2189" t="s">
        <v>211</v>
      </c>
      <c r="CJ2189">
        <v>140</v>
      </c>
      <c r="CK2189" t="s">
        <v>349</v>
      </c>
      <c r="CL2189" t="s">
        <v>25</v>
      </c>
      <c r="CN2189">
        <f>IF(AND(Table11[[#This Row],[CF heating system]]&lt;&gt;"Gas boiler",Table11[[#This Row],[Subsector]]&lt;&gt;"Industry"),1,0)</f>
        <v>0</v>
      </c>
      <c r="CO2189" s="19">
        <v>0</v>
      </c>
    </row>
    <row r="2190" spans="87:93" x14ac:dyDescent="0.25">
      <c r="CI2190" t="s">
        <v>211</v>
      </c>
      <c r="CJ2190">
        <v>141</v>
      </c>
      <c r="CK2190" t="s">
        <v>349</v>
      </c>
      <c r="CL2190" t="s">
        <v>20</v>
      </c>
      <c r="CN2190">
        <f>IF(AND(Table11[[#This Row],[CF heating system]]&lt;&gt;"Gas boiler",Table11[[#This Row],[Subsector]]&lt;&gt;"Industry"),1,0)</f>
        <v>1</v>
      </c>
      <c r="CO2190" s="19">
        <v>0</v>
      </c>
    </row>
    <row r="2191" spans="87:93" x14ac:dyDescent="0.25">
      <c r="CI2191" t="s">
        <v>211</v>
      </c>
      <c r="CJ2191">
        <v>142</v>
      </c>
      <c r="CK2191" t="s">
        <v>349</v>
      </c>
      <c r="CL2191" t="s">
        <v>20</v>
      </c>
      <c r="CN2191">
        <f>IF(AND(Table11[[#This Row],[CF heating system]]&lt;&gt;"Gas boiler",Table11[[#This Row],[Subsector]]&lt;&gt;"Industry"),1,0)</f>
        <v>1</v>
      </c>
      <c r="CO2191" s="19">
        <v>0</v>
      </c>
    </row>
    <row r="2192" spans="87:93" x14ac:dyDescent="0.25">
      <c r="CI2192" t="s">
        <v>211</v>
      </c>
      <c r="CJ2192">
        <v>143</v>
      </c>
      <c r="CK2192" t="s">
        <v>349</v>
      </c>
      <c r="CL2192" t="s">
        <v>25</v>
      </c>
      <c r="CN2192">
        <f>IF(AND(Table11[[#This Row],[CF heating system]]&lt;&gt;"Gas boiler",Table11[[#This Row],[Subsector]]&lt;&gt;"Industry"),1,0)</f>
        <v>0</v>
      </c>
      <c r="CO2192" s="19">
        <v>0</v>
      </c>
    </row>
    <row r="2193" spans="87:93" x14ac:dyDescent="0.25">
      <c r="CI2193" t="s">
        <v>211</v>
      </c>
      <c r="CJ2193">
        <v>144</v>
      </c>
      <c r="CK2193" t="s">
        <v>349</v>
      </c>
      <c r="CL2193" t="s">
        <v>25</v>
      </c>
      <c r="CN2193">
        <f>IF(AND(Table11[[#This Row],[CF heating system]]&lt;&gt;"Gas boiler",Table11[[#This Row],[Subsector]]&lt;&gt;"Industry"),1,0)</f>
        <v>0</v>
      </c>
      <c r="CO2193" s="19">
        <v>0</v>
      </c>
    </row>
    <row r="2194" spans="87:93" x14ac:dyDescent="0.25">
      <c r="CI2194" t="s">
        <v>211</v>
      </c>
      <c r="CJ2194">
        <v>145</v>
      </c>
      <c r="CK2194" t="s">
        <v>349</v>
      </c>
      <c r="CL2194" t="s">
        <v>20</v>
      </c>
      <c r="CN2194">
        <f>IF(AND(Table11[[#This Row],[CF heating system]]&lt;&gt;"Gas boiler",Table11[[#This Row],[Subsector]]&lt;&gt;"Industry"),1,0)</f>
        <v>1</v>
      </c>
      <c r="CO2194" s="19">
        <v>0</v>
      </c>
    </row>
    <row r="2195" spans="87:93" x14ac:dyDescent="0.25">
      <c r="CI2195" t="s">
        <v>211</v>
      </c>
      <c r="CJ2195">
        <v>146</v>
      </c>
      <c r="CK2195" t="s">
        <v>349</v>
      </c>
      <c r="CL2195" t="s">
        <v>25</v>
      </c>
      <c r="CN2195">
        <f>IF(AND(Table11[[#This Row],[CF heating system]]&lt;&gt;"Gas boiler",Table11[[#This Row],[Subsector]]&lt;&gt;"Industry"),1,0)</f>
        <v>0</v>
      </c>
      <c r="CO2195" s="19">
        <v>0</v>
      </c>
    </row>
    <row r="2196" spans="87:93" x14ac:dyDescent="0.25">
      <c r="CI2196" t="s">
        <v>211</v>
      </c>
      <c r="CJ2196">
        <v>147</v>
      </c>
      <c r="CK2196" t="s">
        <v>349</v>
      </c>
      <c r="CL2196" t="s">
        <v>25</v>
      </c>
      <c r="CN2196">
        <f>IF(AND(Table11[[#This Row],[CF heating system]]&lt;&gt;"Gas boiler",Table11[[#This Row],[Subsector]]&lt;&gt;"Industry"),1,0)</f>
        <v>0</v>
      </c>
      <c r="CO2196" s="19">
        <v>0</v>
      </c>
    </row>
    <row r="2197" spans="87:93" x14ac:dyDescent="0.25">
      <c r="CI2197" t="s">
        <v>211</v>
      </c>
      <c r="CJ2197">
        <v>148</v>
      </c>
      <c r="CK2197" t="s">
        <v>349</v>
      </c>
      <c r="CL2197" t="s">
        <v>331</v>
      </c>
      <c r="CN2197">
        <f>IF(AND(Table11[[#This Row],[CF heating system]]&lt;&gt;"Gas boiler",Table11[[#This Row],[Subsector]]&lt;&gt;"Industry"),1,0)</f>
        <v>1</v>
      </c>
      <c r="CO2197" s="19">
        <v>0</v>
      </c>
    </row>
    <row r="2198" spans="87:93" x14ac:dyDescent="0.25">
      <c r="CI2198" t="s">
        <v>211</v>
      </c>
      <c r="CJ2198">
        <v>149</v>
      </c>
      <c r="CK2198" t="s">
        <v>349</v>
      </c>
      <c r="CL2198" t="s">
        <v>331</v>
      </c>
      <c r="CN2198">
        <f>IF(AND(Table11[[#This Row],[CF heating system]]&lt;&gt;"Gas boiler",Table11[[#This Row],[Subsector]]&lt;&gt;"Industry"),1,0)</f>
        <v>1</v>
      </c>
      <c r="CO2198" s="19">
        <v>0</v>
      </c>
    </row>
    <row r="2199" spans="87:93" x14ac:dyDescent="0.25">
      <c r="CI2199" t="s">
        <v>211</v>
      </c>
      <c r="CJ2199">
        <v>150</v>
      </c>
      <c r="CK2199" t="s">
        <v>349</v>
      </c>
      <c r="CL2199" t="s">
        <v>25</v>
      </c>
      <c r="CN2199">
        <f>IF(AND(Table11[[#This Row],[CF heating system]]&lt;&gt;"Gas boiler",Table11[[#This Row],[Subsector]]&lt;&gt;"Industry"),1,0)</f>
        <v>0</v>
      </c>
      <c r="CO2199" s="19">
        <v>0</v>
      </c>
    </row>
    <row r="2200" spans="87:93" x14ac:dyDescent="0.25">
      <c r="CI2200" t="s">
        <v>211</v>
      </c>
      <c r="CJ2200">
        <v>151</v>
      </c>
      <c r="CK2200" t="s">
        <v>349</v>
      </c>
      <c r="CL2200" t="s">
        <v>25</v>
      </c>
      <c r="CN2200">
        <f>IF(AND(Table11[[#This Row],[CF heating system]]&lt;&gt;"Gas boiler",Table11[[#This Row],[Subsector]]&lt;&gt;"Industry"),1,0)</f>
        <v>0</v>
      </c>
      <c r="CO2200" s="19">
        <v>0</v>
      </c>
    </row>
    <row r="2201" spans="87:93" x14ac:dyDescent="0.25">
      <c r="CI2201" t="s">
        <v>211</v>
      </c>
      <c r="CJ2201">
        <v>152</v>
      </c>
      <c r="CK2201" t="s">
        <v>349</v>
      </c>
      <c r="CL2201" t="s">
        <v>331</v>
      </c>
      <c r="CN2201">
        <f>IF(AND(Table11[[#This Row],[CF heating system]]&lt;&gt;"Gas boiler",Table11[[#This Row],[Subsector]]&lt;&gt;"Industry"),1,0)</f>
        <v>1</v>
      </c>
      <c r="CO2201" s="19">
        <v>0</v>
      </c>
    </row>
    <row r="2202" spans="87:93" x14ac:dyDescent="0.25">
      <c r="CI2202" t="s">
        <v>211</v>
      </c>
      <c r="CJ2202">
        <v>153</v>
      </c>
      <c r="CK2202" t="s">
        <v>349</v>
      </c>
      <c r="CL2202" t="s">
        <v>331</v>
      </c>
      <c r="CN2202">
        <f>IF(AND(Table11[[#This Row],[CF heating system]]&lt;&gt;"Gas boiler",Table11[[#This Row],[Subsector]]&lt;&gt;"Industry"),1,0)</f>
        <v>1</v>
      </c>
      <c r="CO2202" s="19">
        <v>0</v>
      </c>
    </row>
    <row r="2203" spans="87:93" x14ac:dyDescent="0.25">
      <c r="CI2203" t="s">
        <v>211</v>
      </c>
      <c r="CJ2203">
        <v>154</v>
      </c>
      <c r="CK2203" t="s">
        <v>349</v>
      </c>
      <c r="CL2203" t="s">
        <v>331</v>
      </c>
      <c r="CN2203">
        <f>IF(AND(Table11[[#This Row],[CF heating system]]&lt;&gt;"Gas boiler",Table11[[#This Row],[Subsector]]&lt;&gt;"Industry"),1,0)</f>
        <v>1</v>
      </c>
      <c r="CO2203" s="19">
        <v>0</v>
      </c>
    </row>
    <row r="2204" spans="87:93" x14ac:dyDescent="0.25">
      <c r="CI2204" t="s">
        <v>211</v>
      </c>
      <c r="CJ2204">
        <v>155</v>
      </c>
      <c r="CK2204" t="s">
        <v>349</v>
      </c>
      <c r="CL2204" t="s">
        <v>25</v>
      </c>
      <c r="CN2204">
        <f>IF(AND(Table11[[#This Row],[CF heating system]]&lt;&gt;"Gas boiler",Table11[[#This Row],[Subsector]]&lt;&gt;"Industry"),1,0)</f>
        <v>0</v>
      </c>
      <c r="CO2204" s="19">
        <v>0</v>
      </c>
    </row>
    <row r="2205" spans="87:93" x14ac:dyDescent="0.25">
      <c r="CI2205" t="s">
        <v>211</v>
      </c>
      <c r="CJ2205">
        <v>156</v>
      </c>
      <c r="CK2205" t="s">
        <v>349</v>
      </c>
      <c r="CL2205" t="s">
        <v>25</v>
      </c>
      <c r="CN2205">
        <f>IF(AND(Table11[[#This Row],[CF heating system]]&lt;&gt;"Gas boiler",Table11[[#This Row],[Subsector]]&lt;&gt;"Industry"),1,0)</f>
        <v>0</v>
      </c>
      <c r="CO2205" s="19">
        <v>0</v>
      </c>
    </row>
    <row r="2206" spans="87:93" x14ac:dyDescent="0.25">
      <c r="CI2206" t="s">
        <v>211</v>
      </c>
      <c r="CJ2206">
        <v>157</v>
      </c>
      <c r="CK2206" t="s">
        <v>349</v>
      </c>
      <c r="CL2206" t="s">
        <v>29</v>
      </c>
      <c r="CN2206">
        <f>IF(AND(Table11[[#This Row],[CF heating system]]&lt;&gt;"Gas boiler",Table11[[#This Row],[Subsector]]&lt;&gt;"Industry"),1,0)</f>
        <v>1</v>
      </c>
      <c r="CO2206" s="19">
        <v>0</v>
      </c>
    </row>
    <row r="2207" spans="87:93" x14ac:dyDescent="0.25">
      <c r="CI2207" t="s">
        <v>211</v>
      </c>
      <c r="CJ2207">
        <v>158</v>
      </c>
      <c r="CK2207" t="s">
        <v>349</v>
      </c>
      <c r="CL2207" t="s">
        <v>29</v>
      </c>
      <c r="CN2207">
        <f>IF(AND(Table11[[#This Row],[CF heating system]]&lt;&gt;"Gas boiler",Table11[[#This Row],[Subsector]]&lt;&gt;"Industry"),1,0)</f>
        <v>1</v>
      </c>
      <c r="CO2207" s="19">
        <v>0</v>
      </c>
    </row>
    <row r="2208" spans="87:93" x14ac:dyDescent="0.25">
      <c r="CI2208" t="s">
        <v>211</v>
      </c>
      <c r="CJ2208">
        <v>159</v>
      </c>
      <c r="CK2208" t="s">
        <v>349</v>
      </c>
      <c r="CL2208" t="s">
        <v>25</v>
      </c>
      <c r="CN2208">
        <f>IF(AND(Table11[[#This Row],[CF heating system]]&lt;&gt;"Gas boiler",Table11[[#This Row],[Subsector]]&lt;&gt;"Industry"),1,0)</f>
        <v>0</v>
      </c>
      <c r="CO2208" s="19">
        <v>0</v>
      </c>
    </row>
    <row r="2209" spans="87:93" x14ac:dyDescent="0.25">
      <c r="CI2209" t="s">
        <v>211</v>
      </c>
      <c r="CJ2209">
        <v>160</v>
      </c>
      <c r="CK2209" t="s">
        <v>349</v>
      </c>
      <c r="CL2209" t="s">
        <v>25</v>
      </c>
      <c r="CN2209">
        <f>IF(AND(Table11[[#This Row],[CF heating system]]&lt;&gt;"Gas boiler",Table11[[#This Row],[Subsector]]&lt;&gt;"Industry"),1,0)</f>
        <v>0</v>
      </c>
      <c r="CO2209" s="19">
        <v>0</v>
      </c>
    </row>
    <row r="2210" spans="87:93" x14ac:dyDescent="0.25">
      <c r="CI2210" t="s">
        <v>211</v>
      </c>
      <c r="CJ2210">
        <v>161</v>
      </c>
      <c r="CK2210" t="s">
        <v>349</v>
      </c>
      <c r="CL2210" t="s">
        <v>20</v>
      </c>
      <c r="CN2210">
        <f>IF(AND(Table11[[#This Row],[CF heating system]]&lt;&gt;"Gas boiler",Table11[[#This Row],[Subsector]]&lt;&gt;"Industry"),1,0)</f>
        <v>1</v>
      </c>
      <c r="CO2210" s="19">
        <v>0</v>
      </c>
    </row>
    <row r="2211" spans="87:93" x14ac:dyDescent="0.25">
      <c r="CI2211" t="s">
        <v>211</v>
      </c>
      <c r="CJ2211">
        <v>162</v>
      </c>
      <c r="CK2211" t="s">
        <v>352</v>
      </c>
      <c r="CL2211" t="s">
        <v>29</v>
      </c>
      <c r="CN2211">
        <f>IF(AND(Table11[[#This Row],[CF heating system]]&lt;&gt;"Gas boiler",Table11[[#This Row],[Subsector]]&lt;&gt;"Industry"),1,0)</f>
        <v>1</v>
      </c>
      <c r="CO2211" s="19">
        <v>0</v>
      </c>
    </row>
    <row r="2212" spans="87:93" x14ac:dyDescent="0.25">
      <c r="CI2212" t="s">
        <v>211</v>
      </c>
      <c r="CJ2212">
        <v>163</v>
      </c>
      <c r="CK2212" t="s">
        <v>352</v>
      </c>
      <c r="CL2212" t="s">
        <v>29</v>
      </c>
      <c r="CN2212">
        <f>IF(AND(Table11[[#This Row],[CF heating system]]&lt;&gt;"Gas boiler",Table11[[#This Row],[Subsector]]&lt;&gt;"Industry"),1,0)</f>
        <v>1</v>
      </c>
      <c r="CO2212" s="19">
        <v>0</v>
      </c>
    </row>
    <row r="2213" spans="87:93" x14ac:dyDescent="0.25">
      <c r="CI2213" t="s">
        <v>211</v>
      </c>
      <c r="CJ2213">
        <v>164</v>
      </c>
      <c r="CK2213" t="s">
        <v>352</v>
      </c>
      <c r="CL2213" t="s">
        <v>29</v>
      </c>
      <c r="CN2213">
        <f>IF(AND(Table11[[#This Row],[CF heating system]]&lt;&gt;"Gas boiler",Table11[[#This Row],[Subsector]]&lt;&gt;"Industry"),1,0)</f>
        <v>1</v>
      </c>
      <c r="CO2213" s="19">
        <v>0</v>
      </c>
    </row>
    <row r="2214" spans="87:93" x14ac:dyDescent="0.25">
      <c r="CI2214" t="s">
        <v>211</v>
      </c>
      <c r="CJ2214">
        <v>165</v>
      </c>
      <c r="CK2214" t="s">
        <v>352</v>
      </c>
      <c r="CL2214" t="s">
        <v>29</v>
      </c>
      <c r="CN2214">
        <f>IF(AND(Table11[[#This Row],[CF heating system]]&lt;&gt;"Gas boiler",Table11[[#This Row],[Subsector]]&lt;&gt;"Industry"),1,0)</f>
        <v>1</v>
      </c>
      <c r="CO2214" s="19">
        <v>0</v>
      </c>
    </row>
    <row r="2215" spans="87:93" x14ac:dyDescent="0.25">
      <c r="CI2215" t="s">
        <v>211</v>
      </c>
      <c r="CJ2215">
        <v>166</v>
      </c>
      <c r="CK2215" t="s">
        <v>352</v>
      </c>
      <c r="CL2215" t="s">
        <v>29</v>
      </c>
      <c r="CN2215">
        <f>IF(AND(Table11[[#This Row],[CF heating system]]&lt;&gt;"Gas boiler",Table11[[#This Row],[Subsector]]&lt;&gt;"Industry"),1,0)</f>
        <v>1</v>
      </c>
      <c r="CO2215" s="19">
        <v>0</v>
      </c>
    </row>
    <row r="2216" spans="87:93" x14ac:dyDescent="0.25">
      <c r="CI2216" t="s">
        <v>211</v>
      </c>
      <c r="CJ2216">
        <v>167</v>
      </c>
      <c r="CK2216" t="s">
        <v>352</v>
      </c>
      <c r="CL2216" t="s">
        <v>29</v>
      </c>
      <c r="CN2216">
        <f>IF(AND(Table11[[#This Row],[CF heating system]]&lt;&gt;"Gas boiler",Table11[[#This Row],[Subsector]]&lt;&gt;"Industry"),1,0)</f>
        <v>1</v>
      </c>
      <c r="CO2216" s="19">
        <v>0</v>
      </c>
    </row>
    <row r="2217" spans="87:93" x14ac:dyDescent="0.25">
      <c r="CI2217" t="s">
        <v>211</v>
      </c>
      <c r="CJ2217">
        <v>168</v>
      </c>
      <c r="CK2217" t="s">
        <v>352</v>
      </c>
      <c r="CL2217" t="s">
        <v>29</v>
      </c>
      <c r="CN2217">
        <f>IF(AND(Table11[[#This Row],[CF heating system]]&lt;&gt;"Gas boiler",Table11[[#This Row],[Subsector]]&lt;&gt;"Industry"),1,0)</f>
        <v>1</v>
      </c>
      <c r="CO2217" s="19">
        <v>0</v>
      </c>
    </row>
    <row r="2218" spans="87:93" x14ac:dyDescent="0.25">
      <c r="CI2218" t="s">
        <v>211</v>
      </c>
      <c r="CJ2218">
        <v>169</v>
      </c>
      <c r="CK2218" t="s">
        <v>352</v>
      </c>
      <c r="CL2218" t="s">
        <v>25</v>
      </c>
      <c r="CN2218">
        <f>IF(AND(Table11[[#This Row],[CF heating system]]&lt;&gt;"Gas boiler",Table11[[#This Row],[Subsector]]&lt;&gt;"Industry"),1,0)</f>
        <v>0</v>
      </c>
      <c r="CO2218" s="19">
        <v>589.00304249999999</v>
      </c>
    </row>
    <row r="2219" spans="87:93" x14ac:dyDescent="0.25">
      <c r="CI2219" t="s">
        <v>211</v>
      </c>
      <c r="CJ2219">
        <v>170</v>
      </c>
      <c r="CK2219" t="s">
        <v>352</v>
      </c>
      <c r="CL2219" t="s">
        <v>25</v>
      </c>
      <c r="CN2219">
        <f>IF(AND(Table11[[#This Row],[CF heating system]]&lt;&gt;"Gas boiler",Table11[[#This Row],[Subsector]]&lt;&gt;"Industry"),1,0)</f>
        <v>0</v>
      </c>
      <c r="CO2219" s="19">
        <v>589.00304249999999</v>
      </c>
    </row>
    <row r="2220" spans="87:93" x14ac:dyDescent="0.25">
      <c r="CI2220" t="s">
        <v>211</v>
      </c>
      <c r="CJ2220">
        <v>171</v>
      </c>
      <c r="CK2220" t="s">
        <v>352</v>
      </c>
      <c r="CL2220" t="s">
        <v>25</v>
      </c>
      <c r="CN2220">
        <f>IF(AND(Table11[[#This Row],[CF heating system]]&lt;&gt;"Gas boiler",Table11[[#This Row],[Subsector]]&lt;&gt;"Industry"),1,0)</f>
        <v>0</v>
      </c>
      <c r="CO2220" s="19">
        <v>589.00304249999999</v>
      </c>
    </row>
    <row r="2221" spans="87:93" x14ac:dyDescent="0.25">
      <c r="CI2221" t="s">
        <v>211</v>
      </c>
      <c r="CJ2221">
        <v>172</v>
      </c>
      <c r="CK2221" t="s">
        <v>352</v>
      </c>
      <c r="CL2221" t="s">
        <v>25</v>
      </c>
      <c r="CN2221">
        <f>IF(AND(Table11[[#This Row],[CF heating system]]&lt;&gt;"Gas boiler",Table11[[#This Row],[Subsector]]&lt;&gt;"Industry"),1,0)</f>
        <v>0</v>
      </c>
      <c r="CO2221" s="19">
        <v>589.00304249999999</v>
      </c>
    </row>
    <row r="2222" spans="87:93" x14ac:dyDescent="0.25">
      <c r="CI2222" t="s">
        <v>211</v>
      </c>
      <c r="CJ2222">
        <v>173</v>
      </c>
      <c r="CK2222" t="s">
        <v>352</v>
      </c>
      <c r="CL2222" t="s">
        <v>25</v>
      </c>
      <c r="CN2222">
        <f>IF(AND(Table11[[#This Row],[CF heating system]]&lt;&gt;"Gas boiler",Table11[[#This Row],[Subsector]]&lt;&gt;"Industry"),1,0)</f>
        <v>0</v>
      </c>
      <c r="CO2222" s="19">
        <v>589.00304249999999</v>
      </c>
    </row>
    <row r="2223" spans="87:93" x14ac:dyDescent="0.25">
      <c r="CI2223" t="s">
        <v>211</v>
      </c>
      <c r="CJ2223">
        <v>174</v>
      </c>
      <c r="CK2223" t="s">
        <v>352</v>
      </c>
      <c r="CL2223" t="s">
        <v>25</v>
      </c>
      <c r="CN2223">
        <f>IF(AND(Table11[[#This Row],[CF heating system]]&lt;&gt;"Gas boiler",Table11[[#This Row],[Subsector]]&lt;&gt;"Industry"),1,0)</f>
        <v>0</v>
      </c>
      <c r="CO2223" s="19">
        <v>589.00304249999999</v>
      </c>
    </row>
    <row r="2224" spans="87:93" x14ac:dyDescent="0.25">
      <c r="CI2224" t="s">
        <v>211</v>
      </c>
      <c r="CJ2224">
        <v>175</v>
      </c>
      <c r="CK2224" t="s">
        <v>352</v>
      </c>
      <c r="CL2224" t="s">
        <v>25</v>
      </c>
      <c r="CN2224">
        <f>IF(AND(Table11[[#This Row],[CF heating system]]&lt;&gt;"Gas boiler",Table11[[#This Row],[Subsector]]&lt;&gt;"Industry"),1,0)</f>
        <v>0</v>
      </c>
      <c r="CO2224" s="19">
        <v>589.00304249999999</v>
      </c>
    </row>
    <row r="2225" spans="87:93" x14ac:dyDescent="0.25">
      <c r="CI2225" t="s">
        <v>211</v>
      </c>
      <c r="CJ2225">
        <v>176</v>
      </c>
      <c r="CK2225" t="s">
        <v>352</v>
      </c>
      <c r="CL2225" t="s">
        <v>20</v>
      </c>
      <c r="CN2225">
        <f>IF(AND(Table11[[#This Row],[CF heating system]]&lt;&gt;"Gas boiler",Table11[[#This Row],[Subsector]]&lt;&gt;"Industry"),1,0)</f>
        <v>1</v>
      </c>
      <c r="CO2225" s="19">
        <v>0</v>
      </c>
    </row>
    <row r="2226" spans="87:93" x14ac:dyDescent="0.25">
      <c r="CI2226" t="s">
        <v>211</v>
      </c>
      <c r="CJ2226">
        <v>177</v>
      </c>
      <c r="CK2226" t="s">
        <v>352</v>
      </c>
      <c r="CL2226" t="s">
        <v>20</v>
      </c>
      <c r="CN2226">
        <f>IF(AND(Table11[[#This Row],[CF heating system]]&lt;&gt;"Gas boiler",Table11[[#This Row],[Subsector]]&lt;&gt;"Industry"),1,0)</f>
        <v>1</v>
      </c>
      <c r="CO2226" s="19">
        <v>0</v>
      </c>
    </row>
    <row r="2227" spans="87:93" x14ac:dyDescent="0.25">
      <c r="CI2227" t="s">
        <v>211</v>
      </c>
      <c r="CJ2227">
        <v>178</v>
      </c>
      <c r="CK2227" t="s">
        <v>352</v>
      </c>
      <c r="CL2227" t="s">
        <v>20</v>
      </c>
      <c r="CN2227">
        <f>IF(AND(Table11[[#This Row],[CF heating system]]&lt;&gt;"Gas boiler",Table11[[#This Row],[Subsector]]&lt;&gt;"Industry"),1,0)</f>
        <v>1</v>
      </c>
      <c r="CO2227" s="19">
        <v>0</v>
      </c>
    </row>
    <row r="2228" spans="87:93" x14ac:dyDescent="0.25">
      <c r="CI2228" t="s">
        <v>211</v>
      </c>
      <c r="CJ2228">
        <v>179</v>
      </c>
      <c r="CK2228" t="s">
        <v>352</v>
      </c>
      <c r="CL2228" t="s">
        <v>20</v>
      </c>
      <c r="CN2228">
        <f>IF(AND(Table11[[#This Row],[CF heating system]]&lt;&gt;"Gas boiler",Table11[[#This Row],[Subsector]]&lt;&gt;"Industry"),1,0)</f>
        <v>1</v>
      </c>
      <c r="CO2228" s="19">
        <v>0</v>
      </c>
    </row>
    <row r="2229" spans="87:93" x14ac:dyDescent="0.25">
      <c r="CI2229" t="s">
        <v>211</v>
      </c>
      <c r="CJ2229">
        <v>180</v>
      </c>
      <c r="CK2229" t="s">
        <v>352</v>
      </c>
      <c r="CL2229" t="s">
        <v>20</v>
      </c>
      <c r="CN2229">
        <f>IF(AND(Table11[[#This Row],[CF heating system]]&lt;&gt;"Gas boiler",Table11[[#This Row],[Subsector]]&lt;&gt;"Industry"),1,0)</f>
        <v>1</v>
      </c>
      <c r="CO2229" s="19">
        <v>0</v>
      </c>
    </row>
    <row r="2230" spans="87:93" x14ac:dyDescent="0.25">
      <c r="CI2230" t="s">
        <v>211</v>
      </c>
      <c r="CJ2230">
        <v>181</v>
      </c>
      <c r="CK2230" t="s">
        <v>352</v>
      </c>
      <c r="CL2230" t="s">
        <v>20</v>
      </c>
      <c r="CN2230">
        <f>IF(AND(Table11[[#This Row],[CF heating system]]&lt;&gt;"Gas boiler",Table11[[#This Row],[Subsector]]&lt;&gt;"Industry"),1,0)</f>
        <v>1</v>
      </c>
      <c r="CO2230" s="19">
        <v>0</v>
      </c>
    </row>
    <row r="2231" spans="87:93" x14ac:dyDescent="0.25">
      <c r="CI2231" t="s">
        <v>211</v>
      </c>
      <c r="CJ2231">
        <v>182</v>
      </c>
      <c r="CK2231" t="s">
        <v>352</v>
      </c>
      <c r="CL2231" t="s">
        <v>20</v>
      </c>
      <c r="CN2231">
        <f>IF(AND(Table11[[#This Row],[CF heating system]]&lt;&gt;"Gas boiler",Table11[[#This Row],[Subsector]]&lt;&gt;"Industry"),1,0)</f>
        <v>1</v>
      </c>
      <c r="CO2231" s="19">
        <v>0</v>
      </c>
    </row>
    <row r="2232" spans="87:93" x14ac:dyDescent="0.25">
      <c r="CI2232" t="s">
        <v>211</v>
      </c>
      <c r="CJ2232">
        <v>183</v>
      </c>
      <c r="CK2232" t="s">
        <v>352</v>
      </c>
      <c r="CL2232" t="s">
        <v>13</v>
      </c>
      <c r="CN2232">
        <f>IF(AND(Table11[[#This Row],[CF heating system]]&lt;&gt;"Gas boiler",Table11[[#This Row],[Subsector]]&lt;&gt;"Industry"),1,0)</f>
        <v>1</v>
      </c>
      <c r="CO2232" s="19">
        <v>0</v>
      </c>
    </row>
    <row r="2233" spans="87:93" x14ac:dyDescent="0.25">
      <c r="CI2233" t="s">
        <v>211</v>
      </c>
      <c r="CJ2233">
        <v>184</v>
      </c>
      <c r="CK2233" t="s">
        <v>352</v>
      </c>
      <c r="CL2233" t="s">
        <v>13</v>
      </c>
      <c r="CN2233">
        <f>IF(AND(Table11[[#This Row],[CF heating system]]&lt;&gt;"Gas boiler",Table11[[#This Row],[Subsector]]&lt;&gt;"Industry"),1,0)</f>
        <v>1</v>
      </c>
      <c r="CO2233" s="19">
        <v>0</v>
      </c>
    </row>
    <row r="2234" spans="87:93" x14ac:dyDescent="0.25">
      <c r="CI2234" t="s">
        <v>211</v>
      </c>
      <c r="CJ2234">
        <v>185</v>
      </c>
      <c r="CK2234" t="s">
        <v>352</v>
      </c>
      <c r="CL2234" t="s">
        <v>13</v>
      </c>
      <c r="CN2234">
        <f>IF(AND(Table11[[#This Row],[CF heating system]]&lt;&gt;"Gas boiler",Table11[[#This Row],[Subsector]]&lt;&gt;"Industry"),1,0)</f>
        <v>1</v>
      </c>
      <c r="CO2234" s="19">
        <v>0</v>
      </c>
    </row>
    <row r="2235" spans="87:93" x14ac:dyDescent="0.25">
      <c r="CI2235" t="s">
        <v>211</v>
      </c>
      <c r="CJ2235">
        <v>186</v>
      </c>
      <c r="CK2235" t="s">
        <v>352</v>
      </c>
      <c r="CL2235" t="s">
        <v>13</v>
      </c>
      <c r="CN2235">
        <f>IF(AND(Table11[[#This Row],[CF heating system]]&lt;&gt;"Gas boiler",Table11[[#This Row],[Subsector]]&lt;&gt;"Industry"),1,0)</f>
        <v>1</v>
      </c>
      <c r="CO2235" s="19">
        <v>0</v>
      </c>
    </row>
    <row r="2236" spans="87:93" x14ac:dyDescent="0.25">
      <c r="CI2236" t="s">
        <v>211</v>
      </c>
      <c r="CJ2236">
        <v>187</v>
      </c>
      <c r="CK2236" t="s">
        <v>352</v>
      </c>
      <c r="CL2236" t="s">
        <v>13</v>
      </c>
      <c r="CN2236">
        <f>IF(AND(Table11[[#This Row],[CF heating system]]&lt;&gt;"Gas boiler",Table11[[#This Row],[Subsector]]&lt;&gt;"Industry"),1,0)</f>
        <v>1</v>
      </c>
      <c r="CO2236" s="19">
        <v>0</v>
      </c>
    </row>
    <row r="2237" spans="87:93" x14ac:dyDescent="0.25">
      <c r="CI2237" t="s">
        <v>211</v>
      </c>
      <c r="CJ2237">
        <v>188</v>
      </c>
      <c r="CK2237" t="s">
        <v>352</v>
      </c>
      <c r="CL2237" t="s">
        <v>13</v>
      </c>
      <c r="CN2237">
        <f>IF(AND(Table11[[#This Row],[CF heating system]]&lt;&gt;"Gas boiler",Table11[[#This Row],[Subsector]]&lt;&gt;"Industry"),1,0)</f>
        <v>1</v>
      </c>
      <c r="CO2237" s="19">
        <v>0</v>
      </c>
    </row>
    <row r="2238" spans="87:93" x14ac:dyDescent="0.25">
      <c r="CI2238" t="s">
        <v>211</v>
      </c>
      <c r="CJ2238">
        <v>189</v>
      </c>
      <c r="CK2238" t="s">
        <v>352</v>
      </c>
      <c r="CL2238" t="s">
        <v>13</v>
      </c>
      <c r="CN2238">
        <f>IF(AND(Table11[[#This Row],[CF heating system]]&lt;&gt;"Gas boiler",Table11[[#This Row],[Subsector]]&lt;&gt;"Industry"),1,0)</f>
        <v>1</v>
      </c>
      <c r="CO2238" s="19">
        <v>0</v>
      </c>
    </row>
    <row r="2239" spans="87:93" x14ac:dyDescent="0.25">
      <c r="CI2239" t="s">
        <v>211</v>
      </c>
      <c r="CJ2239">
        <v>190</v>
      </c>
      <c r="CK2239" t="s">
        <v>352</v>
      </c>
      <c r="CL2239" t="s">
        <v>29</v>
      </c>
      <c r="CN2239">
        <f>IF(AND(Table11[[#This Row],[CF heating system]]&lt;&gt;"Gas boiler",Table11[[#This Row],[Subsector]]&lt;&gt;"Industry"),1,0)</f>
        <v>1</v>
      </c>
      <c r="CO2239" s="19">
        <v>0</v>
      </c>
    </row>
    <row r="2240" spans="87:93" x14ac:dyDescent="0.25">
      <c r="CI2240" t="s">
        <v>211</v>
      </c>
      <c r="CJ2240">
        <v>191</v>
      </c>
      <c r="CK2240" t="s">
        <v>352</v>
      </c>
      <c r="CL2240" t="s">
        <v>29</v>
      </c>
      <c r="CN2240">
        <f>IF(AND(Table11[[#This Row],[CF heating system]]&lt;&gt;"Gas boiler",Table11[[#This Row],[Subsector]]&lt;&gt;"Industry"),1,0)</f>
        <v>1</v>
      </c>
      <c r="CO2240" s="19">
        <v>0</v>
      </c>
    </row>
    <row r="2241" spans="87:93" x14ac:dyDescent="0.25">
      <c r="CI2241" t="s">
        <v>211</v>
      </c>
      <c r="CJ2241">
        <v>192</v>
      </c>
      <c r="CK2241" t="s">
        <v>352</v>
      </c>
      <c r="CL2241" t="s">
        <v>29</v>
      </c>
      <c r="CN2241">
        <f>IF(AND(Table11[[#This Row],[CF heating system]]&lt;&gt;"Gas boiler",Table11[[#This Row],[Subsector]]&lt;&gt;"Industry"),1,0)</f>
        <v>1</v>
      </c>
      <c r="CO2241" s="19">
        <v>0</v>
      </c>
    </row>
    <row r="2242" spans="87:93" x14ac:dyDescent="0.25">
      <c r="CI2242" t="s">
        <v>211</v>
      </c>
      <c r="CJ2242">
        <v>193</v>
      </c>
      <c r="CK2242" t="s">
        <v>352</v>
      </c>
      <c r="CL2242" t="s">
        <v>29</v>
      </c>
      <c r="CN2242">
        <f>IF(AND(Table11[[#This Row],[CF heating system]]&lt;&gt;"Gas boiler",Table11[[#This Row],[Subsector]]&lt;&gt;"Industry"),1,0)</f>
        <v>1</v>
      </c>
      <c r="CO2242" s="19">
        <v>0</v>
      </c>
    </row>
    <row r="2243" spans="87:93" x14ac:dyDescent="0.25">
      <c r="CI2243" t="s">
        <v>211</v>
      </c>
      <c r="CJ2243">
        <v>194</v>
      </c>
      <c r="CK2243" t="s">
        <v>352</v>
      </c>
      <c r="CL2243" t="s">
        <v>29</v>
      </c>
      <c r="CN2243">
        <f>IF(AND(Table11[[#This Row],[CF heating system]]&lt;&gt;"Gas boiler",Table11[[#This Row],[Subsector]]&lt;&gt;"Industry"),1,0)</f>
        <v>1</v>
      </c>
      <c r="CO2243" s="19">
        <v>0</v>
      </c>
    </row>
    <row r="2244" spans="87:93" x14ac:dyDescent="0.25">
      <c r="CI2244" t="s">
        <v>211</v>
      </c>
      <c r="CJ2244">
        <v>195</v>
      </c>
      <c r="CK2244" t="s">
        <v>352</v>
      </c>
      <c r="CL2244" t="s">
        <v>29</v>
      </c>
      <c r="CN2244">
        <f>IF(AND(Table11[[#This Row],[CF heating system]]&lt;&gt;"Gas boiler",Table11[[#This Row],[Subsector]]&lt;&gt;"Industry"),1,0)</f>
        <v>1</v>
      </c>
      <c r="CO2244" s="19">
        <v>0</v>
      </c>
    </row>
    <row r="2245" spans="87:93" x14ac:dyDescent="0.25">
      <c r="CI2245" t="s">
        <v>211</v>
      </c>
      <c r="CJ2245">
        <v>196</v>
      </c>
      <c r="CK2245" t="s">
        <v>352</v>
      </c>
      <c r="CL2245" t="s">
        <v>29</v>
      </c>
      <c r="CN2245">
        <f>IF(AND(Table11[[#This Row],[CF heating system]]&lt;&gt;"Gas boiler",Table11[[#This Row],[Subsector]]&lt;&gt;"Industry"),1,0)</f>
        <v>1</v>
      </c>
      <c r="CO2245" s="19">
        <v>0</v>
      </c>
    </row>
    <row r="2246" spans="87:93" x14ac:dyDescent="0.25">
      <c r="CI2246" t="s">
        <v>211</v>
      </c>
      <c r="CJ2246">
        <v>197</v>
      </c>
      <c r="CK2246" t="s">
        <v>352</v>
      </c>
      <c r="CL2246" t="s">
        <v>25</v>
      </c>
      <c r="CN2246">
        <f>IF(AND(Table11[[#This Row],[CF heating system]]&lt;&gt;"Gas boiler",Table11[[#This Row],[Subsector]]&lt;&gt;"Industry"),1,0)</f>
        <v>0</v>
      </c>
      <c r="CO2246" s="19">
        <v>589.00304249999999</v>
      </c>
    </row>
    <row r="2247" spans="87:93" x14ac:dyDescent="0.25">
      <c r="CI2247" t="s">
        <v>211</v>
      </c>
      <c r="CJ2247">
        <v>198</v>
      </c>
      <c r="CK2247" t="s">
        <v>352</v>
      </c>
      <c r="CL2247" t="s">
        <v>25</v>
      </c>
      <c r="CN2247">
        <f>IF(AND(Table11[[#This Row],[CF heating system]]&lt;&gt;"Gas boiler",Table11[[#This Row],[Subsector]]&lt;&gt;"Industry"),1,0)</f>
        <v>0</v>
      </c>
      <c r="CO2247" s="19">
        <v>589.00304249999999</v>
      </c>
    </row>
    <row r="2248" spans="87:93" x14ac:dyDescent="0.25">
      <c r="CI2248" t="s">
        <v>211</v>
      </c>
      <c r="CJ2248">
        <v>199</v>
      </c>
      <c r="CK2248" t="s">
        <v>352</v>
      </c>
      <c r="CL2248" t="s">
        <v>25</v>
      </c>
      <c r="CN2248">
        <f>IF(AND(Table11[[#This Row],[CF heating system]]&lt;&gt;"Gas boiler",Table11[[#This Row],[Subsector]]&lt;&gt;"Industry"),1,0)</f>
        <v>0</v>
      </c>
      <c r="CO2248" s="19">
        <v>589.00304249999999</v>
      </c>
    </row>
    <row r="2249" spans="87:93" x14ac:dyDescent="0.25">
      <c r="CI2249" t="s">
        <v>211</v>
      </c>
      <c r="CJ2249">
        <v>200</v>
      </c>
      <c r="CK2249" t="s">
        <v>352</v>
      </c>
      <c r="CL2249" t="s">
        <v>25</v>
      </c>
      <c r="CN2249">
        <f>IF(AND(Table11[[#This Row],[CF heating system]]&lt;&gt;"Gas boiler",Table11[[#This Row],[Subsector]]&lt;&gt;"Industry"),1,0)</f>
        <v>0</v>
      </c>
      <c r="CO2249" s="19">
        <v>589.00304249999999</v>
      </c>
    </row>
    <row r="2250" spans="87:93" x14ac:dyDescent="0.25">
      <c r="CI2250" t="s">
        <v>211</v>
      </c>
      <c r="CJ2250">
        <v>201</v>
      </c>
      <c r="CK2250" t="s">
        <v>352</v>
      </c>
      <c r="CL2250" t="s">
        <v>25</v>
      </c>
      <c r="CN2250">
        <f>IF(AND(Table11[[#This Row],[CF heating system]]&lt;&gt;"Gas boiler",Table11[[#This Row],[Subsector]]&lt;&gt;"Industry"),1,0)</f>
        <v>0</v>
      </c>
      <c r="CO2250" s="19">
        <v>589.00304249999999</v>
      </c>
    </row>
    <row r="2251" spans="87:93" x14ac:dyDescent="0.25">
      <c r="CI2251" t="s">
        <v>211</v>
      </c>
      <c r="CJ2251">
        <v>202</v>
      </c>
      <c r="CK2251" t="s">
        <v>352</v>
      </c>
      <c r="CL2251" t="s">
        <v>25</v>
      </c>
      <c r="CN2251">
        <f>IF(AND(Table11[[#This Row],[CF heating system]]&lt;&gt;"Gas boiler",Table11[[#This Row],[Subsector]]&lt;&gt;"Industry"),1,0)</f>
        <v>0</v>
      </c>
      <c r="CO2251" s="19">
        <v>589.00304249999999</v>
      </c>
    </row>
    <row r="2252" spans="87:93" x14ac:dyDescent="0.25">
      <c r="CI2252" t="s">
        <v>211</v>
      </c>
      <c r="CJ2252">
        <v>203</v>
      </c>
      <c r="CK2252" t="s">
        <v>352</v>
      </c>
      <c r="CL2252" t="s">
        <v>25</v>
      </c>
      <c r="CN2252">
        <f>IF(AND(Table11[[#This Row],[CF heating system]]&lt;&gt;"Gas boiler",Table11[[#This Row],[Subsector]]&lt;&gt;"Industry"),1,0)</f>
        <v>0</v>
      </c>
      <c r="CO2252" s="19">
        <v>589.00304249999999</v>
      </c>
    </row>
    <row r="2253" spans="87:93" x14ac:dyDescent="0.25">
      <c r="CI2253" t="s">
        <v>211</v>
      </c>
      <c r="CJ2253">
        <v>204</v>
      </c>
      <c r="CK2253" t="s">
        <v>352</v>
      </c>
      <c r="CL2253" t="s">
        <v>20</v>
      </c>
      <c r="CN2253">
        <f>IF(AND(Table11[[#This Row],[CF heating system]]&lt;&gt;"Gas boiler",Table11[[#This Row],[Subsector]]&lt;&gt;"Industry"),1,0)</f>
        <v>1</v>
      </c>
      <c r="CO2253" s="19">
        <v>0</v>
      </c>
    </row>
    <row r="2254" spans="87:93" x14ac:dyDescent="0.25">
      <c r="CI2254" t="s">
        <v>211</v>
      </c>
      <c r="CJ2254">
        <v>205</v>
      </c>
      <c r="CK2254" t="s">
        <v>352</v>
      </c>
      <c r="CL2254" t="s">
        <v>20</v>
      </c>
      <c r="CN2254">
        <f>IF(AND(Table11[[#This Row],[CF heating system]]&lt;&gt;"Gas boiler",Table11[[#This Row],[Subsector]]&lt;&gt;"Industry"),1,0)</f>
        <v>1</v>
      </c>
      <c r="CO2254" s="19">
        <v>0</v>
      </c>
    </row>
    <row r="2255" spans="87:93" x14ac:dyDescent="0.25">
      <c r="CI2255" t="s">
        <v>211</v>
      </c>
      <c r="CJ2255">
        <v>206</v>
      </c>
      <c r="CK2255" t="s">
        <v>352</v>
      </c>
      <c r="CL2255" t="s">
        <v>20</v>
      </c>
      <c r="CN2255">
        <f>IF(AND(Table11[[#This Row],[CF heating system]]&lt;&gt;"Gas boiler",Table11[[#This Row],[Subsector]]&lt;&gt;"Industry"),1,0)</f>
        <v>1</v>
      </c>
      <c r="CO2255" s="19">
        <v>0</v>
      </c>
    </row>
    <row r="2256" spans="87:93" x14ac:dyDescent="0.25">
      <c r="CI2256" t="s">
        <v>211</v>
      </c>
      <c r="CJ2256">
        <v>207</v>
      </c>
      <c r="CK2256" t="s">
        <v>352</v>
      </c>
      <c r="CL2256" t="s">
        <v>20</v>
      </c>
      <c r="CN2256">
        <f>IF(AND(Table11[[#This Row],[CF heating system]]&lt;&gt;"Gas boiler",Table11[[#This Row],[Subsector]]&lt;&gt;"Industry"),1,0)</f>
        <v>1</v>
      </c>
      <c r="CO2256" s="19">
        <v>0</v>
      </c>
    </row>
    <row r="2257" spans="87:93" x14ac:dyDescent="0.25">
      <c r="CI2257" t="s">
        <v>211</v>
      </c>
      <c r="CJ2257">
        <v>208</v>
      </c>
      <c r="CK2257" t="s">
        <v>352</v>
      </c>
      <c r="CL2257" t="s">
        <v>20</v>
      </c>
      <c r="CN2257">
        <f>IF(AND(Table11[[#This Row],[CF heating system]]&lt;&gt;"Gas boiler",Table11[[#This Row],[Subsector]]&lt;&gt;"Industry"),1,0)</f>
        <v>1</v>
      </c>
      <c r="CO2257" s="19">
        <v>0</v>
      </c>
    </row>
    <row r="2258" spans="87:93" x14ac:dyDescent="0.25">
      <c r="CI2258" t="s">
        <v>211</v>
      </c>
      <c r="CJ2258">
        <v>209</v>
      </c>
      <c r="CK2258" t="s">
        <v>352</v>
      </c>
      <c r="CL2258" t="s">
        <v>20</v>
      </c>
      <c r="CN2258">
        <f>IF(AND(Table11[[#This Row],[CF heating system]]&lt;&gt;"Gas boiler",Table11[[#This Row],[Subsector]]&lt;&gt;"Industry"),1,0)</f>
        <v>1</v>
      </c>
      <c r="CO2258" s="19">
        <v>0</v>
      </c>
    </row>
    <row r="2259" spans="87:93" x14ac:dyDescent="0.25">
      <c r="CI2259" t="s">
        <v>211</v>
      </c>
      <c r="CJ2259">
        <v>210</v>
      </c>
      <c r="CK2259" t="s">
        <v>352</v>
      </c>
      <c r="CL2259" t="s">
        <v>20</v>
      </c>
      <c r="CN2259">
        <f>IF(AND(Table11[[#This Row],[CF heating system]]&lt;&gt;"Gas boiler",Table11[[#This Row],[Subsector]]&lt;&gt;"Industry"),1,0)</f>
        <v>1</v>
      </c>
      <c r="CO2259" s="19">
        <v>0</v>
      </c>
    </row>
    <row r="2260" spans="87:93" x14ac:dyDescent="0.25">
      <c r="CI2260" t="s">
        <v>211</v>
      </c>
      <c r="CJ2260">
        <v>211</v>
      </c>
      <c r="CK2260" t="s">
        <v>352</v>
      </c>
      <c r="CL2260" t="s">
        <v>13</v>
      </c>
      <c r="CN2260">
        <f>IF(AND(Table11[[#This Row],[CF heating system]]&lt;&gt;"Gas boiler",Table11[[#This Row],[Subsector]]&lt;&gt;"Industry"),1,0)</f>
        <v>1</v>
      </c>
      <c r="CO2260" s="19">
        <v>0</v>
      </c>
    </row>
    <row r="2261" spans="87:93" x14ac:dyDescent="0.25">
      <c r="CI2261" t="s">
        <v>211</v>
      </c>
      <c r="CJ2261">
        <v>212</v>
      </c>
      <c r="CK2261" t="s">
        <v>352</v>
      </c>
      <c r="CL2261" t="s">
        <v>13</v>
      </c>
      <c r="CN2261">
        <f>IF(AND(Table11[[#This Row],[CF heating system]]&lt;&gt;"Gas boiler",Table11[[#This Row],[Subsector]]&lt;&gt;"Industry"),1,0)</f>
        <v>1</v>
      </c>
      <c r="CO2261" s="19">
        <v>0</v>
      </c>
    </row>
    <row r="2262" spans="87:93" x14ac:dyDescent="0.25">
      <c r="CI2262" t="s">
        <v>211</v>
      </c>
      <c r="CJ2262">
        <v>213</v>
      </c>
      <c r="CK2262" t="s">
        <v>352</v>
      </c>
      <c r="CL2262" t="s">
        <v>13</v>
      </c>
      <c r="CN2262">
        <f>IF(AND(Table11[[#This Row],[CF heating system]]&lt;&gt;"Gas boiler",Table11[[#This Row],[Subsector]]&lt;&gt;"Industry"),1,0)</f>
        <v>1</v>
      </c>
      <c r="CO2262" s="19">
        <v>0</v>
      </c>
    </row>
    <row r="2263" spans="87:93" x14ac:dyDescent="0.25">
      <c r="CI2263" t="s">
        <v>211</v>
      </c>
      <c r="CJ2263">
        <v>214</v>
      </c>
      <c r="CK2263" t="s">
        <v>352</v>
      </c>
      <c r="CL2263" t="s">
        <v>13</v>
      </c>
      <c r="CN2263">
        <f>IF(AND(Table11[[#This Row],[CF heating system]]&lt;&gt;"Gas boiler",Table11[[#This Row],[Subsector]]&lt;&gt;"Industry"),1,0)</f>
        <v>1</v>
      </c>
      <c r="CO2263" s="19">
        <v>0</v>
      </c>
    </row>
    <row r="2264" spans="87:93" x14ac:dyDescent="0.25">
      <c r="CI2264" t="s">
        <v>211</v>
      </c>
      <c r="CJ2264">
        <v>215</v>
      </c>
      <c r="CK2264" t="s">
        <v>352</v>
      </c>
      <c r="CL2264" t="s">
        <v>13</v>
      </c>
      <c r="CN2264">
        <f>IF(AND(Table11[[#This Row],[CF heating system]]&lt;&gt;"Gas boiler",Table11[[#This Row],[Subsector]]&lt;&gt;"Industry"),1,0)</f>
        <v>1</v>
      </c>
      <c r="CO2264" s="19">
        <v>0</v>
      </c>
    </row>
    <row r="2265" spans="87:93" x14ac:dyDescent="0.25">
      <c r="CI2265" t="s">
        <v>211</v>
      </c>
      <c r="CJ2265">
        <v>216</v>
      </c>
      <c r="CK2265" t="s">
        <v>352</v>
      </c>
      <c r="CL2265" t="s">
        <v>13</v>
      </c>
      <c r="CN2265">
        <f>IF(AND(Table11[[#This Row],[CF heating system]]&lt;&gt;"Gas boiler",Table11[[#This Row],[Subsector]]&lt;&gt;"Industry"),1,0)</f>
        <v>1</v>
      </c>
      <c r="CO2265" s="19">
        <v>0</v>
      </c>
    </row>
    <row r="2266" spans="87:93" x14ac:dyDescent="0.25">
      <c r="CI2266" t="s">
        <v>211</v>
      </c>
      <c r="CJ2266">
        <v>217</v>
      </c>
      <c r="CK2266" t="s">
        <v>352</v>
      </c>
      <c r="CL2266" t="s">
        <v>13</v>
      </c>
      <c r="CN2266">
        <f>IF(AND(Table11[[#This Row],[CF heating system]]&lt;&gt;"Gas boiler",Table11[[#This Row],[Subsector]]&lt;&gt;"Industry"),1,0)</f>
        <v>1</v>
      </c>
      <c r="CO2266" s="19">
        <v>0</v>
      </c>
    </row>
    <row r="2267" spans="87:93" x14ac:dyDescent="0.25">
      <c r="CI2267" t="s">
        <v>211</v>
      </c>
      <c r="CJ2267">
        <v>218</v>
      </c>
      <c r="CK2267" t="s">
        <v>352</v>
      </c>
      <c r="CL2267" t="s">
        <v>29</v>
      </c>
      <c r="CN2267">
        <f>IF(AND(Table11[[#This Row],[CF heating system]]&lt;&gt;"Gas boiler",Table11[[#This Row],[Subsector]]&lt;&gt;"Industry"),1,0)</f>
        <v>1</v>
      </c>
      <c r="CO2267" s="19">
        <v>0</v>
      </c>
    </row>
    <row r="2268" spans="87:93" x14ac:dyDescent="0.25">
      <c r="CI2268" t="s">
        <v>211</v>
      </c>
      <c r="CJ2268">
        <v>219</v>
      </c>
      <c r="CK2268" t="s">
        <v>352</v>
      </c>
      <c r="CL2268" t="s">
        <v>29</v>
      </c>
      <c r="CN2268">
        <f>IF(AND(Table11[[#This Row],[CF heating system]]&lt;&gt;"Gas boiler",Table11[[#This Row],[Subsector]]&lt;&gt;"Industry"),1,0)</f>
        <v>1</v>
      </c>
      <c r="CO2268" s="19">
        <v>0</v>
      </c>
    </row>
    <row r="2269" spans="87:93" x14ac:dyDescent="0.25">
      <c r="CI2269" t="s">
        <v>211</v>
      </c>
      <c r="CJ2269">
        <v>220</v>
      </c>
      <c r="CK2269" t="s">
        <v>352</v>
      </c>
      <c r="CL2269" t="s">
        <v>29</v>
      </c>
      <c r="CN2269">
        <f>IF(AND(Table11[[#This Row],[CF heating system]]&lt;&gt;"Gas boiler",Table11[[#This Row],[Subsector]]&lt;&gt;"Industry"),1,0)</f>
        <v>1</v>
      </c>
      <c r="CO2269" s="19">
        <v>0</v>
      </c>
    </row>
    <row r="2270" spans="87:93" x14ac:dyDescent="0.25">
      <c r="CI2270" t="s">
        <v>211</v>
      </c>
      <c r="CJ2270">
        <v>221</v>
      </c>
      <c r="CK2270" t="s">
        <v>352</v>
      </c>
      <c r="CL2270" t="s">
        <v>29</v>
      </c>
      <c r="CN2270">
        <f>IF(AND(Table11[[#This Row],[CF heating system]]&lt;&gt;"Gas boiler",Table11[[#This Row],[Subsector]]&lt;&gt;"Industry"),1,0)</f>
        <v>1</v>
      </c>
      <c r="CO2270" s="19">
        <v>0</v>
      </c>
    </row>
    <row r="2271" spans="87:93" x14ac:dyDescent="0.25">
      <c r="CI2271" t="s">
        <v>211</v>
      </c>
      <c r="CJ2271">
        <v>222</v>
      </c>
      <c r="CK2271" t="s">
        <v>352</v>
      </c>
      <c r="CL2271" t="s">
        <v>29</v>
      </c>
      <c r="CN2271">
        <f>IF(AND(Table11[[#This Row],[CF heating system]]&lt;&gt;"Gas boiler",Table11[[#This Row],[Subsector]]&lt;&gt;"Industry"),1,0)</f>
        <v>1</v>
      </c>
      <c r="CO2271" s="19">
        <v>0</v>
      </c>
    </row>
    <row r="2272" spans="87:93" x14ac:dyDescent="0.25">
      <c r="CI2272" t="s">
        <v>211</v>
      </c>
      <c r="CJ2272">
        <v>223</v>
      </c>
      <c r="CK2272" t="s">
        <v>352</v>
      </c>
      <c r="CL2272" t="s">
        <v>29</v>
      </c>
      <c r="CN2272">
        <f>IF(AND(Table11[[#This Row],[CF heating system]]&lt;&gt;"Gas boiler",Table11[[#This Row],[Subsector]]&lt;&gt;"Industry"),1,0)</f>
        <v>1</v>
      </c>
      <c r="CO2272" s="19">
        <v>0</v>
      </c>
    </row>
    <row r="2273" spans="87:93" x14ac:dyDescent="0.25">
      <c r="CI2273" t="s">
        <v>211</v>
      </c>
      <c r="CJ2273">
        <v>224</v>
      </c>
      <c r="CK2273" t="s">
        <v>352</v>
      </c>
      <c r="CL2273" t="s">
        <v>29</v>
      </c>
      <c r="CN2273">
        <f>IF(AND(Table11[[#This Row],[CF heating system]]&lt;&gt;"Gas boiler",Table11[[#This Row],[Subsector]]&lt;&gt;"Industry"),1,0)</f>
        <v>1</v>
      </c>
      <c r="CO2273" s="19">
        <v>0</v>
      </c>
    </row>
    <row r="2274" spans="87:93" x14ac:dyDescent="0.25">
      <c r="CI2274" t="s">
        <v>211</v>
      </c>
      <c r="CJ2274">
        <v>225</v>
      </c>
      <c r="CK2274" t="s">
        <v>352</v>
      </c>
      <c r="CL2274" t="s">
        <v>25</v>
      </c>
      <c r="CN2274">
        <f>IF(AND(Table11[[#This Row],[CF heating system]]&lt;&gt;"Gas boiler",Table11[[#This Row],[Subsector]]&lt;&gt;"Industry"),1,0)</f>
        <v>0</v>
      </c>
      <c r="CO2274" s="19">
        <v>589.00304249999999</v>
      </c>
    </row>
    <row r="2275" spans="87:93" x14ac:dyDescent="0.25">
      <c r="CI2275" t="s">
        <v>211</v>
      </c>
      <c r="CJ2275">
        <v>226</v>
      </c>
      <c r="CK2275" t="s">
        <v>352</v>
      </c>
      <c r="CL2275" t="s">
        <v>25</v>
      </c>
      <c r="CN2275">
        <f>IF(AND(Table11[[#This Row],[CF heating system]]&lt;&gt;"Gas boiler",Table11[[#This Row],[Subsector]]&lt;&gt;"Industry"),1,0)</f>
        <v>0</v>
      </c>
      <c r="CO2275" s="19">
        <v>589.00304249999999</v>
      </c>
    </row>
    <row r="2276" spans="87:93" x14ac:dyDescent="0.25">
      <c r="CI2276" t="s">
        <v>211</v>
      </c>
      <c r="CJ2276">
        <v>227</v>
      </c>
      <c r="CK2276" t="s">
        <v>352</v>
      </c>
      <c r="CL2276" t="s">
        <v>25</v>
      </c>
      <c r="CN2276">
        <f>IF(AND(Table11[[#This Row],[CF heating system]]&lt;&gt;"Gas boiler",Table11[[#This Row],[Subsector]]&lt;&gt;"Industry"),1,0)</f>
        <v>0</v>
      </c>
      <c r="CO2276" s="19">
        <v>589.00304249999999</v>
      </c>
    </row>
    <row r="2277" spans="87:93" x14ac:dyDescent="0.25">
      <c r="CI2277" t="s">
        <v>211</v>
      </c>
      <c r="CJ2277">
        <v>228</v>
      </c>
      <c r="CK2277" t="s">
        <v>352</v>
      </c>
      <c r="CL2277" t="s">
        <v>25</v>
      </c>
      <c r="CN2277">
        <f>IF(AND(Table11[[#This Row],[CF heating system]]&lt;&gt;"Gas boiler",Table11[[#This Row],[Subsector]]&lt;&gt;"Industry"),1,0)</f>
        <v>0</v>
      </c>
      <c r="CO2277" s="19">
        <v>589.00304249999999</v>
      </c>
    </row>
    <row r="2278" spans="87:93" x14ac:dyDescent="0.25">
      <c r="CI2278" t="s">
        <v>211</v>
      </c>
      <c r="CJ2278">
        <v>229</v>
      </c>
      <c r="CK2278" t="s">
        <v>352</v>
      </c>
      <c r="CL2278" t="s">
        <v>25</v>
      </c>
      <c r="CN2278">
        <f>IF(AND(Table11[[#This Row],[CF heating system]]&lt;&gt;"Gas boiler",Table11[[#This Row],[Subsector]]&lt;&gt;"Industry"),1,0)</f>
        <v>0</v>
      </c>
      <c r="CO2278" s="19">
        <v>589.00304249999999</v>
      </c>
    </row>
    <row r="2279" spans="87:93" x14ac:dyDescent="0.25">
      <c r="CI2279" t="s">
        <v>211</v>
      </c>
      <c r="CJ2279">
        <v>230</v>
      </c>
      <c r="CK2279" t="s">
        <v>352</v>
      </c>
      <c r="CL2279" t="s">
        <v>25</v>
      </c>
      <c r="CN2279">
        <f>IF(AND(Table11[[#This Row],[CF heating system]]&lt;&gt;"Gas boiler",Table11[[#This Row],[Subsector]]&lt;&gt;"Industry"),1,0)</f>
        <v>0</v>
      </c>
      <c r="CO2279" s="19">
        <v>589.00304249999999</v>
      </c>
    </row>
    <row r="2280" spans="87:93" x14ac:dyDescent="0.25">
      <c r="CI2280" t="s">
        <v>211</v>
      </c>
      <c r="CJ2280">
        <v>231</v>
      </c>
      <c r="CK2280" t="s">
        <v>352</v>
      </c>
      <c r="CL2280" t="s">
        <v>25</v>
      </c>
      <c r="CN2280">
        <f>IF(AND(Table11[[#This Row],[CF heating system]]&lt;&gt;"Gas boiler",Table11[[#This Row],[Subsector]]&lt;&gt;"Industry"),1,0)</f>
        <v>0</v>
      </c>
      <c r="CO2280" s="19">
        <v>589.00304249999999</v>
      </c>
    </row>
    <row r="2281" spans="87:93" x14ac:dyDescent="0.25">
      <c r="CI2281" t="s">
        <v>211</v>
      </c>
      <c r="CJ2281">
        <v>232</v>
      </c>
      <c r="CK2281" t="s">
        <v>352</v>
      </c>
      <c r="CL2281" t="s">
        <v>20</v>
      </c>
      <c r="CN2281">
        <f>IF(AND(Table11[[#This Row],[CF heating system]]&lt;&gt;"Gas boiler",Table11[[#This Row],[Subsector]]&lt;&gt;"Industry"),1,0)</f>
        <v>1</v>
      </c>
      <c r="CO2281" s="19">
        <v>0</v>
      </c>
    </row>
    <row r="2282" spans="87:93" x14ac:dyDescent="0.25">
      <c r="CI2282" t="s">
        <v>211</v>
      </c>
      <c r="CJ2282">
        <v>233</v>
      </c>
      <c r="CK2282" t="s">
        <v>352</v>
      </c>
      <c r="CL2282" t="s">
        <v>20</v>
      </c>
      <c r="CN2282">
        <f>IF(AND(Table11[[#This Row],[CF heating system]]&lt;&gt;"Gas boiler",Table11[[#This Row],[Subsector]]&lt;&gt;"Industry"),1,0)</f>
        <v>1</v>
      </c>
      <c r="CO2282" s="19">
        <v>0</v>
      </c>
    </row>
    <row r="2283" spans="87:93" x14ac:dyDescent="0.25">
      <c r="CI2283" t="s">
        <v>211</v>
      </c>
      <c r="CJ2283">
        <v>234</v>
      </c>
      <c r="CK2283" t="s">
        <v>352</v>
      </c>
      <c r="CL2283" t="s">
        <v>20</v>
      </c>
      <c r="CN2283">
        <f>IF(AND(Table11[[#This Row],[CF heating system]]&lt;&gt;"Gas boiler",Table11[[#This Row],[Subsector]]&lt;&gt;"Industry"),1,0)</f>
        <v>1</v>
      </c>
      <c r="CO2283" s="19">
        <v>0</v>
      </c>
    </row>
    <row r="2284" spans="87:93" x14ac:dyDescent="0.25">
      <c r="CI2284" t="s">
        <v>211</v>
      </c>
      <c r="CJ2284">
        <v>235</v>
      </c>
      <c r="CK2284" t="s">
        <v>352</v>
      </c>
      <c r="CL2284" t="s">
        <v>20</v>
      </c>
      <c r="CN2284">
        <f>IF(AND(Table11[[#This Row],[CF heating system]]&lt;&gt;"Gas boiler",Table11[[#This Row],[Subsector]]&lt;&gt;"Industry"),1,0)</f>
        <v>1</v>
      </c>
      <c r="CO2284" s="19">
        <v>0</v>
      </c>
    </row>
    <row r="2285" spans="87:93" x14ac:dyDescent="0.25">
      <c r="CI2285" t="s">
        <v>211</v>
      </c>
      <c r="CJ2285">
        <v>236</v>
      </c>
      <c r="CK2285" t="s">
        <v>352</v>
      </c>
      <c r="CL2285" t="s">
        <v>20</v>
      </c>
      <c r="CN2285">
        <f>IF(AND(Table11[[#This Row],[CF heating system]]&lt;&gt;"Gas boiler",Table11[[#This Row],[Subsector]]&lt;&gt;"Industry"),1,0)</f>
        <v>1</v>
      </c>
      <c r="CO2285" s="19">
        <v>0</v>
      </c>
    </row>
    <row r="2286" spans="87:93" x14ac:dyDescent="0.25">
      <c r="CI2286" t="s">
        <v>211</v>
      </c>
      <c r="CJ2286">
        <v>237</v>
      </c>
      <c r="CK2286" t="s">
        <v>352</v>
      </c>
      <c r="CL2286" t="s">
        <v>20</v>
      </c>
      <c r="CN2286">
        <f>IF(AND(Table11[[#This Row],[CF heating system]]&lt;&gt;"Gas boiler",Table11[[#This Row],[Subsector]]&lt;&gt;"Industry"),1,0)</f>
        <v>1</v>
      </c>
      <c r="CO2286" s="19">
        <v>0</v>
      </c>
    </row>
    <row r="2287" spans="87:93" x14ac:dyDescent="0.25">
      <c r="CI2287" t="s">
        <v>211</v>
      </c>
      <c r="CJ2287">
        <v>238</v>
      </c>
      <c r="CK2287" t="s">
        <v>352</v>
      </c>
      <c r="CL2287" t="s">
        <v>20</v>
      </c>
      <c r="CN2287">
        <f>IF(AND(Table11[[#This Row],[CF heating system]]&lt;&gt;"Gas boiler",Table11[[#This Row],[Subsector]]&lt;&gt;"Industry"),1,0)</f>
        <v>1</v>
      </c>
      <c r="CO2287" s="19">
        <v>0</v>
      </c>
    </row>
    <row r="2288" spans="87:93" x14ac:dyDescent="0.25">
      <c r="CI2288" t="s">
        <v>211</v>
      </c>
      <c r="CJ2288">
        <v>239</v>
      </c>
      <c r="CK2288" t="s">
        <v>352</v>
      </c>
      <c r="CL2288" t="s">
        <v>13</v>
      </c>
      <c r="CN2288">
        <f>IF(AND(Table11[[#This Row],[CF heating system]]&lt;&gt;"Gas boiler",Table11[[#This Row],[Subsector]]&lt;&gt;"Industry"),1,0)</f>
        <v>1</v>
      </c>
      <c r="CO2288" s="19">
        <v>0</v>
      </c>
    </row>
    <row r="2289" spans="87:93" x14ac:dyDescent="0.25">
      <c r="CI2289" t="s">
        <v>211</v>
      </c>
      <c r="CJ2289">
        <v>240</v>
      </c>
      <c r="CK2289" t="s">
        <v>352</v>
      </c>
      <c r="CL2289" t="s">
        <v>13</v>
      </c>
      <c r="CN2289">
        <f>IF(AND(Table11[[#This Row],[CF heating system]]&lt;&gt;"Gas boiler",Table11[[#This Row],[Subsector]]&lt;&gt;"Industry"),1,0)</f>
        <v>1</v>
      </c>
      <c r="CO2289" s="19">
        <v>0</v>
      </c>
    </row>
    <row r="2290" spans="87:93" x14ac:dyDescent="0.25">
      <c r="CI2290" t="s">
        <v>211</v>
      </c>
      <c r="CJ2290">
        <v>241</v>
      </c>
      <c r="CK2290" t="s">
        <v>352</v>
      </c>
      <c r="CL2290" t="s">
        <v>13</v>
      </c>
      <c r="CN2290">
        <f>IF(AND(Table11[[#This Row],[CF heating system]]&lt;&gt;"Gas boiler",Table11[[#This Row],[Subsector]]&lt;&gt;"Industry"),1,0)</f>
        <v>1</v>
      </c>
      <c r="CO2290" s="19">
        <v>0</v>
      </c>
    </row>
    <row r="2291" spans="87:93" x14ac:dyDescent="0.25">
      <c r="CI2291" t="s">
        <v>211</v>
      </c>
      <c r="CJ2291">
        <v>242</v>
      </c>
      <c r="CK2291" t="s">
        <v>352</v>
      </c>
      <c r="CL2291" t="s">
        <v>13</v>
      </c>
      <c r="CN2291">
        <f>IF(AND(Table11[[#This Row],[CF heating system]]&lt;&gt;"Gas boiler",Table11[[#This Row],[Subsector]]&lt;&gt;"Industry"),1,0)</f>
        <v>1</v>
      </c>
      <c r="CO2291" s="19">
        <v>0</v>
      </c>
    </row>
    <row r="2292" spans="87:93" x14ac:dyDescent="0.25">
      <c r="CI2292" t="s">
        <v>211</v>
      </c>
      <c r="CJ2292">
        <v>243</v>
      </c>
      <c r="CK2292" t="s">
        <v>352</v>
      </c>
      <c r="CL2292" t="s">
        <v>13</v>
      </c>
      <c r="CN2292">
        <f>IF(AND(Table11[[#This Row],[CF heating system]]&lt;&gt;"Gas boiler",Table11[[#This Row],[Subsector]]&lt;&gt;"Industry"),1,0)</f>
        <v>1</v>
      </c>
      <c r="CO2292" s="19">
        <v>0</v>
      </c>
    </row>
    <row r="2293" spans="87:93" x14ac:dyDescent="0.25">
      <c r="CI2293" t="s">
        <v>211</v>
      </c>
      <c r="CJ2293">
        <v>244</v>
      </c>
      <c r="CK2293" t="s">
        <v>352</v>
      </c>
      <c r="CL2293" t="s">
        <v>13</v>
      </c>
      <c r="CN2293">
        <f>IF(AND(Table11[[#This Row],[CF heating system]]&lt;&gt;"Gas boiler",Table11[[#This Row],[Subsector]]&lt;&gt;"Industry"),1,0)</f>
        <v>1</v>
      </c>
      <c r="CO2293" s="19">
        <v>0</v>
      </c>
    </row>
    <row r="2294" spans="87:93" x14ac:dyDescent="0.25">
      <c r="CI2294" t="s">
        <v>211</v>
      </c>
      <c r="CJ2294">
        <v>245</v>
      </c>
      <c r="CK2294" t="s">
        <v>352</v>
      </c>
      <c r="CL2294" t="s">
        <v>13</v>
      </c>
      <c r="CN2294">
        <f>IF(AND(Table11[[#This Row],[CF heating system]]&lt;&gt;"Gas boiler",Table11[[#This Row],[Subsector]]&lt;&gt;"Industry"),1,0)</f>
        <v>1</v>
      </c>
      <c r="CO2294" s="19">
        <v>0</v>
      </c>
    </row>
    <row r="2295" spans="87:93" x14ac:dyDescent="0.25">
      <c r="CI2295" t="s">
        <v>211</v>
      </c>
      <c r="CJ2295">
        <v>246</v>
      </c>
      <c r="CK2295" t="s">
        <v>352</v>
      </c>
      <c r="CL2295" t="s">
        <v>29</v>
      </c>
      <c r="CN2295">
        <f>IF(AND(Table11[[#This Row],[CF heating system]]&lt;&gt;"Gas boiler",Table11[[#This Row],[Subsector]]&lt;&gt;"Industry"),1,0)</f>
        <v>1</v>
      </c>
      <c r="CO2295" s="19">
        <v>0</v>
      </c>
    </row>
    <row r="2296" spans="87:93" x14ac:dyDescent="0.25">
      <c r="CI2296" t="s">
        <v>211</v>
      </c>
      <c r="CJ2296">
        <v>247</v>
      </c>
      <c r="CK2296" t="s">
        <v>352</v>
      </c>
      <c r="CL2296" t="s">
        <v>29</v>
      </c>
      <c r="CN2296">
        <f>IF(AND(Table11[[#This Row],[CF heating system]]&lt;&gt;"Gas boiler",Table11[[#This Row],[Subsector]]&lt;&gt;"Industry"),1,0)</f>
        <v>1</v>
      </c>
      <c r="CO2296" s="19">
        <v>0</v>
      </c>
    </row>
    <row r="2297" spans="87:93" x14ac:dyDescent="0.25">
      <c r="CI2297" t="s">
        <v>211</v>
      </c>
      <c r="CJ2297">
        <v>248</v>
      </c>
      <c r="CK2297" t="s">
        <v>352</v>
      </c>
      <c r="CL2297" t="s">
        <v>29</v>
      </c>
      <c r="CN2297">
        <f>IF(AND(Table11[[#This Row],[CF heating system]]&lt;&gt;"Gas boiler",Table11[[#This Row],[Subsector]]&lt;&gt;"Industry"),1,0)</f>
        <v>1</v>
      </c>
      <c r="CO2297" s="19">
        <v>0</v>
      </c>
    </row>
    <row r="2298" spans="87:93" x14ac:dyDescent="0.25">
      <c r="CI2298" t="s">
        <v>211</v>
      </c>
      <c r="CJ2298">
        <v>249</v>
      </c>
      <c r="CK2298" t="s">
        <v>352</v>
      </c>
      <c r="CL2298" t="s">
        <v>29</v>
      </c>
      <c r="CN2298">
        <f>IF(AND(Table11[[#This Row],[CF heating system]]&lt;&gt;"Gas boiler",Table11[[#This Row],[Subsector]]&lt;&gt;"Industry"),1,0)</f>
        <v>1</v>
      </c>
      <c r="CO2298" s="19">
        <v>0</v>
      </c>
    </row>
    <row r="2299" spans="87:93" x14ac:dyDescent="0.25">
      <c r="CI2299" t="s">
        <v>211</v>
      </c>
      <c r="CJ2299">
        <v>250</v>
      </c>
      <c r="CK2299" t="s">
        <v>352</v>
      </c>
      <c r="CL2299" t="s">
        <v>29</v>
      </c>
      <c r="CN2299">
        <f>IF(AND(Table11[[#This Row],[CF heating system]]&lt;&gt;"Gas boiler",Table11[[#This Row],[Subsector]]&lt;&gt;"Industry"),1,0)</f>
        <v>1</v>
      </c>
      <c r="CO2299" s="19">
        <v>0</v>
      </c>
    </row>
    <row r="2300" spans="87:93" x14ac:dyDescent="0.25">
      <c r="CI2300" t="s">
        <v>211</v>
      </c>
      <c r="CJ2300">
        <v>251</v>
      </c>
      <c r="CK2300" t="s">
        <v>352</v>
      </c>
      <c r="CL2300" t="s">
        <v>29</v>
      </c>
      <c r="CN2300">
        <f>IF(AND(Table11[[#This Row],[CF heating system]]&lt;&gt;"Gas boiler",Table11[[#This Row],[Subsector]]&lt;&gt;"Industry"),1,0)</f>
        <v>1</v>
      </c>
      <c r="CO2300" s="19">
        <v>0</v>
      </c>
    </row>
    <row r="2301" spans="87:93" x14ac:dyDescent="0.25">
      <c r="CI2301" t="s">
        <v>211</v>
      </c>
      <c r="CJ2301">
        <v>252</v>
      </c>
      <c r="CK2301" t="s">
        <v>352</v>
      </c>
      <c r="CL2301" t="s">
        <v>29</v>
      </c>
      <c r="CN2301">
        <f>IF(AND(Table11[[#This Row],[CF heating system]]&lt;&gt;"Gas boiler",Table11[[#This Row],[Subsector]]&lt;&gt;"Industry"),1,0)</f>
        <v>1</v>
      </c>
      <c r="CO2301" s="19">
        <v>0</v>
      </c>
    </row>
    <row r="2302" spans="87:93" x14ac:dyDescent="0.25">
      <c r="CI2302" t="s">
        <v>211</v>
      </c>
      <c r="CJ2302">
        <v>253</v>
      </c>
      <c r="CK2302" t="s">
        <v>352</v>
      </c>
      <c r="CL2302" t="s">
        <v>25</v>
      </c>
      <c r="CN2302">
        <f>IF(AND(Table11[[#This Row],[CF heating system]]&lt;&gt;"Gas boiler",Table11[[#This Row],[Subsector]]&lt;&gt;"Industry"),1,0)</f>
        <v>0</v>
      </c>
      <c r="CO2302" s="19">
        <v>589.00304249999999</v>
      </c>
    </row>
    <row r="2303" spans="87:93" x14ac:dyDescent="0.25">
      <c r="CI2303" t="s">
        <v>211</v>
      </c>
      <c r="CJ2303">
        <v>254</v>
      </c>
      <c r="CK2303" t="s">
        <v>352</v>
      </c>
      <c r="CL2303" t="s">
        <v>25</v>
      </c>
      <c r="CN2303">
        <f>IF(AND(Table11[[#This Row],[CF heating system]]&lt;&gt;"Gas boiler",Table11[[#This Row],[Subsector]]&lt;&gt;"Industry"),1,0)</f>
        <v>0</v>
      </c>
      <c r="CO2303" s="19">
        <v>589.00304249999999</v>
      </c>
    </row>
    <row r="2304" spans="87:93" x14ac:dyDescent="0.25">
      <c r="CI2304" t="s">
        <v>211</v>
      </c>
      <c r="CJ2304">
        <v>255</v>
      </c>
      <c r="CK2304" t="s">
        <v>352</v>
      </c>
      <c r="CL2304" t="s">
        <v>25</v>
      </c>
      <c r="CN2304">
        <f>IF(AND(Table11[[#This Row],[CF heating system]]&lt;&gt;"Gas boiler",Table11[[#This Row],[Subsector]]&lt;&gt;"Industry"),1,0)</f>
        <v>0</v>
      </c>
      <c r="CO2304" s="19">
        <v>589.00304249999999</v>
      </c>
    </row>
    <row r="2305" spans="87:93" x14ac:dyDescent="0.25">
      <c r="CI2305" t="s">
        <v>211</v>
      </c>
      <c r="CJ2305">
        <v>256</v>
      </c>
      <c r="CK2305" t="s">
        <v>352</v>
      </c>
      <c r="CL2305" t="s">
        <v>25</v>
      </c>
      <c r="CN2305">
        <f>IF(AND(Table11[[#This Row],[CF heating system]]&lt;&gt;"Gas boiler",Table11[[#This Row],[Subsector]]&lt;&gt;"Industry"),1,0)</f>
        <v>0</v>
      </c>
      <c r="CO2305" s="19">
        <v>589.00304249999999</v>
      </c>
    </row>
    <row r="2306" spans="87:93" x14ac:dyDescent="0.25">
      <c r="CI2306" t="s">
        <v>211</v>
      </c>
      <c r="CJ2306">
        <v>257</v>
      </c>
      <c r="CK2306" t="s">
        <v>352</v>
      </c>
      <c r="CL2306" t="s">
        <v>25</v>
      </c>
      <c r="CN2306">
        <f>IF(AND(Table11[[#This Row],[CF heating system]]&lt;&gt;"Gas boiler",Table11[[#This Row],[Subsector]]&lt;&gt;"Industry"),1,0)</f>
        <v>0</v>
      </c>
      <c r="CO2306" s="19">
        <v>589.00304249999999</v>
      </c>
    </row>
    <row r="2307" spans="87:93" x14ac:dyDescent="0.25">
      <c r="CI2307" t="s">
        <v>211</v>
      </c>
      <c r="CJ2307">
        <v>258</v>
      </c>
      <c r="CK2307" t="s">
        <v>352</v>
      </c>
      <c r="CL2307" t="s">
        <v>25</v>
      </c>
      <c r="CN2307">
        <f>IF(AND(Table11[[#This Row],[CF heating system]]&lt;&gt;"Gas boiler",Table11[[#This Row],[Subsector]]&lt;&gt;"Industry"),1,0)</f>
        <v>0</v>
      </c>
      <c r="CO2307" s="19">
        <v>589.00304249999999</v>
      </c>
    </row>
    <row r="2308" spans="87:93" x14ac:dyDescent="0.25">
      <c r="CI2308" t="s">
        <v>211</v>
      </c>
      <c r="CJ2308">
        <v>259</v>
      </c>
      <c r="CK2308" t="s">
        <v>352</v>
      </c>
      <c r="CL2308" t="s">
        <v>25</v>
      </c>
      <c r="CN2308">
        <f>IF(AND(Table11[[#This Row],[CF heating system]]&lt;&gt;"Gas boiler",Table11[[#This Row],[Subsector]]&lt;&gt;"Industry"),1,0)</f>
        <v>0</v>
      </c>
      <c r="CO2308" s="19">
        <v>589.00304249999999</v>
      </c>
    </row>
    <row r="2309" spans="87:93" x14ac:dyDescent="0.25">
      <c r="CI2309" t="s">
        <v>211</v>
      </c>
      <c r="CJ2309">
        <v>260</v>
      </c>
      <c r="CK2309" t="s">
        <v>352</v>
      </c>
      <c r="CL2309" t="s">
        <v>20</v>
      </c>
      <c r="CN2309">
        <f>IF(AND(Table11[[#This Row],[CF heating system]]&lt;&gt;"Gas boiler",Table11[[#This Row],[Subsector]]&lt;&gt;"Industry"),1,0)</f>
        <v>1</v>
      </c>
      <c r="CO2309" s="19">
        <v>0</v>
      </c>
    </row>
    <row r="2310" spans="87:93" x14ac:dyDescent="0.25">
      <c r="CI2310" t="s">
        <v>211</v>
      </c>
      <c r="CJ2310">
        <v>261</v>
      </c>
      <c r="CK2310" t="s">
        <v>352</v>
      </c>
      <c r="CL2310" t="s">
        <v>20</v>
      </c>
      <c r="CN2310">
        <f>IF(AND(Table11[[#This Row],[CF heating system]]&lt;&gt;"Gas boiler",Table11[[#This Row],[Subsector]]&lt;&gt;"Industry"),1,0)</f>
        <v>1</v>
      </c>
      <c r="CO2310" s="19">
        <v>0</v>
      </c>
    </row>
    <row r="2311" spans="87:93" x14ac:dyDescent="0.25">
      <c r="CI2311" t="s">
        <v>211</v>
      </c>
      <c r="CJ2311">
        <v>262</v>
      </c>
      <c r="CK2311" t="s">
        <v>352</v>
      </c>
      <c r="CL2311" t="s">
        <v>20</v>
      </c>
      <c r="CN2311">
        <f>IF(AND(Table11[[#This Row],[CF heating system]]&lt;&gt;"Gas boiler",Table11[[#This Row],[Subsector]]&lt;&gt;"Industry"),1,0)</f>
        <v>1</v>
      </c>
      <c r="CO2311" s="19">
        <v>0</v>
      </c>
    </row>
    <row r="2312" spans="87:93" x14ac:dyDescent="0.25">
      <c r="CI2312" t="s">
        <v>211</v>
      </c>
      <c r="CJ2312">
        <v>263</v>
      </c>
      <c r="CK2312" t="s">
        <v>352</v>
      </c>
      <c r="CL2312" t="s">
        <v>20</v>
      </c>
      <c r="CN2312">
        <f>IF(AND(Table11[[#This Row],[CF heating system]]&lt;&gt;"Gas boiler",Table11[[#This Row],[Subsector]]&lt;&gt;"Industry"),1,0)</f>
        <v>1</v>
      </c>
      <c r="CO2312" s="19">
        <v>0</v>
      </c>
    </row>
    <row r="2313" spans="87:93" x14ac:dyDescent="0.25">
      <c r="CI2313" t="s">
        <v>211</v>
      </c>
      <c r="CJ2313">
        <v>264</v>
      </c>
      <c r="CK2313" t="s">
        <v>352</v>
      </c>
      <c r="CL2313" t="s">
        <v>20</v>
      </c>
      <c r="CN2313">
        <f>IF(AND(Table11[[#This Row],[CF heating system]]&lt;&gt;"Gas boiler",Table11[[#This Row],[Subsector]]&lt;&gt;"Industry"),1,0)</f>
        <v>1</v>
      </c>
      <c r="CO2313" s="19">
        <v>0</v>
      </c>
    </row>
    <row r="2314" spans="87:93" x14ac:dyDescent="0.25">
      <c r="CI2314" t="s">
        <v>211</v>
      </c>
      <c r="CJ2314">
        <v>265</v>
      </c>
      <c r="CK2314" t="s">
        <v>352</v>
      </c>
      <c r="CL2314" t="s">
        <v>20</v>
      </c>
      <c r="CN2314">
        <f>IF(AND(Table11[[#This Row],[CF heating system]]&lt;&gt;"Gas boiler",Table11[[#This Row],[Subsector]]&lt;&gt;"Industry"),1,0)</f>
        <v>1</v>
      </c>
      <c r="CO2314" s="19">
        <v>0</v>
      </c>
    </row>
    <row r="2315" spans="87:93" x14ac:dyDescent="0.25">
      <c r="CI2315" t="s">
        <v>211</v>
      </c>
      <c r="CJ2315">
        <v>266</v>
      </c>
      <c r="CK2315" t="s">
        <v>352</v>
      </c>
      <c r="CL2315" t="s">
        <v>20</v>
      </c>
      <c r="CN2315">
        <f>IF(AND(Table11[[#This Row],[CF heating system]]&lt;&gt;"Gas boiler",Table11[[#This Row],[Subsector]]&lt;&gt;"Industry"),1,0)</f>
        <v>1</v>
      </c>
      <c r="CO2315" s="19">
        <v>0</v>
      </c>
    </row>
    <row r="2316" spans="87:93" x14ac:dyDescent="0.25">
      <c r="CI2316" t="s">
        <v>211</v>
      </c>
      <c r="CJ2316">
        <v>267</v>
      </c>
      <c r="CK2316" t="s">
        <v>352</v>
      </c>
      <c r="CL2316" t="s">
        <v>13</v>
      </c>
      <c r="CN2316">
        <f>IF(AND(Table11[[#This Row],[CF heating system]]&lt;&gt;"Gas boiler",Table11[[#This Row],[Subsector]]&lt;&gt;"Industry"),1,0)</f>
        <v>1</v>
      </c>
      <c r="CO2316" s="19">
        <v>0</v>
      </c>
    </row>
    <row r="2317" spans="87:93" x14ac:dyDescent="0.25">
      <c r="CI2317" t="s">
        <v>211</v>
      </c>
      <c r="CJ2317">
        <v>268</v>
      </c>
      <c r="CK2317" t="s">
        <v>352</v>
      </c>
      <c r="CL2317" t="s">
        <v>13</v>
      </c>
      <c r="CN2317">
        <f>IF(AND(Table11[[#This Row],[CF heating system]]&lt;&gt;"Gas boiler",Table11[[#This Row],[Subsector]]&lt;&gt;"Industry"),1,0)</f>
        <v>1</v>
      </c>
      <c r="CO2317" s="19">
        <v>0</v>
      </c>
    </row>
    <row r="2318" spans="87:93" x14ac:dyDescent="0.25">
      <c r="CI2318" t="s">
        <v>211</v>
      </c>
      <c r="CJ2318">
        <v>269</v>
      </c>
      <c r="CK2318" t="s">
        <v>352</v>
      </c>
      <c r="CL2318" t="s">
        <v>13</v>
      </c>
      <c r="CN2318">
        <f>IF(AND(Table11[[#This Row],[CF heating system]]&lt;&gt;"Gas boiler",Table11[[#This Row],[Subsector]]&lt;&gt;"Industry"),1,0)</f>
        <v>1</v>
      </c>
      <c r="CO2318" s="19">
        <v>0</v>
      </c>
    </row>
    <row r="2319" spans="87:93" x14ac:dyDescent="0.25">
      <c r="CI2319" t="s">
        <v>211</v>
      </c>
      <c r="CJ2319">
        <v>270</v>
      </c>
      <c r="CK2319" t="s">
        <v>352</v>
      </c>
      <c r="CL2319" t="s">
        <v>13</v>
      </c>
      <c r="CN2319">
        <f>IF(AND(Table11[[#This Row],[CF heating system]]&lt;&gt;"Gas boiler",Table11[[#This Row],[Subsector]]&lt;&gt;"Industry"),1,0)</f>
        <v>1</v>
      </c>
      <c r="CO2319" s="19">
        <v>0</v>
      </c>
    </row>
    <row r="2320" spans="87:93" x14ac:dyDescent="0.25">
      <c r="CI2320" t="s">
        <v>211</v>
      </c>
      <c r="CJ2320">
        <v>271</v>
      </c>
      <c r="CK2320" t="s">
        <v>352</v>
      </c>
      <c r="CL2320" t="s">
        <v>13</v>
      </c>
      <c r="CN2320">
        <f>IF(AND(Table11[[#This Row],[CF heating system]]&lt;&gt;"Gas boiler",Table11[[#This Row],[Subsector]]&lt;&gt;"Industry"),1,0)</f>
        <v>1</v>
      </c>
      <c r="CO2320" s="19">
        <v>0</v>
      </c>
    </row>
    <row r="2321" spans="87:93" x14ac:dyDescent="0.25">
      <c r="CI2321" t="s">
        <v>211</v>
      </c>
      <c r="CJ2321">
        <v>272</v>
      </c>
      <c r="CK2321" t="s">
        <v>352</v>
      </c>
      <c r="CL2321" t="s">
        <v>13</v>
      </c>
      <c r="CN2321">
        <f>IF(AND(Table11[[#This Row],[CF heating system]]&lt;&gt;"Gas boiler",Table11[[#This Row],[Subsector]]&lt;&gt;"Industry"),1,0)</f>
        <v>1</v>
      </c>
      <c r="CO2321" s="19">
        <v>0</v>
      </c>
    </row>
    <row r="2322" spans="87:93" x14ac:dyDescent="0.25">
      <c r="CI2322" t="s">
        <v>211</v>
      </c>
      <c r="CJ2322">
        <v>273</v>
      </c>
      <c r="CK2322" t="s">
        <v>352</v>
      </c>
      <c r="CL2322" t="s">
        <v>13</v>
      </c>
      <c r="CN2322">
        <f>IF(AND(Table11[[#This Row],[CF heating system]]&lt;&gt;"Gas boiler",Table11[[#This Row],[Subsector]]&lt;&gt;"Industry"),1,0)</f>
        <v>1</v>
      </c>
      <c r="CO2322" s="19">
        <v>0</v>
      </c>
    </row>
    <row r="2323" spans="87:93" x14ac:dyDescent="0.25">
      <c r="CI2323" t="s">
        <v>211</v>
      </c>
      <c r="CJ2323">
        <v>274</v>
      </c>
      <c r="CK2323" t="s">
        <v>364</v>
      </c>
      <c r="CL2323" t="s">
        <v>29</v>
      </c>
      <c r="CN2323">
        <f>IF(AND(Table11[[#This Row],[CF heating system]]&lt;&gt;"Gas boiler",Table11[[#This Row],[Subsector]]&lt;&gt;"Industry"),1,0)</f>
        <v>1</v>
      </c>
      <c r="CO2323" s="19">
        <v>0</v>
      </c>
    </row>
    <row r="2324" spans="87:93" x14ac:dyDescent="0.25">
      <c r="CI2324" t="s">
        <v>211</v>
      </c>
      <c r="CJ2324">
        <v>275</v>
      </c>
      <c r="CK2324" t="s">
        <v>364</v>
      </c>
      <c r="CL2324" t="s">
        <v>29</v>
      </c>
      <c r="CN2324">
        <f>IF(AND(Table11[[#This Row],[CF heating system]]&lt;&gt;"Gas boiler",Table11[[#This Row],[Subsector]]&lt;&gt;"Industry"),1,0)</f>
        <v>1</v>
      </c>
      <c r="CO2324" s="19">
        <v>0</v>
      </c>
    </row>
    <row r="2325" spans="87:93" x14ac:dyDescent="0.25">
      <c r="CI2325" t="s">
        <v>211</v>
      </c>
      <c r="CJ2325">
        <v>276</v>
      </c>
      <c r="CK2325" t="s">
        <v>364</v>
      </c>
      <c r="CL2325" t="s">
        <v>29</v>
      </c>
      <c r="CN2325">
        <f>IF(AND(Table11[[#This Row],[CF heating system]]&lt;&gt;"Gas boiler",Table11[[#This Row],[Subsector]]&lt;&gt;"Industry"),1,0)</f>
        <v>1</v>
      </c>
      <c r="CO2325" s="19">
        <v>0</v>
      </c>
    </row>
    <row r="2326" spans="87:93" x14ac:dyDescent="0.25">
      <c r="CI2326" t="s">
        <v>211</v>
      </c>
      <c r="CJ2326">
        <v>277</v>
      </c>
      <c r="CK2326" t="s">
        <v>364</v>
      </c>
      <c r="CL2326" t="s">
        <v>29</v>
      </c>
      <c r="CN2326">
        <f>IF(AND(Table11[[#This Row],[CF heating system]]&lt;&gt;"Gas boiler",Table11[[#This Row],[Subsector]]&lt;&gt;"Industry"),1,0)</f>
        <v>1</v>
      </c>
      <c r="CO2326" s="19">
        <v>0</v>
      </c>
    </row>
    <row r="2327" spans="87:93" x14ac:dyDescent="0.25">
      <c r="CI2327" t="s">
        <v>211</v>
      </c>
      <c r="CJ2327">
        <v>278</v>
      </c>
      <c r="CK2327" t="s">
        <v>364</v>
      </c>
      <c r="CL2327" t="s">
        <v>20</v>
      </c>
      <c r="CN2327">
        <f>IF(AND(Table11[[#This Row],[CF heating system]]&lt;&gt;"Gas boiler",Table11[[#This Row],[Subsector]]&lt;&gt;"Industry"),1,0)</f>
        <v>1</v>
      </c>
      <c r="CO2327" s="19">
        <v>0</v>
      </c>
    </row>
    <row r="2328" spans="87:93" x14ac:dyDescent="0.25">
      <c r="CI2328" t="s">
        <v>211</v>
      </c>
      <c r="CJ2328">
        <v>279</v>
      </c>
      <c r="CK2328" t="s">
        <v>364</v>
      </c>
      <c r="CL2328" t="s">
        <v>20</v>
      </c>
      <c r="CN2328">
        <f>IF(AND(Table11[[#This Row],[CF heating system]]&lt;&gt;"Gas boiler",Table11[[#This Row],[Subsector]]&lt;&gt;"Industry"),1,0)</f>
        <v>1</v>
      </c>
      <c r="CO2328" s="19">
        <v>0</v>
      </c>
    </row>
    <row r="2329" spans="87:93" x14ac:dyDescent="0.25">
      <c r="CI2329" t="s">
        <v>211</v>
      </c>
      <c r="CJ2329">
        <v>280</v>
      </c>
      <c r="CK2329" t="s">
        <v>364</v>
      </c>
      <c r="CL2329" t="s">
        <v>20</v>
      </c>
      <c r="CN2329">
        <f>IF(AND(Table11[[#This Row],[CF heating system]]&lt;&gt;"Gas boiler",Table11[[#This Row],[Subsector]]&lt;&gt;"Industry"),1,0)</f>
        <v>1</v>
      </c>
      <c r="CO2329" s="19">
        <v>0</v>
      </c>
    </row>
    <row r="2330" spans="87:93" x14ac:dyDescent="0.25">
      <c r="CI2330" t="s">
        <v>211</v>
      </c>
      <c r="CJ2330">
        <v>281</v>
      </c>
      <c r="CK2330" t="s">
        <v>364</v>
      </c>
      <c r="CL2330" t="s">
        <v>20</v>
      </c>
      <c r="CN2330">
        <f>IF(AND(Table11[[#This Row],[CF heating system]]&lt;&gt;"Gas boiler",Table11[[#This Row],[Subsector]]&lt;&gt;"Industry"),1,0)</f>
        <v>1</v>
      </c>
      <c r="CO2330" s="19">
        <v>0</v>
      </c>
    </row>
    <row r="2331" spans="87:93" x14ac:dyDescent="0.25">
      <c r="CI2331" t="s">
        <v>211</v>
      </c>
      <c r="CJ2331">
        <v>282</v>
      </c>
      <c r="CK2331" t="s">
        <v>364</v>
      </c>
      <c r="CL2331" t="s">
        <v>20</v>
      </c>
      <c r="CN2331">
        <f>IF(AND(Table11[[#This Row],[CF heating system]]&lt;&gt;"Gas boiler",Table11[[#This Row],[Subsector]]&lt;&gt;"Industry"),1,0)</f>
        <v>1</v>
      </c>
      <c r="CO2331" s="19">
        <v>0</v>
      </c>
    </row>
    <row r="2332" spans="87:93" x14ac:dyDescent="0.25">
      <c r="CI2332" t="s">
        <v>211</v>
      </c>
      <c r="CJ2332">
        <v>283</v>
      </c>
      <c r="CK2332" t="s">
        <v>364</v>
      </c>
      <c r="CL2332" t="s">
        <v>20</v>
      </c>
      <c r="CN2332">
        <f>IF(AND(Table11[[#This Row],[CF heating system]]&lt;&gt;"Gas boiler",Table11[[#This Row],[Subsector]]&lt;&gt;"Industry"),1,0)</f>
        <v>1</v>
      </c>
      <c r="CO2332" s="19">
        <v>0</v>
      </c>
    </row>
    <row r="2333" spans="87:93" x14ac:dyDescent="0.25">
      <c r="CI2333" t="s">
        <v>211</v>
      </c>
      <c r="CJ2333">
        <v>284</v>
      </c>
      <c r="CK2333" t="s">
        <v>364</v>
      </c>
      <c r="CL2333" t="s">
        <v>20</v>
      </c>
      <c r="CN2333">
        <f>IF(AND(Table11[[#This Row],[CF heating system]]&lt;&gt;"Gas boiler",Table11[[#This Row],[Subsector]]&lt;&gt;"Industry"),1,0)</f>
        <v>1</v>
      </c>
      <c r="CO2333" s="19">
        <v>0</v>
      </c>
    </row>
    <row r="2334" spans="87:93" x14ac:dyDescent="0.25">
      <c r="CI2334" t="s">
        <v>211</v>
      </c>
      <c r="CJ2334">
        <v>285</v>
      </c>
      <c r="CK2334" t="s">
        <v>453</v>
      </c>
      <c r="CL2334" t="s">
        <v>462</v>
      </c>
      <c r="CN2334">
        <f>IF(AND(Table11[[#This Row],[CF heating system]]&lt;&gt;"Gas boiler",Table11[[#This Row],[Subsector]]&lt;&gt;"Industry"),1,0)</f>
        <v>0</v>
      </c>
      <c r="CO2334" s="19">
        <v>0</v>
      </c>
    </row>
    <row r="2335" spans="87:93" x14ac:dyDescent="0.25">
      <c r="CI2335" t="s">
        <v>211</v>
      </c>
      <c r="CJ2335">
        <v>286</v>
      </c>
      <c r="CK2335" t="s">
        <v>453</v>
      </c>
      <c r="CL2335" t="s">
        <v>475</v>
      </c>
      <c r="CN2335">
        <f>IF(AND(Table11[[#This Row],[CF heating system]]&lt;&gt;"Gas boiler",Table11[[#This Row],[Subsector]]&lt;&gt;"Industry"),1,0)</f>
        <v>0</v>
      </c>
      <c r="CO2335" s="19">
        <v>0</v>
      </c>
    </row>
    <row r="2336" spans="87:93" x14ac:dyDescent="0.25">
      <c r="CI2336" t="s">
        <v>211</v>
      </c>
      <c r="CJ2336">
        <v>287</v>
      </c>
      <c r="CK2336" t="s">
        <v>453</v>
      </c>
      <c r="CL2336" t="s">
        <v>282</v>
      </c>
      <c r="CN2336">
        <f>IF(AND(Table11[[#This Row],[CF heating system]]&lt;&gt;"Gas boiler",Table11[[#This Row],[Subsector]]&lt;&gt;"Industry"),1,0)</f>
        <v>0</v>
      </c>
      <c r="CO2336" s="19">
        <v>0</v>
      </c>
    </row>
    <row r="2337" spans="87:93" x14ac:dyDescent="0.25">
      <c r="CI2337" t="s">
        <v>211</v>
      </c>
      <c r="CJ2337">
        <v>288</v>
      </c>
      <c r="CK2337" t="s">
        <v>453</v>
      </c>
      <c r="CL2337" t="s">
        <v>267</v>
      </c>
      <c r="CN2337">
        <f>IF(AND(Table11[[#This Row],[CF heating system]]&lt;&gt;"Gas boiler",Table11[[#This Row],[Subsector]]&lt;&gt;"Industry"),1,0)</f>
        <v>0</v>
      </c>
      <c r="CO2337" s="19">
        <v>0</v>
      </c>
    </row>
    <row r="2338" spans="87:93" x14ac:dyDescent="0.25">
      <c r="CI2338" t="s">
        <v>211</v>
      </c>
      <c r="CJ2338">
        <v>289</v>
      </c>
      <c r="CK2338" t="s">
        <v>453</v>
      </c>
      <c r="CL2338" t="s">
        <v>282</v>
      </c>
      <c r="CN2338">
        <f>IF(AND(Table11[[#This Row],[CF heating system]]&lt;&gt;"Gas boiler",Table11[[#This Row],[Subsector]]&lt;&gt;"Industry"),1,0)</f>
        <v>0</v>
      </c>
      <c r="CO2338" s="19">
        <v>0</v>
      </c>
    </row>
    <row r="2339" spans="87:93" x14ac:dyDescent="0.25">
      <c r="CI2339" t="s">
        <v>211</v>
      </c>
      <c r="CJ2339">
        <v>290</v>
      </c>
      <c r="CK2339" t="s">
        <v>453</v>
      </c>
      <c r="CL2339" t="s">
        <v>286</v>
      </c>
      <c r="CN2339">
        <f>IF(AND(Table11[[#This Row],[CF heating system]]&lt;&gt;"Gas boiler",Table11[[#This Row],[Subsector]]&lt;&gt;"Industry"),1,0)</f>
        <v>0</v>
      </c>
      <c r="CO2339" s="19">
        <v>0</v>
      </c>
    </row>
    <row r="2340" spans="87:93" x14ac:dyDescent="0.25">
      <c r="CI2340" t="s">
        <v>211</v>
      </c>
      <c r="CJ2340">
        <v>291</v>
      </c>
      <c r="CK2340" t="s">
        <v>453</v>
      </c>
      <c r="CL2340" t="s">
        <v>462</v>
      </c>
      <c r="CN2340">
        <f>IF(AND(Table11[[#This Row],[CF heating system]]&lt;&gt;"Gas boiler",Table11[[#This Row],[Subsector]]&lt;&gt;"Industry"),1,0)</f>
        <v>0</v>
      </c>
      <c r="CO2340" s="19">
        <v>0</v>
      </c>
    </row>
    <row r="2341" spans="87:93" x14ac:dyDescent="0.25">
      <c r="CI2341" t="s">
        <v>211</v>
      </c>
      <c r="CJ2341">
        <v>292</v>
      </c>
      <c r="CK2341" t="s">
        <v>453</v>
      </c>
      <c r="CL2341" t="s">
        <v>475</v>
      </c>
      <c r="CN2341">
        <f>IF(AND(Table11[[#This Row],[CF heating system]]&lt;&gt;"Gas boiler",Table11[[#This Row],[Subsector]]&lt;&gt;"Industry"),1,0)</f>
        <v>0</v>
      </c>
      <c r="CO2341" s="19">
        <v>0</v>
      </c>
    </row>
    <row r="2342" spans="87:93" x14ac:dyDescent="0.25">
      <c r="CI2342" t="s">
        <v>211</v>
      </c>
      <c r="CJ2342">
        <v>293</v>
      </c>
      <c r="CK2342" t="s">
        <v>453</v>
      </c>
      <c r="CL2342" t="s">
        <v>282</v>
      </c>
      <c r="CN2342">
        <f>IF(AND(Table11[[#This Row],[CF heating system]]&lt;&gt;"Gas boiler",Table11[[#This Row],[Subsector]]&lt;&gt;"Industry"),1,0)</f>
        <v>0</v>
      </c>
      <c r="CO2342" s="19">
        <v>0</v>
      </c>
    </row>
    <row r="2343" spans="87:93" x14ac:dyDescent="0.25">
      <c r="CI2343" t="s">
        <v>211</v>
      </c>
      <c r="CJ2343">
        <v>294</v>
      </c>
      <c r="CK2343" t="s">
        <v>453</v>
      </c>
      <c r="CL2343" t="s">
        <v>462</v>
      </c>
      <c r="CN2343">
        <f>IF(AND(Table11[[#This Row],[CF heating system]]&lt;&gt;"Gas boiler",Table11[[#This Row],[Subsector]]&lt;&gt;"Industry"),1,0)</f>
        <v>0</v>
      </c>
      <c r="CO2343" s="19">
        <v>0</v>
      </c>
    </row>
    <row r="2344" spans="87:93" x14ac:dyDescent="0.25">
      <c r="CI2344" t="s">
        <v>211</v>
      </c>
      <c r="CJ2344">
        <v>295</v>
      </c>
      <c r="CK2344" t="s">
        <v>453</v>
      </c>
      <c r="CL2344" t="s">
        <v>286</v>
      </c>
      <c r="CN2344">
        <f>IF(AND(Table11[[#This Row],[CF heating system]]&lt;&gt;"Gas boiler",Table11[[#This Row],[Subsector]]&lt;&gt;"Industry"),1,0)</f>
        <v>0</v>
      </c>
      <c r="CO2344" s="19">
        <v>0</v>
      </c>
    </row>
    <row r="2345" spans="87:93" x14ac:dyDescent="0.25">
      <c r="CI2345" t="s">
        <v>211</v>
      </c>
      <c r="CJ2345">
        <v>296</v>
      </c>
      <c r="CK2345" t="s">
        <v>453</v>
      </c>
      <c r="CL2345" t="s">
        <v>458</v>
      </c>
      <c r="CN2345">
        <f>IF(AND(Table11[[#This Row],[CF heating system]]&lt;&gt;"Gas boiler",Table11[[#This Row],[Subsector]]&lt;&gt;"Industry"),1,0)</f>
        <v>0</v>
      </c>
      <c r="CO2345" s="19">
        <v>0</v>
      </c>
    </row>
    <row r="2346" spans="87:93" x14ac:dyDescent="0.25">
      <c r="CI2346" t="s">
        <v>211</v>
      </c>
      <c r="CJ2346">
        <v>297</v>
      </c>
      <c r="CK2346" t="s">
        <v>453</v>
      </c>
      <c r="CL2346" t="s">
        <v>462</v>
      </c>
      <c r="CN2346">
        <f>IF(AND(Table11[[#This Row],[CF heating system]]&lt;&gt;"Gas boiler",Table11[[#This Row],[Subsector]]&lt;&gt;"Industry"),1,0)</f>
        <v>0</v>
      </c>
      <c r="CO2346" s="19">
        <v>0</v>
      </c>
    </row>
    <row r="2347" spans="87:93" x14ac:dyDescent="0.25">
      <c r="CI2347" t="s">
        <v>211</v>
      </c>
      <c r="CJ2347">
        <v>298</v>
      </c>
      <c r="CK2347" t="s">
        <v>453</v>
      </c>
      <c r="CL2347" t="s">
        <v>286</v>
      </c>
      <c r="CN2347">
        <f>IF(AND(Table11[[#This Row],[CF heating system]]&lt;&gt;"Gas boiler",Table11[[#This Row],[Subsector]]&lt;&gt;"Industry"),1,0)</f>
        <v>0</v>
      </c>
      <c r="CO2347" s="19">
        <v>0</v>
      </c>
    </row>
    <row r="2348" spans="87:93" x14ac:dyDescent="0.25">
      <c r="CI2348" t="s">
        <v>211</v>
      </c>
      <c r="CJ2348">
        <v>299</v>
      </c>
      <c r="CK2348" t="s">
        <v>453</v>
      </c>
      <c r="CL2348" t="s">
        <v>462</v>
      </c>
      <c r="CN2348">
        <f>IF(AND(Table11[[#This Row],[CF heating system]]&lt;&gt;"Gas boiler",Table11[[#This Row],[Subsector]]&lt;&gt;"Industry"),1,0)</f>
        <v>0</v>
      </c>
      <c r="CO2348" s="19">
        <v>0</v>
      </c>
    </row>
    <row r="2349" spans="87:93" x14ac:dyDescent="0.25">
      <c r="CI2349" t="s">
        <v>211</v>
      </c>
      <c r="CJ2349">
        <v>300</v>
      </c>
      <c r="CK2349" t="s">
        <v>453</v>
      </c>
      <c r="CL2349" t="s">
        <v>475</v>
      </c>
      <c r="CN2349">
        <f>IF(AND(Table11[[#This Row],[CF heating system]]&lt;&gt;"Gas boiler",Table11[[#This Row],[Subsector]]&lt;&gt;"Industry"),1,0)</f>
        <v>0</v>
      </c>
      <c r="CO2349" s="19">
        <v>0</v>
      </c>
    </row>
    <row r="2350" spans="87:93" x14ac:dyDescent="0.25">
      <c r="CI2350" t="s">
        <v>211</v>
      </c>
      <c r="CJ2350">
        <v>301</v>
      </c>
      <c r="CK2350" t="s">
        <v>453</v>
      </c>
      <c r="CL2350" t="s">
        <v>281</v>
      </c>
      <c r="CN2350">
        <f>IF(AND(Table11[[#This Row],[CF heating system]]&lt;&gt;"Gas boiler",Table11[[#This Row],[Subsector]]&lt;&gt;"Industry"),1,0)</f>
        <v>0</v>
      </c>
      <c r="CO2350" s="19">
        <v>0</v>
      </c>
    </row>
    <row r="2351" spans="87:93" x14ac:dyDescent="0.25">
      <c r="CI2351" t="s">
        <v>211</v>
      </c>
      <c r="CJ2351">
        <v>302</v>
      </c>
      <c r="CK2351" t="s">
        <v>453</v>
      </c>
      <c r="CL2351" t="s">
        <v>286</v>
      </c>
      <c r="CN2351">
        <f>IF(AND(Table11[[#This Row],[CF heating system]]&lt;&gt;"Gas boiler",Table11[[#This Row],[Subsector]]&lt;&gt;"Industry"),1,0)</f>
        <v>0</v>
      </c>
      <c r="CO2351" s="19">
        <v>0</v>
      </c>
    </row>
    <row r="2352" spans="87:93" x14ac:dyDescent="0.25">
      <c r="CI2352" t="s">
        <v>211</v>
      </c>
      <c r="CJ2352">
        <v>303</v>
      </c>
      <c r="CK2352" t="s">
        <v>453</v>
      </c>
      <c r="CL2352" t="s">
        <v>267</v>
      </c>
      <c r="CN2352">
        <f>IF(AND(Table11[[#This Row],[CF heating system]]&lt;&gt;"Gas boiler",Table11[[#This Row],[Subsector]]&lt;&gt;"Industry"),1,0)</f>
        <v>0</v>
      </c>
      <c r="CO2352" s="19">
        <v>0</v>
      </c>
    </row>
    <row r="2353" spans="87:93" x14ac:dyDescent="0.25">
      <c r="CI2353" t="s">
        <v>211</v>
      </c>
      <c r="CJ2353">
        <v>304</v>
      </c>
      <c r="CK2353" t="s">
        <v>453</v>
      </c>
      <c r="CL2353" t="s">
        <v>458</v>
      </c>
      <c r="CN2353">
        <f>IF(AND(Table11[[#This Row],[CF heating system]]&lt;&gt;"Gas boiler",Table11[[#This Row],[Subsector]]&lt;&gt;"Industry"),1,0)</f>
        <v>0</v>
      </c>
      <c r="CO2353" s="19">
        <v>0</v>
      </c>
    </row>
    <row r="2354" spans="87:93" x14ac:dyDescent="0.25">
      <c r="CI2354" t="s">
        <v>211</v>
      </c>
      <c r="CJ2354">
        <v>305</v>
      </c>
      <c r="CK2354" t="s">
        <v>453</v>
      </c>
      <c r="CL2354" t="s">
        <v>282</v>
      </c>
      <c r="CN2354">
        <f>IF(AND(Table11[[#This Row],[CF heating system]]&lt;&gt;"Gas boiler",Table11[[#This Row],[Subsector]]&lt;&gt;"Industry"),1,0)</f>
        <v>0</v>
      </c>
      <c r="CO2354" s="19">
        <v>0</v>
      </c>
    </row>
    <row r="2355" spans="87:93" x14ac:dyDescent="0.25">
      <c r="CI2355" t="s">
        <v>211</v>
      </c>
      <c r="CJ2355">
        <v>306</v>
      </c>
      <c r="CK2355" t="s">
        <v>453</v>
      </c>
      <c r="CL2355" t="s">
        <v>286</v>
      </c>
      <c r="CN2355">
        <f>IF(AND(Table11[[#This Row],[CF heating system]]&lt;&gt;"Gas boiler",Table11[[#This Row],[Subsector]]&lt;&gt;"Industry"),1,0)</f>
        <v>0</v>
      </c>
      <c r="CO2355" s="19">
        <v>0</v>
      </c>
    </row>
    <row r="2356" spans="87:93" x14ac:dyDescent="0.25">
      <c r="CI2356" t="s">
        <v>211</v>
      </c>
      <c r="CJ2356">
        <v>307</v>
      </c>
      <c r="CK2356" t="s">
        <v>453</v>
      </c>
      <c r="CL2356" t="s">
        <v>458</v>
      </c>
      <c r="CN2356">
        <f>IF(AND(Table11[[#This Row],[CF heating system]]&lt;&gt;"Gas boiler",Table11[[#This Row],[Subsector]]&lt;&gt;"Industry"),1,0)</f>
        <v>0</v>
      </c>
      <c r="CO2356" s="19">
        <v>0</v>
      </c>
    </row>
    <row r="2357" spans="87:93" x14ac:dyDescent="0.25">
      <c r="CI2357" t="s">
        <v>211</v>
      </c>
      <c r="CJ2357">
        <v>308</v>
      </c>
      <c r="CK2357" t="s">
        <v>453</v>
      </c>
      <c r="CL2357" t="s">
        <v>462</v>
      </c>
      <c r="CN2357">
        <f>IF(AND(Table11[[#This Row],[CF heating system]]&lt;&gt;"Gas boiler",Table11[[#This Row],[Subsector]]&lt;&gt;"Industry"),1,0)</f>
        <v>0</v>
      </c>
      <c r="CO2357" s="19">
        <v>0</v>
      </c>
    </row>
    <row r="2358" spans="87:93" x14ac:dyDescent="0.25">
      <c r="CI2358" t="s">
        <v>211</v>
      </c>
      <c r="CJ2358">
        <v>309</v>
      </c>
      <c r="CK2358" t="s">
        <v>453</v>
      </c>
      <c r="CL2358" t="s">
        <v>475</v>
      </c>
      <c r="CN2358">
        <f>IF(AND(Table11[[#This Row],[CF heating system]]&lt;&gt;"Gas boiler",Table11[[#This Row],[Subsector]]&lt;&gt;"Industry"),1,0)</f>
        <v>0</v>
      </c>
      <c r="CO2358" s="19">
        <v>0</v>
      </c>
    </row>
    <row r="2359" spans="87:93" x14ac:dyDescent="0.25">
      <c r="CI2359" t="s">
        <v>211</v>
      </c>
      <c r="CJ2359">
        <v>310</v>
      </c>
      <c r="CK2359" t="s">
        <v>453</v>
      </c>
      <c r="CL2359" t="s">
        <v>281</v>
      </c>
      <c r="CN2359">
        <f>IF(AND(Table11[[#This Row],[CF heating system]]&lt;&gt;"Gas boiler",Table11[[#This Row],[Subsector]]&lt;&gt;"Industry"),1,0)</f>
        <v>0</v>
      </c>
      <c r="CO2359" s="19">
        <v>0</v>
      </c>
    </row>
    <row r="2360" spans="87:93" x14ac:dyDescent="0.25">
      <c r="CI2360" t="s">
        <v>211</v>
      </c>
      <c r="CJ2360">
        <v>311</v>
      </c>
      <c r="CK2360" t="s">
        <v>453</v>
      </c>
      <c r="CL2360" t="s">
        <v>282</v>
      </c>
      <c r="CN2360">
        <f>IF(AND(Table11[[#This Row],[CF heating system]]&lt;&gt;"Gas boiler",Table11[[#This Row],[Subsector]]&lt;&gt;"Industry"),1,0)</f>
        <v>0</v>
      </c>
      <c r="CO2360" s="19">
        <v>0</v>
      </c>
    </row>
    <row r="2361" spans="87:93" x14ac:dyDescent="0.25">
      <c r="CI2361" t="s">
        <v>211</v>
      </c>
      <c r="CJ2361">
        <v>312</v>
      </c>
      <c r="CK2361" t="s">
        <v>453</v>
      </c>
      <c r="CL2361" t="s">
        <v>286</v>
      </c>
      <c r="CN2361">
        <f>IF(AND(Table11[[#This Row],[CF heating system]]&lt;&gt;"Gas boiler",Table11[[#This Row],[Subsector]]&lt;&gt;"Industry"),1,0)</f>
        <v>0</v>
      </c>
      <c r="CO2361" s="19">
        <v>0</v>
      </c>
    </row>
    <row r="2362" spans="87:93" x14ac:dyDescent="0.25">
      <c r="CI2362" t="s">
        <v>211</v>
      </c>
      <c r="CJ2362">
        <v>313</v>
      </c>
      <c r="CK2362" t="s">
        <v>453</v>
      </c>
      <c r="CL2362" t="s">
        <v>462</v>
      </c>
      <c r="CN2362">
        <f>IF(AND(Table11[[#This Row],[CF heating system]]&lt;&gt;"Gas boiler",Table11[[#This Row],[Subsector]]&lt;&gt;"Industry"),1,0)</f>
        <v>0</v>
      </c>
      <c r="CO2362" s="19">
        <v>0</v>
      </c>
    </row>
    <row r="2363" spans="87:93" x14ac:dyDescent="0.25">
      <c r="CI2363" t="s">
        <v>211</v>
      </c>
      <c r="CJ2363">
        <v>314</v>
      </c>
      <c r="CK2363" t="s">
        <v>453</v>
      </c>
      <c r="CL2363" t="s">
        <v>475</v>
      </c>
      <c r="CN2363">
        <f>IF(AND(Table11[[#This Row],[CF heating system]]&lt;&gt;"Gas boiler",Table11[[#This Row],[Subsector]]&lt;&gt;"Industry"),1,0)</f>
        <v>0</v>
      </c>
      <c r="CO2363" s="19">
        <v>0</v>
      </c>
    </row>
    <row r="2364" spans="87:93" x14ac:dyDescent="0.25">
      <c r="CI2364" t="s">
        <v>211</v>
      </c>
      <c r="CJ2364">
        <v>315</v>
      </c>
      <c r="CK2364" t="s">
        <v>453</v>
      </c>
      <c r="CL2364" t="s">
        <v>281</v>
      </c>
      <c r="CN2364">
        <f>IF(AND(Table11[[#This Row],[CF heating system]]&lt;&gt;"Gas boiler",Table11[[#This Row],[Subsector]]&lt;&gt;"Industry"),1,0)</f>
        <v>0</v>
      </c>
      <c r="CO2364" s="19">
        <v>0</v>
      </c>
    </row>
    <row r="2365" spans="87:93" x14ac:dyDescent="0.25">
      <c r="CI2365" t="s">
        <v>211</v>
      </c>
      <c r="CJ2365">
        <v>316</v>
      </c>
      <c r="CK2365" t="s">
        <v>453</v>
      </c>
      <c r="CL2365" t="s">
        <v>282</v>
      </c>
      <c r="CN2365">
        <f>IF(AND(Table11[[#This Row],[CF heating system]]&lt;&gt;"Gas boiler",Table11[[#This Row],[Subsector]]&lt;&gt;"Industry"),1,0)</f>
        <v>0</v>
      </c>
      <c r="CO2365" s="19">
        <v>0</v>
      </c>
    </row>
    <row r="2366" spans="87:93" x14ac:dyDescent="0.25">
      <c r="CI2366" t="s">
        <v>211</v>
      </c>
      <c r="CJ2366">
        <v>317</v>
      </c>
      <c r="CK2366" t="s">
        <v>453</v>
      </c>
      <c r="CL2366" t="s">
        <v>286</v>
      </c>
      <c r="CN2366">
        <f>IF(AND(Table11[[#This Row],[CF heating system]]&lt;&gt;"Gas boiler",Table11[[#This Row],[Subsector]]&lt;&gt;"Industry"),1,0)</f>
        <v>0</v>
      </c>
      <c r="CO2366" s="19">
        <v>0</v>
      </c>
    </row>
    <row r="2367" spans="87:93" x14ac:dyDescent="0.25">
      <c r="CI2367" t="s">
        <v>211</v>
      </c>
      <c r="CJ2367">
        <v>318</v>
      </c>
      <c r="CK2367" t="s">
        <v>453</v>
      </c>
      <c r="CL2367" t="s">
        <v>462</v>
      </c>
      <c r="CN2367">
        <f>IF(AND(Table11[[#This Row],[CF heating system]]&lt;&gt;"Gas boiler",Table11[[#This Row],[Subsector]]&lt;&gt;"Industry"),1,0)</f>
        <v>0</v>
      </c>
      <c r="CO2367" s="19">
        <v>0</v>
      </c>
    </row>
    <row r="2368" spans="87:93" x14ac:dyDescent="0.25">
      <c r="CI2368" t="s">
        <v>211</v>
      </c>
      <c r="CJ2368">
        <v>319</v>
      </c>
      <c r="CK2368" t="s">
        <v>453</v>
      </c>
      <c r="CL2368" t="s">
        <v>475</v>
      </c>
      <c r="CN2368">
        <f>IF(AND(Table11[[#This Row],[CF heating system]]&lt;&gt;"Gas boiler",Table11[[#This Row],[Subsector]]&lt;&gt;"Industry"),1,0)</f>
        <v>0</v>
      </c>
      <c r="CO2368" s="19">
        <v>0</v>
      </c>
    </row>
    <row r="2369" spans="87:93" x14ac:dyDescent="0.25">
      <c r="CI2369" t="s">
        <v>211</v>
      </c>
      <c r="CJ2369">
        <v>320</v>
      </c>
      <c r="CK2369" t="s">
        <v>453</v>
      </c>
      <c r="CL2369" t="s">
        <v>282</v>
      </c>
      <c r="CN2369">
        <f>IF(AND(Table11[[#This Row],[CF heating system]]&lt;&gt;"Gas boiler",Table11[[#This Row],[Subsector]]&lt;&gt;"Industry"),1,0)</f>
        <v>0</v>
      </c>
      <c r="CO2369" s="19">
        <v>0</v>
      </c>
    </row>
    <row r="2370" spans="87:93" x14ac:dyDescent="0.25">
      <c r="CI2370" t="s">
        <v>211</v>
      </c>
      <c r="CJ2370">
        <v>321</v>
      </c>
      <c r="CK2370" t="s">
        <v>453</v>
      </c>
      <c r="CL2370" t="s">
        <v>267</v>
      </c>
      <c r="CN2370">
        <f>IF(AND(Table11[[#This Row],[CF heating system]]&lt;&gt;"Gas boiler",Table11[[#This Row],[Subsector]]&lt;&gt;"Industry"),1,0)</f>
        <v>0</v>
      </c>
      <c r="CO2370" s="19">
        <v>0</v>
      </c>
    </row>
    <row r="2371" spans="87:93" x14ac:dyDescent="0.25">
      <c r="CI2371" t="s">
        <v>211</v>
      </c>
      <c r="CJ2371">
        <v>322</v>
      </c>
      <c r="CK2371" t="s">
        <v>453</v>
      </c>
      <c r="CL2371" t="s">
        <v>282</v>
      </c>
      <c r="CN2371">
        <f>IF(AND(Table11[[#This Row],[CF heating system]]&lt;&gt;"Gas boiler",Table11[[#This Row],[Subsector]]&lt;&gt;"Industry"),1,0)</f>
        <v>0</v>
      </c>
      <c r="CO2371" s="19">
        <v>0</v>
      </c>
    </row>
    <row r="2372" spans="87:93" x14ac:dyDescent="0.25">
      <c r="CI2372" t="s">
        <v>211</v>
      </c>
      <c r="CJ2372">
        <v>323</v>
      </c>
      <c r="CK2372" t="s">
        <v>453</v>
      </c>
      <c r="CL2372" t="s">
        <v>286</v>
      </c>
      <c r="CN2372">
        <f>IF(AND(Table11[[#This Row],[CF heating system]]&lt;&gt;"Gas boiler",Table11[[#This Row],[Subsector]]&lt;&gt;"Industry"),1,0)</f>
        <v>0</v>
      </c>
      <c r="CO2372" s="19">
        <v>0</v>
      </c>
    </row>
    <row r="2373" spans="87:93" x14ac:dyDescent="0.25">
      <c r="CI2373" t="s">
        <v>211</v>
      </c>
      <c r="CJ2373">
        <v>324</v>
      </c>
      <c r="CK2373" t="s">
        <v>453</v>
      </c>
      <c r="CL2373" t="s">
        <v>462</v>
      </c>
      <c r="CN2373">
        <f>IF(AND(Table11[[#This Row],[CF heating system]]&lt;&gt;"Gas boiler",Table11[[#This Row],[Subsector]]&lt;&gt;"Industry"),1,0)</f>
        <v>0</v>
      </c>
      <c r="CO2373" s="19">
        <v>0</v>
      </c>
    </row>
    <row r="2374" spans="87:93" x14ac:dyDescent="0.25">
      <c r="CI2374" t="s">
        <v>211</v>
      </c>
      <c r="CJ2374">
        <v>325</v>
      </c>
      <c r="CK2374" t="s">
        <v>453</v>
      </c>
      <c r="CL2374" t="s">
        <v>475</v>
      </c>
      <c r="CN2374">
        <f>IF(AND(Table11[[#This Row],[CF heating system]]&lt;&gt;"Gas boiler",Table11[[#This Row],[Subsector]]&lt;&gt;"Industry"),1,0)</f>
        <v>0</v>
      </c>
      <c r="CO2374" s="19">
        <v>0</v>
      </c>
    </row>
    <row r="2375" spans="87:93" x14ac:dyDescent="0.25">
      <c r="CI2375" t="s">
        <v>211</v>
      </c>
      <c r="CJ2375">
        <v>326</v>
      </c>
      <c r="CK2375" t="s">
        <v>453</v>
      </c>
      <c r="CL2375" t="s">
        <v>282</v>
      </c>
      <c r="CN2375">
        <f>IF(AND(Table11[[#This Row],[CF heating system]]&lt;&gt;"Gas boiler",Table11[[#This Row],[Subsector]]&lt;&gt;"Industry"),1,0)</f>
        <v>0</v>
      </c>
      <c r="CO2375" s="19">
        <v>0</v>
      </c>
    </row>
    <row r="2376" spans="87:93" x14ac:dyDescent="0.25">
      <c r="CI2376" t="s">
        <v>211</v>
      </c>
      <c r="CJ2376">
        <v>327</v>
      </c>
      <c r="CK2376" t="s">
        <v>453</v>
      </c>
      <c r="CL2376" t="s">
        <v>462</v>
      </c>
      <c r="CN2376">
        <f>IF(AND(Table11[[#This Row],[CF heating system]]&lt;&gt;"Gas boiler",Table11[[#This Row],[Subsector]]&lt;&gt;"Industry"),1,0)</f>
        <v>0</v>
      </c>
      <c r="CO2376" s="19">
        <v>0</v>
      </c>
    </row>
    <row r="2377" spans="87:93" x14ac:dyDescent="0.25">
      <c r="CI2377" t="s">
        <v>211</v>
      </c>
      <c r="CJ2377">
        <v>328</v>
      </c>
      <c r="CK2377" t="s">
        <v>453</v>
      </c>
      <c r="CL2377" t="s">
        <v>286</v>
      </c>
      <c r="CN2377">
        <f>IF(AND(Table11[[#This Row],[CF heating system]]&lt;&gt;"Gas boiler",Table11[[#This Row],[Subsector]]&lt;&gt;"Industry"),1,0)</f>
        <v>0</v>
      </c>
      <c r="CO2377" s="19">
        <v>0</v>
      </c>
    </row>
    <row r="2378" spans="87:93" x14ac:dyDescent="0.25">
      <c r="CI2378" t="s">
        <v>211</v>
      </c>
      <c r="CJ2378">
        <v>329</v>
      </c>
      <c r="CK2378" t="s">
        <v>453</v>
      </c>
      <c r="CL2378" t="s">
        <v>458</v>
      </c>
      <c r="CN2378">
        <f>IF(AND(Table11[[#This Row],[CF heating system]]&lt;&gt;"Gas boiler",Table11[[#This Row],[Subsector]]&lt;&gt;"Industry"),1,0)</f>
        <v>0</v>
      </c>
      <c r="CO2378" s="19">
        <v>0</v>
      </c>
    </row>
    <row r="2379" spans="87:93" x14ac:dyDescent="0.25">
      <c r="CI2379" t="s">
        <v>211</v>
      </c>
      <c r="CJ2379">
        <v>330</v>
      </c>
      <c r="CK2379" t="s">
        <v>453</v>
      </c>
      <c r="CL2379" t="s">
        <v>462</v>
      </c>
      <c r="CN2379">
        <f>IF(AND(Table11[[#This Row],[CF heating system]]&lt;&gt;"Gas boiler",Table11[[#This Row],[Subsector]]&lt;&gt;"Industry"),1,0)</f>
        <v>0</v>
      </c>
      <c r="CO2379" s="19">
        <v>0</v>
      </c>
    </row>
    <row r="2380" spans="87:93" x14ac:dyDescent="0.25">
      <c r="CI2380" t="s">
        <v>211</v>
      </c>
      <c r="CJ2380">
        <v>331</v>
      </c>
      <c r="CK2380" t="s">
        <v>453</v>
      </c>
      <c r="CL2380" t="s">
        <v>286</v>
      </c>
      <c r="CN2380">
        <f>IF(AND(Table11[[#This Row],[CF heating system]]&lt;&gt;"Gas boiler",Table11[[#This Row],[Subsector]]&lt;&gt;"Industry"),1,0)</f>
        <v>0</v>
      </c>
      <c r="CO2380" s="19">
        <v>0</v>
      </c>
    </row>
    <row r="2381" spans="87:93" x14ac:dyDescent="0.25">
      <c r="CI2381" t="s">
        <v>211</v>
      </c>
      <c r="CJ2381">
        <v>332</v>
      </c>
      <c r="CK2381" t="s">
        <v>453</v>
      </c>
      <c r="CL2381" t="s">
        <v>462</v>
      </c>
      <c r="CN2381">
        <f>IF(AND(Table11[[#This Row],[CF heating system]]&lt;&gt;"Gas boiler",Table11[[#This Row],[Subsector]]&lt;&gt;"Industry"),1,0)</f>
        <v>0</v>
      </c>
      <c r="CO2381" s="19">
        <v>0</v>
      </c>
    </row>
    <row r="2382" spans="87:93" x14ac:dyDescent="0.25">
      <c r="CI2382" t="s">
        <v>211</v>
      </c>
      <c r="CJ2382">
        <v>333</v>
      </c>
      <c r="CK2382" t="s">
        <v>453</v>
      </c>
      <c r="CL2382" t="s">
        <v>475</v>
      </c>
      <c r="CN2382">
        <f>IF(AND(Table11[[#This Row],[CF heating system]]&lt;&gt;"Gas boiler",Table11[[#This Row],[Subsector]]&lt;&gt;"Industry"),1,0)</f>
        <v>0</v>
      </c>
      <c r="CO2382" s="19">
        <v>0</v>
      </c>
    </row>
    <row r="2383" spans="87:93" x14ac:dyDescent="0.25">
      <c r="CI2383" t="s">
        <v>211</v>
      </c>
      <c r="CJ2383">
        <v>334</v>
      </c>
      <c r="CK2383" t="s">
        <v>453</v>
      </c>
      <c r="CL2383" t="s">
        <v>281</v>
      </c>
      <c r="CN2383">
        <f>IF(AND(Table11[[#This Row],[CF heating system]]&lt;&gt;"Gas boiler",Table11[[#This Row],[Subsector]]&lt;&gt;"Industry"),1,0)</f>
        <v>0</v>
      </c>
      <c r="CO2383" s="19">
        <v>0</v>
      </c>
    </row>
    <row r="2384" spans="87:93" x14ac:dyDescent="0.25">
      <c r="CI2384" t="s">
        <v>211</v>
      </c>
      <c r="CJ2384">
        <v>335</v>
      </c>
      <c r="CK2384" t="s">
        <v>453</v>
      </c>
      <c r="CL2384" t="s">
        <v>286</v>
      </c>
      <c r="CN2384">
        <f>IF(AND(Table11[[#This Row],[CF heating system]]&lt;&gt;"Gas boiler",Table11[[#This Row],[Subsector]]&lt;&gt;"Industry"),1,0)</f>
        <v>0</v>
      </c>
      <c r="CO2384" s="19">
        <v>0</v>
      </c>
    </row>
    <row r="2385" spans="87:93" x14ac:dyDescent="0.25">
      <c r="CI2385" t="s">
        <v>211</v>
      </c>
      <c r="CJ2385">
        <v>336</v>
      </c>
      <c r="CK2385" t="s">
        <v>453</v>
      </c>
      <c r="CL2385" t="s">
        <v>267</v>
      </c>
      <c r="CN2385">
        <f>IF(AND(Table11[[#This Row],[CF heating system]]&lt;&gt;"Gas boiler",Table11[[#This Row],[Subsector]]&lt;&gt;"Industry"),1,0)</f>
        <v>0</v>
      </c>
      <c r="CO2385" s="19">
        <v>0</v>
      </c>
    </row>
    <row r="2386" spans="87:93" x14ac:dyDescent="0.25">
      <c r="CI2386" t="s">
        <v>211</v>
      </c>
      <c r="CJ2386">
        <v>337</v>
      </c>
      <c r="CK2386" t="s">
        <v>453</v>
      </c>
      <c r="CL2386" t="s">
        <v>458</v>
      </c>
      <c r="CN2386">
        <f>IF(AND(Table11[[#This Row],[CF heating system]]&lt;&gt;"Gas boiler",Table11[[#This Row],[Subsector]]&lt;&gt;"Industry"),1,0)</f>
        <v>0</v>
      </c>
      <c r="CO2386" s="19">
        <v>0</v>
      </c>
    </row>
    <row r="2387" spans="87:93" x14ac:dyDescent="0.25">
      <c r="CI2387" t="s">
        <v>211</v>
      </c>
      <c r="CJ2387">
        <v>338</v>
      </c>
      <c r="CK2387" t="s">
        <v>453</v>
      </c>
      <c r="CL2387" t="s">
        <v>282</v>
      </c>
      <c r="CN2387">
        <f>IF(AND(Table11[[#This Row],[CF heating system]]&lt;&gt;"Gas boiler",Table11[[#This Row],[Subsector]]&lt;&gt;"Industry"),1,0)</f>
        <v>0</v>
      </c>
      <c r="CO2387" s="19">
        <v>0</v>
      </c>
    </row>
    <row r="2388" spans="87:93" x14ac:dyDescent="0.25">
      <c r="CI2388" t="s">
        <v>211</v>
      </c>
      <c r="CJ2388">
        <v>339</v>
      </c>
      <c r="CK2388" t="s">
        <v>453</v>
      </c>
      <c r="CL2388" t="s">
        <v>286</v>
      </c>
      <c r="CN2388">
        <f>IF(AND(Table11[[#This Row],[CF heating system]]&lt;&gt;"Gas boiler",Table11[[#This Row],[Subsector]]&lt;&gt;"Industry"),1,0)</f>
        <v>0</v>
      </c>
      <c r="CO2388" s="19">
        <v>0</v>
      </c>
    </row>
    <row r="2389" spans="87:93" x14ac:dyDescent="0.25">
      <c r="CI2389" t="s">
        <v>211</v>
      </c>
      <c r="CJ2389">
        <v>340</v>
      </c>
      <c r="CK2389" t="s">
        <v>453</v>
      </c>
      <c r="CL2389" t="s">
        <v>458</v>
      </c>
      <c r="CN2389">
        <f>IF(AND(Table11[[#This Row],[CF heating system]]&lt;&gt;"Gas boiler",Table11[[#This Row],[Subsector]]&lt;&gt;"Industry"),1,0)</f>
        <v>0</v>
      </c>
      <c r="CO2389" s="19">
        <v>0</v>
      </c>
    </row>
    <row r="2390" spans="87:93" x14ac:dyDescent="0.25">
      <c r="CI2390" t="s">
        <v>211</v>
      </c>
      <c r="CJ2390">
        <v>341</v>
      </c>
      <c r="CK2390" t="s">
        <v>453</v>
      </c>
      <c r="CL2390" t="s">
        <v>462</v>
      </c>
      <c r="CN2390">
        <f>IF(AND(Table11[[#This Row],[CF heating system]]&lt;&gt;"Gas boiler",Table11[[#This Row],[Subsector]]&lt;&gt;"Industry"),1,0)</f>
        <v>0</v>
      </c>
      <c r="CO2390" s="19">
        <v>0</v>
      </c>
    </row>
    <row r="2391" spans="87:93" x14ac:dyDescent="0.25">
      <c r="CI2391" t="s">
        <v>211</v>
      </c>
      <c r="CJ2391">
        <v>342</v>
      </c>
      <c r="CK2391" t="s">
        <v>453</v>
      </c>
      <c r="CL2391" t="s">
        <v>475</v>
      </c>
      <c r="CN2391">
        <f>IF(AND(Table11[[#This Row],[CF heating system]]&lt;&gt;"Gas boiler",Table11[[#This Row],[Subsector]]&lt;&gt;"Industry"),1,0)</f>
        <v>0</v>
      </c>
      <c r="CO2391" s="19">
        <v>0</v>
      </c>
    </row>
    <row r="2392" spans="87:93" x14ac:dyDescent="0.25">
      <c r="CI2392" t="s">
        <v>211</v>
      </c>
      <c r="CJ2392">
        <v>343</v>
      </c>
      <c r="CK2392" t="s">
        <v>453</v>
      </c>
      <c r="CL2392" t="s">
        <v>281</v>
      </c>
      <c r="CN2392">
        <f>IF(AND(Table11[[#This Row],[CF heating system]]&lt;&gt;"Gas boiler",Table11[[#This Row],[Subsector]]&lt;&gt;"Industry"),1,0)</f>
        <v>0</v>
      </c>
      <c r="CO2392" s="19">
        <v>0</v>
      </c>
    </row>
    <row r="2393" spans="87:93" x14ac:dyDescent="0.25">
      <c r="CI2393" t="s">
        <v>211</v>
      </c>
      <c r="CJ2393">
        <v>344</v>
      </c>
      <c r="CK2393" t="s">
        <v>453</v>
      </c>
      <c r="CL2393" t="s">
        <v>282</v>
      </c>
      <c r="CN2393">
        <f>IF(AND(Table11[[#This Row],[CF heating system]]&lt;&gt;"Gas boiler",Table11[[#This Row],[Subsector]]&lt;&gt;"Industry"),1,0)</f>
        <v>0</v>
      </c>
      <c r="CO2393" s="19">
        <v>0</v>
      </c>
    </row>
    <row r="2394" spans="87:93" x14ac:dyDescent="0.25">
      <c r="CI2394" t="s">
        <v>211</v>
      </c>
      <c r="CJ2394">
        <v>345</v>
      </c>
      <c r="CK2394" t="s">
        <v>453</v>
      </c>
      <c r="CL2394" t="s">
        <v>286</v>
      </c>
      <c r="CN2394">
        <f>IF(AND(Table11[[#This Row],[CF heating system]]&lt;&gt;"Gas boiler",Table11[[#This Row],[Subsector]]&lt;&gt;"Industry"),1,0)</f>
        <v>0</v>
      </c>
      <c r="CO2394" s="19">
        <v>0</v>
      </c>
    </row>
    <row r="2395" spans="87:93" x14ac:dyDescent="0.25">
      <c r="CI2395" t="s">
        <v>211</v>
      </c>
      <c r="CJ2395">
        <v>346</v>
      </c>
      <c r="CK2395" t="s">
        <v>453</v>
      </c>
      <c r="CL2395" t="s">
        <v>462</v>
      </c>
      <c r="CN2395">
        <f>IF(AND(Table11[[#This Row],[CF heating system]]&lt;&gt;"Gas boiler",Table11[[#This Row],[Subsector]]&lt;&gt;"Industry"),1,0)</f>
        <v>0</v>
      </c>
      <c r="CO2395" s="19">
        <v>0</v>
      </c>
    </row>
    <row r="2396" spans="87:93" x14ac:dyDescent="0.25">
      <c r="CI2396" t="s">
        <v>211</v>
      </c>
      <c r="CJ2396">
        <v>347</v>
      </c>
      <c r="CK2396" t="s">
        <v>453</v>
      </c>
      <c r="CL2396" t="s">
        <v>475</v>
      </c>
      <c r="CN2396">
        <f>IF(AND(Table11[[#This Row],[CF heating system]]&lt;&gt;"Gas boiler",Table11[[#This Row],[Subsector]]&lt;&gt;"Industry"),1,0)</f>
        <v>0</v>
      </c>
      <c r="CO2396" s="19">
        <v>0</v>
      </c>
    </row>
    <row r="2397" spans="87:93" x14ac:dyDescent="0.25">
      <c r="CI2397" t="s">
        <v>211</v>
      </c>
      <c r="CJ2397">
        <v>348</v>
      </c>
      <c r="CK2397" t="s">
        <v>453</v>
      </c>
      <c r="CL2397" t="s">
        <v>281</v>
      </c>
      <c r="CN2397">
        <f>IF(AND(Table11[[#This Row],[CF heating system]]&lt;&gt;"Gas boiler",Table11[[#This Row],[Subsector]]&lt;&gt;"Industry"),1,0)</f>
        <v>0</v>
      </c>
      <c r="CO2397" s="19">
        <v>0</v>
      </c>
    </row>
    <row r="2398" spans="87:93" x14ac:dyDescent="0.25">
      <c r="CI2398" t="s">
        <v>211</v>
      </c>
      <c r="CJ2398">
        <v>349</v>
      </c>
      <c r="CK2398" t="s">
        <v>453</v>
      </c>
      <c r="CL2398" t="s">
        <v>282</v>
      </c>
      <c r="CN2398">
        <f>IF(AND(Table11[[#This Row],[CF heating system]]&lt;&gt;"Gas boiler",Table11[[#This Row],[Subsector]]&lt;&gt;"Industry"),1,0)</f>
        <v>0</v>
      </c>
      <c r="CO2398" s="19">
        <v>0</v>
      </c>
    </row>
    <row r="2399" spans="87:93" x14ac:dyDescent="0.25">
      <c r="CI2399" t="s">
        <v>211</v>
      </c>
      <c r="CJ2399">
        <v>350</v>
      </c>
      <c r="CK2399" t="s">
        <v>453</v>
      </c>
      <c r="CL2399" t="s">
        <v>286</v>
      </c>
      <c r="CN2399">
        <f>IF(AND(Table11[[#This Row],[CF heating system]]&lt;&gt;"Gas boiler",Table11[[#This Row],[Subsector]]&lt;&gt;"Industry"),1,0)</f>
        <v>0</v>
      </c>
      <c r="CO2399" s="19">
        <v>0</v>
      </c>
    </row>
    <row r="2400" spans="87:93" x14ac:dyDescent="0.25">
      <c r="CI2400" t="s">
        <v>211</v>
      </c>
      <c r="CJ2400">
        <v>351</v>
      </c>
      <c r="CK2400" t="s">
        <v>453</v>
      </c>
      <c r="CL2400" t="s">
        <v>462</v>
      </c>
      <c r="CN2400">
        <f>IF(AND(Table11[[#This Row],[CF heating system]]&lt;&gt;"Gas boiler",Table11[[#This Row],[Subsector]]&lt;&gt;"Industry"),1,0)</f>
        <v>0</v>
      </c>
      <c r="CO2400" s="19">
        <v>0</v>
      </c>
    </row>
    <row r="2401" spans="87:93" x14ac:dyDescent="0.25">
      <c r="CI2401" t="s">
        <v>211</v>
      </c>
      <c r="CJ2401">
        <v>352</v>
      </c>
      <c r="CK2401" t="s">
        <v>453</v>
      </c>
      <c r="CL2401" t="s">
        <v>475</v>
      </c>
      <c r="CN2401">
        <f>IF(AND(Table11[[#This Row],[CF heating system]]&lt;&gt;"Gas boiler",Table11[[#This Row],[Subsector]]&lt;&gt;"Industry"),1,0)</f>
        <v>0</v>
      </c>
      <c r="CO2401" s="19">
        <v>0</v>
      </c>
    </row>
    <row r="2402" spans="87:93" x14ac:dyDescent="0.25">
      <c r="CI2402" t="s">
        <v>211</v>
      </c>
      <c r="CJ2402">
        <v>353</v>
      </c>
      <c r="CK2402" t="s">
        <v>453</v>
      </c>
      <c r="CL2402" t="s">
        <v>282</v>
      </c>
      <c r="CN2402">
        <f>IF(AND(Table11[[#This Row],[CF heating system]]&lt;&gt;"Gas boiler",Table11[[#This Row],[Subsector]]&lt;&gt;"Industry"),1,0)</f>
        <v>0</v>
      </c>
      <c r="CO2402" s="19">
        <v>0</v>
      </c>
    </row>
    <row r="2403" spans="87:93" x14ac:dyDescent="0.25">
      <c r="CI2403" t="s">
        <v>211</v>
      </c>
      <c r="CJ2403">
        <v>354</v>
      </c>
      <c r="CK2403" t="s">
        <v>453</v>
      </c>
      <c r="CL2403" t="s">
        <v>267</v>
      </c>
      <c r="CN2403">
        <f>IF(AND(Table11[[#This Row],[CF heating system]]&lt;&gt;"Gas boiler",Table11[[#This Row],[Subsector]]&lt;&gt;"Industry"),1,0)</f>
        <v>0</v>
      </c>
      <c r="CO2403" s="19">
        <v>0</v>
      </c>
    </row>
    <row r="2404" spans="87:93" x14ac:dyDescent="0.25">
      <c r="CI2404" t="s">
        <v>211</v>
      </c>
      <c r="CJ2404">
        <v>355</v>
      </c>
      <c r="CK2404" t="s">
        <v>453</v>
      </c>
      <c r="CL2404" t="s">
        <v>282</v>
      </c>
      <c r="CN2404">
        <f>IF(AND(Table11[[#This Row],[CF heating system]]&lt;&gt;"Gas boiler",Table11[[#This Row],[Subsector]]&lt;&gt;"Industry"),1,0)</f>
        <v>0</v>
      </c>
      <c r="CO2404" s="19">
        <v>0</v>
      </c>
    </row>
    <row r="2405" spans="87:93" x14ac:dyDescent="0.25">
      <c r="CI2405" t="s">
        <v>211</v>
      </c>
      <c r="CJ2405">
        <v>356</v>
      </c>
      <c r="CK2405" t="s">
        <v>453</v>
      </c>
      <c r="CL2405" t="s">
        <v>286</v>
      </c>
      <c r="CN2405">
        <f>IF(AND(Table11[[#This Row],[CF heating system]]&lt;&gt;"Gas boiler",Table11[[#This Row],[Subsector]]&lt;&gt;"Industry"),1,0)</f>
        <v>0</v>
      </c>
      <c r="CO2405" s="19">
        <v>0</v>
      </c>
    </row>
    <row r="2406" spans="87:93" x14ac:dyDescent="0.25">
      <c r="CI2406" t="s">
        <v>211</v>
      </c>
      <c r="CJ2406">
        <v>357</v>
      </c>
      <c r="CK2406" t="s">
        <v>453</v>
      </c>
      <c r="CL2406" t="s">
        <v>462</v>
      </c>
      <c r="CN2406">
        <f>IF(AND(Table11[[#This Row],[CF heating system]]&lt;&gt;"Gas boiler",Table11[[#This Row],[Subsector]]&lt;&gt;"Industry"),1,0)</f>
        <v>0</v>
      </c>
      <c r="CO2406" s="19">
        <v>0</v>
      </c>
    </row>
    <row r="2407" spans="87:93" x14ac:dyDescent="0.25">
      <c r="CI2407" t="s">
        <v>211</v>
      </c>
      <c r="CJ2407">
        <v>358</v>
      </c>
      <c r="CK2407" t="s">
        <v>453</v>
      </c>
      <c r="CL2407" t="s">
        <v>475</v>
      </c>
      <c r="CN2407">
        <f>IF(AND(Table11[[#This Row],[CF heating system]]&lt;&gt;"Gas boiler",Table11[[#This Row],[Subsector]]&lt;&gt;"Industry"),1,0)</f>
        <v>0</v>
      </c>
      <c r="CO2407" s="19">
        <v>0</v>
      </c>
    </row>
    <row r="2408" spans="87:93" x14ac:dyDescent="0.25">
      <c r="CI2408" t="s">
        <v>211</v>
      </c>
      <c r="CJ2408">
        <v>359</v>
      </c>
      <c r="CK2408" t="s">
        <v>453</v>
      </c>
      <c r="CL2408" t="s">
        <v>282</v>
      </c>
      <c r="CN2408">
        <f>IF(AND(Table11[[#This Row],[CF heating system]]&lt;&gt;"Gas boiler",Table11[[#This Row],[Subsector]]&lt;&gt;"Industry"),1,0)</f>
        <v>0</v>
      </c>
      <c r="CO2408" s="19">
        <v>0</v>
      </c>
    </row>
    <row r="2409" spans="87:93" x14ac:dyDescent="0.25">
      <c r="CI2409" t="s">
        <v>211</v>
      </c>
      <c r="CJ2409">
        <v>360</v>
      </c>
      <c r="CK2409" t="s">
        <v>453</v>
      </c>
      <c r="CL2409" t="s">
        <v>462</v>
      </c>
      <c r="CN2409">
        <f>IF(AND(Table11[[#This Row],[CF heating system]]&lt;&gt;"Gas boiler",Table11[[#This Row],[Subsector]]&lt;&gt;"Industry"),1,0)</f>
        <v>0</v>
      </c>
      <c r="CO2409" s="19">
        <v>0</v>
      </c>
    </row>
    <row r="2410" spans="87:93" x14ac:dyDescent="0.25">
      <c r="CI2410" t="s">
        <v>211</v>
      </c>
      <c r="CJ2410">
        <v>361</v>
      </c>
      <c r="CK2410" t="s">
        <v>453</v>
      </c>
      <c r="CL2410" t="s">
        <v>286</v>
      </c>
      <c r="CN2410">
        <f>IF(AND(Table11[[#This Row],[CF heating system]]&lt;&gt;"Gas boiler",Table11[[#This Row],[Subsector]]&lt;&gt;"Industry"),1,0)</f>
        <v>0</v>
      </c>
      <c r="CO2410" s="19">
        <v>0</v>
      </c>
    </row>
    <row r="2411" spans="87:93" x14ac:dyDescent="0.25">
      <c r="CI2411" t="s">
        <v>211</v>
      </c>
      <c r="CJ2411">
        <v>362</v>
      </c>
      <c r="CK2411" t="s">
        <v>453</v>
      </c>
      <c r="CL2411" t="s">
        <v>458</v>
      </c>
      <c r="CN2411">
        <f>IF(AND(Table11[[#This Row],[CF heating system]]&lt;&gt;"Gas boiler",Table11[[#This Row],[Subsector]]&lt;&gt;"Industry"),1,0)</f>
        <v>0</v>
      </c>
      <c r="CO2411" s="19">
        <v>0</v>
      </c>
    </row>
    <row r="2412" spans="87:93" x14ac:dyDescent="0.25">
      <c r="CI2412" t="s">
        <v>211</v>
      </c>
      <c r="CJ2412">
        <v>363</v>
      </c>
      <c r="CK2412" t="s">
        <v>453</v>
      </c>
      <c r="CL2412" t="s">
        <v>462</v>
      </c>
      <c r="CN2412">
        <f>IF(AND(Table11[[#This Row],[CF heating system]]&lt;&gt;"Gas boiler",Table11[[#This Row],[Subsector]]&lt;&gt;"Industry"),1,0)</f>
        <v>0</v>
      </c>
      <c r="CO2412" s="19">
        <v>0</v>
      </c>
    </row>
    <row r="2413" spans="87:93" x14ac:dyDescent="0.25">
      <c r="CI2413" t="s">
        <v>211</v>
      </c>
      <c r="CJ2413">
        <v>364</v>
      </c>
      <c r="CK2413" t="s">
        <v>453</v>
      </c>
      <c r="CL2413" t="s">
        <v>286</v>
      </c>
      <c r="CN2413">
        <f>IF(AND(Table11[[#This Row],[CF heating system]]&lt;&gt;"Gas boiler",Table11[[#This Row],[Subsector]]&lt;&gt;"Industry"),1,0)</f>
        <v>0</v>
      </c>
      <c r="CO2413" s="19">
        <v>0</v>
      </c>
    </row>
    <row r="2414" spans="87:93" x14ac:dyDescent="0.25">
      <c r="CI2414" t="s">
        <v>211</v>
      </c>
      <c r="CJ2414">
        <v>365</v>
      </c>
      <c r="CK2414" t="s">
        <v>453</v>
      </c>
      <c r="CL2414" t="s">
        <v>462</v>
      </c>
      <c r="CN2414">
        <f>IF(AND(Table11[[#This Row],[CF heating system]]&lt;&gt;"Gas boiler",Table11[[#This Row],[Subsector]]&lt;&gt;"Industry"),1,0)</f>
        <v>0</v>
      </c>
      <c r="CO2414" s="19">
        <v>0</v>
      </c>
    </row>
    <row r="2415" spans="87:93" x14ac:dyDescent="0.25">
      <c r="CI2415" t="s">
        <v>211</v>
      </c>
      <c r="CJ2415">
        <v>366</v>
      </c>
      <c r="CK2415" t="s">
        <v>453</v>
      </c>
      <c r="CL2415" t="s">
        <v>475</v>
      </c>
      <c r="CN2415">
        <f>IF(AND(Table11[[#This Row],[CF heating system]]&lt;&gt;"Gas boiler",Table11[[#This Row],[Subsector]]&lt;&gt;"Industry"),1,0)</f>
        <v>0</v>
      </c>
      <c r="CO2415" s="19">
        <v>0</v>
      </c>
    </row>
    <row r="2416" spans="87:93" x14ac:dyDescent="0.25">
      <c r="CI2416" t="s">
        <v>211</v>
      </c>
      <c r="CJ2416">
        <v>367</v>
      </c>
      <c r="CK2416" t="s">
        <v>453</v>
      </c>
      <c r="CL2416" t="s">
        <v>281</v>
      </c>
      <c r="CN2416">
        <f>IF(AND(Table11[[#This Row],[CF heating system]]&lt;&gt;"Gas boiler",Table11[[#This Row],[Subsector]]&lt;&gt;"Industry"),1,0)</f>
        <v>0</v>
      </c>
      <c r="CO2416" s="19">
        <v>0</v>
      </c>
    </row>
    <row r="2417" spans="87:93" x14ac:dyDescent="0.25">
      <c r="CI2417" t="s">
        <v>211</v>
      </c>
      <c r="CJ2417">
        <v>368</v>
      </c>
      <c r="CK2417" t="s">
        <v>453</v>
      </c>
      <c r="CL2417" t="s">
        <v>286</v>
      </c>
      <c r="CN2417">
        <f>IF(AND(Table11[[#This Row],[CF heating system]]&lt;&gt;"Gas boiler",Table11[[#This Row],[Subsector]]&lt;&gt;"Industry"),1,0)</f>
        <v>0</v>
      </c>
      <c r="CO2417" s="19">
        <v>0</v>
      </c>
    </row>
    <row r="2418" spans="87:93" x14ac:dyDescent="0.25">
      <c r="CI2418" t="s">
        <v>211</v>
      </c>
      <c r="CJ2418">
        <v>369</v>
      </c>
      <c r="CK2418" t="s">
        <v>453</v>
      </c>
      <c r="CL2418" t="s">
        <v>267</v>
      </c>
      <c r="CN2418">
        <f>IF(AND(Table11[[#This Row],[CF heating system]]&lt;&gt;"Gas boiler",Table11[[#This Row],[Subsector]]&lt;&gt;"Industry"),1,0)</f>
        <v>0</v>
      </c>
      <c r="CO2418" s="19">
        <v>0</v>
      </c>
    </row>
    <row r="2419" spans="87:93" x14ac:dyDescent="0.25">
      <c r="CI2419" t="s">
        <v>211</v>
      </c>
      <c r="CJ2419">
        <v>370</v>
      </c>
      <c r="CK2419" t="s">
        <v>453</v>
      </c>
      <c r="CL2419" t="s">
        <v>458</v>
      </c>
      <c r="CN2419">
        <f>IF(AND(Table11[[#This Row],[CF heating system]]&lt;&gt;"Gas boiler",Table11[[#This Row],[Subsector]]&lt;&gt;"Industry"),1,0)</f>
        <v>0</v>
      </c>
      <c r="CO2419" s="19">
        <v>0</v>
      </c>
    </row>
    <row r="2420" spans="87:93" x14ac:dyDescent="0.25">
      <c r="CI2420" t="s">
        <v>211</v>
      </c>
      <c r="CJ2420">
        <v>371</v>
      </c>
      <c r="CK2420" t="s">
        <v>453</v>
      </c>
      <c r="CL2420" t="s">
        <v>282</v>
      </c>
      <c r="CN2420">
        <f>IF(AND(Table11[[#This Row],[CF heating system]]&lt;&gt;"Gas boiler",Table11[[#This Row],[Subsector]]&lt;&gt;"Industry"),1,0)</f>
        <v>0</v>
      </c>
      <c r="CO2420" s="19">
        <v>0</v>
      </c>
    </row>
    <row r="2421" spans="87:93" x14ac:dyDescent="0.25">
      <c r="CI2421" t="s">
        <v>211</v>
      </c>
      <c r="CJ2421">
        <v>372</v>
      </c>
      <c r="CK2421" t="s">
        <v>453</v>
      </c>
      <c r="CL2421" t="s">
        <v>286</v>
      </c>
      <c r="CN2421">
        <f>IF(AND(Table11[[#This Row],[CF heating system]]&lt;&gt;"Gas boiler",Table11[[#This Row],[Subsector]]&lt;&gt;"Industry"),1,0)</f>
        <v>0</v>
      </c>
      <c r="CO2421" s="19">
        <v>0</v>
      </c>
    </row>
    <row r="2422" spans="87:93" x14ac:dyDescent="0.25">
      <c r="CI2422" t="s">
        <v>211</v>
      </c>
      <c r="CJ2422">
        <v>373</v>
      </c>
      <c r="CK2422" t="s">
        <v>453</v>
      </c>
      <c r="CL2422" t="s">
        <v>458</v>
      </c>
      <c r="CN2422">
        <f>IF(AND(Table11[[#This Row],[CF heating system]]&lt;&gt;"Gas boiler",Table11[[#This Row],[Subsector]]&lt;&gt;"Industry"),1,0)</f>
        <v>0</v>
      </c>
      <c r="CO2422" s="19">
        <v>0</v>
      </c>
    </row>
    <row r="2423" spans="87:93" x14ac:dyDescent="0.25">
      <c r="CI2423" t="s">
        <v>211</v>
      </c>
      <c r="CJ2423">
        <v>374</v>
      </c>
      <c r="CK2423" t="s">
        <v>453</v>
      </c>
      <c r="CL2423" t="s">
        <v>462</v>
      </c>
      <c r="CN2423">
        <f>IF(AND(Table11[[#This Row],[CF heating system]]&lt;&gt;"Gas boiler",Table11[[#This Row],[Subsector]]&lt;&gt;"Industry"),1,0)</f>
        <v>0</v>
      </c>
      <c r="CO2423" s="19">
        <v>0</v>
      </c>
    </row>
    <row r="2424" spans="87:93" x14ac:dyDescent="0.25">
      <c r="CI2424" t="s">
        <v>211</v>
      </c>
      <c r="CJ2424">
        <v>375</v>
      </c>
      <c r="CK2424" t="s">
        <v>453</v>
      </c>
      <c r="CL2424" t="s">
        <v>475</v>
      </c>
      <c r="CN2424">
        <f>IF(AND(Table11[[#This Row],[CF heating system]]&lt;&gt;"Gas boiler",Table11[[#This Row],[Subsector]]&lt;&gt;"Industry"),1,0)</f>
        <v>0</v>
      </c>
      <c r="CO2424" s="19">
        <v>0</v>
      </c>
    </row>
    <row r="2425" spans="87:93" x14ac:dyDescent="0.25">
      <c r="CI2425" t="s">
        <v>211</v>
      </c>
      <c r="CJ2425">
        <v>376</v>
      </c>
      <c r="CK2425" t="s">
        <v>453</v>
      </c>
      <c r="CL2425" t="s">
        <v>281</v>
      </c>
      <c r="CN2425">
        <f>IF(AND(Table11[[#This Row],[CF heating system]]&lt;&gt;"Gas boiler",Table11[[#This Row],[Subsector]]&lt;&gt;"Industry"),1,0)</f>
        <v>0</v>
      </c>
      <c r="CO2425" s="19">
        <v>0</v>
      </c>
    </row>
    <row r="2426" spans="87:93" x14ac:dyDescent="0.25">
      <c r="CI2426" t="s">
        <v>211</v>
      </c>
      <c r="CJ2426">
        <v>377</v>
      </c>
      <c r="CK2426" t="s">
        <v>453</v>
      </c>
      <c r="CL2426" t="s">
        <v>282</v>
      </c>
      <c r="CN2426">
        <f>IF(AND(Table11[[#This Row],[CF heating system]]&lt;&gt;"Gas boiler",Table11[[#This Row],[Subsector]]&lt;&gt;"Industry"),1,0)</f>
        <v>0</v>
      </c>
      <c r="CO2426" s="19">
        <v>0</v>
      </c>
    </row>
    <row r="2427" spans="87:93" x14ac:dyDescent="0.25">
      <c r="CI2427" t="s">
        <v>211</v>
      </c>
      <c r="CJ2427">
        <v>378</v>
      </c>
      <c r="CK2427" t="s">
        <v>453</v>
      </c>
      <c r="CL2427" t="s">
        <v>286</v>
      </c>
      <c r="CN2427">
        <f>IF(AND(Table11[[#This Row],[CF heating system]]&lt;&gt;"Gas boiler",Table11[[#This Row],[Subsector]]&lt;&gt;"Industry"),1,0)</f>
        <v>0</v>
      </c>
      <c r="CO2427" s="19">
        <v>0</v>
      </c>
    </row>
    <row r="2428" spans="87:93" x14ac:dyDescent="0.25">
      <c r="CI2428" t="s">
        <v>211</v>
      </c>
      <c r="CJ2428">
        <v>379</v>
      </c>
      <c r="CK2428" t="s">
        <v>453</v>
      </c>
      <c r="CL2428" t="s">
        <v>462</v>
      </c>
      <c r="CN2428">
        <f>IF(AND(Table11[[#This Row],[CF heating system]]&lt;&gt;"Gas boiler",Table11[[#This Row],[Subsector]]&lt;&gt;"Industry"),1,0)</f>
        <v>0</v>
      </c>
      <c r="CO2428" s="19">
        <v>0</v>
      </c>
    </row>
    <row r="2429" spans="87:93" x14ac:dyDescent="0.25">
      <c r="CI2429" t="s">
        <v>211</v>
      </c>
      <c r="CJ2429">
        <v>380</v>
      </c>
      <c r="CK2429" t="s">
        <v>453</v>
      </c>
      <c r="CL2429" t="s">
        <v>475</v>
      </c>
      <c r="CN2429">
        <f>IF(AND(Table11[[#This Row],[CF heating system]]&lt;&gt;"Gas boiler",Table11[[#This Row],[Subsector]]&lt;&gt;"Industry"),1,0)</f>
        <v>0</v>
      </c>
      <c r="CO2429" s="19">
        <v>0</v>
      </c>
    </row>
    <row r="2430" spans="87:93" x14ac:dyDescent="0.25">
      <c r="CI2430" t="s">
        <v>211</v>
      </c>
      <c r="CJ2430">
        <v>381</v>
      </c>
      <c r="CK2430" t="s">
        <v>453</v>
      </c>
      <c r="CL2430" t="s">
        <v>281</v>
      </c>
      <c r="CN2430">
        <f>IF(AND(Table11[[#This Row],[CF heating system]]&lt;&gt;"Gas boiler",Table11[[#This Row],[Subsector]]&lt;&gt;"Industry"),1,0)</f>
        <v>0</v>
      </c>
      <c r="CO2430" s="19">
        <v>0</v>
      </c>
    </row>
    <row r="2431" spans="87:93" x14ac:dyDescent="0.25">
      <c r="CI2431" t="s">
        <v>211</v>
      </c>
      <c r="CJ2431">
        <v>382</v>
      </c>
      <c r="CK2431" t="s">
        <v>453</v>
      </c>
      <c r="CL2431" t="s">
        <v>282</v>
      </c>
      <c r="CN2431">
        <f>IF(AND(Table11[[#This Row],[CF heating system]]&lt;&gt;"Gas boiler",Table11[[#This Row],[Subsector]]&lt;&gt;"Industry"),1,0)</f>
        <v>0</v>
      </c>
      <c r="CO2431" s="19">
        <v>0</v>
      </c>
    </row>
    <row r="2432" spans="87:93" x14ac:dyDescent="0.25">
      <c r="CI2432" t="s">
        <v>211</v>
      </c>
      <c r="CJ2432">
        <v>383</v>
      </c>
      <c r="CK2432" t="s">
        <v>453</v>
      </c>
      <c r="CL2432" t="s">
        <v>286</v>
      </c>
      <c r="CN2432">
        <f>IF(AND(Table11[[#This Row],[CF heating system]]&lt;&gt;"Gas boiler",Table11[[#This Row],[Subsector]]&lt;&gt;"Industry"),1,0)</f>
        <v>0</v>
      </c>
      <c r="CO2432" s="19">
        <v>0</v>
      </c>
    </row>
    <row r="2433" spans="87:93" x14ac:dyDescent="0.25">
      <c r="CI2433" t="s">
        <v>211</v>
      </c>
      <c r="CJ2433">
        <v>384</v>
      </c>
      <c r="CK2433" t="s">
        <v>453</v>
      </c>
      <c r="CL2433" t="s">
        <v>462</v>
      </c>
      <c r="CN2433">
        <f>IF(AND(Table11[[#This Row],[CF heating system]]&lt;&gt;"Gas boiler",Table11[[#This Row],[Subsector]]&lt;&gt;"Industry"),1,0)</f>
        <v>0</v>
      </c>
      <c r="CO2433" s="19">
        <v>0</v>
      </c>
    </row>
    <row r="2434" spans="87:93" x14ac:dyDescent="0.25">
      <c r="CI2434" t="s">
        <v>211</v>
      </c>
      <c r="CJ2434">
        <v>385</v>
      </c>
      <c r="CK2434" t="s">
        <v>453</v>
      </c>
      <c r="CL2434" t="s">
        <v>475</v>
      </c>
      <c r="CN2434">
        <f>IF(AND(Table11[[#This Row],[CF heating system]]&lt;&gt;"Gas boiler",Table11[[#This Row],[Subsector]]&lt;&gt;"Industry"),1,0)</f>
        <v>0</v>
      </c>
      <c r="CO2434" s="19">
        <v>0</v>
      </c>
    </row>
    <row r="2435" spans="87:93" x14ac:dyDescent="0.25">
      <c r="CI2435" t="s">
        <v>211</v>
      </c>
      <c r="CJ2435">
        <v>386</v>
      </c>
      <c r="CK2435" t="s">
        <v>453</v>
      </c>
      <c r="CL2435" t="s">
        <v>282</v>
      </c>
      <c r="CN2435">
        <f>IF(AND(Table11[[#This Row],[CF heating system]]&lt;&gt;"Gas boiler",Table11[[#This Row],[Subsector]]&lt;&gt;"Industry"),1,0)</f>
        <v>0</v>
      </c>
      <c r="CO2435" s="19">
        <v>0</v>
      </c>
    </row>
    <row r="2436" spans="87:93" x14ac:dyDescent="0.25">
      <c r="CI2436" t="s">
        <v>211</v>
      </c>
      <c r="CJ2436">
        <v>387</v>
      </c>
      <c r="CK2436" t="s">
        <v>453</v>
      </c>
      <c r="CL2436" t="s">
        <v>267</v>
      </c>
      <c r="CN2436">
        <f>IF(AND(Table11[[#This Row],[CF heating system]]&lt;&gt;"Gas boiler",Table11[[#This Row],[Subsector]]&lt;&gt;"Industry"),1,0)</f>
        <v>0</v>
      </c>
      <c r="CO2436" s="19">
        <v>0</v>
      </c>
    </row>
    <row r="2437" spans="87:93" x14ac:dyDescent="0.25">
      <c r="CI2437" t="s">
        <v>211</v>
      </c>
      <c r="CJ2437">
        <v>388</v>
      </c>
      <c r="CK2437" t="s">
        <v>453</v>
      </c>
      <c r="CL2437" t="s">
        <v>282</v>
      </c>
      <c r="CN2437">
        <f>IF(AND(Table11[[#This Row],[CF heating system]]&lt;&gt;"Gas boiler",Table11[[#This Row],[Subsector]]&lt;&gt;"Industry"),1,0)</f>
        <v>0</v>
      </c>
      <c r="CO2437" s="19">
        <v>0</v>
      </c>
    </row>
    <row r="2438" spans="87:93" x14ac:dyDescent="0.25">
      <c r="CI2438" t="s">
        <v>211</v>
      </c>
      <c r="CJ2438">
        <v>389</v>
      </c>
      <c r="CK2438" t="s">
        <v>453</v>
      </c>
      <c r="CL2438" t="s">
        <v>286</v>
      </c>
      <c r="CN2438">
        <f>IF(AND(Table11[[#This Row],[CF heating system]]&lt;&gt;"Gas boiler",Table11[[#This Row],[Subsector]]&lt;&gt;"Industry"),1,0)</f>
        <v>0</v>
      </c>
      <c r="CO2438" s="19">
        <v>0</v>
      </c>
    </row>
    <row r="2439" spans="87:93" x14ac:dyDescent="0.25">
      <c r="CI2439" t="s">
        <v>211</v>
      </c>
      <c r="CJ2439">
        <v>390</v>
      </c>
      <c r="CK2439" t="s">
        <v>453</v>
      </c>
      <c r="CL2439" t="s">
        <v>462</v>
      </c>
      <c r="CN2439">
        <f>IF(AND(Table11[[#This Row],[CF heating system]]&lt;&gt;"Gas boiler",Table11[[#This Row],[Subsector]]&lt;&gt;"Industry"),1,0)</f>
        <v>0</v>
      </c>
      <c r="CO2439" s="19">
        <v>0</v>
      </c>
    </row>
    <row r="2440" spans="87:93" x14ac:dyDescent="0.25">
      <c r="CI2440" t="s">
        <v>211</v>
      </c>
      <c r="CJ2440">
        <v>391</v>
      </c>
      <c r="CK2440" t="s">
        <v>453</v>
      </c>
      <c r="CL2440" t="s">
        <v>475</v>
      </c>
      <c r="CN2440">
        <f>IF(AND(Table11[[#This Row],[CF heating system]]&lt;&gt;"Gas boiler",Table11[[#This Row],[Subsector]]&lt;&gt;"Industry"),1,0)</f>
        <v>0</v>
      </c>
      <c r="CO2440" s="19">
        <v>0</v>
      </c>
    </row>
    <row r="2441" spans="87:93" x14ac:dyDescent="0.25">
      <c r="CI2441" t="s">
        <v>211</v>
      </c>
      <c r="CJ2441">
        <v>392</v>
      </c>
      <c r="CK2441" t="s">
        <v>453</v>
      </c>
      <c r="CL2441" t="s">
        <v>282</v>
      </c>
      <c r="CN2441">
        <f>IF(AND(Table11[[#This Row],[CF heating system]]&lt;&gt;"Gas boiler",Table11[[#This Row],[Subsector]]&lt;&gt;"Industry"),1,0)</f>
        <v>0</v>
      </c>
      <c r="CO2441" s="19">
        <v>0</v>
      </c>
    </row>
    <row r="2442" spans="87:93" x14ac:dyDescent="0.25">
      <c r="CI2442" t="s">
        <v>211</v>
      </c>
      <c r="CJ2442">
        <v>393</v>
      </c>
      <c r="CK2442" t="s">
        <v>453</v>
      </c>
      <c r="CL2442" t="s">
        <v>462</v>
      </c>
      <c r="CN2442">
        <f>IF(AND(Table11[[#This Row],[CF heating system]]&lt;&gt;"Gas boiler",Table11[[#This Row],[Subsector]]&lt;&gt;"Industry"),1,0)</f>
        <v>0</v>
      </c>
      <c r="CO2442" s="19">
        <v>0</v>
      </c>
    </row>
    <row r="2443" spans="87:93" x14ac:dyDescent="0.25">
      <c r="CI2443" t="s">
        <v>211</v>
      </c>
      <c r="CJ2443">
        <v>394</v>
      </c>
      <c r="CK2443" t="s">
        <v>453</v>
      </c>
      <c r="CL2443" t="s">
        <v>286</v>
      </c>
      <c r="CN2443">
        <f>IF(AND(Table11[[#This Row],[CF heating system]]&lt;&gt;"Gas boiler",Table11[[#This Row],[Subsector]]&lt;&gt;"Industry"),1,0)</f>
        <v>0</v>
      </c>
      <c r="CO2443" s="19">
        <v>0</v>
      </c>
    </row>
    <row r="2444" spans="87:93" x14ac:dyDescent="0.25">
      <c r="CI2444" t="s">
        <v>211</v>
      </c>
      <c r="CJ2444">
        <v>395</v>
      </c>
      <c r="CK2444" t="s">
        <v>453</v>
      </c>
      <c r="CL2444" t="s">
        <v>458</v>
      </c>
      <c r="CN2444">
        <f>IF(AND(Table11[[#This Row],[CF heating system]]&lt;&gt;"Gas boiler",Table11[[#This Row],[Subsector]]&lt;&gt;"Industry"),1,0)</f>
        <v>0</v>
      </c>
      <c r="CO2444" s="19">
        <v>0</v>
      </c>
    </row>
    <row r="2445" spans="87:93" x14ac:dyDescent="0.25">
      <c r="CI2445" t="s">
        <v>211</v>
      </c>
      <c r="CJ2445">
        <v>396</v>
      </c>
      <c r="CK2445" t="s">
        <v>453</v>
      </c>
      <c r="CL2445" t="s">
        <v>462</v>
      </c>
      <c r="CN2445">
        <f>IF(AND(Table11[[#This Row],[CF heating system]]&lt;&gt;"Gas boiler",Table11[[#This Row],[Subsector]]&lt;&gt;"Industry"),1,0)</f>
        <v>0</v>
      </c>
      <c r="CO2445" s="19">
        <v>0</v>
      </c>
    </row>
    <row r="2446" spans="87:93" x14ac:dyDescent="0.25">
      <c r="CI2446" t="s">
        <v>211</v>
      </c>
      <c r="CJ2446">
        <v>397</v>
      </c>
      <c r="CK2446" t="s">
        <v>453</v>
      </c>
      <c r="CL2446" t="s">
        <v>286</v>
      </c>
      <c r="CN2446">
        <f>IF(AND(Table11[[#This Row],[CF heating system]]&lt;&gt;"Gas boiler",Table11[[#This Row],[Subsector]]&lt;&gt;"Industry"),1,0)</f>
        <v>0</v>
      </c>
      <c r="CO2446" s="19">
        <v>0</v>
      </c>
    </row>
    <row r="2447" spans="87:93" x14ac:dyDescent="0.25">
      <c r="CI2447" t="s">
        <v>211</v>
      </c>
      <c r="CJ2447">
        <v>398</v>
      </c>
      <c r="CK2447" t="s">
        <v>453</v>
      </c>
      <c r="CL2447" t="s">
        <v>462</v>
      </c>
      <c r="CN2447">
        <f>IF(AND(Table11[[#This Row],[CF heating system]]&lt;&gt;"Gas boiler",Table11[[#This Row],[Subsector]]&lt;&gt;"Industry"),1,0)</f>
        <v>0</v>
      </c>
      <c r="CO2447" s="19">
        <v>0</v>
      </c>
    </row>
    <row r="2448" spans="87:93" x14ac:dyDescent="0.25">
      <c r="CI2448" t="s">
        <v>211</v>
      </c>
      <c r="CJ2448">
        <v>399</v>
      </c>
      <c r="CK2448" t="s">
        <v>453</v>
      </c>
      <c r="CL2448" t="s">
        <v>475</v>
      </c>
      <c r="CN2448">
        <f>IF(AND(Table11[[#This Row],[CF heating system]]&lt;&gt;"Gas boiler",Table11[[#This Row],[Subsector]]&lt;&gt;"Industry"),1,0)</f>
        <v>0</v>
      </c>
      <c r="CO2448" s="19">
        <v>0</v>
      </c>
    </row>
    <row r="2449" spans="87:93" x14ac:dyDescent="0.25">
      <c r="CI2449" t="s">
        <v>211</v>
      </c>
      <c r="CJ2449">
        <v>400</v>
      </c>
      <c r="CK2449" t="s">
        <v>453</v>
      </c>
      <c r="CL2449" t="s">
        <v>281</v>
      </c>
      <c r="CN2449">
        <f>IF(AND(Table11[[#This Row],[CF heating system]]&lt;&gt;"Gas boiler",Table11[[#This Row],[Subsector]]&lt;&gt;"Industry"),1,0)</f>
        <v>0</v>
      </c>
      <c r="CO2449" s="19">
        <v>0</v>
      </c>
    </row>
    <row r="2450" spans="87:93" x14ac:dyDescent="0.25">
      <c r="CI2450" t="s">
        <v>211</v>
      </c>
      <c r="CJ2450">
        <v>401</v>
      </c>
      <c r="CK2450" t="s">
        <v>453</v>
      </c>
      <c r="CL2450" t="s">
        <v>286</v>
      </c>
      <c r="CN2450">
        <f>IF(AND(Table11[[#This Row],[CF heating system]]&lt;&gt;"Gas boiler",Table11[[#This Row],[Subsector]]&lt;&gt;"Industry"),1,0)</f>
        <v>0</v>
      </c>
      <c r="CO2450" s="19">
        <v>0</v>
      </c>
    </row>
    <row r="2451" spans="87:93" x14ac:dyDescent="0.25">
      <c r="CI2451" t="s">
        <v>211</v>
      </c>
      <c r="CJ2451">
        <v>402</v>
      </c>
      <c r="CK2451" t="s">
        <v>453</v>
      </c>
      <c r="CL2451" t="s">
        <v>267</v>
      </c>
      <c r="CN2451">
        <f>IF(AND(Table11[[#This Row],[CF heating system]]&lt;&gt;"Gas boiler",Table11[[#This Row],[Subsector]]&lt;&gt;"Industry"),1,0)</f>
        <v>0</v>
      </c>
      <c r="CO2451" s="19">
        <v>0</v>
      </c>
    </row>
    <row r="2452" spans="87:93" x14ac:dyDescent="0.25">
      <c r="CI2452" t="s">
        <v>211</v>
      </c>
      <c r="CJ2452">
        <v>403</v>
      </c>
      <c r="CK2452" t="s">
        <v>453</v>
      </c>
      <c r="CL2452" t="s">
        <v>458</v>
      </c>
      <c r="CN2452">
        <f>IF(AND(Table11[[#This Row],[CF heating system]]&lt;&gt;"Gas boiler",Table11[[#This Row],[Subsector]]&lt;&gt;"Industry"),1,0)</f>
        <v>0</v>
      </c>
      <c r="CO2452" s="19">
        <v>0</v>
      </c>
    </row>
    <row r="2453" spans="87:93" x14ac:dyDescent="0.25">
      <c r="CI2453" t="s">
        <v>211</v>
      </c>
      <c r="CJ2453">
        <v>404</v>
      </c>
      <c r="CK2453" t="s">
        <v>453</v>
      </c>
      <c r="CL2453" t="s">
        <v>282</v>
      </c>
      <c r="CN2453">
        <f>IF(AND(Table11[[#This Row],[CF heating system]]&lt;&gt;"Gas boiler",Table11[[#This Row],[Subsector]]&lt;&gt;"Industry"),1,0)</f>
        <v>0</v>
      </c>
      <c r="CO2453" s="19">
        <v>0</v>
      </c>
    </row>
    <row r="2454" spans="87:93" x14ac:dyDescent="0.25">
      <c r="CI2454" t="s">
        <v>211</v>
      </c>
      <c r="CJ2454">
        <v>405</v>
      </c>
      <c r="CK2454" t="s">
        <v>453</v>
      </c>
      <c r="CL2454" t="s">
        <v>286</v>
      </c>
      <c r="CN2454">
        <f>IF(AND(Table11[[#This Row],[CF heating system]]&lt;&gt;"Gas boiler",Table11[[#This Row],[Subsector]]&lt;&gt;"Industry"),1,0)</f>
        <v>0</v>
      </c>
      <c r="CO2454" s="19">
        <v>0</v>
      </c>
    </row>
    <row r="2455" spans="87:93" x14ac:dyDescent="0.25">
      <c r="CI2455" t="s">
        <v>211</v>
      </c>
      <c r="CJ2455">
        <v>406</v>
      </c>
      <c r="CK2455" t="s">
        <v>453</v>
      </c>
      <c r="CL2455" t="s">
        <v>458</v>
      </c>
      <c r="CN2455">
        <f>IF(AND(Table11[[#This Row],[CF heating system]]&lt;&gt;"Gas boiler",Table11[[#This Row],[Subsector]]&lt;&gt;"Industry"),1,0)</f>
        <v>0</v>
      </c>
      <c r="CO2455" s="19">
        <v>0</v>
      </c>
    </row>
    <row r="2456" spans="87:93" x14ac:dyDescent="0.25">
      <c r="CI2456" t="s">
        <v>211</v>
      </c>
      <c r="CJ2456">
        <v>407</v>
      </c>
      <c r="CK2456" t="s">
        <v>453</v>
      </c>
      <c r="CL2456" t="s">
        <v>462</v>
      </c>
      <c r="CN2456">
        <f>IF(AND(Table11[[#This Row],[CF heating system]]&lt;&gt;"Gas boiler",Table11[[#This Row],[Subsector]]&lt;&gt;"Industry"),1,0)</f>
        <v>0</v>
      </c>
      <c r="CO2456" s="19">
        <v>0</v>
      </c>
    </row>
    <row r="2457" spans="87:93" x14ac:dyDescent="0.25">
      <c r="CI2457" t="s">
        <v>211</v>
      </c>
      <c r="CJ2457">
        <v>408</v>
      </c>
      <c r="CK2457" t="s">
        <v>453</v>
      </c>
      <c r="CL2457" t="s">
        <v>475</v>
      </c>
      <c r="CN2457">
        <f>IF(AND(Table11[[#This Row],[CF heating system]]&lt;&gt;"Gas boiler",Table11[[#This Row],[Subsector]]&lt;&gt;"Industry"),1,0)</f>
        <v>0</v>
      </c>
      <c r="CO2457" s="19">
        <v>0</v>
      </c>
    </row>
    <row r="2458" spans="87:93" x14ac:dyDescent="0.25">
      <c r="CI2458" t="s">
        <v>211</v>
      </c>
      <c r="CJ2458">
        <v>409</v>
      </c>
      <c r="CK2458" t="s">
        <v>453</v>
      </c>
      <c r="CL2458" t="s">
        <v>281</v>
      </c>
      <c r="CN2458">
        <f>IF(AND(Table11[[#This Row],[CF heating system]]&lt;&gt;"Gas boiler",Table11[[#This Row],[Subsector]]&lt;&gt;"Industry"),1,0)</f>
        <v>0</v>
      </c>
      <c r="CO2458" s="19">
        <v>0</v>
      </c>
    </row>
    <row r="2459" spans="87:93" x14ac:dyDescent="0.25">
      <c r="CI2459" t="s">
        <v>211</v>
      </c>
      <c r="CJ2459">
        <v>410</v>
      </c>
      <c r="CK2459" t="s">
        <v>453</v>
      </c>
      <c r="CL2459" t="s">
        <v>282</v>
      </c>
      <c r="CN2459">
        <f>IF(AND(Table11[[#This Row],[CF heating system]]&lt;&gt;"Gas boiler",Table11[[#This Row],[Subsector]]&lt;&gt;"Industry"),1,0)</f>
        <v>0</v>
      </c>
      <c r="CO2459" s="19">
        <v>0</v>
      </c>
    </row>
    <row r="2460" spans="87:93" x14ac:dyDescent="0.25">
      <c r="CI2460" t="s">
        <v>211</v>
      </c>
      <c r="CJ2460">
        <v>411</v>
      </c>
      <c r="CK2460" t="s">
        <v>453</v>
      </c>
      <c r="CL2460" t="s">
        <v>286</v>
      </c>
      <c r="CN2460">
        <f>IF(AND(Table11[[#This Row],[CF heating system]]&lt;&gt;"Gas boiler",Table11[[#This Row],[Subsector]]&lt;&gt;"Industry"),1,0)</f>
        <v>0</v>
      </c>
      <c r="CO2460" s="19">
        <v>0</v>
      </c>
    </row>
    <row r="2461" spans="87:93" x14ac:dyDescent="0.25">
      <c r="CI2461" t="s">
        <v>211</v>
      </c>
      <c r="CJ2461">
        <v>412</v>
      </c>
      <c r="CK2461" t="s">
        <v>453</v>
      </c>
      <c r="CL2461" t="s">
        <v>462</v>
      </c>
      <c r="CN2461">
        <f>IF(AND(Table11[[#This Row],[CF heating system]]&lt;&gt;"Gas boiler",Table11[[#This Row],[Subsector]]&lt;&gt;"Industry"),1,0)</f>
        <v>0</v>
      </c>
      <c r="CO2461" s="19">
        <v>0</v>
      </c>
    </row>
    <row r="2462" spans="87:93" x14ac:dyDescent="0.25">
      <c r="CI2462" t="s">
        <v>211</v>
      </c>
      <c r="CJ2462">
        <v>413</v>
      </c>
      <c r="CK2462" t="s">
        <v>453</v>
      </c>
      <c r="CL2462" t="s">
        <v>475</v>
      </c>
      <c r="CN2462">
        <f>IF(AND(Table11[[#This Row],[CF heating system]]&lt;&gt;"Gas boiler",Table11[[#This Row],[Subsector]]&lt;&gt;"Industry"),1,0)</f>
        <v>0</v>
      </c>
      <c r="CO2462" s="19">
        <v>0</v>
      </c>
    </row>
    <row r="2463" spans="87:93" x14ac:dyDescent="0.25">
      <c r="CI2463" t="s">
        <v>211</v>
      </c>
      <c r="CJ2463">
        <v>414</v>
      </c>
      <c r="CK2463" t="s">
        <v>453</v>
      </c>
      <c r="CL2463" t="s">
        <v>281</v>
      </c>
      <c r="CN2463">
        <f>IF(AND(Table11[[#This Row],[CF heating system]]&lt;&gt;"Gas boiler",Table11[[#This Row],[Subsector]]&lt;&gt;"Industry"),1,0)</f>
        <v>0</v>
      </c>
      <c r="CO2463" s="19">
        <v>0</v>
      </c>
    </row>
    <row r="2464" spans="87:93" x14ac:dyDescent="0.25">
      <c r="CI2464" t="s">
        <v>211</v>
      </c>
      <c r="CJ2464">
        <v>415</v>
      </c>
      <c r="CK2464" t="s">
        <v>453</v>
      </c>
      <c r="CL2464" t="s">
        <v>282</v>
      </c>
      <c r="CN2464">
        <f>IF(AND(Table11[[#This Row],[CF heating system]]&lt;&gt;"Gas boiler",Table11[[#This Row],[Subsector]]&lt;&gt;"Industry"),1,0)</f>
        <v>0</v>
      </c>
      <c r="CO2464" s="19">
        <v>0</v>
      </c>
    </row>
    <row r="2465" spans="87:93" x14ac:dyDescent="0.25">
      <c r="CI2465" t="s">
        <v>211</v>
      </c>
      <c r="CJ2465">
        <v>416</v>
      </c>
      <c r="CK2465" t="s">
        <v>453</v>
      </c>
      <c r="CL2465" t="s">
        <v>286</v>
      </c>
      <c r="CN2465">
        <f>IF(AND(Table11[[#This Row],[CF heating system]]&lt;&gt;"Gas boiler",Table11[[#This Row],[Subsector]]&lt;&gt;"Industry"),1,0)</f>
        <v>0</v>
      </c>
      <c r="CO2465" s="19">
        <v>0</v>
      </c>
    </row>
    <row r="2466" spans="87:93" x14ac:dyDescent="0.25">
      <c r="CI2466" t="s">
        <v>211</v>
      </c>
      <c r="CJ2466">
        <v>417</v>
      </c>
      <c r="CK2466" t="s">
        <v>453</v>
      </c>
      <c r="CL2466" t="s">
        <v>462</v>
      </c>
      <c r="CN2466">
        <f>IF(AND(Table11[[#This Row],[CF heating system]]&lt;&gt;"Gas boiler",Table11[[#This Row],[Subsector]]&lt;&gt;"Industry"),1,0)</f>
        <v>0</v>
      </c>
      <c r="CO2466" s="19">
        <v>0</v>
      </c>
    </row>
    <row r="2467" spans="87:93" x14ac:dyDescent="0.25">
      <c r="CI2467" t="s">
        <v>211</v>
      </c>
      <c r="CJ2467">
        <v>418</v>
      </c>
      <c r="CK2467" t="s">
        <v>453</v>
      </c>
      <c r="CL2467" t="s">
        <v>475</v>
      </c>
      <c r="CN2467">
        <f>IF(AND(Table11[[#This Row],[CF heating system]]&lt;&gt;"Gas boiler",Table11[[#This Row],[Subsector]]&lt;&gt;"Industry"),1,0)</f>
        <v>0</v>
      </c>
      <c r="CO2467" s="19">
        <v>0</v>
      </c>
    </row>
    <row r="2468" spans="87:93" x14ac:dyDescent="0.25">
      <c r="CI2468" t="s">
        <v>211</v>
      </c>
      <c r="CJ2468">
        <v>419</v>
      </c>
      <c r="CK2468" t="s">
        <v>453</v>
      </c>
      <c r="CL2468" t="s">
        <v>282</v>
      </c>
      <c r="CN2468">
        <f>IF(AND(Table11[[#This Row],[CF heating system]]&lt;&gt;"Gas boiler",Table11[[#This Row],[Subsector]]&lt;&gt;"Industry"),1,0)</f>
        <v>0</v>
      </c>
      <c r="CO2468" s="19">
        <v>0</v>
      </c>
    </row>
    <row r="2469" spans="87:93" x14ac:dyDescent="0.25">
      <c r="CI2469" t="s">
        <v>211</v>
      </c>
      <c r="CJ2469">
        <v>420</v>
      </c>
      <c r="CK2469" t="s">
        <v>453</v>
      </c>
      <c r="CL2469" t="s">
        <v>267</v>
      </c>
      <c r="CN2469">
        <f>IF(AND(Table11[[#This Row],[CF heating system]]&lt;&gt;"Gas boiler",Table11[[#This Row],[Subsector]]&lt;&gt;"Industry"),1,0)</f>
        <v>0</v>
      </c>
      <c r="CO2469" s="19">
        <v>0</v>
      </c>
    </row>
    <row r="2470" spans="87:93" x14ac:dyDescent="0.25">
      <c r="CI2470" t="s">
        <v>211</v>
      </c>
      <c r="CJ2470">
        <v>421</v>
      </c>
      <c r="CK2470" t="s">
        <v>453</v>
      </c>
      <c r="CL2470" t="s">
        <v>282</v>
      </c>
      <c r="CN2470">
        <f>IF(AND(Table11[[#This Row],[CF heating system]]&lt;&gt;"Gas boiler",Table11[[#This Row],[Subsector]]&lt;&gt;"Industry"),1,0)</f>
        <v>0</v>
      </c>
      <c r="CO2470" s="19">
        <v>0</v>
      </c>
    </row>
    <row r="2471" spans="87:93" x14ac:dyDescent="0.25">
      <c r="CI2471" t="s">
        <v>211</v>
      </c>
      <c r="CJ2471">
        <v>422</v>
      </c>
      <c r="CK2471" t="s">
        <v>453</v>
      </c>
      <c r="CL2471" t="s">
        <v>286</v>
      </c>
      <c r="CN2471">
        <f>IF(AND(Table11[[#This Row],[CF heating system]]&lt;&gt;"Gas boiler",Table11[[#This Row],[Subsector]]&lt;&gt;"Industry"),1,0)</f>
        <v>0</v>
      </c>
      <c r="CO2471" s="19">
        <v>0</v>
      </c>
    </row>
    <row r="2472" spans="87:93" x14ac:dyDescent="0.25">
      <c r="CI2472" t="s">
        <v>211</v>
      </c>
      <c r="CJ2472">
        <v>423</v>
      </c>
      <c r="CK2472" t="s">
        <v>453</v>
      </c>
      <c r="CL2472" t="s">
        <v>462</v>
      </c>
      <c r="CN2472">
        <f>IF(AND(Table11[[#This Row],[CF heating system]]&lt;&gt;"Gas boiler",Table11[[#This Row],[Subsector]]&lt;&gt;"Industry"),1,0)</f>
        <v>0</v>
      </c>
      <c r="CO2472" s="19">
        <v>0</v>
      </c>
    </row>
    <row r="2473" spans="87:93" x14ac:dyDescent="0.25">
      <c r="CI2473" t="s">
        <v>211</v>
      </c>
      <c r="CJ2473">
        <v>424</v>
      </c>
      <c r="CK2473" t="s">
        <v>453</v>
      </c>
      <c r="CL2473" t="s">
        <v>475</v>
      </c>
      <c r="CN2473">
        <f>IF(AND(Table11[[#This Row],[CF heating system]]&lt;&gt;"Gas boiler",Table11[[#This Row],[Subsector]]&lt;&gt;"Industry"),1,0)</f>
        <v>0</v>
      </c>
      <c r="CO2473" s="19">
        <v>0</v>
      </c>
    </row>
    <row r="2474" spans="87:93" x14ac:dyDescent="0.25">
      <c r="CI2474" t="s">
        <v>211</v>
      </c>
      <c r="CJ2474">
        <v>425</v>
      </c>
      <c r="CK2474" t="s">
        <v>453</v>
      </c>
      <c r="CL2474" t="s">
        <v>282</v>
      </c>
      <c r="CN2474">
        <f>IF(AND(Table11[[#This Row],[CF heating system]]&lt;&gt;"Gas boiler",Table11[[#This Row],[Subsector]]&lt;&gt;"Industry"),1,0)</f>
        <v>0</v>
      </c>
      <c r="CO2474" s="19">
        <v>0</v>
      </c>
    </row>
    <row r="2475" spans="87:93" x14ac:dyDescent="0.25">
      <c r="CI2475" t="s">
        <v>211</v>
      </c>
      <c r="CJ2475">
        <v>426</v>
      </c>
      <c r="CK2475" t="s">
        <v>453</v>
      </c>
      <c r="CL2475" t="s">
        <v>462</v>
      </c>
      <c r="CN2475">
        <f>IF(AND(Table11[[#This Row],[CF heating system]]&lt;&gt;"Gas boiler",Table11[[#This Row],[Subsector]]&lt;&gt;"Industry"),1,0)</f>
        <v>0</v>
      </c>
      <c r="CO2475" s="19">
        <v>0</v>
      </c>
    </row>
    <row r="2476" spans="87:93" x14ac:dyDescent="0.25">
      <c r="CI2476" t="s">
        <v>211</v>
      </c>
      <c r="CJ2476">
        <v>427</v>
      </c>
      <c r="CK2476" t="s">
        <v>453</v>
      </c>
      <c r="CL2476" t="s">
        <v>286</v>
      </c>
      <c r="CN2476">
        <f>IF(AND(Table11[[#This Row],[CF heating system]]&lt;&gt;"Gas boiler",Table11[[#This Row],[Subsector]]&lt;&gt;"Industry"),1,0)</f>
        <v>0</v>
      </c>
      <c r="CO2476" s="19">
        <v>0</v>
      </c>
    </row>
    <row r="2477" spans="87:93" x14ac:dyDescent="0.25">
      <c r="CI2477" t="s">
        <v>211</v>
      </c>
      <c r="CJ2477">
        <v>428</v>
      </c>
      <c r="CK2477" t="s">
        <v>453</v>
      </c>
      <c r="CL2477" t="s">
        <v>458</v>
      </c>
      <c r="CN2477">
        <f>IF(AND(Table11[[#This Row],[CF heating system]]&lt;&gt;"Gas boiler",Table11[[#This Row],[Subsector]]&lt;&gt;"Industry"),1,0)</f>
        <v>0</v>
      </c>
      <c r="CO2477" s="19">
        <v>0</v>
      </c>
    </row>
    <row r="2478" spans="87:93" x14ac:dyDescent="0.25">
      <c r="CI2478" t="s">
        <v>211</v>
      </c>
      <c r="CJ2478">
        <v>429</v>
      </c>
      <c r="CK2478" t="s">
        <v>453</v>
      </c>
      <c r="CL2478" t="s">
        <v>462</v>
      </c>
      <c r="CN2478">
        <f>IF(AND(Table11[[#This Row],[CF heating system]]&lt;&gt;"Gas boiler",Table11[[#This Row],[Subsector]]&lt;&gt;"Industry"),1,0)</f>
        <v>0</v>
      </c>
      <c r="CO2478" s="19">
        <v>0</v>
      </c>
    </row>
    <row r="2479" spans="87:93" x14ac:dyDescent="0.25">
      <c r="CI2479" t="s">
        <v>211</v>
      </c>
      <c r="CJ2479">
        <v>430</v>
      </c>
      <c r="CK2479" t="s">
        <v>453</v>
      </c>
      <c r="CL2479" t="s">
        <v>286</v>
      </c>
      <c r="CN2479">
        <f>IF(AND(Table11[[#This Row],[CF heating system]]&lt;&gt;"Gas boiler",Table11[[#This Row],[Subsector]]&lt;&gt;"Industry"),1,0)</f>
        <v>0</v>
      </c>
      <c r="CO2479" s="19">
        <v>0</v>
      </c>
    </row>
    <row r="2480" spans="87:93" x14ac:dyDescent="0.25">
      <c r="CI2480" t="s">
        <v>211</v>
      </c>
      <c r="CJ2480">
        <v>431</v>
      </c>
      <c r="CK2480" t="s">
        <v>453</v>
      </c>
      <c r="CL2480" t="s">
        <v>462</v>
      </c>
      <c r="CN2480">
        <f>IF(AND(Table11[[#This Row],[CF heating system]]&lt;&gt;"Gas boiler",Table11[[#This Row],[Subsector]]&lt;&gt;"Industry"),1,0)</f>
        <v>0</v>
      </c>
      <c r="CO2480" s="19">
        <v>0</v>
      </c>
    </row>
    <row r="2481" spans="87:93" x14ac:dyDescent="0.25">
      <c r="CI2481" t="s">
        <v>211</v>
      </c>
      <c r="CJ2481">
        <v>432</v>
      </c>
      <c r="CK2481" t="s">
        <v>453</v>
      </c>
      <c r="CL2481" t="s">
        <v>475</v>
      </c>
      <c r="CN2481">
        <f>IF(AND(Table11[[#This Row],[CF heating system]]&lt;&gt;"Gas boiler",Table11[[#This Row],[Subsector]]&lt;&gt;"Industry"),1,0)</f>
        <v>0</v>
      </c>
      <c r="CO2481" s="19">
        <v>0</v>
      </c>
    </row>
    <row r="2482" spans="87:93" x14ac:dyDescent="0.25">
      <c r="CI2482" t="s">
        <v>211</v>
      </c>
      <c r="CJ2482">
        <v>433</v>
      </c>
      <c r="CK2482" t="s">
        <v>453</v>
      </c>
      <c r="CL2482" t="s">
        <v>281</v>
      </c>
      <c r="CN2482">
        <f>IF(AND(Table11[[#This Row],[CF heating system]]&lt;&gt;"Gas boiler",Table11[[#This Row],[Subsector]]&lt;&gt;"Industry"),1,0)</f>
        <v>0</v>
      </c>
      <c r="CO2482" s="19">
        <v>0</v>
      </c>
    </row>
    <row r="2483" spans="87:93" x14ac:dyDescent="0.25">
      <c r="CI2483" t="s">
        <v>211</v>
      </c>
      <c r="CJ2483">
        <v>434</v>
      </c>
      <c r="CK2483" t="s">
        <v>453</v>
      </c>
      <c r="CL2483" t="s">
        <v>286</v>
      </c>
      <c r="CN2483">
        <f>IF(AND(Table11[[#This Row],[CF heating system]]&lt;&gt;"Gas boiler",Table11[[#This Row],[Subsector]]&lt;&gt;"Industry"),1,0)</f>
        <v>0</v>
      </c>
      <c r="CO2483" s="19">
        <v>0</v>
      </c>
    </row>
    <row r="2484" spans="87:93" x14ac:dyDescent="0.25">
      <c r="CI2484" t="s">
        <v>211</v>
      </c>
      <c r="CJ2484">
        <v>435</v>
      </c>
      <c r="CK2484" t="s">
        <v>453</v>
      </c>
      <c r="CL2484" t="s">
        <v>267</v>
      </c>
      <c r="CN2484">
        <f>IF(AND(Table11[[#This Row],[CF heating system]]&lt;&gt;"Gas boiler",Table11[[#This Row],[Subsector]]&lt;&gt;"Industry"),1,0)</f>
        <v>0</v>
      </c>
      <c r="CO2484" s="19">
        <v>0</v>
      </c>
    </row>
    <row r="2485" spans="87:93" x14ac:dyDescent="0.25">
      <c r="CI2485" t="s">
        <v>211</v>
      </c>
      <c r="CJ2485">
        <v>436</v>
      </c>
      <c r="CK2485" t="s">
        <v>453</v>
      </c>
      <c r="CL2485" t="s">
        <v>458</v>
      </c>
      <c r="CN2485">
        <f>IF(AND(Table11[[#This Row],[CF heating system]]&lt;&gt;"Gas boiler",Table11[[#This Row],[Subsector]]&lt;&gt;"Industry"),1,0)</f>
        <v>0</v>
      </c>
      <c r="CO2485" s="19">
        <v>0</v>
      </c>
    </row>
    <row r="2486" spans="87:93" x14ac:dyDescent="0.25">
      <c r="CI2486" t="s">
        <v>211</v>
      </c>
      <c r="CJ2486">
        <v>437</v>
      </c>
      <c r="CK2486" t="s">
        <v>453</v>
      </c>
      <c r="CL2486" t="s">
        <v>282</v>
      </c>
      <c r="CN2486">
        <f>IF(AND(Table11[[#This Row],[CF heating system]]&lt;&gt;"Gas boiler",Table11[[#This Row],[Subsector]]&lt;&gt;"Industry"),1,0)</f>
        <v>0</v>
      </c>
      <c r="CO2486" s="19">
        <v>0</v>
      </c>
    </row>
    <row r="2487" spans="87:93" x14ac:dyDescent="0.25">
      <c r="CI2487" t="s">
        <v>211</v>
      </c>
      <c r="CJ2487">
        <v>438</v>
      </c>
      <c r="CK2487" t="s">
        <v>453</v>
      </c>
      <c r="CL2487" t="s">
        <v>286</v>
      </c>
      <c r="CN2487">
        <f>IF(AND(Table11[[#This Row],[CF heating system]]&lt;&gt;"Gas boiler",Table11[[#This Row],[Subsector]]&lt;&gt;"Industry"),1,0)</f>
        <v>0</v>
      </c>
      <c r="CO2487" s="19">
        <v>0</v>
      </c>
    </row>
    <row r="2488" spans="87:93" x14ac:dyDescent="0.25">
      <c r="CI2488" t="s">
        <v>211</v>
      </c>
      <c r="CJ2488">
        <v>439</v>
      </c>
      <c r="CK2488" t="s">
        <v>453</v>
      </c>
      <c r="CL2488" t="s">
        <v>458</v>
      </c>
      <c r="CN2488">
        <f>IF(AND(Table11[[#This Row],[CF heating system]]&lt;&gt;"Gas boiler",Table11[[#This Row],[Subsector]]&lt;&gt;"Industry"),1,0)</f>
        <v>0</v>
      </c>
      <c r="CO2488" s="19">
        <v>0</v>
      </c>
    </row>
    <row r="2489" spans="87:93" x14ac:dyDescent="0.25">
      <c r="CI2489" t="s">
        <v>211</v>
      </c>
      <c r="CJ2489">
        <v>440</v>
      </c>
      <c r="CK2489" t="s">
        <v>453</v>
      </c>
      <c r="CL2489" t="s">
        <v>462</v>
      </c>
      <c r="CN2489">
        <f>IF(AND(Table11[[#This Row],[CF heating system]]&lt;&gt;"Gas boiler",Table11[[#This Row],[Subsector]]&lt;&gt;"Industry"),1,0)</f>
        <v>0</v>
      </c>
      <c r="CO2489" s="19">
        <v>0</v>
      </c>
    </row>
    <row r="2490" spans="87:93" x14ac:dyDescent="0.25">
      <c r="CI2490" t="s">
        <v>211</v>
      </c>
      <c r="CJ2490">
        <v>441</v>
      </c>
      <c r="CK2490" t="s">
        <v>453</v>
      </c>
      <c r="CL2490" t="s">
        <v>475</v>
      </c>
      <c r="CN2490">
        <f>IF(AND(Table11[[#This Row],[CF heating system]]&lt;&gt;"Gas boiler",Table11[[#This Row],[Subsector]]&lt;&gt;"Industry"),1,0)</f>
        <v>0</v>
      </c>
      <c r="CO2490" s="19">
        <v>0</v>
      </c>
    </row>
    <row r="2491" spans="87:93" x14ac:dyDescent="0.25">
      <c r="CI2491" t="s">
        <v>211</v>
      </c>
      <c r="CJ2491">
        <v>442</v>
      </c>
      <c r="CK2491" t="s">
        <v>453</v>
      </c>
      <c r="CL2491" t="s">
        <v>281</v>
      </c>
      <c r="CN2491">
        <f>IF(AND(Table11[[#This Row],[CF heating system]]&lt;&gt;"Gas boiler",Table11[[#This Row],[Subsector]]&lt;&gt;"Industry"),1,0)</f>
        <v>0</v>
      </c>
      <c r="CO2491" s="19">
        <v>0</v>
      </c>
    </row>
    <row r="2492" spans="87:93" x14ac:dyDescent="0.25">
      <c r="CI2492" t="s">
        <v>211</v>
      </c>
      <c r="CJ2492">
        <v>443</v>
      </c>
      <c r="CK2492" t="s">
        <v>453</v>
      </c>
      <c r="CL2492" t="s">
        <v>282</v>
      </c>
      <c r="CN2492">
        <f>IF(AND(Table11[[#This Row],[CF heating system]]&lt;&gt;"Gas boiler",Table11[[#This Row],[Subsector]]&lt;&gt;"Industry"),1,0)</f>
        <v>0</v>
      </c>
      <c r="CO2492" s="19">
        <v>0</v>
      </c>
    </row>
    <row r="2493" spans="87:93" x14ac:dyDescent="0.25">
      <c r="CI2493" t="s">
        <v>211</v>
      </c>
      <c r="CJ2493">
        <v>444</v>
      </c>
      <c r="CK2493" t="s">
        <v>453</v>
      </c>
      <c r="CL2493" t="s">
        <v>286</v>
      </c>
      <c r="CN2493">
        <f>IF(AND(Table11[[#This Row],[CF heating system]]&lt;&gt;"Gas boiler",Table11[[#This Row],[Subsector]]&lt;&gt;"Industry"),1,0)</f>
        <v>0</v>
      </c>
      <c r="CO2493" s="19">
        <v>0</v>
      </c>
    </row>
    <row r="2494" spans="87:93" x14ac:dyDescent="0.25">
      <c r="CI2494" t="s">
        <v>211</v>
      </c>
      <c r="CJ2494">
        <v>445</v>
      </c>
      <c r="CK2494" t="s">
        <v>453</v>
      </c>
      <c r="CL2494" t="s">
        <v>462</v>
      </c>
      <c r="CN2494">
        <f>IF(AND(Table11[[#This Row],[CF heating system]]&lt;&gt;"Gas boiler",Table11[[#This Row],[Subsector]]&lt;&gt;"Industry"),1,0)</f>
        <v>0</v>
      </c>
      <c r="CO2494" s="19">
        <v>0</v>
      </c>
    </row>
    <row r="2495" spans="87:93" x14ac:dyDescent="0.25">
      <c r="CI2495" t="s">
        <v>211</v>
      </c>
      <c r="CJ2495">
        <v>446</v>
      </c>
      <c r="CK2495" t="s">
        <v>453</v>
      </c>
      <c r="CL2495" t="s">
        <v>475</v>
      </c>
      <c r="CN2495">
        <f>IF(AND(Table11[[#This Row],[CF heating system]]&lt;&gt;"Gas boiler",Table11[[#This Row],[Subsector]]&lt;&gt;"Industry"),1,0)</f>
        <v>0</v>
      </c>
      <c r="CO2495" s="19">
        <v>0</v>
      </c>
    </row>
    <row r="2496" spans="87:93" x14ac:dyDescent="0.25">
      <c r="CI2496" t="s">
        <v>211</v>
      </c>
      <c r="CJ2496">
        <v>447</v>
      </c>
      <c r="CK2496" t="s">
        <v>453</v>
      </c>
      <c r="CL2496" t="s">
        <v>281</v>
      </c>
      <c r="CN2496">
        <f>IF(AND(Table11[[#This Row],[CF heating system]]&lt;&gt;"Gas boiler",Table11[[#This Row],[Subsector]]&lt;&gt;"Industry"),1,0)</f>
        <v>0</v>
      </c>
      <c r="CO2496" s="19">
        <v>0</v>
      </c>
    </row>
    <row r="2497" spans="87:93" x14ac:dyDescent="0.25">
      <c r="CI2497" t="s">
        <v>211</v>
      </c>
      <c r="CJ2497">
        <v>448</v>
      </c>
      <c r="CK2497" t="s">
        <v>453</v>
      </c>
      <c r="CL2497" t="s">
        <v>282</v>
      </c>
      <c r="CN2497">
        <f>IF(AND(Table11[[#This Row],[CF heating system]]&lt;&gt;"Gas boiler",Table11[[#This Row],[Subsector]]&lt;&gt;"Industry"),1,0)</f>
        <v>0</v>
      </c>
      <c r="CO2497" s="19">
        <v>0</v>
      </c>
    </row>
    <row r="2498" spans="87:93" x14ac:dyDescent="0.25">
      <c r="CI2498" t="s">
        <v>211</v>
      </c>
      <c r="CJ2498">
        <v>449</v>
      </c>
      <c r="CK2498" t="s">
        <v>453</v>
      </c>
      <c r="CL2498" t="s">
        <v>286</v>
      </c>
      <c r="CN2498">
        <f>IF(AND(Table11[[#This Row],[CF heating system]]&lt;&gt;"Gas boiler",Table11[[#This Row],[Subsector]]&lt;&gt;"Industry"),1,0)</f>
        <v>0</v>
      </c>
      <c r="CO2498" s="19">
        <v>0</v>
      </c>
    </row>
    <row r="2499" spans="87:93" x14ac:dyDescent="0.25">
      <c r="CI2499" t="s">
        <v>211</v>
      </c>
      <c r="CJ2499">
        <v>450</v>
      </c>
      <c r="CK2499" t="s">
        <v>453</v>
      </c>
      <c r="CL2499" t="s">
        <v>462</v>
      </c>
      <c r="CN2499">
        <f>IF(AND(Table11[[#This Row],[CF heating system]]&lt;&gt;"Gas boiler",Table11[[#This Row],[Subsector]]&lt;&gt;"Industry"),1,0)</f>
        <v>0</v>
      </c>
      <c r="CO2499" s="19">
        <v>0</v>
      </c>
    </row>
    <row r="2500" spans="87:93" x14ac:dyDescent="0.25">
      <c r="CI2500" t="s">
        <v>211</v>
      </c>
      <c r="CJ2500">
        <v>451</v>
      </c>
      <c r="CK2500" t="s">
        <v>453</v>
      </c>
      <c r="CL2500" t="s">
        <v>475</v>
      </c>
      <c r="CN2500">
        <f>IF(AND(Table11[[#This Row],[CF heating system]]&lt;&gt;"Gas boiler",Table11[[#This Row],[Subsector]]&lt;&gt;"Industry"),1,0)</f>
        <v>0</v>
      </c>
      <c r="CO2500" s="19">
        <v>0</v>
      </c>
    </row>
    <row r="2501" spans="87:93" x14ac:dyDescent="0.25">
      <c r="CI2501" t="s">
        <v>211</v>
      </c>
      <c r="CJ2501">
        <v>452</v>
      </c>
      <c r="CK2501" t="s">
        <v>453</v>
      </c>
      <c r="CL2501" t="s">
        <v>282</v>
      </c>
      <c r="CN2501">
        <f>IF(AND(Table11[[#This Row],[CF heating system]]&lt;&gt;"Gas boiler",Table11[[#This Row],[Subsector]]&lt;&gt;"Industry"),1,0)</f>
        <v>0</v>
      </c>
      <c r="CO2501" s="19">
        <v>0</v>
      </c>
    </row>
    <row r="2502" spans="87:93" x14ac:dyDescent="0.25">
      <c r="CI2502" t="s">
        <v>211</v>
      </c>
      <c r="CJ2502">
        <v>453</v>
      </c>
      <c r="CK2502" t="s">
        <v>453</v>
      </c>
      <c r="CL2502" t="s">
        <v>267</v>
      </c>
      <c r="CN2502">
        <f>IF(AND(Table11[[#This Row],[CF heating system]]&lt;&gt;"Gas boiler",Table11[[#This Row],[Subsector]]&lt;&gt;"Industry"),1,0)</f>
        <v>0</v>
      </c>
      <c r="CO2502" s="19">
        <v>0</v>
      </c>
    </row>
    <row r="2503" spans="87:93" x14ac:dyDescent="0.25">
      <c r="CI2503" t="s">
        <v>211</v>
      </c>
      <c r="CJ2503">
        <v>454</v>
      </c>
      <c r="CK2503" t="s">
        <v>453</v>
      </c>
      <c r="CL2503" t="s">
        <v>282</v>
      </c>
      <c r="CN2503">
        <f>IF(AND(Table11[[#This Row],[CF heating system]]&lt;&gt;"Gas boiler",Table11[[#This Row],[Subsector]]&lt;&gt;"Industry"),1,0)</f>
        <v>0</v>
      </c>
      <c r="CO2503" s="19">
        <v>0</v>
      </c>
    </row>
    <row r="2504" spans="87:93" x14ac:dyDescent="0.25">
      <c r="CI2504" t="s">
        <v>211</v>
      </c>
      <c r="CJ2504">
        <v>455</v>
      </c>
      <c r="CK2504" t="s">
        <v>453</v>
      </c>
      <c r="CL2504" t="s">
        <v>286</v>
      </c>
      <c r="CN2504">
        <f>IF(AND(Table11[[#This Row],[CF heating system]]&lt;&gt;"Gas boiler",Table11[[#This Row],[Subsector]]&lt;&gt;"Industry"),1,0)</f>
        <v>0</v>
      </c>
      <c r="CO2504" s="19">
        <v>0</v>
      </c>
    </row>
    <row r="2505" spans="87:93" x14ac:dyDescent="0.25">
      <c r="CI2505" t="s">
        <v>211</v>
      </c>
      <c r="CJ2505">
        <v>456</v>
      </c>
      <c r="CK2505" t="s">
        <v>453</v>
      </c>
      <c r="CL2505" t="s">
        <v>462</v>
      </c>
      <c r="CN2505">
        <f>IF(AND(Table11[[#This Row],[CF heating system]]&lt;&gt;"Gas boiler",Table11[[#This Row],[Subsector]]&lt;&gt;"Industry"),1,0)</f>
        <v>0</v>
      </c>
      <c r="CO2505" s="19">
        <v>0</v>
      </c>
    </row>
    <row r="2506" spans="87:93" x14ac:dyDescent="0.25">
      <c r="CI2506" t="s">
        <v>211</v>
      </c>
      <c r="CJ2506">
        <v>457</v>
      </c>
      <c r="CK2506" t="s">
        <v>453</v>
      </c>
      <c r="CL2506" t="s">
        <v>475</v>
      </c>
      <c r="CN2506">
        <f>IF(AND(Table11[[#This Row],[CF heating system]]&lt;&gt;"Gas boiler",Table11[[#This Row],[Subsector]]&lt;&gt;"Industry"),1,0)</f>
        <v>0</v>
      </c>
      <c r="CO2506" s="19">
        <v>0</v>
      </c>
    </row>
    <row r="2507" spans="87:93" x14ac:dyDescent="0.25">
      <c r="CI2507" t="s">
        <v>211</v>
      </c>
      <c r="CJ2507">
        <v>458</v>
      </c>
      <c r="CK2507" t="s">
        <v>453</v>
      </c>
      <c r="CL2507" t="s">
        <v>282</v>
      </c>
      <c r="CN2507">
        <f>IF(AND(Table11[[#This Row],[CF heating system]]&lt;&gt;"Gas boiler",Table11[[#This Row],[Subsector]]&lt;&gt;"Industry"),1,0)</f>
        <v>0</v>
      </c>
      <c r="CO2507" s="19">
        <v>0</v>
      </c>
    </row>
    <row r="2508" spans="87:93" x14ac:dyDescent="0.25">
      <c r="CI2508" t="s">
        <v>211</v>
      </c>
      <c r="CJ2508">
        <v>459</v>
      </c>
      <c r="CK2508" t="s">
        <v>453</v>
      </c>
      <c r="CL2508" t="s">
        <v>462</v>
      </c>
      <c r="CN2508">
        <f>IF(AND(Table11[[#This Row],[CF heating system]]&lt;&gt;"Gas boiler",Table11[[#This Row],[Subsector]]&lt;&gt;"Industry"),1,0)</f>
        <v>0</v>
      </c>
      <c r="CO2508" s="19">
        <v>0</v>
      </c>
    </row>
    <row r="2509" spans="87:93" x14ac:dyDescent="0.25">
      <c r="CI2509" t="s">
        <v>211</v>
      </c>
      <c r="CJ2509">
        <v>460</v>
      </c>
      <c r="CK2509" t="s">
        <v>453</v>
      </c>
      <c r="CL2509" t="s">
        <v>286</v>
      </c>
      <c r="CN2509">
        <f>IF(AND(Table11[[#This Row],[CF heating system]]&lt;&gt;"Gas boiler",Table11[[#This Row],[Subsector]]&lt;&gt;"Industry"),1,0)</f>
        <v>0</v>
      </c>
      <c r="CO2509" s="19">
        <v>0</v>
      </c>
    </row>
    <row r="2510" spans="87:93" x14ac:dyDescent="0.25">
      <c r="CI2510" t="s">
        <v>211</v>
      </c>
      <c r="CJ2510">
        <v>461</v>
      </c>
      <c r="CK2510" t="s">
        <v>453</v>
      </c>
      <c r="CL2510" t="s">
        <v>458</v>
      </c>
      <c r="CN2510">
        <f>IF(AND(Table11[[#This Row],[CF heating system]]&lt;&gt;"Gas boiler",Table11[[#This Row],[Subsector]]&lt;&gt;"Industry"),1,0)</f>
        <v>0</v>
      </c>
      <c r="CO2510" s="19">
        <v>0</v>
      </c>
    </row>
    <row r="2511" spans="87:93" x14ac:dyDescent="0.25">
      <c r="CI2511" t="s">
        <v>211</v>
      </c>
      <c r="CJ2511">
        <v>462</v>
      </c>
      <c r="CK2511" t="s">
        <v>453</v>
      </c>
      <c r="CL2511" t="s">
        <v>462</v>
      </c>
      <c r="CN2511">
        <f>IF(AND(Table11[[#This Row],[CF heating system]]&lt;&gt;"Gas boiler",Table11[[#This Row],[Subsector]]&lt;&gt;"Industry"),1,0)</f>
        <v>0</v>
      </c>
      <c r="CO2511" s="19">
        <v>0</v>
      </c>
    </row>
    <row r="2512" spans="87:93" x14ac:dyDescent="0.25">
      <c r="CI2512" t="s">
        <v>211</v>
      </c>
      <c r="CJ2512">
        <v>463</v>
      </c>
      <c r="CK2512" t="s">
        <v>453</v>
      </c>
      <c r="CL2512" t="s">
        <v>286</v>
      </c>
      <c r="CN2512">
        <f>IF(AND(Table11[[#This Row],[CF heating system]]&lt;&gt;"Gas boiler",Table11[[#This Row],[Subsector]]&lt;&gt;"Industry"),1,0)</f>
        <v>0</v>
      </c>
      <c r="CO2512" s="19">
        <v>0</v>
      </c>
    </row>
    <row r="2513" spans="87:93" x14ac:dyDescent="0.25">
      <c r="CI2513" t="s">
        <v>211</v>
      </c>
      <c r="CJ2513">
        <v>464</v>
      </c>
      <c r="CK2513" t="s">
        <v>453</v>
      </c>
      <c r="CL2513" t="s">
        <v>462</v>
      </c>
      <c r="CN2513">
        <f>IF(AND(Table11[[#This Row],[CF heating system]]&lt;&gt;"Gas boiler",Table11[[#This Row],[Subsector]]&lt;&gt;"Industry"),1,0)</f>
        <v>0</v>
      </c>
      <c r="CO2513" s="19">
        <v>0</v>
      </c>
    </row>
    <row r="2514" spans="87:93" x14ac:dyDescent="0.25">
      <c r="CI2514" t="s">
        <v>211</v>
      </c>
      <c r="CJ2514">
        <v>465</v>
      </c>
      <c r="CK2514" t="s">
        <v>453</v>
      </c>
      <c r="CL2514" t="s">
        <v>475</v>
      </c>
      <c r="CN2514">
        <f>IF(AND(Table11[[#This Row],[CF heating system]]&lt;&gt;"Gas boiler",Table11[[#This Row],[Subsector]]&lt;&gt;"Industry"),1,0)</f>
        <v>0</v>
      </c>
      <c r="CO2514" s="19">
        <v>0</v>
      </c>
    </row>
    <row r="2515" spans="87:93" x14ac:dyDescent="0.25">
      <c r="CI2515" t="s">
        <v>211</v>
      </c>
      <c r="CJ2515">
        <v>466</v>
      </c>
      <c r="CK2515" t="s">
        <v>453</v>
      </c>
      <c r="CL2515" t="s">
        <v>281</v>
      </c>
      <c r="CN2515">
        <f>IF(AND(Table11[[#This Row],[CF heating system]]&lt;&gt;"Gas boiler",Table11[[#This Row],[Subsector]]&lt;&gt;"Industry"),1,0)</f>
        <v>0</v>
      </c>
      <c r="CO2515" s="19">
        <v>0</v>
      </c>
    </row>
    <row r="2516" spans="87:93" x14ac:dyDescent="0.25">
      <c r="CI2516" t="s">
        <v>211</v>
      </c>
      <c r="CJ2516">
        <v>467</v>
      </c>
      <c r="CK2516" t="s">
        <v>453</v>
      </c>
      <c r="CL2516" t="s">
        <v>286</v>
      </c>
      <c r="CN2516">
        <f>IF(AND(Table11[[#This Row],[CF heating system]]&lt;&gt;"Gas boiler",Table11[[#This Row],[Subsector]]&lt;&gt;"Industry"),1,0)</f>
        <v>0</v>
      </c>
      <c r="CO2516" s="19">
        <v>0</v>
      </c>
    </row>
    <row r="2517" spans="87:93" x14ac:dyDescent="0.25">
      <c r="CI2517" t="s">
        <v>211</v>
      </c>
      <c r="CJ2517">
        <v>468</v>
      </c>
      <c r="CK2517" t="s">
        <v>453</v>
      </c>
      <c r="CL2517" t="s">
        <v>267</v>
      </c>
      <c r="CN2517">
        <f>IF(AND(Table11[[#This Row],[CF heating system]]&lt;&gt;"Gas boiler",Table11[[#This Row],[Subsector]]&lt;&gt;"Industry"),1,0)</f>
        <v>0</v>
      </c>
      <c r="CO2517" s="19">
        <v>0</v>
      </c>
    </row>
    <row r="2518" spans="87:93" x14ac:dyDescent="0.25">
      <c r="CI2518" t="s">
        <v>211</v>
      </c>
      <c r="CJ2518">
        <v>469</v>
      </c>
      <c r="CK2518" t="s">
        <v>453</v>
      </c>
      <c r="CL2518" t="s">
        <v>458</v>
      </c>
      <c r="CN2518">
        <f>IF(AND(Table11[[#This Row],[CF heating system]]&lt;&gt;"Gas boiler",Table11[[#This Row],[Subsector]]&lt;&gt;"Industry"),1,0)</f>
        <v>0</v>
      </c>
      <c r="CO2518" s="19">
        <v>0</v>
      </c>
    </row>
    <row r="2519" spans="87:93" x14ac:dyDescent="0.25">
      <c r="CI2519" t="s">
        <v>211</v>
      </c>
      <c r="CJ2519">
        <v>470</v>
      </c>
      <c r="CK2519" t="s">
        <v>453</v>
      </c>
      <c r="CL2519" t="s">
        <v>282</v>
      </c>
      <c r="CN2519">
        <f>IF(AND(Table11[[#This Row],[CF heating system]]&lt;&gt;"Gas boiler",Table11[[#This Row],[Subsector]]&lt;&gt;"Industry"),1,0)</f>
        <v>0</v>
      </c>
      <c r="CO2519" s="19">
        <v>0</v>
      </c>
    </row>
    <row r="2520" spans="87:93" x14ac:dyDescent="0.25">
      <c r="CI2520" t="s">
        <v>211</v>
      </c>
      <c r="CJ2520">
        <v>471</v>
      </c>
      <c r="CK2520" t="s">
        <v>453</v>
      </c>
      <c r="CL2520" t="s">
        <v>286</v>
      </c>
      <c r="CN2520">
        <f>IF(AND(Table11[[#This Row],[CF heating system]]&lt;&gt;"Gas boiler",Table11[[#This Row],[Subsector]]&lt;&gt;"Industry"),1,0)</f>
        <v>0</v>
      </c>
      <c r="CO2520" s="19">
        <v>0</v>
      </c>
    </row>
    <row r="2521" spans="87:93" x14ac:dyDescent="0.25">
      <c r="CI2521" t="s">
        <v>211</v>
      </c>
      <c r="CJ2521">
        <v>472</v>
      </c>
      <c r="CK2521" t="s">
        <v>453</v>
      </c>
      <c r="CL2521" t="s">
        <v>458</v>
      </c>
      <c r="CN2521">
        <f>IF(AND(Table11[[#This Row],[CF heating system]]&lt;&gt;"Gas boiler",Table11[[#This Row],[Subsector]]&lt;&gt;"Industry"),1,0)</f>
        <v>0</v>
      </c>
      <c r="CO2521" s="19">
        <v>0</v>
      </c>
    </row>
    <row r="2522" spans="87:93" x14ac:dyDescent="0.25">
      <c r="CI2522" t="s">
        <v>211</v>
      </c>
      <c r="CJ2522">
        <v>473</v>
      </c>
      <c r="CK2522" t="s">
        <v>453</v>
      </c>
      <c r="CL2522" t="s">
        <v>462</v>
      </c>
      <c r="CN2522">
        <f>IF(AND(Table11[[#This Row],[CF heating system]]&lt;&gt;"Gas boiler",Table11[[#This Row],[Subsector]]&lt;&gt;"Industry"),1,0)</f>
        <v>0</v>
      </c>
      <c r="CO2522" s="19">
        <v>0</v>
      </c>
    </row>
    <row r="2523" spans="87:93" x14ac:dyDescent="0.25">
      <c r="CI2523" t="s">
        <v>211</v>
      </c>
      <c r="CJ2523">
        <v>474</v>
      </c>
      <c r="CK2523" t="s">
        <v>453</v>
      </c>
      <c r="CL2523" t="s">
        <v>475</v>
      </c>
      <c r="CN2523">
        <f>IF(AND(Table11[[#This Row],[CF heating system]]&lt;&gt;"Gas boiler",Table11[[#This Row],[Subsector]]&lt;&gt;"Industry"),1,0)</f>
        <v>0</v>
      </c>
      <c r="CO2523" s="19">
        <v>0</v>
      </c>
    </row>
    <row r="2524" spans="87:93" x14ac:dyDescent="0.25">
      <c r="CI2524" t="s">
        <v>211</v>
      </c>
      <c r="CJ2524">
        <v>475</v>
      </c>
      <c r="CK2524" t="s">
        <v>453</v>
      </c>
      <c r="CL2524" t="s">
        <v>281</v>
      </c>
      <c r="CN2524">
        <f>IF(AND(Table11[[#This Row],[CF heating system]]&lt;&gt;"Gas boiler",Table11[[#This Row],[Subsector]]&lt;&gt;"Industry"),1,0)</f>
        <v>0</v>
      </c>
      <c r="CO2524" s="19">
        <v>0</v>
      </c>
    </row>
    <row r="2525" spans="87:93" x14ac:dyDescent="0.25">
      <c r="CI2525" t="s">
        <v>211</v>
      </c>
      <c r="CJ2525">
        <v>476</v>
      </c>
      <c r="CK2525" t="s">
        <v>453</v>
      </c>
      <c r="CL2525" t="s">
        <v>282</v>
      </c>
      <c r="CN2525">
        <f>IF(AND(Table11[[#This Row],[CF heating system]]&lt;&gt;"Gas boiler",Table11[[#This Row],[Subsector]]&lt;&gt;"Industry"),1,0)</f>
        <v>0</v>
      </c>
      <c r="CO2525" s="19">
        <v>0</v>
      </c>
    </row>
    <row r="2526" spans="87:93" x14ac:dyDescent="0.25">
      <c r="CI2526" t="s">
        <v>211</v>
      </c>
      <c r="CJ2526">
        <v>477</v>
      </c>
      <c r="CK2526" t="s">
        <v>453</v>
      </c>
      <c r="CL2526" t="s">
        <v>286</v>
      </c>
      <c r="CN2526">
        <f>IF(AND(Table11[[#This Row],[CF heating system]]&lt;&gt;"Gas boiler",Table11[[#This Row],[Subsector]]&lt;&gt;"Industry"),1,0)</f>
        <v>0</v>
      </c>
      <c r="CO2526" s="19">
        <v>0</v>
      </c>
    </row>
    <row r="2527" spans="87:93" x14ac:dyDescent="0.25">
      <c r="CI2527" t="s">
        <v>211</v>
      </c>
      <c r="CJ2527">
        <v>478</v>
      </c>
      <c r="CK2527" t="s">
        <v>453</v>
      </c>
      <c r="CL2527" t="s">
        <v>462</v>
      </c>
      <c r="CN2527">
        <f>IF(AND(Table11[[#This Row],[CF heating system]]&lt;&gt;"Gas boiler",Table11[[#This Row],[Subsector]]&lt;&gt;"Industry"),1,0)</f>
        <v>0</v>
      </c>
      <c r="CO2527" s="19">
        <v>0</v>
      </c>
    </row>
    <row r="2528" spans="87:93" x14ac:dyDescent="0.25">
      <c r="CI2528" t="s">
        <v>211</v>
      </c>
      <c r="CJ2528">
        <v>479</v>
      </c>
      <c r="CK2528" t="s">
        <v>453</v>
      </c>
      <c r="CL2528" t="s">
        <v>475</v>
      </c>
      <c r="CN2528">
        <f>IF(AND(Table11[[#This Row],[CF heating system]]&lt;&gt;"Gas boiler",Table11[[#This Row],[Subsector]]&lt;&gt;"Industry"),1,0)</f>
        <v>0</v>
      </c>
      <c r="CO2528" s="19">
        <v>0</v>
      </c>
    </row>
    <row r="2529" spans="87:93" x14ac:dyDescent="0.25">
      <c r="CI2529" t="s">
        <v>211</v>
      </c>
      <c r="CJ2529">
        <v>480</v>
      </c>
      <c r="CK2529" t="s">
        <v>453</v>
      </c>
      <c r="CL2529" t="s">
        <v>281</v>
      </c>
      <c r="CN2529">
        <f>IF(AND(Table11[[#This Row],[CF heating system]]&lt;&gt;"Gas boiler",Table11[[#This Row],[Subsector]]&lt;&gt;"Industry"),1,0)</f>
        <v>0</v>
      </c>
      <c r="CO2529" s="19">
        <v>0</v>
      </c>
    </row>
    <row r="2530" spans="87:93" x14ac:dyDescent="0.25">
      <c r="CI2530" t="s">
        <v>211</v>
      </c>
      <c r="CJ2530">
        <v>481</v>
      </c>
      <c r="CK2530" t="s">
        <v>453</v>
      </c>
      <c r="CL2530" t="s">
        <v>282</v>
      </c>
      <c r="CN2530">
        <f>IF(AND(Table11[[#This Row],[CF heating system]]&lt;&gt;"Gas boiler",Table11[[#This Row],[Subsector]]&lt;&gt;"Industry"),1,0)</f>
        <v>0</v>
      </c>
      <c r="CO2530" s="19">
        <v>0</v>
      </c>
    </row>
    <row r="2531" spans="87:93" x14ac:dyDescent="0.25">
      <c r="CI2531" t="s">
        <v>211</v>
      </c>
      <c r="CJ2531">
        <v>482</v>
      </c>
      <c r="CK2531" t="s">
        <v>453</v>
      </c>
      <c r="CL2531" t="s">
        <v>286</v>
      </c>
      <c r="CN2531">
        <f>IF(AND(Table11[[#This Row],[CF heating system]]&lt;&gt;"Gas boiler",Table11[[#This Row],[Subsector]]&lt;&gt;"Industry"),1,0)</f>
        <v>0</v>
      </c>
      <c r="CO2531" s="19">
        <v>0</v>
      </c>
    </row>
    <row r="2532" spans="87:93" x14ac:dyDescent="0.25">
      <c r="CI2532" t="s">
        <v>211</v>
      </c>
      <c r="CJ2532">
        <v>483</v>
      </c>
      <c r="CK2532" t="s">
        <v>453</v>
      </c>
      <c r="CL2532" t="s">
        <v>462</v>
      </c>
      <c r="CN2532">
        <f>IF(AND(Table11[[#This Row],[CF heating system]]&lt;&gt;"Gas boiler",Table11[[#This Row],[Subsector]]&lt;&gt;"Industry"),1,0)</f>
        <v>0</v>
      </c>
      <c r="CO2532" s="19">
        <v>0</v>
      </c>
    </row>
    <row r="2533" spans="87:93" x14ac:dyDescent="0.25">
      <c r="CI2533" t="s">
        <v>211</v>
      </c>
      <c r="CJ2533">
        <v>484</v>
      </c>
      <c r="CK2533" t="s">
        <v>453</v>
      </c>
      <c r="CL2533" t="s">
        <v>475</v>
      </c>
      <c r="CN2533">
        <f>IF(AND(Table11[[#This Row],[CF heating system]]&lt;&gt;"Gas boiler",Table11[[#This Row],[Subsector]]&lt;&gt;"Industry"),1,0)</f>
        <v>0</v>
      </c>
      <c r="CO2533" s="19">
        <v>0</v>
      </c>
    </row>
    <row r="2534" spans="87:93" x14ac:dyDescent="0.25">
      <c r="CI2534" t="s">
        <v>211</v>
      </c>
      <c r="CJ2534">
        <v>485</v>
      </c>
      <c r="CK2534" t="s">
        <v>453</v>
      </c>
      <c r="CL2534" t="s">
        <v>282</v>
      </c>
      <c r="CN2534">
        <f>IF(AND(Table11[[#This Row],[CF heating system]]&lt;&gt;"Gas boiler",Table11[[#This Row],[Subsector]]&lt;&gt;"Industry"),1,0)</f>
        <v>0</v>
      </c>
      <c r="CO2534" s="19">
        <v>0</v>
      </c>
    </row>
    <row r="2535" spans="87:93" x14ac:dyDescent="0.25">
      <c r="CI2535" t="s">
        <v>211</v>
      </c>
      <c r="CJ2535">
        <v>486</v>
      </c>
      <c r="CK2535" t="s">
        <v>453</v>
      </c>
      <c r="CL2535" t="s">
        <v>267</v>
      </c>
      <c r="CN2535">
        <f>IF(AND(Table11[[#This Row],[CF heating system]]&lt;&gt;"Gas boiler",Table11[[#This Row],[Subsector]]&lt;&gt;"Industry"),1,0)</f>
        <v>0</v>
      </c>
      <c r="CO2535" s="19">
        <v>0</v>
      </c>
    </row>
    <row r="2536" spans="87:93" x14ac:dyDescent="0.25">
      <c r="CI2536" t="s">
        <v>211</v>
      </c>
      <c r="CJ2536">
        <v>487</v>
      </c>
      <c r="CK2536" t="s">
        <v>453</v>
      </c>
      <c r="CL2536" t="s">
        <v>282</v>
      </c>
      <c r="CN2536">
        <f>IF(AND(Table11[[#This Row],[CF heating system]]&lt;&gt;"Gas boiler",Table11[[#This Row],[Subsector]]&lt;&gt;"Industry"),1,0)</f>
        <v>0</v>
      </c>
      <c r="CO2536" s="19">
        <v>0</v>
      </c>
    </row>
    <row r="2537" spans="87:93" x14ac:dyDescent="0.25">
      <c r="CI2537" t="s">
        <v>211</v>
      </c>
      <c r="CJ2537">
        <v>488</v>
      </c>
      <c r="CK2537" t="s">
        <v>453</v>
      </c>
      <c r="CL2537" t="s">
        <v>286</v>
      </c>
      <c r="CN2537">
        <f>IF(AND(Table11[[#This Row],[CF heating system]]&lt;&gt;"Gas boiler",Table11[[#This Row],[Subsector]]&lt;&gt;"Industry"),1,0)</f>
        <v>0</v>
      </c>
      <c r="CO2537" s="19">
        <v>0</v>
      </c>
    </row>
    <row r="2538" spans="87:93" x14ac:dyDescent="0.25">
      <c r="CI2538" t="s">
        <v>211</v>
      </c>
      <c r="CJ2538">
        <v>489</v>
      </c>
      <c r="CK2538" t="s">
        <v>453</v>
      </c>
      <c r="CL2538" t="s">
        <v>462</v>
      </c>
      <c r="CN2538">
        <f>IF(AND(Table11[[#This Row],[CF heating system]]&lt;&gt;"Gas boiler",Table11[[#This Row],[Subsector]]&lt;&gt;"Industry"),1,0)</f>
        <v>0</v>
      </c>
      <c r="CO2538" s="19">
        <v>0</v>
      </c>
    </row>
    <row r="2539" spans="87:93" x14ac:dyDescent="0.25">
      <c r="CI2539" t="s">
        <v>211</v>
      </c>
      <c r="CJ2539">
        <v>490</v>
      </c>
      <c r="CK2539" t="s">
        <v>453</v>
      </c>
      <c r="CL2539" t="s">
        <v>475</v>
      </c>
      <c r="CN2539">
        <f>IF(AND(Table11[[#This Row],[CF heating system]]&lt;&gt;"Gas boiler",Table11[[#This Row],[Subsector]]&lt;&gt;"Industry"),1,0)</f>
        <v>0</v>
      </c>
      <c r="CO2539" s="19">
        <v>0</v>
      </c>
    </row>
    <row r="2540" spans="87:93" x14ac:dyDescent="0.25">
      <c r="CI2540" t="s">
        <v>211</v>
      </c>
      <c r="CJ2540">
        <v>491</v>
      </c>
      <c r="CK2540" t="s">
        <v>453</v>
      </c>
      <c r="CL2540" t="s">
        <v>282</v>
      </c>
      <c r="CN2540">
        <f>IF(AND(Table11[[#This Row],[CF heating system]]&lt;&gt;"Gas boiler",Table11[[#This Row],[Subsector]]&lt;&gt;"Industry"),1,0)</f>
        <v>0</v>
      </c>
      <c r="CO2540" s="19">
        <v>0</v>
      </c>
    </row>
    <row r="2541" spans="87:93" x14ac:dyDescent="0.25">
      <c r="CI2541" t="s">
        <v>211</v>
      </c>
      <c r="CJ2541">
        <v>492</v>
      </c>
      <c r="CK2541" t="s">
        <v>453</v>
      </c>
      <c r="CL2541" t="s">
        <v>462</v>
      </c>
      <c r="CN2541">
        <f>IF(AND(Table11[[#This Row],[CF heating system]]&lt;&gt;"Gas boiler",Table11[[#This Row],[Subsector]]&lt;&gt;"Industry"),1,0)</f>
        <v>0</v>
      </c>
      <c r="CO2541" s="19">
        <v>0</v>
      </c>
    </row>
    <row r="2542" spans="87:93" x14ac:dyDescent="0.25">
      <c r="CI2542" t="s">
        <v>211</v>
      </c>
      <c r="CJ2542">
        <v>493</v>
      </c>
      <c r="CK2542" t="s">
        <v>453</v>
      </c>
      <c r="CL2542" t="s">
        <v>286</v>
      </c>
      <c r="CN2542">
        <f>IF(AND(Table11[[#This Row],[CF heating system]]&lt;&gt;"Gas boiler",Table11[[#This Row],[Subsector]]&lt;&gt;"Industry"),1,0)</f>
        <v>0</v>
      </c>
      <c r="CO2542" s="19">
        <v>0</v>
      </c>
    </row>
    <row r="2543" spans="87:93" x14ac:dyDescent="0.25">
      <c r="CI2543" t="s">
        <v>211</v>
      </c>
      <c r="CJ2543">
        <v>494</v>
      </c>
      <c r="CK2543" t="s">
        <v>453</v>
      </c>
      <c r="CL2543" t="s">
        <v>458</v>
      </c>
      <c r="CN2543">
        <f>IF(AND(Table11[[#This Row],[CF heating system]]&lt;&gt;"Gas boiler",Table11[[#This Row],[Subsector]]&lt;&gt;"Industry"),1,0)</f>
        <v>0</v>
      </c>
      <c r="CO2543" s="19">
        <v>0</v>
      </c>
    </row>
    <row r="2544" spans="87:93" x14ac:dyDescent="0.25">
      <c r="CI2544" t="s">
        <v>211</v>
      </c>
      <c r="CJ2544">
        <v>495</v>
      </c>
      <c r="CK2544" t="s">
        <v>453</v>
      </c>
      <c r="CL2544" t="s">
        <v>462</v>
      </c>
      <c r="CN2544">
        <f>IF(AND(Table11[[#This Row],[CF heating system]]&lt;&gt;"Gas boiler",Table11[[#This Row],[Subsector]]&lt;&gt;"Industry"),1,0)</f>
        <v>0</v>
      </c>
      <c r="CO2544" s="19">
        <v>0</v>
      </c>
    </row>
    <row r="2545" spans="87:93" x14ac:dyDescent="0.25">
      <c r="CI2545" t="s">
        <v>211</v>
      </c>
      <c r="CJ2545">
        <v>496</v>
      </c>
      <c r="CK2545" t="s">
        <v>453</v>
      </c>
      <c r="CL2545" t="s">
        <v>286</v>
      </c>
      <c r="CN2545">
        <f>IF(AND(Table11[[#This Row],[CF heating system]]&lt;&gt;"Gas boiler",Table11[[#This Row],[Subsector]]&lt;&gt;"Industry"),1,0)</f>
        <v>0</v>
      </c>
      <c r="CO2545" s="19">
        <v>0</v>
      </c>
    </row>
    <row r="2546" spans="87:93" x14ac:dyDescent="0.25">
      <c r="CI2546" t="s">
        <v>211</v>
      </c>
      <c r="CJ2546">
        <v>497</v>
      </c>
      <c r="CK2546" t="s">
        <v>453</v>
      </c>
      <c r="CL2546" t="s">
        <v>462</v>
      </c>
      <c r="CN2546">
        <f>IF(AND(Table11[[#This Row],[CF heating system]]&lt;&gt;"Gas boiler",Table11[[#This Row],[Subsector]]&lt;&gt;"Industry"),1,0)</f>
        <v>0</v>
      </c>
      <c r="CO2546" s="19">
        <v>0</v>
      </c>
    </row>
    <row r="2547" spans="87:93" x14ac:dyDescent="0.25">
      <c r="CI2547" t="s">
        <v>211</v>
      </c>
      <c r="CJ2547">
        <v>498</v>
      </c>
      <c r="CK2547" t="s">
        <v>453</v>
      </c>
      <c r="CL2547" t="s">
        <v>475</v>
      </c>
      <c r="CN2547">
        <f>IF(AND(Table11[[#This Row],[CF heating system]]&lt;&gt;"Gas boiler",Table11[[#This Row],[Subsector]]&lt;&gt;"Industry"),1,0)</f>
        <v>0</v>
      </c>
      <c r="CO2547" s="19">
        <v>0</v>
      </c>
    </row>
    <row r="2548" spans="87:93" x14ac:dyDescent="0.25">
      <c r="CI2548" t="s">
        <v>211</v>
      </c>
      <c r="CJ2548">
        <v>499</v>
      </c>
      <c r="CK2548" t="s">
        <v>453</v>
      </c>
      <c r="CL2548" t="s">
        <v>281</v>
      </c>
      <c r="CN2548">
        <f>IF(AND(Table11[[#This Row],[CF heating system]]&lt;&gt;"Gas boiler",Table11[[#This Row],[Subsector]]&lt;&gt;"Industry"),1,0)</f>
        <v>0</v>
      </c>
      <c r="CO2548" s="19">
        <v>0</v>
      </c>
    </row>
    <row r="2549" spans="87:93" x14ac:dyDescent="0.25">
      <c r="CI2549" t="s">
        <v>211</v>
      </c>
      <c r="CJ2549">
        <v>500</v>
      </c>
      <c r="CK2549" t="s">
        <v>453</v>
      </c>
      <c r="CL2549" t="s">
        <v>286</v>
      </c>
      <c r="CN2549">
        <f>IF(AND(Table11[[#This Row],[CF heating system]]&lt;&gt;"Gas boiler",Table11[[#This Row],[Subsector]]&lt;&gt;"Industry"),1,0)</f>
        <v>0</v>
      </c>
      <c r="CO2549" s="19">
        <v>0</v>
      </c>
    </row>
    <row r="2550" spans="87:93" x14ac:dyDescent="0.25">
      <c r="CI2550" t="s">
        <v>211</v>
      </c>
      <c r="CJ2550">
        <v>501</v>
      </c>
      <c r="CK2550" t="s">
        <v>453</v>
      </c>
      <c r="CL2550" t="s">
        <v>267</v>
      </c>
      <c r="CN2550">
        <f>IF(AND(Table11[[#This Row],[CF heating system]]&lt;&gt;"Gas boiler",Table11[[#This Row],[Subsector]]&lt;&gt;"Industry"),1,0)</f>
        <v>0</v>
      </c>
      <c r="CO2550" s="19">
        <v>0</v>
      </c>
    </row>
    <row r="2551" spans="87:93" x14ac:dyDescent="0.25">
      <c r="CI2551" t="s">
        <v>211</v>
      </c>
      <c r="CJ2551">
        <v>502</v>
      </c>
      <c r="CK2551" t="s">
        <v>453</v>
      </c>
      <c r="CL2551" t="s">
        <v>458</v>
      </c>
      <c r="CN2551">
        <f>IF(AND(Table11[[#This Row],[CF heating system]]&lt;&gt;"Gas boiler",Table11[[#This Row],[Subsector]]&lt;&gt;"Industry"),1,0)</f>
        <v>0</v>
      </c>
      <c r="CO2551" s="19">
        <v>0</v>
      </c>
    </row>
    <row r="2552" spans="87:93" x14ac:dyDescent="0.25">
      <c r="CI2552" t="s">
        <v>211</v>
      </c>
      <c r="CJ2552">
        <v>503</v>
      </c>
      <c r="CK2552" t="s">
        <v>453</v>
      </c>
      <c r="CL2552" t="s">
        <v>282</v>
      </c>
      <c r="CN2552">
        <f>IF(AND(Table11[[#This Row],[CF heating system]]&lt;&gt;"Gas boiler",Table11[[#This Row],[Subsector]]&lt;&gt;"Industry"),1,0)</f>
        <v>0</v>
      </c>
      <c r="CO2552" s="19">
        <v>0</v>
      </c>
    </row>
    <row r="2553" spans="87:93" x14ac:dyDescent="0.25">
      <c r="CI2553" t="s">
        <v>211</v>
      </c>
      <c r="CJ2553">
        <v>504</v>
      </c>
      <c r="CK2553" t="s">
        <v>453</v>
      </c>
      <c r="CL2553" t="s">
        <v>286</v>
      </c>
      <c r="CN2553">
        <f>IF(AND(Table11[[#This Row],[CF heating system]]&lt;&gt;"Gas boiler",Table11[[#This Row],[Subsector]]&lt;&gt;"Industry"),1,0)</f>
        <v>0</v>
      </c>
      <c r="CO2553" s="19">
        <v>0</v>
      </c>
    </row>
    <row r="2554" spans="87:93" x14ac:dyDescent="0.25">
      <c r="CI2554" t="s">
        <v>211</v>
      </c>
      <c r="CJ2554">
        <v>505</v>
      </c>
      <c r="CK2554" t="s">
        <v>453</v>
      </c>
      <c r="CL2554" t="s">
        <v>458</v>
      </c>
      <c r="CN2554">
        <f>IF(AND(Table11[[#This Row],[CF heating system]]&lt;&gt;"Gas boiler",Table11[[#This Row],[Subsector]]&lt;&gt;"Industry"),1,0)</f>
        <v>0</v>
      </c>
      <c r="CO2554" s="19">
        <v>0</v>
      </c>
    </row>
    <row r="2555" spans="87:93" x14ac:dyDescent="0.25">
      <c r="CI2555" t="s">
        <v>211</v>
      </c>
      <c r="CJ2555">
        <v>506</v>
      </c>
      <c r="CK2555" t="s">
        <v>453</v>
      </c>
      <c r="CL2555" t="s">
        <v>462</v>
      </c>
      <c r="CN2555">
        <f>IF(AND(Table11[[#This Row],[CF heating system]]&lt;&gt;"Gas boiler",Table11[[#This Row],[Subsector]]&lt;&gt;"Industry"),1,0)</f>
        <v>0</v>
      </c>
      <c r="CO2555" s="19">
        <v>0</v>
      </c>
    </row>
    <row r="2556" spans="87:93" x14ac:dyDescent="0.25">
      <c r="CI2556" t="s">
        <v>211</v>
      </c>
      <c r="CJ2556">
        <v>507</v>
      </c>
      <c r="CK2556" t="s">
        <v>453</v>
      </c>
      <c r="CL2556" t="s">
        <v>475</v>
      </c>
      <c r="CN2556">
        <f>IF(AND(Table11[[#This Row],[CF heating system]]&lt;&gt;"Gas boiler",Table11[[#This Row],[Subsector]]&lt;&gt;"Industry"),1,0)</f>
        <v>0</v>
      </c>
      <c r="CO2556" s="19">
        <v>0</v>
      </c>
    </row>
    <row r="2557" spans="87:93" x14ac:dyDescent="0.25">
      <c r="CI2557" t="s">
        <v>211</v>
      </c>
      <c r="CJ2557">
        <v>508</v>
      </c>
      <c r="CK2557" t="s">
        <v>453</v>
      </c>
      <c r="CL2557" t="s">
        <v>281</v>
      </c>
      <c r="CN2557">
        <f>IF(AND(Table11[[#This Row],[CF heating system]]&lt;&gt;"Gas boiler",Table11[[#This Row],[Subsector]]&lt;&gt;"Industry"),1,0)</f>
        <v>0</v>
      </c>
      <c r="CO2557" s="19">
        <v>0</v>
      </c>
    </row>
    <row r="2558" spans="87:93" x14ac:dyDescent="0.25">
      <c r="CI2558" t="s">
        <v>211</v>
      </c>
      <c r="CJ2558">
        <v>509</v>
      </c>
      <c r="CK2558" t="s">
        <v>453</v>
      </c>
      <c r="CL2558" t="s">
        <v>282</v>
      </c>
      <c r="CN2558">
        <f>IF(AND(Table11[[#This Row],[CF heating system]]&lt;&gt;"Gas boiler",Table11[[#This Row],[Subsector]]&lt;&gt;"Industry"),1,0)</f>
        <v>0</v>
      </c>
      <c r="CO2558" s="19">
        <v>0</v>
      </c>
    </row>
    <row r="2559" spans="87:93" x14ac:dyDescent="0.25">
      <c r="CI2559" t="s">
        <v>211</v>
      </c>
      <c r="CJ2559">
        <v>510</v>
      </c>
      <c r="CK2559" t="s">
        <v>453</v>
      </c>
      <c r="CL2559" t="s">
        <v>286</v>
      </c>
      <c r="CN2559">
        <f>IF(AND(Table11[[#This Row],[CF heating system]]&lt;&gt;"Gas boiler",Table11[[#This Row],[Subsector]]&lt;&gt;"Industry"),1,0)</f>
        <v>0</v>
      </c>
      <c r="CO2559" s="19">
        <v>0</v>
      </c>
    </row>
    <row r="2560" spans="87:93" x14ac:dyDescent="0.25">
      <c r="CI2560" t="s">
        <v>211</v>
      </c>
      <c r="CJ2560">
        <v>511</v>
      </c>
      <c r="CK2560" t="s">
        <v>453</v>
      </c>
      <c r="CL2560" t="s">
        <v>462</v>
      </c>
      <c r="CN2560">
        <f>IF(AND(Table11[[#This Row],[CF heating system]]&lt;&gt;"Gas boiler",Table11[[#This Row],[Subsector]]&lt;&gt;"Industry"),1,0)</f>
        <v>0</v>
      </c>
      <c r="CO2560" s="19">
        <v>0</v>
      </c>
    </row>
    <row r="2561" spans="87:93" x14ac:dyDescent="0.25">
      <c r="CI2561" t="s">
        <v>211</v>
      </c>
      <c r="CJ2561">
        <v>512</v>
      </c>
      <c r="CK2561" t="s">
        <v>453</v>
      </c>
      <c r="CL2561" t="s">
        <v>475</v>
      </c>
      <c r="CN2561">
        <f>IF(AND(Table11[[#This Row],[CF heating system]]&lt;&gt;"Gas boiler",Table11[[#This Row],[Subsector]]&lt;&gt;"Industry"),1,0)</f>
        <v>0</v>
      </c>
      <c r="CO2561" s="19">
        <v>0</v>
      </c>
    </row>
    <row r="2562" spans="87:93" x14ac:dyDescent="0.25">
      <c r="CI2562" t="s">
        <v>211</v>
      </c>
      <c r="CJ2562">
        <v>513</v>
      </c>
      <c r="CK2562" t="s">
        <v>453</v>
      </c>
      <c r="CL2562" t="s">
        <v>281</v>
      </c>
      <c r="CN2562">
        <f>IF(AND(Table11[[#This Row],[CF heating system]]&lt;&gt;"Gas boiler",Table11[[#This Row],[Subsector]]&lt;&gt;"Industry"),1,0)</f>
        <v>0</v>
      </c>
      <c r="CO2562" s="19">
        <v>0</v>
      </c>
    </row>
    <row r="2563" spans="87:93" x14ac:dyDescent="0.25">
      <c r="CI2563" t="s">
        <v>211</v>
      </c>
      <c r="CJ2563">
        <v>514</v>
      </c>
      <c r="CK2563" t="s">
        <v>453</v>
      </c>
      <c r="CL2563" t="s">
        <v>282</v>
      </c>
      <c r="CN2563">
        <f>IF(AND(Table11[[#This Row],[CF heating system]]&lt;&gt;"Gas boiler",Table11[[#This Row],[Subsector]]&lt;&gt;"Industry"),1,0)</f>
        <v>0</v>
      </c>
      <c r="CO2563" s="19">
        <v>0</v>
      </c>
    </row>
    <row r="2564" spans="87:93" x14ac:dyDescent="0.25">
      <c r="CI2564" t="s">
        <v>211</v>
      </c>
      <c r="CJ2564">
        <v>515</v>
      </c>
      <c r="CK2564" t="s">
        <v>453</v>
      </c>
      <c r="CL2564" t="s">
        <v>286</v>
      </c>
      <c r="CN2564">
        <f>IF(AND(Table11[[#This Row],[CF heating system]]&lt;&gt;"Gas boiler",Table11[[#This Row],[Subsector]]&lt;&gt;"Industry"),1,0)</f>
        <v>0</v>
      </c>
      <c r="CO2564" s="19">
        <v>0</v>
      </c>
    </row>
    <row r="2565" spans="87:93" x14ac:dyDescent="0.25">
      <c r="CI2565" t="s">
        <v>211</v>
      </c>
      <c r="CJ2565">
        <v>516</v>
      </c>
      <c r="CK2565" t="s">
        <v>453</v>
      </c>
      <c r="CL2565" t="s">
        <v>462</v>
      </c>
      <c r="CN2565">
        <f>IF(AND(Table11[[#This Row],[CF heating system]]&lt;&gt;"Gas boiler",Table11[[#This Row],[Subsector]]&lt;&gt;"Industry"),1,0)</f>
        <v>0</v>
      </c>
      <c r="CO2565" s="19">
        <v>0</v>
      </c>
    </row>
    <row r="2566" spans="87:93" x14ac:dyDescent="0.25">
      <c r="CI2566" t="s">
        <v>211</v>
      </c>
      <c r="CJ2566">
        <v>517</v>
      </c>
      <c r="CK2566" t="s">
        <v>453</v>
      </c>
      <c r="CL2566" t="s">
        <v>475</v>
      </c>
      <c r="CN2566">
        <f>IF(AND(Table11[[#This Row],[CF heating system]]&lt;&gt;"Gas boiler",Table11[[#This Row],[Subsector]]&lt;&gt;"Industry"),1,0)</f>
        <v>0</v>
      </c>
      <c r="CO2566" s="19">
        <v>0</v>
      </c>
    </row>
    <row r="2567" spans="87:93" x14ac:dyDescent="0.25">
      <c r="CI2567" t="s">
        <v>211</v>
      </c>
      <c r="CJ2567">
        <v>518</v>
      </c>
      <c r="CK2567" t="s">
        <v>453</v>
      </c>
      <c r="CL2567" t="s">
        <v>282</v>
      </c>
      <c r="CN2567">
        <f>IF(AND(Table11[[#This Row],[CF heating system]]&lt;&gt;"Gas boiler",Table11[[#This Row],[Subsector]]&lt;&gt;"Industry"),1,0)</f>
        <v>0</v>
      </c>
      <c r="CO2567" s="19">
        <v>0</v>
      </c>
    </row>
    <row r="2568" spans="87:93" x14ac:dyDescent="0.25">
      <c r="CI2568" t="s">
        <v>211</v>
      </c>
      <c r="CJ2568">
        <v>519</v>
      </c>
      <c r="CK2568" t="s">
        <v>453</v>
      </c>
      <c r="CL2568" t="s">
        <v>267</v>
      </c>
      <c r="CN2568">
        <f>IF(AND(Table11[[#This Row],[CF heating system]]&lt;&gt;"Gas boiler",Table11[[#This Row],[Subsector]]&lt;&gt;"Industry"),1,0)</f>
        <v>0</v>
      </c>
      <c r="CO2568" s="19">
        <v>0</v>
      </c>
    </row>
    <row r="2569" spans="87:93" x14ac:dyDescent="0.25">
      <c r="CI2569" t="s">
        <v>211</v>
      </c>
      <c r="CJ2569">
        <v>520</v>
      </c>
      <c r="CK2569" t="s">
        <v>453</v>
      </c>
      <c r="CL2569" t="s">
        <v>282</v>
      </c>
      <c r="CN2569">
        <f>IF(AND(Table11[[#This Row],[CF heating system]]&lt;&gt;"Gas boiler",Table11[[#This Row],[Subsector]]&lt;&gt;"Industry"),1,0)</f>
        <v>0</v>
      </c>
      <c r="CO2569" s="19">
        <v>0</v>
      </c>
    </row>
    <row r="2570" spans="87:93" x14ac:dyDescent="0.25">
      <c r="CI2570" t="s">
        <v>211</v>
      </c>
      <c r="CJ2570">
        <v>521</v>
      </c>
      <c r="CK2570" t="s">
        <v>453</v>
      </c>
      <c r="CL2570" t="s">
        <v>286</v>
      </c>
      <c r="CN2570">
        <f>IF(AND(Table11[[#This Row],[CF heating system]]&lt;&gt;"Gas boiler",Table11[[#This Row],[Subsector]]&lt;&gt;"Industry"),1,0)</f>
        <v>0</v>
      </c>
      <c r="CO2570" s="19">
        <v>0</v>
      </c>
    </row>
    <row r="2571" spans="87:93" x14ac:dyDescent="0.25">
      <c r="CI2571" t="s">
        <v>211</v>
      </c>
      <c r="CJ2571">
        <v>522</v>
      </c>
      <c r="CK2571" t="s">
        <v>453</v>
      </c>
      <c r="CL2571" t="s">
        <v>462</v>
      </c>
      <c r="CN2571">
        <f>IF(AND(Table11[[#This Row],[CF heating system]]&lt;&gt;"Gas boiler",Table11[[#This Row],[Subsector]]&lt;&gt;"Industry"),1,0)</f>
        <v>0</v>
      </c>
      <c r="CO2571" s="19">
        <v>0</v>
      </c>
    </row>
    <row r="2572" spans="87:93" x14ac:dyDescent="0.25">
      <c r="CI2572" t="s">
        <v>211</v>
      </c>
      <c r="CJ2572">
        <v>523</v>
      </c>
      <c r="CK2572" t="s">
        <v>453</v>
      </c>
      <c r="CL2572" t="s">
        <v>475</v>
      </c>
      <c r="CN2572">
        <f>IF(AND(Table11[[#This Row],[CF heating system]]&lt;&gt;"Gas boiler",Table11[[#This Row],[Subsector]]&lt;&gt;"Industry"),1,0)</f>
        <v>0</v>
      </c>
      <c r="CO2572" s="19">
        <v>0</v>
      </c>
    </row>
    <row r="2573" spans="87:93" x14ac:dyDescent="0.25">
      <c r="CI2573" t="s">
        <v>211</v>
      </c>
      <c r="CJ2573">
        <v>524</v>
      </c>
      <c r="CK2573" t="s">
        <v>453</v>
      </c>
      <c r="CL2573" t="s">
        <v>282</v>
      </c>
      <c r="CN2573">
        <f>IF(AND(Table11[[#This Row],[CF heating system]]&lt;&gt;"Gas boiler",Table11[[#This Row],[Subsector]]&lt;&gt;"Industry"),1,0)</f>
        <v>0</v>
      </c>
      <c r="CO2573" s="19">
        <v>0</v>
      </c>
    </row>
    <row r="2574" spans="87:93" x14ac:dyDescent="0.25">
      <c r="CI2574" t="s">
        <v>211</v>
      </c>
      <c r="CJ2574">
        <v>525</v>
      </c>
      <c r="CK2574" t="s">
        <v>453</v>
      </c>
      <c r="CL2574" t="s">
        <v>462</v>
      </c>
      <c r="CN2574">
        <f>IF(AND(Table11[[#This Row],[CF heating system]]&lt;&gt;"Gas boiler",Table11[[#This Row],[Subsector]]&lt;&gt;"Industry"),1,0)</f>
        <v>0</v>
      </c>
      <c r="CO2574" s="19">
        <v>0</v>
      </c>
    </row>
    <row r="2575" spans="87:93" x14ac:dyDescent="0.25">
      <c r="CI2575" t="s">
        <v>211</v>
      </c>
      <c r="CJ2575">
        <v>526</v>
      </c>
      <c r="CK2575" t="s">
        <v>453</v>
      </c>
      <c r="CL2575" t="s">
        <v>286</v>
      </c>
      <c r="CN2575">
        <f>IF(AND(Table11[[#This Row],[CF heating system]]&lt;&gt;"Gas boiler",Table11[[#This Row],[Subsector]]&lt;&gt;"Industry"),1,0)</f>
        <v>0</v>
      </c>
      <c r="CO2575" s="19">
        <v>0</v>
      </c>
    </row>
    <row r="2576" spans="87:93" x14ac:dyDescent="0.25">
      <c r="CI2576" t="s">
        <v>211</v>
      </c>
      <c r="CJ2576">
        <v>527</v>
      </c>
      <c r="CK2576" t="s">
        <v>453</v>
      </c>
      <c r="CL2576" t="s">
        <v>458</v>
      </c>
      <c r="CN2576">
        <f>IF(AND(Table11[[#This Row],[CF heating system]]&lt;&gt;"Gas boiler",Table11[[#This Row],[Subsector]]&lt;&gt;"Industry"),1,0)</f>
        <v>0</v>
      </c>
      <c r="CO2576" s="19">
        <v>0</v>
      </c>
    </row>
    <row r="2577" spans="87:93" x14ac:dyDescent="0.25">
      <c r="CI2577" t="s">
        <v>211</v>
      </c>
      <c r="CJ2577">
        <v>528</v>
      </c>
      <c r="CK2577" t="s">
        <v>453</v>
      </c>
      <c r="CL2577" t="s">
        <v>462</v>
      </c>
      <c r="CN2577">
        <f>IF(AND(Table11[[#This Row],[CF heating system]]&lt;&gt;"Gas boiler",Table11[[#This Row],[Subsector]]&lt;&gt;"Industry"),1,0)</f>
        <v>0</v>
      </c>
      <c r="CO2577" s="19">
        <v>0</v>
      </c>
    </row>
    <row r="2578" spans="87:93" x14ac:dyDescent="0.25">
      <c r="CI2578" t="s">
        <v>211</v>
      </c>
      <c r="CJ2578">
        <v>529</v>
      </c>
      <c r="CK2578" t="s">
        <v>453</v>
      </c>
      <c r="CL2578" t="s">
        <v>286</v>
      </c>
      <c r="CN2578">
        <f>IF(AND(Table11[[#This Row],[CF heating system]]&lt;&gt;"Gas boiler",Table11[[#This Row],[Subsector]]&lt;&gt;"Industry"),1,0)</f>
        <v>0</v>
      </c>
      <c r="CO2578" s="19">
        <v>0</v>
      </c>
    </row>
    <row r="2579" spans="87:93" x14ac:dyDescent="0.25">
      <c r="CI2579" t="s">
        <v>211</v>
      </c>
      <c r="CJ2579">
        <v>530</v>
      </c>
      <c r="CK2579" t="s">
        <v>453</v>
      </c>
      <c r="CL2579" t="s">
        <v>462</v>
      </c>
      <c r="CN2579">
        <f>IF(AND(Table11[[#This Row],[CF heating system]]&lt;&gt;"Gas boiler",Table11[[#This Row],[Subsector]]&lt;&gt;"Industry"),1,0)</f>
        <v>0</v>
      </c>
      <c r="CO2579" s="19">
        <v>0</v>
      </c>
    </row>
    <row r="2580" spans="87:93" x14ac:dyDescent="0.25">
      <c r="CI2580" t="s">
        <v>211</v>
      </c>
      <c r="CJ2580">
        <v>531</v>
      </c>
      <c r="CK2580" t="s">
        <v>453</v>
      </c>
      <c r="CL2580" t="s">
        <v>475</v>
      </c>
      <c r="CN2580">
        <f>IF(AND(Table11[[#This Row],[CF heating system]]&lt;&gt;"Gas boiler",Table11[[#This Row],[Subsector]]&lt;&gt;"Industry"),1,0)</f>
        <v>0</v>
      </c>
      <c r="CO2580" s="19">
        <v>0</v>
      </c>
    </row>
    <row r="2581" spans="87:93" x14ac:dyDescent="0.25">
      <c r="CI2581" t="s">
        <v>211</v>
      </c>
      <c r="CJ2581">
        <v>532</v>
      </c>
      <c r="CK2581" t="s">
        <v>453</v>
      </c>
      <c r="CL2581" t="s">
        <v>281</v>
      </c>
      <c r="CN2581">
        <f>IF(AND(Table11[[#This Row],[CF heating system]]&lt;&gt;"Gas boiler",Table11[[#This Row],[Subsector]]&lt;&gt;"Industry"),1,0)</f>
        <v>0</v>
      </c>
      <c r="CO2581" s="19">
        <v>0</v>
      </c>
    </row>
    <row r="2582" spans="87:93" x14ac:dyDescent="0.25">
      <c r="CI2582" t="s">
        <v>211</v>
      </c>
      <c r="CJ2582">
        <v>533</v>
      </c>
      <c r="CK2582" t="s">
        <v>453</v>
      </c>
      <c r="CL2582" t="s">
        <v>286</v>
      </c>
      <c r="CN2582">
        <f>IF(AND(Table11[[#This Row],[CF heating system]]&lt;&gt;"Gas boiler",Table11[[#This Row],[Subsector]]&lt;&gt;"Industry"),1,0)</f>
        <v>0</v>
      </c>
      <c r="CO2582" s="19">
        <v>0</v>
      </c>
    </row>
    <row r="2583" spans="87:93" x14ac:dyDescent="0.25">
      <c r="CI2583" t="s">
        <v>211</v>
      </c>
      <c r="CJ2583">
        <v>534</v>
      </c>
      <c r="CK2583" t="s">
        <v>453</v>
      </c>
      <c r="CL2583" t="s">
        <v>267</v>
      </c>
      <c r="CN2583">
        <f>IF(AND(Table11[[#This Row],[CF heating system]]&lt;&gt;"Gas boiler",Table11[[#This Row],[Subsector]]&lt;&gt;"Industry"),1,0)</f>
        <v>0</v>
      </c>
      <c r="CO2583" s="19">
        <v>0</v>
      </c>
    </row>
    <row r="2584" spans="87:93" x14ac:dyDescent="0.25">
      <c r="CI2584" t="s">
        <v>211</v>
      </c>
      <c r="CJ2584">
        <v>535</v>
      </c>
      <c r="CK2584" t="s">
        <v>453</v>
      </c>
      <c r="CL2584" t="s">
        <v>458</v>
      </c>
      <c r="CN2584">
        <f>IF(AND(Table11[[#This Row],[CF heating system]]&lt;&gt;"Gas boiler",Table11[[#This Row],[Subsector]]&lt;&gt;"Industry"),1,0)</f>
        <v>0</v>
      </c>
      <c r="CO2584" s="19">
        <v>0</v>
      </c>
    </row>
    <row r="2585" spans="87:93" x14ac:dyDescent="0.25">
      <c r="CI2585" t="s">
        <v>211</v>
      </c>
      <c r="CJ2585">
        <v>536</v>
      </c>
      <c r="CK2585" t="s">
        <v>453</v>
      </c>
      <c r="CL2585" t="s">
        <v>282</v>
      </c>
      <c r="CN2585">
        <f>IF(AND(Table11[[#This Row],[CF heating system]]&lt;&gt;"Gas boiler",Table11[[#This Row],[Subsector]]&lt;&gt;"Industry"),1,0)</f>
        <v>0</v>
      </c>
      <c r="CO2585" s="19">
        <v>0</v>
      </c>
    </row>
    <row r="2586" spans="87:93" x14ac:dyDescent="0.25">
      <c r="CI2586" t="s">
        <v>211</v>
      </c>
      <c r="CJ2586">
        <v>537</v>
      </c>
      <c r="CK2586" t="s">
        <v>453</v>
      </c>
      <c r="CL2586" t="s">
        <v>286</v>
      </c>
      <c r="CN2586">
        <f>IF(AND(Table11[[#This Row],[CF heating system]]&lt;&gt;"Gas boiler",Table11[[#This Row],[Subsector]]&lt;&gt;"Industry"),1,0)</f>
        <v>0</v>
      </c>
      <c r="CO2586" s="19">
        <v>0</v>
      </c>
    </row>
    <row r="2587" spans="87:93" x14ac:dyDescent="0.25">
      <c r="CI2587" t="s">
        <v>211</v>
      </c>
      <c r="CJ2587">
        <v>538</v>
      </c>
      <c r="CK2587" t="s">
        <v>453</v>
      </c>
      <c r="CL2587" t="s">
        <v>458</v>
      </c>
      <c r="CN2587">
        <f>IF(AND(Table11[[#This Row],[CF heating system]]&lt;&gt;"Gas boiler",Table11[[#This Row],[Subsector]]&lt;&gt;"Industry"),1,0)</f>
        <v>0</v>
      </c>
      <c r="CO2587" s="19">
        <v>0</v>
      </c>
    </row>
    <row r="2588" spans="87:93" x14ac:dyDescent="0.25">
      <c r="CI2588" t="s">
        <v>211</v>
      </c>
      <c r="CJ2588">
        <v>539</v>
      </c>
      <c r="CK2588" t="s">
        <v>453</v>
      </c>
      <c r="CL2588" t="s">
        <v>462</v>
      </c>
      <c r="CN2588">
        <f>IF(AND(Table11[[#This Row],[CF heating system]]&lt;&gt;"Gas boiler",Table11[[#This Row],[Subsector]]&lt;&gt;"Industry"),1,0)</f>
        <v>0</v>
      </c>
      <c r="CO2588" s="19">
        <v>0</v>
      </c>
    </row>
    <row r="2589" spans="87:93" x14ac:dyDescent="0.25">
      <c r="CI2589" t="s">
        <v>211</v>
      </c>
      <c r="CJ2589">
        <v>540</v>
      </c>
      <c r="CK2589" t="s">
        <v>453</v>
      </c>
      <c r="CL2589" t="s">
        <v>475</v>
      </c>
      <c r="CN2589">
        <f>IF(AND(Table11[[#This Row],[CF heating system]]&lt;&gt;"Gas boiler",Table11[[#This Row],[Subsector]]&lt;&gt;"Industry"),1,0)</f>
        <v>0</v>
      </c>
      <c r="CO2589" s="19">
        <v>0</v>
      </c>
    </row>
    <row r="2590" spans="87:93" x14ac:dyDescent="0.25">
      <c r="CI2590" t="s">
        <v>211</v>
      </c>
      <c r="CJ2590">
        <v>541</v>
      </c>
      <c r="CK2590" t="s">
        <v>453</v>
      </c>
      <c r="CL2590" t="s">
        <v>281</v>
      </c>
      <c r="CN2590">
        <f>IF(AND(Table11[[#This Row],[CF heating system]]&lt;&gt;"Gas boiler",Table11[[#This Row],[Subsector]]&lt;&gt;"Industry"),1,0)</f>
        <v>0</v>
      </c>
      <c r="CO2590" s="19">
        <v>0</v>
      </c>
    </row>
    <row r="2591" spans="87:93" x14ac:dyDescent="0.25">
      <c r="CI2591" t="s">
        <v>211</v>
      </c>
      <c r="CJ2591">
        <v>542</v>
      </c>
      <c r="CK2591" t="s">
        <v>453</v>
      </c>
      <c r="CL2591" t="s">
        <v>282</v>
      </c>
      <c r="CN2591">
        <f>IF(AND(Table11[[#This Row],[CF heating system]]&lt;&gt;"Gas boiler",Table11[[#This Row],[Subsector]]&lt;&gt;"Industry"),1,0)</f>
        <v>0</v>
      </c>
      <c r="CO2591" s="19">
        <v>0</v>
      </c>
    </row>
    <row r="2592" spans="87:93" x14ac:dyDescent="0.25">
      <c r="CI2592" t="s">
        <v>211</v>
      </c>
      <c r="CJ2592">
        <v>543</v>
      </c>
      <c r="CK2592" t="s">
        <v>453</v>
      </c>
      <c r="CL2592" t="s">
        <v>286</v>
      </c>
      <c r="CN2592">
        <f>IF(AND(Table11[[#This Row],[CF heating system]]&lt;&gt;"Gas boiler",Table11[[#This Row],[Subsector]]&lt;&gt;"Industry"),1,0)</f>
        <v>0</v>
      </c>
      <c r="CO2592" s="19">
        <v>0</v>
      </c>
    </row>
    <row r="2593" spans="87:93" x14ac:dyDescent="0.25">
      <c r="CI2593" t="s">
        <v>211</v>
      </c>
      <c r="CJ2593">
        <v>544</v>
      </c>
      <c r="CK2593" t="s">
        <v>453</v>
      </c>
      <c r="CL2593" t="s">
        <v>462</v>
      </c>
      <c r="CN2593">
        <f>IF(AND(Table11[[#This Row],[CF heating system]]&lt;&gt;"Gas boiler",Table11[[#This Row],[Subsector]]&lt;&gt;"Industry"),1,0)</f>
        <v>0</v>
      </c>
      <c r="CO2593" s="19">
        <v>0</v>
      </c>
    </row>
    <row r="2594" spans="87:93" x14ac:dyDescent="0.25">
      <c r="CI2594" t="s">
        <v>211</v>
      </c>
      <c r="CJ2594">
        <v>545</v>
      </c>
      <c r="CK2594" t="s">
        <v>453</v>
      </c>
      <c r="CL2594" t="s">
        <v>475</v>
      </c>
      <c r="CN2594">
        <f>IF(AND(Table11[[#This Row],[CF heating system]]&lt;&gt;"Gas boiler",Table11[[#This Row],[Subsector]]&lt;&gt;"Industry"),1,0)</f>
        <v>0</v>
      </c>
      <c r="CO2594" s="19">
        <v>0</v>
      </c>
    </row>
    <row r="2595" spans="87:93" x14ac:dyDescent="0.25">
      <c r="CI2595" t="s">
        <v>211</v>
      </c>
      <c r="CJ2595">
        <v>546</v>
      </c>
      <c r="CK2595" t="s">
        <v>453</v>
      </c>
      <c r="CL2595" t="s">
        <v>281</v>
      </c>
      <c r="CN2595">
        <f>IF(AND(Table11[[#This Row],[CF heating system]]&lt;&gt;"Gas boiler",Table11[[#This Row],[Subsector]]&lt;&gt;"Industry"),1,0)</f>
        <v>0</v>
      </c>
      <c r="CO2595" s="19">
        <v>0</v>
      </c>
    </row>
    <row r="2596" spans="87:93" x14ac:dyDescent="0.25">
      <c r="CI2596" t="s">
        <v>211</v>
      </c>
      <c r="CJ2596">
        <v>547</v>
      </c>
      <c r="CK2596" t="s">
        <v>453</v>
      </c>
      <c r="CL2596" t="s">
        <v>282</v>
      </c>
      <c r="CN2596">
        <f>IF(AND(Table11[[#This Row],[CF heating system]]&lt;&gt;"Gas boiler",Table11[[#This Row],[Subsector]]&lt;&gt;"Industry"),1,0)</f>
        <v>0</v>
      </c>
      <c r="CO2596" s="19">
        <v>0</v>
      </c>
    </row>
    <row r="2597" spans="87:93" x14ac:dyDescent="0.25">
      <c r="CI2597" t="s">
        <v>211</v>
      </c>
      <c r="CJ2597">
        <v>548</v>
      </c>
      <c r="CK2597" t="s">
        <v>453</v>
      </c>
      <c r="CL2597" t="s">
        <v>286</v>
      </c>
      <c r="CN2597">
        <f>IF(AND(Table11[[#This Row],[CF heating system]]&lt;&gt;"Gas boiler",Table11[[#This Row],[Subsector]]&lt;&gt;"Industry"),1,0)</f>
        <v>0</v>
      </c>
      <c r="CO2597" s="19">
        <v>0</v>
      </c>
    </row>
    <row r="2598" spans="87:93" x14ac:dyDescent="0.25">
      <c r="CI2598" t="s">
        <v>211</v>
      </c>
      <c r="CJ2598">
        <v>549</v>
      </c>
      <c r="CK2598" t="s">
        <v>453</v>
      </c>
      <c r="CL2598" t="s">
        <v>462</v>
      </c>
      <c r="CN2598">
        <f>IF(AND(Table11[[#This Row],[CF heating system]]&lt;&gt;"Gas boiler",Table11[[#This Row],[Subsector]]&lt;&gt;"Industry"),1,0)</f>
        <v>0</v>
      </c>
      <c r="CO2598" s="19">
        <v>0</v>
      </c>
    </row>
    <row r="2599" spans="87:93" x14ac:dyDescent="0.25">
      <c r="CI2599" t="s">
        <v>211</v>
      </c>
      <c r="CJ2599">
        <v>550</v>
      </c>
      <c r="CK2599" t="s">
        <v>453</v>
      </c>
      <c r="CL2599" t="s">
        <v>475</v>
      </c>
      <c r="CN2599">
        <f>IF(AND(Table11[[#This Row],[CF heating system]]&lt;&gt;"Gas boiler",Table11[[#This Row],[Subsector]]&lt;&gt;"Industry"),1,0)</f>
        <v>0</v>
      </c>
      <c r="CO2599" s="19">
        <v>0</v>
      </c>
    </row>
    <row r="2600" spans="87:93" x14ac:dyDescent="0.25">
      <c r="CI2600" t="s">
        <v>211</v>
      </c>
      <c r="CJ2600">
        <v>551</v>
      </c>
      <c r="CK2600" t="s">
        <v>453</v>
      </c>
      <c r="CL2600" t="s">
        <v>282</v>
      </c>
      <c r="CN2600">
        <f>IF(AND(Table11[[#This Row],[CF heating system]]&lt;&gt;"Gas boiler",Table11[[#This Row],[Subsector]]&lt;&gt;"Industry"),1,0)</f>
        <v>0</v>
      </c>
      <c r="CO2600" s="19">
        <v>0</v>
      </c>
    </row>
    <row r="2601" spans="87:93" x14ac:dyDescent="0.25">
      <c r="CI2601" t="s">
        <v>211</v>
      </c>
      <c r="CJ2601">
        <v>552</v>
      </c>
      <c r="CK2601" t="s">
        <v>453</v>
      </c>
      <c r="CL2601" t="s">
        <v>267</v>
      </c>
      <c r="CN2601">
        <f>IF(AND(Table11[[#This Row],[CF heating system]]&lt;&gt;"Gas boiler",Table11[[#This Row],[Subsector]]&lt;&gt;"Industry"),1,0)</f>
        <v>0</v>
      </c>
      <c r="CO2601" s="19">
        <v>0</v>
      </c>
    </row>
    <row r="2602" spans="87:93" x14ac:dyDescent="0.25">
      <c r="CI2602" t="s">
        <v>211</v>
      </c>
      <c r="CJ2602">
        <v>553</v>
      </c>
      <c r="CK2602" t="s">
        <v>453</v>
      </c>
      <c r="CL2602" t="s">
        <v>282</v>
      </c>
      <c r="CN2602">
        <f>IF(AND(Table11[[#This Row],[CF heating system]]&lt;&gt;"Gas boiler",Table11[[#This Row],[Subsector]]&lt;&gt;"Industry"),1,0)</f>
        <v>0</v>
      </c>
      <c r="CO2602" s="19">
        <v>0</v>
      </c>
    </row>
    <row r="2603" spans="87:93" x14ac:dyDescent="0.25">
      <c r="CI2603" t="s">
        <v>211</v>
      </c>
      <c r="CJ2603">
        <v>554</v>
      </c>
      <c r="CK2603" t="s">
        <v>453</v>
      </c>
      <c r="CL2603" t="s">
        <v>286</v>
      </c>
      <c r="CN2603">
        <f>IF(AND(Table11[[#This Row],[CF heating system]]&lt;&gt;"Gas boiler",Table11[[#This Row],[Subsector]]&lt;&gt;"Industry"),1,0)</f>
        <v>0</v>
      </c>
      <c r="CO2603" s="19">
        <v>0</v>
      </c>
    </row>
    <row r="2604" spans="87:93" x14ac:dyDescent="0.25">
      <c r="CI2604" t="s">
        <v>211</v>
      </c>
      <c r="CJ2604">
        <v>555</v>
      </c>
      <c r="CK2604" t="s">
        <v>453</v>
      </c>
      <c r="CL2604" t="s">
        <v>462</v>
      </c>
      <c r="CN2604">
        <f>IF(AND(Table11[[#This Row],[CF heating system]]&lt;&gt;"Gas boiler",Table11[[#This Row],[Subsector]]&lt;&gt;"Industry"),1,0)</f>
        <v>0</v>
      </c>
      <c r="CO2604" s="19">
        <v>0</v>
      </c>
    </row>
    <row r="2605" spans="87:93" x14ac:dyDescent="0.25">
      <c r="CI2605" t="s">
        <v>211</v>
      </c>
      <c r="CJ2605">
        <v>556</v>
      </c>
      <c r="CK2605" t="s">
        <v>453</v>
      </c>
      <c r="CL2605" t="s">
        <v>475</v>
      </c>
      <c r="CN2605">
        <f>IF(AND(Table11[[#This Row],[CF heating system]]&lt;&gt;"Gas boiler",Table11[[#This Row],[Subsector]]&lt;&gt;"Industry"),1,0)</f>
        <v>0</v>
      </c>
      <c r="CO2605" s="19">
        <v>0</v>
      </c>
    </row>
    <row r="2606" spans="87:93" x14ac:dyDescent="0.25">
      <c r="CI2606" t="s">
        <v>211</v>
      </c>
      <c r="CJ2606">
        <v>557</v>
      </c>
      <c r="CK2606" t="s">
        <v>453</v>
      </c>
      <c r="CL2606" t="s">
        <v>282</v>
      </c>
      <c r="CN2606">
        <f>IF(AND(Table11[[#This Row],[CF heating system]]&lt;&gt;"Gas boiler",Table11[[#This Row],[Subsector]]&lt;&gt;"Industry"),1,0)</f>
        <v>0</v>
      </c>
      <c r="CO2606" s="19">
        <v>0</v>
      </c>
    </row>
    <row r="2607" spans="87:93" x14ac:dyDescent="0.25">
      <c r="CI2607" t="s">
        <v>211</v>
      </c>
      <c r="CJ2607">
        <v>558</v>
      </c>
      <c r="CK2607" t="s">
        <v>453</v>
      </c>
      <c r="CL2607" t="s">
        <v>462</v>
      </c>
      <c r="CN2607">
        <f>IF(AND(Table11[[#This Row],[CF heating system]]&lt;&gt;"Gas boiler",Table11[[#This Row],[Subsector]]&lt;&gt;"Industry"),1,0)</f>
        <v>0</v>
      </c>
      <c r="CO2607" s="19">
        <v>0</v>
      </c>
    </row>
    <row r="2608" spans="87:93" x14ac:dyDescent="0.25">
      <c r="CI2608" t="s">
        <v>211</v>
      </c>
      <c r="CJ2608">
        <v>559</v>
      </c>
      <c r="CK2608" t="s">
        <v>453</v>
      </c>
      <c r="CL2608" t="s">
        <v>286</v>
      </c>
      <c r="CN2608">
        <f>IF(AND(Table11[[#This Row],[CF heating system]]&lt;&gt;"Gas boiler",Table11[[#This Row],[Subsector]]&lt;&gt;"Industry"),1,0)</f>
        <v>0</v>
      </c>
      <c r="CO2608" s="19">
        <v>0</v>
      </c>
    </row>
    <row r="2609" spans="87:93" x14ac:dyDescent="0.25">
      <c r="CI2609" t="s">
        <v>211</v>
      </c>
      <c r="CJ2609">
        <v>560</v>
      </c>
      <c r="CK2609" t="s">
        <v>453</v>
      </c>
      <c r="CL2609" t="s">
        <v>458</v>
      </c>
      <c r="CN2609">
        <f>IF(AND(Table11[[#This Row],[CF heating system]]&lt;&gt;"Gas boiler",Table11[[#This Row],[Subsector]]&lt;&gt;"Industry"),1,0)</f>
        <v>0</v>
      </c>
      <c r="CO2609" s="19">
        <v>0</v>
      </c>
    </row>
    <row r="2610" spans="87:93" x14ac:dyDescent="0.25">
      <c r="CI2610" t="s">
        <v>211</v>
      </c>
      <c r="CJ2610">
        <v>561</v>
      </c>
      <c r="CK2610" t="s">
        <v>453</v>
      </c>
      <c r="CL2610" t="s">
        <v>462</v>
      </c>
      <c r="CN2610">
        <f>IF(AND(Table11[[#This Row],[CF heating system]]&lt;&gt;"Gas boiler",Table11[[#This Row],[Subsector]]&lt;&gt;"Industry"),1,0)</f>
        <v>0</v>
      </c>
      <c r="CO2610" s="19">
        <v>0</v>
      </c>
    </row>
    <row r="2611" spans="87:93" x14ac:dyDescent="0.25">
      <c r="CI2611" t="s">
        <v>211</v>
      </c>
      <c r="CJ2611">
        <v>562</v>
      </c>
      <c r="CK2611" t="s">
        <v>453</v>
      </c>
      <c r="CL2611" t="s">
        <v>286</v>
      </c>
      <c r="CN2611">
        <f>IF(AND(Table11[[#This Row],[CF heating system]]&lt;&gt;"Gas boiler",Table11[[#This Row],[Subsector]]&lt;&gt;"Industry"),1,0)</f>
        <v>0</v>
      </c>
      <c r="CO2611" s="19">
        <v>0</v>
      </c>
    </row>
    <row r="2612" spans="87:93" x14ac:dyDescent="0.25">
      <c r="CI2612" t="s">
        <v>211</v>
      </c>
      <c r="CJ2612">
        <v>563</v>
      </c>
      <c r="CK2612" t="s">
        <v>453</v>
      </c>
      <c r="CL2612" t="s">
        <v>462</v>
      </c>
      <c r="CN2612">
        <f>IF(AND(Table11[[#This Row],[CF heating system]]&lt;&gt;"Gas boiler",Table11[[#This Row],[Subsector]]&lt;&gt;"Industry"),1,0)</f>
        <v>0</v>
      </c>
      <c r="CO2612" s="19">
        <v>0</v>
      </c>
    </row>
    <row r="2613" spans="87:93" x14ac:dyDescent="0.25">
      <c r="CI2613" t="s">
        <v>211</v>
      </c>
      <c r="CJ2613">
        <v>564</v>
      </c>
      <c r="CK2613" t="s">
        <v>453</v>
      </c>
      <c r="CL2613" t="s">
        <v>475</v>
      </c>
      <c r="CN2613">
        <f>IF(AND(Table11[[#This Row],[CF heating system]]&lt;&gt;"Gas boiler",Table11[[#This Row],[Subsector]]&lt;&gt;"Industry"),1,0)</f>
        <v>0</v>
      </c>
      <c r="CO2613" s="19">
        <v>0</v>
      </c>
    </row>
    <row r="2614" spans="87:93" x14ac:dyDescent="0.25">
      <c r="CI2614" t="s">
        <v>211</v>
      </c>
      <c r="CJ2614">
        <v>565</v>
      </c>
      <c r="CK2614" t="s">
        <v>453</v>
      </c>
      <c r="CL2614" t="s">
        <v>281</v>
      </c>
      <c r="CN2614">
        <f>IF(AND(Table11[[#This Row],[CF heating system]]&lt;&gt;"Gas boiler",Table11[[#This Row],[Subsector]]&lt;&gt;"Industry"),1,0)</f>
        <v>0</v>
      </c>
      <c r="CO2614" s="19">
        <v>0</v>
      </c>
    </row>
    <row r="2615" spans="87:93" x14ac:dyDescent="0.25">
      <c r="CI2615" t="s">
        <v>211</v>
      </c>
      <c r="CJ2615">
        <v>566</v>
      </c>
      <c r="CK2615" t="s">
        <v>453</v>
      </c>
      <c r="CL2615" t="s">
        <v>286</v>
      </c>
      <c r="CN2615">
        <f>IF(AND(Table11[[#This Row],[CF heating system]]&lt;&gt;"Gas boiler",Table11[[#This Row],[Subsector]]&lt;&gt;"Industry"),1,0)</f>
        <v>0</v>
      </c>
      <c r="CO2615" s="19">
        <v>0</v>
      </c>
    </row>
    <row r="2616" spans="87:93" x14ac:dyDescent="0.25">
      <c r="CI2616" t="s">
        <v>211</v>
      </c>
      <c r="CJ2616">
        <v>567</v>
      </c>
      <c r="CK2616" t="s">
        <v>453</v>
      </c>
      <c r="CL2616" t="s">
        <v>267</v>
      </c>
      <c r="CN2616">
        <f>IF(AND(Table11[[#This Row],[CF heating system]]&lt;&gt;"Gas boiler",Table11[[#This Row],[Subsector]]&lt;&gt;"Industry"),1,0)</f>
        <v>0</v>
      </c>
      <c r="CO2616" s="19">
        <v>0</v>
      </c>
    </row>
    <row r="2617" spans="87:93" x14ac:dyDescent="0.25">
      <c r="CI2617" t="s">
        <v>211</v>
      </c>
      <c r="CJ2617">
        <v>568</v>
      </c>
      <c r="CK2617" t="s">
        <v>453</v>
      </c>
      <c r="CL2617" t="s">
        <v>458</v>
      </c>
      <c r="CN2617">
        <f>IF(AND(Table11[[#This Row],[CF heating system]]&lt;&gt;"Gas boiler",Table11[[#This Row],[Subsector]]&lt;&gt;"Industry"),1,0)</f>
        <v>0</v>
      </c>
      <c r="CO2617" s="19">
        <v>0</v>
      </c>
    </row>
    <row r="2618" spans="87:93" x14ac:dyDescent="0.25">
      <c r="CI2618" t="s">
        <v>211</v>
      </c>
      <c r="CJ2618">
        <v>569</v>
      </c>
      <c r="CK2618" t="s">
        <v>453</v>
      </c>
      <c r="CL2618" t="s">
        <v>282</v>
      </c>
      <c r="CN2618">
        <f>IF(AND(Table11[[#This Row],[CF heating system]]&lt;&gt;"Gas boiler",Table11[[#This Row],[Subsector]]&lt;&gt;"Industry"),1,0)</f>
        <v>0</v>
      </c>
      <c r="CO2618" s="19">
        <v>0</v>
      </c>
    </row>
    <row r="2619" spans="87:93" x14ac:dyDescent="0.25">
      <c r="CI2619" t="s">
        <v>211</v>
      </c>
      <c r="CJ2619">
        <v>570</v>
      </c>
      <c r="CK2619" t="s">
        <v>453</v>
      </c>
      <c r="CL2619" t="s">
        <v>286</v>
      </c>
      <c r="CN2619">
        <f>IF(AND(Table11[[#This Row],[CF heating system]]&lt;&gt;"Gas boiler",Table11[[#This Row],[Subsector]]&lt;&gt;"Industry"),1,0)</f>
        <v>0</v>
      </c>
      <c r="CO2619" s="19">
        <v>0</v>
      </c>
    </row>
    <row r="2620" spans="87:93" x14ac:dyDescent="0.25">
      <c r="CI2620" t="s">
        <v>211</v>
      </c>
      <c r="CJ2620">
        <v>571</v>
      </c>
      <c r="CK2620" t="s">
        <v>453</v>
      </c>
      <c r="CL2620" t="s">
        <v>458</v>
      </c>
      <c r="CN2620">
        <f>IF(AND(Table11[[#This Row],[CF heating system]]&lt;&gt;"Gas boiler",Table11[[#This Row],[Subsector]]&lt;&gt;"Industry"),1,0)</f>
        <v>0</v>
      </c>
      <c r="CO2620" s="19">
        <v>0</v>
      </c>
    </row>
    <row r="2621" spans="87:93" x14ac:dyDescent="0.25">
      <c r="CI2621" t="s">
        <v>211</v>
      </c>
      <c r="CJ2621">
        <v>572</v>
      </c>
      <c r="CK2621" t="s">
        <v>453</v>
      </c>
      <c r="CL2621" t="s">
        <v>462</v>
      </c>
      <c r="CN2621">
        <f>IF(AND(Table11[[#This Row],[CF heating system]]&lt;&gt;"Gas boiler",Table11[[#This Row],[Subsector]]&lt;&gt;"Industry"),1,0)</f>
        <v>0</v>
      </c>
      <c r="CO2621" s="19">
        <v>0</v>
      </c>
    </row>
    <row r="2622" spans="87:93" x14ac:dyDescent="0.25">
      <c r="CI2622" t="s">
        <v>211</v>
      </c>
      <c r="CJ2622">
        <v>573</v>
      </c>
      <c r="CK2622" t="s">
        <v>453</v>
      </c>
      <c r="CL2622" t="s">
        <v>475</v>
      </c>
      <c r="CN2622">
        <f>IF(AND(Table11[[#This Row],[CF heating system]]&lt;&gt;"Gas boiler",Table11[[#This Row],[Subsector]]&lt;&gt;"Industry"),1,0)</f>
        <v>0</v>
      </c>
      <c r="CO2622" s="19">
        <v>0</v>
      </c>
    </row>
    <row r="2623" spans="87:93" x14ac:dyDescent="0.25">
      <c r="CI2623" t="s">
        <v>211</v>
      </c>
      <c r="CJ2623">
        <v>574</v>
      </c>
      <c r="CK2623" t="s">
        <v>453</v>
      </c>
      <c r="CL2623" t="s">
        <v>281</v>
      </c>
      <c r="CN2623">
        <f>IF(AND(Table11[[#This Row],[CF heating system]]&lt;&gt;"Gas boiler",Table11[[#This Row],[Subsector]]&lt;&gt;"Industry"),1,0)</f>
        <v>0</v>
      </c>
      <c r="CO2623" s="19">
        <v>0</v>
      </c>
    </row>
    <row r="2624" spans="87:93" x14ac:dyDescent="0.25">
      <c r="CI2624" t="s">
        <v>211</v>
      </c>
      <c r="CJ2624">
        <v>575</v>
      </c>
      <c r="CK2624" t="s">
        <v>453</v>
      </c>
      <c r="CL2624" t="s">
        <v>282</v>
      </c>
      <c r="CN2624">
        <f>IF(AND(Table11[[#This Row],[CF heating system]]&lt;&gt;"Gas boiler",Table11[[#This Row],[Subsector]]&lt;&gt;"Industry"),1,0)</f>
        <v>0</v>
      </c>
      <c r="CO2624" s="19">
        <v>0</v>
      </c>
    </row>
    <row r="2625" spans="87:93" x14ac:dyDescent="0.25">
      <c r="CI2625" t="s">
        <v>211</v>
      </c>
      <c r="CJ2625">
        <v>576</v>
      </c>
      <c r="CK2625" t="s">
        <v>453</v>
      </c>
      <c r="CL2625" t="s">
        <v>286</v>
      </c>
      <c r="CN2625">
        <f>IF(AND(Table11[[#This Row],[CF heating system]]&lt;&gt;"Gas boiler",Table11[[#This Row],[Subsector]]&lt;&gt;"Industry"),1,0)</f>
        <v>0</v>
      </c>
      <c r="CO2625" s="19">
        <v>0</v>
      </c>
    </row>
    <row r="2626" spans="87:93" x14ac:dyDescent="0.25">
      <c r="CI2626" t="s">
        <v>211</v>
      </c>
      <c r="CJ2626">
        <v>577</v>
      </c>
      <c r="CK2626" t="s">
        <v>453</v>
      </c>
      <c r="CL2626" t="s">
        <v>462</v>
      </c>
      <c r="CN2626">
        <f>IF(AND(Table11[[#This Row],[CF heating system]]&lt;&gt;"Gas boiler",Table11[[#This Row],[Subsector]]&lt;&gt;"Industry"),1,0)</f>
        <v>0</v>
      </c>
      <c r="CO2626" s="19">
        <v>0</v>
      </c>
    </row>
    <row r="2627" spans="87:93" x14ac:dyDescent="0.25">
      <c r="CI2627" t="s">
        <v>211</v>
      </c>
      <c r="CJ2627">
        <v>578</v>
      </c>
      <c r="CK2627" t="s">
        <v>453</v>
      </c>
      <c r="CL2627" t="s">
        <v>475</v>
      </c>
      <c r="CN2627">
        <f>IF(AND(Table11[[#This Row],[CF heating system]]&lt;&gt;"Gas boiler",Table11[[#This Row],[Subsector]]&lt;&gt;"Industry"),1,0)</f>
        <v>0</v>
      </c>
      <c r="CO2627" s="19">
        <v>0</v>
      </c>
    </row>
    <row r="2628" spans="87:93" x14ac:dyDescent="0.25">
      <c r="CI2628" t="s">
        <v>211</v>
      </c>
      <c r="CJ2628">
        <v>579</v>
      </c>
      <c r="CK2628" t="s">
        <v>453</v>
      </c>
      <c r="CL2628" t="s">
        <v>281</v>
      </c>
      <c r="CN2628">
        <f>IF(AND(Table11[[#This Row],[CF heating system]]&lt;&gt;"Gas boiler",Table11[[#This Row],[Subsector]]&lt;&gt;"Industry"),1,0)</f>
        <v>0</v>
      </c>
      <c r="CO2628" s="19">
        <v>0</v>
      </c>
    </row>
    <row r="2629" spans="87:93" x14ac:dyDescent="0.25">
      <c r="CI2629" t="s">
        <v>211</v>
      </c>
      <c r="CJ2629">
        <v>580</v>
      </c>
      <c r="CK2629" t="s">
        <v>453</v>
      </c>
      <c r="CL2629" t="s">
        <v>282</v>
      </c>
      <c r="CN2629">
        <f>IF(AND(Table11[[#This Row],[CF heating system]]&lt;&gt;"Gas boiler",Table11[[#This Row],[Subsector]]&lt;&gt;"Industry"),1,0)</f>
        <v>0</v>
      </c>
      <c r="CO2629" s="19">
        <v>0</v>
      </c>
    </row>
    <row r="2630" spans="87:93" x14ac:dyDescent="0.25">
      <c r="CI2630" t="s">
        <v>211</v>
      </c>
      <c r="CJ2630">
        <v>581</v>
      </c>
      <c r="CK2630" t="s">
        <v>453</v>
      </c>
      <c r="CL2630" t="s">
        <v>286</v>
      </c>
      <c r="CN2630">
        <f>IF(AND(Table11[[#This Row],[CF heating system]]&lt;&gt;"Gas boiler",Table11[[#This Row],[Subsector]]&lt;&gt;"Industry"),1,0)</f>
        <v>0</v>
      </c>
      <c r="CO2630" s="19">
        <v>0</v>
      </c>
    </row>
    <row r="2631" spans="87:93" x14ac:dyDescent="0.25">
      <c r="CI2631" t="s">
        <v>211</v>
      </c>
      <c r="CJ2631">
        <v>582</v>
      </c>
      <c r="CK2631" t="s">
        <v>453</v>
      </c>
      <c r="CL2631" t="s">
        <v>462</v>
      </c>
      <c r="CN2631">
        <f>IF(AND(Table11[[#This Row],[CF heating system]]&lt;&gt;"Gas boiler",Table11[[#This Row],[Subsector]]&lt;&gt;"Industry"),1,0)</f>
        <v>0</v>
      </c>
      <c r="CO2631" s="19">
        <v>0</v>
      </c>
    </row>
    <row r="2632" spans="87:93" x14ac:dyDescent="0.25">
      <c r="CI2632" t="s">
        <v>211</v>
      </c>
      <c r="CJ2632">
        <v>583</v>
      </c>
      <c r="CK2632" t="s">
        <v>453</v>
      </c>
      <c r="CL2632" t="s">
        <v>475</v>
      </c>
      <c r="CN2632">
        <f>IF(AND(Table11[[#This Row],[CF heating system]]&lt;&gt;"Gas boiler",Table11[[#This Row],[Subsector]]&lt;&gt;"Industry"),1,0)</f>
        <v>0</v>
      </c>
      <c r="CO2632" s="19">
        <v>0</v>
      </c>
    </row>
    <row r="2633" spans="87:93" x14ac:dyDescent="0.25">
      <c r="CI2633" t="s">
        <v>211</v>
      </c>
      <c r="CJ2633">
        <v>584</v>
      </c>
      <c r="CK2633" t="s">
        <v>453</v>
      </c>
      <c r="CL2633" t="s">
        <v>282</v>
      </c>
      <c r="CN2633">
        <f>IF(AND(Table11[[#This Row],[CF heating system]]&lt;&gt;"Gas boiler",Table11[[#This Row],[Subsector]]&lt;&gt;"Industry"),1,0)</f>
        <v>0</v>
      </c>
      <c r="CO2633" s="19">
        <v>0</v>
      </c>
    </row>
    <row r="2634" spans="87:93" x14ac:dyDescent="0.25">
      <c r="CI2634" t="s">
        <v>211</v>
      </c>
      <c r="CJ2634">
        <v>585</v>
      </c>
      <c r="CK2634" t="s">
        <v>453</v>
      </c>
      <c r="CL2634" t="s">
        <v>267</v>
      </c>
      <c r="CN2634">
        <f>IF(AND(Table11[[#This Row],[CF heating system]]&lt;&gt;"Gas boiler",Table11[[#This Row],[Subsector]]&lt;&gt;"Industry"),1,0)</f>
        <v>0</v>
      </c>
      <c r="CO2634" s="19">
        <v>0</v>
      </c>
    </row>
    <row r="2635" spans="87:93" x14ac:dyDescent="0.25">
      <c r="CI2635" t="s">
        <v>211</v>
      </c>
      <c r="CJ2635">
        <v>586</v>
      </c>
      <c r="CK2635" t="s">
        <v>453</v>
      </c>
      <c r="CL2635" t="s">
        <v>282</v>
      </c>
      <c r="CN2635">
        <f>IF(AND(Table11[[#This Row],[CF heating system]]&lt;&gt;"Gas boiler",Table11[[#This Row],[Subsector]]&lt;&gt;"Industry"),1,0)</f>
        <v>0</v>
      </c>
      <c r="CO2635" s="19">
        <v>0</v>
      </c>
    </row>
    <row r="2636" spans="87:93" x14ac:dyDescent="0.25">
      <c r="CI2636" t="s">
        <v>211</v>
      </c>
      <c r="CJ2636">
        <v>587</v>
      </c>
      <c r="CK2636" t="s">
        <v>453</v>
      </c>
      <c r="CL2636" t="s">
        <v>286</v>
      </c>
      <c r="CN2636">
        <f>IF(AND(Table11[[#This Row],[CF heating system]]&lt;&gt;"Gas boiler",Table11[[#This Row],[Subsector]]&lt;&gt;"Industry"),1,0)</f>
        <v>0</v>
      </c>
      <c r="CO2636" s="19">
        <v>0</v>
      </c>
    </row>
    <row r="2637" spans="87:93" x14ac:dyDescent="0.25">
      <c r="CI2637" t="s">
        <v>211</v>
      </c>
      <c r="CJ2637">
        <v>588</v>
      </c>
      <c r="CK2637" t="s">
        <v>453</v>
      </c>
      <c r="CL2637" t="s">
        <v>462</v>
      </c>
      <c r="CN2637">
        <f>IF(AND(Table11[[#This Row],[CF heating system]]&lt;&gt;"Gas boiler",Table11[[#This Row],[Subsector]]&lt;&gt;"Industry"),1,0)</f>
        <v>0</v>
      </c>
      <c r="CO2637" s="19">
        <v>0</v>
      </c>
    </row>
    <row r="2638" spans="87:93" x14ac:dyDescent="0.25">
      <c r="CI2638" t="s">
        <v>211</v>
      </c>
      <c r="CJ2638">
        <v>589</v>
      </c>
      <c r="CK2638" t="s">
        <v>453</v>
      </c>
      <c r="CL2638" t="s">
        <v>475</v>
      </c>
      <c r="CN2638">
        <f>IF(AND(Table11[[#This Row],[CF heating system]]&lt;&gt;"Gas boiler",Table11[[#This Row],[Subsector]]&lt;&gt;"Industry"),1,0)</f>
        <v>0</v>
      </c>
      <c r="CO2638" s="19">
        <v>0</v>
      </c>
    </row>
    <row r="2639" spans="87:93" x14ac:dyDescent="0.25">
      <c r="CI2639" t="s">
        <v>211</v>
      </c>
      <c r="CJ2639">
        <v>590</v>
      </c>
      <c r="CK2639" t="s">
        <v>453</v>
      </c>
      <c r="CL2639" t="s">
        <v>282</v>
      </c>
      <c r="CN2639">
        <f>IF(AND(Table11[[#This Row],[CF heating system]]&lt;&gt;"Gas boiler",Table11[[#This Row],[Subsector]]&lt;&gt;"Industry"),1,0)</f>
        <v>0</v>
      </c>
      <c r="CO2639" s="19">
        <v>0</v>
      </c>
    </row>
    <row r="2640" spans="87:93" x14ac:dyDescent="0.25">
      <c r="CI2640" t="s">
        <v>211</v>
      </c>
      <c r="CJ2640">
        <v>591</v>
      </c>
      <c r="CK2640" t="s">
        <v>453</v>
      </c>
      <c r="CL2640" t="s">
        <v>462</v>
      </c>
      <c r="CN2640">
        <f>IF(AND(Table11[[#This Row],[CF heating system]]&lt;&gt;"Gas boiler",Table11[[#This Row],[Subsector]]&lt;&gt;"Industry"),1,0)</f>
        <v>0</v>
      </c>
      <c r="CO2640" s="19">
        <v>0</v>
      </c>
    </row>
    <row r="2641" spans="87:93" x14ac:dyDescent="0.25">
      <c r="CI2641" t="s">
        <v>211</v>
      </c>
      <c r="CJ2641">
        <v>592</v>
      </c>
      <c r="CK2641" t="s">
        <v>453</v>
      </c>
      <c r="CL2641" t="s">
        <v>286</v>
      </c>
      <c r="CN2641">
        <f>IF(AND(Table11[[#This Row],[CF heating system]]&lt;&gt;"Gas boiler",Table11[[#This Row],[Subsector]]&lt;&gt;"Industry"),1,0)</f>
        <v>0</v>
      </c>
      <c r="CO2641" s="19">
        <v>0</v>
      </c>
    </row>
    <row r="2642" spans="87:93" x14ac:dyDescent="0.25">
      <c r="CI2642" t="s">
        <v>211</v>
      </c>
      <c r="CJ2642">
        <v>593</v>
      </c>
      <c r="CK2642" t="s">
        <v>453</v>
      </c>
      <c r="CL2642" t="s">
        <v>458</v>
      </c>
      <c r="CN2642">
        <f>IF(AND(Table11[[#This Row],[CF heating system]]&lt;&gt;"Gas boiler",Table11[[#This Row],[Subsector]]&lt;&gt;"Industry"),1,0)</f>
        <v>0</v>
      </c>
      <c r="CO2642" s="19">
        <v>0</v>
      </c>
    </row>
    <row r="2643" spans="87:93" x14ac:dyDescent="0.25">
      <c r="CI2643" t="s">
        <v>211</v>
      </c>
      <c r="CJ2643">
        <v>594</v>
      </c>
      <c r="CK2643" t="s">
        <v>453</v>
      </c>
      <c r="CL2643" t="s">
        <v>462</v>
      </c>
      <c r="CN2643">
        <f>IF(AND(Table11[[#This Row],[CF heating system]]&lt;&gt;"Gas boiler",Table11[[#This Row],[Subsector]]&lt;&gt;"Industry"),1,0)</f>
        <v>0</v>
      </c>
      <c r="CO2643" s="19">
        <v>0</v>
      </c>
    </row>
    <row r="2644" spans="87:93" x14ac:dyDescent="0.25">
      <c r="CI2644" t="s">
        <v>211</v>
      </c>
      <c r="CJ2644">
        <v>595</v>
      </c>
      <c r="CK2644" t="s">
        <v>453</v>
      </c>
      <c r="CL2644" t="s">
        <v>286</v>
      </c>
      <c r="CN2644">
        <f>IF(AND(Table11[[#This Row],[CF heating system]]&lt;&gt;"Gas boiler",Table11[[#This Row],[Subsector]]&lt;&gt;"Industry"),1,0)</f>
        <v>0</v>
      </c>
      <c r="CO2644" s="19">
        <v>0</v>
      </c>
    </row>
    <row r="2645" spans="87:93" x14ac:dyDescent="0.25">
      <c r="CI2645" t="s">
        <v>211</v>
      </c>
      <c r="CJ2645">
        <v>596</v>
      </c>
      <c r="CK2645" t="s">
        <v>453</v>
      </c>
      <c r="CL2645" t="s">
        <v>462</v>
      </c>
      <c r="CN2645">
        <f>IF(AND(Table11[[#This Row],[CF heating system]]&lt;&gt;"Gas boiler",Table11[[#This Row],[Subsector]]&lt;&gt;"Industry"),1,0)</f>
        <v>0</v>
      </c>
      <c r="CO2645" s="19">
        <v>0</v>
      </c>
    </row>
    <row r="2646" spans="87:93" x14ac:dyDescent="0.25">
      <c r="CI2646" t="s">
        <v>211</v>
      </c>
      <c r="CJ2646">
        <v>597</v>
      </c>
      <c r="CK2646" t="s">
        <v>453</v>
      </c>
      <c r="CL2646" t="s">
        <v>475</v>
      </c>
      <c r="CN2646">
        <f>IF(AND(Table11[[#This Row],[CF heating system]]&lt;&gt;"Gas boiler",Table11[[#This Row],[Subsector]]&lt;&gt;"Industry"),1,0)</f>
        <v>0</v>
      </c>
      <c r="CO2646" s="19">
        <v>0</v>
      </c>
    </row>
    <row r="2647" spans="87:93" x14ac:dyDescent="0.25">
      <c r="CI2647" t="s">
        <v>211</v>
      </c>
      <c r="CJ2647">
        <v>598</v>
      </c>
      <c r="CK2647" t="s">
        <v>453</v>
      </c>
      <c r="CL2647" t="s">
        <v>281</v>
      </c>
      <c r="CN2647">
        <f>IF(AND(Table11[[#This Row],[CF heating system]]&lt;&gt;"Gas boiler",Table11[[#This Row],[Subsector]]&lt;&gt;"Industry"),1,0)</f>
        <v>0</v>
      </c>
      <c r="CO2647" s="19">
        <v>0</v>
      </c>
    </row>
    <row r="2648" spans="87:93" x14ac:dyDescent="0.25">
      <c r="CI2648" t="s">
        <v>211</v>
      </c>
      <c r="CJ2648">
        <v>599</v>
      </c>
      <c r="CK2648" t="s">
        <v>453</v>
      </c>
      <c r="CL2648" t="s">
        <v>286</v>
      </c>
      <c r="CN2648">
        <f>IF(AND(Table11[[#This Row],[CF heating system]]&lt;&gt;"Gas boiler",Table11[[#This Row],[Subsector]]&lt;&gt;"Industry"),1,0)</f>
        <v>0</v>
      </c>
      <c r="CO2648" s="19">
        <v>0</v>
      </c>
    </row>
    <row r="2649" spans="87:93" x14ac:dyDescent="0.25">
      <c r="CI2649" t="s">
        <v>211</v>
      </c>
      <c r="CJ2649">
        <v>600</v>
      </c>
      <c r="CK2649" t="s">
        <v>453</v>
      </c>
      <c r="CL2649" t="s">
        <v>267</v>
      </c>
      <c r="CN2649">
        <f>IF(AND(Table11[[#This Row],[CF heating system]]&lt;&gt;"Gas boiler",Table11[[#This Row],[Subsector]]&lt;&gt;"Industry"),1,0)</f>
        <v>0</v>
      </c>
      <c r="CO2649" s="19">
        <v>0</v>
      </c>
    </row>
    <row r="2650" spans="87:93" x14ac:dyDescent="0.25">
      <c r="CI2650" t="s">
        <v>211</v>
      </c>
      <c r="CJ2650">
        <v>601</v>
      </c>
      <c r="CK2650" t="s">
        <v>453</v>
      </c>
      <c r="CL2650" t="s">
        <v>458</v>
      </c>
      <c r="CN2650">
        <f>IF(AND(Table11[[#This Row],[CF heating system]]&lt;&gt;"Gas boiler",Table11[[#This Row],[Subsector]]&lt;&gt;"Industry"),1,0)</f>
        <v>0</v>
      </c>
      <c r="CO2650" s="19">
        <v>0</v>
      </c>
    </row>
    <row r="2651" spans="87:93" x14ac:dyDescent="0.25">
      <c r="CI2651" t="s">
        <v>211</v>
      </c>
      <c r="CJ2651">
        <v>602</v>
      </c>
      <c r="CK2651" t="s">
        <v>453</v>
      </c>
      <c r="CL2651" t="s">
        <v>282</v>
      </c>
      <c r="CN2651">
        <f>IF(AND(Table11[[#This Row],[CF heating system]]&lt;&gt;"Gas boiler",Table11[[#This Row],[Subsector]]&lt;&gt;"Industry"),1,0)</f>
        <v>0</v>
      </c>
      <c r="CO2651" s="19">
        <v>0</v>
      </c>
    </row>
    <row r="2652" spans="87:93" x14ac:dyDescent="0.25">
      <c r="CI2652" t="s">
        <v>211</v>
      </c>
      <c r="CJ2652">
        <v>603</v>
      </c>
      <c r="CK2652" t="s">
        <v>453</v>
      </c>
      <c r="CL2652" t="s">
        <v>286</v>
      </c>
      <c r="CN2652">
        <f>IF(AND(Table11[[#This Row],[CF heating system]]&lt;&gt;"Gas boiler",Table11[[#This Row],[Subsector]]&lt;&gt;"Industry"),1,0)</f>
        <v>0</v>
      </c>
      <c r="CO2652" s="19">
        <v>0</v>
      </c>
    </row>
    <row r="2653" spans="87:93" x14ac:dyDescent="0.25">
      <c r="CI2653" t="s">
        <v>211</v>
      </c>
      <c r="CJ2653">
        <v>604</v>
      </c>
      <c r="CK2653" t="s">
        <v>453</v>
      </c>
      <c r="CL2653" t="s">
        <v>458</v>
      </c>
      <c r="CN2653">
        <f>IF(AND(Table11[[#This Row],[CF heating system]]&lt;&gt;"Gas boiler",Table11[[#This Row],[Subsector]]&lt;&gt;"Industry"),1,0)</f>
        <v>0</v>
      </c>
      <c r="CO2653" s="19">
        <v>0</v>
      </c>
    </row>
    <row r="2654" spans="87:93" x14ac:dyDescent="0.25">
      <c r="CI2654" t="s">
        <v>211</v>
      </c>
      <c r="CJ2654">
        <v>605</v>
      </c>
      <c r="CK2654" t="s">
        <v>453</v>
      </c>
      <c r="CL2654" t="s">
        <v>462</v>
      </c>
      <c r="CN2654">
        <f>IF(AND(Table11[[#This Row],[CF heating system]]&lt;&gt;"Gas boiler",Table11[[#This Row],[Subsector]]&lt;&gt;"Industry"),1,0)</f>
        <v>0</v>
      </c>
      <c r="CO2654" s="19">
        <v>0</v>
      </c>
    </row>
    <row r="2655" spans="87:93" x14ac:dyDescent="0.25">
      <c r="CI2655" t="s">
        <v>211</v>
      </c>
      <c r="CJ2655">
        <v>606</v>
      </c>
      <c r="CK2655" t="s">
        <v>453</v>
      </c>
      <c r="CL2655" t="s">
        <v>475</v>
      </c>
      <c r="CN2655">
        <f>IF(AND(Table11[[#This Row],[CF heating system]]&lt;&gt;"Gas boiler",Table11[[#This Row],[Subsector]]&lt;&gt;"Industry"),1,0)</f>
        <v>0</v>
      </c>
      <c r="CO2655" s="19">
        <v>0</v>
      </c>
    </row>
    <row r="2656" spans="87:93" x14ac:dyDescent="0.25">
      <c r="CI2656" t="s">
        <v>211</v>
      </c>
      <c r="CJ2656">
        <v>607</v>
      </c>
      <c r="CK2656" t="s">
        <v>453</v>
      </c>
      <c r="CL2656" t="s">
        <v>281</v>
      </c>
      <c r="CN2656">
        <f>IF(AND(Table11[[#This Row],[CF heating system]]&lt;&gt;"Gas boiler",Table11[[#This Row],[Subsector]]&lt;&gt;"Industry"),1,0)</f>
        <v>0</v>
      </c>
      <c r="CO2656" s="19">
        <v>0</v>
      </c>
    </row>
    <row r="2657" spans="87:93" x14ac:dyDescent="0.25">
      <c r="CI2657" t="s">
        <v>211</v>
      </c>
      <c r="CJ2657">
        <v>608</v>
      </c>
      <c r="CK2657" t="s">
        <v>453</v>
      </c>
      <c r="CL2657" t="s">
        <v>282</v>
      </c>
      <c r="CN2657">
        <f>IF(AND(Table11[[#This Row],[CF heating system]]&lt;&gt;"Gas boiler",Table11[[#This Row],[Subsector]]&lt;&gt;"Industry"),1,0)</f>
        <v>0</v>
      </c>
      <c r="CO2657" s="19">
        <v>0</v>
      </c>
    </row>
    <row r="2658" spans="87:93" x14ac:dyDescent="0.25">
      <c r="CI2658" t="s">
        <v>211</v>
      </c>
      <c r="CJ2658">
        <v>609</v>
      </c>
      <c r="CK2658" t="s">
        <v>453</v>
      </c>
      <c r="CL2658" t="s">
        <v>286</v>
      </c>
      <c r="CN2658">
        <f>IF(AND(Table11[[#This Row],[CF heating system]]&lt;&gt;"Gas boiler",Table11[[#This Row],[Subsector]]&lt;&gt;"Industry"),1,0)</f>
        <v>0</v>
      </c>
      <c r="CO2658" s="19">
        <v>0</v>
      </c>
    </row>
    <row r="2659" spans="87:93" x14ac:dyDescent="0.25">
      <c r="CI2659" t="s">
        <v>211</v>
      </c>
      <c r="CJ2659">
        <v>610</v>
      </c>
      <c r="CK2659" t="s">
        <v>453</v>
      </c>
      <c r="CL2659" t="s">
        <v>462</v>
      </c>
      <c r="CN2659">
        <f>IF(AND(Table11[[#This Row],[CF heating system]]&lt;&gt;"Gas boiler",Table11[[#This Row],[Subsector]]&lt;&gt;"Industry"),1,0)</f>
        <v>0</v>
      </c>
      <c r="CO2659" s="19">
        <v>0</v>
      </c>
    </row>
    <row r="2660" spans="87:93" x14ac:dyDescent="0.25">
      <c r="CI2660" t="s">
        <v>211</v>
      </c>
      <c r="CJ2660">
        <v>611</v>
      </c>
      <c r="CK2660" t="s">
        <v>453</v>
      </c>
      <c r="CL2660" t="s">
        <v>475</v>
      </c>
      <c r="CN2660">
        <f>IF(AND(Table11[[#This Row],[CF heating system]]&lt;&gt;"Gas boiler",Table11[[#This Row],[Subsector]]&lt;&gt;"Industry"),1,0)</f>
        <v>0</v>
      </c>
      <c r="CO2660" s="19">
        <v>0</v>
      </c>
    </row>
    <row r="2661" spans="87:93" x14ac:dyDescent="0.25">
      <c r="CI2661" t="s">
        <v>211</v>
      </c>
      <c r="CJ2661">
        <v>612</v>
      </c>
      <c r="CK2661" t="s">
        <v>453</v>
      </c>
      <c r="CL2661" t="s">
        <v>281</v>
      </c>
      <c r="CN2661">
        <f>IF(AND(Table11[[#This Row],[CF heating system]]&lt;&gt;"Gas boiler",Table11[[#This Row],[Subsector]]&lt;&gt;"Industry"),1,0)</f>
        <v>0</v>
      </c>
      <c r="CO2661" s="19">
        <v>0</v>
      </c>
    </row>
    <row r="2662" spans="87:93" x14ac:dyDescent="0.25">
      <c r="CI2662" t="s">
        <v>211</v>
      </c>
      <c r="CJ2662">
        <v>613</v>
      </c>
      <c r="CK2662" t="s">
        <v>453</v>
      </c>
      <c r="CL2662" t="s">
        <v>282</v>
      </c>
      <c r="CN2662">
        <f>IF(AND(Table11[[#This Row],[CF heating system]]&lt;&gt;"Gas boiler",Table11[[#This Row],[Subsector]]&lt;&gt;"Industry"),1,0)</f>
        <v>0</v>
      </c>
      <c r="CO2662" s="19">
        <v>0</v>
      </c>
    </row>
    <row r="2663" spans="87:93" x14ac:dyDescent="0.25">
      <c r="CI2663" t="s">
        <v>211</v>
      </c>
      <c r="CJ2663">
        <v>614</v>
      </c>
      <c r="CK2663" t="s">
        <v>453</v>
      </c>
      <c r="CL2663" t="s">
        <v>286</v>
      </c>
      <c r="CN2663">
        <f>IF(AND(Table11[[#This Row],[CF heating system]]&lt;&gt;"Gas boiler",Table11[[#This Row],[Subsector]]&lt;&gt;"Industry"),1,0)</f>
        <v>0</v>
      </c>
      <c r="CO2663" s="19">
        <v>0</v>
      </c>
    </row>
    <row r="2664" spans="87:93" x14ac:dyDescent="0.25">
      <c r="CI2664" t="s">
        <v>211</v>
      </c>
      <c r="CJ2664">
        <v>615</v>
      </c>
      <c r="CK2664" t="s">
        <v>453</v>
      </c>
      <c r="CL2664" t="s">
        <v>462</v>
      </c>
      <c r="CN2664">
        <f>IF(AND(Table11[[#This Row],[CF heating system]]&lt;&gt;"Gas boiler",Table11[[#This Row],[Subsector]]&lt;&gt;"Industry"),1,0)</f>
        <v>0</v>
      </c>
      <c r="CO2664" s="19">
        <v>0</v>
      </c>
    </row>
    <row r="2665" spans="87:93" x14ac:dyDescent="0.25">
      <c r="CI2665" t="s">
        <v>211</v>
      </c>
      <c r="CJ2665">
        <v>616</v>
      </c>
      <c r="CK2665" t="s">
        <v>453</v>
      </c>
      <c r="CL2665" t="s">
        <v>475</v>
      </c>
      <c r="CN2665">
        <f>IF(AND(Table11[[#This Row],[CF heating system]]&lt;&gt;"Gas boiler",Table11[[#This Row],[Subsector]]&lt;&gt;"Industry"),1,0)</f>
        <v>0</v>
      </c>
      <c r="CO2665" s="19">
        <v>0</v>
      </c>
    </row>
    <row r="2666" spans="87:93" x14ac:dyDescent="0.25">
      <c r="CI2666" t="s">
        <v>211</v>
      </c>
      <c r="CJ2666">
        <v>617</v>
      </c>
      <c r="CK2666" t="s">
        <v>453</v>
      </c>
      <c r="CL2666" t="s">
        <v>282</v>
      </c>
      <c r="CN2666">
        <f>IF(AND(Table11[[#This Row],[CF heating system]]&lt;&gt;"Gas boiler",Table11[[#This Row],[Subsector]]&lt;&gt;"Industry"),1,0)</f>
        <v>0</v>
      </c>
      <c r="CO2666" s="19">
        <v>0</v>
      </c>
    </row>
    <row r="2667" spans="87:93" x14ac:dyDescent="0.25">
      <c r="CI2667" t="s">
        <v>211</v>
      </c>
      <c r="CJ2667">
        <v>618</v>
      </c>
      <c r="CK2667" t="s">
        <v>453</v>
      </c>
      <c r="CL2667" t="s">
        <v>267</v>
      </c>
      <c r="CN2667">
        <f>IF(AND(Table11[[#This Row],[CF heating system]]&lt;&gt;"Gas boiler",Table11[[#This Row],[Subsector]]&lt;&gt;"Industry"),1,0)</f>
        <v>0</v>
      </c>
      <c r="CO2667" s="19">
        <v>0</v>
      </c>
    </row>
    <row r="2668" spans="87:93" x14ac:dyDescent="0.25">
      <c r="CI2668" t="s">
        <v>211</v>
      </c>
      <c r="CJ2668">
        <v>619</v>
      </c>
      <c r="CK2668" t="s">
        <v>453</v>
      </c>
      <c r="CL2668" t="s">
        <v>282</v>
      </c>
      <c r="CN2668">
        <f>IF(AND(Table11[[#This Row],[CF heating system]]&lt;&gt;"Gas boiler",Table11[[#This Row],[Subsector]]&lt;&gt;"Industry"),1,0)</f>
        <v>0</v>
      </c>
      <c r="CO2668" s="19">
        <v>0</v>
      </c>
    </row>
    <row r="2669" spans="87:93" x14ac:dyDescent="0.25">
      <c r="CI2669" t="s">
        <v>211</v>
      </c>
      <c r="CJ2669">
        <v>620</v>
      </c>
      <c r="CK2669" t="s">
        <v>453</v>
      </c>
      <c r="CL2669" t="s">
        <v>286</v>
      </c>
      <c r="CN2669">
        <f>IF(AND(Table11[[#This Row],[CF heating system]]&lt;&gt;"Gas boiler",Table11[[#This Row],[Subsector]]&lt;&gt;"Industry"),1,0)</f>
        <v>0</v>
      </c>
      <c r="CO2669" s="19">
        <v>0</v>
      </c>
    </row>
    <row r="2670" spans="87:93" x14ac:dyDescent="0.25">
      <c r="CI2670" t="s">
        <v>211</v>
      </c>
      <c r="CJ2670">
        <v>621</v>
      </c>
      <c r="CK2670" t="s">
        <v>453</v>
      </c>
      <c r="CL2670" t="s">
        <v>462</v>
      </c>
      <c r="CN2670">
        <f>IF(AND(Table11[[#This Row],[CF heating system]]&lt;&gt;"Gas boiler",Table11[[#This Row],[Subsector]]&lt;&gt;"Industry"),1,0)</f>
        <v>0</v>
      </c>
      <c r="CO2670" s="19">
        <v>0</v>
      </c>
    </row>
    <row r="2671" spans="87:93" x14ac:dyDescent="0.25">
      <c r="CI2671" t="s">
        <v>211</v>
      </c>
      <c r="CJ2671">
        <v>622</v>
      </c>
      <c r="CK2671" t="s">
        <v>453</v>
      </c>
      <c r="CL2671" t="s">
        <v>475</v>
      </c>
      <c r="CN2671">
        <f>IF(AND(Table11[[#This Row],[CF heating system]]&lt;&gt;"Gas boiler",Table11[[#This Row],[Subsector]]&lt;&gt;"Industry"),1,0)</f>
        <v>0</v>
      </c>
      <c r="CO2671" s="19">
        <v>0</v>
      </c>
    </row>
    <row r="2672" spans="87:93" x14ac:dyDescent="0.25">
      <c r="CI2672" t="s">
        <v>211</v>
      </c>
      <c r="CJ2672">
        <v>623</v>
      </c>
      <c r="CK2672" t="s">
        <v>453</v>
      </c>
      <c r="CL2672" t="s">
        <v>282</v>
      </c>
      <c r="CN2672">
        <f>IF(AND(Table11[[#This Row],[CF heating system]]&lt;&gt;"Gas boiler",Table11[[#This Row],[Subsector]]&lt;&gt;"Industry"),1,0)</f>
        <v>0</v>
      </c>
      <c r="CO2672" s="19">
        <v>0</v>
      </c>
    </row>
    <row r="2673" spans="87:93" x14ac:dyDescent="0.25">
      <c r="CI2673" t="s">
        <v>211</v>
      </c>
      <c r="CJ2673">
        <v>624</v>
      </c>
      <c r="CK2673" t="s">
        <v>453</v>
      </c>
      <c r="CL2673" t="s">
        <v>462</v>
      </c>
      <c r="CN2673">
        <f>IF(AND(Table11[[#This Row],[CF heating system]]&lt;&gt;"Gas boiler",Table11[[#This Row],[Subsector]]&lt;&gt;"Industry"),1,0)</f>
        <v>0</v>
      </c>
      <c r="CO2673" s="19">
        <v>0</v>
      </c>
    </row>
    <row r="2674" spans="87:93" x14ac:dyDescent="0.25">
      <c r="CI2674" t="s">
        <v>211</v>
      </c>
      <c r="CJ2674">
        <v>625</v>
      </c>
      <c r="CK2674" t="s">
        <v>453</v>
      </c>
      <c r="CL2674" t="s">
        <v>286</v>
      </c>
      <c r="CN2674">
        <f>IF(AND(Table11[[#This Row],[CF heating system]]&lt;&gt;"Gas boiler",Table11[[#This Row],[Subsector]]&lt;&gt;"Industry"),1,0)</f>
        <v>0</v>
      </c>
      <c r="CO2674" s="19">
        <v>0</v>
      </c>
    </row>
    <row r="2675" spans="87:93" x14ac:dyDescent="0.25">
      <c r="CI2675" t="s">
        <v>211</v>
      </c>
      <c r="CJ2675">
        <v>626</v>
      </c>
      <c r="CK2675" t="s">
        <v>453</v>
      </c>
      <c r="CL2675" t="s">
        <v>458</v>
      </c>
      <c r="CN2675">
        <f>IF(AND(Table11[[#This Row],[CF heating system]]&lt;&gt;"Gas boiler",Table11[[#This Row],[Subsector]]&lt;&gt;"Industry"),1,0)</f>
        <v>0</v>
      </c>
      <c r="CO2675" s="19">
        <v>0</v>
      </c>
    </row>
    <row r="2676" spans="87:93" x14ac:dyDescent="0.25">
      <c r="CI2676" t="s">
        <v>211</v>
      </c>
      <c r="CJ2676">
        <v>627</v>
      </c>
      <c r="CK2676" t="s">
        <v>453</v>
      </c>
      <c r="CL2676" t="s">
        <v>462</v>
      </c>
      <c r="CN2676">
        <f>IF(AND(Table11[[#This Row],[CF heating system]]&lt;&gt;"Gas boiler",Table11[[#This Row],[Subsector]]&lt;&gt;"Industry"),1,0)</f>
        <v>0</v>
      </c>
      <c r="CO2676" s="19">
        <v>0</v>
      </c>
    </row>
    <row r="2677" spans="87:93" x14ac:dyDescent="0.25">
      <c r="CI2677" t="s">
        <v>211</v>
      </c>
      <c r="CJ2677">
        <v>628</v>
      </c>
      <c r="CK2677" t="s">
        <v>453</v>
      </c>
      <c r="CL2677" t="s">
        <v>286</v>
      </c>
      <c r="CN2677">
        <f>IF(AND(Table11[[#This Row],[CF heating system]]&lt;&gt;"Gas boiler",Table11[[#This Row],[Subsector]]&lt;&gt;"Industry"),1,0)</f>
        <v>0</v>
      </c>
      <c r="CO2677" s="19">
        <v>0</v>
      </c>
    </row>
    <row r="2678" spans="87:93" x14ac:dyDescent="0.25">
      <c r="CI2678" t="s">
        <v>211</v>
      </c>
      <c r="CJ2678">
        <v>629</v>
      </c>
      <c r="CK2678" t="s">
        <v>453</v>
      </c>
      <c r="CL2678" t="s">
        <v>462</v>
      </c>
      <c r="CN2678">
        <f>IF(AND(Table11[[#This Row],[CF heating system]]&lt;&gt;"Gas boiler",Table11[[#This Row],[Subsector]]&lt;&gt;"Industry"),1,0)</f>
        <v>0</v>
      </c>
      <c r="CO2678" s="19">
        <v>0</v>
      </c>
    </row>
    <row r="2679" spans="87:93" x14ac:dyDescent="0.25">
      <c r="CI2679" t="s">
        <v>211</v>
      </c>
      <c r="CJ2679">
        <v>630</v>
      </c>
      <c r="CK2679" t="s">
        <v>453</v>
      </c>
      <c r="CL2679" t="s">
        <v>475</v>
      </c>
      <c r="CN2679">
        <f>IF(AND(Table11[[#This Row],[CF heating system]]&lt;&gt;"Gas boiler",Table11[[#This Row],[Subsector]]&lt;&gt;"Industry"),1,0)</f>
        <v>0</v>
      </c>
      <c r="CO2679" s="19">
        <v>0</v>
      </c>
    </row>
    <row r="2680" spans="87:93" x14ac:dyDescent="0.25">
      <c r="CI2680" t="s">
        <v>211</v>
      </c>
      <c r="CJ2680">
        <v>631</v>
      </c>
      <c r="CK2680" t="s">
        <v>453</v>
      </c>
      <c r="CL2680" t="s">
        <v>281</v>
      </c>
      <c r="CN2680">
        <f>IF(AND(Table11[[#This Row],[CF heating system]]&lt;&gt;"Gas boiler",Table11[[#This Row],[Subsector]]&lt;&gt;"Industry"),1,0)</f>
        <v>0</v>
      </c>
      <c r="CO2680" s="19">
        <v>0</v>
      </c>
    </row>
    <row r="2681" spans="87:93" x14ac:dyDescent="0.25">
      <c r="CI2681" t="s">
        <v>211</v>
      </c>
      <c r="CJ2681">
        <v>632</v>
      </c>
      <c r="CK2681" t="s">
        <v>453</v>
      </c>
      <c r="CL2681" t="s">
        <v>286</v>
      </c>
      <c r="CN2681">
        <f>IF(AND(Table11[[#This Row],[CF heating system]]&lt;&gt;"Gas boiler",Table11[[#This Row],[Subsector]]&lt;&gt;"Industry"),1,0)</f>
        <v>0</v>
      </c>
      <c r="CO2681" s="19">
        <v>0</v>
      </c>
    </row>
    <row r="2682" spans="87:93" x14ac:dyDescent="0.25">
      <c r="CI2682" t="s">
        <v>211</v>
      </c>
      <c r="CJ2682">
        <v>633</v>
      </c>
      <c r="CK2682" t="s">
        <v>453</v>
      </c>
      <c r="CL2682" t="s">
        <v>267</v>
      </c>
      <c r="CN2682">
        <f>IF(AND(Table11[[#This Row],[CF heating system]]&lt;&gt;"Gas boiler",Table11[[#This Row],[Subsector]]&lt;&gt;"Industry"),1,0)</f>
        <v>0</v>
      </c>
      <c r="CO2682" s="19">
        <v>0</v>
      </c>
    </row>
    <row r="2683" spans="87:93" x14ac:dyDescent="0.25">
      <c r="CI2683" t="s">
        <v>211</v>
      </c>
      <c r="CJ2683">
        <v>634</v>
      </c>
      <c r="CK2683" t="s">
        <v>453</v>
      </c>
      <c r="CL2683" t="s">
        <v>458</v>
      </c>
      <c r="CN2683">
        <f>IF(AND(Table11[[#This Row],[CF heating system]]&lt;&gt;"Gas boiler",Table11[[#This Row],[Subsector]]&lt;&gt;"Industry"),1,0)</f>
        <v>0</v>
      </c>
      <c r="CO2683" s="19">
        <v>0</v>
      </c>
    </row>
    <row r="2684" spans="87:93" x14ac:dyDescent="0.25">
      <c r="CI2684" t="s">
        <v>211</v>
      </c>
      <c r="CJ2684">
        <v>635</v>
      </c>
      <c r="CK2684" t="s">
        <v>453</v>
      </c>
      <c r="CL2684" t="s">
        <v>282</v>
      </c>
      <c r="CN2684">
        <f>IF(AND(Table11[[#This Row],[CF heating system]]&lt;&gt;"Gas boiler",Table11[[#This Row],[Subsector]]&lt;&gt;"Industry"),1,0)</f>
        <v>0</v>
      </c>
      <c r="CO2684" s="19">
        <v>0</v>
      </c>
    </row>
    <row r="2685" spans="87:93" x14ac:dyDescent="0.25">
      <c r="CI2685" t="s">
        <v>211</v>
      </c>
      <c r="CJ2685">
        <v>636</v>
      </c>
      <c r="CK2685" t="s">
        <v>453</v>
      </c>
      <c r="CL2685" t="s">
        <v>286</v>
      </c>
      <c r="CN2685">
        <f>IF(AND(Table11[[#This Row],[CF heating system]]&lt;&gt;"Gas boiler",Table11[[#This Row],[Subsector]]&lt;&gt;"Industry"),1,0)</f>
        <v>0</v>
      </c>
      <c r="CO2685" s="19">
        <v>0</v>
      </c>
    </row>
    <row r="2686" spans="87:93" x14ac:dyDescent="0.25">
      <c r="CI2686" t="s">
        <v>211</v>
      </c>
      <c r="CJ2686">
        <v>637</v>
      </c>
      <c r="CK2686" t="s">
        <v>453</v>
      </c>
      <c r="CL2686" t="s">
        <v>458</v>
      </c>
      <c r="CN2686">
        <f>IF(AND(Table11[[#This Row],[CF heating system]]&lt;&gt;"Gas boiler",Table11[[#This Row],[Subsector]]&lt;&gt;"Industry"),1,0)</f>
        <v>0</v>
      </c>
      <c r="CO2686" s="19">
        <v>0</v>
      </c>
    </row>
    <row r="2687" spans="87:93" x14ac:dyDescent="0.25">
      <c r="CI2687" t="s">
        <v>211</v>
      </c>
      <c r="CJ2687">
        <v>638</v>
      </c>
      <c r="CK2687" t="s">
        <v>453</v>
      </c>
      <c r="CL2687" t="s">
        <v>462</v>
      </c>
      <c r="CN2687">
        <f>IF(AND(Table11[[#This Row],[CF heating system]]&lt;&gt;"Gas boiler",Table11[[#This Row],[Subsector]]&lt;&gt;"Industry"),1,0)</f>
        <v>0</v>
      </c>
      <c r="CO2687" s="19">
        <v>0</v>
      </c>
    </row>
    <row r="2688" spans="87:93" x14ac:dyDescent="0.25">
      <c r="CI2688" t="s">
        <v>211</v>
      </c>
      <c r="CJ2688">
        <v>639</v>
      </c>
      <c r="CK2688" t="s">
        <v>453</v>
      </c>
      <c r="CL2688" t="s">
        <v>475</v>
      </c>
      <c r="CN2688">
        <f>IF(AND(Table11[[#This Row],[CF heating system]]&lt;&gt;"Gas boiler",Table11[[#This Row],[Subsector]]&lt;&gt;"Industry"),1,0)</f>
        <v>0</v>
      </c>
      <c r="CO2688" s="19">
        <v>0</v>
      </c>
    </row>
    <row r="2689" spans="87:93" x14ac:dyDescent="0.25">
      <c r="CI2689" t="s">
        <v>211</v>
      </c>
      <c r="CJ2689">
        <v>640</v>
      </c>
      <c r="CK2689" t="s">
        <v>453</v>
      </c>
      <c r="CL2689" t="s">
        <v>281</v>
      </c>
      <c r="CN2689">
        <f>IF(AND(Table11[[#This Row],[CF heating system]]&lt;&gt;"Gas boiler",Table11[[#This Row],[Subsector]]&lt;&gt;"Industry"),1,0)</f>
        <v>0</v>
      </c>
      <c r="CO2689" s="19">
        <v>0</v>
      </c>
    </row>
    <row r="2690" spans="87:93" x14ac:dyDescent="0.25">
      <c r="CI2690" t="s">
        <v>211</v>
      </c>
      <c r="CJ2690">
        <v>641</v>
      </c>
      <c r="CK2690" t="s">
        <v>453</v>
      </c>
      <c r="CL2690" t="s">
        <v>282</v>
      </c>
      <c r="CN2690">
        <f>IF(AND(Table11[[#This Row],[CF heating system]]&lt;&gt;"Gas boiler",Table11[[#This Row],[Subsector]]&lt;&gt;"Industry"),1,0)</f>
        <v>0</v>
      </c>
      <c r="CO2690" s="19">
        <v>0</v>
      </c>
    </row>
    <row r="2691" spans="87:93" x14ac:dyDescent="0.25">
      <c r="CI2691" t="s">
        <v>211</v>
      </c>
      <c r="CJ2691">
        <v>642</v>
      </c>
      <c r="CK2691" t="s">
        <v>453</v>
      </c>
      <c r="CL2691" t="s">
        <v>286</v>
      </c>
      <c r="CN2691">
        <f>IF(AND(Table11[[#This Row],[CF heating system]]&lt;&gt;"Gas boiler",Table11[[#This Row],[Subsector]]&lt;&gt;"Industry"),1,0)</f>
        <v>0</v>
      </c>
      <c r="CO2691" s="19">
        <v>0</v>
      </c>
    </row>
    <row r="2692" spans="87:93" x14ac:dyDescent="0.25">
      <c r="CI2692" t="s">
        <v>211</v>
      </c>
      <c r="CJ2692">
        <v>643</v>
      </c>
      <c r="CK2692" t="s">
        <v>453</v>
      </c>
      <c r="CL2692" t="s">
        <v>462</v>
      </c>
      <c r="CN2692">
        <f>IF(AND(Table11[[#This Row],[CF heating system]]&lt;&gt;"Gas boiler",Table11[[#This Row],[Subsector]]&lt;&gt;"Industry"),1,0)</f>
        <v>0</v>
      </c>
      <c r="CO2692" s="19">
        <v>0</v>
      </c>
    </row>
    <row r="2693" spans="87:93" x14ac:dyDescent="0.25">
      <c r="CI2693" t="s">
        <v>211</v>
      </c>
      <c r="CJ2693">
        <v>644</v>
      </c>
      <c r="CK2693" t="s">
        <v>453</v>
      </c>
      <c r="CL2693" t="s">
        <v>475</v>
      </c>
      <c r="CN2693">
        <f>IF(AND(Table11[[#This Row],[CF heating system]]&lt;&gt;"Gas boiler",Table11[[#This Row],[Subsector]]&lt;&gt;"Industry"),1,0)</f>
        <v>0</v>
      </c>
      <c r="CO2693" s="19">
        <v>0</v>
      </c>
    </row>
    <row r="2694" spans="87:93" x14ac:dyDescent="0.25">
      <c r="CI2694" t="s">
        <v>211</v>
      </c>
      <c r="CJ2694">
        <v>645</v>
      </c>
      <c r="CK2694" t="s">
        <v>453</v>
      </c>
      <c r="CL2694" t="s">
        <v>281</v>
      </c>
      <c r="CN2694">
        <f>IF(AND(Table11[[#This Row],[CF heating system]]&lt;&gt;"Gas boiler",Table11[[#This Row],[Subsector]]&lt;&gt;"Industry"),1,0)</f>
        <v>0</v>
      </c>
      <c r="CO2694" s="19">
        <v>0</v>
      </c>
    </row>
    <row r="2695" spans="87:93" x14ac:dyDescent="0.25">
      <c r="CI2695" t="s">
        <v>211</v>
      </c>
      <c r="CJ2695">
        <v>646</v>
      </c>
      <c r="CK2695" t="s">
        <v>453</v>
      </c>
      <c r="CL2695" t="s">
        <v>282</v>
      </c>
      <c r="CN2695">
        <f>IF(AND(Table11[[#This Row],[CF heating system]]&lt;&gt;"Gas boiler",Table11[[#This Row],[Subsector]]&lt;&gt;"Industry"),1,0)</f>
        <v>0</v>
      </c>
      <c r="CO2695" s="19">
        <v>0</v>
      </c>
    </row>
    <row r="2696" spans="87:93" x14ac:dyDescent="0.25">
      <c r="CI2696" t="s">
        <v>211</v>
      </c>
      <c r="CJ2696">
        <v>647</v>
      </c>
      <c r="CK2696" t="s">
        <v>453</v>
      </c>
      <c r="CL2696" t="s">
        <v>286</v>
      </c>
      <c r="CN2696">
        <f>IF(AND(Table11[[#This Row],[CF heating system]]&lt;&gt;"Gas boiler",Table11[[#This Row],[Subsector]]&lt;&gt;"Industry"),1,0)</f>
        <v>0</v>
      </c>
      <c r="CO2696" s="19">
        <v>0</v>
      </c>
    </row>
    <row r="2697" spans="87:93" x14ac:dyDescent="0.25">
      <c r="CI2697" t="s">
        <v>211</v>
      </c>
      <c r="CJ2697">
        <v>648</v>
      </c>
      <c r="CK2697" t="s">
        <v>453</v>
      </c>
      <c r="CL2697" t="s">
        <v>462</v>
      </c>
      <c r="CN2697">
        <f>IF(AND(Table11[[#This Row],[CF heating system]]&lt;&gt;"Gas boiler",Table11[[#This Row],[Subsector]]&lt;&gt;"Industry"),1,0)</f>
        <v>0</v>
      </c>
      <c r="CO2697" s="19">
        <v>0</v>
      </c>
    </row>
    <row r="2698" spans="87:93" x14ac:dyDescent="0.25">
      <c r="CI2698" t="s">
        <v>211</v>
      </c>
      <c r="CJ2698">
        <v>649</v>
      </c>
      <c r="CK2698" t="s">
        <v>453</v>
      </c>
      <c r="CL2698" t="s">
        <v>475</v>
      </c>
      <c r="CN2698">
        <f>IF(AND(Table11[[#This Row],[CF heating system]]&lt;&gt;"Gas boiler",Table11[[#This Row],[Subsector]]&lt;&gt;"Industry"),1,0)</f>
        <v>0</v>
      </c>
      <c r="CO2698" s="19">
        <v>0</v>
      </c>
    </row>
    <row r="2699" spans="87:93" x14ac:dyDescent="0.25">
      <c r="CI2699" t="s">
        <v>211</v>
      </c>
      <c r="CJ2699">
        <v>650</v>
      </c>
      <c r="CK2699" t="s">
        <v>453</v>
      </c>
      <c r="CL2699" t="s">
        <v>282</v>
      </c>
      <c r="CN2699">
        <f>IF(AND(Table11[[#This Row],[CF heating system]]&lt;&gt;"Gas boiler",Table11[[#This Row],[Subsector]]&lt;&gt;"Industry"),1,0)</f>
        <v>0</v>
      </c>
      <c r="CO2699" s="19">
        <v>0</v>
      </c>
    </row>
    <row r="2700" spans="87:93" x14ac:dyDescent="0.25">
      <c r="CI2700" t="s">
        <v>211</v>
      </c>
      <c r="CJ2700">
        <v>651</v>
      </c>
      <c r="CK2700" t="s">
        <v>453</v>
      </c>
      <c r="CL2700" t="s">
        <v>267</v>
      </c>
      <c r="CN2700">
        <f>IF(AND(Table11[[#This Row],[CF heating system]]&lt;&gt;"Gas boiler",Table11[[#This Row],[Subsector]]&lt;&gt;"Industry"),1,0)</f>
        <v>0</v>
      </c>
      <c r="CO2700" s="19">
        <v>0</v>
      </c>
    </row>
    <row r="2701" spans="87:93" x14ac:dyDescent="0.25">
      <c r="CI2701" t="s">
        <v>211</v>
      </c>
      <c r="CJ2701">
        <v>652</v>
      </c>
      <c r="CK2701" t="s">
        <v>453</v>
      </c>
      <c r="CL2701" t="s">
        <v>282</v>
      </c>
      <c r="CN2701">
        <f>IF(AND(Table11[[#This Row],[CF heating system]]&lt;&gt;"Gas boiler",Table11[[#This Row],[Subsector]]&lt;&gt;"Industry"),1,0)</f>
        <v>0</v>
      </c>
      <c r="CO2701" s="19">
        <v>0</v>
      </c>
    </row>
    <row r="2702" spans="87:93" x14ac:dyDescent="0.25">
      <c r="CI2702" t="s">
        <v>211</v>
      </c>
      <c r="CJ2702">
        <v>653</v>
      </c>
      <c r="CK2702" t="s">
        <v>453</v>
      </c>
      <c r="CL2702" t="s">
        <v>286</v>
      </c>
      <c r="CN2702">
        <f>IF(AND(Table11[[#This Row],[CF heating system]]&lt;&gt;"Gas boiler",Table11[[#This Row],[Subsector]]&lt;&gt;"Industry"),1,0)</f>
        <v>0</v>
      </c>
      <c r="CO2702" s="19">
        <v>0</v>
      </c>
    </row>
    <row r="2703" spans="87:93" x14ac:dyDescent="0.25">
      <c r="CI2703" t="s">
        <v>211</v>
      </c>
      <c r="CJ2703">
        <v>654</v>
      </c>
      <c r="CK2703" t="s">
        <v>453</v>
      </c>
      <c r="CL2703" t="s">
        <v>462</v>
      </c>
      <c r="CN2703">
        <f>IF(AND(Table11[[#This Row],[CF heating system]]&lt;&gt;"Gas boiler",Table11[[#This Row],[Subsector]]&lt;&gt;"Industry"),1,0)</f>
        <v>0</v>
      </c>
      <c r="CO2703" s="19">
        <v>0</v>
      </c>
    </row>
    <row r="2704" spans="87:93" x14ac:dyDescent="0.25">
      <c r="CI2704" t="s">
        <v>211</v>
      </c>
      <c r="CJ2704">
        <v>655</v>
      </c>
      <c r="CK2704" t="s">
        <v>453</v>
      </c>
      <c r="CL2704" t="s">
        <v>475</v>
      </c>
      <c r="CN2704">
        <f>IF(AND(Table11[[#This Row],[CF heating system]]&lt;&gt;"Gas boiler",Table11[[#This Row],[Subsector]]&lt;&gt;"Industry"),1,0)</f>
        <v>0</v>
      </c>
      <c r="CO2704" s="19">
        <v>0</v>
      </c>
    </row>
    <row r="2705" spans="87:93" x14ac:dyDescent="0.25">
      <c r="CI2705" t="s">
        <v>211</v>
      </c>
      <c r="CJ2705">
        <v>656</v>
      </c>
      <c r="CK2705" t="s">
        <v>453</v>
      </c>
      <c r="CL2705" t="s">
        <v>282</v>
      </c>
      <c r="CN2705">
        <f>IF(AND(Table11[[#This Row],[CF heating system]]&lt;&gt;"Gas boiler",Table11[[#This Row],[Subsector]]&lt;&gt;"Industry"),1,0)</f>
        <v>0</v>
      </c>
      <c r="CO2705" s="19">
        <v>0</v>
      </c>
    </row>
    <row r="2706" spans="87:93" x14ac:dyDescent="0.25">
      <c r="CI2706" t="s">
        <v>211</v>
      </c>
      <c r="CJ2706">
        <v>657</v>
      </c>
      <c r="CK2706" t="s">
        <v>453</v>
      </c>
      <c r="CL2706" t="s">
        <v>462</v>
      </c>
      <c r="CN2706">
        <f>IF(AND(Table11[[#This Row],[CF heating system]]&lt;&gt;"Gas boiler",Table11[[#This Row],[Subsector]]&lt;&gt;"Industry"),1,0)</f>
        <v>0</v>
      </c>
      <c r="CO2706" s="19">
        <v>0</v>
      </c>
    </row>
    <row r="2707" spans="87:93" x14ac:dyDescent="0.25">
      <c r="CI2707" t="s">
        <v>211</v>
      </c>
      <c r="CJ2707">
        <v>658</v>
      </c>
      <c r="CK2707" t="s">
        <v>453</v>
      </c>
      <c r="CL2707" t="s">
        <v>286</v>
      </c>
      <c r="CN2707">
        <f>IF(AND(Table11[[#This Row],[CF heating system]]&lt;&gt;"Gas boiler",Table11[[#This Row],[Subsector]]&lt;&gt;"Industry"),1,0)</f>
        <v>0</v>
      </c>
      <c r="CO2707" s="19">
        <v>0</v>
      </c>
    </row>
    <row r="2708" spans="87:93" x14ac:dyDescent="0.25">
      <c r="CI2708" t="s">
        <v>211</v>
      </c>
      <c r="CJ2708">
        <v>659</v>
      </c>
      <c r="CK2708" t="s">
        <v>453</v>
      </c>
      <c r="CL2708" t="s">
        <v>458</v>
      </c>
      <c r="CN2708">
        <f>IF(AND(Table11[[#This Row],[CF heating system]]&lt;&gt;"Gas boiler",Table11[[#This Row],[Subsector]]&lt;&gt;"Industry"),1,0)</f>
        <v>0</v>
      </c>
      <c r="CO2708" s="19">
        <v>0</v>
      </c>
    </row>
    <row r="2709" spans="87:93" x14ac:dyDescent="0.25">
      <c r="CI2709" t="s">
        <v>211</v>
      </c>
      <c r="CJ2709">
        <v>660</v>
      </c>
      <c r="CK2709" t="s">
        <v>453</v>
      </c>
      <c r="CL2709" t="s">
        <v>462</v>
      </c>
      <c r="CN2709">
        <f>IF(AND(Table11[[#This Row],[CF heating system]]&lt;&gt;"Gas boiler",Table11[[#This Row],[Subsector]]&lt;&gt;"Industry"),1,0)</f>
        <v>0</v>
      </c>
      <c r="CO2709" s="19">
        <v>0</v>
      </c>
    </row>
    <row r="2710" spans="87:93" x14ac:dyDescent="0.25">
      <c r="CI2710" t="s">
        <v>211</v>
      </c>
      <c r="CJ2710">
        <v>661</v>
      </c>
      <c r="CK2710" t="s">
        <v>453</v>
      </c>
      <c r="CL2710" t="s">
        <v>286</v>
      </c>
      <c r="CN2710">
        <f>IF(AND(Table11[[#This Row],[CF heating system]]&lt;&gt;"Gas boiler",Table11[[#This Row],[Subsector]]&lt;&gt;"Industry"),1,0)</f>
        <v>0</v>
      </c>
      <c r="CO2710" s="19">
        <v>0</v>
      </c>
    </row>
    <row r="2711" spans="87:93" x14ac:dyDescent="0.25">
      <c r="CI2711" t="s">
        <v>211</v>
      </c>
      <c r="CJ2711">
        <v>662</v>
      </c>
      <c r="CK2711" t="s">
        <v>453</v>
      </c>
      <c r="CL2711" t="s">
        <v>462</v>
      </c>
      <c r="CN2711">
        <f>IF(AND(Table11[[#This Row],[CF heating system]]&lt;&gt;"Gas boiler",Table11[[#This Row],[Subsector]]&lt;&gt;"Industry"),1,0)</f>
        <v>0</v>
      </c>
      <c r="CO2711" s="19">
        <v>0</v>
      </c>
    </row>
    <row r="2712" spans="87:93" x14ac:dyDescent="0.25">
      <c r="CI2712" t="s">
        <v>211</v>
      </c>
      <c r="CJ2712">
        <v>663</v>
      </c>
      <c r="CK2712" t="s">
        <v>453</v>
      </c>
      <c r="CL2712" t="s">
        <v>475</v>
      </c>
      <c r="CN2712">
        <f>IF(AND(Table11[[#This Row],[CF heating system]]&lt;&gt;"Gas boiler",Table11[[#This Row],[Subsector]]&lt;&gt;"Industry"),1,0)</f>
        <v>0</v>
      </c>
      <c r="CO2712" s="19">
        <v>0</v>
      </c>
    </row>
    <row r="2713" spans="87:93" x14ac:dyDescent="0.25">
      <c r="CI2713" t="s">
        <v>211</v>
      </c>
      <c r="CJ2713">
        <v>664</v>
      </c>
      <c r="CK2713" t="s">
        <v>453</v>
      </c>
      <c r="CL2713" t="s">
        <v>281</v>
      </c>
      <c r="CN2713">
        <f>IF(AND(Table11[[#This Row],[CF heating system]]&lt;&gt;"Gas boiler",Table11[[#This Row],[Subsector]]&lt;&gt;"Industry"),1,0)</f>
        <v>0</v>
      </c>
      <c r="CO2713" s="19">
        <v>0</v>
      </c>
    </row>
    <row r="2714" spans="87:93" x14ac:dyDescent="0.25">
      <c r="CI2714" t="s">
        <v>211</v>
      </c>
      <c r="CJ2714">
        <v>665</v>
      </c>
      <c r="CK2714" t="s">
        <v>453</v>
      </c>
      <c r="CL2714" t="s">
        <v>286</v>
      </c>
      <c r="CN2714">
        <f>IF(AND(Table11[[#This Row],[CF heating system]]&lt;&gt;"Gas boiler",Table11[[#This Row],[Subsector]]&lt;&gt;"Industry"),1,0)</f>
        <v>0</v>
      </c>
      <c r="CO2714" s="19">
        <v>0</v>
      </c>
    </row>
    <row r="2715" spans="87:93" x14ac:dyDescent="0.25">
      <c r="CI2715" t="s">
        <v>211</v>
      </c>
      <c r="CJ2715">
        <v>666</v>
      </c>
      <c r="CK2715" t="s">
        <v>453</v>
      </c>
      <c r="CL2715" t="s">
        <v>267</v>
      </c>
      <c r="CN2715">
        <f>IF(AND(Table11[[#This Row],[CF heating system]]&lt;&gt;"Gas boiler",Table11[[#This Row],[Subsector]]&lt;&gt;"Industry"),1,0)</f>
        <v>0</v>
      </c>
      <c r="CO2715" s="19">
        <v>0</v>
      </c>
    </row>
    <row r="2716" spans="87:93" x14ac:dyDescent="0.25">
      <c r="CI2716" t="s">
        <v>211</v>
      </c>
      <c r="CJ2716">
        <v>667</v>
      </c>
      <c r="CK2716" t="s">
        <v>453</v>
      </c>
      <c r="CL2716" t="s">
        <v>458</v>
      </c>
      <c r="CN2716">
        <f>IF(AND(Table11[[#This Row],[CF heating system]]&lt;&gt;"Gas boiler",Table11[[#This Row],[Subsector]]&lt;&gt;"Industry"),1,0)</f>
        <v>0</v>
      </c>
      <c r="CO2716" s="19">
        <v>0</v>
      </c>
    </row>
    <row r="2717" spans="87:93" x14ac:dyDescent="0.25">
      <c r="CI2717" t="s">
        <v>211</v>
      </c>
      <c r="CJ2717">
        <v>668</v>
      </c>
      <c r="CK2717" t="s">
        <v>453</v>
      </c>
      <c r="CL2717" t="s">
        <v>282</v>
      </c>
      <c r="CN2717">
        <f>IF(AND(Table11[[#This Row],[CF heating system]]&lt;&gt;"Gas boiler",Table11[[#This Row],[Subsector]]&lt;&gt;"Industry"),1,0)</f>
        <v>0</v>
      </c>
      <c r="CO2717" s="19">
        <v>0</v>
      </c>
    </row>
    <row r="2718" spans="87:93" x14ac:dyDescent="0.25">
      <c r="CI2718" t="s">
        <v>211</v>
      </c>
      <c r="CJ2718">
        <v>669</v>
      </c>
      <c r="CK2718" t="s">
        <v>453</v>
      </c>
      <c r="CL2718" t="s">
        <v>286</v>
      </c>
      <c r="CN2718">
        <f>IF(AND(Table11[[#This Row],[CF heating system]]&lt;&gt;"Gas boiler",Table11[[#This Row],[Subsector]]&lt;&gt;"Industry"),1,0)</f>
        <v>0</v>
      </c>
      <c r="CO2718" s="19">
        <v>0</v>
      </c>
    </row>
    <row r="2719" spans="87:93" x14ac:dyDescent="0.25">
      <c r="CI2719" t="s">
        <v>211</v>
      </c>
      <c r="CJ2719">
        <v>670</v>
      </c>
      <c r="CK2719" t="s">
        <v>453</v>
      </c>
      <c r="CL2719" t="s">
        <v>458</v>
      </c>
      <c r="CN2719">
        <f>IF(AND(Table11[[#This Row],[CF heating system]]&lt;&gt;"Gas boiler",Table11[[#This Row],[Subsector]]&lt;&gt;"Industry"),1,0)</f>
        <v>0</v>
      </c>
      <c r="CO2719" s="19">
        <v>0</v>
      </c>
    </row>
    <row r="2720" spans="87:93" x14ac:dyDescent="0.25">
      <c r="CI2720" t="s">
        <v>211</v>
      </c>
      <c r="CJ2720">
        <v>671</v>
      </c>
      <c r="CK2720" t="s">
        <v>453</v>
      </c>
      <c r="CL2720" t="s">
        <v>462</v>
      </c>
      <c r="CN2720">
        <f>IF(AND(Table11[[#This Row],[CF heating system]]&lt;&gt;"Gas boiler",Table11[[#This Row],[Subsector]]&lt;&gt;"Industry"),1,0)</f>
        <v>0</v>
      </c>
      <c r="CO2720" s="19">
        <v>0</v>
      </c>
    </row>
    <row r="2721" spans="87:93" x14ac:dyDescent="0.25">
      <c r="CI2721" t="s">
        <v>211</v>
      </c>
      <c r="CJ2721">
        <v>672</v>
      </c>
      <c r="CK2721" t="s">
        <v>453</v>
      </c>
      <c r="CL2721" t="s">
        <v>475</v>
      </c>
      <c r="CN2721">
        <f>IF(AND(Table11[[#This Row],[CF heating system]]&lt;&gt;"Gas boiler",Table11[[#This Row],[Subsector]]&lt;&gt;"Industry"),1,0)</f>
        <v>0</v>
      </c>
      <c r="CO2721" s="19">
        <v>0</v>
      </c>
    </row>
    <row r="2722" spans="87:93" x14ac:dyDescent="0.25">
      <c r="CI2722" t="s">
        <v>211</v>
      </c>
      <c r="CJ2722">
        <v>673</v>
      </c>
      <c r="CK2722" t="s">
        <v>453</v>
      </c>
      <c r="CL2722" t="s">
        <v>281</v>
      </c>
      <c r="CN2722">
        <f>IF(AND(Table11[[#This Row],[CF heating system]]&lt;&gt;"Gas boiler",Table11[[#This Row],[Subsector]]&lt;&gt;"Industry"),1,0)</f>
        <v>0</v>
      </c>
      <c r="CO2722" s="19">
        <v>0</v>
      </c>
    </row>
    <row r="2723" spans="87:93" x14ac:dyDescent="0.25">
      <c r="CI2723" t="s">
        <v>211</v>
      </c>
      <c r="CJ2723">
        <v>674</v>
      </c>
      <c r="CK2723" t="s">
        <v>453</v>
      </c>
      <c r="CL2723" t="s">
        <v>282</v>
      </c>
      <c r="CN2723">
        <f>IF(AND(Table11[[#This Row],[CF heating system]]&lt;&gt;"Gas boiler",Table11[[#This Row],[Subsector]]&lt;&gt;"Industry"),1,0)</f>
        <v>0</v>
      </c>
      <c r="CO2723" s="19">
        <v>0</v>
      </c>
    </row>
    <row r="2724" spans="87:93" x14ac:dyDescent="0.25">
      <c r="CI2724" t="s">
        <v>211</v>
      </c>
      <c r="CJ2724">
        <v>675</v>
      </c>
      <c r="CK2724" t="s">
        <v>453</v>
      </c>
      <c r="CL2724" t="s">
        <v>286</v>
      </c>
      <c r="CN2724">
        <f>IF(AND(Table11[[#This Row],[CF heating system]]&lt;&gt;"Gas boiler",Table11[[#This Row],[Subsector]]&lt;&gt;"Industry"),1,0)</f>
        <v>0</v>
      </c>
      <c r="CO2724" s="19">
        <v>0</v>
      </c>
    </row>
    <row r="2725" spans="87:93" x14ac:dyDescent="0.25">
      <c r="CI2725" t="s">
        <v>211</v>
      </c>
      <c r="CJ2725">
        <v>676</v>
      </c>
      <c r="CK2725" t="s">
        <v>453</v>
      </c>
      <c r="CL2725" t="s">
        <v>462</v>
      </c>
      <c r="CN2725">
        <f>IF(AND(Table11[[#This Row],[CF heating system]]&lt;&gt;"Gas boiler",Table11[[#This Row],[Subsector]]&lt;&gt;"Industry"),1,0)</f>
        <v>0</v>
      </c>
      <c r="CO2725" s="19">
        <v>0</v>
      </c>
    </row>
    <row r="2726" spans="87:93" x14ac:dyDescent="0.25">
      <c r="CI2726" t="s">
        <v>211</v>
      </c>
      <c r="CJ2726">
        <v>677</v>
      </c>
      <c r="CK2726" t="s">
        <v>453</v>
      </c>
      <c r="CL2726" t="s">
        <v>475</v>
      </c>
      <c r="CN2726">
        <f>IF(AND(Table11[[#This Row],[CF heating system]]&lt;&gt;"Gas boiler",Table11[[#This Row],[Subsector]]&lt;&gt;"Industry"),1,0)</f>
        <v>0</v>
      </c>
      <c r="CO2726" s="19">
        <v>0</v>
      </c>
    </row>
    <row r="2727" spans="87:93" x14ac:dyDescent="0.25">
      <c r="CI2727" t="s">
        <v>211</v>
      </c>
      <c r="CJ2727">
        <v>678</v>
      </c>
      <c r="CK2727" t="s">
        <v>453</v>
      </c>
      <c r="CL2727" t="s">
        <v>281</v>
      </c>
      <c r="CN2727">
        <f>IF(AND(Table11[[#This Row],[CF heating system]]&lt;&gt;"Gas boiler",Table11[[#This Row],[Subsector]]&lt;&gt;"Industry"),1,0)</f>
        <v>0</v>
      </c>
      <c r="CO2727" s="19">
        <v>0</v>
      </c>
    </row>
    <row r="2728" spans="87:93" x14ac:dyDescent="0.25">
      <c r="CI2728" t="s">
        <v>211</v>
      </c>
      <c r="CJ2728">
        <v>679</v>
      </c>
      <c r="CK2728" t="s">
        <v>453</v>
      </c>
      <c r="CL2728" t="s">
        <v>282</v>
      </c>
      <c r="CN2728">
        <f>IF(AND(Table11[[#This Row],[CF heating system]]&lt;&gt;"Gas boiler",Table11[[#This Row],[Subsector]]&lt;&gt;"Industry"),1,0)</f>
        <v>0</v>
      </c>
      <c r="CO2728" s="19">
        <v>0</v>
      </c>
    </row>
    <row r="2729" spans="87:93" x14ac:dyDescent="0.25">
      <c r="CI2729" t="s">
        <v>211</v>
      </c>
      <c r="CJ2729">
        <v>680</v>
      </c>
      <c r="CK2729" t="s">
        <v>453</v>
      </c>
      <c r="CL2729" t="s">
        <v>286</v>
      </c>
      <c r="CN2729">
        <f>IF(AND(Table11[[#This Row],[CF heating system]]&lt;&gt;"Gas boiler",Table11[[#This Row],[Subsector]]&lt;&gt;"Industry"),1,0)</f>
        <v>0</v>
      </c>
      <c r="CO2729" s="19">
        <v>0</v>
      </c>
    </row>
  </sheetData>
  <phoneticPr fontId="18" type="noConversion"/>
  <pageMargins left="0.7" right="0.7" top="0.75" bottom="0.75" header="0.3" footer="0.3"/>
  <pageSetup paperSize="9" orientation="portrait" r:id="rId1"/>
  <legacy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27324-0C74-4E23-ABFB-BD2708F97DE8}">
  <dimension ref="B3:J10"/>
  <sheetViews>
    <sheetView workbookViewId="0">
      <selection activeCell="J4" sqref="J4"/>
    </sheetView>
  </sheetViews>
  <sheetFormatPr defaultRowHeight="15" x14ac:dyDescent="0.25"/>
  <cols>
    <col min="2" max="2" width="18.140625" bestFit="1" customWidth="1"/>
    <col min="4" max="4" width="15.85546875" customWidth="1"/>
    <col min="7" max="7" width="13.140625" bestFit="1" customWidth="1"/>
    <col min="8" max="8" width="21.140625" bestFit="1" customWidth="1"/>
    <col min="9" max="9" width="14" bestFit="1" customWidth="1"/>
    <col min="10" max="10" width="22.140625" bestFit="1" customWidth="1"/>
  </cols>
  <sheetData>
    <row r="3" spans="2:10" x14ac:dyDescent="0.25">
      <c r="B3" t="s">
        <v>4</v>
      </c>
      <c r="C3" t="s">
        <v>396</v>
      </c>
      <c r="D3" t="s">
        <v>398</v>
      </c>
      <c r="E3" t="s">
        <v>399</v>
      </c>
      <c r="F3" t="s">
        <v>400</v>
      </c>
      <c r="G3" t="s">
        <v>401</v>
      </c>
      <c r="H3" t="s">
        <v>402</v>
      </c>
      <c r="I3" t="s">
        <v>403</v>
      </c>
      <c r="J3" t="s">
        <v>404</v>
      </c>
    </row>
    <row r="4" spans="2:10" x14ac:dyDescent="0.25">
      <c r="B4" t="s">
        <v>568</v>
      </c>
      <c r="C4">
        <v>2020</v>
      </c>
      <c r="D4">
        <v>50</v>
      </c>
      <c r="E4" t="s">
        <v>448</v>
      </c>
      <c r="F4" t="s">
        <v>413</v>
      </c>
      <c r="G4" s="19">
        <f>'Technology Performance &amp; Costs'!J47-'Technology Performance &amp; Costs'!J25</f>
        <v>-5051.7505000000001</v>
      </c>
      <c r="H4" s="39">
        <f>'Technology Performance &amp; Costs'!K47-'Technology Performance &amp; Costs'!K25</f>
        <v>-630.35163249999994</v>
      </c>
      <c r="I4" s="39">
        <f>'Technology Performance &amp; Costs'!L47-'Technology Performance &amp; Costs'!L25</f>
        <v>0</v>
      </c>
      <c r="J4" s="39">
        <f>'Technology Performance &amp; Costs'!M47-'Technology Performance &amp; Costs'!M25</f>
        <v>-1.154805274000001</v>
      </c>
    </row>
    <row r="5" spans="2:10" x14ac:dyDescent="0.25">
      <c r="B5" t="s">
        <v>568</v>
      </c>
      <c r="C5">
        <v>2020</v>
      </c>
      <c r="D5">
        <v>100</v>
      </c>
      <c r="E5" t="s">
        <v>448</v>
      </c>
      <c r="F5" t="s">
        <v>413</v>
      </c>
      <c r="G5" s="19">
        <f>'Technology Performance &amp; Costs'!J48-'Technology Performance &amp; Costs'!J26</f>
        <v>-5051.7505000000001</v>
      </c>
      <c r="H5" s="39">
        <f>'Technology Performance &amp; Costs'!K48-'Technology Performance &amp; Costs'!K26</f>
        <v>-606.58928049999997</v>
      </c>
      <c r="I5" s="39">
        <f>'Technology Performance &amp; Costs'!L48-'Technology Performance &amp; Costs'!L26</f>
        <v>0</v>
      </c>
      <c r="J5" s="39">
        <f>'Technology Performance &amp; Costs'!M48-'Technology Performance &amp; Costs'!M26</f>
        <v>-0.11733358299999974</v>
      </c>
    </row>
    <row r="6" spans="2:10" x14ac:dyDescent="0.25">
      <c r="B6" t="s">
        <v>568</v>
      </c>
      <c r="C6">
        <v>2020</v>
      </c>
      <c r="D6">
        <v>200</v>
      </c>
      <c r="E6" t="s">
        <v>448</v>
      </c>
      <c r="F6" t="s">
        <v>413</v>
      </c>
      <c r="G6" s="19">
        <f>'Technology Performance &amp; Costs'!J49-'Technology Performance &amp; Costs'!J27</f>
        <v>-5051.7505000000001</v>
      </c>
      <c r="H6" s="39">
        <f>'Technology Performance &amp; Costs'!K49-'Technology Performance &amp; Costs'!K27</f>
        <v>-571.16786852999996</v>
      </c>
      <c r="I6" s="39">
        <f>'Technology Performance &amp; Costs'!L49-'Technology Performance &amp; Costs'!L27</f>
        <v>0</v>
      </c>
      <c r="J6" s="39">
        <f>'Technology Performance &amp; Costs'!M49-'Technology Performance &amp; Costs'!M27</f>
        <v>-8.6911320000000458E-2</v>
      </c>
    </row>
    <row r="7" spans="2:10" x14ac:dyDescent="0.25">
      <c r="B7" t="s">
        <v>568</v>
      </c>
      <c r="C7">
        <v>2020</v>
      </c>
      <c r="D7">
        <v>300</v>
      </c>
      <c r="E7" t="s">
        <v>448</v>
      </c>
      <c r="F7" t="s">
        <v>413</v>
      </c>
      <c r="G7" s="19">
        <f>'Technology Performance &amp; Costs'!J50-'Technology Performance &amp; Costs'!J28</f>
        <v>-5051.7505000000001</v>
      </c>
      <c r="H7" s="39">
        <f>'Technology Performance &amp; Costs'!K50-'Technology Performance &amp; Costs'!K28</f>
        <v>-547.50846996000007</v>
      </c>
      <c r="I7" s="39">
        <f>'Technology Performance &amp; Costs'!L50-'Technology Performance &amp; Costs'!L28</f>
        <v>0</v>
      </c>
      <c r="J7" s="39">
        <f>'Technology Performance &amp; Costs'!M50-'Technology Performance &amp; Costs'!M28</f>
        <v>-7.2917005999999951E-2</v>
      </c>
    </row>
    <row r="8" spans="2:10" x14ac:dyDescent="0.25">
      <c r="B8" t="s">
        <v>568</v>
      </c>
      <c r="C8">
        <v>2020</v>
      </c>
      <c r="D8">
        <v>500</v>
      </c>
      <c r="E8" t="s">
        <v>448</v>
      </c>
      <c r="F8" t="s">
        <v>413</v>
      </c>
      <c r="G8" s="19">
        <f>'Technology Performance &amp; Costs'!J51-'Technology Performance &amp; Costs'!J29</f>
        <v>-5051.7505000000001</v>
      </c>
      <c r="H8" s="39">
        <f>'Technology Performance &amp; Costs'!K51-'Technology Performance &amp; Costs'!K29</f>
        <v>-516.19959453000001</v>
      </c>
      <c r="I8" s="39">
        <f>'Technology Performance &amp; Costs'!L51-'Technology Performance &amp; Costs'!L29</f>
        <v>0</v>
      </c>
      <c r="J8" s="39">
        <f>'Technology Performance &amp; Costs'!M51-'Technology Performance &amp; Costs'!M29</f>
        <v>-5.8447820000000039E-2</v>
      </c>
    </row>
    <row r="9" spans="2:10" x14ac:dyDescent="0.25">
      <c r="B9" t="s">
        <v>568</v>
      </c>
      <c r="C9">
        <v>2020</v>
      </c>
      <c r="D9">
        <v>1000</v>
      </c>
      <c r="E9" t="s">
        <v>448</v>
      </c>
      <c r="F9" t="s">
        <v>413</v>
      </c>
      <c r="G9" s="19">
        <f>'Technology Performance &amp; Costs'!J52-'Technology Performance &amp; Costs'!J30</f>
        <v>-5051.7505000000001</v>
      </c>
      <c r="H9" s="39">
        <f>'Technology Performance &amp; Costs'!K52-'Technology Performance &amp; Costs'!K30</f>
        <v>-472.94891322000001</v>
      </c>
      <c r="I9" s="39">
        <f>'Technology Performance &amp; Costs'!L52-'Technology Performance &amp; Costs'!L30</f>
        <v>0</v>
      </c>
      <c r="J9" s="39">
        <f>'Technology Performance &amp; Costs'!M52-'Technology Performance &amp; Costs'!M30</f>
        <v>-4.3293464000000004E-2</v>
      </c>
    </row>
    <row r="10" spans="2:10" x14ac:dyDescent="0.25">
      <c r="B10" t="s">
        <v>568</v>
      </c>
      <c r="C10">
        <v>2020</v>
      </c>
      <c r="D10">
        <v>100000</v>
      </c>
      <c r="E10" t="s">
        <v>448</v>
      </c>
      <c r="F10" t="s">
        <v>413</v>
      </c>
      <c r="G10" s="19">
        <f>'Technology Performance &amp; Costs'!J53-'Technology Performance &amp; Costs'!J31</f>
        <v>-5051.7505000000001</v>
      </c>
      <c r="H10" s="39">
        <f>'Technology Performance &amp; Costs'!K53-'Technology Performance &amp; Costs'!K31</f>
        <v>-430.53866304000002</v>
      </c>
      <c r="I10" s="39">
        <f>'Technology Performance &amp; Costs'!L53-'Technology Performance &amp; Costs'!L31</f>
        <v>0</v>
      </c>
      <c r="J10" s="39">
        <f>'Technology Performance &amp; Costs'!M53-'Technology Performance &amp; Costs'!M31</f>
        <v>-0.70437524899999993</v>
      </c>
    </row>
  </sheetData>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05E8-F1CD-4B7C-A35B-B674B962292F}">
  <dimension ref="B2:M3474"/>
  <sheetViews>
    <sheetView zoomScale="80" zoomScaleNormal="80" workbookViewId="0">
      <selection activeCell="K9" sqref="K9"/>
    </sheetView>
  </sheetViews>
  <sheetFormatPr defaultRowHeight="15" x14ac:dyDescent="0.25"/>
  <cols>
    <col min="1" max="1" width="10.140625" bestFit="1" customWidth="1"/>
    <col min="2" max="2" width="14.140625" bestFit="1" customWidth="1"/>
    <col min="3" max="3" width="44.5703125" bestFit="1" customWidth="1"/>
    <col min="4" max="4" width="11" bestFit="1" customWidth="1"/>
    <col min="5" max="5" width="20.85546875" customWidth="1"/>
    <col min="6" max="6" width="16.5703125" customWidth="1"/>
    <col min="7" max="7" width="18.85546875" customWidth="1"/>
    <col min="8" max="8" width="16.140625" customWidth="1"/>
    <col min="9" max="10" width="19.85546875" customWidth="1"/>
    <col min="11" max="11" width="17.140625" customWidth="1"/>
    <col min="12" max="12" width="20.85546875" customWidth="1"/>
  </cols>
  <sheetData>
    <row r="2" spans="2:13" ht="15.75" thickBot="1" x14ac:dyDescent="0.3">
      <c r="B2" t="s">
        <v>569</v>
      </c>
      <c r="C2" t="s">
        <v>4</v>
      </c>
      <c r="D2" t="s">
        <v>396</v>
      </c>
      <c r="E2" t="s">
        <v>397</v>
      </c>
      <c r="F2" t="s">
        <v>398</v>
      </c>
      <c r="G2" s="40" t="s">
        <v>570</v>
      </c>
      <c r="H2" s="40" t="s">
        <v>571</v>
      </c>
      <c r="I2" s="40" t="s">
        <v>572</v>
      </c>
      <c r="J2" s="40" t="s">
        <v>573</v>
      </c>
      <c r="K2" s="40" t="s">
        <v>574</v>
      </c>
      <c r="L2" s="40" t="s">
        <v>575</v>
      </c>
      <c r="M2" s="41" t="s">
        <v>576</v>
      </c>
    </row>
    <row r="3" spans="2:13" ht="15.75" thickTop="1" x14ac:dyDescent="0.25">
      <c r="B3">
        <v>1</v>
      </c>
      <c r="C3" t="s">
        <v>33</v>
      </c>
      <c r="D3">
        <v>2020</v>
      </c>
      <c r="E3">
        <v>0</v>
      </c>
      <c r="F3">
        <v>15</v>
      </c>
      <c r="G3" s="16">
        <v>1</v>
      </c>
      <c r="H3" s="16">
        <v>1</v>
      </c>
      <c r="I3" s="16">
        <v>1</v>
      </c>
      <c r="J3" s="16">
        <v>1</v>
      </c>
      <c r="K3" s="16">
        <v>1</v>
      </c>
      <c r="L3" s="16">
        <v>1</v>
      </c>
      <c r="M3" s="16">
        <v>1</v>
      </c>
    </row>
    <row r="4" spans="2:13" x14ac:dyDescent="0.25">
      <c r="B4">
        <v>1</v>
      </c>
      <c r="C4" t="s">
        <v>33</v>
      </c>
      <c r="D4">
        <v>2021</v>
      </c>
      <c r="E4">
        <v>0</v>
      </c>
      <c r="F4">
        <v>15</v>
      </c>
      <c r="G4" s="16">
        <v>0.98</v>
      </c>
      <c r="H4" s="16">
        <v>0.98</v>
      </c>
      <c r="I4" s="16">
        <v>1</v>
      </c>
      <c r="J4" s="16">
        <v>1</v>
      </c>
      <c r="K4" s="16">
        <v>1.024</v>
      </c>
      <c r="L4" s="16">
        <v>1</v>
      </c>
      <c r="M4" s="16">
        <v>1</v>
      </c>
    </row>
    <row r="5" spans="2:13" x14ac:dyDescent="0.25">
      <c r="B5">
        <v>1</v>
      </c>
      <c r="C5" t="s">
        <v>33</v>
      </c>
      <c r="D5">
        <v>2022</v>
      </c>
      <c r="E5">
        <v>0</v>
      </c>
      <c r="F5">
        <v>15</v>
      </c>
      <c r="G5" s="16">
        <v>0.96</v>
      </c>
      <c r="H5" s="16">
        <v>0.96</v>
      </c>
      <c r="I5" s="16">
        <v>1</v>
      </c>
      <c r="J5" s="16">
        <v>1</v>
      </c>
      <c r="K5" s="16">
        <v>1.048</v>
      </c>
      <c r="L5" s="16">
        <v>1</v>
      </c>
      <c r="M5" s="16">
        <v>1</v>
      </c>
    </row>
    <row r="6" spans="2:13" x14ac:dyDescent="0.25">
      <c r="B6">
        <v>1</v>
      </c>
      <c r="C6" t="s">
        <v>33</v>
      </c>
      <c r="D6">
        <v>2023</v>
      </c>
      <c r="E6">
        <v>0</v>
      </c>
      <c r="F6">
        <v>15</v>
      </c>
      <c r="G6" s="16">
        <v>0.94</v>
      </c>
      <c r="H6" s="16">
        <v>0.94</v>
      </c>
      <c r="I6" s="16">
        <v>1</v>
      </c>
      <c r="J6" s="16">
        <v>1</v>
      </c>
      <c r="K6" s="16">
        <v>1.0720000000000001</v>
      </c>
      <c r="L6" s="16">
        <v>1</v>
      </c>
      <c r="M6" s="16">
        <v>1</v>
      </c>
    </row>
    <row r="7" spans="2:13" x14ac:dyDescent="0.25">
      <c r="B7">
        <v>1</v>
      </c>
      <c r="C7" t="s">
        <v>33</v>
      </c>
      <c r="D7">
        <v>2024</v>
      </c>
      <c r="E7">
        <v>0</v>
      </c>
      <c r="F7">
        <v>15</v>
      </c>
      <c r="G7" s="16">
        <v>0.92</v>
      </c>
      <c r="H7" s="16">
        <v>0.92</v>
      </c>
      <c r="I7" s="16">
        <v>1</v>
      </c>
      <c r="J7" s="16">
        <v>1</v>
      </c>
      <c r="K7" s="16">
        <v>1.0960000000000001</v>
      </c>
      <c r="L7" s="16">
        <v>1</v>
      </c>
      <c r="M7" s="16">
        <v>1</v>
      </c>
    </row>
    <row r="8" spans="2:13" x14ac:dyDescent="0.25">
      <c r="B8">
        <v>1</v>
      </c>
      <c r="C8" t="s">
        <v>33</v>
      </c>
      <c r="D8">
        <v>2025</v>
      </c>
      <c r="E8">
        <v>0</v>
      </c>
      <c r="F8">
        <v>15</v>
      </c>
      <c r="G8" s="16">
        <v>0.9</v>
      </c>
      <c r="H8" s="16">
        <v>0.9</v>
      </c>
      <c r="I8" s="16">
        <v>1</v>
      </c>
      <c r="J8" s="16">
        <v>1</v>
      </c>
      <c r="K8" s="16">
        <v>1.1200000000000001</v>
      </c>
      <c r="L8" s="16">
        <v>1</v>
      </c>
      <c r="M8" s="16">
        <v>1</v>
      </c>
    </row>
    <row r="9" spans="2:13" x14ac:dyDescent="0.25">
      <c r="B9">
        <v>1</v>
      </c>
      <c r="C9" t="s">
        <v>33</v>
      </c>
      <c r="D9">
        <v>2026</v>
      </c>
      <c r="E9">
        <v>0</v>
      </c>
      <c r="F9">
        <v>15</v>
      </c>
      <c r="G9" s="16">
        <v>0.88</v>
      </c>
      <c r="H9" s="16">
        <v>0.88</v>
      </c>
      <c r="I9" s="16">
        <v>1</v>
      </c>
      <c r="J9" s="16">
        <v>1</v>
      </c>
      <c r="K9" s="16">
        <v>1.1439999999999999</v>
      </c>
      <c r="L9" s="16">
        <v>1</v>
      </c>
      <c r="M9" s="16">
        <v>1</v>
      </c>
    </row>
    <row r="10" spans="2:13" x14ac:dyDescent="0.25">
      <c r="B10">
        <v>1</v>
      </c>
      <c r="C10" t="s">
        <v>33</v>
      </c>
      <c r="D10">
        <v>2027</v>
      </c>
      <c r="E10">
        <v>0</v>
      </c>
      <c r="F10">
        <v>15</v>
      </c>
      <c r="G10" s="16">
        <v>0.86</v>
      </c>
      <c r="H10" s="16">
        <v>0.86</v>
      </c>
      <c r="I10" s="16">
        <v>1</v>
      </c>
      <c r="J10" s="16">
        <v>1</v>
      </c>
      <c r="K10" s="16">
        <v>1.1679999999999999</v>
      </c>
      <c r="L10" s="16">
        <v>1</v>
      </c>
      <c r="M10" s="16">
        <v>1</v>
      </c>
    </row>
    <row r="11" spans="2:13" x14ac:dyDescent="0.25">
      <c r="B11">
        <v>1</v>
      </c>
      <c r="C11" t="s">
        <v>33</v>
      </c>
      <c r="D11">
        <v>2028</v>
      </c>
      <c r="E11">
        <v>0</v>
      </c>
      <c r="F11">
        <v>15</v>
      </c>
      <c r="G11" s="16">
        <v>0.84</v>
      </c>
      <c r="H11" s="16">
        <v>0.84</v>
      </c>
      <c r="I11" s="16">
        <v>1</v>
      </c>
      <c r="J11" s="16">
        <v>1</v>
      </c>
      <c r="K11" s="16">
        <v>1.1919999999999999</v>
      </c>
      <c r="L11" s="16">
        <v>1</v>
      </c>
      <c r="M11" s="16">
        <v>1</v>
      </c>
    </row>
    <row r="12" spans="2:13" x14ac:dyDescent="0.25">
      <c r="B12">
        <v>1</v>
      </c>
      <c r="C12" t="s">
        <v>33</v>
      </c>
      <c r="D12">
        <v>2029</v>
      </c>
      <c r="E12">
        <v>0</v>
      </c>
      <c r="F12">
        <v>15</v>
      </c>
      <c r="G12" s="16">
        <v>0.82</v>
      </c>
      <c r="H12" s="16">
        <v>0.82</v>
      </c>
      <c r="I12" s="16">
        <v>1</v>
      </c>
      <c r="J12" s="16">
        <v>1</v>
      </c>
      <c r="K12" s="16">
        <v>1.216</v>
      </c>
      <c r="L12" s="16">
        <v>1</v>
      </c>
      <c r="M12" s="16">
        <v>1</v>
      </c>
    </row>
    <row r="13" spans="2:13" x14ac:dyDescent="0.25">
      <c r="B13">
        <v>1</v>
      </c>
      <c r="C13" t="s">
        <v>33</v>
      </c>
      <c r="D13">
        <v>2030</v>
      </c>
      <c r="E13">
        <v>0</v>
      </c>
      <c r="F13">
        <v>15</v>
      </c>
      <c r="G13" s="16">
        <v>0.8</v>
      </c>
      <c r="H13" s="16">
        <v>0.8</v>
      </c>
      <c r="I13" s="16">
        <v>1</v>
      </c>
      <c r="J13" s="16">
        <v>1</v>
      </c>
      <c r="K13" s="16">
        <v>1.24</v>
      </c>
      <c r="L13" s="16">
        <v>1</v>
      </c>
      <c r="M13" s="16">
        <v>1</v>
      </c>
    </row>
    <row r="14" spans="2:13" x14ac:dyDescent="0.25">
      <c r="B14">
        <v>1</v>
      </c>
      <c r="C14" t="s">
        <v>33</v>
      </c>
      <c r="D14">
        <v>2031</v>
      </c>
      <c r="E14">
        <v>0</v>
      </c>
      <c r="F14">
        <v>15</v>
      </c>
      <c r="G14" s="16">
        <v>0.79500000000000004</v>
      </c>
      <c r="H14" s="16">
        <v>0.79500000000000004</v>
      </c>
      <c r="I14" s="16">
        <v>1</v>
      </c>
      <c r="J14" s="16">
        <v>1</v>
      </c>
      <c r="K14" s="16">
        <v>1.24</v>
      </c>
      <c r="L14" s="16">
        <v>1</v>
      </c>
      <c r="M14" s="16">
        <v>1</v>
      </c>
    </row>
    <row r="15" spans="2:13" x14ac:dyDescent="0.25">
      <c r="B15">
        <v>1</v>
      </c>
      <c r="C15" t="s">
        <v>33</v>
      </c>
      <c r="D15">
        <v>2032</v>
      </c>
      <c r="E15">
        <v>0</v>
      </c>
      <c r="F15">
        <v>15</v>
      </c>
      <c r="G15" s="16">
        <v>0.79</v>
      </c>
      <c r="H15" s="16">
        <v>0.79</v>
      </c>
      <c r="I15" s="16">
        <v>1</v>
      </c>
      <c r="J15" s="16">
        <v>1</v>
      </c>
      <c r="K15" s="16">
        <v>1.24</v>
      </c>
      <c r="L15" s="16">
        <v>1</v>
      </c>
      <c r="M15" s="16">
        <v>1</v>
      </c>
    </row>
    <row r="16" spans="2:13" x14ac:dyDescent="0.25">
      <c r="B16">
        <v>1</v>
      </c>
      <c r="C16" t="s">
        <v>33</v>
      </c>
      <c r="D16">
        <v>2033</v>
      </c>
      <c r="E16">
        <v>0</v>
      </c>
      <c r="F16">
        <v>15</v>
      </c>
      <c r="G16" s="16">
        <v>0.78500000000000003</v>
      </c>
      <c r="H16" s="16">
        <v>0.78500000000000003</v>
      </c>
      <c r="I16" s="16">
        <v>1</v>
      </c>
      <c r="J16" s="16">
        <v>1</v>
      </c>
      <c r="K16" s="16">
        <v>1.24</v>
      </c>
      <c r="L16" s="16">
        <v>1</v>
      </c>
      <c r="M16" s="16">
        <v>1</v>
      </c>
    </row>
    <row r="17" spans="2:13" x14ac:dyDescent="0.25">
      <c r="B17">
        <v>1</v>
      </c>
      <c r="C17" t="s">
        <v>33</v>
      </c>
      <c r="D17">
        <v>2034</v>
      </c>
      <c r="E17">
        <v>0</v>
      </c>
      <c r="F17">
        <v>15</v>
      </c>
      <c r="G17" s="16">
        <v>0.78</v>
      </c>
      <c r="H17" s="16">
        <v>0.78</v>
      </c>
      <c r="I17" s="16">
        <v>1</v>
      </c>
      <c r="J17" s="16">
        <v>1</v>
      </c>
      <c r="K17" s="16">
        <v>1.24</v>
      </c>
      <c r="L17" s="16">
        <v>1</v>
      </c>
      <c r="M17" s="16">
        <v>1</v>
      </c>
    </row>
    <row r="18" spans="2:13" x14ac:dyDescent="0.25">
      <c r="B18">
        <v>1</v>
      </c>
      <c r="C18" t="s">
        <v>33</v>
      </c>
      <c r="D18">
        <v>2035</v>
      </c>
      <c r="E18">
        <v>0</v>
      </c>
      <c r="F18">
        <v>15</v>
      </c>
      <c r="G18" s="16">
        <v>0.77500000000000002</v>
      </c>
      <c r="H18" s="16">
        <v>0.77500000000000002</v>
      </c>
      <c r="I18" s="16">
        <v>1</v>
      </c>
      <c r="J18" s="16">
        <v>1</v>
      </c>
      <c r="K18" s="16">
        <v>1.24</v>
      </c>
      <c r="L18" s="16">
        <v>1</v>
      </c>
      <c r="M18" s="16">
        <v>1</v>
      </c>
    </row>
    <row r="19" spans="2:13" x14ac:dyDescent="0.25">
      <c r="B19">
        <v>1</v>
      </c>
      <c r="C19" t="s">
        <v>33</v>
      </c>
      <c r="D19">
        <v>2036</v>
      </c>
      <c r="E19">
        <v>0</v>
      </c>
      <c r="F19">
        <v>15</v>
      </c>
      <c r="G19" s="16">
        <v>0.77</v>
      </c>
      <c r="H19" s="16">
        <v>0.77</v>
      </c>
      <c r="I19" s="16">
        <v>1</v>
      </c>
      <c r="J19" s="16">
        <v>1</v>
      </c>
      <c r="K19" s="16">
        <v>1.24</v>
      </c>
      <c r="L19" s="16">
        <v>1</v>
      </c>
      <c r="M19" s="16">
        <v>1</v>
      </c>
    </row>
    <row r="20" spans="2:13" x14ac:dyDescent="0.25">
      <c r="B20">
        <v>1</v>
      </c>
      <c r="C20" t="s">
        <v>33</v>
      </c>
      <c r="D20">
        <v>2037</v>
      </c>
      <c r="E20">
        <v>0</v>
      </c>
      <c r="F20">
        <v>15</v>
      </c>
      <c r="G20" s="16">
        <v>0.76500000000000001</v>
      </c>
      <c r="H20" s="16">
        <v>0.76500000000000001</v>
      </c>
      <c r="I20" s="16">
        <v>1</v>
      </c>
      <c r="J20" s="16">
        <v>1</v>
      </c>
      <c r="K20" s="16">
        <v>1.24</v>
      </c>
      <c r="L20" s="16">
        <v>1</v>
      </c>
      <c r="M20" s="16">
        <v>1</v>
      </c>
    </row>
    <row r="21" spans="2:13" x14ac:dyDescent="0.25">
      <c r="B21">
        <v>1</v>
      </c>
      <c r="C21" t="s">
        <v>33</v>
      </c>
      <c r="D21">
        <v>2038</v>
      </c>
      <c r="E21">
        <v>0</v>
      </c>
      <c r="F21">
        <v>15</v>
      </c>
      <c r="G21" s="16">
        <v>0.76</v>
      </c>
      <c r="H21" s="16">
        <v>0.76</v>
      </c>
      <c r="I21" s="16">
        <v>1</v>
      </c>
      <c r="J21" s="16">
        <v>1</v>
      </c>
      <c r="K21" s="16">
        <v>1.24</v>
      </c>
      <c r="L21" s="16">
        <v>1</v>
      </c>
      <c r="M21" s="16">
        <v>1</v>
      </c>
    </row>
    <row r="22" spans="2:13" x14ac:dyDescent="0.25">
      <c r="B22">
        <v>1</v>
      </c>
      <c r="C22" t="s">
        <v>33</v>
      </c>
      <c r="D22">
        <v>2039</v>
      </c>
      <c r="E22">
        <v>0</v>
      </c>
      <c r="F22">
        <v>15</v>
      </c>
      <c r="G22" s="16">
        <v>0.755</v>
      </c>
      <c r="H22" s="16">
        <v>0.755</v>
      </c>
      <c r="I22" s="16">
        <v>1</v>
      </c>
      <c r="J22" s="16">
        <v>1</v>
      </c>
      <c r="K22" s="16">
        <v>1.24</v>
      </c>
      <c r="L22" s="16">
        <v>1</v>
      </c>
      <c r="M22" s="16">
        <v>1</v>
      </c>
    </row>
    <row r="23" spans="2:13" x14ac:dyDescent="0.25">
      <c r="B23">
        <v>1</v>
      </c>
      <c r="C23" t="s">
        <v>33</v>
      </c>
      <c r="D23">
        <v>2040</v>
      </c>
      <c r="E23">
        <v>0</v>
      </c>
      <c r="F23">
        <v>15</v>
      </c>
      <c r="G23" s="16">
        <v>0.75</v>
      </c>
      <c r="H23" s="16">
        <v>0.75</v>
      </c>
      <c r="I23" s="16">
        <v>1</v>
      </c>
      <c r="J23" s="16">
        <v>1</v>
      </c>
      <c r="K23" s="16">
        <v>1.24</v>
      </c>
      <c r="L23" s="16">
        <v>1</v>
      </c>
      <c r="M23" s="16">
        <v>1</v>
      </c>
    </row>
    <row r="24" spans="2:13" x14ac:dyDescent="0.25">
      <c r="B24">
        <v>1</v>
      </c>
      <c r="C24" t="s">
        <v>33</v>
      </c>
      <c r="D24">
        <v>2041</v>
      </c>
      <c r="E24">
        <v>0</v>
      </c>
      <c r="F24">
        <v>15</v>
      </c>
      <c r="G24" s="16">
        <v>0.745</v>
      </c>
      <c r="H24" s="16">
        <v>0.745</v>
      </c>
      <c r="I24" s="16">
        <v>1</v>
      </c>
      <c r="J24" s="16">
        <v>1</v>
      </c>
      <c r="K24" s="16">
        <v>1.24</v>
      </c>
      <c r="L24" s="16">
        <v>1</v>
      </c>
      <c r="M24" s="16">
        <v>1</v>
      </c>
    </row>
    <row r="25" spans="2:13" x14ac:dyDescent="0.25">
      <c r="B25">
        <v>1</v>
      </c>
      <c r="C25" t="s">
        <v>33</v>
      </c>
      <c r="D25">
        <v>2042</v>
      </c>
      <c r="E25">
        <v>0</v>
      </c>
      <c r="F25">
        <v>15</v>
      </c>
      <c r="G25" s="16">
        <v>0.74</v>
      </c>
      <c r="H25" s="16">
        <v>0.74</v>
      </c>
      <c r="I25" s="16">
        <v>1</v>
      </c>
      <c r="J25" s="16">
        <v>1</v>
      </c>
      <c r="K25" s="16">
        <v>1.24</v>
      </c>
      <c r="L25" s="16">
        <v>1</v>
      </c>
      <c r="M25" s="16">
        <v>1</v>
      </c>
    </row>
    <row r="26" spans="2:13" x14ac:dyDescent="0.25">
      <c r="B26">
        <v>1</v>
      </c>
      <c r="C26" t="s">
        <v>33</v>
      </c>
      <c r="D26">
        <v>2043</v>
      </c>
      <c r="E26">
        <v>0</v>
      </c>
      <c r="F26">
        <v>15</v>
      </c>
      <c r="G26" s="16">
        <v>0.73499999999999999</v>
      </c>
      <c r="H26" s="16">
        <v>0.73499999999999999</v>
      </c>
      <c r="I26" s="16">
        <v>1</v>
      </c>
      <c r="J26" s="16">
        <v>1</v>
      </c>
      <c r="K26" s="16">
        <v>1.24</v>
      </c>
      <c r="L26" s="16">
        <v>1</v>
      </c>
      <c r="M26" s="16">
        <v>1</v>
      </c>
    </row>
    <row r="27" spans="2:13" x14ac:dyDescent="0.25">
      <c r="B27">
        <v>1</v>
      </c>
      <c r="C27" t="s">
        <v>33</v>
      </c>
      <c r="D27">
        <v>2044</v>
      </c>
      <c r="E27">
        <v>0</v>
      </c>
      <c r="F27">
        <v>15</v>
      </c>
      <c r="G27" s="16">
        <v>0.73</v>
      </c>
      <c r="H27" s="16">
        <v>0.73</v>
      </c>
      <c r="I27" s="16">
        <v>1</v>
      </c>
      <c r="J27" s="16">
        <v>1</v>
      </c>
      <c r="K27" s="16">
        <v>1.24</v>
      </c>
      <c r="L27" s="16">
        <v>1</v>
      </c>
      <c r="M27" s="16">
        <v>1</v>
      </c>
    </row>
    <row r="28" spans="2:13" x14ac:dyDescent="0.25">
      <c r="B28">
        <v>1</v>
      </c>
      <c r="C28" t="s">
        <v>33</v>
      </c>
      <c r="D28">
        <v>2045</v>
      </c>
      <c r="E28">
        <v>0</v>
      </c>
      <c r="F28">
        <v>15</v>
      </c>
      <c r="G28" s="16">
        <v>0.72499999999999998</v>
      </c>
      <c r="H28" s="16">
        <v>0.72499999999999998</v>
      </c>
      <c r="I28" s="16">
        <v>1</v>
      </c>
      <c r="J28" s="16">
        <v>1</v>
      </c>
      <c r="K28" s="16">
        <v>1.24</v>
      </c>
      <c r="L28" s="16">
        <v>1</v>
      </c>
      <c r="M28" s="16">
        <v>1</v>
      </c>
    </row>
    <row r="29" spans="2:13" x14ac:dyDescent="0.25">
      <c r="B29">
        <v>1</v>
      </c>
      <c r="C29" t="s">
        <v>33</v>
      </c>
      <c r="D29">
        <v>2046</v>
      </c>
      <c r="E29">
        <v>0</v>
      </c>
      <c r="F29">
        <v>15</v>
      </c>
      <c r="G29" s="16">
        <v>0.72</v>
      </c>
      <c r="H29" s="16">
        <v>0.72</v>
      </c>
      <c r="I29" s="16">
        <v>1</v>
      </c>
      <c r="J29" s="16">
        <v>1</v>
      </c>
      <c r="K29" s="16">
        <v>1.24</v>
      </c>
      <c r="L29" s="16">
        <v>1</v>
      </c>
      <c r="M29" s="16">
        <v>1</v>
      </c>
    </row>
    <row r="30" spans="2:13" x14ac:dyDescent="0.25">
      <c r="B30">
        <v>1</v>
      </c>
      <c r="C30" t="s">
        <v>33</v>
      </c>
      <c r="D30">
        <v>2047</v>
      </c>
      <c r="E30">
        <v>0</v>
      </c>
      <c r="F30">
        <v>15</v>
      </c>
      <c r="G30" s="16">
        <v>0.71499999999999997</v>
      </c>
      <c r="H30" s="16">
        <v>0.71499999999999997</v>
      </c>
      <c r="I30" s="16">
        <v>1</v>
      </c>
      <c r="J30" s="16">
        <v>1</v>
      </c>
      <c r="K30" s="16">
        <v>1.24</v>
      </c>
      <c r="L30" s="16">
        <v>1</v>
      </c>
      <c r="M30" s="16">
        <v>1</v>
      </c>
    </row>
    <row r="31" spans="2:13" x14ac:dyDescent="0.25">
      <c r="B31">
        <v>1</v>
      </c>
      <c r="C31" t="s">
        <v>33</v>
      </c>
      <c r="D31">
        <v>2048</v>
      </c>
      <c r="E31">
        <v>0</v>
      </c>
      <c r="F31">
        <v>15</v>
      </c>
      <c r="G31" s="16">
        <v>0.71</v>
      </c>
      <c r="H31" s="16">
        <v>0.71</v>
      </c>
      <c r="I31" s="16">
        <v>1</v>
      </c>
      <c r="J31" s="16">
        <v>1</v>
      </c>
      <c r="K31" s="16">
        <v>1.24</v>
      </c>
      <c r="L31" s="16">
        <v>1</v>
      </c>
      <c r="M31" s="16">
        <v>1</v>
      </c>
    </row>
    <row r="32" spans="2:13" x14ac:dyDescent="0.25">
      <c r="B32">
        <v>1</v>
      </c>
      <c r="C32" t="s">
        <v>33</v>
      </c>
      <c r="D32">
        <v>2049</v>
      </c>
      <c r="E32">
        <v>0</v>
      </c>
      <c r="F32">
        <v>15</v>
      </c>
      <c r="G32" s="16">
        <v>0.70499999999999996</v>
      </c>
      <c r="H32" s="16">
        <v>0.70499999999999996</v>
      </c>
      <c r="I32" s="16">
        <v>1</v>
      </c>
      <c r="J32" s="16">
        <v>1</v>
      </c>
      <c r="K32" s="16">
        <v>1.24</v>
      </c>
      <c r="L32" s="16">
        <v>1</v>
      </c>
      <c r="M32" s="16">
        <v>1</v>
      </c>
    </row>
    <row r="33" spans="2:13" x14ac:dyDescent="0.25">
      <c r="B33">
        <v>1</v>
      </c>
      <c r="C33" t="s">
        <v>33</v>
      </c>
      <c r="D33">
        <v>2050</v>
      </c>
      <c r="E33">
        <v>0</v>
      </c>
      <c r="F33">
        <v>15</v>
      </c>
      <c r="G33" s="16">
        <v>0.7</v>
      </c>
      <c r="H33" s="16">
        <v>0.7</v>
      </c>
      <c r="I33" s="16">
        <v>1</v>
      </c>
      <c r="J33" s="16">
        <v>1</v>
      </c>
      <c r="K33" s="16">
        <v>1.24</v>
      </c>
      <c r="L33" s="16">
        <v>1</v>
      </c>
      <c r="M33" s="16">
        <v>1</v>
      </c>
    </row>
    <row r="34" spans="2:13" x14ac:dyDescent="0.25">
      <c r="B34">
        <v>2</v>
      </c>
      <c r="C34" t="s">
        <v>89</v>
      </c>
      <c r="D34">
        <v>2020</v>
      </c>
      <c r="E34">
        <v>0</v>
      </c>
      <c r="F34" s="45">
        <v>15</v>
      </c>
      <c r="G34" s="16">
        <v>1</v>
      </c>
      <c r="H34" s="16">
        <v>1</v>
      </c>
      <c r="I34" s="16">
        <v>1</v>
      </c>
      <c r="J34" s="16">
        <v>1</v>
      </c>
      <c r="K34" s="16">
        <v>1</v>
      </c>
      <c r="L34" s="16">
        <v>1</v>
      </c>
      <c r="M34" s="16">
        <v>1</v>
      </c>
    </row>
    <row r="35" spans="2:13" x14ac:dyDescent="0.25">
      <c r="B35">
        <v>2</v>
      </c>
      <c r="C35" t="s">
        <v>89</v>
      </c>
      <c r="D35">
        <v>2021</v>
      </c>
      <c r="E35">
        <v>0</v>
      </c>
      <c r="F35" s="45">
        <v>15</v>
      </c>
      <c r="G35" s="16">
        <v>0.98</v>
      </c>
      <c r="H35" s="16">
        <v>0.98</v>
      </c>
      <c r="I35" s="16">
        <v>1</v>
      </c>
      <c r="J35" s="16">
        <v>1</v>
      </c>
      <c r="K35" s="16">
        <v>1.024</v>
      </c>
      <c r="L35" s="16">
        <v>1</v>
      </c>
      <c r="M35" s="16">
        <v>1</v>
      </c>
    </row>
    <row r="36" spans="2:13" x14ac:dyDescent="0.25">
      <c r="B36">
        <v>2</v>
      </c>
      <c r="C36" t="s">
        <v>89</v>
      </c>
      <c r="D36">
        <v>2022</v>
      </c>
      <c r="E36">
        <v>0</v>
      </c>
      <c r="F36" s="45">
        <v>15</v>
      </c>
      <c r="G36" s="16">
        <v>0.96</v>
      </c>
      <c r="H36" s="16">
        <v>0.96</v>
      </c>
      <c r="I36" s="16">
        <v>1</v>
      </c>
      <c r="J36" s="16">
        <v>1</v>
      </c>
      <c r="K36" s="16">
        <v>1.048</v>
      </c>
      <c r="L36" s="16">
        <v>1</v>
      </c>
      <c r="M36" s="16">
        <v>1</v>
      </c>
    </row>
    <row r="37" spans="2:13" x14ac:dyDescent="0.25">
      <c r="B37">
        <v>2</v>
      </c>
      <c r="C37" t="s">
        <v>89</v>
      </c>
      <c r="D37">
        <v>2023</v>
      </c>
      <c r="E37">
        <v>0</v>
      </c>
      <c r="F37" s="45">
        <v>15</v>
      </c>
      <c r="G37" s="16">
        <v>0.94</v>
      </c>
      <c r="H37" s="16">
        <v>0.94</v>
      </c>
      <c r="I37" s="16">
        <v>1</v>
      </c>
      <c r="J37" s="16">
        <v>1</v>
      </c>
      <c r="K37" s="16">
        <v>1.0720000000000001</v>
      </c>
      <c r="L37" s="16">
        <v>1</v>
      </c>
      <c r="M37" s="16">
        <v>1</v>
      </c>
    </row>
    <row r="38" spans="2:13" x14ac:dyDescent="0.25">
      <c r="B38">
        <v>2</v>
      </c>
      <c r="C38" t="s">
        <v>89</v>
      </c>
      <c r="D38">
        <v>2024</v>
      </c>
      <c r="E38">
        <v>0</v>
      </c>
      <c r="F38" s="45">
        <v>15</v>
      </c>
      <c r="G38" s="16">
        <v>0.92</v>
      </c>
      <c r="H38" s="16">
        <v>0.92</v>
      </c>
      <c r="I38" s="16">
        <v>1</v>
      </c>
      <c r="J38" s="16">
        <v>1</v>
      </c>
      <c r="K38" s="16">
        <v>1.0960000000000001</v>
      </c>
      <c r="L38" s="16">
        <v>1</v>
      </c>
      <c r="M38" s="16">
        <v>1</v>
      </c>
    </row>
    <row r="39" spans="2:13" x14ac:dyDescent="0.25">
      <c r="B39">
        <v>2</v>
      </c>
      <c r="C39" t="s">
        <v>89</v>
      </c>
      <c r="D39">
        <v>2025</v>
      </c>
      <c r="E39">
        <v>0</v>
      </c>
      <c r="F39" s="45">
        <v>15</v>
      </c>
      <c r="G39" s="16">
        <v>0.9</v>
      </c>
      <c r="H39" s="16">
        <v>0.9</v>
      </c>
      <c r="I39" s="16">
        <v>1</v>
      </c>
      <c r="J39" s="16">
        <v>1</v>
      </c>
      <c r="K39" s="16">
        <v>1.1200000000000001</v>
      </c>
      <c r="L39" s="16">
        <v>1</v>
      </c>
      <c r="M39" s="16">
        <v>1</v>
      </c>
    </row>
    <row r="40" spans="2:13" x14ac:dyDescent="0.25">
      <c r="B40">
        <v>2</v>
      </c>
      <c r="C40" t="s">
        <v>89</v>
      </c>
      <c r="D40">
        <v>2026</v>
      </c>
      <c r="E40">
        <v>0</v>
      </c>
      <c r="F40" s="45">
        <v>15</v>
      </c>
      <c r="G40" s="16">
        <v>0.88</v>
      </c>
      <c r="H40" s="16">
        <v>0.88</v>
      </c>
      <c r="I40" s="16">
        <v>1</v>
      </c>
      <c r="J40" s="16">
        <v>1</v>
      </c>
      <c r="K40" s="16">
        <v>1.1439999999999999</v>
      </c>
      <c r="L40" s="16">
        <v>1</v>
      </c>
      <c r="M40" s="16">
        <v>1</v>
      </c>
    </row>
    <row r="41" spans="2:13" x14ac:dyDescent="0.25">
      <c r="B41">
        <v>2</v>
      </c>
      <c r="C41" t="s">
        <v>89</v>
      </c>
      <c r="D41">
        <v>2027</v>
      </c>
      <c r="E41">
        <v>0</v>
      </c>
      <c r="F41" s="45">
        <v>15</v>
      </c>
      <c r="G41" s="16">
        <v>0.86</v>
      </c>
      <c r="H41" s="16">
        <v>0.86</v>
      </c>
      <c r="I41" s="16">
        <v>1</v>
      </c>
      <c r="J41" s="16">
        <v>1</v>
      </c>
      <c r="K41" s="16">
        <v>1.1679999999999999</v>
      </c>
      <c r="L41" s="16">
        <v>1</v>
      </c>
      <c r="M41" s="16">
        <v>1</v>
      </c>
    </row>
    <row r="42" spans="2:13" x14ac:dyDescent="0.25">
      <c r="B42">
        <v>2</v>
      </c>
      <c r="C42" t="s">
        <v>89</v>
      </c>
      <c r="D42">
        <v>2028</v>
      </c>
      <c r="E42">
        <v>0</v>
      </c>
      <c r="F42" s="45">
        <v>15</v>
      </c>
      <c r="G42" s="16">
        <v>0.84</v>
      </c>
      <c r="H42" s="16">
        <v>0.84</v>
      </c>
      <c r="I42" s="16">
        <v>1</v>
      </c>
      <c r="J42" s="16">
        <v>1</v>
      </c>
      <c r="K42" s="16">
        <v>1.1919999999999999</v>
      </c>
      <c r="L42" s="16">
        <v>1</v>
      </c>
      <c r="M42" s="16">
        <v>1</v>
      </c>
    </row>
    <row r="43" spans="2:13" x14ac:dyDescent="0.25">
      <c r="B43">
        <v>2</v>
      </c>
      <c r="C43" t="s">
        <v>89</v>
      </c>
      <c r="D43">
        <v>2029</v>
      </c>
      <c r="E43">
        <v>0</v>
      </c>
      <c r="F43" s="45">
        <v>15</v>
      </c>
      <c r="G43" s="16">
        <v>0.82</v>
      </c>
      <c r="H43" s="16">
        <v>0.82</v>
      </c>
      <c r="I43" s="16">
        <v>1</v>
      </c>
      <c r="J43" s="16">
        <v>1</v>
      </c>
      <c r="K43" s="16">
        <v>1.216</v>
      </c>
      <c r="L43" s="16">
        <v>1</v>
      </c>
      <c r="M43" s="16">
        <v>1</v>
      </c>
    </row>
    <row r="44" spans="2:13" x14ac:dyDescent="0.25">
      <c r="B44">
        <v>2</v>
      </c>
      <c r="C44" t="s">
        <v>89</v>
      </c>
      <c r="D44">
        <v>2030</v>
      </c>
      <c r="E44">
        <v>0</v>
      </c>
      <c r="F44" s="45">
        <v>15</v>
      </c>
      <c r="G44" s="16">
        <v>0.8</v>
      </c>
      <c r="H44" s="16">
        <v>0.8</v>
      </c>
      <c r="I44" s="16">
        <v>1</v>
      </c>
      <c r="J44" s="16">
        <v>1</v>
      </c>
      <c r="K44" s="16">
        <v>1.2</v>
      </c>
      <c r="L44" s="16">
        <v>1</v>
      </c>
      <c r="M44" s="16">
        <v>1</v>
      </c>
    </row>
    <row r="45" spans="2:13" x14ac:dyDescent="0.25">
      <c r="B45">
        <v>2</v>
      </c>
      <c r="C45" t="s">
        <v>89</v>
      </c>
      <c r="D45">
        <v>2031</v>
      </c>
      <c r="E45">
        <v>0</v>
      </c>
      <c r="F45" s="45">
        <v>15</v>
      </c>
      <c r="G45" s="16">
        <v>0.79500000000000004</v>
      </c>
      <c r="H45" s="16">
        <v>0.79500000000000004</v>
      </c>
      <c r="I45" s="16">
        <v>1</v>
      </c>
      <c r="J45" s="16">
        <v>1</v>
      </c>
      <c r="K45" s="16">
        <v>1.2</v>
      </c>
      <c r="L45" s="16">
        <v>1</v>
      </c>
      <c r="M45" s="16">
        <v>1</v>
      </c>
    </row>
    <row r="46" spans="2:13" x14ac:dyDescent="0.25">
      <c r="B46">
        <v>2</v>
      </c>
      <c r="C46" t="s">
        <v>89</v>
      </c>
      <c r="D46">
        <v>2032</v>
      </c>
      <c r="E46">
        <v>0</v>
      </c>
      <c r="F46" s="45">
        <v>15</v>
      </c>
      <c r="G46" s="16">
        <v>0.79</v>
      </c>
      <c r="H46" s="16">
        <v>0.79</v>
      </c>
      <c r="I46" s="16">
        <v>1</v>
      </c>
      <c r="J46" s="16">
        <v>1</v>
      </c>
      <c r="K46" s="16">
        <v>1.2</v>
      </c>
      <c r="L46" s="16">
        <v>1</v>
      </c>
      <c r="M46" s="16">
        <v>1</v>
      </c>
    </row>
    <row r="47" spans="2:13" x14ac:dyDescent="0.25">
      <c r="B47">
        <v>2</v>
      </c>
      <c r="C47" t="s">
        <v>89</v>
      </c>
      <c r="D47">
        <v>2033</v>
      </c>
      <c r="E47">
        <v>0</v>
      </c>
      <c r="F47" s="45">
        <v>15</v>
      </c>
      <c r="G47" s="16">
        <v>0.78500000000000003</v>
      </c>
      <c r="H47" s="16">
        <v>0.78500000000000003</v>
      </c>
      <c r="I47" s="16">
        <v>1</v>
      </c>
      <c r="J47" s="16">
        <v>1</v>
      </c>
      <c r="K47" s="16">
        <v>1.2</v>
      </c>
      <c r="L47" s="16">
        <v>1</v>
      </c>
      <c r="M47" s="16">
        <v>1</v>
      </c>
    </row>
    <row r="48" spans="2:13" x14ac:dyDescent="0.25">
      <c r="B48">
        <v>2</v>
      </c>
      <c r="C48" t="s">
        <v>89</v>
      </c>
      <c r="D48">
        <v>2034</v>
      </c>
      <c r="E48">
        <v>0</v>
      </c>
      <c r="F48" s="45">
        <v>15</v>
      </c>
      <c r="G48" s="16">
        <v>0.78</v>
      </c>
      <c r="H48" s="16">
        <v>0.78</v>
      </c>
      <c r="I48" s="16">
        <v>1</v>
      </c>
      <c r="J48" s="16">
        <v>1</v>
      </c>
      <c r="K48" s="16">
        <v>1.2</v>
      </c>
      <c r="L48" s="16">
        <v>1</v>
      </c>
      <c r="M48" s="16">
        <v>1</v>
      </c>
    </row>
    <row r="49" spans="2:13" x14ac:dyDescent="0.25">
      <c r="B49">
        <v>2</v>
      </c>
      <c r="C49" t="s">
        <v>89</v>
      </c>
      <c r="D49">
        <v>2035</v>
      </c>
      <c r="E49">
        <v>0</v>
      </c>
      <c r="F49" s="45">
        <v>15</v>
      </c>
      <c r="G49" s="16">
        <v>0.77500000000000002</v>
      </c>
      <c r="H49" s="16">
        <v>0.77500000000000002</v>
      </c>
      <c r="I49" s="16">
        <v>1</v>
      </c>
      <c r="J49" s="16">
        <v>1</v>
      </c>
      <c r="K49" s="16">
        <v>1.2</v>
      </c>
      <c r="L49" s="16">
        <v>1</v>
      </c>
      <c r="M49" s="16">
        <v>1</v>
      </c>
    </row>
    <row r="50" spans="2:13" x14ac:dyDescent="0.25">
      <c r="B50">
        <v>2</v>
      </c>
      <c r="C50" t="s">
        <v>89</v>
      </c>
      <c r="D50">
        <v>2036</v>
      </c>
      <c r="E50">
        <v>0</v>
      </c>
      <c r="F50" s="45">
        <v>15</v>
      </c>
      <c r="G50" s="16">
        <v>0.77</v>
      </c>
      <c r="H50" s="16">
        <v>0.77</v>
      </c>
      <c r="I50" s="16">
        <v>1</v>
      </c>
      <c r="J50" s="16">
        <v>1</v>
      </c>
      <c r="K50" s="16">
        <v>1.2</v>
      </c>
      <c r="L50" s="16">
        <v>1</v>
      </c>
      <c r="M50" s="16">
        <v>1</v>
      </c>
    </row>
    <row r="51" spans="2:13" x14ac:dyDescent="0.25">
      <c r="B51">
        <v>2</v>
      </c>
      <c r="C51" t="s">
        <v>89</v>
      </c>
      <c r="D51">
        <v>2037</v>
      </c>
      <c r="E51">
        <v>0</v>
      </c>
      <c r="F51" s="45">
        <v>15</v>
      </c>
      <c r="G51" s="16">
        <v>0.76500000000000001</v>
      </c>
      <c r="H51" s="16">
        <v>0.76500000000000001</v>
      </c>
      <c r="I51" s="16">
        <v>1</v>
      </c>
      <c r="J51" s="16">
        <v>1</v>
      </c>
      <c r="K51" s="16">
        <v>1.2</v>
      </c>
      <c r="L51" s="16">
        <v>1</v>
      </c>
      <c r="M51" s="16">
        <v>1</v>
      </c>
    </row>
    <row r="52" spans="2:13" x14ac:dyDescent="0.25">
      <c r="B52">
        <v>2</v>
      </c>
      <c r="C52" t="s">
        <v>89</v>
      </c>
      <c r="D52">
        <v>2038</v>
      </c>
      <c r="E52">
        <v>0</v>
      </c>
      <c r="F52" s="45">
        <v>15</v>
      </c>
      <c r="G52" s="16">
        <v>0.76</v>
      </c>
      <c r="H52" s="16">
        <v>0.76</v>
      </c>
      <c r="I52" s="16">
        <v>1</v>
      </c>
      <c r="J52" s="16">
        <v>1</v>
      </c>
      <c r="K52" s="16">
        <v>1.2</v>
      </c>
      <c r="L52" s="16">
        <v>1</v>
      </c>
      <c r="M52" s="16">
        <v>1</v>
      </c>
    </row>
    <row r="53" spans="2:13" x14ac:dyDescent="0.25">
      <c r="B53">
        <v>2</v>
      </c>
      <c r="C53" t="s">
        <v>89</v>
      </c>
      <c r="D53">
        <v>2039</v>
      </c>
      <c r="E53">
        <v>0</v>
      </c>
      <c r="F53" s="45">
        <v>15</v>
      </c>
      <c r="G53" s="16">
        <v>0.755</v>
      </c>
      <c r="H53" s="16">
        <v>0.755</v>
      </c>
      <c r="I53" s="16">
        <v>1</v>
      </c>
      <c r="J53" s="16">
        <v>1</v>
      </c>
      <c r="K53" s="16">
        <v>1.2</v>
      </c>
      <c r="L53" s="16">
        <v>1</v>
      </c>
      <c r="M53" s="16">
        <v>1</v>
      </c>
    </row>
    <row r="54" spans="2:13" x14ac:dyDescent="0.25">
      <c r="B54">
        <v>2</v>
      </c>
      <c r="C54" t="s">
        <v>89</v>
      </c>
      <c r="D54">
        <v>2040</v>
      </c>
      <c r="E54">
        <v>0</v>
      </c>
      <c r="F54" s="45">
        <v>15</v>
      </c>
      <c r="G54" s="16">
        <v>0.75</v>
      </c>
      <c r="H54" s="16">
        <v>0.75</v>
      </c>
      <c r="I54" s="16">
        <v>1</v>
      </c>
      <c r="J54" s="16">
        <v>1</v>
      </c>
      <c r="K54" s="16">
        <v>1.2</v>
      </c>
      <c r="L54" s="16">
        <v>1</v>
      </c>
      <c r="M54" s="16">
        <v>1</v>
      </c>
    </row>
    <row r="55" spans="2:13" x14ac:dyDescent="0.25">
      <c r="B55">
        <v>2</v>
      </c>
      <c r="C55" t="s">
        <v>89</v>
      </c>
      <c r="D55">
        <v>2041</v>
      </c>
      <c r="E55">
        <v>0</v>
      </c>
      <c r="F55" s="45">
        <v>15</v>
      </c>
      <c r="G55" s="16">
        <v>0.745</v>
      </c>
      <c r="H55" s="16">
        <v>0.745</v>
      </c>
      <c r="I55" s="16">
        <v>1</v>
      </c>
      <c r="J55" s="16">
        <v>1</v>
      </c>
      <c r="K55" s="16">
        <v>1.2</v>
      </c>
      <c r="L55" s="16">
        <v>1</v>
      </c>
      <c r="M55" s="16">
        <v>1</v>
      </c>
    </row>
    <row r="56" spans="2:13" x14ac:dyDescent="0.25">
      <c r="B56">
        <v>2</v>
      </c>
      <c r="C56" t="s">
        <v>89</v>
      </c>
      <c r="D56">
        <v>2042</v>
      </c>
      <c r="E56">
        <v>0</v>
      </c>
      <c r="F56" s="45">
        <v>15</v>
      </c>
      <c r="G56" s="16">
        <v>0.74</v>
      </c>
      <c r="H56" s="16">
        <v>0.74</v>
      </c>
      <c r="I56" s="16">
        <v>1</v>
      </c>
      <c r="J56" s="16">
        <v>1</v>
      </c>
      <c r="K56" s="16">
        <v>1.2</v>
      </c>
      <c r="L56" s="16">
        <v>1</v>
      </c>
      <c r="M56" s="16">
        <v>1</v>
      </c>
    </row>
    <row r="57" spans="2:13" x14ac:dyDescent="0.25">
      <c r="B57">
        <v>2</v>
      </c>
      <c r="C57" t="s">
        <v>89</v>
      </c>
      <c r="D57">
        <v>2043</v>
      </c>
      <c r="E57">
        <v>0</v>
      </c>
      <c r="F57" s="45">
        <v>15</v>
      </c>
      <c r="G57" s="16">
        <v>0.73499999999999999</v>
      </c>
      <c r="H57" s="16">
        <v>0.73499999999999999</v>
      </c>
      <c r="I57" s="16">
        <v>1</v>
      </c>
      <c r="J57" s="16">
        <v>1</v>
      </c>
      <c r="K57" s="16">
        <v>1.2</v>
      </c>
      <c r="L57" s="16">
        <v>1</v>
      </c>
      <c r="M57" s="16">
        <v>1</v>
      </c>
    </row>
    <row r="58" spans="2:13" x14ac:dyDescent="0.25">
      <c r="B58">
        <v>2</v>
      </c>
      <c r="C58" t="s">
        <v>89</v>
      </c>
      <c r="D58">
        <v>2044</v>
      </c>
      <c r="E58">
        <v>0</v>
      </c>
      <c r="F58" s="45">
        <v>15</v>
      </c>
      <c r="G58" s="16">
        <v>0.73</v>
      </c>
      <c r="H58" s="16">
        <v>0.73</v>
      </c>
      <c r="I58" s="16">
        <v>1</v>
      </c>
      <c r="J58" s="16">
        <v>1</v>
      </c>
      <c r="K58" s="16">
        <v>1.2</v>
      </c>
      <c r="L58" s="16">
        <v>1</v>
      </c>
      <c r="M58" s="16">
        <v>1</v>
      </c>
    </row>
    <row r="59" spans="2:13" x14ac:dyDescent="0.25">
      <c r="B59">
        <v>2</v>
      </c>
      <c r="C59" t="s">
        <v>89</v>
      </c>
      <c r="D59">
        <v>2045</v>
      </c>
      <c r="E59">
        <v>0</v>
      </c>
      <c r="F59" s="45">
        <v>15</v>
      </c>
      <c r="G59" s="16">
        <v>0.72499999999999998</v>
      </c>
      <c r="H59" s="16">
        <v>0.72499999999999998</v>
      </c>
      <c r="I59" s="16">
        <v>1</v>
      </c>
      <c r="J59" s="16">
        <v>1</v>
      </c>
      <c r="K59" s="16">
        <v>1.2</v>
      </c>
      <c r="L59" s="16">
        <v>1</v>
      </c>
      <c r="M59" s="16">
        <v>1</v>
      </c>
    </row>
    <row r="60" spans="2:13" x14ac:dyDescent="0.25">
      <c r="B60">
        <v>2</v>
      </c>
      <c r="C60" t="s">
        <v>89</v>
      </c>
      <c r="D60">
        <v>2046</v>
      </c>
      <c r="E60">
        <v>0</v>
      </c>
      <c r="F60" s="45">
        <v>15</v>
      </c>
      <c r="G60" s="16">
        <v>0.72</v>
      </c>
      <c r="H60" s="16">
        <v>0.72</v>
      </c>
      <c r="I60" s="16">
        <v>1</v>
      </c>
      <c r="J60" s="16">
        <v>1</v>
      </c>
      <c r="K60" s="16">
        <v>1.2</v>
      </c>
      <c r="L60" s="16">
        <v>1</v>
      </c>
      <c r="M60" s="16">
        <v>1</v>
      </c>
    </row>
    <row r="61" spans="2:13" x14ac:dyDescent="0.25">
      <c r="B61">
        <v>2</v>
      </c>
      <c r="C61" t="s">
        <v>89</v>
      </c>
      <c r="D61">
        <v>2047</v>
      </c>
      <c r="E61">
        <v>0</v>
      </c>
      <c r="F61" s="45">
        <v>15</v>
      </c>
      <c r="G61" s="16">
        <v>0.71499999999999997</v>
      </c>
      <c r="H61" s="16">
        <v>0.71499999999999997</v>
      </c>
      <c r="I61" s="16">
        <v>1</v>
      </c>
      <c r="J61" s="16">
        <v>1</v>
      </c>
      <c r="K61" s="16">
        <v>1.2</v>
      </c>
      <c r="L61" s="16">
        <v>1</v>
      </c>
      <c r="M61" s="16">
        <v>1</v>
      </c>
    </row>
    <row r="62" spans="2:13" x14ac:dyDescent="0.25">
      <c r="B62">
        <v>2</v>
      </c>
      <c r="C62" t="s">
        <v>89</v>
      </c>
      <c r="D62">
        <v>2048</v>
      </c>
      <c r="E62">
        <v>0</v>
      </c>
      <c r="F62" s="45">
        <v>15</v>
      </c>
      <c r="G62" s="16">
        <v>0.71</v>
      </c>
      <c r="H62" s="16">
        <v>0.71</v>
      </c>
      <c r="I62" s="16">
        <v>1</v>
      </c>
      <c r="J62" s="16">
        <v>1</v>
      </c>
      <c r="K62" s="16">
        <v>1.2</v>
      </c>
      <c r="L62" s="16">
        <v>1</v>
      </c>
      <c r="M62" s="16">
        <v>1</v>
      </c>
    </row>
    <row r="63" spans="2:13" x14ac:dyDescent="0.25">
      <c r="B63">
        <v>2</v>
      </c>
      <c r="C63" t="s">
        <v>89</v>
      </c>
      <c r="D63">
        <v>2049</v>
      </c>
      <c r="E63">
        <v>0</v>
      </c>
      <c r="F63" s="45">
        <v>15</v>
      </c>
      <c r="G63" s="16">
        <v>0.70499999999999996</v>
      </c>
      <c r="H63" s="16">
        <v>0.70499999999999996</v>
      </c>
      <c r="I63" s="16">
        <v>1</v>
      </c>
      <c r="J63" s="16">
        <v>1</v>
      </c>
      <c r="K63" s="16">
        <v>1.2</v>
      </c>
      <c r="L63" s="16">
        <v>1</v>
      </c>
      <c r="M63" s="16">
        <v>1</v>
      </c>
    </row>
    <row r="64" spans="2:13" x14ac:dyDescent="0.25">
      <c r="B64">
        <v>2</v>
      </c>
      <c r="C64" t="s">
        <v>89</v>
      </c>
      <c r="D64">
        <v>2050</v>
      </c>
      <c r="E64">
        <v>0</v>
      </c>
      <c r="F64" s="45">
        <v>15</v>
      </c>
      <c r="G64" s="16">
        <v>0.7</v>
      </c>
      <c r="H64" s="16">
        <v>0.7</v>
      </c>
      <c r="I64" s="16">
        <v>1</v>
      </c>
      <c r="J64" s="16">
        <v>1</v>
      </c>
      <c r="K64" s="16">
        <v>1.2</v>
      </c>
      <c r="L64" s="16">
        <v>1</v>
      </c>
      <c r="M64" s="16">
        <v>1</v>
      </c>
    </row>
    <row r="65" spans="2:13" x14ac:dyDescent="0.25">
      <c r="B65">
        <v>3</v>
      </c>
      <c r="C65" t="s">
        <v>94</v>
      </c>
      <c r="D65">
        <v>2020</v>
      </c>
      <c r="E65">
        <v>0</v>
      </c>
      <c r="F65">
        <v>15</v>
      </c>
      <c r="G65" s="16">
        <v>1</v>
      </c>
      <c r="H65" s="16">
        <v>1</v>
      </c>
      <c r="I65" s="16">
        <v>1</v>
      </c>
      <c r="J65" s="16">
        <v>1</v>
      </c>
      <c r="K65" s="16">
        <v>1</v>
      </c>
      <c r="L65" s="16">
        <v>1</v>
      </c>
      <c r="M65" s="16">
        <v>1</v>
      </c>
    </row>
    <row r="66" spans="2:13" x14ac:dyDescent="0.25">
      <c r="B66">
        <v>3</v>
      </c>
      <c r="C66" t="s">
        <v>94</v>
      </c>
      <c r="D66">
        <v>2021</v>
      </c>
      <c r="E66">
        <v>0</v>
      </c>
      <c r="F66">
        <v>15</v>
      </c>
      <c r="G66" s="16">
        <v>0.98</v>
      </c>
      <c r="H66" s="16">
        <v>0.98</v>
      </c>
      <c r="I66" s="16">
        <v>1</v>
      </c>
      <c r="J66" s="16">
        <v>1</v>
      </c>
      <c r="K66" s="16">
        <v>1.024</v>
      </c>
      <c r="L66" s="16">
        <v>1</v>
      </c>
      <c r="M66" s="16">
        <v>1</v>
      </c>
    </row>
    <row r="67" spans="2:13" x14ac:dyDescent="0.25">
      <c r="B67">
        <v>3</v>
      </c>
      <c r="C67" t="s">
        <v>94</v>
      </c>
      <c r="D67">
        <v>2022</v>
      </c>
      <c r="E67">
        <v>0</v>
      </c>
      <c r="F67">
        <v>15</v>
      </c>
      <c r="G67" s="16">
        <v>0.96</v>
      </c>
      <c r="H67" s="16">
        <v>0.96</v>
      </c>
      <c r="I67" s="16">
        <v>1</v>
      </c>
      <c r="J67" s="16">
        <v>1</v>
      </c>
      <c r="K67" s="16">
        <v>1.048</v>
      </c>
      <c r="L67" s="16">
        <v>1</v>
      </c>
      <c r="M67" s="16">
        <v>1</v>
      </c>
    </row>
    <row r="68" spans="2:13" x14ac:dyDescent="0.25">
      <c r="B68">
        <v>3</v>
      </c>
      <c r="C68" t="s">
        <v>94</v>
      </c>
      <c r="D68">
        <v>2023</v>
      </c>
      <c r="E68">
        <v>0</v>
      </c>
      <c r="F68">
        <v>15</v>
      </c>
      <c r="G68" s="16">
        <v>0.94</v>
      </c>
      <c r="H68" s="16">
        <v>0.94</v>
      </c>
      <c r="I68" s="16">
        <v>1</v>
      </c>
      <c r="J68" s="16">
        <v>1</v>
      </c>
      <c r="K68" s="16">
        <v>1.0720000000000001</v>
      </c>
      <c r="L68" s="16">
        <v>1</v>
      </c>
      <c r="M68" s="16">
        <v>1</v>
      </c>
    </row>
    <row r="69" spans="2:13" x14ac:dyDescent="0.25">
      <c r="B69">
        <v>3</v>
      </c>
      <c r="C69" t="s">
        <v>94</v>
      </c>
      <c r="D69">
        <v>2024</v>
      </c>
      <c r="E69">
        <v>0</v>
      </c>
      <c r="F69">
        <v>15</v>
      </c>
      <c r="G69" s="16">
        <v>0.92</v>
      </c>
      <c r="H69" s="16">
        <v>0.92</v>
      </c>
      <c r="I69" s="16">
        <v>1</v>
      </c>
      <c r="J69" s="16">
        <v>1</v>
      </c>
      <c r="K69" s="16">
        <v>1.0960000000000001</v>
      </c>
      <c r="L69" s="16">
        <v>1</v>
      </c>
      <c r="M69" s="16">
        <v>1</v>
      </c>
    </row>
    <row r="70" spans="2:13" x14ac:dyDescent="0.25">
      <c r="B70">
        <v>3</v>
      </c>
      <c r="C70" t="s">
        <v>94</v>
      </c>
      <c r="D70">
        <v>2025</v>
      </c>
      <c r="E70">
        <v>0</v>
      </c>
      <c r="F70">
        <v>15</v>
      </c>
      <c r="G70" s="16">
        <v>0.9</v>
      </c>
      <c r="H70" s="16">
        <v>0.9</v>
      </c>
      <c r="I70" s="16">
        <v>1</v>
      </c>
      <c r="J70" s="16">
        <v>1</v>
      </c>
      <c r="K70" s="16">
        <v>1.1200000000000001</v>
      </c>
      <c r="L70" s="16">
        <v>1</v>
      </c>
      <c r="M70" s="16">
        <v>1</v>
      </c>
    </row>
    <row r="71" spans="2:13" x14ac:dyDescent="0.25">
      <c r="B71">
        <v>3</v>
      </c>
      <c r="C71" t="s">
        <v>94</v>
      </c>
      <c r="D71">
        <v>2026</v>
      </c>
      <c r="E71">
        <v>0</v>
      </c>
      <c r="F71">
        <v>15</v>
      </c>
      <c r="G71" s="16">
        <v>0.88</v>
      </c>
      <c r="H71" s="16">
        <v>0.88</v>
      </c>
      <c r="I71" s="16">
        <v>1</v>
      </c>
      <c r="J71" s="16">
        <v>1</v>
      </c>
      <c r="K71" s="16">
        <v>1.1439999999999999</v>
      </c>
      <c r="L71" s="16">
        <v>1</v>
      </c>
      <c r="M71" s="16">
        <v>1</v>
      </c>
    </row>
    <row r="72" spans="2:13" x14ac:dyDescent="0.25">
      <c r="B72">
        <v>3</v>
      </c>
      <c r="C72" t="s">
        <v>94</v>
      </c>
      <c r="D72">
        <v>2027</v>
      </c>
      <c r="E72">
        <v>0</v>
      </c>
      <c r="F72">
        <v>15</v>
      </c>
      <c r="G72" s="16">
        <v>0.86</v>
      </c>
      <c r="H72" s="16">
        <v>0.86</v>
      </c>
      <c r="I72" s="16">
        <v>1</v>
      </c>
      <c r="J72" s="16">
        <v>1</v>
      </c>
      <c r="K72" s="16">
        <v>1.1679999999999999</v>
      </c>
      <c r="L72" s="16">
        <v>1</v>
      </c>
      <c r="M72" s="16">
        <v>1</v>
      </c>
    </row>
    <row r="73" spans="2:13" x14ac:dyDescent="0.25">
      <c r="B73">
        <v>3</v>
      </c>
      <c r="C73" t="s">
        <v>94</v>
      </c>
      <c r="D73">
        <v>2028</v>
      </c>
      <c r="E73">
        <v>0</v>
      </c>
      <c r="F73">
        <v>15</v>
      </c>
      <c r="G73" s="16">
        <v>0.84</v>
      </c>
      <c r="H73" s="16">
        <v>0.84</v>
      </c>
      <c r="I73" s="16">
        <v>1</v>
      </c>
      <c r="J73" s="16">
        <v>1</v>
      </c>
      <c r="K73" s="16">
        <v>1.1919999999999999</v>
      </c>
      <c r="L73" s="16">
        <v>1</v>
      </c>
      <c r="M73" s="16">
        <v>1</v>
      </c>
    </row>
    <row r="74" spans="2:13" x14ac:dyDescent="0.25">
      <c r="B74">
        <v>3</v>
      </c>
      <c r="C74" t="s">
        <v>94</v>
      </c>
      <c r="D74">
        <v>2029</v>
      </c>
      <c r="E74">
        <v>0</v>
      </c>
      <c r="F74">
        <v>15</v>
      </c>
      <c r="G74" s="16">
        <v>0.82</v>
      </c>
      <c r="H74" s="16">
        <v>0.82</v>
      </c>
      <c r="I74" s="16">
        <v>1</v>
      </c>
      <c r="J74" s="16">
        <v>1</v>
      </c>
      <c r="K74" s="16">
        <v>1.216</v>
      </c>
      <c r="L74" s="16">
        <v>1</v>
      </c>
      <c r="M74" s="16">
        <v>1</v>
      </c>
    </row>
    <row r="75" spans="2:13" x14ac:dyDescent="0.25">
      <c r="B75">
        <v>3</v>
      </c>
      <c r="C75" t="s">
        <v>94</v>
      </c>
      <c r="D75">
        <v>2030</v>
      </c>
      <c r="E75">
        <v>0</v>
      </c>
      <c r="F75">
        <v>15</v>
      </c>
      <c r="G75" s="16">
        <v>0.8</v>
      </c>
      <c r="H75" s="16">
        <v>0.8</v>
      </c>
      <c r="I75" s="16">
        <v>1</v>
      </c>
      <c r="J75" s="16">
        <v>1</v>
      </c>
      <c r="K75" s="16">
        <v>1.24</v>
      </c>
      <c r="L75" s="16">
        <v>1</v>
      </c>
      <c r="M75" s="16">
        <v>1</v>
      </c>
    </row>
    <row r="76" spans="2:13" x14ac:dyDescent="0.25">
      <c r="B76">
        <v>3</v>
      </c>
      <c r="C76" t="s">
        <v>94</v>
      </c>
      <c r="D76">
        <v>2031</v>
      </c>
      <c r="E76">
        <v>0</v>
      </c>
      <c r="F76">
        <v>15</v>
      </c>
      <c r="G76" s="16">
        <v>0.79500000000000004</v>
      </c>
      <c r="H76" s="16">
        <v>0.79500000000000004</v>
      </c>
      <c r="I76" s="16">
        <v>1</v>
      </c>
      <c r="J76" s="16">
        <v>1</v>
      </c>
      <c r="K76" s="16">
        <v>1.24</v>
      </c>
      <c r="L76" s="16">
        <v>1</v>
      </c>
      <c r="M76" s="16">
        <v>1</v>
      </c>
    </row>
    <row r="77" spans="2:13" x14ac:dyDescent="0.25">
      <c r="B77">
        <v>3</v>
      </c>
      <c r="C77" t="s">
        <v>94</v>
      </c>
      <c r="D77">
        <v>2032</v>
      </c>
      <c r="E77">
        <v>0</v>
      </c>
      <c r="F77">
        <v>15</v>
      </c>
      <c r="G77" s="16">
        <v>0.79</v>
      </c>
      <c r="H77" s="16">
        <v>0.79</v>
      </c>
      <c r="I77" s="16">
        <v>1</v>
      </c>
      <c r="J77" s="16">
        <v>1</v>
      </c>
      <c r="K77" s="16">
        <v>1.24</v>
      </c>
      <c r="L77" s="16">
        <v>1</v>
      </c>
      <c r="M77" s="16">
        <v>1</v>
      </c>
    </row>
    <row r="78" spans="2:13" x14ac:dyDescent="0.25">
      <c r="B78">
        <v>3</v>
      </c>
      <c r="C78" t="s">
        <v>94</v>
      </c>
      <c r="D78">
        <v>2033</v>
      </c>
      <c r="E78">
        <v>0</v>
      </c>
      <c r="F78">
        <v>15</v>
      </c>
      <c r="G78" s="16">
        <v>0.78500000000000003</v>
      </c>
      <c r="H78" s="16">
        <v>0.78500000000000003</v>
      </c>
      <c r="I78" s="16">
        <v>1</v>
      </c>
      <c r="J78" s="16">
        <v>1</v>
      </c>
      <c r="K78" s="16">
        <v>1.24</v>
      </c>
      <c r="L78" s="16">
        <v>1</v>
      </c>
      <c r="M78" s="16">
        <v>1</v>
      </c>
    </row>
    <row r="79" spans="2:13" x14ac:dyDescent="0.25">
      <c r="B79">
        <v>3</v>
      </c>
      <c r="C79" t="s">
        <v>94</v>
      </c>
      <c r="D79">
        <v>2034</v>
      </c>
      <c r="E79">
        <v>0</v>
      </c>
      <c r="F79">
        <v>15</v>
      </c>
      <c r="G79" s="16">
        <v>0.78</v>
      </c>
      <c r="H79" s="16">
        <v>0.78</v>
      </c>
      <c r="I79" s="16">
        <v>1</v>
      </c>
      <c r="J79" s="16">
        <v>1</v>
      </c>
      <c r="K79" s="16">
        <v>1.24</v>
      </c>
      <c r="L79" s="16">
        <v>1</v>
      </c>
      <c r="M79" s="16">
        <v>1</v>
      </c>
    </row>
    <row r="80" spans="2:13" x14ac:dyDescent="0.25">
      <c r="B80">
        <v>3</v>
      </c>
      <c r="C80" t="s">
        <v>94</v>
      </c>
      <c r="D80">
        <v>2035</v>
      </c>
      <c r="E80">
        <v>0</v>
      </c>
      <c r="F80">
        <v>15</v>
      </c>
      <c r="G80" s="16">
        <v>0.77500000000000002</v>
      </c>
      <c r="H80" s="16">
        <v>0.77500000000000002</v>
      </c>
      <c r="I80" s="16">
        <v>1</v>
      </c>
      <c r="J80" s="16">
        <v>1</v>
      </c>
      <c r="K80" s="16">
        <v>1.24</v>
      </c>
      <c r="L80" s="16">
        <v>1</v>
      </c>
      <c r="M80" s="16">
        <v>1</v>
      </c>
    </row>
    <row r="81" spans="2:13" x14ac:dyDescent="0.25">
      <c r="B81">
        <v>3</v>
      </c>
      <c r="C81" t="s">
        <v>94</v>
      </c>
      <c r="D81">
        <v>2036</v>
      </c>
      <c r="E81">
        <v>0</v>
      </c>
      <c r="F81">
        <v>15</v>
      </c>
      <c r="G81" s="16">
        <v>0.77</v>
      </c>
      <c r="H81" s="16">
        <v>0.77</v>
      </c>
      <c r="I81" s="16">
        <v>1</v>
      </c>
      <c r="J81" s="16">
        <v>1</v>
      </c>
      <c r="K81" s="16">
        <v>1.24</v>
      </c>
      <c r="L81" s="16">
        <v>1</v>
      </c>
      <c r="M81" s="16">
        <v>1</v>
      </c>
    </row>
    <row r="82" spans="2:13" x14ac:dyDescent="0.25">
      <c r="B82">
        <v>3</v>
      </c>
      <c r="C82" t="s">
        <v>94</v>
      </c>
      <c r="D82">
        <v>2037</v>
      </c>
      <c r="E82">
        <v>0</v>
      </c>
      <c r="F82">
        <v>15</v>
      </c>
      <c r="G82" s="16">
        <v>0.76500000000000001</v>
      </c>
      <c r="H82" s="16">
        <v>0.76500000000000001</v>
      </c>
      <c r="I82" s="16">
        <v>1</v>
      </c>
      <c r="J82" s="16">
        <v>1</v>
      </c>
      <c r="K82" s="16">
        <v>1.24</v>
      </c>
      <c r="L82" s="16">
        <v>1</v>
      </c>
      <c r="M82" s="16">
        <v>1</v>
      </c>
    </row>
    <row r="83" spans="2:13" x14ac:dyDescent="0.25">
      <c r="B83">
        <v>3</v>
      </c>
      <c r="C83" t="s">
        <v>94</v>
      </c>
      <c r="D83">
        <v>2038</v>
      </c>
      <c r="E83">
        <v>0</v>
      </c>
      <c r="F83">
        <v>15</v>
      </c>
      <c r="G83" s="16">
        <v>0.76</v>
      </c>
      <c r="H83" s="16">
        <v>0.76</v>
      </c>
      <c r="I83" s="16">
        <v>1</v>
      </c>
      <c r="J83" s="16">
        <v>1</v>
      </c>
      <c r="K83" s="16">
        <v>1.24</v>
      </c>
      <c r="L83" s="16">
        <v>1</v>
      </c>
      <c r="M83" s="16">
        <v>1</v>
      </c>
    </row>
    <row r="84" spans="2:13" x14ac:dyDescent="0.25">
      <c r="B84">
        <v>3</v>
      </c>
      <c r="C84" t="s">
        <v>94</v>
      </c>
      <c r="D84">
        <v>2039</v>
      </c>
      <c r="E84">
        <v>0</v>
      </c>
      <c r="F84">
        <v>15</v>
      </c>
      <c r="G84" s="16">
        <v>0.755</v>
      </c>
      <c r="H84" s="16">
        <v>0.755</v>
      </c>
      <c r="I84" s="16">
        <v>1</v>
      </c>
      <c r="J84" s="16">
        <v>1</v>
      </c>
      <c r="K84" s="16">
        <v>1.24</v>
      </c>
      <c r="L84" s="16">
        <v>1</v>
      </c>
      <c r="M84" s="16">
        <v>1</v>
      </c>
    </row>
    <row r="85" spans="2:13" x14ac:dyDescent="0.25">
      <c r="B85">
        <v>3</v>
      </c>
      <c r="C85" t="s">
        <v>94</v>
      </c>
      <c r="D85">
        <v>2040</v>
      </c>
      <c r="E85">
        <v>0</v>
      </c>
      <c r="F85">
        <v>15</v>
      </c>
      <c r="G85" s="16">
        <v>0.75</v>
      </c>
      <c r="H85" s="16">
        <v>0.75</v>
      </c>
      <c r="I85" s="16">
        <v>1</v>
      </c>
      <c r="J85" s="16">
        <v>1</v>
      </c>
      <c r="K85" s="16">
        <v>1.24</v>
      </c>
      <c r="L85" s="16">
        <v>1</v>
      </c>
      <c r="M85" s="16">
        <v>1</v>
      </c>
    </row>
    <row r="86" spans="2:13" x14ac:dyDescent="0.25">
      <c r="B86">
        <v>3</v>
      </c>
      <c r="C86" t="s">
        <v>94</v>
      </c>
      <c r="D86">
        <v>2041</v>
      </c>
      <c r="E86">
        <v>0</v>
      </c>
      <c r="F86">
        <v>15</v>
      </c>
      <c r="G86" s="16">
        <v>0.745</v>
      </c>
      <c r="H86" s="16">
        <v>0.745</v>
      </c>
      <c r="I86" s="16">
        <v>1</v>
      </c>
      <c r="J86" s="16">
        <v>1</v>
      </c>
      <c r="K86" s="16">
        <v>1.24</v>
      </c>
      <c r="L86" s="16">
        <v>1</v>
      </c>
      <c r="M86" s="16">
        <v>1</v>
      </c>
    </row>
    <row r="87" spans="2:13" x14ac:dyDescent="0.25">
      <c r="B87">
        <v>3</v>
      </c>
      <c r="C87" t="s">
        <v>94</v>
      </c>
      <c r="D87">
        <v>2042</v>
      </c>
      <c r="E87">
        <v>0</v>
      </c>
      <c r="F87">
        <v>15</v>
      </c>
      <c r="G87" s="16">
        <v>0.74</v>
      </c>
      <c r="H87" s="16">
        <v>0.74</v>
      </c>
      <c r="I87" s="16">
        <v>1</v>
      </c>
      <c r="J87" s="16">
        <v>1</v>
      </c>
      <c r="K87" s="16">
        <v>1.24</v>
      </c>
      <c r="L87" s="16">
        <v>1</v>
      </c>
      <c r="M87" s="16">
        <v>1</v>
      </c>
    </row>
    <row r="88" spans="2:13" x14ac:dyDescent="0.25">
      <c r="B88">
        <v>3</v>
      </c>
      <c r="C88" t="s">
        <v>94</v>
      </c>
      <c r="D88">
        <v>2043</v>
      </c>
      <c r="E88">
        <v>0</v>
      </c>
      <c r="F88">
        <v>15</v>
      </c>
      <c r="G88" s="16">
        <v>0.73499999999999999</v>
      </c>
      <c r="H88" s="16">
        <v>0.73499999999999999</v>
      </c>
      <c r="I88" s="16">
        <v>1</v>
      </c>
      <c r="J88" s="16">
        <v>1</v>
      </c>
      <c r="K88" s="16">
        <v>1.24</v>
      </c>
      <c r="L88" s="16">
        <v>1</v>
      </c>
      <c r="M88" s="16">
        <v>1</v>
      </c>
    </row>
    <row r="89" spans="2:13" x14ac:dyDescent="0.25">
      <c r="B89">
        <v>3</v>
      </c>
      <c r="C89" t="s">
        <v>94</v>
      </c>
      <c r="D89">
        <v>2044</v>
      </c>
      <c r="E89">
        <v>0</v>
      </c>
      <c r="F89">
        <v>15</v>
      </c>
      <c r="G89" s="16">
        <v>0.73</v>
      </c>
      <c r="H89" s="16">
        <v>0.73</v>
      </c>
      <c r="I89" s="16">
        <v>1</v>
      </c>
      <c r="J89" s="16">
        <v>1</v>
      </c>
      <c r="K89" s="16">
        <v>1.24</v>
      </c>
      <c r="L89" s="16">
        <v>1</v>
      </c>
      <c r="M89" s="16">
        <v>1</v>
      </c>
    </row>
    <row r="90" spans="2:13" x14ac:dyDescent="0.25">
      <c r="B90">
        <v>3</v>
      </c>
      <c r="C90" t="s">
        <v>94</v>
      </c>
      <c r="D90">
        <v>2045</v>
      </c>
      <c r="E90">
        <v>0</v>
      </c>
      <c r="F90">
        <v>15</v>
      </c>
      <c r="G90" s="16">
        <v>0.72499999999999998</v>
      </c>
      <c r="H90" s="16">
        <v>0.72499999999999998</v>
      </c>
      <c r="I90" s="16">
        <v>1</v>
      </c>
      <c r="J90" s="16">
        <v>1</v>
      </c>
      <c r="K90" s="16">
        <v>1.24</v>
      </c>
      <c r="L90" s="16">
        <v>1</v>
      </c>
      <c r="M90" s="16">
        <v>1</v>
      </c>
    </row>
    <row r="91" spans="2:13" x14ac:dyDescent="0.25">
      <c r="B91">
        <v>3</v>
      </c>
      <c r="C91" t="s">
        <v>94</v>
      </c>
      <c r="D91">
        <v>2046</v>
      </c>
      <c r="E91">
        <v>0</v>
      </c>
      <c r="F91">
        <v>15</v>
      </c>
      <c r="G91" s="16">
        <v>0.72</v>
      </c>
      <c r="H91" s="16">
        <v>0.72</v>
      </c>
      <c r="I91" s="16">
        <v>1</v>
      </c>
      <c r="J91" s="16">
        <v>1</v>
      </c>
      <c r="K91" s="16">
        <v>1.24</v>
      </c>
      <c r="L91" s="16">
        <v>1</v>
      </c>
      <c r="M91" s="16">
        <v>1</v>
      </c>
    </row>
    <row r="92" spans="2:13" x14ac:dyDescent="0.25">
      <c r="B92">
        <v>3</v>
      </c>
      <c r="C92" t="s">
        <v>94</v>
      </c>
      <c r="D92">
        <v>2047</v>
      </c>
      <c r="E92">
        <v>0</v>
      </c>
      <c r="F92">
        <v>15</v>
      </c>
      <c r="G92" s="16">
        <v>0.71499999999999997</v>
      </c>
      <c r="H92" s="16">
        <v>0.71499999999999997</v>
      </c>
      <c r="I92" s="16">
        <v>1</v>
      </c>
      <c r="J92" s="16">
        <v>1</v>
      </c>
      <c r="K92" s="16">
        <v>1.24</v>
      </c>
      <c r="L92" s="16">
        <v>1</v>
      </c>
      <c r="M92" s="16">
        <v>1</v>
      </c>
    </row>
    <row r="93" spans="2:13" x14ac:dyDescent="0.25">
      <c r="B93">
        <v>3</v>
      </c>
      <c r="C93" t="s">
        <v>94</v>
      </c>
      <c r="D93">
        <v>2048</v>
      </c>
      <c r="E93">
        <v>0</v>
      </c>
      <c r="F93">
        <v>15</v>
      </c>
      <c r="G93" s="16">
        <v>0.71</v>
      </c>
      <c r="H93" s="16">
        <v>0.71</v>
      </c>
      <c r="I93" s="16">
        <v>1</v>
      </c>
      <c r="J93" s="16">
        <v>1</v>
      </c>
      <c r="K93" s="16">
        <v>1.24</v>
      </c>
      <c r="L93" s="16">
        <v>1</v>
      </c>
      <c r="M93" s="16">
        <v>1</v>
      </c>
    </row>
    <row r="94" spans="2:13" x14ac:dyDescent="0.25">
      <c r="B94">
        <v>3</v>
      </c>
      <c r="C94" t="s">
        <v>94</v>
      </c>
      <c r="D94">
        <v>2049</v>
      </c>
      <c r="E94">
        <v>0</v>
      </c>
      <c r="F94">
        <v>15</v>
      </c>
      <c r="G94" s="16">
        <v>0.70499999999999996</v>
      </c>
      <c r="H94" s="16">
        <v>0.70499999999999996</v>
      </c>
      <c r="I94" s="16">
        <v>1</v>
      </c>
      <c r="J94" s="16">
        <v>1</v>
      </c>
      <c r="K94" s="16">
        <v>1.24</v>
      </c>
      <c r="L94" s="16">
        <v>1</v>
      </c>
      <c r="M94" s="16">
        <v>1</v>
      </c>
    </row>
    <row r="95" spans="2:13" x14ac:dyDescent="0.25">
      <c r="B95">
        <v>3</v>
      </c>
      <c r="C95" t="s">
        <v>94</v>
      </c>
      <c r="D95">
        <v>2050</v>
      </c>
      <c r="E95">
        <v>0</v>
      </c>
      <c r="F95">
        <v>15</v>
      </c>
      <c r="G95" s="16">
        <v>0.7</v>
      </c>
      <c r="H95" s="16">
        <v>0.7</v>
      </c>
      <c r="I95" s="16">
        <v>1</v>
      </c>
      <c r="J95" s="16">
        <v>1</v>
      </c>
      <c r="K95" s="16">
        <v>1.24</v>
      </c>
      <c r="L95" s="16">
        <v>1</v>
      </c>
      <c r="M95" s="16">
        <v>1</v>
      </c>
    </row>
    <row r="96" spans="2:13" x14ac:dyDescent="0.25">
      <c r="B96">
        <v>4</v>
      </c>
      <c r="C96" t="s">
        <v>100</v>
      </c>
      <c r="D96">
        <v>2020</v>
      </c>
      <c r="E96">
        <v>0</v>
      </c>
      <c r="F96" s="45">
        <v>15</v>
      </c>
      <c r="G96" s="16">
        <v>1</v>
      </c>
      <c r="H96" s="16">
        <v>1</v>
      </c>
      <c r="I96" s="16">
        <v>1</v>
      </c>
      <c r="J96" s="16">
        <v>1</v>
      </c>
      <c r="K96" s="16">
        <v>1</v>
      </c>
      <c r="L96" s="16">
        <v>1</v>
      </c>
      <c r="M96" s="16">
        <v>1</v>
      </c>
    </row>
    <row r="97" spans="2:13" x14ac:dyDescent="0.25">
      <c r="B97">
        <v>4</v>
      </c>
      <c r="C97" t="s">
        <v>100</v>
      </c>
      <c r="D97">
        <v>2021</v>
      </c>
      <c r="E97">
        <v>0</v>
      </c>
      <c r="F97" s="45">
        <v>15</v>
      </c>
      <c r="G97" s="16">
        <v>0.98</v>
      </c>
      <c r="H97" s="16">
        <v>0.98</v>
      </c>
      <c r="I97" s="16">
        <v>1</v>
      </c>
      <c r="J97" s="16">
        <v>1</v>
      </c>
      <c r="K97" s="16">
        <v>1.02</v>
      </c>
      <c r="L97" s="16">
        <v>1</v>
      </c>
      <c r="M97" s="16">
        <v>1</v>
      </c>
    </row>
    <row r="98" spans="2:13" x14ac:dyDescent="0.25">
      <c r="B98">
        <v>4</v>
      </c>
      <c r="C98" t="s">
        <v>100</v>
      </c>
      <c r="D98">
        <v>2022</v>
      </c>
      <c r="E98">
        <v>0</v>
      </c>
      <c r="F98" s="45">
        <v>15</v>
      </c>
      <c r="G98" s="16">
        <v>0.96</v>
      </c>
      <c r="H98" s="16">
        <v>0.96</v>
      </c>
      <c r="I98" s="16">
        <v>1</v>
      </c>
      <c r="J98" s="16">
        <v>1</v>
      </c>
      <c r="K98" s="16">
        <v>1.04</v>
      </c>
      <c r="L98" s="16">
        <v>1</v>
      </c>
      <c r="M98" s="16">
        <v>1</v>
      </c>
    </row>
    <row r="99" spans="2:13" x14ac:dyDescent="0.25">
      <c r="B99">
        <v>4</v>
      </c>
      <c r="C99" t="s">
        <v>100</v>
      </c>
      <c r="D99">
        <v>2023</v>
      </c>
      <c r="E99">
        <v>0</v>
      </c>
      <c r="F99" s="45">
        <v>15</v>
      </c>
      <c r="G99" s="16">
        <v>0.94</v>
      </c>
      <c r="H99" s="16">
        <v>0.94</v>
      </c>
      <c r="I99" s="16">
        <v>1</v>
      </c>
      <c r="J99" s="16">
        <v>1</v>
      </c>
      <c r="K99" s="16">
        <v>1.06</v>
      </c>
      <c r="L99" s="16">
        <v>1</v>
      </c>
      <c r="M99" s="16">
        <v>1</v>
      </c>
    </row>
    <row r="100" spans="2:13" x14ac:dyDescent="0.25">
      <c r="B100">
        <v>4</v>
      </c>
      <c r="C100" t="s">
        <v>100</v>
      </c>
      <c r="D100">
        <v>2024</v>
      </c>
      <c r="E100">
        <v>0</v>
      </c>
      <c r="F100" s="45">
        <v>15</v>
      </c>
      <c r="G100" s="16">
        <v>0.92</v>
      </c>
      <c r="H100" s="16">
        <v>0.92</v>
      </c>
      <c r="I100" s="16">
        <v>1</v>
      </c>
      <c r="J100" s="16">
        <v>1</v>
      </c>
      <c r="K100" s="16">
        <v>1.08</v>
      </c>
      <c r="L100" s="16">
        <v>1</v>
      </c>
      <c r="M100" s="16">
        <v>1</v>
      </c>
    </row>
    <row r="101" spans="2:13" x14ac:dyDescent="0.25">
      <c r="B101">
        <v>4</v>
      </c>
      <c r="C101" t="s">
        <v>100</v>
      </c>
      <c r="D101">
        <v>2025</v>
      </c>
      <c r="E101">
        <v>0</v>
      </c>
      <c r="F101" s="45">
        <v>15</v>
      </c>
      <c r="G101" s="16">
        <v>0.9</v>
      </c>
      <c r="H101" s="16">
        <v>0.9</v>
      </c>
      <c r="I101" s="16">
        <v>1</v>
      </c>
      <c r="J101" s="16">
        <v>1</v>
      </c>
      <c r="K101" s="16">
        <v>1.1000000000000001</v>
      </c>
      <c r="L101" s="16">
        <v>1</v>
      </c>
      <c r="M101" s="16">
        <v>1</v>
      </c>
    </row>
    <row r="102" spans="2:13" x14ac:dyDescent="0.25">
      <c r="B102">
        <v>4</v>
      </c>
      <c r="C102" t="s">
        <v>100</v>
      </c>
      <c r="D102">
        <v>2026</v>
      </c>
      <c r="E102">
        <v>0</v>
      </c>
      <c r="F102" s="45">
        <v>15</v>
      </c>
      <c r="G102" s="16">
        <v>0.88</v>
      </c>
      <c r="H102" s="16">
        <v>0.88</v>
      </c>
      <c r="I102" s="16">
        <v>1</v>
      </c>
      <c r="J102" s="16">
        <v>1</v>
      </c>
      <c r="K102" s="16">
        <v>1.1200000000000001</v>
      </c>
      <c r="L102" s="16">
        <v>1</v>
      </c>
      <c r="M102" s="16">
        <v>1</v>
      </c>
    </row>
    <row r="103" spans="2:13" x14ac:dyDescent="0.25">
      <c r="B103">
        <v>4</v>
      </c>
      <c r="C103" t="s">
        <v>100</v>
      </c>
      <c r="D103">
        <v>2027</v>
      </c>
      <c r="E103">
        <v>0</v>
      </c>
      <c r="F103" s="45">
        <v>15</v>
      </c>
      <c r="G103" s="16">
        <v>0.86</v>
      </c>
      <c r="H103" s="16">
        <v>0.86</v>
      </c>
      <c r="I103" s="16">
        <v>1</v>
      </c>
      <c r="J103" s="16">
        <v>1</v>
      </c>
      <c r="K103" s="16">
        <v>1.1399999999999999</v>
      </c>
      <c r="L103" s="16">
        <v>1</v>
      </c>
      <c r="M103" s="16">
        <v>1</v>
      </c>
    </row>
    <row r="104" spans="2:13" x14ac:dyDescent="0.25">
      <c r="B104">
        <v>4</v>
      </c>
      <c r="C104" t="s">
        <v>100</v>
      </c>
      <c r="D104">
        <v>2028</v>
      </c>
      <c r="E104">
        <v>0</v>
      </c>
      <c r="F104" s="45">
        <v>15</v>
      </c>
      <c r="G104" s="16">
        <v>0.84</v>
      </c>
      <c r="H104" s="16">
        <v>0.84</v>
      </c>
      <c r="I104" s="16">
        <v>1</v>
      </c>
      <c r="J104" s="16">
        <v>1</v>
      </c>
      <c r="K104" s="16">
        <v>1.1599999999999999</v>
      </c>
      <c r="L104" s="16">
        <v>1</v>
      </c>
      <c r="M104" s="16">
        <v>1</v>
      </c>
    </row>
    <row r="105" spans="2:13" x14ac:dyDescent="0.25">
      <c r="B105">
        <v>4</v>
      </c>
      <c r="C105" t="s">
        <v>100</v>
      </c>
      <c r="D105">
        <v>2029</v>
      </c>
      <c r="E105">
        <v>0</v>
      </c>
      <c r="F105" s="45">
        <v>15</v>
      </c>
      <c r="G105" s="16">
        <v>0.82</v>
      </c>
      <c r="H105" s="16">
        <v>0.82</v>
      </c>
      <c r="I105" s="16">
        <v>1</v>
      </c>
      <c r="J105" s="16">
        <v>1</v>
      </c>
      <c r="K105" s="16">
        <v>1.18</v>
      </c>
      <c r="L105" s="16">
        <v>1</v>
      </c>
      <c r="M105" s="16">
        <v>1</v>
      </c>
    </row>
    <row r="106" spans="2:13" x14ac:dyDescent="0.25">
      <c r="B106">
        <v>4</v>
      </c>
      <c r="C106" t="s">
        <v>100</v>
      </c>
      <c r="D106">
        <v>2030</v>
      </c>
      <c r="E106">
        <v>0</v>
      </c>
      <c r="F106" s="45">
        <v>15</v>
      </c>
      <c r="G106" s="16">
        <v>0.8</v>
      </c>
      <c r="H106" s="16">
        <v>0.8</v>
      </c>
      <c r="I106" s="16">
        <v>1</v>
      </c>
      <c r="J106" s="16">
        <v>1</v>
      </c>
      <c r="K106" s="16">
        <v>1.2</v>
      </c>
      <c r="L106" s="16">
        <v>1</v>
      </c>
      <c r="M106" s="16">
        <v>1</v>
      </c>
    </row>
    <row r="107" spans="2:13" x14ac:dyDescent="0.25">
      <c r="B107">
        <v>4</v>
      </c>
      <c r="C107" t="s">
        <v>100</v>
      </c>
      <c r="D107">
        <v>2031</v>
      </c>
      <c r="E107">
        <v>0</v>
      </c>
      <c r="F107" s="45">
        <v>15</v>
      </c>
      <c r="G107" s="16">
        <v>0.79500000000000004</v>
      </c>
      <c r="H107" s="16">
        <v>0.79500000000000004</v>
      </c>
      <c r="I107" s="16">
        <v>1</v>
      </c>
      <c r="J107" s="16">
        <v>1</v>
      </c>
      <c r="K107" s="16">
        <v>1.2</v>
      </c>
      <c r="L107" s="16">
        <v>1</v>
      </c>
      <c r="M107" s="16">
        <v>1</v>
      </c>
    </row>
    <row r="108" spans="2:13" x14ac:dyDescent="0.25">
      <c r="B108">
        <v>4</v>
      </c>
      <c r="C108" t="s">
        <v>100</v>
      </c>
      <c r="D108">
        <v>2032</v>
      </c>
      <c r="E108">
        <v>0</v>
      </c>
      <c r="F108" s="45">
        <v>15</v>
      </c>
      <c r="G108" s="16">
        <v>0.79</v>
      </c>
      <c r="H108" s="16">
        <v>0.79</v>
      </c>
      <c r="I108" s="16">
        <v>1</v>
      </c>
      <c r="J108" s="16">
        <v>1</v>
      </c>
      <c r="K108" s="16">
        <v>1.2</v>
      </c>
      <c r="L108" s="16">
        <v>1</v>
      </c>
      <c r="M108" s="16">
        <v>1</v>
      </c>
    </row>
    <row r="109" spans="2:13" x14ac:dyDescent="0.25">
      <c r="B109">
        <v>4</v>
      </c>
      <c r="C109" t="s">
        <v>100</v>
      </c>
      <c r="D109">
        <v>2033</v>
      </c>
      <c r="E109">
        <v>0</v>
      </c>
      <c r="F109" s="45">
        <v>15</v>
      </c>
      <c r="G109" s="16">
        <v>0.78500000000000003</v>
      </c>
      <c r="H109" s="16">
        <v>0.78500000000000003</v>
      </c>
      <c r="I109" s="16">
        <v>1</v>
      </c>
      <c r="J109" s="16">
        <v>1</v>
      </c>
      <c r="K109" s="16">
        <v>1.2</v>
      </c>
      <c r="L109" s="16">
        <v>1</v>
      </c>
      <c r="M109" s="16">
        <v>1</v>
      </c>
    </row>
    <row r="110" spans="2:13" x14ac:dyDescent="0.25">
      <c r="B110">
        <v>4</v>
      </c>
      <c r="C110" t="s">
        <v>100</v>
      </c>
      <c r="D110">
        <v>2034</v>
      </c>
      <c r="E110">
        <v>0</v>
      </c>
      <c r="F110" s="45">
        <v>15</v>
      </c>
      <c r="G110" s="16">
        <v>0.78</v>
      </c>
      <c r="H110" s="16">
        <v>0.78</v>
      </c>
      <c r="I110" s="16">
        <v>1</v>
      </c>
      <c r="J110" s="16">
        <v>1</v>
      </c>
      <c r="K110" s="16">
        <v>1.2</v>
      </c>
      <c r="L110" s="16">
        <v>1</v>
      </c>
      <c r="M110" s="16">
        <v>1</v>
      </c>
    </row>
    <row r="111" spans="2:13" x14ac:dyDescent="0.25">
      <c r="B111">
        <v>4</v>
      </c>
      <c r="C111" t="s">
        <v>100</v>
      </c>
      <c r="D111">
        <v>2035</v>
      </c>
      <c r="E111">
        <v>0</v>
      </c>
      <c r="F111" s="45">
        <v>15</v>
      </c>
      <c r="G111" s="16">
        <v>0.77500000000000002</v>
      </c>
      <c r="H111" s="16">
        <v>0.77500000000000002</v>
      </c>
      <c r="I111" s="16">
        <v>1</v>
      </c>
      <c r="J111" s="16">
        <v>1</v>
      </c>
      <c r="K111" s="16">
        <v>1.2</v>
      </c>
      <c r="L111" s="16">
        <v>1</v>
      </c>
      <c r="M111" s="16">
        <v>1</v>
      </c>
    </row>
    <row r="112" spans="2:13" x14ac:dyDescent="0.25">
      <c r="B112">
        <v>4</v>
      </c>
      <c r="C112" t="s">
        <v>100</v>
      </c>
      <c r="D112">
        <v>2036</v>
      </c>
      <c r="E112">
        <v>0</v>
      </c>
      <c r="F112" s="45">
        <v>15</v>
      </c>
      <c r="G112" s="16">
        <v>0.77</v>
      </c>
      <c r="H112" s="16">
        <v>0.77</v>
      </c>
      <c r="I112" s="16">
        <v>1</v>
      </c>
      <c r="J112" s="16">
        <v>1</v>
      </c>
      <c r="K112" s="16">
        <v>1.2</v>
      </c>
      <c r="L112" s="16">
        <v>1</v>
      </c>
      <c r="M112" s="16">
        <v>1</v>
      </c>
    </row>
    <row r="113" spans="2:13" x14ac:dyDescent="0.25">
      <c r="B113">
        <v>4</v>
      </c>
      <c r="C113" t="s">
        <v>100</v>
      </c>
      <c r="D113">
        <v>2037</v>
      </c>
      <c r="E113">
        <v>0</v>
      </c>
      <c r="F113" s="45">
        <v>15</v>
      </c>
      <c r="G113" s="16">
        <v>0.76500000000000001</v>
      </c>
      <c r="H113" s="16">
        <v>0.76500000000000001</v>
      </c>
      <c r="I113" s="16">
        <v>1</v>
      </c>
      <c r="J113" s="16">
        <v>1</v>
      </c>
      <c r="K113" s="16">
        <v>1.2</v>
      </c>
      <c r="L113" s="16">
        <v>1</v>
      </c>
      <c r="M113" s="16">
        <v>1</v>
      </c>
    </row>
    <row r="114" spans="2:13" x14ac:dyDescent="0.25">
      <c r="B114">
        <v>4</v>
      </c>
      <c r="C114" t="s">
        <v>100</v>
      </c>
      <c r="D114">
        <v>2038</v>
      </c>
      <c r="E114">
        <v>0</v>
      </c>
      <c r="F114" s="45">
        <v>15</v>
      </c>
      <c r="G114" s="16">
        <v>0.76</v>
      </c>
      <c r="H114" s="16">
        <v>0.76</v>
      </c>
      <c r="I114" s="16">
        <v>1</v>
      </c>
      <c r="J114" s="16">
        <v>1</v>
      </c>
      <c r="K114" s="16">
        <v>1.2</v>
      </c>
      <c r="L114" s="16">
        <v>1</v>
      </c>
      <c r="M114" s="16">
        <v>1</v>
      </c>
    </row>
    <row r="115" spans="2:13" x14ac:dyDescent="0.25">
      <c r="B115">
        <v>4</v>
      </c>
      <c r="C115" t="s">
        <v>100</v>
      </c>
      <c r="D115">
        <v>2039</v>
      </c>
      <c r="E115">
        <v>0</v>
      </c>
      <c r="F115" s="45">
        <v>15</v>
      </c>
      <c r="G115" s="16">
        <v>0.755</v>
      </c>
      <c r="H115" s="16">
        <v>0.755</v>
      </c>
      <c r="I115" s="16">
        <v>1</v>
      </c>
      <c r="J115" s="16">
        <v>1</v>
      </c>
      <c r="K115" s="16">
        <v>1.2</v>
      </c>
      <c r="L115" s="16">
        <v>1</v>
      </c>
      <c r="M115" s="16">
        <v>1</v>
      </c>
    </row>
    <row r="116" spans="2:13" x14ac:dyDescent="0.25">
      <c r="B116">
        <v>4</v>
      </c>
      <c r="C116" t="s">
        <v>100</v>
      </c>
      <c r="D116">
        <v>2040</v>
      </c>
      <c r="E116">
        <v>0</v>
      </c>
      <c r="F116" s="45">
        <v>15</v>
      </c>
      <c r="G116" s="16">
        <v>0.75</v>
      </c>
      <c r="H116" s="16">
        <v>0.75</v>
      </c>
      <c r="I116" s="16">
        <v>1</v>
      </c>
      <c r="J116" s="16">
        <v>1</v>
      </c>
      <c r="K116" s="16">
        <v>1.2</v>
      </c>
      <c r="L116" s="16">
        <v>1</v>
      </c>
      <c r="M116" s="16">
        <v>1</v>
      </c>
    </row>
    <row r="117" spans="2:13" x14ac:dyDescent="0.25">
      <c r="B117">
        <v>4</v>
      </c>
      <c r="C117" t="s">
        <v>100</v>
      </c>
      <c r="D117">
        <v>2041</v>
      </c>
      <c r="E117">
        <v>0</v>
      </c>
      <c r="F117" s="45">
        <v>15</v>
      </c>
      <c r="G117" s="16">
        <v>0.745</v>
      </c>
      <c r="H117" s="16">
        <v>0.745</v>
      </c>
      <c r="I117" s="16">
        <v>1</v>
      </c>
      <c r="J117" s="16">
        <v>1</v>
      </c>
      <c r="K117" s="16">
        <v>1.2</v>
      </c>
      <c r="L117" s="16">
        <v>1</v>
      </c>
      <c r="M117" s="16">
        <v>1</v>
      </c>
    </row>
    <row r="118" spans="2:13" x14ac:dyDescent="0.25">
      <c r="B118">
        <v>4</v>
      </c>
      <c r="C118" t="s">
        <v>100</v>
      </c>
      <c r="D118">
        <v>2042</v>
      </c>
      <c r="E118">
        <v>0</v>
      </c>
      <c r="F118" s="45">
        <v>15</v>
      </c>
      <c r="G118" s="16">
        <v>0.74</v>
      </c>
      <c r="H118" s="16">
        <v>0.74</v>
      </c>
      <c r="I118" s="16">
        <v>1</v>
      </c>
      <c r="J118" s="16">
        <v>1</v>
      </c>
      <c r="K118" s="16">
        <v>1.2</v>
      </c>
      <c r="L118" s="16">
        <v>1</v>
      </c>
      <c r="M118" s="16">
        <v>1</v>
      </c>
    </row>
    <row r="119" spans="2:13" x14ac:dyDescent="0.25">
      <c r="B119">
        <v>4</v>
      </c>
      <c r="C119" t="s">
        <v>100</v>
      </c>
      <c r="D119">
        <v>2043</v>
      </c>
      <c r="E119">
        <v>0</v>
      </c>
      <c r="F119" s="45">
        <v>15</v>
      </c>
      <c r="G119" s="16">
        <v>0.73499999999999999</v>
      </c>
      <c r="H119" s="16">
        <v>0.73499999999999999</v>
      </c>
      <c r="I119" s="16">
        <v>1</v>
      </c>
      <c r="J119" s="16">
        <v>1</v>
      </c>
      <c r="K119" s="16">
        <v>1.2</v>
      </c>
      <c r="L119" s="16">
        <v>1</v>
      </c>
      <c r="M119" s="16">
        <v>1</v>
      </c>
    </row>
    <row r="120" spans="2:13" x14ac:dyDescent="0.25">
      <c r="B120">
        <v>4</v>
      </c>
      <c r="C120" t="s">
        <v>100</v>
      </c>
      <c r="D120">
        <v>2044</v>
      </c>
      <c r="E120">
        <v>0</v>
      </c>
      <c r="F120" s="45">
        <v>15</v>
      </c>
      <c r="G120" s="16">
        <v>0.73</v>
      </c>
      <c r="H120" s="16">
        <v>0.73</v>
      </c>
      <c r="I120" s="16">
        <v>1</v>
      </c>
      <c r="J120" s="16">
        <v>1</v>
      </c>
      <c r="K120" s="16">
        <v>1.2</v>
      </c>
      <c r="L120" s="16">
        <v>1</v>
      </c>
      <c r="M120" s="16">
        <v>1</v>
      </c>
    </row>
    <row r="121" spans="2:13" x14ac:dyDescent="0.25">
      <c r="B121">
        <v>4</v>
      </c>
      <c r="C121" t="s">
        <v>100</v>
      </c>
      <c r="D121">
        <v>2045</v>
      </c>
      <c r="E121">
        <v>0</v>
      </c>
      <c r="F121" s="45">
        <v>15</v>
      </c>
      <c r="G121" s="16">
        <v>0.72499999999999998</v>
      </c>
      <c r="H121" s="16">
        <v>0.72499999999999998</v>
      </c>
      <c r="I121" s="16">
        <v>1</v>
      </c>
      <c r="J121" s="16">
        <v>1</v>
      </c>
      <c r="K121" s="16">
        <v>1.2</v>
      </c>
      <c r="L121" s="16">
        <v>1</v>
      </c>
      <c r="M121" s="16">
        <v>1</v>
      </c>
    </row>
    <row r="122" spans="2:13" x14ac:dyDescent="0.25">
      <c r="B122">
        <v>4</v>
      </c>
      <c r="C122" t="s">
        <v>100</v>
      </c>
      <c r="D122">
        <v>2046</v>
      </c>
      <c r="E122">
        <v>0</v>
      </c>
      <c r="F122" s="45">
        <v>15</v>
      </c>
      <c r="G122" s="16">
        <v>0.72</v>
      </c>
      <c r="H122" s="16">
        <v>0.72</v>
      </c>
      <c r="I122" s="16">
        <v>1</v>
      </c>
      <c r="J122" s="16">
        <v>1</v>
      </c>
      <c r="K122" s="16">
        <v>1.2</v>
      </c>
      <c r="L122" s="16">
        <v>1</v>
      </c>
      <c r="M122" s="16">
        <v>1</v>
      </c>
    </row>
    <row r="123" spans="2:13" x14ac:dyDescent="0.25">
      <c r="B123">
        <v>4</v>
      </c>
      <c r="C123" t="s">
        <v>100</v>
      </c>
      <c r="D123">
        <v>2047</v>
      </c>
      <c r="E123">
        <v>0</v>
      </c>
      <c r="F123" s="45">
        <v>15</v>
      </c>
      <c r="G123" s="16">
        <v>0.71499999999999997</v>
      </c>
      <c r="H123" s="16">
        <v>0.71499999999999997</v>
      </c>
      <c r="I123" s="16">
        <v>1</v>
      </c>
      <c r="J123" s="16">
        <v>1</v>
      </c>
      <c r="K123" s="16">
        <v>1.2</v>
      </c>
      <c r="L123" s="16">
        <v>1</v>
      </c>
      <c r="M123" s="16">
        <v>1</v>
      </c>
    </row>
    <row r="124" spans="2:13" x14ac:dyDescent="0.25">
      <c r="B124">
        <v>4</v>
      </c>
      <c r="C124" t="s">
        <v>100</v>
      </c>
      <c r="D124">
        <v>2048</v>
      </c>
      <c r="E124">
        <v>0</v>
      </c>
      <c r="F124" s="45">
        <v>15</v>
      </c>
      <c r="G124" s="16">
        <v>0.71</v>
      </c>
      <c r="H124" s="16">
        <v>0.71</v>
      </c>
      <c r="I124" s="16">
        <v>1</v>
      </c>
      <c r="J124" s="16">
        <v>1</v>
      </c>
      <c r="K124" s="16">
        <v>1.2</v>
      </c>
      <c r="L124" s="16">
        <v>1</v>
      </c>
      <c r="M124" s="16">
        <v>1</v>
      </c>
    </row>
    <row r="125" spans="2:13" x14ac:dyDescent="0.25">
      <c r="B125">
        <v>4</v>
      </c>
      <c r="C125" t="s">
        <v>100</v>
      </c>
      <c r="D125">
        <v>2049</v>
      </c>
      <c r="E125">
        <v>0</v>
      </c>
      <c r="F125" s="45">
        <v>15</v>
      </c>
      <c r="G125" s="16">
        <v>0.70499999999999996</v>
      </c>
      <c r="H125" s="16">
        <v>0.70499999999999996</v>
      </c>
      <c r="I125" s="16">
        <v>1</v>
      </c>
      <c r="J125" s="16">
        <v>1</v>
      </c>
      <c r="K125" s="16">
        <v>1.2</v>
      </c>
      <c r="L125" s="16">
        <v>1</v>
      </c>
      <c r="M125" s="16">
        <v>1</v>
      </c>
    </row>
    <row r="126" spans="2:13" x14ac:dyDescent="0.25">
      <c r="B126">
        <v>4</v>
      </c>
      <c r="C126" t="s">
        <v>100</v>
      </c>
      <c r="D126">
        <v>2050</v>
      </c>
      <c r="E126">
        <v>0</v>
      </c>
      <c r="F126" s="45">
        <v>15</v>
      </c>
      <c r="G126" s="16">
        <v>0.7</v>
      </c>
      <c r="H126" s="16">
        <v>0.7</v>
      </c>
      <c r="I126" s="16">
        <v>1</v>
      </c>
      <c r="J126" s="16">
        <v>1</v>
      </c>
      <c r="K126" s="16">
        <v>1.2</v>
      </c>
      <c r="L126" s="16">
        <v>1</v>
      </c>
      <c r="M126" s="16">
        <v>1</v>
      </c>
    </row>
    <row r="127" spans="2:13" x14ac:dyDescent="0.25">
      <c r="B127">
        <v>5</v>
      </c>
      <c r="C127" t="s">
        <v>72</v>
      </c>
      <c r="D127">
        <v>2020</v>
      </c>
      <c r="E127">
        <v>0</v>
      </c>
      <c r="F127" s="45">
        <v>50</v>
      </c>
      <c r="G127" s="16">
        <v>1</v>
      </c>
      <c r="H127" s="16">
        <v>1</v>
      </c>
      <c r="I127" s="16">
        <v>1</v>
      </c>
      <c r="J127" s="16">
        <v>1</v>
      </c>
      <c r="K127" s="16">
        <v>1</v>
      </c>
      <c r="L127" s="16">
        <v>1</v>
      </c>
      <c r="M127" s="16">
        <v>1</v>
      </c>
    </row>
    <row r="128" spans="2:13" x14ac:dyDescent="0.25">
      <c r="B128">
        <v>5</v>
      </c>
      <c r="C128" t="s">
        <v>72</v>
      </c>
      <c r="D128">
        <v>2021</v>
      </c>
      <c r="E128">
        <v>0</v>
      </c>
      <c r="F128" s="45">
        <v>50</v>
      </c>
      <c r="G128" s="16">
        <v>1</v>
      </c>
      <c r="H128" s="16">
        <v>0.98</v>
      </c>
      <c r="I128" s="16">
        <v>1</v>
      </c>
      <c r="J128" s="16">
        <v>1</v>
      </c>
      <c r="K128" s="16">
        <v>1.0191002179999999</v>
      </c>
      <c r="L128" s="16">
        <v>1</v>
      </c>
      <c r="M128" s="16">
        <v>1</v>
      </c>
    </row>
    <row r="129" spans="2:13" x14ac:dyDescent="0.25">
      <c r="B129">
        <v>5</v>
      </c>
      <c r="C129" t="s">
        <v>72</v>
      </c>
      <c r="D129">
        <v>2022</v>
      </c>
      <c r="E129">
        <v>0</v>
      </c>
      <c r="F129" s="45">
        <v>50</v>
      </c>
      <c r="G129" s="16">
        <v>1</v>
      </c>
      <c r="H129" s="16">
        <v>0.96</v>
      </c>
      <c r="I129" s="16">
        <v>1</v>
      </c>
      <c r="J129" s="16">
        <v>1</v>
      </c>
      <c r="K129" s="16">
        <v>1.0382004359999999</v>
      </c>
      <c r="L129" s="16">
        <v>1</v>
      </c>
      <c r="M129" s="16">
        <v>1</v>
      </c>
    </row>
    <row r="130" spans="2:13" x14ac:dyDescent="0.25">
      <c r="B130">
        <v>5</v>
      </c>
      <c r="C130" t="s">
        <v>72</v>
      </c>
      <c r="D130">
        <v>2023</v>
      </c>
      <c r="E130">
        <v>0</v>
      </c>
      <c r="F130" s="45">
        <v>50</v>
      </c>
      <c r="G130" s="16">
        <v>1</v>
      </c>
      <c r="H130" s="16">
        <v>0.94</v>
      </c>
      <c r="I130" s="16">
        <v>1</v>
      </c>
      <c r="J130" s="16">
        <v>1</v>
      </c>
      <c r="K130" s="16">
        <v>1.0573006540000001</v>
      </c>
      <c r="L130" s="16">
        <v>1</v>
      </c>
      <c r="M130" s="16">
        <v>1</v>
      </c>
    </row>
    <row r="131" spans="2:13" x14ac:dyDescent="0.25">
      <c r="B131">
        <v>5</v>
      </c>
      <c r="C131" t="s">
        <v>72</v>
      </c>
      <c r="D131">
        <v>2024</v>
      </c>
      <c r="E131">
        <v>0</v>
      </c>
      <c r="F131" s="45">
        <v>50</v>
      </c>
      <c r="G131" s="16">
        <v>1</v>
      </c>
      <c r="H131" s="16">
        <v>0.92</v>
      </c>
      <c r="I131" s="16">
        <v>1</v>
      </c>
      <c r="J131" s="16">
        <v>1</v>
      </c>
      <c r="K131" s="16">
        <v>1.076400872</v>
      </c>
      <c r="L131" s="16">
        <v>1</v>
      </c>
      <c r="M131" s="16">
        <v>1</v>
      </c>
    </row>
    <row r="132" spans="2:13" x14ac:dyDescent="0.25">
      <c r="B132">
        <v>5</v>
      </c>
      <c r="C132" t="s">
        <v>72</v>
      </c>
      <c r="D132">
        <v>2025</v>
      </c>
      <c r="E132">
        <v>0</v>
      </c>
      <c r="F132" s="45">
        <v>50</v>
      </c>
      <c r="G132" s="16">
        <v>1</v>
      </c>
      <c r="H132" s="16">
        <v>0.9</v>
      </c>
      <c r="I132" s="16">
        <v>1</v>
      </c>
      <c r="J132" s="16">
        <v>1</v>
      </c>
      <c r="K132" s="16">
        <v>1.09550109</v>
      </c>
      <c r="L132" s="16">
        <v>1</v>
      </c>
      <c r="M132" s="16">
        <v>1</v>
      </c>
    </row>
    <row r="133" spans="2:13" x14ac:dyDescent="0.25">
      <c r="B133">
        <v>5</v>
      </c>
      <c r="C133" t="s">
        <v>72</v>
      </c>
      <c r="D133">
        <v>2026</v>
      </c>
      <c r="E133">
        <v>0</v>
      </c>
      <c r="F133" s="45">
        <v>50</v>
      </c>
      <c r="G133" s="16">
        <v>1</v>
      </c>
      <c r="H133" s="16">
        <v>0.88</v>
      </c>
      <c r="I133" s="16">
        <v>1</v>
      </c>
      <c r="J133" s="16">
        <v>1</v>
      </c>
      <c r="K133" s="16">
        <v>1.1146013079999999</v>
      </c>
      <c r="L133" s="16">
        <v>1</v>
      </c>
      <c r="M133" s="16">
        <v>1</v>
      </c>
    </row>
    <row r="134" spans="2:13" x14ac:dyDescent="0.25">
      <c r="B134">
        <v>5</v>
      </c>
      <c r="C134" t="s">
        <v>72</v>
      </c>
      <c r="D134">
        <v>2027</v>
      </c>
      <c r="E134">
        <v>0</v>
      </c>
      <c r="F134" s="45">
        <v>50</v>
      </c>
      <c r="G134" s="16">
        <v>1</v>
      </c>
      <c r="H134" s="16">
        <v>0.86</v>
      </c>
      <c r="I134" s="16">
        <v>1</v>
      </c>
      <c r="J134" s="16">
        <v>1</v>
      </c>
      <c r="K134" s="16">
        <v>1.1337015260000001</v>
      </c>
      <c r="L134" s="16">
        <v>1</v>
      </c>
      <c r="M134" s="16">
        <v>1</v>
      </c>
    </row>
    <row r="135" spans="2:13" x14ac:dyDescent="0.25">
      <c r="B135">
        <v>5</v>
      </c>
      <c r="C135" t="s">
        <v>72</v>
      </c>
      <c r="D135">
        <v>2028</v>
      </c>
      <c r="E135">
        <v>0</v>
      </c>
      <c r="F135" s="45">
        <v>50</v>
      </c>
      <c r="G135" s="16">
        <v>1</v>
      </c>
      <c r="H135" s="16">
        <v>0.84</v>
      </c>
      <c r="I135" s="16">
        <v>1</v>
      </c>
      <c r="J135" s="16">
        <v>1</v>
      </c>
      <c r="K135" s="16">
        <v>1.152801744</v>
      </c>
      <c r="L135" s="16">
        <v>1</v>
      </c>
      <c r="M135" s="16">
        <v>1</v>
      </c>
    </row>
    <row r="136" spans="2:13" x14ac:dyDescent="0.25">
      <c r="B136">
        <v>5</v>
      </c>
      <c r="C136" t="s">
        <v>72</v>
      </c>
      <c r="D136">
        <v>2029</v>
      </c>
      <c r="E136">
        <v>0</v>
      </c>
      <c r="F136" s="45">
        <v>50</v>
      </c>
      <c r="G136" s="16">
        <v>1</v>
      </c>
      <c r="H136" s="16">
        <v>0.82</v>
      </c>
      <c r="I136" s="16">
        <v>1</v>
      </c>
      <c r="J136" s="16">
        <v>1</v>
      </c>
      <c r="K136" s="16">
        <v>1.171901962</v>
      </c>
      <c r="L136" s="16">
        <v>1</v>
      </c>
      <c r="M136" s="16">
        <v>1</v>
      </c>
    </row>
    <row r="137" spans="2:13" x14ac:dyDescent="0.25">
      <c r="B137">
        <v>5</v>
      </c>
      <c r="C137" t="s">
        <v>72</v>
      </c>
      <c r="D137">
        <v>2030</v>
      </c>
      <c r="E137">
        <v>0</v>
      </c>
      <c r="F137" s="45">
        <v>50</v>
      </c>
      <c r="G137" s="16">
        <v>1</v>
      </c>
      <c r="H137" s="16">
        <v>0.8</v>
      </c>
      <c r="I137" s="16">
        <v>1</v>
      </c>
      <c r="J137" s="16">
        <v>1</v>
      </c>
      <c r="K137" s="16">
        <v>1.1910021799999999</v>
      </c>
      <c r="L137" s="16">
        <v>1</v>
      </c>
      <c r="M137" s="16">
        <v>1</v>
      </c>
    </row>
    <row r="138" spans="2:13" x14ac:dyDescent="0.25">
      <c r="B138">
        <v>5</v>
      </c>
      <c r="C138" t="s">
        <v>72</v>
      </c>
      <c r="D138">
        <v>2031</v>
      </c>
      <c r="E138">
        <v>0</v>
      </c>
      <c r="F138" s="45">
        <v>50</v>
      </c>
      <c r="G138" s="16">
        <v>1</v>
      </c>
      <c r="H138" s="16">
        <v>0.79500000000000004</v>
      </c>
      <c r="I138" s="16">
        <v>1</v>
      </c>
      <c r="J138" s="16">
        <v>1</v>
      </c>
      <c r="K138" s="16">
        <v>1.1910021799999999</v>
      </c>
      <c r="L138" s="16">
        <v>1</v>
      </c>
      <c r="M138" s="16">
        <v>1</v>
      </c>
    </row>
    <row r="139" spans="2:13" x14ac:dyDescent="0.25">
      <c r="B139">
        <v>5</v>
      </c>
      <c r="C139" t="s">
        <v>72</v>
      </c>
      <c r="D139">
        <v>2032</v>
      </c>
      <c r="E139">
        <v>0</v>
      </c>
      <c r="F139" s="45">
        <v>50</v>
      </c>
      <c r="G139" s="16">
        <v>1</v>
      </c>
      <c r="H139" s="16">
        <v>0.79</v>
      </c>
      <c r="I139" s="16">
        <v>1</v>
      </c>
      <c r="J139" s="16">
        <v>1</v>
      </c>
      <c r="K139" s="16">
        <v>1.1910021799999999</v>
      </c>
      <c r="L139" s="16">
        <v>1</v>
      </c>
      <c r="M139" s="16">
        <v>1</v>
      </c>
    </row>
    <row r="140" spans="2:13" x14ac:dyDescent="0.25">
      <c r="B140">
        <v>5</v>
      </c>
      <c r="C140" t="s">
        <v>72</v>
      </c>
      <c r="D140">
        <v>2033</v>
      </c>
      <c r="E140">
        <v>0</v>
      </c>
      <c r="F140" s="45">
        <v>50</v>
      </c>
      <c r="G140" s="16">
        <v>1</v>
      </c>
      <c r="H140" s="16">
        <v>0.78500000000000003</v>
      </c>
      <c r="I140" s="16">
        <v>1</v>
      </c>
      <c r="J140" s="16">
        <v>1</v>
      </c>
      <c r="K140" s="16">
        <v>1.1910021799999999</v>
      </c>
      <c r="L140" s="16">
        <v>1</v>
      </c>
      <c r="M140" s="16">
        <v>1</v>
      </c>
    </row>
    <row r="141" spans="2:13" x14ac:dyDescent="0.25">
      <c r="B141">
        <v>5</v>
      </c>
      <c r="C141" t="s">
        <v>72</v>
      </c>
      <c r="D141">
        <v>2034</v>
      </c>
      <c r="E141">
        <v>0</v>
      </c>
      <c r="F141" s="45">
        <v>50</v>
      </c>
      <c r="G141" s="16">
        <v>1</v>
      </c>
      <c r="H141" s="16">
        <v>0.78</v>
      </c>
      <c r="I141" s="16">
        <v>1</v>
      </c>
      <c r="J141" s="16">
        <v>1</v>
      </c>
      <c r="K141" s="16">
        <v>1.1910021799999999</v>
      </c>
      <c r="L141" s="16">
        <v>1</v>
      </c>
      <c r="M141" s="16">
        <v>1</v>
      </c>
    </row>
    <row r="142" spans="2:13" x14ac:dyDescent="0.25">
      <c r="B142">
        <v>5</v>
      </c>
      <c r="C142" t="s">
        <v>72</v>
      </c>
      <c r="D142">
        <v>2035</v>
      </c>
      <c r="E142">
        <v>0</v>
      </c>
      <c r="F142" s="45">
        <v>50</v>
      </c>
      <c r="G142" s="16">
        <v>1</v>
      </c>
      <c r="H142" s="16">
        <v>0.77500000000000002</v>
      </c>
      <c r="I142" s="16">
        <v>1</v>
      </c>
      <c r="J142" s="16">
        <v>1</v>
      </c>
      <c r="K142" s="16">
        <v>1.1910021799999999</v>
      </c>
      <c r="L142" s="16">
        <v>1</v>
      </c>
      <c r="M142" s="16">
        <v>1</v>
      </c>
    </row>
    <row r="143" spans="2:13" x14ac:dyDescent="0.25">
      <c r="B143">
        <v>5</v>
      </c>
      <c r="C143" t="s">
        <v>72</v>
      </c>
      <c r="D143">
        <v>2036</v>
      </c>
      <c r="E143">
        <v>0</v>
      </c>
      <c r="F143" s="45">
        <v>50</v>
      </c>
      <c r="G143" s="16">
        <v>1</v>
      </c>
      <c r="H143" s="16">
        <v>0.77</v>
      </c>
      <c r="I143" s="16">
        <v>1</v>
      </c>
      <c r="J143" s="16">
        <v>1</v>
      </c>
      <c r="K143" s="16">
        <v>1.1910021799999999</v>
      </c>
      <c r="L143" s="16">
        <v>1</v>
      </c>
      <c r="M143" s="16">
        <v>1</v>
      </c>
    </row>
    <row r="144" spans="2:13" x14ac:dyDescent="0.25">
      <c r="B144">
        <v>5</v>
      </c>
      <c r="C144" t="s">
        <v>72</v>
      </c>
      <c r="D144">
        <v>2037</v>
      </c>
      <c r="E144">
        <v>0</v>
      </c>
      <c r="F144" s="45">
        <v>50</v>
      </c>
      <c r="G144" s="16">
        <v>1</v>
      </c>
      <c r="H144" s="16">
        <v>0.76500000000000001</v>
      </c>
      <c r="I144" s="16">
        <v>1</v>
      </c>
      <c r="J144" s="16">
        <v>1</v>
      </c>
      <c r="K144" s="16">
        <v>1.1910021799999999</v>
      </c>
      <c r="L144" s="16">
        <v>1</v>
      </c>
      <c r="M144" s="16">
        <v>1</v>
      </c>
    </row>
    <row r="145" spans="2:13" x14ac:dyDescent="0.25">
      <c r="B145">
        <v>5</v>
      </c>
      <c r="C145" t="s">
        <v>72</v>
      </c>
      <c r="D145">
        <v>2038</v>
      </c>
      <c r="E145">
        <v>0</v>
      </c>
      <c r="F145" s="45">
        <v>50</v>
      </c>
      <c r="G145" s="16">
        <v>1</v>
      </c>
      <c r="H145" s="16">
        <v>0.76</v>
      </c>
      <c r="I145" s="16">
        <v>1</v>
      </c>
      <c r="J145" s="16">
        <v>1</v>
      </c>
      <c r="K145" s="16">
        <v>1.1910021799999999</v>
      </c>
      <c r="L145" s="16">
        <v>1</v>
      </c>
      <c r="M145" s="16">
        <v>1</v>
      </c>
    </row>
    <row r="146" spans="2:13" x14ac:dyDescent="0.25">
      <c r="B146">
        <v>5</v>
      </c>
      <c r="C146" t="s">
        <v>72</v>
      </c>
      <c r="D146">
        <v>2039</v>
      </c>
      <c r="E146">
        <v>0</v>
      </c>
      <c r="F146" s="45">
        <v>50</v>
      </c>
      <c r="G146" s="16">
        <v>1</v>
      </c>
      <c r="H146" s="16">
        <v>0.755</v>
      </c>
      <c r="I146" s="16">
        <v>1</v>
      </c>
      <c r="J146" s="16">
        <v>1</v>
      </c>
      <c r="K146" s="16">
        <v>1.1910021799999999</v>
      </c>
      <c r="L146" s="16">
        <v>1</v>
      </c>
      <c r="M146" s="16">
        <v>1</v>
      </c>
    </row>
    <row r="147" spans="2:13" x14ac:dyDescent="0.25">
      <c r="B147">
        <v>5</v>
      </c>
      <c r="C147" t="s">
        <v>72</v>
      </c>
      <c r="D147">
        <v>2040</v>
      </c>
      <c r="E147">
        <v>0</v>
      </c>
      <c r="F147" s="45">
        <v>50</v>
      </c>
      <c r="G147" s="16">
        <v>1</v>
      </c>
      <c r="H147" s="16">
        <v>0.75</v>
      </c>
      <c r="I147" s="16">
        <v>1</v>
      </c>
      <c r="J147" s="16">
        <v>1</v>
      </c>
      <c r="K147" s="16">
        <v>1.1910021799999999</v>
      </c>
      <c r="L147" s="16">
        <v>1</v>
      </c>
      <c r="M147" s="16">
        <v>1</v>
      </c>
    </row>
    <row r="148" spans="2:13" x14ac:dyDescent="0.25">
      <c r="B148">
        <v>5</v>
      </c>
      <c r="C148" t="s">
        <v>72</v>
      </c>
      <c r="D148">
        <v>2041</v>
      </c>
      <c r="E148">
        <v>0</v>
      </c>
      <c r="F148" s="45">
        <v>50</v>
      </c>
      <c r="G148" s="16">
        <v>1</v>
      </c>
      <c r="H148" s="16">
        <v>0.745</v>
      </c>
      <c r="I148" s="16">
        <v>1</v>
      </c>
      <c r="J148" s="16">
        <v>1</v>
      </c>
      <c r="K148" s="16">
        <v>1.1910021799999999</v>
      </c>
      <c r="L148" s="16">
        <v>1</v>
      </c>
      <c r="M148" s="16">
        <v>1</v>
      </c>
    </row>
    <row r="149" spans="2:13" x14ac:dyDescent="0.25">
      <c r="B149">
        <v>5</v>
      </c>
      <c r="C149" t="s">
        <v>72</v>
      </c>
      <c r="D149">
        <v>2042</v>
      </c>
      <c r="E149">
        <v>0</v>
      </c>
      <c r="F149" s="45">
        <v>50</v>
      </c>
      <c r="G149" s="16">
        <v>1</v>
      </c>
      <c r="H149" s="16">
        <v>0.74</v>
      </c>
      <c r="I149" s="16">
        <v>1</v>
      </c>
      <c r="J149" s="16">
        <v>1</v>
      </c>
      <c r="K149" s="16">
        <v>1.1910021799999999</v>
      </c>
      <c r="L149" s="16">
        <v>1</v>
      </c>
      <c r="M149" s="16">
        <v>1</v>
      </c>
    </row>
    <row r="150" spans="2:13" x14ac:dyDescent="0.25">
      <c r="B150">
        <v>5</v>
      </c>
      <c r="C150" t="s">
        <v>72</v>
      </c>
      <c r="D150">
        <v>2043</v>
      </c>
      <c r="E150">
        <v>0</v>
      </c>
      <c r="F150" s="45">
        <v>50</v>
      </c>
      <c r="G150" s="16">
        <v>1</v>
      </c>
      <c r="H150" s="16">
        <v>0.73499999999999999</v>
      </c>
      <c r="I150" s="16">
        <v>1</v>
      </c>
      <c r="J150" s="16">
        <v>1</v>
      </c>
      <c r="K150" s="16">
        <v>1.1910021799999999</v>
      </c>
      <c r="L150" s="16">
        <v>1</v>
      </c>
      <c r="M150" s="16">
        <v>1</v>
      </c>
    </row>
    <row r="151" spans="2:13" x14ac:dyDescent="0.25">
      <c r="B151">
        <v>5</v>
      </c>
      <c r="C151" t="s">
        <v>72</v>
      </c>
      <c r="D151">
        <v>2044</v>
      </c>
      <c r="E151">
        <v>0</v>
      </c>
      <c r="F151" s="45">
        <v>50</v>
      </c>
      <c r="G151" s="16">
        <v>1</v>
      </c>
      <c r="H151" s="16">
        <v>0.73</v>
      </c>
      <c r="I151" s="16">
        <v>1</v>
      </c>
      <c r="J151" s="16">
        <v>1</v>
      </c>
      <c r="K151" s="16">
        <v>1.1910021799999999</v>
      </c>
      <c r="L151" s="16">
        <v>1</v>
      </c>
      <c r="M151" s="16">
        <v>1</v>
      </c>
    </row>
    <row r="152" spans="2:13" x14ac:dyDescent="0.25">
      <c r="B152">
        <v>5</v>
      </c>
      <c r="C152" t="s">
        <v>72</v>
      </c>
      <c r="D152">
        <v>2045</v>
      </c>
      <c r="E152">
        <v>0</v>
      </c>
      <c r="F152" s="45">
        <v>50</v>
      </c>
      <c r="G152" s="16">
        <v>1</v>
      </c>
      <c r="H152" s="16">
        <v>0.72499999999999998</v>
      </c>
      <c r="I152" s="16">
        <v>1</v>
      </c>
      <c r="J152" s="16">
        <v>1</v>
      </c>
      <c r="K152" s="16">
        <v>1.1910021799999999</v>
      </c>
      <c r="L152" s="16">
        <v>1</v>
      </c>
      <c r="M152" s="16">
        <v>1</v>
      </c>
    </row>
    <row r="153" spans="2:13" x14ac:dyDescent="0.25">
      <c r="B153">
        <v>5</v>
      </c>
      <c r="C153" t="s">
        <v>72</v>
      </c>
      <c r="D153">
        <v>2046</v>
      </c>
      <c r="E153">
        <v>0</v>
      </c>
      <c r="F153" s="45">
        <v>50</v>
      </c>
      <c r="G153" s="16">
        <v>1</v>
      </c>
      <c r="H153" s="16">
        <v>0.72</v>
      </c>
      <c r="I153" s="16">
        <v>1</v>
      </c>
      <c r="J153" s="16">
        <v>1</v>
      </c>
      <c r="K153" s="16">
        <v>1.1910021799999999</v>
      </c>
      <c r="L153" s="16">
        <v>1</v>
      </c>
      <c r="M153" s="16">
        <v>1</v>
      </c>
    </row>
    <row r="154" spans="2:13" x14ac:dyDescent="0.25">
      <c r="B154">
        <v>5</v>
      </c>
      <c r="C154" t="s">
        <v>72</v>
      </c>
      <c r="D154">
        <v>2047</v>
      </c>
      <c r="E154">
        <v>0</v>
      </c>
      <c r="F154" s="45">
        <v>50</v>
      </c>
      <c r="G154" s="16">
        <v>1</v>
      </c>
      <c r="H154" s="16">
        <v>0.71499999999999997</v>
      </c>
      <c r="I154" s="16">
        <v>1</v>
      </c>
      <c r="J154" s="16">
        <v>1</v>
      </c>
      <c r="K154" s="16">
        <v>1.1910021799999999</v>
      </c>
      <c r="L154" s="16">
        <v>1</v>
      </c>
      <c r="M154" s="16">
        <v>1</v>
      </c>
    </row>
    <row r="155" spans="2:13" x14ac:dyDescent="0.25">
      <c r="B155">
        <v>5</v>
      </c>
      <c r="C155" t="s">
        <v>72</v>
      </c>
      <c r="D155">
        <v>2048</v>
      </c>
      <c r="E155">
        <v>0</v>
      </c>
      <c r="F155" s="45">
        <v>50</v>
      </c>
      <c r="G155" s="16">
        <v>1</v>
      </c>
      <c r="H155" s="16">
        <v>0.71</v>
      </c>
      <c r="I155" s="16">
        <v>1</v>
      </c>
      <c r="J155" s="16">
        <v>1</v>
      </c>
      <c r="K155" s="16">
        <v>1.1910021799999999</v>
      </c>
      <c r="L155" s="16">
        <v>1</v>
      </c>
      <c r="M155" s="16">
        <v>1</v>
      </c>
    </row>
    <row r="156" spans="2:13" x14ac:dyDescent="0.25">
      <c r="B156">
        <v>5</v>
      </c>
      <c r="C156" t="s">
        <v>72</v>
      </c>
      <c r="D156">
        <v>2049</v>
      </c>
      <c r="E156">
        <v>0</v>
      </c>
      <c r="F156" s="45">
        <v>50</v>
      </c>
      <c r="G156" s="16">
        <v>1</v>
      </c>
      <c r="H156" s="16">
        <v>0.70499999999999996</v>
      </c>
      <c r="I156" s="16">
        <v>1</v>
      </c>
      <c r="J156" s="16">
        <v>1</v>
      </c>
      <c r="K156" s="16">
        <v>1.1910021799999999</v>
      </c>
      <c r="L156" s="16">
        <v>1</v>
      </c>
      <c r="M156" s="16">
        <v>1</v>
      </c>
    </row>
    <row r="157" spans="2:13" x14ac:dyDescent="0.25">
      <c r="B157">
        <v>5</v>
      </c>
      <c r="C157" t="s">
        <v>72</v>
      </c>
      <c r="D157">
        <v>2050</v>
      </c>
      <c r="E157">
        <v>0</v>
      </c>
      <c r="F157" s="45">
        <v>50</v>
      </c>
      <c r="G157" s="16">
        <v>1</v>
      </c>
      <c r="H157" s="16">
        <v>0.7</v>
      </c>
      <c r="I157" s="16">
        <v>1</v>
      </c>
      <c r="J157" s="16">
        <v>1</v>
      </c>
      <c r="K157" s="16">
        <v>1.1910021799999999</v>
      </c>
      <c r="L157" s="16">
        <v>1</v>
      </c>
      <c r="M157" s="16">
        <v>1</v>
      </c>
    </row>
    <row r="158" spans="2:13" x14ac:dyDescent="0.25">
      <c r="B158">
        <v>6</v>
      </c>
      <c r="C158" t="s">
        <v>87</v>
      </c>
      <c r="D158">
        <v>2020</v>
      </c>
      <c r="E158">
        <v>0</v>
      </c>
      <c r="F158">
        <v>50</v>
      </c>
      <c r="G158" s="16">
        <v>1</v>
      </c>
      <c r="H158" s="16">
        <v>1</v>
      </c>
      <c r="I158" s="16">
        <v>1</v>
      </c>
      <c r="J158" s="16">
        <v>1</v>
      </c>
      <c r="K158" s="16">
        <v>1</v>
      </c>
      <c r="L158" s="16">
        <v>1</v>
      </c>
      <c r="M158" s="16">
        <v>1</v>
      </c>
    </row>
    <row r="159" spans="2:13" x14ac:dyDescent="0.25">
      <c r="B159">
        <v>6</v>
      </c>
      <c r="C159" t="s">
        <v>87</v>
      </c>
      <c r="D159">
        <v>2021</v>
      </c>
      <c r="E159">
        <v>0</v>
      </c>
      <c r="F159">
        <v>50</v>
      </c>
      <c r="G159" s="16">
        <v>1</v>
      </c>
      <c r="H159" s="16">
        <v>1</v>
      </c>
      <c r="I159" s="16">
        <v>1</v>
      </c>
      <c r="J159" s="16">
        <v>1</v>
      </c>
      <c r="K159" s="16">
        <v>1</v>
      </c>
      <c r="L159" s="16">
        <v>1</v>
      </c>
      <c r="M159" s="16">
        <v>1</v>
      </c>
    </row>
    <row r="160" spans="2:13" x14ac:dyDescent="0.25">
      <c r="B160">
        <v>6</v>
      </c>
      <c r="C160" t="s">
        <v>87</v>
      </c>
      <c r="D160">
        <v>2022</v>
      </c>
      <c r="E160">
        <v>0</v>
      </c>
      <c r="F160">
        <v>50</v>
      </c>
      <c r="G160" s="16">
        <v>1</v>
      </c>
      <c r="H160" s="16">
        <v>1</v>
      </c>
      <c r="I160" s="16">
        <v>1</v>
      </c>
      <c r="J160" s="16">
        <v>1</v>
      </c>
      <c r="K160" s="16">
        <v>1</v>
      </c>
      <c r="L160" s="16">
        <v>1</v>
      </c>
      <c r="M160" s="16">
        <v>1</v>
      </c>
    </row>
    <row r="161" spans="2:13" x14ac:dyDescent="0.25">
      <c r="B161">
        <v>6</v>
      </c>
      <c r="C161" t="s">
        <v>87</v>
      </c>
      <c r="D161">
        <v>2023</v>
      </c>
      <c r="E161">
        <v>0</v>
      </c>
      <c r="F161">
        <v>50</v>
      </c>
      <c r="G161" s="16">
        <v>1</v>
      </c>
      <c r="H161" s="16">
        <v>1</v>
      </c>
      <c r="I161" s="16">
        <v>1</v>
      </c>
      <c r="J161" s="16">
        <v>1</v>
      </c>
      <c r="K161" s="16">
        <v>1</v>
      </c>
      <c r="L161" s="16">
        <v>1</v>
      </c>
      <c r="M161" s="16">
        <v>1</v>
      </c>
    </row>
    <row r="162" spans="2:13" x14ac:dyDescent="0.25">
      <c r="B162">
        <v>6</v>
      </c>
      <c r="C162" t="s">
        <v>87</v>
      </c>
      <c r="D162">
        <v>2024</v>
      </c>
      <c r="E162">
        <v>0</v>
      </c>
      <c r="F162">
        <v>50</v>
      </c>
      <c r="G162" s="16">
        <v>1</v>
      </c>
      <c r="H162" s="16">
        <v>1</v>
      </c>
      <c r="I162" s="16">
        <v>1</v>
      </c>
      <c r="J162" s="16">
        <v>1</v>
      </c>
      <c r="K162" s="16">
        <v>1</v>
      </c>
      <c r="L162" s="16">
        <v>1</v>
      </c>
      <c r="M162" s="16">
        <v>1</v>
      </c>
    </row>
    <row r="163" spans="2:13" x14ac:dyDescent="0.25">
      <c r="B163">
        <v>6</v>
      </c>
      <c r="C163" t="s">
        <v>87</v>
      </c>
      <c r="D163">
        <v>2025</v>
      </c>
      <c r="E163">
        <v>0</v>
      </c>
      <c r="F163">
        <v>50</v>
      </c>
      <c r="G163" s="16">
        <v>1</v>
      </c>
      <c r="H163" s="16">
        <v>1</v>
      </c>
      <c r="I163" s="16">
        <v>1</v>
      </c>
      <c r="J163" s="16">
        <v>1</v>
      </c>
      <c r="K163" s="16">
        <v>1</v>
      </c>
      <c r="L163" s="16">
        <v>1</v>
      </c>
      <c r="M163" s="16">
        <v>1</v>
      </c>
    </row>
    <row r="164" spans="2:13" x14ac:dyDescent="0.25">
      <c r="B164">
        <v>6</v>
      </c>
      <c r="C164" t="s">
        <v>87</v>
      </c>
      <c r="D164">
        <v>2026</v>
      </c>
      <c r="E164">
        <v>0</v>
      </c>
      <c r="F164">
        <v>50</v>
      </c>
      <c r="G164" s="16">
        <v>1</v>
      </c>
      <c r="H164" s="16">
        <v>1</v>
      </c>
      <c r="I164" s="16">
        <v>1</v>
      </c>
      <c r="J164" s="16">
        <v>1</v>
      </c>
      <c r="K164" s="16">
        <v>1</v>
      </c>
      <c r="L164" s="16">
        <v>1</v>
      </c>
      <c r="M164" s="16">
        <v>1</v>
      </c>
    </row>
    <row r="165" spans="2:13" x14ac:dyDescent="0.25">
      <c r="B165">
        <v>6</v>
      </c>
      <c r="C165" t="s">
        <v>87</v>
      </c>
      <c r="D165">
        <v>2027</v>
      </c>
      <c r="E165">
        <v>0</v>
      </c>
      <c r="F165">
        <v>50</v>
      </c>
      <c r="G165" s="16">
        <v>1</v>
      </c>
      <c r="H165" s="16">
        <v>1</v>
      </c>
      <c r="I165" s="16">
        <v>1</v>
      </c>
      <c r="J165" s="16">
        <v>1</v>
      </c>
      <c r="K165" s="16">
        <v>1</v>
      </c>
      <c r="L165" s="16">
        <v>1</v>
      </c>
      <c r="M165" s="16">
        <v>1</v>
      </c>
    </row>
    <row r="166" spans="2:13" x14ac:dyDescent="0.25">
      <c r="B166">
        <v>6</v>
      </c>
      <c r="C166" t="s">
        <v>87</v>
      </c>
      <c r="D166">
        <v>2028</v>
      </c>
      <c r="E166">
        <v>0</v>
      </c>
      <c r="F166">
        <v>50</v>
      </c>
      <c r="G166" s="16">
        <v>1</v>
      </c>
      <c r="H166" s="16">
        <v>1</v>
      </c>
      <c r="I166" s="16">
        <v>1</v>
      </c>
      <c r="J166" s="16">
        <v>1</v>
      </c>
      <c r="K166" s="16">
        <v>1</v>
      </c>
      <c r="L166" s="16">
        <v>1</v>
      </c>
      <c r="M166" s="16">
        <v>1</v>
      </c>
    </row>
    <row r="167" spans="2:13" x14ac:dyDescent="0.25">
      <c r="B167">
        <v>6</v>
      </c>
      <c r="C167" t="s">
        <v>87</v>
      </c>
      <c r="D167">
        <v>2029</v>
      </c>
      <c r="E167">
        <v>0</v>
      </c>
      <c r="F167">
        <v>50</v>
      </c>
      <c r="G167" s="16">
        <v>1</v>
      </c>
      <c r="H167" s="16">
        <v>1</v>
      </c>
      <c r="I167" s="16">
        <v>1</v>
      </c>
      <c r="J167" s="16">
        <v>1</v>
      </c>
      <c r="K167" s="16">
        <v>1</v>
      </c>
      <c r="L167" s="16">
        <v>1</v>
      </c>
      <c r="M167" s="16">
        <v>1</v>
      </c>
    </row>
    <row r="168" spans="2:13" x14ac:dyDescent="0.25">
      <c r="B168">
        <v>6</v>
      </c>
      <c r="C168" t="s">
        <v>87</v>
      </c>
      <c r="D168">
        <v>2030</v>
      </c>
      <c r="E168">
        <v>0</v>
      </c>
      <c r="F168">
        <v>50</v>
      </c>
      <c r="G168" s="16">
        <v>1</v>
      </c>
      <c r="H168" s="16">
        <v>1</v>
      </c>
      <c r="I168" s="16">
        <v>1</v>
      </c>
      <c r="J168" s="16">
        <v>1</v>
      </c>
      <c r="K168" s="16">
        <v>1</v>
      </c>
      <c r="L168" s="16">
        <v>1</v>
      </c>
      <c r="M168" s="16">
        <v>1</v>
      </c>
    </row>
    <row r="169" spans="2:13" x14ac:dyDescent="0.25">
      <c r="B169">
        <v>6</v>
      </c>
      <c r="C169" t="s">
        <v>87</v>
      </c>
      <c r="D169">
        <v>2031</v>
      </c>
      <c r="E169">
        <v>0</v>
      </c>
      <c r="F169">
        <v>50</v>
      </c>
      <c r="G169" s="16">
        <v>1</v>
      </c>
      <c r="H169" s="16">
        <v>1</v>
      </c>
      <c r="I169" s="16">
        <v>1</v>
      </c>
      <c r="J169" s="16">
        <v>1</v>
      </c>
      <c r="K169" s="16">
        <v>1</v>
      </c>
      <c r="L169" s="16">
        <v>1</v>
      </c>
      <c r="M169" s="16">
        <v>1</v>
      </c>
    </row>
    <row r="170" spans="2:13" x14ac:dyDescent="0.25">
      <c r="B170">
        <v>6</v>
      </c>
      <c r="C170" t="s">
        <v>87</v>
      </c>
      <c r="D170">
        <v>2032</v>
      </c>
      <c r="E170">
        <v>0</v>
      </c>
      <c r="F170">
        <v>50</v>
      </c>
      <c r="G170" s="16">
        <v>1</v>
      </c>
      <c r="H170" s="16">
        <v>1</v>
      </c>
      <c r="I170" s="16">
        <v>1</v>
      </c>
      <c r="J170" s="16">
        <v>1</v>
      </c>
      <c r="K170" s="16">
        <v>1</v>
      </c>
      <c r="L170" s="16">
        <v>1</v>
      </c>
      <c r="M170" s="16">
        <v>1</v>
      </c>
    </row>
    <row r="171" spans="2:13" x14ac:dyDescent="0.25">
      <c r="B171">
        <v>6</v>
      </c>
      <c r="C171" t="s">
        <v>87</v>
      </c>
      <c r="D171">
        <v>2033</v>
      </c>
      <c r="E171">
        <v>0</v>
      </c>
      <c r="F171">
        <v>50</v>
      </c>
      <c r="G171" s="16">
        <v>1</v>
      </c>
      <c r="H171" s="16">
        <v>1</v>
      </c>
      <c r="I171" s="16">
        <v>1</v>
      </c>
      <c r="J171" s="16">
        <v>1</v>
      </c>
      <c r="K171" s="16">
        <v>1</v>
      </c>
      <c r="L171" s="16">
        <v>1</v>
      </c>
      <c r="M171" s="16">
        <v>1</v>
      </c>
    </row>
    <row r="172" spans="2:13" x14ac:dyDescent="0.25">
      <c r="B172">
        <v>6</v>
      </c>
      <c r="C172" t="s">
        <v>87</v>
      </c>
      <c r="D172">
        <v>2034</v>
      </c>
      <c r="E172">
        <v>0</v>
      </c>
      <c r="F172">
        <v>50</v>
      </c>
      <c r="G172" s="16">
        <v>1</v>
      </c>
      <c r="H172" s="16">
        <v>1</v>
      </c>
      <c r="I172" s="16">
        <v>1</v>
      </c>
      <c r="J172" s="16">
        <v>1</v>
      </c>
      <c r="K172" s="16">
        <v>1</v>
      </c>
      <c r="L172" s="16">
        <v>1</v>
      </c>
      <c r="M172" s="16">
        <v>1</v>
      </c>
    </row>
    <row r="173" spans="2:13" x14ac:dyDescent="0.25">
      <c r="B173">
        <v>6</v>
      </c>
      <c r="C173" t="s">
        <v>87</v>
      </c>
      <c r="D173">
        <v>2035</v>
      </c>
      <c r="E173">
        <v>0</v>
      </c>
      <c r="F173">
        <v>50</v>
      </c>
      <c r="G173" s="16">
        <v>1</v>
      </c>
      <c r="H173" s="16">
        <v>1</v>
      </c>
      <c r="I173" s="16">
        <v>1</v>
      </c>
      <c r="J173" s="16">
        <v>1</v>
      </c>
      <c r="K173" s="16">
        <v>1</v>
      </c>
      <c r="L173" s="16">
        <v>1</v>
      </c>
      <c r="M173" s="16">
        <v>1</v>
      </c>
    </row>
    <row r="174" spans="2:13" x14ac:dyDescent="0.25">
      <c r="B174">
        <v>6</v>
      </c>
      <c r="C174" t="s">
        <v>87</v>
      </c>
      <c r="D174">
        <v>2036</v>
      </c>
      <c r="E174">
        <v>0</v>
      </c>
      <c r="F174">
        <v>50</v>
      </c>
      <c r="G174" s="16">
        <v>1</v>
      </c>
      <c r="H174" s="16">
        <v>1</v>
      </c>
      <c r="I174" s="16">
        <v>1</v>
      </c>
      <c r="J174" s="16">
        <v>1</v>
      </c>
      <c r="K174" s="16">
        <v>1</v>
      </c>
      <c r="L174" s="16">
        <v>1</v>
      </c>
      <c r="M174" s="16">
        <v>1</v>
      </c>
    </row>
    <row r="175" spans="2:13" x14ac:dyDescent="0.25">
      <c r="B175">
        <v>6</v>
      </c>
      <c r="C175" t="s">
        <v>87</v>
      </c>
      <c r="D175">
        <v>2037</v>
      </c>
      <c r="E175">
        <v>0</v>
      </c>
      <c r="F175">
        <v>50</v>
      </c>
      <c r="G175" s="16">
        <v>1</v>
      </c>
      <c r="H175" s="16">
        <v>1</v>
      </c>
      <c r="I175" s="16">
        <v>1</v>
      </c>
      <c r="J175" s="16">
        <v>1</v>
      </c>
      <c r="K175" s="16">
        <v>1</v>
      </c>
      <c r="L175" s="16">
        <v>1</v>
      </c>
      <c r="M175" s="16">
        <v>1</v>
      </c>
    </row>
    <row r="176" spans="2:13" x14ac:dyDescent="0.25">
      <c r="B176">
        <v>6</v>
      </c>
      <c r="C176" t="s">
        <v>87</v>
      </c>
      <c r="D176">
        <v>2038</v>
      </c>
      <c r="E176">
        <v>0</v>
      </c>
      <c r="F176">
        <v>50</v>
      </c>
      <c r="G176" s="16">
        <v>1</v>
      </c>
      <c r="H176" s="16">
        <v>1</v>
      </c>
      <c r="I176" s="16">
        <v>1</v>
      </c>
      <c r="J176" s="16">
        <v>1</v>
      </c>
      <c r="K176" s="16">
        <v>1</v>
      </c>
      <c r="L176" s="16">
        <v>1</v>
      </c>
      <c r="M176" s="16">
        <v>1</v>
      </c>
    </row>
    <row r="177" spans="2:13" x14ac:dyDescent="0.25">
      <c r="B177">
        <v>6</v>
      </c>
      <c r="C177" t="s">
        <v>87</v>
      </c>
      <c r="D177">
        <v>2039</v>
      </c>
      <c r="E177">
        <v>0</v>
      </c>
      <c r="F177">
        <v>50</v>
      </c>
      <c r="G177" s="16">
        <v>1</v>
      </c>
      <c r="H177" s="16">
        <v>1</v>
      </c>
      <c r="I177" s="16">
        <v>1</v>
      </c>
      <c r="J177" s="16">
        <v>1</v>
      </c>
      <c r="K177" s="16">
        <v>1</v>
      </c>
      <c r="L177" s="16">
        <v>1</v>
      </c>
      <c r="M177" s="16">
        <v>1</v>
      </c>
    </row>
    <row r="178" spans="2:13" x14ac:dyDescent="0.25">
      <c r="B178">
        <v>6</v>
      </c>
      <c r="C178" t="s">
        <v>87</v>
      </c>
      <c r="D178">
        <v>2040</v>
      </c>
      <c r="E178">
        <v>0</v>
      </c>
      <c r="F178">
        <v>50</v>
      </c>
      <c r="G178" s="16">
        <v>1</v>
      </c>
      <c r="H178" s="16">
        <v>1</v>
      </c>
      <c r="I178" s="16">
        <v>1</v>
      </c>
      <c r="J178" s="16">
        <v>1</v>
      </c>
      <c r="K178" s="16">
        <v>1</v>
      </c>
      <c r="L178" s="16">
        <v>1</v>
      </c>
      <c r="M178" s="16">
        <v>1</v>
      </c>
    </row>
    <row r="179" spans="2:13" x14ac:dyDescent="0.25">
      <c r="B179">
        <v>6</v>
      </c>
      <c r="C179" t="s">
        <v>87</v>
      </c>
      <c r="D179">
        <v>2041</v>
      </c>
      <c r="E179">
        <v>0</v>
      </c>
      <c r="F179">
        <v>50</v>
      </c>
      <c r="G179" s="16">
        <v>1</v>
      </c>
      <c r="H179" s="16">
        <v>1</v>
      </c>
      <c r="I179" s="16">
        <v>1</v>
      </c>
      <c r="J179" s="16">
        <v>1</v>
      </c>
      <c r="K179" s="16">
        <v>1</v>
      </c>
      <c r="L179" s="16">
        <v>1</v>
      </c>
      <c r="M179" s="16">
        <v>1</v>
      </c>
    </row>
    <row r="180" spans="2:13" x14ac:dyDescent="0.25">
      <c r="B180">
        <v>6</v>
      </c>
      <c r="C180" t="s">
        <v>87</v>
      </c>
      <c r="D180">
        <v>2042</v>
      </c>
      <c r="E180">
        <v>0</v>
      </c>
      <c r="F180">
        <v>50</v>
      </c>
      <c r="G180" s="16">
        <v>1</v>
      </c>
      <c r="H180" s="16">
        <v>1</v>
      </c>
      <c r="I180" s="16">
        <v>1</v>
      </c>
      <c r="J180" s="16">
        <v>1</v>
      </c>
      <c r="K180" s="16">
        <v>1</v>
      </c>
      <c r="L180" s="16">
        <v>1</v>
      </c>
      <c r="M180" s="16">
        <v>1</v>
      </c>
    </row>
    <row r="181" spans="2:13" x14ac:dyDescent="0.25">
      <c r="B181">
        <v>6</v>
      </c>
      <c r="C181" t="s">
        <v>87</v>
      </c>
      <c r="D181">
        <v>2043</v>
      </c>
      <c r="E181">
        <v>0</v>
      </c>
      <c r="F181">
        <v>50</v>
      </c>
      <c r="G181" s="16">
        <v>1</v>
      </c>
      <c r="H181" s="16">
        <v>1</v>
      </c>
      <c r="I181" s="16">
        <v>1</v>
      </c>
      <c r="J181" s="16">
        <v>1</v>
      </c>
      <c r="K181" s="16">
        <v>1</v>
      </c>
      <c r="L181" s="16">
        <v>1</v>
      </c>
      <c r="M181" s="16">
        <v>1</v>
      </c>
    </row>
    <row r="182" spans="2:13" x14ac:dyDescent="0.25">
      <c r="B182">
        <v>6</v>
      </c>
      <c r="C182" t="s">
        <v>87</v>
      </c>
      <c r="D182">
        <v>2044</v>
      </c>
      <c r="E182">
        <v>0</v>
      </c>
      <c r="F182">
        <v>50</v>
      </c>
      <c r="G182" s="16">
        <v>1</v>
      </c>
      <c r="H182" s="16">
        <v>1</v>
      </c>
      <c r="I182" s="16">
        <v>1</v>
      </c>
      <c r="J182" s="16">
        <v>1</v>
      </c>
      <c r="K182" s="16">
        <v>1</v>
      </c>
      <c r="L182" s="16">
        <v>1</v>
      </c>
      <c r="M182" s="16">
        <v>1</v>
      </c>
    </row>
    <row r="183" spans="2:13" x14ac:dyDescent="0.25">
      <c r="B183">
        <v>6</v>
      </c>
      <c r="C183" t="s">
        <v>87</v>
      </c>
      <c r="D183">
        <v>2045</v>
      </c>
      <c r="E183">
        <v>0</v>
      </c>
      <c r="F183">
        <v>50</v>
      </c>
      <c r="G183" s="16">
        <v>1</v>
      </c>
      <c r="H183" s="16">
        <v>1</v>
      </c>
      <c r="I183" s="16">
        <v>1</v>
      </c>
      <c r="J183" s="16">
        <v>1</v>
      </c>
      <c r="K183" s="16">
        <v>1</v>
      </c>
      <c r="L183" s="16">
        <v>1</v>
      </c>
      <c r="M183" s="16">
        <v>1</v>
      </c>
    </row>
    <row r="184" spans="2:13" x14ac:dyDescent="0.25">
      <c r="B184">
        <v>6</v>
      </c>
      <c r="C184" t="s">
        <v>87</v>
      </c>
      <c r="D184">
        <v>2046</v>
      </c>
      <c r="E184">
        <v>0</v>
      </c>
      <c r="F184">
        <v>50</v>
      </c>
      <c r="G184" s="16">
        <v>1</v>
      </c>
      <c r="H184" s="16">
        <v>1</v>
      </c>
      <c r="I184" s="16">
        <v>1</v>
      </c>
      <c r="J184" s="16">
        <v>1</v>
      </c>
      <c r="K184" s="16">
        <v>1</v>
      </c>
      <c r="L184" s="16">
        <v>1</v>
      </c>
      <c r="M184" s="16">
        <v>1</v>
      </c>
    </row>
    <row r="185" spans="2:13" x14ac:dyDescent="0.25">
      <c r="B185">
        <v>6</v>
      </c>
      <c r="C185" t="s">
        <v>87</v>
      </c>
      <c r="D185">
        <v>2047</v>
      </c>
      <c r="E185">
        <v>0</v>
      </c>
      <c r="F185">
        <v>50</v>
      </c>
      <c r="G185" s="16">
        <v>1</v>
      </c>
      <c r="H185" s="16">
        <v>1</v>
      </c>
      <c r="I185" s="16">
        <v>1</v>
      </c>
      <c r="J185" s="16">
        <v>1</v>
      </c>
      <c r="K185" s="16">
        <v>1</v>
      </c>
      <c r="L185" s="16">
        <v>1</v>
      </c>
      <c r="M185" s="16">
        <v>1</v>
      </c>
    </row>
    <row r="186" spans="2:13" x14ac:dyDescent="0.25">
      <c r="B186">
        <v>6</v>
      </c>
      <c r="C186" t="s">
        <v>87</v>
      </c>
      <c r="D186">
        <v>2048</v>
      </c>
      <c r="E186">
        <v>0</v>
      </c>
      <c r="F186">
        <v>50</v>
      </c>
      <c r="G186" s="16">
        <v>1</v>
      </c>
      <c r="H186" s="16">
        <v>1</v>
      </c>
      <c r="I186" s="16">
        <v>1</v>
      </c>
      <c r="J186" s="16">
        <v>1</v>
      </c>
      <c r="K186" s="16">
        <v>1</v>
      </c>
      <c r="L186" s="16">
        <v>1</v>
      </c>
      <c r="M186" s="16">
        <v>1</v>
      </c>
    </row>
    <row r="187" spans="2:13" x14ac:dyDescent="0.25">
      <c r="B187">
        <v>6</v>
      </c>
      <c r="C187" t="s">
        <v>87</v>
      </c>
      <c r="D187">
        <v>2049</v>
      </c>
      <c r="E187">
        <v>0</v>
      </c>
      <c r="F187">
        <v>50</v>
      </c>
      <c r="G187" s="16">
        <v>1</v>
      </c>
      <c r="H187" s="16">
        <v>1</v>
      </c>
      <c r="I187" s="16">
        <v>1</v>
      </c>
      <c r="J187" s="16">
        <v>1</v>
      </c>
      <c r="K187" s="16">
        <v>1</v>
      </c>
      <c r="L187" s="16">
        <v>1</v>
      </c>
      <c r="M187" s="16">
        <v>1</v>
      </c>
    </row>
    <row r="188" spans="2:13" x14ac:dyDescent="0.25">
      <c r="B188">
        <v>6</v>
      </c>
      <c r="C188" t="s">
        <v>87</v>
      </c>
      <c r="D188">
        <v>2050</v>
      </c>
      <c r="E188">
        <v>0</v>
      </c>
      <c r="F188">
        <v>50</v>
      </c>
      <c r="G188" s="16">
        <v>1</v>
      </c>
      <c r="H188" s="16">
        <v>1</v>
      </c>
      <c r="I188" s="16">
        <v>1</v>
      </c>
      <c r="J188" s="16">
        <v>1</v>
      </c>
      <c r="K188" s="16">
        <v>1</v>
      </c>
      <c r="L188" s="16">
        <v>1</v>
      </c>
      <c r="M188" s="16">
        <v>1</v>
      </c>
    </row>
    <row r="189" spans="2:13" x14ac:dyDescent="0.25">
      <c r="B189">
        <v>7</v>
      </c>
      <c r="C189" t="s">
        <v>78</v>
      </c>
      <c r="D189">
        <v>2020</v>
      </c>
      <c r="E189">
        <v>0</v>
      </c>
      <c r="F189">
        <v>15</v>
      </c>
      <c r="G189" s="16">
        <v>1</v>
      </c>
      <c r="H189" s="16">
        <v>1</v>
      </c>
      <c r="I189" s="16">
        <v>1</v>
      </c>
      <c r="J189" s="16">
        <v>1</v>
      </c>
      <c r="K189" s="16">
        <v>1</v>
      </c>
      <c r="L189" s="16">
        <v>1</v>
      </c>
      <c r="M189" s="16">
        <v>1</v>
      </c>
    </row>
    <row r="190" spans="2:13" x14ac:dyDescent="0.25">
      <c r="B190">
        <v>7</v>
      </c>
      <c r="C190" t="s">
        <v>78</v>
      </c>
      <c r="D190">
        <v>2021</v>
      </c>
      <c r="E190">
        <v>0</v>
      </c>
      <c r="F190">
        <v>15</v>
      </c>
      <c r="G190" s="16">
        <v>1</v>
      </c>
      <c r="H190" s="16">
        <v>1</v>
      </c>
      <c r="I190" s="16">
        <v>1</v>
      </c>
      <c r="J190" s="16">
        <v>1</v>
      </c>
      <c r="K190" s="16">
        <v>1</v>
      </c>
      <c r="L190" s="16">
        <v>1</v>
      </c>
      <c r="M190" s="16">
        <v>1</v>
      </c>
    </row>
    <row r="191" spans="2:13" x14ac:dyDescent="0.25">
      <c r="B191">
        <v>7</v>
      </c>
      <c r="C191" t="s">
        <v>78</v>
      </c>
      <c r="D191">
        <v>2022</v>
      </c>
      <c r="E191">
        <v>0</v>
      </c>
      <c r="F191">
        <v>15</v>
      </c>
      <c r="G191" s="16">
        <v>1</v>
      </c>
      <c r="H191" s="16">
        <v>1</v>
      </c>
      <c r="I191" s="16">
        <v>1</v>
      </c>
      <c r="J191" s="16">
        <v>1</v>
      </c>
      <c r="K191" s="16">
        <v>1</v>
      </c>
      <c r="L191" s="16">
        <v>1</v>
      </c>
      <c r="M191" s="16">
        <v>1</v>
      </c>
    </row>
    <row r="192" spans="2:13" x14ac:dyDescent="0.25">
      <c r="B192">
        <v>7</v>
      </c>
      <c r="C192" t="s">
        <v>78</v>
      </c>
      <c r="D192">
        <v>2023</v>
      </c>
      <c r="E192">
        <v>0</v>
      </c>
      <c r="F192">
        <v>15</v>
      </c>
      <c r="G192" s="16">
        <v>1</v>
      </c>
      <c r="H192" s="16">
        <v>1</v>
      </c>
      <c r="I192" s="16">
        <v>1</v>
      </c>
      <c r="J192" s="16">
        <v>1</v>
      </c>
      <c r="K192" s="16">
        <v>1</v>
      </c>
      <c r="L192" s="16">
        <v>1</v>
      </c>
      <c r="M192" s="16">
        <v>1</v>
      </c>
    </row>
    <row r="193" spans="2:13" x14ac:dyDescent="0.25">
      <c r="B193">
        <v>7</v>
      </c>
      <c r="C193" t="s">
        <v>78</v>
      </c>
      <c r="D193">
        <v>2024</v>
      </c>
      <c r="E193">
        <v>0</v>
      </c>
      <c r="F193">
        <v>15</v>
      </c>
      <c r="G193" s="16">
        <v>1</v>
      </c>
      <c r="H193" s="16">
        <v>1</v>
      </c>
      <c r="I193" s="16">
        <v>1</v>
      </c>
      <c r="J193" s="16">
        <v>1</v>
      </c>
      <c r="K193" s="16">
        <v>1</v>
      </c>
      <c r="L193" s="16">
        <v>1</v>
      </c>
      <c r="M193" s="16">
        <v>1</v>
      </c>
    </row>
    <row r="194" spans="2:13" x14ac:dyDescent="0.25">
      <c r="B194">
        <v>7</v>
      </c>
      <c r="C194" t="s">
        <v>78</v>
      </c>
      <c r="D194">
        <v>2025</v>
      </c>
      <c r="E194">
        <v>0</v>
      </c>
      <c r="F194">
        <v>15</v>
      </c>
      <c r="G194" s="16">
        <v>1</v>
      </c>
      <c r="H194" s="16">
        <v>1</v>
      </c>
      <c r="I194" s="16">
        <v>1</v>
      </c>
      <c r="J194" s="16">
        <v>1</v>
      </c>
      <c r="K194" s="16">
        <v>1</v>
      </c>
      <c r="L194" s="16">
        <v>1</v>
      </c>
      <c r="M194" s="16">
        <v>1</v>
      </c>
    </row>
    <row r="195" spans="2:13" x14ac:dyDescent="0.25">
      <c r="B195">
        <v>7</v>
      </c>
      <c r="C195" t="s">
        <v>78</v>
      </c>
      <c r="D195">
        <v>2026</v>
      </c>
      <c r="E195">
        <v>0</v>
      </c>
      <c r="F195">
        <v>15</v>
      </c>
      <c r="G195" s="16">
        <v>1</v>
      </c>
      <c r="H195" s="16">
        <v>1</v>
      </c>
      <c r="I195" s="16">
        <v>1</v>
      </c>
      <c r="J195" s="16">
        <v>1</v>
      </c>
      <c r="K195" s="16">
        <v>1</v>
      </c>
      <c r="L195" s="16">
        <v>1</v>
      </c>
      <c r="M195" s="16">
        <v>1</v>
      </c>
    </row>
    <row r="196" spans="2:13" x14ac:dyDescent="0.25">
      <c r="B196">
        <v>7</v>
      </c>
      <c r="C196" t="s">
        <v>78</v>
      </c>
      <c r="D196">
        <v>2027</v>
      </c>
      <c r="E196">
        <v>0</v>
      </c>
      <c r="F196">
        <v>15</v>
      </c>
      <c r="G196" s="16">
        <v>1</v>
      </c>
      <c r="H196" s="16">
        <v>1</v>
      </c>
      <c r="I196" s="16">
        <v>1</v>
      </c>
      <c r="J196" s="16">
        <v>1</v>
      </c>
      <c r="K196" s="16">
        <v>1</v>
      </c>
      <c r="L196" s="16">
        <v>1</v>
      </c>
      <c r="M196" s="16">
        <v>1</v>
      </c>
    </row>
    <row r="197" spans="2:13" x14ac:dyDescent="0.25">
      <c r="B197">
        <v>7</v>
      </c>
      <c r="C197" t="s">
        <v>78</v>
      </c>
      <c r="D197">
        <v>2028</v>
      </c>
      <c r="E197">
        <v>0</v>
      </c>
      <c r="F197">
        <v>15</v>
      </c>
      <c r="G197" s="16">
        <v>1</v>
      </c>
      <c r="H197" s="16">
        <v>1</v>
      </c>
      <c r="I197" s="16">
        <v>1</v>
      </c>
      <c r="J197" s="16">
        <v>1</v>
      </c>
      <c r="K197" s="16">
        <v>1</v>
      </c>
      <c r="L197" s="16">
        <v>1</v>
      </c>
      <c r="M197" s="16">
        <v>1</v>
      </c>
    </row>
    <row r="198" spans="2:13" x14ac:dyDescent="0.25">
      <c r="B198">
        <v>7</v>
      </c>
      <c r="C198" t="s">
        <v>78</v>
      </c>
      <c r="D198">
        <v>2029</v>
      </c>
      <c r="E198">
        <v>0</v>
      </c>
      <c r="F198">
        <v>15</v>
      </c>
      <c r="G198" s="16">
        <v>1</v>
      </c>
      <c r="H198" s="16">
        <v>1</v>
      </c>
      <c r="I198" s="16">
        <v>1</v>
      </c>
      <c r="J198" s="16">
        <v>1</v>
      </c>
      <c r="K198" s="16">
        <v>1</v>
      </c>
      <c r="L198" s="16">
        <v>1</v>
      </c>
      <c r="M198" s="16">
        <v>1</v>
      </c>
    </row>
    <row r="199" spans="2:13" x14ac:dyDescent="0.25">
      <c r="B199">
        <v>7</v>
      </c>
      <c r="C199" t="s">
        <v>78</v>
      </c>
      <c r="D199">
        <v>2030</v>
      </c>
      <c r="E199">
        <v>0</v>
      </c>
      <c r="F199">
        <v>15</v>
      </c>
      <c r="G199" s="16">
        <v>1</v>
      </c>
      <c r="H199" s="16">
        <v>1</v>
      </c>
      <c r="I199" s="16">
        <v>1</v>
      </c>
      <c r="J199" s="16">
        <v>1</v>
      </c>
      <c r="K199" s="16">
        <v>1</v>
      </c>
      <c r="L199" s="16">
        <v>1</v>
      </c>
      <c r="M199" s="16">
        <v>1</v>
      </c>
    </row>
    <row r="200" spans="2:13" x14ac:dyDescent="0.25">
      <c r="B200">
        <v>7</v>
      </c>
      <c r="C200" t="s">
        <v>78</v>
      </c>
      <c r="D200">
        <v>2031</v>
      </c>
      <c r="E200">
        <v>0</v>
      </c>
      <c r="F200">
        <v>15</v>
      </c>
      <c r="G200" s="16">
        <v>1</v>
      </c>
      <c r="H200" s="16">
        <v>1</v>
      </c>
      <c r="I200" s="16">
        <v>1</v>
      </c>
      <c r="J200" s="16">
        <v>1</v>
      </c>
      <c r="K200" s="16">
        <v>1</v>
      </c>
      <c r="L200" s="16">
        <v>1</v>
      </c>
      <c r="M200" s="16">
        <v>1</v>
      </c>
    </row>
    <row r="201" spans="2:13" x14ac:dyDescent="0.25">
      <c r="B201">
        <v>7</v>
      </c>
      <c r="C201" t="s">
        <v>78</v>
      </c>
      <c r="D201">
        <v>2032</v>
      </c>
      <c r="E201">
        <v>0</v>
      </c>
      <c r="F201">
        <v>15</v>
      </c>
      <c r="G201" s="16">
        <v>1</v>
      </c>
      <c r="H201" s="16">
        <v>1</v>
      </c>
      <c r="I201" s="16">
        <v>1</v>
      </c>
      <c r="J201" s="16">
        <v>1</v>
      </c>
      <c r="K201" s="16">
        <v>1</v>
      </c>
      <c r="L201" s="16">
        <v>1</v>
      </c>
      <c r="M201" s="16">
        <v>1</v>
      </c>
    </row>
    <row r="202" spans="2:13" x14ac:dyDescent="0.25">
      <c r="B202">
        <v>7</v>
      </c>
      <c r="C202" t="s">
        <v>78</v>
      </c>
      <c r="D202">
        <v>2033</v>
      </c>
      <c r="E202">
        <v>0</v>
      </c>
      <c r="F202">
        <v>15</v>
      </c>
      <c r="G202" s="16">
        <v>1</v>
      </c>
      <c r="H202" s="16">
        <v>1</v>
      </c>
      <c r="I202" s="16">
        <v>1</v>
      </c>
      <c r="J202" s="16">
        <v>1</v>
      </c>
      <c r="K202" s="16">
        <v>1</v>
      </c>
      <c r="L202" s="16">
        <v>1</v>
      </c>
      <c r="M202" s="16">
        <v>1</v>
      </c>
    </row>
    <row r="203" spans="2:13" x14ac:dyDescent="0.25">
      <c r="B203">
        <v>7</v>
      </c>
      <c r="C203" t="s">
        <v>78</v>
      </c>
      <c r="D203">
        <v>2034</v>
      </c>
      <c r="E203">
        <v>0</v>
      </c>
      <c r="F203">
        <v>15</v>
      </c>
      <c r="G203" s="16">
        <v>1</v>
      </c>
      <c r="H203" s="16">
        <v>1</v>
      </c>
      <c r="I203" s="16">
        <v>1</v>
      </c>
      <c r="J203" s="16">
        <v>1</v>
      </c>
      <c r="K203" s="16">
        <v>1</v>
      </c>
      <c r="L203" s="16">
        <v>1</v>
      </c>
      <c r="M203" s="16">
        <v>1</v>
      </c>
    </row>
    <row r="204" spans="2:13" x14ac:dyDescent="0.25">
      <c r="B204">
        <v>7</v>
      </c>
      <c r="C204" t="s">
        <v>78</v>
      </c>
      <c r="D204">
        <v>2035</v>
      </c>
      <c r="E204">
        <v>0</v>
      </c>
      <c r="F204">
        <v>15</v>
      </c>
      <c r="G204" s="16">
        <v>1</v>
      </c>
      <c r="H204" s="16">
        <v>1</v>
      </c>
      <c r="I204" s="16">
        <v>1</v>
      </c>
      <c r="J204" s="16">
        <v>1</v>
      </c>
      <c r="K204" s="16">
        <v>1</v>
      </c>
      <c r="L204" s="16">
        <v>1</v>
      </c>
      <c r="M204" s="16">
        <v>1</v>
      </c>
    </row>
    <row r="205" spans="2:13" x14ac:dyDescent="0.25">
      <c r="B205">
        <v>7</v>
      </c>
      <c r="C205" t="s">
        <v>78</v>
      </c>
      <c r="D205">
        <v>2036</v>
      </c>
      <c r="E205">
        <v>0</v>
      </c>
      <c r="F205">
        <v>15</v>
      </c>
      <c r="G205" s="16">
        <v>1</v>
      </c>
      <c r="H205" s="16">
        <v>1</v>
      </c>
      <c r="I205" s="16">
        <v>1</v>
      </c>
      <c r="J205" s="16">
        <v>1</v>
      </c>
      <c r="K205" s="16">
        <v>1</v>
      </c>
      <c r="L205" s="16">
        <v>1</v>
      </c>
      <c r="M205" s="16">
        <v>1</v>
      </c>
    </row>
    <row r="206" spans="2:13" x14ac:dyDescent="0.25">
      <c r="B206">
        <v>7</v>
      </c>
      <c r="C206" t="s">
        <v>78</v>
      </c>
      <c r="D206">
        <v>2037</v>
      </c>
      <c r="E206">
        <v>0</v>
      </c>
      <c r="F206">
        <v>15</v>
      </c>
      <c r="G206" s="16">
        <v>1</v>
      </c>
      <c r="H206" s="16">
        <v>1</v>
      </c>
      <c r="I206" s="16">
        <v>1</v>
      </c>
      <c r="J206" s="16">
        <v>1</v>
      </c>
      <c r="K206" s="16">
        <v>1</v>
      </c>
      <c r="L206" s="16">
        <v>1</v>
      </c>
      <c r="M206" s="16">
        <v>1</v>
      </c>
    </row>
    <row r="207" spans="2:13" x14ac:dyDescent="0.25">
      <c r="B207">
        <v>7</v>
      </c>
      <c r="C207" t="s">
        <v>78</v>
      </c>
      <c r="D207">
        <v>2038</v>
      </c>
      <c r="E207">
        <v>0</v>
      </c>
      <c r="F207">
        <v>15</v>
      </c>
      <c r="G207" s="16">
        <v>1</v>
      </c>
      <c r="H207" s="16">
        <v>1</v>
      </c>
      <c r="I207" s="16">
        <v>1</v>
      </c>
      <c r="J207" s="16">
        <v>1</v>
      </c>
      <c r="K207" s="16">
        <v>1</v>
      </c>
      <c r="L207" s="16">
        <v>1</v>
      </c>
      <c r="M207" s="16">
        <v>1</v>
      </c>
    </row>
    <row r="208" spans="2:13" x14ac:dyDescent="0.25">
      <c r="B208">
        <v>7</v>
      </c>
      <c r="C208" t="s">
        <v>78</v>
      </c>
      <c r="D208">
        <v>2039</v>
      </c>
      <c r="E208">
        <v>0</v>
      </c>
      <c r="F208">
        <v>15</v>
      </c>
      <c r="G208" s="16">
        <v>1</v>
      </c>
      <c r="H208" s="16">
        <v>1</v>
      </c>
      <c r="I208" s="16">
        <v>1</v>
      </c>
      <c r="J208" s="16">
        <v>1</v>
      </c>
      <c r="K208" s="16">
        <v>1</v>
      </c>
      <c r="L208" s="16">
        <v>1</v>
      </c>
      <c r="M208" s="16">
        <v>1</v>
      </c>
    </row>
    <row r="209" spans="2:13" x14ac:dyDescent="0.25">
      <c r="B209">
        <v>7</v>
      </c>
      <c r="C209" t="s">
        <v>78</v>
      </c>
      <c r="D209">
        <v>2040</v>
      </c>
      <c r="E209">
        <v>0</v>
      </c>
      <c r="F209">
        <v>15</v>
      </c>
      <c r="G209" s="16">
        <v>1</v>
      </c>
      <c r="H209" s="16">
        <v>1</v>
      </c>
      <c r="I209" s="16">
        <v>1</v>
      </c>
      <c r="J209" s="16">
        <v>1</v>
      </c>
      <c r="K209" s="16">
        <v>1</v>
      </c>
      <c r="L209" s="16">
        <v>1</v>
      </c>
      <c r="M209" s="16">
        <v>1</v>
      </c>
    </row>
    <row r="210" spans="2:13" x14ac:dyDescent="0.25">
      <c r="B210">
        <v>7</v>
      </c>
      <c r="C210" t="s">
        <v>78</v>
      </c>
      <c r="D210">
        <v>2041</v>
      </c>
      <c r="E210">
        <v>0</v>
      </c>
      <c r="F210">
        <v>15</v>
      </c>
      <c r="G210" s="16">
        <v>1</v>
      </c>
      <c r="H210" s="16">
        <v>1</v>
      </c>
      <c r="I210" s="16">
        <v>1</v>
      </c>
      <c r="J210" s="16">
        <v>1</v>
      </c>
      <c r="K210" s="16">
        <v>1</v>
      </c>
      <c r="L210" s="16">
        <v>1</v>
      </c>
      <c r="M210" s="16">
        <v>1</v>
      </c>
    </row>
    <row r="211" spans="2:13" x14ac:dyDescent="0.25">
      <c r="B211">
        <v>7</v>
      </c>
      <c r="C211" t="s">
        <v>78</v>
      </c>
      <c r="D211">
        <v>2042</v>
      </c>
      <c r="E211">
        <v>0</v>
      </c>
      <c r="F211">
        <v>15</v>
      </c>
      <c r="G211" s="16">
        <v>1</v>
      </c>
      <c r="H211" s="16">
        <v>1</v>
      </c>
      <c r="I211" s="16">
        <v>1</v>
      </c>
      <c r="J211" s="16">
        <v>1</v>
      </c>
      <c r="K211" s="16">
        <v>1</v>
      </c>
      <c r="L211" s="16">
        <v>1</v>
      </c>
      <c r="M211" s="16">
        <v>1</v>
      </c>
    </row>
    <row r="212" spans="2:13" x14ac:dyDescent="0.25">
      <c r="B212">
        <v>7</v>
      </c>
      <c r="C212" t="s">
        <v>78</v>
      </c>
      <c r="D212">
        <v>2043</v>
      </c>
      <c r="E212">
        <v>0</v>
      </c>
      <c r="F212">
        <v>15</v>
      </c>
      <c r="G212" s="16">
        <v>1</v>
      </c>
      <c r="H212" s="16">
        <v>1</v>
      </c>
      <c r="I212" s="16">
        <v>1</v>
      </c>
      <c r="J212" s="16">
        <v>1</v>
      </c>
      <c r="K212" s="16">
        <v>1</v>
      </c>
      <c r="L212" s="16">
        <v>1</v>
      </c>
      <c r="M212" s="16">
        <v>1</v>
      </c>
    </row>
    <row r="213" spans="2:13" x14ac:dyDescent="0.25">
      <c r="B213">
        <v>7</v>
      </c>
      <c r="C213" t="s">
        <v>78</v>
      </c>
      <c r="D213">
        <v>2044</v>
      </c>
      <c r="E213">
        <v>0</v>
      </c>
      <c r="F213">
        <v>15</v>
      </c>
      <c r="G213" s="16">
        <v>1</v>
      </c>
      <c r="H213" s="16">
        <v>1</v>
      </c>
      <c r="I213" s="16">
        <v>1</v>
      </c>
      <c r="J213" s="16">
        <v>1</v>
      </c>
      <c r="K213" s="16">
        <v>1</v>
      </c>
      <c r="L213" s="16">
        <v>1</v>
      </c>
      <c r="M213" s="16">
        <v>1</v>
      </c>
    </row>
    <row r="214" spans="2:13" x14ac:dyDescent="0.25">
      <c r="B214">
        <v>7</v>
      </c>
      <c r="C214" t="s">
        <v>78</v>
      </c>
      <c r="D214">
        <v>2045</v>
      </c>
      <c r="E214">
        <v>0</v>
      </c>
      <c r="F214">
        <v>15</v>
      </c>
      <c r="G214" s="16">
        <v>1</v>
      </c>
      <c r="H214" s="16">
        <v>1</v>
      </c>
      <c r="I214" s="16">
        <v>1</v>
      </c>
      <c r="J214" s="16">
        <v>1</v>
      </c>
      <c r="K214" s="16">
        <v>1</v>
      </c>
      <c r="L214" s="16">
        <v>1</v>
      </c>
      <c r="M214" s="16">
        <v>1</v>
      </c>
    </row>
    <row r="215" spans="2:13" x14ac:dyDescent="0.25">
      <c r="B215">
        <v>7</v>
      </c>
      <c r="C215" t="s">
        <v>78</v>
      </c>
      <c r="D215">
        <v>2046</v>
      </c>
      <c r="E215">
        <v>0</v>
      </c>
      <c r="F215">
        <v>15</v>
      </c>
      <c r="G215" s="16">
        <v>1</v>
      </c>
      <c r="H215" s="16">
        <v>1</v>
      </c>
      <c r="I215" s="16">
        <v>1</v>
      </c>
      <c r="J215" s="16">
        <v>1</v>
      </c>
      <c r="K215" s="16">
        <v>1</v>
      </c>
      <c r="L215" s="16">
        <v>1</v>
      </c>
      <c r="M215" s="16">
        <v>1</v>
      </c>
    </row>
    <row r="216" spans="2:13" x14ac:dyDescent="0.25">
      <c r="B216">
        <v>7</v>
      </c>
      <c r="C216" t="s">
        <v>78</v>
      </c>
      <c r="D216">
        <v>2047</v>
      </c>
      <c r="E216">
        <v>0</v>
      </c>
      <c r="F216">
        <v>15</v>
      </c>
      <c r="G216" s="16">
        <v>1</v>
      </c>
      <c r="H216" s="16">
        <v>1</v>
      </c>
      <c r="I216" s="16">
        <v>1</v>
      </c>
      <c r="J216" s="16">
        <v>1</v>
      </c>
      <c r="K216" s="16">
        <v>1</v>
      </c>
      <c r="L216" s="16">
        <v>1</v>
      </c>
      <c r="M216" s="16">
        <v>1</v>
      </c>
    </row>
    <row r="217" spans="2:13" x14ac:dyDescent="0.25">
      <c r="B217">
        <v>7</v>
      </c>
      <c r="C217" t="s">
        <v>78</v>
      </c>
      <c r="D217">
        <v>2048</v>
      </c>
      <c r="E217">
        <v>0</v>
      </c>
      <c r="F217">
        <v>15</v>
      </c>
      <c r="G217" s="16">
        <v>1</v>
      </c>
      <c r="H217" s="16">
        <v>1</v>
      </c>
      <c r="I217" s="16">
        <v>1</v>
      </c>
      <c r="J217" s="16">
        <v>1</v>
      </c>
      <c r="K217" s="16">
        <v>1</v>
      </c>
      <c r="L217" s="16">
        <v>1</v>
      </c>
      <c r="M217" s="16">
        <v>1</v>
      </c>
    </row>
    <row r="218" spans="2:13" x14ac:dyDescent="0.25">
      <c r="B218">
        <v>7</v>
      </c>
      <c r="C218" t="s">
        <v>78</v>
      </c>
      <c r="D218">
        <v>2049</v>
      </c>
      <c r="E218">
        <v>0</v>
      </c>
      <c r="F218">
        <v>15</v>
      </c>
      <c r="G218" s="16">
        <v>1</v>
      </c>
      <c r="H218" s="16">
        <v>1</v>
      </c>
      <c r="I218" s="16">
        <v>1</v>
      </c>
      <c r="J218" s="16">
        <v>1</v>
      </c>
      <c r="K218" s="16">
        <v>1</v>
      </c>
      <c r="L218" s="16">
        <v>1</v>
      </c>
      <c r="M218" s="16">
        <v>1</v>
      </c>
    </row>
    <row r="219" spans="2:13" x14ac:dyDescent="0.25">
      <c r="B219">
        <v>7</v>
      </c>
      <c r="C219" t="s">
        <v>78</v>
      </c>
      <c r="D219">
        <v>2050</v>
      </c>
      <c r="E219">
        <v>0</v>
      </c>
      <c r="F219">
        <v>15</v>
      </c>
      <c r="G219" s="16">
        <v>1</v>
      </c>
      <c r="H219" s="16">
        <v>1</v>
      </c>
      <c r="I219" s="16">
        <v>1</v>
      </c>
      <c r="J219" s="16">
        <v>1</v>
      </c>
      <c r="K219" s="16">
        <v>1</v>
      </c>
      <c r="L219" s="16">
        <v>1</v>
      </c>
      <c r="M219" s="16">
        <v>1</v>
      </c>
    </row>
    <row r="220" spans="2:13" x14ac:dyDescent="0.25">
      <c r="B220">
        <v>8</v>
      </c>
      <c r="C220" t="s">
        <v>126</v>
      </c>
      <c r="D220">
        <v>2020</v>
      </c>
      <c r="E220">
        <v>0</v>
      </c>
      <c r="F220" s="45">
        <v>15</v>
      </c>
      <c r="G220" s="16">
        <v>1</v>
      </c>
      <c r="H220" s="16">
        <v>1</v>
      </c>
      <c r="I220" s="16">
        <v>1</v>
      </c>
      <c r="J220" s="16">
        <v>1</v>
      </c>
      <c r="K220" s="16">
        <v>1</v>
      </c>
      <c r="L220" s="16">
        <v>1</v>
      </c>
      <c r="M220" s="16">
        <v>1</v>
      </c>
    </row>
    <row r="221" spans="2:13" x14ac:dyDescent="0.25">
      <c r="B221">
        <v>8</v>
      </c>
      <c r="C221" t="s">
        <v>126</v>
      </c>
      <c r="D221">
        <v>2021</v>
      </c>
      <c r="E221">
        <v>0</v>
      </c>
      <c r="F221" s="45">
        <v>15</v>
      </c>
      <c r="G221" s="16">
        <v>1</v>
      </c>
      <c r="H221" s="16">
        <v>1</v>
      </c>
      <c r="I221" s="16">
        <v>1</v>
      </c>
      <c r="J221" s="16">
        <v>1</v>
      </c>
      <c r="K221" s="16">
        <v>1</v>
      </c>
      <c r="L221" s="16">
        <v>1</v>
      </c>
      <c r="M221" s="16">
        <v>1</v>
      </c>
    </row>
    <row r="222" spans="2:13" x14ac:dyDescent="0.25">
      <c r="B222">
        <v>8</v>
      </c>
      <c r="C222" t="s">
        <v>126</v>
      </c>
      <c r="D222">
        <v>2022</v>
      </c>
      <c r="E222">
        <v>0</v>
      </c>
      <c r="F222" s="45">
        <v>15</v>
      </c>
      <c r="G222" s="16">
        <v>1</v>
      </c>
      <c r="H222" s="16">
        <v>1</v>
      </c>
      <c r="I222" s="16">
        <v>1</v>
      </c>
      <c r="J222" s="16">
        <v>1</v>
      </c>
      <c r="K222" s="16">
        <v>1</v>
      </c>
      <c r="L222" s="16">
        <v>1</v>
      </c>
      <c r="M222" s="16">
        <v>1</v>
      </c>
    </row>
    <row r="223" spans="2:13" x14ac:dyDescent="0.25">
      <c r="B223">
        <v>8</v>
      </c>
      <c r="C223" t="s">
        <v>126</v>
      </c>
      <c r="D223">
        <v>2023</v>
      </c>
      <c r="E223">
        <v>0</v>
      </c>
      <c r="F223" s="45">
        <v>15</v>
      </c>
      <c r="G223" s="16">
        <v>1</v>
      </c>
      <c r="H223" s="16">
        <v>1</v>
      </c>
      <c r="I223" s="16">
        <v>1</v>
      </c>
      <c r="J223" s="16">
        <v>1</v>
      </c>
      <c r="K223" s="16">
        <v>1</v>
      </c>
      <c r="L223" s="16">
        <v>1</v>
      </c>
      <c r="M223" s="16">
        <v>1</v>
      </c>
    </row>
    <row r="224" spans="2:13" x14ac:dyDescent="0.25">
      <c r="B224">
        <v>8</v>
      </c>
      <c r="C224" t="s">
        <v>126</v>
      </c>
      <c r="D224">
        <v>2024</v>
      </c>
      <c r="E224">
        <v>0</v>
      </c>
      <c r="F224" s="45">
        <v>15</v>
      </c>
      <c r="G224" s="16">
        <v>1</v>
      </c>
      <c r="H224" s="16">
        <v>1</v>
      </c>
      <c r="I224" s="16">
        <v>1</v>
      </c>
      <c r="J224" s="16">
        <v>1</v>
      </c>
      <c r="K224" s="16">
        <v>1</v>
      </c>
      <c r="L224" s="16">
        <v>1</v>
      </c>
      <c r="M224" s="16">
        <v>1</v>
      </c>
    </row>
    <row r="225" spans="2:13" x14ac:dyDescent="0.25">
      <c r="B225">
        <v>8</v>
      </c>
      <c r="C225" t="s">
        <v>126</v>
      </c>
      <c r="D225">
        <v>2025</v>
      </c>
      <c r="E225">
        <v>0</v>
      </c>
      <c r="F225" s="45">
        <v>15</v>
      </c>
      <c r="G225" s="16">
        <v>1</v>
      </c>
      <c r="H225" s="16">
        <v>1</v>
      </c>
      <c r="I225" s="16">
        <v>1</v>
      </c>
      <c r="J225" s="16">
        <v>1</v>
      </c>
      <c r="K225" s="16">
        <v>1</v>
      </c>
      <c r="L225" s="16">
        <v>1</v>
      </c>
      <c r="M225" s="16">
        <v>1</v>
      </c>
    </row>
    <row r="226" spans="2:13" x14ac:dyDescent="0.25">
      <c r="B226">
        <v>8</v>
      </c>
      <c r="C226" t="s">
        <v>126</v>
      </c>
      <c r="D226">
        <v>2026</v>
      </c>
      <c r="E226">
        <v>0</v>
      </c>
      <c r="F226" s="45">
        <v>15</v>
      </c>
      <c r="G226" s="16">
        <v>1</v>
      </c>
      <c r="H226" s="16">
        <v>1</v>
      </c>
      <c r="I226" s="16">
        <v>1</v>
      </c>
      <c r="J226" s="16">
        <v>1</v>
      </c>
      <c r="K226" s="16">
        <v>1</v>
      </c>
      <c r="L226" s="16">
        <v>1</v>
      </c>
      <c r="M226" s="16">
        <v>1</v>
      </c>
    </row>
    <row r="227" spans="2:13" x14ac:dyDescent="0.25">
      <c r="B227">
        <v>8</v>
      </c>
      <c r="C227" t="s">
        <v>126</v>
      </c>
      <c r="D227">
        <v>2027</v>
      </c>
      <c r="E227">
        <v>0</v>
      </c>
      <c r="F227" s="45">
        <v>15</v>
      </c>
      <c r="G227" s="16">
        <v>1</v>
      </c>
      <c r="H227" s="16">
        <v>1</v>
      </c>
      <c r="I227" s="16">
        <v>1</v>
      </c>
      <c r="J227" s="16">
        <v>1</v>
      </c>
      <c r="K227" s="16">
        <v>1</v>
      </c>
      <c r="L227" s="16">
        <v>1</v>
      </c>
      <c r="M227" s="16">
        <v>1</v>
      </c>
    </row>
    <row r="228" spans="2:13" x14ac:dyDescent="0.25">
      <c r="B228">
        <v>8</v>
      </c>
      <c r="C228" t="s">
        <v>126</v>
      </c>
      <c r="D228">
        <v>2028</v>
      </c>
      <c r="E228">
        <v>0</v>
      </c>
      <c r="F228" s="45">
        <v>15</v>
      </c>
      <c r="G228" s="16">
        <v>1</v>
      </c>
      <c r="H228" s="16">
        <v>1</v>
      </c>
      <c r="I228" s="16">
        <v>1</v>
      </c>
      <c r="J228" s="16">
        <v>1</v>
      </c>
      <c r="K228" s="16">
        <v>1</v>
      </c>
      <c r="L228" s="16">
        <v>1</v>
      </c>
      <c r="M228" s="16">
        <v>1</v>
      </c>
    </row>
    <row r="229" spans="2:13" x14ac:dyDescent="0.25">
      <c r="B229">
        <v>8</v>
      </c>
      <c r="C229" t="s">
        <v>126</v>
      </c>
      <c r="D229">
        <v>2029</v>
      </c>
      <c r="E229">
        <v>0</v>
      </c>
      <c r="F229" s="45">
        <v>15</v>
      </c>
      <c r="G229" s="16">
        <v>1</v>
      </c>
      <c r="H229" s="16">
        <v>1</v>
      </c>
      <c r="I229" s="16">
        <v>1</v>
      </c>
      <c r="J229" s="16">
        <v>1</v>
      </c>
      <c r="K229" s="16">
        <v>1</v>
      </c>
      <c r="L229" s="16">
        <v>1</v>
      </c>
      <c r="M229" s="16">
        <v>1</v>
      </c>
    </row>
    <row r="230" spans="2:13" x14ac:dyDescent="0.25">
      <c r="B230">
        <v>8</v>
      </c>
      <c r="C230" t="s">
        <v>126</v>
      </c>
      <c r="D230">
        <v>2030</v>
      </c>
      <c r="E230">
        <v>0</v>
      </c>
      <c r="F230" s="45">
        <v>15</v>
      </c>
      <c r="G230" s="16">
        <v>1</v>
      </c>
      <c r="H230" s="16">
        <v>1</v>
      </c>
      <c r="I230" s="16">
        <v>1</v>
      </c>
      <c r="J230" s="16">
        <v>1</v>
      </c>
      <c r="K230" s="16">
        <v>1</v>
      </c>
      <c r="L230" s="16">
        <v>1</v>
      </c>
      <c r="M230" s="16">
        <v>1</v>
      </c>
    </row>
    <row r="231" spans="2:13" x14ac:dyDescent="0.25">
      <c r="B231">
        <v>8</v>
      </c>
      <c r="C231" t="s">
        <v>126</v>
      </c>
      <c r="D231">
        <v>2031</v>
      </c>
      <c r="E231">
        <v>0</v>
      </c>
      <c r="F231" s="45">
        <v>15</v>
      </c>
      <c r="G231" s="16">
        <v>1</v>
      </c>
      <c r="H231" s="16">
        <v>1</v>
      </c>
      <c r="I231" s="16">
        <v>1</v>
      </c>
      <c r="J231" s="16">
        <v>1</v>
      </c>
      <c r="K231" s="16">
        <v>1</v>
      </c>
      <c r="L231" s="16">
        <v>1</v>
      </c>
      <c r="M231" s="16">
        <v>1</v>
      </c>
    </row>
    <row r="232" spans="2:13" x14ac:dyDescent="0.25">
      <c r="B232">
        <v>8</v>
      </c>
      <c r="C232" t="s">
        <v>126</v>
      </c>
      <c r="D232">
        <v>2032</v>
      </c>
      <c r="E232">
        <v>0</v>
      </c>
      <c r="F232" s="45">
        <v>15</v>
      </c>
      <c r="G232" s="16">
        <v>1</v>
      </c>
      <c r="H232" s="16">
        <v>1</v>
      </c>
      <c r="I232" s="16">
        <v>1</v>
      </c>
      <c r="J232" s="16">
        <v>1</v>
      </c>
      <c r="K232" s="16">
        <v>1</v>
      </c>
      <c r="L232" s="16">
        <v>1</v>
      </c>
      <c r="M232" s="16">
        <v>1</v>
      </c>
    </row>
    <row r="233" spans="2:13" x14ac:dyDescent="0.25">
      <c r="B233">
        <v>8</v>
      </c>
      <c r="C233" t="s">
        <v>126</v>
      </c>
      <c r="D233">
        <v>2033</v>
      </c>
      <c r="E233">
        <v>0</v>
      </c>
      <c r="F233" s="45">
        <v>15</v>
      </c>
      <c r="G233" s="16">
        <v>1</v>
      </c>
      <c r="H233" s="16">
        <v>1</v>
      </c>
      <c r="I233" s="16">
        <v>1</v>
      </c>
      <c r="J233" s="16">
        <v>1</v>
      </c>
      <c r="K233" s="16">
        <v>1</v>
      </c>
      <c r="L233" s="16">
        <v>1</v>
      </c>
      <c r="M233" s="16">
        <v>1</v>
      </c>
    </row>
    <row r="234" spans="2:13" x14ac:dyDescent="0.25">
      <c r="B234">
        <v>8</v>
      </c>
      <c r="C234" t="s">
        <v>126</v>
      </c>
      <c r="D234">
        <v>2034</v>
      </c>
      <c r="E234">
        <v>0</v>
      </c>
      <c r="F234" s="45">
        <v>15</v>
      </c>
      <c r="G234" s="16">
        <v>1</v>
      </c>
      <c r="H234" s="16">
        <v>1</v>
      </c>
      <c r="I234" s="16">
        <v>1</v>
      </c>
      <c r="J234" s="16">
        <v>1</v>
      </c>
      <c r="K234" s="16">
        <v>1</v>
      </c>
      <c r="L234" s="16">
        <v>1</v>
      </c>
      <c r="M234" s="16">
        <v>1</v>
      </c>
    </row>
    <row r="235" spans="2:13" x14ac:dyDescent="0.25">
      <c r="B235">
        <v>8</v>
      </c>
      <c r="C235" t="s">
        <v>126</v>
      </c>
      <c r="D235">
        <v>2035</v>
      </c>
      <c r="E235">
        <v>0</v>
      </c>
      <c r="F235" s="45">
        <v>15</v>
      </c>
      <c r="G235" s="16">
        <v>1</v>
      </c>
      <c r="H235" s="16">
        <v>1</v>
      </c>
      <c r="I235" s="16">
        <v>1</v>
      </c>
      <c r="J235" s="16">
        <v>1</v>
      </c>
      <c r="K235" s="16">
        <v>1</v>
      </c>
      <c r="L235" s="16">
        <v>1</v>
      </c>
      <c r="M235" s="16">
        <v>1</v>
      </c>
    </row>
    <row r="236" spans="2:13" x14ac:dyDescent="0.25">
      <c r="B236">
        <v>8</v>
      </c>
      <c r="C236" t="s">
        <v>126</v>
      </c>
      <c r="D236">
        <v>2036</v>
      </c>
      <c r="E236">
        <v>0</v>
      </c>
      <c r="F236" s="45">
        <v>15</v>
      </c>
      <c r="G236" s="16">
        <v>1</v>
      </c>
      <c r="H236" s="16">
        <v>1</v>
      </c>
      <c r="I236" s="16">
        <v>1</v>
      </c>
      <c r="J236" s="16">
        <v>1</v>
      </c>
      <c r="K236" s="16">
        <v>1</v>
      </c>
      <c r="L236" s="16">
        <v>1</v>
      </c>
      <c r="M236" s="16">
        <v>1</v>
      </c>
    </row>
    <row r="237" spans="2:13" x14ac:dyDescent="0.25">
      <c r="B237">
        <v>8</v>
      </c>
      <c r="C237" t="s">
        <v>126</v>
      </c>
      <c r="D237">
        <v>2037</v>
      </c>
      <c r="E237">
        <v>0</v>
      </c>
      <c r="F237" s="45">
        <v>15</v>
      </c>
      <c r="G237" s="16">
        <v>1</v>
      </c>
      <c r="H237" s="16">
        <v>1</v>
      </c>
      <c r="I237" s="16">
        <v>1</v>
      </c>
      <c r="J237" s="16">
        <v>1</v>
      </c>
      <c r="K237" s="16">
        <v>1</v>
      </c>
      <c r="L237" s="16">
        <v>1</v>
      </c>
      <c r="M237" s="16">
        <v>1</v>
      </c>
    </row>
    <row r="238" spans="2:13" x14ac:dyDescent="0.25">
      <c r="B238">
        <v>8</v>
      </c>
      <c r="C238" t="s">
        <v>126</v>
      </c>
      <c r="D238">
        <v>2038</v>
      </c>
      <c r="E238">
        <v>0</v>
      </c>
      <c r="F238" s="45">
        <v>15</v>
      </c>
      <c r="G238" s="16">
        <v>1</v>
      </c>
      <c r="H238" s="16">
        <v>1</v>
      </c>
      <c r="I238" s="16">
        <v>1</v>
      </c>
      <c r="J238" s="16">
        <v>1</v>
      </c>
      <c r="K238" s="16">
        <v>1</v>
      </c>
      <c r="L238" s="16">
        <v>1</v>
      </c>
      <c r="M238" s="16">
        <v>1</v>
      </c>
    </row>
    <row r="239" spans="2:13" x14ac:dyDescent="0.25">
      <c r="B239">
        <v>8</v>
      </c>
      <c r="C239" t="s">
        <v>126</v>
      </c>
      <c r="D239">
        <v>2039</v>
      </c>
      <c r="E239">
        <v>0</v>
      </c>
      <c r="F239" s="45">
        <v>15</v>
      </c>
      <c r="G239" s="16">
        <v>1</v>
      </c>
      <c r="H239" s="16">
        <v>1</v>
      </c>
      <c r="I239" s="16">
        <v>1</v>
      </c>
      <c r="J239" s="16">
        <v>1</v>
      </c>
      <c r="K239" s="16">
        <v>1</v>
      </c>
      <c r="L239" s="16">
        <v>1</v>
      </c>
      <c r="M239" s="16">
        <v>1</v>
      </c>
    </row>
    <row r="240" spans="2:13" x14ac:dyDescent="0.25">
      <c r="B240">
        <v>8</v>
      </c>
      <c r="C240" t="s">
        <v>126</v>
      </c>
      <c r="D240">
        <v>2040</v>
      </c>
      <c r="E240">
        <v>0</v>
      </c>
      <c r="F240" s="45">
        <v>15</v>
      </c>
      <c r="G240" s="16">
        <v>1</v>
      </c>
      <c r="H240" s="16">
        <v>1</v>
      </c>
      <c r="I240" s="16">
        <v>1</v>
      </c>
      <c r="J240" s="16">
        <v>1</v>
      </c>
      <c r="K240" s="16">
        <v>1</v>
      </c>
      <c r="L240" s="16">
        <v>1</v>
      </c>
      <c r="M240" s="16">
        <v>1</v>
      </c>
    </row>
    <row r="241" spans="2:13" x14ac:dyDescent="0.25">
      <c r="B241">
        <v>8</v>
      </c>
      <c r="C241" t="s">
        <v>126</v>
      </c>
      <c r="D241">
        <v>2041</v>
      </c>
      <c r="E241">
        <v>0</v>
      </c>
      <c r="F241" s="45">
        <v>15</v>
      </c>
      <c r="G241" s="16">
        <v>1</v>
      </c>
      <c r="H241" s="16">
        <v>1</v>
      </c>
      <c r="I241" s="16">
        <v>1</v>
      </c>
      <c r="J241" s="16">
        <v>1</v>
      </c>
      <c r="K241" s="16">
        <v>1</v>
      </c>
      <c r="L241" s="16">
        <v>1</v>
      </c>
      <c r="M241" s="16">
        <v>1</v>
      </c>
    </row>
    <row r="242" spans="2:13" x14ac:dyDescent="0.25">
      <c r="B242">
        <v>8</v>
      </c>
      <c r="C242" t="s">
        <v>126</v>
      </c>
      <c r="D242">
        <v>2042</v>
      </c>
      <c r="E242">
        <v>0</v>
      </c>
      <c r="F242" s="45">
        <v>15</v>
      </c>
      <c r="G242" s="16">
        <v>1</v>
      </c>
      <c r="H242" s="16">
        <v>1</v>
      </c>
      <c r="I242" s="16">
        <v>1</v>
      </c>
      <c r="J242" s="16">
        <v>1</v>
      </c>
      <c r="K242" s="16">
        <v>1</v>
      </c>
      <c r="L242" s="16">
        <v>1</v>
      </c>
      <c r="M242" s="16">
        <v>1</v>
      </c>
    </row>
    <row r="243" spans="2:13" x14ac:dyDescent="0.25">
      <c r="B243">
        <v>8</v>
      </c>
      <c r="C243" t="s">
        <v>126</v>
      </c>
      <c r="D243">
        <v>2043</v>
      </c>
      <c r="E243">
        <v>0</v>
      </c>
      <c r="F243" s="45">
        <v>15</v>
      </c>
      <c r="G243" s="16">
        <v>1</v>
      </c>
      <c r="H243" s="16">
        <v>1</v>
      </c>
      <c r="I243" s="16">
        <v>1</v>
      </c>
      <c r="J243" s="16">
        <v>1</v>
      </c>
      <c r="K243" s="16">
        <v>1</v>
      </c>
      <c r="L243" s="16">
        <v>1</v>
      </c>
      <c r="M243" s="16">
        <v>1</v>
      </c>
    </row>
    <row r="244" spans="2:13" x14ac:dyDescent="0.25">
      <c r="B244">
        <v>8</v>
      </c>
      <c r="C244" t="s">
        <v>126</v>
      </c>
      <c r="D244">
        <v>2044</v>
      </c>
      <c r="E244">
        <v>0</v>
      </c>
      <c r="F244" s="45">
        <v>15</v>
      </c>
      <c r="G244" s="16">
        <v>1</v>
      </c>
      <c r="H244" s="16">
        <v>1</v>
      </c>
      <c r="I244" s="16">
        <v>1</v>
      </c>
      <c r="J244" s="16">
        <v>1</v>
      </c>
      <c r="K244" s="16">
        <v>1</v>
      </c>
      <c r="L244" s="16">
        <v>1</v>
      </c>
      <c r="M244" s="16">
        <v>1</v>
      </c>
    </row>
    <row r="245" spans="2:13" x14ac:dyDescent="0.25">
      <c r="B245">
        <v>8</v>
      </c>
      <c r="C245" t="s">
        <v>126</v>
      </c>
      <c r="D245">
        <v>2045</v>
      </c>
      <c r="E245">
        <v>0</v>
      </c>
      <c r="F245" s="45">
        <v>15</v>
      </c>
      <c r="G245" s="16">
        <v>1</v>
      </c>
      <c r="H245" s="16">
        <v>1</v>
      </c>
      <c r="I245" s="16">
        <v>1</v>
      </c>
      <c r="J245" s="16">
        <v>1</v>
      </c>
      <c r="K245" s="16">
        <v>1</v>
      </c>
      <c r="L245" s="16">
        <v>1</v>
      </c>
      <c r="M245" s="16">
        <v>1</v>
      </c>
    </row>
    <row r="246" spans="2:13" x14ac:dyDescent="0.25">
      <c r="B246">
        <v>8</v>
      </c>
      <c r="C246" t="s">
        <v>126</v>
      </c>
      <c r="D246">
        <v>2046</v>
      </c>
      <c r="E246">
        <v>0</v>
      </c>
      <c r="F246" s="45">
        <v>15</v>
      </c>
      <c r="G246" s="16">
        <v>1</v>
      </c>
      <c r="H246" s="16">
        <v>1</v>
      </c>
      <c r="I246" s="16">
        <v>1</v>
      </c>
      <c r="J246" s="16">
        <v>1</v>
      </c>
      <c r="K246" s="16">
        <v>1</v>
      </c>
      <c r="L246" s="16">
        <v>1</v>
      </c>
      <c r="M246" s="16">
        <v>1</v>
      </c>
    </row>
    <row r="247" spans="2:13" x14ac:dyDescent="0.25">
      <c r="B247">
        <v>8</v>
      </c>
      <c r="C247" t="s">
        <v>126</v>
      </c>
      <c r="D247">
        <v>2047</v>
      </c>
      <c r="E247">
        <v>0</v>
      </c>
      <c r="F247" s="45">
        <v>15</v>
      </c>
      <c r="G247" s="16">
        <v>1</v>
      </c>
      <c r="H247" s="16">
        <v>1</v>
      </c>
      <c r="I247" s="16">
        <v>1</v>
      </c>
      <c r="J247" s="16">
        <v>1</v>
      </c>
      <c r="K247" s="16">
        <v>1</v>
      </c>
      <c r="L247" s="16">
        <v>1</v>
      </c>
      <c r="M247" s="16">
        <v>1</v>
      </c>
    </row>
    <row r="248" spans="2:13" x14ac:dyDescent="0.25">
      <c r="B248">
        <v>8</v>
      </c>
      <c r="C248" t="s">
        <v>126</v>
      </c>
      <c r="D248">
        <v>2048</v>
      </c>
      <c r="E248">
        <v>0</v>
      </c>
      <c r="F248" s="45">
        <v>15</v>
      </c>
      <c r="G248" s="16">
        <v>1</v>
      </c>
      <c r="H248" s="16">
        <v>1</v>
      </c>
      <c r="I248" s="16">
        <v>1</v>
      </c>
      <c r="J248" s="16">
        <v>1</v>
      </c>
      <c r="K248" s="16">
        <v>1</v>
      </c>
      <c r="L248" s="16">
        <v>1</v>
      </c>
      <c r="M248" s="16">
        <v>1</v>
      </c>
    </row>
    <row r="249" spans="2:13" x14ac:dyDescent="0.25">
      <c r="B249">
        <v>8</v>
      </c>
      <c r="C249" t="s">
        <v>126</v>
      </c>
      <c r="D249">
        <v>2049</v>
      </c>
      <c r="E249">
        <v>0</v>
      </c>
      <c r="F249" s="45">
        <v>15</v>
      </c>
      <c r="G249" s="16">
        <v>1</v>
      </c>
      <c r="H249" s="16">
        <v>1</v>
      </c>
      <c r="I249" s="16">
        <v>1</v>
      </c>
      <c r="J249" s="16">
        <v>1</v>
      </c>
      <c r="K249" s="16">
        <v>1</v>
      </c>
      <c r="L249" s="16">
        <v>1</v>
      </c>
      <c r="M249" s="16">
        <v>1</v>
      </c>
    </row>
    <row r="250" spans="2:13" x14ac:dyDescent="0.25">
      <c r="B250">
        <v>8</v>
      </c>
      <c r="C250" t="s">
        <v>126</v>
      </c>
      <c r="D250">
        <v>2050</v>
      </c>
      <c r="E250">
        <v>0</v>
      </c>
      <c r="F250" s="45">
        <v>15</v>
      </c>
      <c r="G250" s="26">
        <v>1</v>
      </c>
      <c r="H250" s="26">
        <v>1</v>
      </c>
      <c r="I250" s="16">
        <v>1</v>
      </c>
      <c r="J250" s="16">
        <v>1</v>
      </c>
      <c r="K250" s="16">
        <v>1</v>
      </c>
      <c r="L250" s="16">
        <v>1</v>
      </c>
      <c r="M250" s="16">
        <v>1</v>
      </c>
    </row>
    <row r="251" spans="2:13" x14ac:dyDescent="0.25">
      <c r="B251">
        <v>9</v>
      </c>
      <c r="C251" t="s">
        <v>66</v>
      </c>
      <c r="D251">
        <v>2020</v>
      </c>
      <c r="E251">
        <v>0</v>
      </c>
      <c r="F251" s="45">
        <v>15</v>
      </c>
      <c r="G251" s="16">
        <v>1</v>
      </c>
      <c r="H251" s="16">
        <v>1</v>
      </c>
      <c r="I251" s="16">
        <v>1</v>
      </c>
      <c r="J251" s="16">
        <v>1</v>
      </c>
      <c r="K251" s="16">
        <v>1</v>
      </c>
      <c r="L251" s="16">
        <v>1</v>
      </c>
      <c r="M251" s="16">
        <v>1</v>
      </c>
    </row>
    <row r="252" spans="2:13" x14ac:dyDescent="0.25">
      <c r="B252">
        <v>9</v>
      </c>
      <c r="C252" t="s">
        <v>66</v>
      </c>
      <c r="D252">
        <v>2021</v>
      </c>
      <c r="E252">
        <v>0</v>
      </c>
      <c r="F252" s="45">
        <v>15</v>
      </c>
      <c r="G252" s="16">
        <v>1</v>
      </c>
      <c r="H252" s="16">
        <v>1</v>
      </c>
      <c r="I252" s="16">
        <v>1</v>
      </c>
      <c r="J252" s="16">
        <v>1</v>
      </c>
      <c r="K252" s="16">
        <v>1</v>
      </c>
      <c r="L252" s="16">
        <v>1</v>
      </c>
      <c r="M252" s="16">
        <v>1</v>
      </c>
    </row>
    <row r="253" spans="2:13" x14ac:dyDescent="0.25">
      <c r="B253">
        <v>9</v>
      </c>
      <c r="C253" t="s">
        <v>66</v>
      </c>
      <c r="D253">
        <v>2022</v>
      </c>
      <c r="E253">
        <v>0</v>
      </c>
      <c r="F253" s="45">
        <v>15</v>
      </c>
      <c r="G253" s="16">
        <v>1</v>
      </c>
      <c r="H253" s="16">
        <v>1</v>
      </c>
      <c r="I253" s="16">
        <v>1</v>
      </c>
      <c r="J253" s="16">
        <v>1</v>
      </c>
      <c r="K253" s="16">
        <v>1</v>
      </c>
      <c r="L253" s="16">
        <v>1</v>
      </c>
      <c r="M253" s="16">
        <v>1</v>
      </c>
    </row>
    <row r="254" spans="2:13" x14ac:dyDescent="0.25">
      <c r="B254">
        <v>9</v>
      </c>
      <c r="C254" t="s">
        <v>66</v>
      </c>
      <c r="D254">
        <v>2023</v>
      </c>
      <c r="E254">
        <v>0</v>
      </c>
      <c r="F254" s="45">
        <v>15</v>
      </c>
      <c r="G254" s="16">
        <v>1</v>
      </c>
      <c r="H254" s="16">
        <v>1</v>
      </c>
      <c r="I254" s="16">
        <v>1</v>
      </c>
      <c r="J254" s="16">
        <v>1</v>
      </c>
      <c r="K254" s="16">
        <v>1</v>
      </c>
      <c r="L254" s="16">
        <v>1</v>
      </c>
      <c r="M254" s="16">
        <v>1</v>
      </c>
    </row>
    <row r="255" spans="2:13" x14ac:dyDescent="0.25">
      <c r="B255">
        <v>9</v>
      </c>
      <c r="C255" t="s">
        <v>66</v>
      </c>
      <c r="D255">
        <v>2024</v>
      </c>
      <c r="E255">
        <v>0</v>
      </c>
      <c r="F255" s="45">
        <v>15</v>
      </c>
      <c r="G255" s="16">
        <v>1</v>
      </c>
      <c r="H255" s="16">
        <v>1</v>
      </c>
      <c r="I255" s="16">
        <v>1</v>
      </c>
      <c r="J255" s="16">
        <v>1</v>
      </c>
      <c r="K255" s="16">
        <v>1</v>
      </c>
      <c r="L255" s="16">
        <v>1</v>
      </c>
      <c r="M255" s="16">
        <v>1</v>
      </c>
    </row>
    <row r="256" spans="2:13" x14ac:dyDescent="0.25">
      <c r="B256">
        <v>9</v>
      </c>
      <c r="C256" t="s">
        <v>66</v>
      </c>
      <c r="D256">
        <v>2025</v>
      </c>
      <c r="E256">
        <v>0</v>
      </c>
      <c r="F256" s="45">
        <v>15</v>
      </c>
      <c r="G256" s="16">
        <v>1</v>
      </c>
      <c r="H256" s="16">
        <v>1</v>
      </c>
      <c r="I256" s="16">
        <v>1</v>
      </c>
      <c r="J256" s="16">
        <v>1</v>
      </c>
      <c r="K256" s="16">
        <v>1</v>
      </c>
      <c r="L256" s="16">
        <v>1</v>
      </c>
      <c r="M256" s="16">
        <v>1</v>
      </c>
    </row>
    <row r="257" spans="2:13" x14ac:dyDescent="0.25">
      <c r="B257">
        <v>9</v>
      </c>
      <c r="C257" t="s">
        <v>66</v>
      </c>
      <c r="D257">
        <v>2026</v>
      </c>
      <c r="E257">
        <v>0</v>
      </c>
      <c r="F257" s="45">
        <v>15</v>
      </c>
      <c r="G257" s="16">
        <v>1</v>
      </c>
      <c r="H257" s="16">
        <v>1</v>
      </c>
      <c r="I257" s="16">
        <v>1</v>
      </c>
      <c r="J257" s="16">
        <v>1</v>
      </c>
      <c r="K257" s="16">
        <v>1</v>
      </c>
      <c r="L257" s="16">
        <v>1</v>
      </c>
      <c r="M257" s="16">
        <v>1</v>
      </c>
    </row>
    <row r="258" spans="2:13" x14ac:dyDescent="0.25">
      <c r="B258">
        <v>9</v>
      </c>
      <c r="C258" t="s">
        <v>66</v>
      </c>
      <c r="D258">
        <v>2027</v>
      </c>
      <c r="E258">
        <v>0</v>
      </c>
      <c r="F258" s="45">
        <v>15</v>
      </c>
      <c r="G258" s="16">
        <v>1</v>
      </c>
      <c r="H258" s="16">
        <v>1</v>
      </c>
      <c r="I258" s="16">
        <v>1</v>
      </c>
      <c r="J258" s="16">
        <v>1</v>
      </c>
      <c r="K258" s="16">
        <v>1</v>
      </c>
      <c r="L258" s="16">
        <v>1</v>
      </c>
      <c r="M258" s="16">
        <v>1</v>
      </c>
    </row>
    <row r="259" spans="2:13" x14ac:dyDescent="0.25">
      <c r="B259">
        <v>9</v>
      </c>
      <c r="C259" t="s">
        <v>66</v>
      </c>
      <c r="D259">
        <v>2028</v>
      </c>
      <c r="E259">
        <v>0</v>
      </c>
      <c r="F259" s="45">
        <v>15</v>
      </c>
      <c r="G259" s="16">
        <v>1</v>
      </c>
      <c r="H259" s="16">
        <v>1</v>
      </c>
      <c r="I259" s="16">
        <v>1</v>
      </c>
      <c r="J259" s="16">
        <v>1</v>
      </c>
      <c r="K259" s="16">
        <v>1</v>
      </c>
      <c r="L259" s="16">
        <v>1</v>
      </c>
      <c r="M259" s="16">
        <v>1</v>
      </c>
    </row>
    <row r="260" spans="2:13" x14ac:dyDescent="0.25">
      <c r="B260">
        <v>9</v>
      </c>
      <c r="C260" t="s">
        <v>66</v>
      </c>
      <c r="D260">
        <v>2029</v>
      </c>
      <c r="E260">
        <v>0</v>
      </c>
      <c r="F260" s="45">
        <v>15</v>
      </c>
      <c r="G260" s="16">
        <v>1</v>
      </c>
      <c r="H260" s="16">
        <v>1</v>
      </c>
      <c r="I260" s="16">
        <v>1</v>
      </c>
      <c r="J260" s="16">
        <v>1</v>
      </c>
      <c r="K260" s="16">
        <v>1</v>
      </c>
      <c r="L260" s="16">
        <v>1</v>
      </c>
      <c r="M260" s="16">
        <v>1</v>
      </c>
    </row>
    <row r="261" spans="2:13" x14ac:dyDescent="0.25">
      <c r="B261">
        <v>9</v>
      </c>
      <c r="C261" t="s">
        <v>66</v>
      </c>
      <c r="D261">
        <v>2030</v>
      </c>
      <c r="E261">
        <v>0</v>
      </c>
      <c r="F261" s="45">
        <v>15</v>
      </c>
      <c r="G261" s="16">
        <v>1</v>
      </c>
      <c r="H261" s="16">
        <v>1</v>
      </c>
      <c r="I261" s="16">
        <v>1</v>
      </c>
      <c r="J261" s="16">
        <v>1</v>
      </c>
      <c r="K261" s="16">
        <v>1</v>
      </c>
      <c r="L261" s="16">
        <v>1</v>
      </c>
      <c r="M261" s="16">
        <v>1</v>
      </c>
    </row>
    <row r="262" spans="2:13" x14ac:dyDescent="0.25">
      <c r="B262">
        <v>9</v>
      </c>
      <c r="C262" t="s">
        <v>66</v>
      </c>
      <c r="D262">
        <v>2031</v>
      </c>
      <c r="E262">
        <v>0</v>
      </c>
      <c r="F262" s="45">
        <v>15</v>
      </c>
      <c r="G262" s="16">
        <v>1</v>
      </c>
      <c r="H262" s="16">
        <v>1</v>
      </c>
      <c r="I262" s="16">
        <v>1</v>
      </c>
      <c r="J262" s="16">
        <v>1</v>
      </c>
      <c r="K262" s="16">
        <v>1</v>
      </c>
      <c r="L262" s="16">
        <v>1</v>
      </c>
      <c r="M262" s="16">
        <v>1</v>
      </c>
    </row>
    <row r="263" spans="2:13" x14ac:dyDescent="0.25">
      <c r="B263">
        <v>9</v>
      </c>
      <c r="C263" t="s">
        <v>66</v>
      </c>
      <c r="D263">
        <v>2032</v>
      </c>
      <c r="E263">
        <v>0</v>
      </c>
      <c r="F263" s="45">
        <v>15</v>
      </c>
      <c r="G263" s="16">
        <v>1</v>
      </c>
      <c r="H263" s="16">
        <v>1</v>
      </c>
      <c r="I263" s="16">
        <v>1</v>
      </c>
      <c r="J263" s="16">
        <v>1</v>
      </c>
      <c r="K263" s="16">
        <v>1</v>
      </c>
      <c r="L263" s="16">
        <v>1</v>
      </c>
      <c r="M263" s="16">
        <v>1</v>
      </c>
    </row>
    <row r="264" spans="2:13" x14ac:dyDescent="0.25">
      <c r="B264">
        <v>9</v>
      </c>
      <c r="C264" t="s">
        <v>66</v>
      </c>
      <c r="D264">
        <v>2033</v>
      </c>
      <c r="E264">
        <v>0</v>
      </c>
      <c r="F264" s="45">
        <v>15</v>
      </c>
      <c r="G264" s="16">
        <v>1</v>
      </c>
      <c r="H264" s="16">
        <v>1</v>
      </c>
      <c r="I264" s="16">
        <v>1</v>
      </c>
      <c r="J264" s="16">
        <v>1</v>
      </c>
      <c r="K264" s="16">
        <v>1</v>
      </c>
      <c r="L264" s="16">
        <v>1</v>
      </c>
      <c r="M264" s="16">
        <v>1</v>
      </c>
    </row>
    <row r="265" spans="2:13" x14ac:dyDescent="0.25">
      <c r="B265">
        <v>9</v>
      </c>
      <c r="C265" t="s">
        <v>66</v>
      </c>
      <c r="D265">
        <v>2034</v>
      </c>
      <c r="E265">
        <v>0</v>
      </c>
      <c r="F265" s="45">
        <v>15</v>
      </c>
      <c r="G265" s="16">
        <v>1</v>
      </c>
      <c r="H265" s="16">
        <v>1</v>
      </c>
      <c r="I265" s="16">
        <v>1</v>
      </c>
      <c r="J265" s="16">
        <v>1</v>
      </c>
      <c r="K265" s="16">
        <v>1</v>
      </c>
      <c r="L265" s="16">
        <v>1</v>
      </c>
      <c r="M265" s="16">
        <v>1</v>
      </c>
    </row>
    <row r="266" spans="2:13" x14ac:dyDescent="0.25">
      <c r="B266">
        <v>9</v>
      </c>
      <c r="C266" t="s">
        <v>66</v>
      </c>
      <c r="D266">
        <v>2035</v>
      </c>
      <c r="E266">
        <v>0</v>
      </c>
      <c r="F266" s="45">
        <v>15</v>
      </c>
      <c r="G266" s="16">
        <v>1</v>
      </c>
      <c r="H266" s="16">
        <v>1</v>
      </c>
      <c r="I266" s="16">
        <v>1</v>
      </c>
      <c r="J266" s="16">
        <v>1</v>
      </c>
      <c r="K266" s="16">
        <v>1</v>
      </c>
      <c r="L266" s="16">
        <v>1</v>
      </c>
      <c r="M266" s="16">
        <v>1</v>
      </c>
    </row>
    <row r="267" spans="2:13" x14ac:dyDescent="0.25">
      <c r="B267">
        <v>9</v>
      </c>
      <c r="C267" t="s">
        <v>66</v>
      </c>
      <c r="D267">
        <v>2036</v>
      </c>
      <c r="E267">
        <v>0</v>
      </c>
      <c r="F267" s="45">
        <v>15</v>
      </c>
      <c r="G267" s="16">
        <v>1</v>
      </c>
      <c r="H267" s="16">
        <v>1</v>
      </c>
      <c r="I267" s="16">
        <v>1</v>
      </c>
      <c r="J267" s="16">
        <v>1</v>
      </c>
      <c r="K267" s="16">
        <v>1</v>
      </c>
      <c r="L267" s="16">
        <v>1</v>
      </c>
      <c r="M267" s="16">
        <v>1</v>
      </c>
    </row>
    <row r="268" spans="2:13" x14ac:dyDescent="0.25">
      <c r="B268">
        <v>9</v>
      </c>
      <c r="C268" t="s">
        <v>66</v>
      </c>
      <c r="D268">
        <v>2037</v>
      </c>
      <c r="E268">
        <v>0</v>
      </c>
      <c r="F268" s="45">
        <v>15</v>
      </c>
      <c r="G268" s="16">
        <v>1</v>
      </c>
      <c r="H268" s="16">
        <v>1</v>
      </c>
      <c r="I268" s="16">
        <v>1</v>
      </c>
      <c r="J268" s="16">
        <v>1</v>
      </c>
      <c r="K268" s="16">
        <v>1</v>
      </c>
      <c r="L268" s="16">
        <v>1</v>
      </c>
      <c r="M268" s="16">
        <v>1</v>
      </c>
    </row>
    <row r="269" spans="2:13" x14ac:dyDescent="0.25">
      <c r="B269">
        <v>9</v>
      </c>
      <c r="C269" t="s">
        <v>66</v>
      </c>
      <c r="D269">
        <v>2038</v>
      </c>
      <c r="E269">
        <v>0</v>
      </c>
      <c r="F269" s="45">
        <v>15</v>
      </c>
      <c r="G269" s="16">
        <v>1</v>
      </c>
      <c r="H269" s="16">
        <v>1</v>
      </c>
      <c r="I269" s="16">
        <v>1</v>
      </c>
      <c r="J269" s="16">
        <v>1</v>
      </c>
      <c r="K269" s="16">
        <v>1</v>
      </c>
      <c r="L269" s="16">
        <v>1</v>
      </c>
      <c r="M269" s="16">
        <v>1</v>
      </c>
    </row>
    <row r="270" spans="2:13" x14ac:dyDescent="0.25">
      <c r="B270">
        <v>9</v>
      </c>
      <c r="C270" t="s">
        <v>66</v>
      </c>
      <c r="D270">
        <v>2039</v>
      </c>
      <c r="E270">
        <v>0</v>
      </c>
      <c r="F270" s="45">
        <v>15</v>
      </c>
      <c r="G270" s="16">
        <v>1</v>
      </c>
      <c r="H270" s="16">
        <v>1</v>
      </c>
      <c r="I270" s="16">
        <v>1</v>
      </c>
      <c r="J270" s="16">
        <v>1</v>
      </c>
      <c r="K270" s="16">
        <v>1</v>
      </c>
      <c r="L270" s="16">
        <v>1</v>
      </c>
      <c r="M270" s="16">
        <v>1</v>
      </c>
    </row>
    <row r="271" spans="2:13" x14ac:dyDescent="0.25">
      <c r="B271">
        <v>9</v>
      </c>
      <c r="C271" t="s">
        <v>66</v>
      </c>
      <c r="D271">
        <v>2040</v>
      </c>
      <c r="E271">
        <v>0</v>
      </c>
      <c r="F271" s="45">
        <v>15</v>
      </c>
      <c r="G271" s="16">
        <v>1</v>
      </c>
      <c r="H271" s="16">
        <v>1</v>
      </c>
      <c r="I271" s="16">
        <v>1</v>
      </c>
      <c r="J271" s="16">
        <v>1</v>
      </c>
      <c r="K271" s="16">
        <v>1</v>
      </c>
      <c r="L271" s="16">
        <v>1</v>
      </c>
      <c r="M271" s="16">
        <v>1</v>
      </c>
    </row>
    <row r="272" spans="2:13" x14ac:dyDescent="0.25">
      <c r="B272">
        <v>9</v>
      </c>
      <c r="C272" t="s">
        <v>66</v>
      </c>
      <c r="D272">
        <v>2041</v>
      </c>
      <c r="E272">
        <v>0</v>
      </c>
      <c r="F272" s="45">
        <v>15</v>
      </c>
      <c r="G272" s="16">
        <v>1</v>
      </c>
      <c r="H272" s="16">
        <v>1</v>
      </c>
      <c r="I272" s="16">
        <v>1</v>
      </c>
      <c r="J272" s="16">
        <v>1</v>
      </c>
      <c r="K272" s="16">
        <v>1</v>
      </c>
      <c r="L272" s="16">
        <v>1</v>
      </c>
      <c r="M272" s="16">
        <v>1</v>
      </c>
    </row>
    <row r="273" spans="2:13" x14ac:dyDescent="0.25">
      <c r="B273">
        <v>9</v>
      </c>
      <c r="C273" t="s">
        <v>66</v>
      </c>
      <c r="D273">
        <v>2042</v>
      </c>
      <c r="E273">
        <v>0</v>
      </c>
      <c r="F273" s="45">
        <v>15</v>
      </c>
      <c r="G273" s="16">
        <v>1</v>
      </c>
      <c r="H273" s="16">
        <v>1</v>
      </c>
      <c r="I273" s="16">
        <v>1</v>
      </c>
      <c r="J273" s="16">
        <v>1</v>
      </c>
      <c r="K273" s="16">
        <v>1</v>
      </c>
      <c r="L273" s="16">
        <v>1</v>
      </c>
      <c r="M273" s="16">
        <v>1</v>
      </c>
    </row>
    <row r="274" spans="2:13" x14ac:dyDescent="0.25">
      <c r="B274">
        <v>9</v>
      </c>
      <c r="C274" t="s">
        <v>66</v>
      </c>
      <c r="D274">
        <v>2043</v>
      </c>
      <c r="E274">
        <v>0</v>
      </c>
      <c r="F274" s="45">
        <v>15</v>
      </c>
      <c r="G274" s="16">
        <v>1</v>
      </c>
      <c r="H274" s="16">
        <v>1</v>
      </c>
      <c r="I274" s="16">
        <v>1</v>
      </c>
      <c r="J274" s="16">
        <v>1</v>
      </c>
      <c r="K274" s="16">
        <v>1</v>
      </c>
      <c r="L274" s="16">
        <v>1</v>
      </c>
      <c r="M274" s="16">
        <v>1</v>
      </c>
    </row>
    <row r="275" spans="2:13" x14ac:dyDescent="0.25">
      <c r="B275">
        <v>9</v>
      </c>
      <c r="C275" t="s">
        <v>66</v>
      </c>
      <c r="D275">
        <v>2044</v>
      </c>
      <c r="E275">
        <v>0</v>
      </c>
      <c r="F275" s="45">
        <v>15</v>
      </c>
      <c r="G275" s="16">
        <v>1</v>
      </c>
      <c r="H275" s="16">
        <v>1</v>
      </c>
      <c r="I275" s="16">
        <v>1</v>
      </c>
      <c r="J275" s="16">
        <v>1</v>
      </c>
      <c r="K275" s="16">
        <v>1</v>
      </c>
      <c r="L275" s="16">
        <v>1</v>
      </c>
      <c r="M275" s="16">
        <v>1</v>
      </c>
    </row>
    <row r="276" spans="2:13" x14ac:dyDescent="0.25">
      <c r="B276">
        <v>9</v>
      </c>
      <c r="C276" t="s">
        <v>66</v>
      </c>
      <c r="D276">
        <v>2045</v>
      </c>
      <c r="E276">
        <v>0</v>
      </c>
      <c r="F276" s="45">
        <v>15</v>
      </c>
      <c r="G276" s="16">
        <v>1</v>
      </c>
      <c r="H276" s="16">
        <v>1</v>
      </c>
      <c r="I276" s="16">
        <v>1</v>
      </c>
      <c r="J276" s="16">
        <v>1</v>
      </c>
      <c r="K276" s="16">
        <v>1</v>
      </c>
      <c r="L276" s="16">
        <v>1</v>
      </c>
      <c r="M276" s="16">
        <v>1</v>
      </c>
    </row>
    <row r="277" spans="2:13" x14ac:dyDescent="0.25">
      <c r="B277">
        <v>9</v>
      </c>
      <c r="C277" t="s">
        <v>66</v>
      </c>
      <c r="D277">
        <v>2046</v>
      </c>
      <c r="E277">
        <v>0</v>
      </c>
      <c r="F277" s="45">
        <v>15</v>
      </c>
      <c r="G277" s="16">
        <v>1</v>
      </c>
      <c r="H277" s="16">
        <v>1</v>
      </c>
      <c r="I277" s="16">
        <v>1</v>
      </c>
      <c r="J277" s="16">
        <v>1</v>
      </c>
      <c r="K277" s="16">
        <v>1</v>
      </c>
      <c r="L277" s="16">
        <v>1</v>
      </c>
      <c r="M277" s="16">
        <v>1</v>
      </c>
    </row>
    <row r="278" spans="2:13" x14ac:dyDescent="0.25">
      <c r="B278">
        <v>9</v>
      </c>
      <c r="C278" t="s">
        <v>66</v>
      </c>
      <c r="D278">
        <v>2047</v>
      </c>
      <c r="E278">
        <v>0</v>
      </c>
      <c r="F278" s="45">
        <v>15</v>
      </c>
      <c r="G278" s="16">
        <v>1</v>
      </c>
      <c r="H278" s="16">
        <v>1</v>
      </c>
      <c r="I278" s="16">
        <v>1</v>
      </c>
      <c r="J278" s="16">
        <v>1</v>
      </c>
      <c r="K278" s="16">
        <v>1</v>
      </c>
      <c r="L278" s="16">
        <v>1</v>
      </c>
      <c r="M278" s="16">
        <v>1</v>
      </c>
    </row>
    <row r="279" spans="2:13" x14ac:dyDescent="0.25">
      <c r="B279">
        <v>9</v>
      </c>
      <c r="C279" t="s">
        <v>66</v>
      </c>
      <c r="D279">
        <v>2048</v>
      </c>
      <c r="E279">
        <v>0</v>
      </c>
      <c r="F279" s="45">
        <v>15</v>
      </c>
      <c r="G279" s="16">
        <v>1</v>
      </c>
      <c r="H279" s="16">
        <v>1</v>
      </c>
      <c r="I279" s="16">
        <v>1</v>
      </c>
      <c r="J279" s="16">
        <v>1</v>
      </c>
      <c r="K279" s="16">
        <v>1</v>
      </c>
      <c r="L279" s="16">
        <v>1</v>
      </c>
      <c r="M279" s="16">
        <v>1</v>
      </c>
    </row>
    <row r="280" spans="2:13" x14ac:dyDescent="0.25">
      <c r="B280">
        <v>9</v>
      </c>
      <c r="C280" t="s">
        <v>66</v>
      </c>
      <c r="D280">
        <v>2049</v>
      </c>
      <c r="E280">
        <v>0</v>
      </c>
      <c r="F280" s="45">
        <v>15</v>
      </c>
      <c r="G280" s="16">
        <v>1</v>
      </c>
      <c r="H280" s="16">
        <v>1</v>
      </c>
      <c r="I280" s="16">
        <v>1</v>
      </c>
      <c r="J280" s="16">
        <v>1</v>
      </c>
      <c r="K280" s="16">
        <v>1</v>
      </c>
      <c r="L280" s="16">
        <v>1</v>
      </c>
      <c r="M280" s="16">
        <v>1</v>
      </c>
    </row>
    <row r="281" spans="2:13" x14ac:dyDescent="0.25">
      <c r="B281">
        <v>9</v>
      </c>
      <c r="C281" t="s">
        <v>66</v>
      </c>
      <c r="D281">
        <v>2050</v>
      </c>
      <c r="E281">
        <v>0</v>
      </c>
      <c r="F281" s="45">
        <v>15</v>
      </c>
      <c r="G281" s="16">
        <v>1</v>
      </c>
      <c r="H281" s="16">
        <v>1</v>
      </c>
      <c r="I281" s="16">
        <v>1</v>
      </c>
      <c r="J281" s="16">
        <v>1</v>
      </c>
      <c r="K281" s="16">
        <v>1</v>
      </c>
      <c r="L281" s="16">
        <v>1</v>
      </c>
      <c r="M281" s="16">
        <v>1</v>
      </c>
    </row>
    <row r="282" spans="2:13" x14ac:dyDescent="0.25">
      <c r="B282">
        <v>10</v>
      </c>
      <c r="C282" t="s">
        <v>53</v>
      </c>
      <c r="D282">
        <v>2020</v>
      </c>
      <c r="E282">
        <v>0</v>
      </c>
      <c r="F282">
        <v>15</v>
      </c>
      <c r="G282" s="16">
        <v>1</v>
      </c>
      <c r="H282" s="16">
        <v>1</v>
      </c>
      <c r="I282" s="16">
        <v>1</v>
      </c>
      <c r="J282" s="16">
        <v>1</v>
      </c>
      <c r="K282" s="16">
        <v>1</v>
      </c>
      <c r="L282" s="16">
        <v>1</v>
      </c>
      <c r="M282" s="16">
        <v>1</v>
      </c>
    </row>
    <row r="283" spans="2:13" x14ac:dyDescent="0.25">
      <c r="B283">
        <v>10</v>
      </c>
      <c r="C283" t="s">
        <v>53</v>
      </c>
      <c r="D283">
        <v>2021</v>
      </c>
      <c r="E283">
        <v>0</v>
      </c>
      <c r="F283">
        <v>15</v>
      </c>
      <c r="G283" s="16">
        <v>1</v>
      </c>
      <c r="H283" s="16">
        <v>1</v>
      </c>
      <c r="I283" s="16">
        <v>1</v>
      </c>
      <c r="J283" s="16">
        <v>1</v>
      </c>
      <c r="K283" s="16">
        <v>1</v>
      </c>
      <c r="L283" s="16">
        <v>1</v>
      </c>
      <c r="M283" s="16">
        <v>1</v>
      </c>
    </row>
    <row r="284" spans="2:13" x14ac:dyDescent="0.25">
      <c r="B284">
        <v>10</v>
      </c>
      <c r="C284" t="s">
        <v>53</v>
      </c>
      <c r="D284">
        <v>2022</v>
      </c>
      <c r="E284">
        <v>0</v>
      </c>
      <c r="F284">
        <v>15</v>
      </c>
      <c r="G284" s="16">
        <v>1</v>
      </c>
      <c r="H284" s="16">
        <v>1</v>
      </c>
      <c r="I284" s="16">
        <v>1</v>
      </c>
      <c r="J284" s="16">
        <v>1</v>
      </c>
      <c r="K284" s="16">
        <v>1</v>
      </c>
      <c r="L284" s="16">
        <v>1</v>
      </c>
      <c r="M284" s="16">
        <v>1</v>
      </c>
    </row>
    <row r="285" spans="2:13" x14ac:dyDescent="0.25">
      <c r="B285">
        <v>10</v>
      </c>
      <c r="C285" t="s">
        <v>53</v>
      </c>
      <c r="D285">
        <v>2023</v>
      </c>
      <c r="E285">
        <v>0</v>
      </c>
      <c r="F285">
        <v>15</v>
      </c>
      <c r="G285" s="16">
        <v>1</v>
      </c>
      <c r="H285" s="16">
        <v>1</v>
      </c>
      <c r="I285" s="16">
        <v>1</v>
      </c>
      <c r="J285" s="16">
        <v>1</v>
      </c>
      <c r="K285" s="16">
        <v>1</v>
      </c>
      <c r="L285" s="16">
        <v>1</v>
      </c>
      <c r="M285" s="16">
        <v>1</v>
      </c>
    </row>
    <row r="286" spans="2:13" x14ac:dyDescent="0.25">
      <c r="B286">
        <v>10</v>
      </c>
      <c r="C286" t="s">
        <v>53</v>
      </c>
      <c r="D286">
        <v>2024</v>
      </c>
      <c r="E286">
        <v>0</v>
      </c>
      <c r="F286">
        <v>15</v>
      </c>
      <c r="G286" s="16">
        <v>1</v>
      </c>
      <c r="H286" s="16">
        <v>1</v>
      </c>
      <c r="I286" s="16">
        <v>1</v>
      </c>
      <c r="J286" s="16">
        <v>1</v>
      </c>
      <c r="K286" s="16">
        <v>1</v>
      </c>
      <c r="L286" s="16">
        <v>1</v>
      </c>
      <c r="M286" s="16">
        <v>1</v>
      </c>
    </row>
    <row r="287" spans="2:13" x14ac:dyDescent="0.25">
      <c r="B287">
        <v>10</v>
      </c>
      <c r="C287" t="s">
        <v>53</v>
      </c>
      <c r="D287">
        <v>2025</v>
      </c>
      <c r="E287">
        <v>0</v>
      </c>
      <c r="F287">
        <v>15</v>
      </c>
      <c r="G287" s="16">
        <v>1</v>
      </c>
      <c r="H287" s="16">
        <v>1</v>
      </c>
      <c r="I287" s="16">
        <v>1</v>
      </c>
      <c r="J287" s="16">
        <v>1</v>
      </c>
      <c r="K287" s="16">
        <v>1</v>
      </c>
      <c r="L287" s="16">
        <v>1</v>
      </c>
      <c r="M287" s="16">
        <v>1</v>
      </c>
    </row>
    <row r="288" spans="2:13" x14ac:dyDescent="0.25">
      <c r="B288">
        <v>10</v>
      </c>
      <c r="C288" t="s">
        <v>53</v>
      </c>
      <c r="D288">
        <v>2026</v>
      </c>
      <c r="E288">
        <v>0</v>
      </c>
      <c r="F288">
        <v>15</v>
      </c>
      <c r="G288" s="16">
        <v>1</v>
      </c>
      <c r="H288" s="16">
        <v>1</v>
      </c>
      <c r="I288" s="16">
        <v>1</v>
      </c>
      <c r="J288" s="16">
        <v>1</v>
      </c>
      <c r="K288" s="16">
        <v>1</v>
      </c>
      <c r="L288" s="16">
        <v>1</v>
      </c>
      <c r="M288" s="16">
        <v>1</v>
      </c>
    </row>
    <row r="289" spans="2:13" x14ac:dyDescent="0.25">
      <c r="B289">
        <v>10</v>
      </c>
      <c r="C289" t="s">
        <v>53</v>
      </c>
      <c r="D289">
        <v>2027</v>
      </c>
      <c r="E289">
        <v>0</v>
      </c>
      <c r="F289">
        <v>15</v>
      </c>
      <c r="G289" s="16">
        <v>1</v>
      </c>
      <c r="H289" s="16">
        <v>1</v>
      </c>
      <c r="I289" s="16">
        <v>1</v>
      </c>
      <c r="J289" s="16">
        <v>1</v>
      </c>
      <c r="K289" s="16">
        <v>1</v>
      </c>
      <c r="L289" s="16">
        <v>1</v>
      </c>
      <c r="M289" s="16">
        <v>1</v>
      </c>
    </row>
    <row r="290" spans="2:13" x14ac:dyDescent="0.25">
      <c r="B290">
        <v>10</v>
      </c>
      <c r="C290" t="s">
        <v>53</v>
      </c>
      <c r="D290">
        <v>2028</v>
      </c>
      <c r="E290">
        <v>0</v>
      </c>
      <c r="F290">
        <v>15</v>
      </c>
      <c r="G290" s="16">
        <v>1</v>
      </c>
      <c r="H290" s="16">
        <v>1</v>
      </c>
      <c r="I290" s="16">
        <v>1</v>
      </c>
      <c r="J290" s="16">
        <v>1</v>
      </c>
      <c r="K290" s="16">
        <v>1</v>
      </c>
      <c r="L290" s="16">
        <v>1</v>
      </c>
      <c r="M290" s="16">
        <v>1</v>
      </c>
    </row>
    <row r="291" spans="2:13" x14ac:dyDescent="0.25">
      <c r="B291">
        <v>10</v>
      </c>
      <c r="C291" t="s">
        <v>53</v>
      </c>
      <c r="D291">
        <v>2029</v>
      </c>
      <c r="E291">
        <v>0</v>
      </c>
      <c r="F291">
        <v>15</v>
      </c>
      <c r="G291" s="16">
        <v>1</v>
      </c>
      <c r="H291" s="16">
        <v>1</v>
      </c>
      <c r="I291" s="16">
        <v>1</v>
      </c>
      <c r="J291" s="16">
        <v>1</v>
      </c>
      <c r="K291" s="16">
        <v>1</v>
      </c>
      <c r="L291" s="16">
        <v>1</v>
      </c>
      <c r="M291" s="16">
        <v>1</v>
      </c>
    </row>
    <row r="292" spans="2:13" x14ac:dyDescent="0.25">
      <c r="B292">
        <v>10</v>
      </c>
      <c r="C292" t="s">
        <v>53</v>
      </c>
      <c r="D292">
        <v>2030</v>
      </c>
      <c r="E292">
        <v>0</v>
      </c>
      <c r="F292">
        <v>15</v>
      </c>
      <c r="G292" s="16">
        <v>1</v>
      </c>
      <c r="H292" s="16">
        <v>1</v>
      </c>
      <c r="I292" s="16">
        <v>1</v>
      </c>
      <c r="J292" s="16">
        <v>1</v>
      </c>
      <c r="K292" s="16">
        <v>1</v>
      </c>
      <c r="L292" s="16">
        <v>1</v>
      </c>
      <c r="M292" s="16">
        <v>1</v>
      </c>
    </row>
    <row r="293" spans="2:13" x14ac:dyDescent="0.25">
      <c r="B293">
        <v>10</v>
      </c>
      <c r="C293" t="s">
        <v>53</v>
      </c>
      <c r="D293">
        <v>2031</v>
      </c>
      <c r="E293">
        <v>0</v>
      </c>
      <c r="F293">
        <v>15</v>
      </c>
      <c r="G293" s="16">
        <v>1</v>
      </c>
      <c r="H293" s="16">
        <v>1</v>
      </c>
      <c r="I293" s="16">
        <v>1</v>
      </c>
      <c r="J293" s="16">
        <v>1</v>
      </c>
      <c r="K293" s="16">
        <v>1</v>
      </c>
      <c r="L293" s="16">
        <v>1</v>
      </c>
      <c r="M293" s="16">
        <v>1</v>
      </c>
    </row>
    <row r="294" spans="2:13" x14ac:dyDescent="0.25">
      <c r="B294">
        <v>10</v>
      </c>
      <c r="C294" t="s">
        <v>53</v>
      </c>
      <c r="D294">
        <v>2032</v>
      </c>
      <c r="E294">
        <v>0</v>
      </c>
      <c r="F294">
        <v>15</v>
      </c>
      <c r="G294" s="16">
        <v>1</v>
      </c>
      <c r="H294" s="16">
        <v>1</v>
      </c>
      <c r="I294" s="16">
        <v>1</v>
      </c>
      <c r="J294" s="16">
        <v>1</v>
      </c>
      <c r="K294" s="16">
        <v>1</v>
      </c>
      <c r="L294" s="16">
        <v>1</v>
      </c>
      <c r="M294" s="16">
        <v>1</v>
      </c>
    </row>
    <row r="295" spans="2:13" x14ac:dyDescent="0.25">
      <c r="B295">
        <v>10</v>
      </c>
      <c r="C295" t="s">
        <v>53</v>
      </c>
      <c r="D295">
        <v>2033</v>
      </c>
      <c r="E295">
        <v>0</v>
      </c>
      <c r="F295">
        <v>15</v>
      </c>
      <c r="G295" s="16">
        <v>1</v>
      </c>
      <c r="H295" s="16">
        <v>1</v>
      </c>
      <c r="I295" s="16">
        <v>1</v>
      </c>
      <c r="J295" s="16">
        <v>1</v>
      </c>
      <c r="K295" s="16">
        <v>1</v>
      </c>
      <c r="L295" s="16">
        <v>1</v>
      </c>
      <c r="M295" s="16">
        <v>1</v>
      </c>
    </row>
    <row r="296" spans="2:13" x14ac:dyDescent="0.25">
      <c r="B296">
        <v>10</v>
      </c>
      <c r="C296" t="s">
        <v>53</v>
      </c>
      <c r="D296">
        <v>2034</v>
      </c>
      <c r="E296">
        <v>0</v>
      </c>
      <c r="F296">
        <v>15</v>
      </c>
      <c r="G296" s="16">
        <v>1</v>
      </c>
      <c r="H296" s="16">
        <v>1</v>
      </c>
      <c r="I296" s="16">
        <v>1</v>
      </c>
      <c r="J296" s="16">
        <v>1</v>
      </c>
      <c r="K296" s="16">
        <v>1</v>
      </c>
      <c r="L296" s="16">
        <v>1</v>
      </c>
      <c r="M296" s="16">
        <v>1</v>
      </c>
    </row>
    <row r="297" spans="2:13" x14ac:dyDescent="0.25">
      <c r="B297">
        <v>10</v>
      </c>
      <c r="C297" t="s">
        <v>53</v>
      </c>
      <c r="D297">
        <v>2035</v>
      </c>
      <c r="E297">
        <v>0</v>
      </c>
      <c r="F297">
        <v>15</v>
      </c>
      <c r="G297" s="16">
        <v>1</v>
      </c>
      <c r="H297" s="16">
        <v>1</v>
      </c>
      <c r="I297" s="16">
        <v>1</v>
      </c>
      <c r="J297" s="16">
        <v>1</v>
      </c>
      <c r="K297" s="16">
        <v>1</v>
      </c>
      <c r="L297" s="16">
        <v>1</v>
      </c>
      <c r="M297" s="16">
        <v>1</v>
      </c>
    </row>
    <row r="298" spans="2:13" x14ac:dyDescent="0.25">
      <c r="B298">
        <v>10</v>
      </c>
      <c r="C298" t="s">
        <v>53</v>
      </c>
      <c r="D298">
        <v>2036</v>
      </c>
      <c r="E298">
        <v>0</v>
      </c>
      <c r="F298">
        <v>15</v>
      </c>
      <c r="G298" s="16">
        <v>1</v>
      </c>
      <c r="H298" s="16">
        <v>1</v>
      </c>
      <c r="I298" s="16">
        <v>1</v>
      </c>
      <c r="J298" s="16">
        <v>1</v>
      </c>
      <c r="K298" s="16">
        <v>1</v>
      </c>
      <c r="L298" s="16">
        <v>1</v>
      </c>
      <c r="M298" s="16">
        <v>1</v>
      </c>
    </row>
    <row r="299" spans="2:13" x14ac:dyDescent="0.25">
      <c r="B299">
        <v>10</v>
      </c>
      <c r="C299" t="s">
        <v>53</v>
      </c>
      <c r="D299">
        <v>2037</v>
      </c>
      <c r="E299">
        <v>0</v>
      </c>
      <c r="F299">
        <v>15</v>
      </c>
      <c r="G299" s="16">
        <v>1</v>
      </c>
      <c r="H299" s="16">
        <v>1</v>
      </c>
      <c r="I299" s="16">
        <v>1</v>
      </c>
      <c r="J299" s="16">
        <v>1</v>
      </c>
      <c r="K299" s="16">
        <v>1</v>
      </c>
      <c r="L299" s="16">
        <v>1</v>
      </c>
      <c r="M299" s="16">
        <v>1</v>
      </c>
    </row>
    <row r="300" spans="2:13" x14ac:dyDescent="0.25">
      <c r="B300">
        <v>10</v>
      </c>
      <c r="C300" t="s">
        <v>53</v>
      </c>
      <c r="D300">
        <v>2038</v>
      </c>
      <c r="E300">
        <v>0</v>
      </c>
      <c r="F300">
        <v>15</v>
      </c>
      <c r="G300" s="16">
        <v>1</v>
      </c>
      <c r="H300" s="16">
        <v>1</v>
      </c>
      <c r="I300" s="16">
        <v>1</v>
      </c>
      <c r="J300" s="16">
        <v>1</v>
      </c>
      <c r="K300" s="16">
        <v>1</v>
      </c>
      <c r="L300" s="16">
        <v>1</v>
      </c>
      <c r="M300" s="16">
        <v>1</v>
      </c>
    </row>
    <row r="301" spans="2:13" x14ac:dyDescent="0.25">
      <c r="B301">
        <v>10</v>
      </c>
      <c r="C301" t="s">
        <v>53</v>
      </c>
      <c r="D301">
        <v>2039</v>
      </c>
      <c r="E301">
        <v>0</v>
      </c>
      <c r="F301">
        <v>15</v>
      </c>
      <c r="G301" s="16">
        <v>1</v>
      </c>
      <c r="H301" s="16">
        <v>1</v>
      </c>
      <c r="I301" s="16">
        <v>1</v>
      </c>
      <c r="J301" s="16">
        <v>1</v>
      </c>
      <c r="K301" s="16">
        <v>1</v>
      </c>
      <c r="L301" s="16">
        <v>1</v>
      </c>
      <c r="M301" s="16">
        <v>1</v>
      </c>
    </row>
    <row r="302" spans="2:13" x14ac:dyDescent="0.25">
      <c r="B302">
        <v>10</v>
      </c>
      <c r="C302" t="s">
        <v>53</v>
      </c>
      <c r="D302">
        <v>2040</v>
      </c>
      <c r="E302">
        <v>0</v>
      </c>
      <c r="F302">
        <v>15</v>
      </c>
      <c r="G302" s="16">
        <v>1</v>
      </c>
      <c r="H302" s="16">
        <v>1</v>
      </c>
      <c r="I302" s="16">
        <v>1</v>
      </c>
      <c r="J302" s="16">
        <v>1</v>
      </c>
      <c r="K302" s="16">
        <v>1</v>
      </c>
      <c r="L302" s="16">
        <v>1</v>
      </c>
      <c r="M302" s="16">
        <v>1</v>
      </c>
    </row>
    <row r="303" spans="2:13" x14ac:dyDescent="0.25">
      <c r="B303">
        <v>10</v>
      </c>
      <c r="C303" t="s">
        <v>53</v>
      </c>
      <c r="D303">
        <v>2041</v>
      </c>
      <c r="E303">
        <v>0</v>
      </c>
      <c r="F303">
        <v>15</v>
      </c>
      <c r="G303" s="16">
        <v>1</v>
      </c>
      <c r="H303" s="16">
        <v>1</v>
      </c>
      <c r="I303" s="16">
        <v>1</v>
      </c>
      <c r="J303" s="16">
        <v>1</v>
      </c>
      <c r="K303" s="16">
        <v>1</v>
      </c>
      <c r="L303" s="16">
        <v>1</v>
      </c>
      <c r="M303" s="16">
        <v>1</v>
      </c>
    </row>
    <row r="304" spans="2:13" x14ac:dyDescent="0.25">
      <c r="B304">
        <v>10</v>
      </c>
      <c r="C304" t="s">
        <v>53</v>
      </c>
      <c r="D304">
        <v>2042</v>
      </c>
      <c r="E304">
        <v>0</v>
      </c>
      <c r="F304">
        <v>15</v>
      </c>
      <c r="G304" s="16">
        <v>1</v>
      </c>
      <c r="H304" s="16">
        <v>1</v>
      </c>
      <c r="I304" s="16">
        <v>1</v>
      </c>
      <c r="J304" s="16">
        <v>1</v>
      </c>
      <c r="K304" s="16">
        <v>1</v>
      </c>
      <c r="L304" s="16">
        <v>1</v>
      </c>
      <c r="M304" s="16">
        <v>1</v>
      </c>
    </row>
    <row r="305" spans="2:13" x14ac:dyDescent="0.25">
      <c r="B305">
        <v>10</v>
      </c>
      <c r="C305" t="s">
        <v>53</v>
      </c>
      <c r="D305">
        <v>2043</v>
      </c>
      <c r="E305">
        <v>0</v>
      </c>
      <c r="F305">
        <v>15</v>
      </c>
      <c r="G305" s="16">
        <v>1</v>
      </c>
      <c r="H305" s="16">
        <v>1</v>
      </c>
      <c r="I305" s="16">
        <v>1</v>
      </c>
      <c r="J305" s="16">
        <v>1</v>
      </c>
      <c r="K305" s="16">
        <v>1</v>
      </c>
      <c r="L305" s="16">
        <v>1</v>
      </c>
      <c r="M305" s="16">
        <v>1</v>
      </c>
    </row>
    <row r="306" spans="2:13" x14ac:dyDescent="0.25">
      <c r="B306">
        <v>10</v>
      </c>
      <c r="C306" t="s">
        <v>53</v>
      </c>
      <c r="D306">
        <v>2044</v>
      </c>
      <c r="E306">
        <v>0</v>
      </c>
      <c r="F306">
        <v>15</v>
      </c>
      <c r="G306" s="16">
        <v>1</v>
      </c>
      <c r="H306" s="16">
        <v>1</v>
      </c>
      <c r="I306" s="16">
        <v>1</v>
      </c>
      <c r="J306" s="16">
        <v>1</v>
      </c>
      <c r="K306" s="16">
        <v>1</v>
      </c>
      <c r="L306" s="16">
        <v>1</v>
      </c>
      <c r="M306" s="16">
        <v>1</v>
      </c>
    </row>
    <row r="307" spans="2:13" x14ac:dyDescent="0.25">
      <c r="B307">
        <v>10</v>
      </c>
      <c r="C307" t="s">
        <v>53</v>
      </c>
      <c r="D307">
        <v>2045</v>
      </c>
      <c r="E307">
        <v>0</v>
      </c>
      <c r="F307">
        <v>15</v>
      </c>
      <c r="G307" s="16">
        <v>1</v>
      </c>
      <c r="H307" s="16">
        <v>1</v>
      </c>
      <c r="I307" s="16">
        <v>1</v>
      </c>
      <c r="J307" s="16">
        <v>1</v>
      </c>
      <c r="K307" s="16">
        <v>1</v>
      </c>
      <c r="L307" s="16">
        <v>1</v>
      </c>
      <c r="M307" s="16">
        <v>1</v>
      </c>
    </row>
    <row r="308" spans="2:13" x14ac:dyDescent="0.25">
      <c r="B308">
        <v>10</v>
      </c>
      <c r="C308" t="s">
        <v>53</v>
      </c>
      <c r="D308">
        <v>2046</v>
      </c>
      <c r="E308">
        <v>0</v>
      </c>
      <c r="F308">
        <v>15</v>
      </c>
      <c r="G308" s="16">
        <v>1</v>
      </c>
      <c r="H308" s="16">
        <v>1</v>
      </c>
      <c r="I308" s="16">
        <v>1</v>
      </c>
      <c r="J308" s="16">
        <v>1</v>
      </c>
      <c r="K308" s="16">
        <v>1</v>
      </c>
      <c r="L308" s="16">
        <v>1</v>
      </c>
      <c r="M308" s="16">
        <v>1</v>
      </c>
    </row>
    <row r="309" spans="2:13" x14ac:dyDescent="0.25">
      <c r="B309">
        <v>10</v>
      </c>
      <c r="C309" t="s">
        <v>53</v>
      </c>
      <c r="D309">
        <v>2047</v>
      </c>
      <c r="E309">
        <v>0</v>
      </c>
      <c r="F309">
        <v>15</v>
      </c>
      <c r="G309" s="16">
        <v>1</v>
      </c>
      <c r="H309" s="16">
        <v>1</v>
      </c>
      <c r="I309" s="16">
        <v>1</v>
      </c>
      <c r="J309" s="16">
        <v>1</v>
      </c>
      <c r="K309" s="16">
        <v>1</v>
      </c>
      <c r="L309" s="16">
        <v>1</v>
      </c>
      <c r="M309" s="16">
        <v>1</v>
      </c>
    </row>
    <row r="310" spans="2:13" x14ac:dyDescent="0.25">
      <c r="B310">
        <v>10</v>
      </c>
      <c r="C310" t="s">
        <v>53</v>
      </c>
      <c r="D310">
        <v>2048</v>
      </c>
      <c r="E310">
        <v>0</v>
      </c>
      <c r="F310">
        <v>15</v>
      </c>
      <c r="G310" s="16">
        <v>1</v>
      </c>
      <c r="H310" s="16">
        <v>1</v>
      </c>
      <c r="I310" s="16">
        <v>1</v>
      </c>
      <c r="J310" s="16">
        <v>1</v>
      </c>
      <c r="K310" s="16">
        <v>1</v>
      </c>
      <c r="L310" s="16">
        <v>1</v>
      </c>
      <c r="M310" s="16">
        <v>1</v>
      </c>
    </row>
    <row r="311" spans="2:13" x14ac:dyDescent="0.25">
      <c r="B311">
        <v>10</v>
      </c>
      <c r="C311" t="s">
        <v>53</v>
      </c>
      <c r="D311">
        <v>2049</v>
      </c>
      <c r="E311">
        <v>0</v>
      </c>
      <c r="F311">
        <v>15</v>
      </c>
      <c r="G311" s="16">
        <v>1</v>
      </c>
      <c r="H311" s="16">
        <v>1</v>
      </c>
      <c r="I311" s="16">
        <v>1</v>
      </c>
      <c r="J311" s="16">
        <v>1</v>
      </c>
      <c r="K311" s="16">
        <v>1</v>
      </c>
      <c r="L311" s="16">
        <v>1</v>
      </c>
      <c r="M311" s="16">
        <v>1</v>
      </c>
    </row>
    <row r="312" spans="2:13" x14ac:dyDescent="0.25">
      <c r="B312">
        <v>10</v>
      </c>
      <c r="C312" t="s">
        <v>53</v>
      </c>
      <c r="D312">
        <v>2050</v>
      </c>
      <c r="E312">
        <v>0</v>
      </c>
      <c r="F312">
        <v>15</v>
      </c>
      <c r="G312" s="16">
        <v>1</v>
      </c>
      <c r="H312" s="16">
        <v>1</v>
      </c>
      <c r="I312" s="16">
        <v>1</v>
      </c>
      <c r="J312" s="16">
        <v>1</v>
      </c>
      <c r="K312" s="16">
        <v>1</v>
      </c>
      <c r="L312" s="16">
        <v>1</v>
      </c>
      <c r="M312" s="16">
        <v>1</v>
      </c>
    </row>
    <row r="313" spans="2:13" x14ac:dyDescent="0.25">
      <c r="B313">
        <v>11</v>
      </c>
      <c r="C313" t="s">
        <v>116</v>
      </c>
      <c r="D313">
        <v>2020</v>
      </c>
      <c r="E313">
        <v>0</v>
      </c>
      <c r="F313">
        <v>15</v>
      </c>
      <c r="G313" s="16">
        <v>1</v>
      </c>
      <c r="H313" s="16">
        <v>1</v>
      </c>
      <c r="I313" s="16">
        <v>1</v>
      </c>
      <c r="J313" s="16">
        <v>1</v>
      </c>
      <c r="K313" s="16">
        <v>1</v>
      </c>
      <c r="L313" s="16">
        <v>1</v>
      </c>
      <c r="M313" s="16">
        <v>1</v>
      </c>
    </row>
    <row r="314" spans="2:13" x14ac:dyDescent="0.25">
      <c r="B314">
        <v>11</v>
      </c>
      <c r="C314" t="s">
        <v>116</v>
      </c>
      <c r="D314">
        <v>2021</v>
      </c>
      <c r="E314">
        <v>0</v>
      </c>
      <c r="F314">
        <v>15</v>
      </c>
      <c r="G314" s="16">
        <v>1</v>
      </c>
      <c r="H314" s="16">
        <v>1</v>
      </c>
      <c r="I314" s="16">
        <v>1</v>
      </c>
      <c r="J314" s="16">
        <v>1</v>
      </c>
      <c r="K314" s="16">
        <v>1</v>
      </c>
      <c r="L314" s="16">
        <v>1</v>
      </c>
      <c r="M314" s="16">
        <v>1</v>
      </c>
    </row>
    <row r="315" spans="2:13" x14ac:dyDescent="0.25">
      <c r="B315">
        <v>11</v>
      </c>
      <c r="C315" t="s">
        <v>116</v>
      </c>
      <c r="D315">
        <v>2022</v>
      </c>
      <c r="E315">
        <v>0</v>
      </c>
      <c r="F315">
        <v>15</v>
      </c>
      <c r="G315" s="16">
        <v>1</v>
      </c>
      <c r="H315" s="16">
        <v>1</v>
      </c>
      <c r="I315" s="16">
        <v>1</v>
      </c>
      <c r="J315" s="16">
        <v>1</v>
      </c>
      <c r="K315" s="16">
        <v>1</v>
      </c>
      <c r="L315" s="16">
        <v>1</v>
      </c>
      <c r="M315" s="16">
        <v>1</v>
      </c>
    </row>
    <row r="316" spans="2:13" x14ac:dyDescent="0.25">
      <c r="B316">
        <v>11</v>
      </c>
      <c r="C316" t="s">
        <v>116</v>
      </c>
      <c r="D316">
        <v>2023</v>
      </c>
      <c r="E316">
        <v>0</v>
      </c>
      <c r="F316">
        <v>15</v>
      </c>
      <c r="G316" s="16">
        <v>1</v>
      </c>
      <c r="H316" s="16">
        <v>1</v>
      </c>
      <c r="I316" s="16">
        <v>1</v>
      </c>
      <c r="J316" s="16">
        <v>1</v>
      </c>
      <c r="K316" s="16">
        <v>1</v>
      </c>
      <c r="L316" s="16">
        <v>1</v>
      </c>
      <c r="M316" s="16">
        <v>1</v>
      </c>
    </row>
    <row r="317" spans="2:13" x14ac:dyDescent="0.25">
      <c r="B317">
        <v>11</v>
      </c>
      <c r="C317" t="s">
        <v>116</v>
      </c>
      <c r="D317">
        <v>2024</v>
      </c>
      <c r="E317">
        <v>0</v>
      </c>
      <c r="F317">
        <v>15</v>
      </c>
      <c r="G317" s="16">
        <v>1</v>
      </c>
      <c r="H317" s="16">
        <v>1</v>
      </c>
      <c r="I317" s="16">
        <v>1</v>
      </c>
      <c r="J317" s="16">
        <v>1</v>
      </c>
      <c r="K317" s="16">
        <v>1</v>
      </c>
      <c r="L317" s="16">
        <v>1</v>
      </c>
      <c r="M317" s="16">
        <v>1</v>
      </c>
    </row>
    <row r="318" spans="2:13" x14ac:dyDescent="0.25">
      <c r="B318">
        <v>11</v>
      </c>
      <c r="C318" t="s">
        <v>116</v>
      </c>
      <c r="D318">
        <v>2025</v>
      </c>
      <c r="E318">
        <v>0</v>
      </c>
      <c r="F318">
        <v>15</v>
      </c>
      <c r="G318" s="16">
        <v>1</v>
      </c>
      <c r="H318" s="16">
        <v>1</v>
      </c>
      <c r="I318" s="16">
        <v>1</v>
      </c>
      <c r="J318" s="16">
        <v>1</v>
      </c>
      <c r="K318" s="16">
        <v>1</v>
      </c>
      <c r="L318" s="16">
        <v>1</v>
      </c>
      <c r="M318" s="16">
        <v>1</v>
      </c>
    </row>
    <row r="319" spans="2:13" x14ac:dyDescent="0.25">
      <c r="B319">
        <v>11</v>
      </c>
      <c r="C319" t="s">
        <v>116</v>
      </c>
      <c r="D319">
        <v>2026</v>
      </c>
      <c r="E319">
        <v>0</v>
      </c>
      <c r="F319">
        <v>15</v>
      </c>
      <c r="G319" s="16">
        <v>1</v>
      </c>
      <c r="H319" s="16">
        <v>1</v>
      </c>
      <c r="I319" s="16">
        <v>1</v>
      </c>
      <c r="J319" s="16">
        <v>1</v>
      </c>
      <c r="K319" s="16">
        <v>1</v>
      </c>
      <c r="L319" s="16">
        <v>1</v>
      </c>
      <c r="M319" s="16">
        <v>1</v>
      </c>
    </row>
    <row r="320" spans="2:13" x14ac:dyDescent="0.25">
      <c r="B320">
        <v>11</v>
      </c>
      <c r="C320" t="s">
        <v>116</v>
      </c>
      <c r="D320">
        <v>2027</v>
      </c>
      <c r="E320">
        <v>0</v>
      </c>
      <c r="F320">
        <v>15</v>
      </c>
      <c r="G320" s="16">
        <v>1</v>
      </c>
      <c r="H320" s="16">
        <v>1</v>
      </c>
      <c r="I320" s="16">
        <v>1</v>
      </c>
      <c r="J320" s="16">
        <v>1</v>
      </c>
      <c r="K320" s="16">
        <v>1</v>
      </c>
      <c r="L320" s="16">
        <v>1</v>
      </c>
      <c r="M320" s="16">
        <v>1</v>
      </c>
    </row>
    <row r="321" spans="2:13" x14ac:dyDescent="0.25">
      <c r="B321">
        <v>11</v>
      </c>
      <c r="C321" t="s">
        <v>116</v>
      </c>
      <c r="D321">
        <v>2028</v>
      </c>
      <c r="E321">
        <v>0</v>
      </c>
      <c r="F321">
        <v>15</v>
      </c>
      <c r="G321" s="16">
        <v>1</v>
      </c>
      <c r="H321" s="16">
        <v>1</v>
      </c>
      <c r="I321" s="16">
        <v>1</v>
      </c>
      <c r="J321" s="16">
        <v>1</v>
      </c>
      <c r="K321" s="16">
        <v>1</v>
      </c>
      <c r="L321" s="16">
        <v>1</v>
      </c>
      <c r="M321" s="16">
        <v>1</v>
      </c>
    </row>
    <row r="322" spans="2:13" x14ac:dyDescent="0.25">
      <c r="B322">
        <v>11</v>
      </c>
      <c r="C322" t="s">
        <v>116</v>
      </c>
      <c r="D322">
        <v>2029</v>
      </c>
      <c r="E322">
        <v>0</v>
      </c>
      <c r="F322">
        <v>15</v>
      </c>
      <c r="G322" s="16">
        <v>1</v>
      </c>
      <c r="H322" s="16">
        <v>1</v>
      </c>
      <c r="I322" s="16">
        <v>1</v>
      </c>
      <c r="J322" s="16">
        <v>1</v>
      </c>
      <c r="K322" s="16">
        <v>1</v>
      </c>
      <c r="L322" s="16">
        <v>1</v>
      </c>
      <c r="M322" s="16">
        <v>1</v>
      </c>
    </row>
    <row r="323" spans="2:13" x14ac:dyDescent="0.25">
      <c r="B323">
        <v>11</v>
      </c>
      <c r="C323" t="s">
        <v>116</v>
      </c>
      <c r="D323">
        <v>2030</v>
      </c>
      <c r="E323">
        <v>0</v>
      </c>
      <c r="F323">
        <v>15</v>
      </c>
      <c r="G323" s="16">
        <v>1</v>
      </c>
      <c r="H323" s="16">
        <v>1</v>
      </c>
      <c r="I323" s="16">
        <v>1</v>
      </c>
      <c r="J323" s="16">
        <v>1</v>
      </c>
      <c r="K323" s="16">
        <v>1</v>
      </c>
      <c r="L323" s="16">
        <v>1</v>
      </c>
      <c r="M323" s="16">
        <v>1</v>
      </c>
    </row>
    <row r="324" spans="2:13" x14ac:dyDescent="0.25">
      <c r="B324">
        <v>11</v>
      </c>
      <c r="C324" t="s">
        <v>116</v>
      </c>
      <c r="D324">
        <v>2031</v>
      </c>
      <c r="E324">
        <v>0</v>
      </c>
      <c r="F324">
        <v>15</v>
      </c>
      <c r="G324" s="16">
        <v>1</v>
      </c>
      <c r="H324" s="16">
        <v>1</v>
      </c>
      <c r="I324" s="16">
        <v>1</v>
      </c>
      <c r="J324" s="16">
        <v>1</v>
      </c>
      <c r="K324" s="16">
        <v>1</v>
      </c>
      <c r="L324" s="16">
        <v>1</v>
      </c>
      <c r="M324" s="16">
        <v>1</v>
      </c>
    </row>
    <row r="325" spans="2:13" x14ac:dyDescent="0.25">
      <c r="B325">
        <v>11</v>
      </c>
      <c r="C325" t="s">
        <v>116</v>
      </c>
      <c r="D325">
        <v>2032</v>
      </c>
      <c r="E325">
        <v>0</v>
      </c>
      <c r="F325">
        <v>15</v>
      </c>
      <c r="G325" s="16">
        <v>1</v>
      </c>
      <c r="H325" s="16">
        <v>1</v>
      </c>
      <c r="I325" s="16">
        <v>1</v>
      </c>
      <c r="J325" s="16">
        <v>1</v>
      </c>
      <c r="K325" s="16">
        <v>1</v>
      </c>
      <c r="L325" s="16">
        <v>1</v>
      </c>
      <c r="M325" s="16">
        <v>1</v>
      </c>
    </row>
    <row r="326" spans="2:13" x14ac:dyDescent="0.25">
      <c r="B326">
        <v>11</v>
      </c>
      <c r="C326" t="s">
        <v>116</v>
      </c>
      <c r="D326">
        <v>2033</v>
      </c>
      <c r="E326">
        <v>0</v>
      </c>
      <c r="F326">
        <v>15</v>
      </c>
      <c r="G326" s="16">
        <v>1</v>
      </c>
      <c r="H326" s="16">
        <v>1</v>
      </c>
      <c r="I326" s="16">
        <v>1</v>
      </c>
      <c r="J326" s="16">
        <v>1</v>
      </c>
      <c r="K326" s="16">
        <v>1</v>
      </c>
      <c r="L326" s="16">
        <v>1</v>
      </c>
      <c r="M326" s="16">
        <v>1</v>
      </c>
    </row>
    <row r="327" spans="2:13" x14ac:dyDescent="0.25">
      <c r="B327">
        <v>11</v>
      </c>
      <c r="C327" t="s">
        <v>116</v>
      </c>
      <c r="D327">
        <v>2034</v>
      </c>
      <c r="E327">
        <v>0</v>
      </c>
      <c r="F327">
        <v>15</v>
      </c>
      <c r="G327" s="16">
        <v>1</v>
      </c>
      <c r="H327" s="16">
        <v>1</v>
      </c>
      <c r="I327" s="16">
        <v>1</v>
      </c>
      <c r="J327" s="16">
        <v>1</v>
      </c>
      <c r="K327" s="16">
        <v>1</v>
      </c>
      <c r="L327" s="16">
        <v>1</v>
      </c>
      <c r="M327" s="16">
        <v>1</v>
      </c>
    </row>
    <row r="328" spans="2:13" x14ac:dyDescent="0.25">
      <c r="B328">
        <v>11</v>
      </c>
      <c r="C328" t="s">
        <v>116</v>
      </c>
      <c r="D328">
        <v>2035</v>
      </c>
      <c r="E328">
        <v>0</v>
      </c>
      <c r="F328">
        <v>15</v>
      </c>
      <c r="G328" s="16">
        <v>1</v>
      </c>
      <c r="H328" s="16">
        <v>1</v>
      </c>
      <c r="I328" s="16">
        <v>1</v>
      </c>
      <c r="J328" s="16">
        <v>1</v>
      </c>
      <c r="K328" s="16">
        <v>1</v>
      </c>
      <c r="L328" s="16">
        <v>1</v>
      </c>
      <c r="M328" s="16">
        <v>1</v>
      </c>
    </row>
    <row r="329" spans="2:13" x14ac:dyDescent="0.25">
      <c r="B329">
        <v>11</v>
      </c>
      <c r="C329" t="s">
        <v>116</v>
      </c>
      <c r="D329">
        <v>2036</v>
      </c>
      <c r="E329">
        <v>0</v>
      </c>
      <c r="F329">
        <v>15</v>
      </c>
      <c r="G329" s="16">
        <v>1</v>
      </c>
      <c r="H329" s="16">
        <v>1</v>
      </c>
      <c r="I329" s="16">
        <v>1</v>
      </c>
      <c r="J329" s="16">
        <v>1</v>
      </c>
      <c r="K329" s="16">
        <v>1</v>
      </c>
      <c r="L329" s="16">
        <v>1</v>
      </c>
      <c r="M329" s="16">
        <v>1</v>
      </c>
    </row>
    <row r="330" spans="2:13" x14ac:dyDescent="0.25">
      <c r="B330">
        <v>11</v>
      </c>
      <c r="C330" t="s">
        <v>116</v>
      </c>
      <c r="D330">
        <v>2037</v>
      </c>
      <c r="E330">
        <v>0</v>
      </c>
      <c r="F330">
        <v>15</v>
      </c>
      <c r="G330" s="16">
        <v>1</v>
      </c>
      <c r="H330" s="16">
        <v>1</v>
      </c>
      <c r="I330" s="16">
        <v>1</v>
      </c>
      <c r="J330" s="16">
        <v>1</v>
      </c>
      <c r="K330" s="16">
        <v>1</v>
      </c>
      <c r="L330" s="16">
        <v>1</v>
      </c>
      <c r="M330" s="16">
        <v>1</v>
      </c>
    </row>
    <row r="331" spans="2:13" x14ac:dyDescent="0.25">
      <c r="B331">
        <v>11</v>
      </c>
      <c r="C331" t="s">
        <v>116</v>
      </c>
      <c r="D331">
        <v>2038</v>
      </c>
      <c r="E331">
        <v>0</v>
      </c>
      <c r="F331">
        <v>15</v>
      </c>
      <c r="G331" s="16">
        <v>1</v>
      </c>
      <c r="H331" s="16">
        <v>1</v>
      </c>
      <c r="I331" s="16">
        <v>1</v>
      </c>
      <c r="J331" s="16">
        <v>1</v>
      </c>
      <c r="K331" s="16">
        <v>1</v>
      </c>
      <c r="L331" s="16">
        <v>1</v>
      </c>
      <c r="M331" s="16">
        <v>1</v>
      </c>
    </row>
    <row r="332" spans="2:13" x14ac:dyDescent="0.25">
      <c r="B332">
        <v>11</v>
      </c>
      <c r="C332" t="s">
        <v>116</v>
      </c>
      <c r="D332">
        <v>2039</v>
      </c>
      <c r="E332">
        <v>0</v>
      </c>
      <c r="F332">
        <v>15</v>
      </c>
      <c r="G332" s="16">
        <v>1</v>
      </c>
      <c r="H332" s="16">
        <v>1</v>
      </c>
      <c r="I332" s="16">
        <v>1</v>
      </c>
      <c r="J332" s="16">
        <v>1</v>
      </c>
      <c r="K332" s="16">
        <v>1</v>
      </c>
      <c r="L332" s="16">
        <v>1</v>
      </c>
      <c r="M332" s="16">
        <v>1</v>
      </c>
    </row>
    <row r="333" spans="2:13" x14ac:dyDescent="0.25">
      <c r="B333">
        <v>11</v>
      </c>
      <c r="C333" t="s">
        <v>116</v>
      </c>
      <c r="D333">
        <v>2040</v>
      </c>
      <c r="E333">
        <v>0</v>
      </c>
      <c r="F333">
        <v>15</v>
      </c>
      <c r="G333" s="16">
        <v>1</v>
      </c>
      <c r="H333" s="16">
        <v>1</v>
      </c>
      <c r="I333" s="16">
        <v>1</v>
      </c>
      <c r="J333" s="16">
        <v>1</v>
      </c>
      <c r="K333" s="16">
        <v>1</v>
      </c>
      <c r="L333" s="16">
        <v>1</v>
      </c>
      <c r="M333" s="16">
        <v>1</v>
      </c>
    </row>
    <row r="334" spans="2:13" x14ac:dyDescent="0.25">
      <c r="B334">
        <v>11</v>
      </c>
      <c r="C334" t="s">
        <v>116</v>
      </c>
      <c r="D334">
        <v>2041</v>
      </c>
      <c r="E334">
        <v>0</v>
      </c>
      <c r="F334">
        <v>15</v>
      </c>
      <c r="G334" s="16">
        <v>1</v>
      </c>
      <c r="H334" s="16">
        <v>1</v>
      </c>
      <c r="I334" s="16">
        <v>1</v>
      </c>
      <c r="J334" s="16">
        <v>1</v>
      </c>
      <c r="K334" s="16">
        <v>1</v>
      </c>
      <c r="L334" s="16">
        <v>1</v>
      </c>
      <c r="M334" s="16">
        <v>1</v>
      </c>
    </row>
    <row r="335" spans="2:13" x14ac:dyDescent="0.25">
      <c r="B335">
        <v>11</v>
      </c>
      <c r="C335" t="s">
        <v>116</v>
      </c>
      <c r="D335">
        <v>2042</v>
      </c>
      <c r="E335">
        <v>0</v>
      </c>
      <c r="F335">
        <v>15</v>
      </c>
      <c r="G335" s="16">
        <v>1</v>
      </c>
      <c r="H335" s="16">
        <v>1</v>
      </c>
      <c r="I335" s="16">
        <v>1</v>
      </c>
      <c r="J335" s="16">
        <v>1</v>
      </c>
      <c r="K335" s="16">
        <v>1</v>
      </c>
      <c r="L335" s="16">
        <v>1</v>
      </c>
      <c r="M335" s="16">
        <v>1</v>
      </c>
    </row>
    <row r="336" spans="2:13" x14ac:dyDescent="0.25">
      <c r="B336">
        <v>11</v>
      </c>
      <c r="C336" t="s">
        <v>116</v>
      </c>
      <c r="D336">
        <v>2043</v>
      </c>
      <c r="E336">
        <v>0</v>
      </c>
      <c r="F336">
        <v>15</v>
      </c>
      <c r="G336" s="16">
        <v>1</v>
      </c>
      <c r="H336" s="16">
        <v>1</v>
      </c>
      <c r="I336" s="16">
        <v>1</v>
      </c>
      <c r="J336" s="16">
        <v>1</v>
      </c>
      <c r="K336" s="16">
        <v>1</v>
      </c>
      <c r="L336" s="16">
        <v>1</v>
      </c>
      <c r="M336" s="16">
        <v>1</v>
      </c>
    </row>
    <row r="337" spans="2:13" x14ac:dyDescent="0.25">
      <c r="B337">
        <v>11</v>
      </c>
      <c r="C337" t="s">
        <v>116</v>
      </c>
      <c r="D337">
        <v>2044</v>
      </c>
      <c r="E337">
        <v>0</v>
      </c>
      <c r="F337">
        <v>15</v>
      </c>
      <c r="G337" s="16">
        <v>1</v>
      </c>
      <c r="H337" s="16">
        <v>1</v>
      </c>
      <c r="I337" s="16">
        <v>1</v>
      </c>
      <c r="J337" s="16">
        <v>1</v>
      </c>
      <c r="K337" s="16">
        <v>1</v>
      </c>
      <c r="L337" s="16">
        <v>1</v>
      </c>
      <c r="M337" s="16">
        <v>1</v>
      </c>
    </row>
    <row r="338" spans="2:13" x14ac:dyDescent="0.25">
      <c r="B338">
        <v>11</v>
      </c>
      <c r="C338" t="s">
        <v>116</v>
      </c>
      <c r="D338">
        <v>2045</v>
      </c>
      <c r="E338">
        <v>0</v>
      </c>
      <c r="F338">
        <v>15</v>
      </c>
      <c r="G338" s="16">
        <v>1</v>
      </c>
      <c r="H338" s="16">
        <v>1</v>
      </c>
      <c r="I338" s="16">
        <v>1</v>
      </c>
      <c r="J338" s="16">
        <v>1</v>
      </c>
      <c r="K338" s="16">
        <v>1</v>
      </c>
      <c r="L338" s="16">
        <v>1</v>
      </c>
      <c r="M338" s="16">
        <v>1</v>
      </c>
    </row>
    <row r="339" spans="2:13" x14ac:dyDescent="0.25">
      <c r="B339">
        <v>11</v>
      </c>
      <c r="C339" t="s">
        <v>116</v>
      </c>
      <c r="D339">
        <v>2046</v>
      </c>
      <c r="E339">
        <v>0</v>
      </c>
      <c r="F339">
        <v>15</v>
      </c>
      <c r="G339" s="16">
        <v>1</v>
      </c>
      <c r="H339" s="16">
        <v>1</v>
      </c>
      <c r="I339" s="16">
        <v>1</v>
      </c>
      <c r="J339" s="16">
        <v>1</v>
      </c>
      <c r="K339" s="16">
        <v>1</v>
      </c>
      <c r="L339" s="16">
        <v>1</v>
      </c>
      <c r="M339" s="16">
        <v>1</v>
      </c>
    </row>
    <row r="340" spans="2:13" x14ac:dyDescent="0.25">
      <c r="B340">
        <v>11</v>
      </c>
      <c r="C340" t="s">
        <v>116</v>
      </c>
      <c r="D340">
        <v>2047</v>
      </c>
      <c r="E340">
        <v>0</v>
      </c>
      <c r="F340">
        <v>15</v>
      </c>
      <c r="G340" s="16">
        <v>1</v>
      </c>
      <c r="H340" s="16">
        <v>1</v>
      </c>
      <c r="I340" s="16">
        <v>1</v>
      </c>
      <c r="J340" s="16">
        <v>1</v>
      </c>
      <c r="K340" s="16">
        <v>1</v>
      </c>
      <c r="L340" s="16">
        <v>1</v>
      </c>
      <c r="M340" s="16">
        <v>1</v>
      </c>
    </row>
    <row r="341" spans="2:13" x14ac:dyDescent="0.25">
      <c r="B341">
        <v>11</v>
      </c>
      <c r="C341" t="s">
        <v>116</v>
      </c>
      <c r="D341">
        <v>2048</v>
      </c>
      <c r="E341">
        <v>0</v>
      </c>
      <c r="F341">
        <v>15</v>
      </c>
      <c r="G341" s="16">
        <v>1</v>
      </c>
      <c r="H341" s="16">
        <v>1</v>
      </c>
      <c r="I341" s="16">
        <v>1</v>
      </c>
      <c r="J341" s="16">
        <v>1</v>
      </c>
      <c r="K341" s="16">
        <v>1</v>
      </c>
      <c r="L341" s="16">
        <v>1</v>
      </c>
      <c r="M341" s="16">
        <v>1</v>
      </c>
    </row>
    <row r="342" spans="2:13" x14ac:dyDescent="0.25">
      <c r="B342">
        <v>11</v>
      </c>
      <c r="C342" t="s">
        <v>116</v>
      </c>
      <c r="D342">
        <v>2049</v>
      </c>
      <c r="E342">
        <v>0</v>
      </c>
      <c r="F342">
        <v>15</v>
      </c>
      <c r="G342" s="16">
        <v>1</v>
      </c>
      <c r="H342" s="16">
        <v>1</v>
      </c>
      <c r="I342" s="16">
        <v>1</v>
      </c>
      <c r="J342" s="16">
        <v>1</v>
      </c>
      <c r="K342" s="16">
        <v>1</v>
      </c>
      <c r="L342" s="16">
        <v>1</v>
      </c>
      <c r="M342" s="16">
        <v>1</v>
      </c>
    </row>
    <row r="343" spans="2:13" x14ac:dyDescent="0.25">
      <c r="B343">
        <v>11</v>
      </c>
      <c r="C343" t="s">
        <v>116</v>
      </c>
      <c r="D343">
        <v>2050</v>
      </c>
      <c r="E343">
        <v>0</v>
      </c>
      <c r="F343">
        <v>15</v>
      </c>
      <c r="G343" s="16">
        <v>1</v>
      </c>
      <c r="H343" s="16">
        <v>1</v>
      </c>
      <c r="I343" s="16">
        <v>1</v>
      </c>
      <c r="J343" s="16">
        <v>1</v>
      </c>
      <c r="K343" s="16">
        <v>1</v>
      </c>
      <c r="L343" s="16">
        <v>1</v>
      </c>
      <c r="M343" s="16">
        <v>1</v>
      </c>
    </row>
    <row r="344" spans="2:13" x14ac:dyDescent="0.25">
      <c r="B344">
        <v>12</v>
      </c>
      <c r="C344" t="s">
        <v>68</v>
      </c>
      <c r="D344">
        <v>2020</v>
      </c>
      <c r="E344">
        <v>0</v>
      </c>
      <c r="F344" s="45">
        <v>15</v>
      </c>
      <c r="G344" s="16">
        <v>1</v>
      </c>
      <c r="H344" s="16">
        <v>1</v>
      </c>
      <c r="I344" s="16">
        <v>1</v>
      </c>
      <c r="J344" s="16">
        <v>1</v>
      </c>
      <c r="K344" s="16">
        <v>1</v>
      </c>
      <c r="L344" s="16">
        <v>1</v>
      </c>
      <c r="M344" s="16">
        <v>1</v>
      </c>
    </row>
    <row r="345" spans="2:13" x14ac:dyDescent="0.25">
      <c r="B345">
        <v>12</v>
      </c>
      <c r="C345" t="s">
        <v>68</v>
      </c>
      <c r="D345">
        <v>2021</v>
      </c>
      <c r="E345">
        <v>0</v>
      </c>
      <c r="F345" s="45">
        <v>15</v>
      </c>
      <c r="G345" s="16">
        <v>1</v>
      </c>
      <c r="H345" s="16">
        <v>1</v>
      </c>
      <c r="I345" s="16">
        <v>1</v>
      </c>
      <c r="J345" s="16">
        <v>1</v>
      </c>
      <c r="K345" s="16">
        <v>1</v>
      </c>
      <c r="L345" s="16">
        <v>1</v>
      </c>
      <c r="M345" s="16">
        <v>1</v>
      </c>
    </row>
    <row r="346" spans="2:13" x14ac:dyDescent="0.25">
      <c r="B346">
        <v>12</v>
      </c>
      <c r="C346" t="s">
        <v>68</v>
      </c>
      <c r="D346">
        <v>2022</v>
      </c>
      <c r="E346">
        <v>0</v>
      </c>
      <c r="F346" s="45">
        <v>15</v>
      </c>
      <c r="G346" s="16">
        <v>1</v>
      </c>
      <c r="H346" s="16">
        <v>1</v>
      </c>
      <c r="I346" s="16">
        <v>1</v>
      </c>
      <c r="J346" s="16">
        <v>1</v>
      </c>
      <c r="K346" s="16">
        <v>1</v>
      </c>
      <c r="L346" s="16">
        <v>1</v>
      </c>
      <c r="M346" s="16">
        <v>1</v>
      </c>
    </row>
    <row r="347" spans="2:13" x14ac:dyDescent="0.25">
      <c r="B347">
        <v>12</v>
      </c>
      <c r="C347" t="s">
        <v>68</v>
      </c>
      <c r="D347">
        <v>2023</v>
      </c>
      <c r="E347">
        <v>0</v>
      </c>
      <c r="F347" s="45">
        <v>15</v>
      </c>
      <c r="G347" s="16">
        <v>1</v>
      </c>
      <c r="H347" s="16">
        <v>1</v>
      </c>
      <c r="I347" s="16">
        <v>1</v>
      </c>
      <c r="J347" s="16">
        <v>1</v>
      </c>
      <c r="K347" s="16">
        <v>1</v>
      </c>
      <c r="L347" s="16">
        <v>1</v>
      </c>
      <c r="M347" s="16">
        <v>1</v>
      </c>
    </row>
    <row r="348" spans="2:13" x14ac:dyDescent="0.25">
      <c r="B348">
        <v>12</v>
      </c>
      <c r="C348" t="s">
        <v>68</v>
      </c>
      <c r="D348">
        <v>2024</v>
      </c>
      <c r="E348">
        <v>0</v>
      </c>
      <c r="F348" s="45">
        <v>15</v>
      </c>
      <c r="G348" s="16">
        <v>1</v>
      </c>
      <c r="H348" s="16">
        <v>1</v>
      </c>
      <c r="I348" s="16">
        <v>1</v>
      </c>
      <c r="J348" s="16">
        <v>1</v>
      </c>
      <c r="K348" s="16">
        <v>1</v>
      </c>
      <c r="L348" s="16">
        <v>1</v>
      </c>
      <c r="M348" s="16">
        <v>1</v>
      </c>
    </row>
    <row r="349" spans="2:13" x14ac:dyDescent="0.25">
      <c r="B349">
        <v>12</v>
      </c>
      <c r="C349" t="s">
        <v>68</v>
      </c>
      <c r="D349">
        <v>2025</v>
      </c>
      <c r="E349">
        <v>0</v>
      </c>
      <c r="F349" s="45">
        <v>15</v>
      </c>
      <c r="G349" s="16">
        <v>1</v>
      </c>
      <c r="H349" s="16">
        <v>1</v>
      </c>
      <c r="I349" s="16">
        <v>1</v>
      </c>
      <c r="J349" s="16">
        <v>1</v>
      </c>
      <c r="K349" s="16">
        <v>1</v>
      </c>
      <c r="L349" s="16">
        <v>1</v>
      </c>
      <c r="M349" s="16">
        <v>1</v>
      </c>
    </row>
    <row r="350" spans="2:13" x14ac:dyDescent="0.25">
      <c r="B350">
        <v>12</v>
      </c>
      <c r="C350" t="s">
        <v>68</v>
      </c>
      <c r="D350">
        <v>2026</v>
      </c>
      <c r="E350">
        <v>0</v>
      </c>
      <c r="F350" s="45">
        <v>15</v>
      </c>
      <c r="G350" s="16">
        <v>1</v>
      </c>
      <c r="H350" s="16">
        <v>1</v>
      </c>
      <c r="I350" s="16">
        <v>1</v>
      </c>
      <c r="J350" s="16">
        <v>1</v>
      </c>
      <c r="K350" s="16">
        <v>1</v>
      </c>
      <c r="L350" s="16">
        <v>1</v>
      </c>
      <c r="M350" s="16">
        <v>1</v>
      </c>
    </row>
    <row r="351" spans="2:13" x14ac:dyDescent="0.25">
      <c r="B351">
        <v>12</v>
      </c>
      <c r="C351" t="s">
        <v>68</v>
      </c>
      <c r="D351">
        <v>2027</v>
      </c>
      <c r="E351">
        <v>0</v>
      </c>
      <c r="F351" s="45">
        <v>15</v>
      </c>
      <c r="G351" s="16">
        <v>1</v>
      </c>
      <c r="H351" s="16">
        <v>1</v>
      </c>
      <c r="I351" s="16">
        <v>1</v>
      </c>
      <c r="J351" s="16">
        <v>1</v>
      </c>
      <c r="K351" s="16">
        <v>1</v>
      </c>
      <c r="L351" s="16">
        <v>1</v>
      </c>
      <c r="M351" s="16">
        <v>1</v>
      </c>
    </row>
    <row r="352" spans="2:13" x14ac:dyDescent="0.25">
      <c r="B352">
        <v>12</v>
      </c>
      <c r="C352" t="s">
        <v>68</v>
      </c>
      <c r="D352">
        <v>2028</v>
      </c>
      <c r="E352">
        <v>0</v>
      </c>
      <c r="F352" s="45">
        <v>15</v>
      </c>
      <c r="G352" s="16">
        <v>1</v>
      </c>
      <c r="H352" s="16">
        <v>1</v>
      </c>
      <c r="I352" s="16">
        <v>1</v>
      </c>
      <c r="J352" s="16">
        <v>1</v>
      </c>
      <c r="K352" s="16">
        <v>1</v>
      </c>
      <c r="L352" s="16">
        <v>1</v>
      </c>
      <c r="M352" s="16">
        <v>1</v>
      </c>
    </row>
    <row r="353" spans="2:13" x14ac:dyDescent="0.25">
      <c r="B353">
        <v>12</v>
      </c>
      <c r="C353" t="s">
        <v>68</v>
      </c>
      <c r="D353">
        <v>2029</v>
      </c>
      <c r="E353">
        <v>0</v>
      </c>
      <c r="F353" s="45">
        <v>15</v>
      </c>
      <c r="G353" s="16">
        <v>1</v>
      </c>
      <c r="H353" s="16">
        <v>1</v>
      </c>
      <c r="I353" s="16">
        <v>1</v>
      </c>
      <c r="J353" s="16">
        <v>1</v>
      </c>
      <c r="K353" s="16">
        <v>1</v>
      </c>
      <c r="L353" s="16">
        <v>1</v>
      </c>
      <c r="M353" s="16">
        <v>1</v>
      </c>
    </row>
    <row r="354" spans="2:13" x14ac:dyDescent="0.25">
      <c r="B354">
        <v>12</v>
      </c>
      <c r="C354" t="s">
        <v>68</v>
      </c>
      <c r="D354">
        <v>2030</v>
      </c>
      <c r="E354">
        <v>0</v>
      </c>
      <c r="F354" s="45">
        <v>15</v>
      </c>
      <c r="G354" s="16">
        <v>1</v>
      </c>
      <c r="H354" s="16">
        <v>1</v>
      </c>
      <c r="I354" s="16">
        <v>1</v>
      </c>
      <c r="J354" s="16">
        <v>1</v>
      </c>
      <c r="K354" s="16">
        <v>1</v>
      </c>
      <c r="L354" s="16">
        <v>1</v>
      </c>
      <c r="M354" s="16">
        <v>1</v>
      </c>
    </row>
    <row r="355" spans="2:13" x14ac:dyDescent="0.25">
      <c r="B355">
        <v>12</v>
      </c>
      <c r="C355" t="s">
        <v>68</v>
      </c>
      <c r="D355">
        <v>2031</v>
      </c>
      <c r="E355">
        <v>0</v>
      </c>
      <c r="F355" s="45">
        <v>15</v>
      </c>
      <c r="G355" s="16">
        <v>1</v>
      </c>
      <c r="H355" s="16">
        <v>1</v>
      </c>
      <c r="I355" s="16">
        <v>1</v>
      </c>
      <c r="J355" s="16">
        <v>1</v>
      </c>
      <c r="K355" s="16">
        <v>1</v>
      </c>
      <c r="L355" s="16">
        <v>1</v>
      </c>
      <c r="M355" s="16">
        <v>1</v>
      </c>
    </row>
    <row r="356" spans="2:13" x14ac:dyDescent="0.25">
      <c r="B356">
        <v>12</v>
      </c>
      <c r="C356" t="s">
        <v>68</v>
      </c>
      <c r="D356">
        <v>2032</v>
      </c>
      <c r="E356">
        <v>0</v>
      </c>
      <c r="F356" s="45">
        <v>15</v>
      </c>
      <c r="G356" s="16">
        <v>1</v>
      </c>
      <c r="H356" s="16">
        <v>1</v>
      </c>
      <c r="I356" s="16">
        <v>1</v>
      </c>
      <c r="J356" s="16">
        <v>1</v>
      </c>
      <c r="K356" s="16">
        <v>1</v>
      </c>
      <c r="L356" s="16">
        <v>1</v>
      </c>
      <c r="M356" s="16">
        <v>1</v>
      </c>
    </row>
    <row r="357" spans="2:13" x14ac:dyDescent="0.25">
      <c r="B357">
        <v>12</v>
      </c>
      <c r="C357" t="s">
        <v>68</v>
      </c>
      <c r="D357">
        <v>2033</v>
      </c>
      <c r="E357">
        <v>0</v>
      </c>
      <c r="F357" s="45">
        <v>15</v>
      </c>
      <c r="G357" s="16">
        <v>1</v>
      </c>
      <c r="H357" s="16">
        <v>1</v>
      </c>
      <c r="I357" s="16">
        <v>1</v>
      </c>
      <c r="J357" s="16">
        <v>1</v>
      </c>
      <c r="K357" s="16">
        <v>1</v>
      </c>
      <c r="L357" s="16">
        <v>1</v>
      </c>
      <c r="M357" s="16">
        <v>1</v>
      </c>
    </row>
    <row r="358" spans="2:13" x14ac:dyDescent="0.25">
      <c r="B358">
        <v>12</v>
      </c>
      <c r="C358" t="s">
        <v>68</v>
      </c>
      <c r="D358">
        <v>2034</v>
      </c>
      <c r="E358">
        <v>0</v>
      </c>
      <c r="F358" s="45">
        <v>15</v>
      </c>
      <c r="G358" s="16">
        <v>1</v>
      </c>
      <c r="H358" s="16">
        <v>1</v>
      </c>
      <c r="I358" s="16">
        <v>1</v>
      </c>
      <c r="J358" s="16">
        <v>1</v>
      </c>
      <c r="K358" s="16">
        <v>1</v>
      </c>
      <c r="L358" s="16">
        <v>1</v>
      </c>
      <c r="M358" s="16">
        <v>1</v>
      </c>
    </row>
    <row r="359" spans="2:13" x14ac:dyDescent="0.25">
      <c r="B359">
        <v>12</v>
      </c>
      <c r="C359" t="s">
        <v>68</v>
      </c>
      <c r="D359">
        <v>2035</v>
      </c>
      <c r="E359">
        <v>0</v>
      </c>
      <c r="F359" s="45">
        <v>15</v>
      </c>
      <c r="G359" s="16">
        <v>1</v>
      </c>
      <c r="H359" s="16">
        <v>1</v>
      </c>
      <c r="I359" s="16">
        <v>1</v>
      </c>
      <c r="J359" s="16">
        <v>1</v>
      </c>
      <c r="K359" s="16">
        <v>1</v>
      </c>
      <c r="L359" s="16">
        <v>1</v>
      </c>
      <c r="M359" s="16">
        <v>1</v>
      </c>
    </row>
    <row r="360" spans="2:13" x14ac:dyDescent="0.25">
      <c r="B360">
        <v>12</v>
      </c>
      <c r="C360" t="s">
        <v>68</v>
      </c>
      <c r="D360">
        <v>2036</v>
      </c>
      <c r="E360">
        <v>0</v>
      </c>
      <c r="F360" s="45">
        <v>15</v>
      </c>
      <c r="G360" s="16">
        <v>1</v>
      </c>
      <c r="H360" s="16">
        <v>1</v>
      </c>
      <c r="I360" s="16">
        <v>1</v>
      </c>
      <c r="J360" s="16">
        <v>1</v>
      </c>
      <c r="K360" s="16">
        <v>1</v>
      </c>
      <c r="L360" s="16">
        <v>1</v>
      </c>
      <c r="M360" s="16">
        <v>1</v>
      </c>
    </row>
    <row r="361" spans="2:13" x14ac:dyDescent="0.25">
      <c r="B361">
        <v>12</v>
      </c>
      <c r="C361" t="s">
        <v>68</v>
      </c>
      <c r="D361">
        <v>2037</v>
      </c>
      <c r="E361">
        <v>0</v>
      </c>
      <c r="F361" s="45">
        <v>15</v>
      </c>
      <c r="G361" s="16">
        <v>1</v>
      </c>
      <c r="H361" s="16">
        <v>1</v>
      </c>
      <c r="I361" s="16">
        <v>1</v>
      </c>
      <c r="J361" s="16">
        <v>1</v>
      </c>
      <c r="K361" s="16">
        <v>1</v>
      </c>
      <c r="L361" s="16">
        <v>1</v>
      </c>
      <c r="M361" s="16">
        <v>1</v>
      </c>
    </row>
    <row r="362" spans="2:13" x14ac:dyDescent="0.25">
      <c r="B362">
        <v>12</v>
      </c>
      <c r="C362" t="s">
        <v>68</v>
      </c>
      <c r="D362">
        <v>2038</v>
      </c>
      <c r="E362">
        <v>0</v>
      </c>
      <c r="F362" s="45">
        <v>15</v>
      </c>
      <c r="G362" s="16">
        <v>1</v>
      </c>
      <c r="H362" s="16">
        <v>1</v>
      </c>
      <c r="I362" s="16">
        <v>1</v>
      </c>
      <c r="J362" s="16">
        <v>1</v>
      </c>
      <c r="K362" s="16">
        <v>1</v>
      </c>
      <c r="L362" s="16">
        <v>1</v>
      </c>
      <c r="M362" s="16">
        <v>1</v>
      </c>
    </row>
    <row r="363" spans="2:13" x14ac:dyDescent="0.25">
      <c r="B363">
        <v>12</v>
      </c>
      <c r="C363" t="s">
        <v>68</v>
      </c>
      <c r="D363">
        <v>2039</v>
      </c>
      <c r="E363">
        <v>0</v>
      </c>
      <c r="F363" s="45">
        <v>15</v>
      </c>
      <c r="G363" s="16">
        <v>1</v>
      </c>
      <c r="H363" s="16">
        <v>1</v>
      </c>
      <c r="I363" s="16">
        <v>1</v>
      </c>
      <c r="J363" s="16">
        <v>1</v>
      </c>
      <c r="K363" s="16">
        <v>1</v>
      </c>
      <c r="L363" s="16">
        <v>1</v>
      </c>
      <c r="M363" s="16">
        <v>1</v>
      </c>
    </row>
    <row r="364" spans="2:13" x14ac:dyDescent="0.25">
      <c r="B364">
        <v>12</v>
      </c>
      <c r="C364" t="s">
        <v>68</v>
      </c>
      <c r="D364">
        <v>2040</v>
      </c>
      <c r="E364">
        <v>0</v>
      </c>
      <c r="F364" s="45">
        <v>15</v>
      </c>
      <c r="G364" s="16">
        <v>1</v>
      </c>
      <c r="H364" s="16">
        <v>1</v>
      </c>
      <c r="I364" s="16">
        <v>1</v>
      </c>
      <c r="J364" s="16">
        <v>1</v>
      </c>
      <c r="K364" s="16">
        <v>1</v>
      </c>
      <c r="L364" s="16">
        <v>1</v>
      </c>
      <c r="M364" s="16">
        <v>1</v>
      </c>
    </row>
    <row r="365" spans="2:13" x14ac:dyDescent="0.25">
      <c r="B365">
        <v>12</v>
      </c>
      <c r="C365" t="s">
        <v>68</v>
      </c>
      <c r="D365">
        <v>2041</v>
      </c>
      <c r="E365">
        <v>0</v>
      </c>
      <c r="F365" s="45">
        <v>15</v>
      </c>
      <c r="G365" s="16">
        <v>1</v>
      </c>
      <c r="H365" s="16">
        <v>1</v>
      </c>
      <c r="I365" s="16">
        <v>1</v>
      </c>
      <c r="J365" s="16">
        <v>1</v>
      </c>
      <c r="K365" s="16">
        <v>1</v>
      </c>
      <c r="L365" s="16">
        <v>1</v>
      </c>
      <c r="M365" s="16">
        <v>1</v>
      </c>
    </row>
    <row r="366" spans="2:13" x14ac:dyDescent="0.25">
      <c r="B366">
        <v>12</v>
      </c>
      <c r="C366" t="s">
        <v>68</v>
      </c>
      <c r="D366">
        <v>2042</v>
      </c>
      <c r="E366">
        <v>0</v>
      </c>
      <c r="F366" s="45">
        <v>15</v>
      </c>
      <c r="G366" s="16">
        <v>1</v>
      </c>
      <c r="H366" s="16">
        <v>1</v>
      </c>
      <c r="I366" s="16">
        <v>1</v>
      </c>
      <c r="J366" s="16">
        <v>1</v>
      </c>
      <c r="K366" s="16">
        <v>1</v>
      </c>
      <c r="L366" s="16">
        <v>1</v>
      </c>
      <c r="M366" s="16">
        <v>1</v>
      </c>
    </row>
    <row r="367" spans="2:13" x14ac:dyDescent="0.25">
      <c r="B367">
        <v>12</v>
      </c>
      <c r="C367" t="s">
        <v>68</v>
      </c>
      <c r="D367">
        <v>2043</v>
      </c>
      <c r="E367">
        <v>0</v>
      </c>
      <c r="F367" s="45">
        <v>15</v>
      </c>
      <c r="G367" s="16">
        <v>1</v>
      </c>
      <c r="H367" s="16">
        <v>1</v>
      </c>
      <c r="I367" s="16">
        <v>1</v>
      </c>
      <c r="J367" s="16">
        <v>1</v>
      </c>
      <c r="K367" s="16">
        <v>1</v>
      </c>
      <c r="L367" s="16">
        <v>1</v>
      </c>
      <c r="M367" s="16">
        <v>1</v>
      </c>
    </row>
    <row r="368" spans="2:13" x14ac:dyDescent="0.25">
      <c r="B368">
        <v>12</v>
      </c>
      <c r="C368" t="s">
        <v>68</v>
      </c>
      <c r="D368">
        <v>2044</v>
      </c>
      <c r="E368">
        <v>0</v>
      </c>
      <c r="F368" s="45">
        <v>15</v>
      </c>
      <c r="G368" s="16">
        <v>1</v>
      </c>
      <c r="H368" s="16">
        <v>1</v>
      </c>
      <c r="I368" s="16">
        <v>1</v>
      </c>
      <c r="J368" s="16">
        <v>1</v>
      </c>
      <c r="K368" s="16">
        <v>1</v>
      </c>
      <c r="L368" s="16">
        <v>1</v>
      </c>
      <c r="M368" s="16">
        <v>1</v>
      </c>
    </row>
    <row r="369" spans="2:13" x14ac:dyDescent="0.25">
      <c r="B369">
        <v>12</v>
      </c>
      <c r="C369" t="s">
        <v>68</v>
      </c>
      <c r="D369">
        <v>2045</v>
      </c>
      <c r="E369">
        <v>0</v>
      </c>
      <c r="F369" s="45">
        <v>15</v>
      </c>
      <c r="G369" s="16">
        <v>1</v>
      </c>
      <c r="H369" s="16">
        <v>1</v>
      </c>
      <c r="I369" s="16">
        <v>1</v>
      </c>
      <c r="J369" s="16">
        <v>1</v>
      </c>
      <c r="K369" s="16">
        <v>1</v>
      </c>
      <c r="L369" s="16">
        <v>1</v>
      </c>
      <c r="M369" s="16">
        <v>1</v>
      </c>
    </row>
    <row r="370" spans="2:13" x14ac:dyDescent="0.25">
      <c r="B370">
        <v>12</v>
      </c>
      <c r="C370" t="s">
        <v>68</v>
      </c>
      <c r="D370">
        <v>2046</v>
      </c>
      <c r="E370">
        <v>0</v>
      </c>
      <c r="F370" s="45">
        <v>15</v>
      </c>
      <c r="G370" s="16">
        <v>1</v>
      </c>
      <c r="H370" s="16">
        <v>1</v>
      </c>
      <c r="I370" s="16">
        <v>1</v>
      </c>
      <c r="J370" s="16">
        <v>1</v>
      </c>
      <c r="K370" s="16">
        <v>1</v>
      </c>
      <c r="L370" s="16">
        <v>1</v>
      </c>
      <c r="M370" s="16">
        <v>1</v>
      </c>
    </row>
    <row r="371" spans="2:13" x14ac:dyDescent="0.25">
      <c r="B371">
        <v>12</v>
      </c>
      <c r="C371" t="s">
        <v>68</v>
      </c>
      <c r="D371">
        <v>2047</v>
      </c>
      <c r="E371">
        <v>0</v>
      </c>
      <c r="F371" s="45">
        <v>15</v>
      </c>
      <c r="G371" s="16">
        <v>1</v>
      </c>
      <c r="H371" s="16">
        <v>1</v>
      </c>
      <c r="I371" s="16">
        <v>1</v>
      </c>
      <c r="J371" s="16">
        <v>1</v>
      </c>
      <c r="K371" s="16">
        <v>1</v>
      </c>
      <c r="L371" s="16">
        <v>1</v>
      </c>
      <c r="M371" s="16">
        <v>1</v>
      </c>
    </row>
    <row r="372" spans="2:13" x14ac:dyDescent="0.25">
      <c r="B372">
        <v>12</v>
      </c>
      <c r="C372" t="s">
        <v>68</v>
      </c>
      <c r="D372">
        <v>2048</v>
      </c>
      <c r="E372">
        <v>0</v>
      </c>
      <c r="F372" s="45">
        <v>15</v>
      </c>
      <c r="G372" s="16">
        <v>1</v>
      </c>
      <c r="H372" s="16">
        <v>1</v>
      </c>
      <c r="I372" s="16">
        <v>1</v>
      </c>
      <c r="J372" s="16">
        <v>1</v>
      </c>
      <c r="K372" s="16">
        <v>1</v>
      </c>
      <c r="L372" s="16">
        <v>1</v>
      </c>
      <c r="M372" s="16">
        <v>1</v>
      </c>
    </row>
    <row r="373" spans="2:13" x14ac:dyDescent="0.25">
      <c r="B373">
        <v>12</v>
      </c>
      <c r="C373" t="s">
        <v>68</v>
      </c>
      <c r="D373">
        <v>2049</v>
      </c>
      <c r="E373">
        <v>0</v>
      </c>
      <c r="F373" s="45">
        <v>15</v>
      </c>
      <c r="G373" s="16">
        <v>1</v>
      </c>
      <c r="H373" s="16">
        <v>1</v>
      </c>
      <c r="I373" s="16">
        <v>1</v>
      </c>
      <c r="J373" s="16">
        <v>1</v>
      </c>
      <c r="K373" s="16">
        <v>1</v>
      </c>
      <c r="L373" s="16">
        <v>1</v>
      </c>
      <c r="M373" s="16">
        <v>1</v>
      </c>
    </row>
    <row r="374" spans="2:13" x14ac:dyDescent="0.25">
      <c r="B374">
        <v>12</v>
      </c>
      <c r="C374" t="s">
        <v>68</v>
      </c>
      <c r="D374">
        <v>2050</v>
      </c>
      <c r="E374">
        <v>0</v>
      </c>
      <c r="F374" s="45">
        <v>15</v>
      </c>
      <c r="G374" s="16">
        <v>1</v>
      </c>
      <c r="H374" s="16">
        <v>1</v>
      </c>
      <c r="I374" s="16">
        <v>1</v>
      </c>
      <c r="J374" s="16">
        <v>1</v>
      </c>
      <c r="K374" s="16">
        <v>1</v>
      </c>
      <c r="L374" s="16">
        <v>1</v>
      </c>
      <c r="M374" s="16">
        <v>1</v>
      </c>
    </row>
    <row r="375" spans="2:13" x14ac:dyDescent="0.25">
      <c r="B375">
        <v>13</v>
      </c>
      <c r="C375" t="s">
        <v>110</v>
      </c>
      <c r="D375">
        <v>2020</v>
      </c>
      <c r="E375">
        <v>0</v>
      </c>
      <c r="F375">
        <v>15</v>
      </c>
      <c r="G375" s="16">
        <v>1</v>
      </c>
      <c r="H375" s="16">
        <v>1</v>
      </c>
      <c r="I375" s="16">
        <v>1</v>
      </c>
      <c r="J375" s="16">
        <v>1</v>
      </c>
      <c r="K375" s="16">
        <v>1</v>
      </c>
      <c r="L375" s="16">
        <v>1</v>
      </c>
      <c r="M375" s="16">
        <v>1</v>
      </c>
    </row>
    <row r="376" spans="2:13" x14ac:dyDescent="0.25">
      <c r="B376">
        <v>13</v>
      </c>
      <c r="C376" t="s">
        <v>110</v>
      </c>
      <c r="D376">
        <v>2021</v>
      </c>
      <c r="E376">
        <v>0</v>
      </c>
      <c r="F376">
        <v>15</v>
      </c>
      <c r="G376" s="16">
        <v>0.98481854099999999</v>
      </c>
      <c r="H376" s="16">
        <v>0.98</v>
      </c>
      <c r="I376" s="16">
        <v>1</v>
      </c>
      <c r="J376" s="16">
        <v>1</v>
      </c>
      <c r="K376" s="16">
        <f t="shared" ref="K376:K384" si="0">($K$385-$K$375)/($D$385-$D$375)+K375</f>
        <v>1.019047619047619</v>
      </c>
      <c r="L376" s="16">
        <v>1</v>
      </c>
      <c r="M376" s="16">
        <v>1</v>
      </c>
    </row>
    <row r="377" spans="2:13" x14ac:dyDescent="0.25">
      <c r="B377">
        <v>13</v>
      </c>
      <c r="C377" t="s">
        <v>110</v>
      </c>
      <c r="D377">
        <v>2022</v>
      </c>
      <c r="E377">
        <v>0</v>
      </c>
      <c r="F377">
        <v>15</v>
      </c>
      <c r="G377" s="16">
        <v>0.96963708199999998</v>
      </c>
      <c r="H377" s="16">
        <v>0.96</v>
      </c>
      <c r="I377" s="16">
        <v>1</v>
      </c>
      <c r="J377" s="16">
        <v>1</v>
      </c>
      <c r="K377" s="16">
        <f t="shared" si="0"/>
        <v>1.038095238095238</v>
      </c>
      <c r="L377" s="16">
        <v>1</v>
      </c>
      <c r="M377" s="16">
        <v>1</v>
      </c>
    </row>
    <row r="378" spans="2:13" x14ac:dyDescent="0.25">
      <c r="B378">
        <v>13</v>
      </c>
      <c r="C378" t="s">
        <v>110</v>
      </c>
      <c r="D378">
        <v>2023</v>
      </c>
      <c r="E378">
        <v>0</v>
      </c>
      <c r="F378">
        <v>15</v>
      </c>
      <c r="G378" s="16">
        <v>0.954455622</v>
      </c>
      <c r="H378" s="16">
        <v>0.94</v>
      </c>
      <c r="I378" s="16">
        <v>1</v>
      </c>
      <c r="J378" s="16">
        <v>1</v>
      </c>
      <c r="K378" s="16">
        <f t="shared" si="0"/>
        <v>1.0571428571428569</v>
      </c>
      <c r="L378" s="16">
        <v>1</v>
      </c>
      <c r="M378" s="16">
        <v>1</v>
      </c>
    </row>
    <row r="379" spans="2:13" x14ac:dyDescent="0.25">
      <c r="B379">
        <v>13</v>
      </c>
      <c r="C379" t="s">
        <v>110</v>
      </c>
      <c r="D379">
        <v>2024</v>
      </c>
      <c r="E379">
        <v>0</v>
      </c>
      <c r="F379">
        <v>15</v>
      </c>
      <c r="G379" s="16">
        <v>0.939274163</v>
      </c>
      <c r="H379" s="16">
        <v>0.92</v>
      </c>
      <c r="I379" s="16">
        <v>1</v>
      </c>
      <c r="J379" s="16">
        <v>1</v>
      </c>
      <c r="K379" s="16">
        <f t="shared" si="0"/>
        <v>1.0761904761904759</v>
      </c>
      <c r="L379" s="16">
        <v>1</v>
      </c>
      <c r="M379" s="16">
        <v>1</v>
      </c>
    </row>
    <row r="380" spans="2:13" x14ac:dyDescent="0.25">
      <c r="B380">
        <v>13</v>
      </c>
      <c r="C380" t="s">
        <v>110</v>
      </c>
      <c r="D380">
        <v>2025</v>
      </c>
      <c r="E380">
        <v>0</v>
      </c>
      <c r="F380">
        <v>15</v>
      </c>
      <c r="G380" s="16">
        <v>0.92409270399999999</v>
      </c>
      <c r="H380" s="16">
        <v>0.9</v>
      </c>
      <c r="I380" s="16">
        <v>1</v>
      </c>
      <c r="J380" s="16">
        <v>1</v>
      </c>
      <c r="K380" s="16">
        <f t="shared" si="0"/>
        <v>1.0952380952380949</v>
      </c>
      <c r="L380" s="16">
        <v>1</v>
      </c>
      <c r="M380" s="16">
        <v>1</v>
      </c>
    </row>
    <row r="381" spans="2:13" x14ac:dyDescent="0.25">
      <c r="B381">
        <v>13</v>
      </c>
      <c r="C381" t="s">
        <v>110</v>
      </c>
      <c r="D381">
        <v>2026</v>
      </c>
      <c r="E381">
        <v>0</v>
      </c>
      <c r="F381">
        <v>15</v>
      </c>
      <c r="G381" s="16">
        <v>0.90891124499999998</v>
      </c>
      <c r="H381" s="16">
        <v>0.88</v>
      </c>
      <c r="I381" s="16">
        <v>1</v>
      </c>
      <c r="J381" s="16">
        <v>1</v>
      </c>
      <c r="K381" s="16">
        <f t="shared" si="0"/>
        <v>1.1142857142857139</v>
      </c>
      <c r="L381" s="16">
        <v>1</v>
      </c>
      <c r="M381" s="16">
        <v>1</v>
      </c>
    </row>
    <row r="382" spans="2:13" x14ac:dyDescent="0.25">
      <c r="B382">
        <v>13</v>
      </c>
      <c r="C382" t="s">
        <v>110</v>
      </c>
      <c r="D382">
        <v>2027</v>
      </c>
      <c r="E382">
        <v>0</v>
      </c>
      <c r="F382">
        <v>15</v>
      </c>
      <c r="G382" s="16">
        <v>0.89372978599999997</v>
      </c>
      <c r="H382" s="16">
        <v>0.86</v>
      </c>
      <c r="I382" s="16">
        <v>1</v>
      </c>
      <c r="J382" s="16">
        <v>1</v>
      </c>
      <c r="K382" s="16">
        <f t="shared" si="0"/>
        <v>1.1333333333333329</v>
      </c>
      <c r="L382" s="16">
        <v>1</v>
      </c>
      <c r="M382" s="16">
        <v>1</v>
      </c>
    </row>
    <row r="383" spans="2:13" x14ac:dyDescent="0.25">
      <c r="B383">
        <v>13</v>
      </c>
      <c r="C383" t="s">
        <v>110</v>
      </c>
      <c r="D383">
        <v>2028</v>
      </c>
      <c r="E383">
        <v>0</v>
      </c>
      <c r="F383">
        <v>15</v>
      </c>
      <c r="G383" s="16">
        <v>0.87854832599999999</v>
      </c>
      <c r="H383" s="16">
        <v>0.84</v>
      </c>
      <c r="I383" s="16">
        <v>1</v>
      </c>
      <c r="J383" s="16">
        <v>1</v>
      </c>
      <c r="K383" s="16">
        <f t="shared" si="0"/>
        <v>1.1523809523809518</v>
      </c>
      <c r="L383" s="16">
        <v>1</v>
      </c>
      <c r="M383" s="16">
        <v>1</v>
      </c>
    </row>
    <row r="384" spans="2:13" x14ac:dyDescent="0.25">
      <c r="B384">
        <v>13</v>
      </c>
      <c r="C384" t="s">
        <v>110</v>
      </c>
      <c r="D384">
        <v>2029</v>
      </c>
      <c r="E384">
        <v>0</v>
      </c>
      <c r="F384">
        <v>15</v>
      </c>
      <c r="G384" s="16">
        <v>0.86336686699999998</v>
      </c>
      <c r="H384" s="16">
        <v>0.82</v>
      </c>
      <c r="I384" s="16">
        <v>1</v>
      </c>
      <c r="J384" s="16">
        <v>1</v>
      </c>
      <c r="K384" s="16">
        <f t="shared" si="0"/>
        <v>1.1714285714285708</v>
      </c>
      <c r="L384" s="16">
        <v>1</v>
      </c>
      <c r="M384" s="16">
        <v>1</v>
      </c>
    </row>
    <row r="385" spans="2:13" x14ac:dyDescent="0.25">
      <c r="B385">
        <v>13</v>
      </c>
      <c r="C385" t="s">
        <v>110</v>
      </c>
      <c r="D385">
        <v>2030</v>
      </c>
      <c r="E385">
        <v>0</v>
      </c>
      <c r="F385">
        <v>15</v>
      </c>
      <c r="G385" s="16">
        <v>0.84818540799999997</v>
      </c>
      <c r="H385" s="16">
        <v>0.8</v>
      </c>
      <c r="I385" s="16">
        <v>1</v>
      </c>
      <c r="J385" s="16">
        <v>1</v>
      </c>
      <c r="K385" s="16">
        <v>1.1904761904761905</v>
      </c>
      <c r="L385" s="16">
        <v>1</v>
      </c>
      <c r="M385" s="16">
        <v>1</v>
      </c>
    </row>
    <row r="386" spans="2:13" x14ac:dyDescent="0.25">
      <c r="B386">
        <v>13</v>
      </c>
      <c r="C386" t="s">
        <v>110</v>
      </c>
      <c r="D386">
        <v>2031</v>
      </c>
      <c r="E386">
        <v>0</v>
      </c>
      <c r="F386">
        <v>15</v>
      </c>
      <c r="G386" s="16">
        <v>0.84439004299999998</v>
      </c>
      <c r="H386" s="16">
        <v>0.79500000000000004</v>
      </c>
      <c r="I386" s="16">
        <v>1</v>
      </c>
      <c r="J386" s="16">
        <v>1</v>
      </c>
      <c r="K386" s="16">
        <v>1.1904761904761905</v>
      </c>
      <c r="L386" s="16">
        <v>1</v>
      </c>
      <c r="M386" s="16">
        <v>1</v>
      </c>
    </row>
    <row r="387" spans="2:13" x14ac:dyDescent="0.25">
      <c r="B387">
        <v>13</v>
      </c>
      <c r="C387" t="s">
        <v>110</v>
      </c>
      <c r="D387">
        <v>2032</v>
      </c>
      <c r="E387">
        <v>0</v>
      </c>
      <c r="F387">
        <v>15</v>
      </c>
      <c r="G387" s="16">
        <v>0.84059467799999998</v>
      </c>
      <c r="H387" s="16">
        <v>0.79</v>
      </c>
      <c r="I387" s="16">
        <v>1</v>
      </c>
      <c r="J387" s="16">
        <v>1</v>
      </c>
      <c r="K387" s="16">
        <v>1.1904761904761905</v>
      </c>
      <c r="L387" s="16">
        <v>1</v>
      </c>
      <c r="M387" s="16">
        <v>1</v>
      </c>
    </row>
    <row r="388" spans="2:13" x14ac:dyDescent="0.25">
      <c r="B388">
        <v>13</v>
      </c>
      <c r="C388" t="s">
        <v>110</v>
      </c>
      <c r="D388">
        <v>2033</v>
      </c>
      <c r="E388">
        <v>0</v>
      </c>
      <c r="F388">
        <v>15</v>
      </c>
      <c r="G388" s="16">
        <v>0.83679931299999999</v>
      </c>
      <c r="H388" s="16">
        <v>0.78500000000000003</v>
      </c>
      <c r="I388" s="16">
        <v>1</v>
      </c>
      <c r="J388" s="16">
        <v>1</v>
      </c>
      <c r="K388" s="16">
        <v>1.1904761904761905</v>
      </c>
      <c r="L388" s="16">
        <v>1</v>
      </c>
      <c r="M388" s="16">
        <v>1</v>
      </c>
    </row>
    <row r="389" spans="2:13" x14ac:dyDescent="0.25">
      <c r="B389">
        <v>13</v>
      </c>
      <c r="C389" t="s">
        <v>110</v>
      </c>
      <c r="D389">
        <v>2034</v>
      </c>
      <c r="E389">
        <v>0</v>
      </c>
      <c r="F389">
        <v>15</v>
      </c>
      <c r="G389" s="16">
        <v>0.83300394899999997</v>
      </c>
      <c r="H389" s="16">
        <v>0.78</v>
      </c>
      <c r="I389" s="16">
        <v>1</v>
      </c>
      <c r="J389" s="16">
        <v>1</v>
      </c>
      <c r="K389" s="16">
        <v>1.1904761904761905</v>
      </c>
      <c r="L389" s="16">
        <v>1</v>
      </c>
      <c r="M389" s="16">
        <v>1</v>
      </c>
    </row>
    <row r="390" spans="2:13" x14ac:dyDescent="0.25">
      <c r="B390">
        <v>13</v>
      </c>
      <c r="C390" t="s">
        <v>110</v>
      </c>
      <c r="D390">
        <v>2035</v>
      </c>
      <c r="E390">
        <v>0</v>
      </c>
      <c r="F390">
        <v>15</v>
      </c>
      <c r="G390" s="16">
        <v>0.82920858399999997</v>
      </c>
      <c r="H390" s="16">
        <v>0.77500000000000002</v>
      </c>
      <c r="I390" s="16">
        <v>1</v>
      </c>
      <c r="J390" s="16">
        <v>1</v>
      </c>
      <c r="K390" s="16">
        <v>1.1904761904761905</v>
      </c>
      <c r="L390" s="16">
        <v>1</v>
      </c>
      <c r="M390" s="16">
        <v>1</v>
      </c>
    </row>
    <row r="391" spans="2:13" x14ac:dyDescent="0.25">
      <c r="B391">
        <v>13</v>
      </c>
      <c r="C391" t="s">
        <v>110</v>
      </c>
      <c r="D391">
        <v>2036</v>
      </c>
      <c r="E391">
        <v>0</v>
      </c>
      <c r="F391">
        <v>15</v>
      </c>
      <c r="G391" s="16">
        <v>0.82541321899999998</v>
      </c>
      <c r="H391" s="16">
        <v>0.77</v>
      </c>
      <c r="I391" s="16">
        <v>1</v>
      </c>
      <c r="J391" s="16">
        <v>1</v>
      </c>
      <c r="K391" s="16">
        <v>1.1904761904761905</v>
      </c>
      <c r="L391" s="16">
        <v>1</v>
      </c>
      <c r="M391" s="16">
        <v>1</v>
      </c>
    </row>
    <row r="392" spans="2:13" x14ac:dyDescent="0.25">
      <c r="B392">
        <v>13</v>
      </c>
      <c r="C392" t="s">
        <v>110</v>
      </c>
      <c r="D392">
        <v>2037</v>
      </c>
      <c r="E392">
        <v>0</v>
      </c>
      <c r="F392">
        <v>15</v>
      </c>
      <c r="G392" s="16">
        <v>0.82161785399999998</v>
      </c>
      <c r="H392" s="16">
        <v>0.76500000000000001</v>
      </c>
      <c r="I392" s="16">
        <v>1</v>
      </c>
      <c r="J392" s="16">
        <v>1</v>
      </c>
      <c r="K392" s="16">
        <v>1.1904761904761905</v>
      </c>
      <c r="L392" s="16">
        <v>1</v>
      </c>
      <c r="M392" s="16">
        <v>1</v>
      </c>
    </row>
    <row r="393" spans="2:13" x14ac:dyDescent="0.25">
      <c r="B393">
        <v>13</v>
      </c>
      <c r="C393" t="s">
        <v>110</v>
      </c>
      <c r="D393">
        <v>2038</v>
      </c>
      <c r="E393">
        <v>0</v>
      </c>
      <c r="F393">
        <v>15</v>
      </c>
      <c r="G393" s="16">
        <v>0.81782248899999999</v>
      </c>
      <c r="H393" s="16">
        <v>0.76</v>
      </c>
      <c r="I393" s="16">
        <v>1</v>
      </c>
      <c r="J393" s="16">
        <v>1</v>
      </c>
      <c r="K393" s="16">
        <v>1.1904761904761905</v>
      </c>
      <c r="L393" s="16">
        <v>1</v>
      </c>
      <c r="M393" s="16">
        <v>1</v>
      </c>
    </row>
    <row r="394" spans="2:13" x14ac:dyDescent="0.25">
      <c r="B394">
        <v>13</v>
      </c>
      <c r="C394" t="s">
        <v>110</v>
      </c>
      <c r="D394">
        <v>2039</v>
      </c>
      <c r="E394">
        <v>0</v>
      </c>
      <c r="F394">
        <v>15</v>
      </c>
      <c r="G394" s="16">
        <v>0.81402712499999996</v>
      </c>
      <c r="H394" s="16">
        <v>0.755</v>
      </c>
      <c r="I394" s="16">
        <v>1</v>
      </c>
      <c r="J394" s="16">
        <v>1</v>
      </c>
      <c r="K394" s="16">
        <v>1.1904761904761905</v>
      </c>
      <c r="L394" s="16">
        <v>1</v>
      </c>
      <c r="M394" s="16">
        <v>1</v>
      </c>
    </row>
    <row r="395" spans="2:13" x14ac:dyDescent="0.25">
      <c r="B395">
        <v>13</v>
      </c>
      <c r="C395" t="s">
        <v>110</v>
      </c>
      <c r="D395">
        <v>2040</v>
      </c>
      <c r="E395">
        <v>0</v>
      </c>
      <c r="F395">
        <v>15</v>
      </c>
      <c r="G395" s="16">
        <v>0.81023175999999997</v>
      </c>
      <c r="H395" s="16">
        <v>0.75</v>
      </c>
      <c r="I395" s="16">
        <v>1</v>
      </c>
      <c r="J395" s="16">
        <v>1</v>
      </c>
      <c r="K395" s="16">
        <v>1.1904761904761905</v>
      </c>
      <c r="L395" s="16">
        <v>1</v>
      </c>
      <c r="M395" s="16">
        <v>1</v>
      </c>
    </row>
    <row r="396" spans="2:13" x14ac:dyDescent="0.25">
      <c r="B396">
        <v>13</v>
      </c>
      <c r="C396" t="s">
        <v>110</v>
      </c>
      <c r="D396">
        <v>2041</v>
      </c>
      <c r="E396">
        <v>0</v>
      </c>
      <c r="F396">
        <v>15</v>
      </c>
      <c r="G396" s="16">
        <v>0.80643639499999997</v>
      </c>
      <c r="H396" s="16">
        <v>0.745</v>
      </c>
      <c r="I396" s="16">
        <v>1</v>
      </c>
      <c r="J396" s="16">
        <v>1</v>
      </c>
      <c r="K396" s="16">
        <v>1.1904761904761905</v>
      </c>
      <c r="L396" s="16">
        <v>1</v>
      </c>
      <c r="M396" s="16">
        <v>1</v>
      </c>
    </row>
    <row r="397" spans="2:13" x14ac:dyDescent="0.25">
      <c r="B397">
        <v>13</v>
      </c>
      <c r="C397" t="s">
        <v>110</v>
      </c>
      <c r="D397">
        <v>2042</v>
      </c>
      <c r="E397">
        <v>0</v>
      </c>
      <c r="F397">
        <v>15</v>
      </c>
      <c r="G397" s="16">
        <v>0.80264102999999998</v>
      </c>
      <c r="H397" s="16">
        <v>0.74</v>
      </c>
      <c r="I397" s="16">
        <v>1</v>
      </c>
      <c r="J397" s="16">
        <v>1</v>
      </c>
      <c r="K397" s="16">
        <v>1.1904761904761905</v>
      </c>
      <c r="L397" s="16">
        <v>1</v>
      </c>
      <c r="M397" s="16">
        <v>1</v>
      </c>
    </row>
    <row r="398" spans="2:13" x14ac:dyDescent="0.25">
      <c r="B398">
        <v>13</v>
      </c>
      <c r="C398" t="s">
        <v>110</v>
      </c>
      <c r="D398">
        <v>2043</v>
      </c>
      <c r="E398">
        <v>0</v>
      </c>
      <c r="F398">
        <v>15</v>
      </c>
      <c r="G398" s="16">
        <v>0.79884566499999998</v>
      </c>
      <c r="H398" s="16">
        <v>0.73499999999999999</v>
      </c>
      <c r="I398" s="16">
        <v>1</v>
      </c>
      <c r="J398" s="16">
        <v>1</v>
      </c>
      <c r="K398" s="16">
        <v>1.1904761904761905</v>
      </c>
      <c r="L398" s="16">
        <v>1</v>
      </c>
      <c r="M398" s="16">
        <v>1</v>
      </c>
    </row>
    <row r="399" spans="2:13" x14ac:dyDescent="0.25">
      <c r="B399">
        <v>13</v>
      </c>
      <c r="C399" t="s">
        <v>110</v>
      </c>
      <c r="D399">
        <v>2044</v>
      </c>
      <c r="E399">
        <v>0</v>
      </c>
      <c r="F399">
        <v>15</v>
      </c>
      <c r="G399" s="16">
        <v>0.79505030099999996</v>
      </c>
      <c r="H399" s="16">
        <v>0.73</v>
      </c>
      <c r="I399" s="16">
        <v>1</v>
      </c>
      <c r="J399" s="16">
        <v>1</v>
      </c>
      <c r="K399" s="16">
        <v>1.1904761904761905</v>
      </c>
      <c r="L399" s="16">
        <v>1</v>
      </c>
      <c r="M399" s="16">
        <v>1</v>
      </c>
    </row>
    <row r="400" spans="2:13" x14ac:dyDescent="0.25">
      <c r="B400">
        <v>13</v>
      </c>
      <c r="C400" t="s">
        <v>110</v>
      </c>
      <c r="D400">
        <v>2045</v>
      </c>
      <c r="E400">
        <v>0</v>
      </c>
      <c r="F400">
        <v>15</v>
      </c>
      <c r="G400" s="16">
        <v>0.79125493599999996</v>
      </c>
      <c r="H400" s="16">
        <v>0.72499999999999998</v>
      </c>
      <c r="I400" s="16">
        <v>1</v>
      </c>
      <c r="J400" s="16">
        <v>1</v>
      </c>
      <c r="K400" s="16">
        <v>1.1904761904761905</v>
      </c>
      <c r="L400" s="16">
        <v>1</v>
      </c>
      <c r="M400" s="16">
        <v>1</v>
      </c>
    </row>
    <row r="401" spans="2:13" x14ac:dyDescent="0.25">
      <c r="B401">
        <v>13</v>
      </c>
      <c r="C401" t="s">
        <v>110</v>
      </c>
      <c r="D401">
        <v>2046</v>
      </c>
      <c r="E401">
        <v>0</v>
      </c>
      <c r="F401">
        <v>15</v>
      </c>
      <c r="G401" s="16">
        <v>0.78745957099999997</v>
      </c>
      <c r="H401" s="16">
        <v>0.72</v>
      </c>
      <c r="I401" s="16">
        <v>1</v>
      </c>
      <c r="J401" s="16">
        <v>1</v>
      </c>
      <c r="K401" s="16">
        <v>1.1904761904761905</v>
      </c>
      <c r="L401" s="16">
        <v>1</v>
      </c>
      <c r="M401" s="16">
        <v>1</v>
      </c>
    </row>
    <row r="402" spans="2:13" x14ac:dyDescent="0.25">
      <c r="B402">
        <v>13</v>
      </c>
      <c r="C402" t="s">
        <v>110</v>
      </c>
      <c r="D402">
        <v>2047</v>
      </c>
      <c r="E402">
        <v>0</v>
      </c>
      <c r="F402">
        <v>15</v>
      </c>
      <c r="G402" s="16">
        <v>0.78366420599999997</v>
      </c>
      <c r="H402" s="16">
        <v>0.71499999999999997</v>
      </c>
      <c r="I402" s="16">
        <v>1</v>
      </c>
      <c r="J402" s="16">
        <v>1</v>
      </c>
      <c r="K402" s="16">
        <v>1.1904761904761905</v>
      </c>
      <c r="L402" s="16">
        <v>1</v>
      </c>
      <c r="M402" s="16">
        <v>1</v>
      </c>
    </row>
    <row r="403" spans="2:13" x14ac:dyDescent="0.25">
      <c r="B403">
        <v>13</v>
      </c>
      <c r="C403" t="s">
        <v>110</v>
      </c>
      <c r="D403">
        <v>2048</v>
      </c>
      <c r="E403">
        <v>0</v>
      </c>
      <c r="F403">
        <v>15</v>
      </c>
      <c r="G403" s="16">
        <v>0.77986884099999998</v>
      </c>
      <c r="H403" s="16">
        <v>0.71</v>
      </c>
      <c r="I403" s="16">
        <v>1</v>
      </c>
      <c r="J403" s="16">
        <v>1</v>
      </c>
      <c r="K403" s="16">
        <v>1.1904761904761905</v>
      </c>
      <c r="L403" s="16">
        <v>1</v>
      </c>
      <c r="M403" s="16">
        <v>1</v>
      </c>
    </row>
    <row r="404" spans="2:13" x14ac:dyDescent="0.25">
      <c r="B404">
        <v>13</v>
      </c>
      <c r="C404" t="s">
        <v>110</v>
      </c>
      <c r="D404">
        <v>2049</v>
      </c>
      <c r="E404">
        <v>0</v>
      </c>
      <c r="F404">
        <v>15</v>
      </c>
      <c r="G404" s="16">
        <v>0.77607347699999996</v>
      </c>
      <c r="H404" s="16">
        <v>0.70499999999999996</v>
      </c>
      <c r="I404" s="16">
        <v>1</v>
      </c>
      <c r="J404" s="16">
        <v>1</v>
      </c>
      <c r="K404" s="16">
        <v>1.1904761904761905</v>
      </c>
      <c r="L404" s="16">
        <v>1</v>
      </c>
      <c r="M404" s="16">
        <v>1</v>
      </c>
    </row>
    <row r="405" spans="2:13" x14ac:dyDescent="0.25">
      <c r="B405">
        <v>13</v>
      </c>
      <c r="C405" t="s">
        <v>110</v>
      </c>
      <c r="D405">
        <v>2050</v>
      </c>
      <c r="E405">
        <v>0</v>
      </c>
      <c r="F405">
        <v>15</v>
      </c>
      <c r="G405" s="16">
        <v>0.77227811199999996</v>
      </c>
      <c r="H405" s="16">
        <v>0.7</v>
      </c>
      <c r="I405" s="16">
        <v>1</v>
      </c>
      <c r="J405" s="16">
        <v>1</v>
      </c>
      <c r="K405" s="16">
        <v>1.1904761904761905</v>
      </c>
      <c r="L405" s="16">
        <v>1</v>
      </c>
      <c r="M405" s="16">
        <v>1</v>
      </c>
    </row>
    <row r="406" spans="2:13" x14ac:dyDescent="0.25">
      <c r="B406">
        <v>14</v>
      </c>
      <c r="C406" t="s">
        <v>103</v>
      </c>
      <c r="D406">
        <v>2020</v>
      </c>
      <c r="E406">
        <v>0</v>
      </c>
      <c r="F406" s="45">
        <v>15</v>
      </c>
      <c r="G406" s="26">
        <v>1</v>
      </c>
      <c r="H406" s="26">
        <v>1</v>
      </c>
      <c r="I406" s="16">
        <v>1</v>
      </c>
      <c r="J406" s="16">
        <v>1</v>
      </c>
      <c r="K406" s="16">
        <v>1</v>
      </c>
      <c r="L406" s="16">
        <v>1</v>
      </c>
      <c r="M406" s="16">
        <v>1</v>
      </c>
    </row>
    <row r="407" spans="2:13" x14ac:dyDescent="0.25">
      <c r="B407">
        <v>14</v>
      </c>
      <c r="C407" t="s">
        <v>103</v>
      </c>
      <c r="D407">
        <v>2021</v>
      </c>
      <c r="E407">
        <v>0</v>
      </c>
      <c r="F407" s="45">
        <v>15</v>
      </c>
      <c r="G407" s="16">
        <v>0.98609608500000001</v>
      </c>
      <c r="H407" s="16">
        <v>0.98</v>
      </c>
      <c r="I407" s="16">
        <v>1</v>
      </c>
      <c r="J407" s="16">
        <v>1</v>
      </c>
      <c r="K407" s="16">
        <v>1.019047619047619</v>
      </c>
      <c r="L407" s="16">
        <v>1</v>
      </c>
      <c r="M407" s="16">
        <v>1</v>
      </c>
    </row>
    <row r="408" spans="2:13" x14ac:dyDescent="0.25">
      <c r="B408">
        <v>14</v>
      </c>
      <c r="C408" t="s">
        <v>103</v>
      </c>
      <c r="D408">
        <v>2022</v>
      </c>
      <c r="E408">
        <v>0</v>
      </c>
      <c r="F408" s="45">
        <v>15</v>
      </c>
      <c r="G408" s="16">
        <v>0.97219217000000002</v>
      </c>
      <c r="H408" s="16">
        <v>0.96</v>
      </c>
      <c r="I408" s="16">
        <v>1</v>
      </c>
      <c r="J408" s="16">
        <v>1</v>
      </c>
      <c r="K408" s="16">
        <v>1.038095238095238</v>
      </c>
      <c r="L408" s="16">
        <v>1</v>
      </c>
      <c r="M408" s="16">
        <v>1</v>
      </c>
    </row>
    <row r="409" spans="2:13" x14ac:dyDescent="0.25">
      <c r="B409">
        <v>14</v>
      </c>
      <c r="C409" t="s">
        <v>103</v>
      </c>
      <c r="D409">
        <v>2023</v>
      </c>
      <c r="E409">
        <v>0</v>
      </c>
      <c r="F409" s="45">
        <v>15</v>
      </c>
      <c r="G409" s="16">
        <v>0.95828825500000003</v>
      </c>
      <c r="H409" s="16">
        <v>0.94</v>
      </c>
      <c r="I409" s="16">
        <v>1</v>
      </c>
      <c r="J409" s="16">
        <v>1</v>
      </c>
      <c r="K409" s="16">
        <v>1.0571428571428569</v>
      </c>
      <c r="L409" s="16">
        <v>1</v>
      </c>
      <c r="M409" s="16">
        <v>1</v>
      </c>
    </row>
    <row r="410" spans="2:13" x14ac:dyDescent="0.25">
      <c r="B410">
        <v>14</v>
      </c>
      <c r="C410" t="s">
        <v>103</v>
      </c>
      <c r="D410">
        <v>2024</v>
      </c>
      <c r="E410">
        <v>0</v>
      </c>
      <c r="F410" s="45">
        <v>15</v>
      </c>
      <c r="G410" s="16">
        <v>0.94438434000000004</v>
      </c>
      <c r="H410" s="16">
        <v>0.92</v>
      </c>
      <c r="I410" s="16">
        <v>1</v>
      </c>
      <c r="J410" s="16">
        <v>1</v>
      </c>
      <c r="K410" s="16">
        <v>1.0761904761904759</v>
      </c>
      <c r="L410" s="16">
        <v>1</v>
      </c>
      <c r="M410" s="16">
        <v>1</v>
      </c>
    </row>
    <row r="411" spans="2:13" x14ac:dyDescent="0.25">
      <c r="B411">
        <v>14</v>
      </c>
      <c r="C411" t="s">
        <v>103</v>
      </c>
      <c r="D411">
        <v>2025</v>
      </c>
      <c r="E411">
        <v>0</v>
      </c>
      <c r="F411" s="45">
        <v>15</v>
      </c>
      <c r="G411" s="16">
        <v>0.93048042600000003</v>
      </c>
      <c r="H411" s="16">
        <v>0.9</v>
      </c>
      <c r="I411" s="16">
        <v>1</v>
      </c>
      <c r="J411" s="16">
        <v>1</v>
      </c>
      <c r="K411" s="16">
        <v>1.0952380952380949</v>
      </c>
      <c r="L411" s="16">
        <v>1</v>
      </c>
      <c r="M411" s="16">
        <v>1</v>
      </c>
    </row>
    <row r="412" spans="2:13" x14ac:dyDescent="0.25">
      <c r="B412">
        <v>14</v>
      </c>
      <c r="C412" t="s">
        <v>103</v>
      </c>
      <c r="D412">
        <v>2026</v>
      </c>
      <c r="E412">
        <v>0</v>
      </c>
      <c r="F412" s="45">
        <v>15</v>
      </c>
      <c r="G412" s="16">
        <v>0.91657651100000004</v>
      </c>
      <c r="H412" s="16">
        <v>0.88</v>
      </c>
      <c r="I412" s="16">
        <v>1</v>
      </c>
      <c r="J412" s="16">
        <v>1</v>
      </c>
      <c r="K412" s="16">
        <v>1.1142857142857139</v>
      </c>
      <c r="L412" s="16">
        <v>1</v>
      </c>
      <c r="M412" s="16">
        <v>1</v>
      </c>
    </row>
    <row r="413" spans="2:13" x14ac:dyDescent="0.25">
      <c r="B413">
        <v>14</v>
      </c>
      <c r="C413" t="s">
        <v>103</v>
      </c>
      <c r="D413">
        <v>2027</v>
      </c>
      <c r="E413">
        <v>0</v>
      </c>
      <c r="F413" s="45">
        <v>15</v>
      </c>
      <c r="G413" s="16">
        <v>0.90267259600000005</v>
      </c>
      <c r="H413" s="16">
        <v>0.86</v>
      </c>
      <c r="I413" s="16">
        <v>1</v>
      </c>
      <c r="J413" s="16">
        <v>1</v>
      </c>
      <c r="K413" s="16">
        <v>1.1333333333333329</v>
      </c>
      <c r="L413" s="16">
        <v>1</v>
      </c>
      <c r="M413" s="16">
        <v>1</v>
      </c>
    </row>
    <row r="414" spans="2:13" x14ac:dyDescent="0.25">
      <c r="B414">
        <v>14</v>
      </c>
      <c r="C414" t="s">
        <v>103</v>
      </c>
      <c r="D414">
        <v>2028</v>
      </c>
      <c r="E414">
        <v>0</v>
      </c>
      <c r="F414" s="45">
        <v>15</v>
      </c>
      <c r="G414" s="16">
        <v>0.88876868099999995</v>
      </c>
      <c r="H414" s="16">
        <v>0.84</v>
      </c>
      <c r="I414" s="16">
        <v>1</v>
      </c>
      <c r="J414" s="16">
        <v>1</v>
      </c>
      <c r="K414" s="16">
        <v>1.1523809523809518</v>
      </c>
      <c r="L414" s="16">
        <v>1</v>
      </c>
      <c r="M414" s="16">
        <v>1</v>
      </c>
    </row>
    <row r="415" spans="2:13" x14ac:dyDescent="0.25">
      <c r="B415">
        <v>14</v>
      </c>
      <c r="C415" t="s">
        <v>103</v>
      </c>
      <c r="D415">
        <v>2029</v>
      </c>
      <c r="E415">
        <v>0</v>
      </c>
      <c r="F415" s="45">
        <v>15</v>
      </c>
      <c r="G415" s="16">
        <v>0.87486476599999996</v>
      </c>
      <c r="H415" s="16">
        <v>0.82</v>
      </c>
      <c r="I415" s="16">
        <v>1</v>
      </c>
      <c r="J415" s="16">
        <v>1</v>
      </c>
      <c r="K415" s="16">
        <v>1.1714285714285708</v>
      </c>
      <c r="L415" s="16">
        <v>1</v>
      </c>
      <c r="M415" s="16">
        <v>1</v>
      </c>
    </row>
    <row r="416" spans="2:13" x14ac:dyDescent="0.25">
      <c r="B416">
        <v>14</v>
      </c>
      <c r="C416" t="s">
        <v>103</v>
      </c>
      <c r="D416">
        <v>2030</v>
      </c>
      <c r="E416">
        <v>0</v>
      </c>
      <c r="F416" s="45">
        <v>15</v>
      </c>
      <c r="G416" s="16">
        <v>0.86096085099999997</v>
      </c>
      <c r="H416" s="16">
        <v>0.8</v>
      </c>
      <c r="I416" s="16">
        <v>1</v>
      </c>
      <c r="J416" s="16">
        <v>1</v>
      </c>
      <c r="K416" s="16">
        <v>1.1904761904761905</v>
      </c>
      <c r="L416" s="16">
        <v>1</v>
      </c>
      <c r="M416" s="16">
        <v>1</v>
      </c>
    </row>
    <row r="417" spans="2:13" x14ac:dyDescent="0.25">
      <c r="B417">
        <v>14</v>
      </c>
      <c r="C417" t="s">
        <v>103</v>
      </c>
      <c r="D417">
        <v>2031</v>
      </c>
      <c r="E417">
        <v>0</v>
      </c>
      <c r="F417" s="45">
        <v>15</v>
      </c>
      <c r="G417" s="16">
        <v>0.85748487200000001</v>
      </c>
      <c r="H417" s="16">
        <v>0.79500000000000004</v>
      </c>
      <c r="I417" s="16">
        <v>1</v>
      </c>
      <c r="J417" s="16">
        <v>1</v>
      </c>
      <c r="K417" s="16">
        <v>1.1904761904761905</v>
      </c>
      <c r="L417" s="16">
        <v>1</v>
      </c>
      <c r="M417" s="16">
        <v>1</v>
      </c>
    </row>
    <row r="418" spans="2:13" x14ac:dyDescent="0.25">
      <c r="B418">
        <v>14</v>
      </c>
      <c r="C418" t="s">
        <v>103</v>
      </c>
      <c r="D418">
        <v>2032</v>
      </c>
      <c r="E418">
        <v>0</v>
      </c>
      <c r="F418" s="45">
        <v>15</v>
      </c>
      <c r="G418" s="16">
        <v>0.85400889400000002</v>
      </c>
      <c r="H418" s="16">
        <v>0.79</v>
      </c>
      <c r="I418" s="16">
        <v>1</v>
      </c>
      <c r="J418" s="16">
        <v>1</v>
      </c>
      <c r="K418" s="16">
        <v>1.1904761904761905</v>
      </c>
      <c r="L418" s="16">
        <v>1</v>
      </c>
      <c r="M418" s="16">
        <v>1</v>
      </c>
    </row>
    <row r="419" spans="2:13" x14ac:dyDescent="0.25">
      <c r="B419">
        <v>14</v>
      </c>
      <c r="C419" t="s">
        <v>103</v>
      </c>
      <c r="D419">
        <v>2033</v>
      </c>
      <c r="E419">
        <v>0</v>
      </c>
      <c r="F419" s="45">
        <v>15</v>
      </c>
      <c r="G419" s="16">
        <v>0.85053291499999994</v>
      </c>
      <c r="H419" s="16">
        <v>0.78500000000000003</v>
      </c>
      <c r="I419" s="16">
        <v>1</v>
      </c>
      <c r="J419" s="16">
        <v>1</v>
      </c>
      <c r="K419" s="16">
        <v>1.1904761904761905</v>
      </c>
      <c r="L419" s="16">
        <v>1</v>
      </c>
      <c r="M419" s="16">
        <v>1</v>
      </c>
    </row>
    <row r="420" spans="2:13" x14ac:dyDescent="0.25">
      <c r="B420">
        <v>14</v>
      </c>
      <c r="C420" t="s">
        <v>103</v>
      </c>
      <c r="D420">
        <v>2034</v>
      </c>
      <c r="E420">
        <v>0</v>
      </c>
      <c r="F420" s="45">
        <v>15</v>
      </c>
      <c r="G420" s="16">
        <v>0.84705693599999998</v>
      </c>
      <c r="H420" s="16">
        <v>0.78</v>
      </c>
      <c r="I420" s="16">
        <v>1</v>
      </c>
      <c r="J420" s="16">
        <v>1</v>
      </c>
      <c r="K420" s="16">
        <v>1.1904761904761905</v>
      </c>
      <c r="L420" s="16">
        <v>1</v>
      </c>
      <c r="M420" s="16">
        <v>1</v>
      </c>
    </row>
    <row r="421" spans="2:13" x14ac:dyDescent="0.25">
      <c r="B421">
        <v>14</v>
      </c>
      <c r="C421" t="s">
        <v>103</v>
      </c>
      <c r="D421">
        <v>2035</v>
      </c>
      <c r="E421">
        <v>0</v>
      </c>
      <c r="F421" s="45">
        <v>15</v>
      </c>
      <c r="G421" s="16">
        <v>0.84358095799999999</v>
      </c>
      <c r="H421" s="16">
        <v>0.77500000000000002</v>
      </c>
      <c r="I421" s="16">
        <v>1</v>
      </c>
      <c r="J421" s="16">
        <v>1</v>
      </c>
      <c r="K421" s="16">
        <v>1.1904761904761905</v>
      </c>
      <c r="L421" s="16">
        <v>1</v>
      </c>
      <c r="M421" s="16">
        <v>1</v>
      </c>
    </row>
    <row r="422" spans="2:13" x14ac:dyDescent="0.25">
      <c r="B422">
        <v>14</v>
      </c>
      <c r="C422" t="s">
        <v>103</v>
      </c>
      <c r="D422">
        <v>2036</v>
      </c>
      <c r="E422">
        <v>0</v>
      </c>
      <c r="F422" s="45">
        <v>15</v>
      </c>
      <c r="G422" s="16">
        <v>0.84010497900000003</v>
      </c>
      <c r="H422" s="16">
        <v>0.77</v>
      </c>
      <c r="I422" s="16">
        <v>1</v>
      </c>
      <c r="J422" s="16">
        <v>1</v>
      </c>
      <c r="K422" s="16">
        <v>1.1904761904761905</v>
      </c>
      <c r="L422" s="16">
        <v>1</v>
      </c>
      <c r="M422" s="16">
        <v>1</v>
      </c>
    </row>
    <row r="423" spans="2:13" x14ac:dyDescent="0.25">
      <c r="B423">
        <v>14</v>
      </c>
      <c r="C423" t="s">
        <v>103</v>
      </c>
      <c r="D423">
        <v>2037</v>
      </c>
      <c r="E423">
        <v>0</v>
      </c>
      <c r="F423" s="45">
        <v>15</v>
      </c>
      <c r="G423" s="16">
        <v>0.83662899999999996</v>
      </c>
      <c r="H423" s="16">
        <v>0.76500000000000001</v>
      </c>
      <c r="I423" s="16">
        <v>1</v>
      </c>
      <c r="J423" s="16">
        <v>1</v>
      </c>
      <c r="K423" s="16">
        <v>1.1904761904761905</v>
      </c>
      <c r="L423" s="16">
        <v>1</v>
      </c>
      <c r="M423" s="16">
        <v>1</v>
      </c>
    </row>
    <row r="424" spans="2:13" x14ac:dyDescent="0.25">
      <c r="B424">
        <v>14</v>
      </c>
      <c r="C424" t="s">
        <v>103</v>
      </c>
      <c r="D424">
        <v>2038</v>
      </c>
      <c r="E424">
        <v>0</v>
      </c>
      <c r="F424" s="45">
        <v>15</v>
      </c>
      <c r="G424" s="16">
        <v>0.83315302099999999</v>
      </c>
      <c r="H424" s="16">
        <v>0.76</v>
      </c>
      <c r="I424" s="16">
        <v>1</v>
      </c>
      <c r="J424" s="16">
        <v>1</v>
      </c>
      <c r="K424" s="16">
        <v>1.1904761904761905</v>
      </c>
      <c r="L424" s="16">
        <v>1</v>
      </c>
      <c r="M424" s="16">
        <v>1</v>
      </c>
    </row>
    <row r="425" spans="2:13" x14ac:dyDescent="0.25">
      <c r="B425">
        <v>14</v>
      </c>
      <c r="C425" t="s">
        <v>103</v>
      </c>
      <c r="D425">
        <v>2039</v>
      </c>
      <c r="E425">
        <v>0</v>
      </c>
      <c r="F425" s="45">
        <v>15</v>
      </c>
      <c r="G425" s="16">
        <v>0.829677043</v>
      </c>
      <c r="H425" s="16">
        <v>0.755</v>
      </c>
      <c r="I425" s="16">
        <v>1</v>
      </c>
      <c r="J425" s="16">
        <v>1</v>
      </c>
      <c r="K425" s="16">
        <v>1.1904761904761905</v>
      </c>
      <c r="L425" s="16">
        <v>1</v>
      </c>
      <c r="M425" s="16">
        <v>1</v>
      </c>
    </row>
    <row r="426" spans="2:13" x14ac:dyDescent="0.25">
      <c r="B426">
        <v>14</v>
      </c>
      <c r="C426" t="s">
        <v>103</v>
      </c>
      <c r="D426">
        <v>2040</v>
      </c>
      <c r="E426">
        <v>0</v>
      </c>
      <c r="F426" s="45">
        <v>15</v>
      </c>
      <c r="G426" s="16">
        <v>0.82620106400000004</v>
      </c>
      <c r="H426" s="16">
        <v>0.75</v>
      </c>
      <c r="I426" s="16">
        <v>1</v>
      </c>
      <c r="J426" s="16">
        <v>1</v>
      </c>
      <c r="K426" s="16">
        <v>1.1904761904761905</v>
      </c>
      <c r="L426" s="16">
        <v>1</v>
      </c>
      <c r="M426" s="16">
        <v>1</v>
      </c>
    </row>
    <row r="427" spans="2:13" x14ac:dyDescent="0.25">
      <c r="B427">
        <v>14</v>
      </c>
      <c r="C427" t="s">
        <v>103</v>
      </c>
      <c r="D427">
        <v>2041</v>
      </c>
      <c r="E427">
        <v>0</v>
      </c>
      <c r="F427" s="45">
        <v>15</v>
      </c>
      <c r="G427" s="16">
        <v>0.82272508499999997</v>
      </c>
      <c r="H427" s="16">
        <v>0.745</v>
      </c>
      <c r="I427" s="16">
        <v>1</v>
      </c>
      <c r="J427" s="16">
        <v>1</v>
      </c>
      <c r="K427" s="16">
        <v>1.1904761904761905</v>
      </c>
      <c r="L427" s="16">
        <v>1</v>
      </c>
      <c r="M427" s="16">
        <v>1</v>
      </c>
    </row>
    <row r="428" spans="2:13" x14ac:dyDescent="0.25">
      <c r="B428">
        <v>14</v>
      </c>
      <c r="C428" t="s">
        <v>103</v>
      </c>
      <c r="D428">
        <v>2042</v>
      </c>
      <c r="E428">
        <v>0</v>
      </c>
      <c r="F428" s="45">
        <v>15</v>
      </c>
      <c r="G428" s="16">
        <v>0.819249106</v>
      </c>
      <c r="H428" s="16">
        <v>0.74</v>
      </c>
      <c r="I428" s="16">
        <v>1</v>
      </c>
      <c r="J428" s="16">
        <v>1</v>
      </c>
      <c r="K428" s="16">
        <v>1.1904761904761905</v>
      </c>
      <c r="L428" s="16">
        <v>1</v>
      </c>
      <c r="M428" s="16">
        <v>1</v>
      </c>
    </row>
    <row r="429" spans="2:13" x14ac:dyDescent="0.25">
      <c r="B429">
        <v>14</v>
      </c>
      <c r="C429" t="s">
        <v>103</v>
      </c>
      <c r="D429">
        <v>2043</v>
      </c>
      <c r="E429">
        <v>0</v>
      </c>
      <c r="F429" s="45">
        <v>15</v>
      </c>
      <c r="G429" s="16">
        <v>0.81577312800000001</v>
      </c>
      <c r="H429" s="16">
        <v>0.73499999999999999</v>
      </c>
      <c r="I429" s="16">
        <v>1</v>
      </c>
      <c r="J429" s="16">
        <v>1</v>
      </c>
      <c r="K429" s="16">
        <v>1.1904761904761905</v>
      </c>
      <c r="L429" s="16">
        <v>1</v>
      </c>
      <c r="M429" s="16">
        <v>1</v>
      </c>
    </row>
    <row r="430" spans="2:13" x14ac:dyDescent="0.25">
      <c r="B430">
        <v>14</v>
      </c>
      <c r="C430" t="s">
        <v>103</v>
      </c>
      <c r="D430">
        <v>2044</v>
      </c>
      <c r="E430">
        <v>0</v>
      </c>
      <c r="F430" s="45">
        <v>15</v>
      </c>
      <c r="G430" s="16">
        <v>0.81229714900000005</v>
      </c>
      <c r="H430" s="16">
        <v>0.73</v>
      </c>
      <c r="I430" s="16">
        <v>1</v>
      </c>
      <c r="J430" s="16">
        <v>1</v>
      </c>
      <c r="K430" s="16">
        <v>1.1904761904761905</v>
      </c>
      <c r="L430" s="16">
        <v>1</v>
      </c>
      <c r="M430" s="16">
        <v>1</v>
      </c>
    </row>
    <row r="431" spans="2:13" x14ac:dyDescent="0.25">
      <c r="B431">
        <v>14</v>
      </c>
      <c r="C431" t="s">
        <v>103</v>
      </c>
      <c r="D431">
        <v>2045</v>
      </c>
      <c r="E431">
        <v>0</v>
      </c>
      <c r="F431" s="45">
        <v>15</v>
      </c>
      <c r="G431" s="16">
        <v>0.80882116999999998</v>
      </c>
      <c r="H431" s="16">
        <v>0.72499999999999998</v>
      </c>
      <c r="I431" s="16">
        <v>1</v>
      </c>
      <c r="J431" s="16">
        <v>1</v>
      </c>
      <c r="K431" s="16">
        <v>1.1904761904761905</v>
      </c>
      <c r="L431" s="16">
        <v>1</v>
      </c>
      <c r="M431" s="16">
        <v>1</v>
      </c>
    </row>
    <row r="432" spans="2:13" x14ac:dyDescent="0.25">
      <c r="B432">
        <v>14</v>
      </c>
      <c r="C432" t="s">
        <v>103</v>
      </c>
      <c r="D432">
        <v>2046</v>
      </c>
      <c r="E432">
        <v>0</v>
      </c>
      <c r="F432" s="45">
        <v>15</v>
      </c>
      <c r="G432" s="16">
        <v>0.80534519199999999</v>
      </c>
      <c r="H432" s="16">
        <v>0.72</v>
      </c>
      <c r="I432" s="16">
        <v>1</v>
      </c>
      <c r="J432" s="16">
        <v>1</v>
      </c>
      <c r="K432" s="16">
        <v>1.1904761904761905</v>
      </c>
      <c r="L432" s="16">
        <v>1</v>
      </c>
      <c r="M432" s="16">
        <v>1</v>
      </c>
    </row>
    <row r="433" spans="2:13" x14ac:dyDescent="0.25">
      <c r="B433">
        <v>14</v>
      </c>
      <c r="C433" t="s">
        <v>103</v>
      </c>
      <c r="D433">
        <v>2047</v>
      </c>
      <c r="E433">
        <v>0</v>
      </c>
      <c r="F433" s="45">
        <v>15</v>
      </c>
      <c r="G433" s="16">
        <v>0.80186921300000003</v>
      </c>
      <c r="H433" s="16">
        <v>0.71499999999999997</v>
      </c>
      <c r="I433" s="16">
        <v>1</v>
      </c>
      <c r="J433" s="16">
        <v>1</v>
      </c>
      <c r="K433" s="16">
        <v>1.1904761904761905</v>
      </c>
      <c r="L433" s="16">
        <v>1</v>
      </c>
      <c r="M433" s="16">
        <v>1</v>
      </c>
    </row>
    <row r="434" spans="2:13" x14ac:dyDescent="0.25">
      <c r="B434">
        <v>14</v>
      </c>
      <c r="C434" t="s">
        <v>103</v>
      </c>
      <c r="D434">
        <v>2048</v>
      </c>
      <c r="E434">
        <v>0</v>
      </c>
      <c r="F434" s="45">
        <v>15</v>
      </c>
      <c r="G434" s="16">
        <v>0.79839323399999995</v>
      </c>
      <c r="H434" s="16">
        <v>0.71</v>
      </c>
      <c r="I434" s="16">
        <v>1</v>
      </c>
      <c r="J434" s="16">
        <v>1</v>
      </c>
      <c r="K434" s="16">
        <v>1.1904761904761905</v>
      </c>
      <c r="L434" s="16">
        <v>1</v>
      </c>
      <c r="M434" s="16">
        <v>1</v>
      </c>
    </row>
    <row r="435" spans="2:13" x14ac:dyDescent="0.25">
      <c r="B435">
        <v>14</v>
      </c>
      <c r="C435" t="s">
        <v>103</v>
      </c>
      <c r="D435">
        <v>2049</v>
      </c>
      <c r="E435">
        <v>0</v>
      </c>
      <c r="F435" s="45">
        <v>15</v>
      </c>
      <c r="G435" s="16">
        <v>0.79491725499999999</v>
      </c>
      <c r="H435" s="16">
        <v>0.70499999999999996</v>
      </c>
      <c r="I435" s="16">
        <v>1</v>
      </c>
      <c r="J435" s="16">
        <v>1</v>
      </c>
      <c r="K435" s="16">
        <v>1.1904761904761905</v>
      </c>
      <c r="L435" s="16">
        <v>1</v>
      </c>
      <c r="M435" s="16">
        <v>1</v>
      </c>
    </row>
    <row r="436" spans="2:13" x14ac:dyDescent="0.25">
      <c r="B436">
        <v>14</v>
      </c>
      <c r="C436" t="s">
        <v>103</v>
      </c>
      <c r="D436">
        <v>2050</v>
      </c>
      <c r="E436">
        <v>0</v>
      </c>
      <c r="F436" s="45">
        <v>15</v>
      </c>
      <c r="G436" s="16">
        <v>0.791441277</v>
      </c>
      <c r="H436" s="16">
        <v>0.7</v>
      </c>
      <c r="I436" s="16">
        <v>1</v>
      </c>
      <c r="J436" s="16">
        <v>1</v>
      </c>
      <c r="K436" s="16">
        <v>1.1904761904761905</v>
      </c>
      <c r="L436" s="16">
        <v>1</v>
      </c>
      <c r="M436" s="16">
        <v>1</v>
      </c>
    </row>
    <row r="437" spans="2:13" x14ac:dyDescent="0.25">
      <c r="B437">
        <v>15</v>
      </c>
      <c r="C437" t="s">
        <v>113</v>
      </c>
      <c r="D437">
        <v>2020</v>
      </c>
      <c r="E437">
        <v>0</v>
      </c>
      <c r="F437">
        <v>15</v>
      </c>
      <c r="G437" s="16">
        <v>1</v>
      </c>
      <c r="H437" s="16">
        <v>1</v>
      </c>
      <c r="I437" s="16">
        <v>1</v>
      </c>
      <c r="J437" s="16">
        <v>1</v>
      </c>
      <c r="K437" s="16">
        <v>1</v>
      </c>
      <c r="L437" s="16">
        <v>1</v>
      </c>
      <c r="M437" s="16">
        <v>1</v>
      </c>
    </row>
    <row r="438" spans="2:13" x14ac:dyDescent="0.25">
      <c r="B438">
        <v>15</v>
      </c>
      <c r="C438" t="s">
        <v>113</v>
      </c>
      <c r="D438">
        <v>2021</v>
      </c>
      <c r="E438">
        <v>0</v>
      </c>
      <c r="F438">
        <v>15</v>
      </c>
      <c r="G438" s="16">
        <v>0.98507429000000002</v>
      </c>
      <c r="H438" s="16">
        <v>0.98</v>
      </c>
      <c r="I438" s="16">
        <v>1</v>
      </c>
      <c r="J438" s="16">
        <v>1</v>
      </c>
      <c r="K438" s="16">
        <v>1.019047619047619</v>
      </c>
      <c r="L438" s="16">
        <v>1</v>
      </c>
      <c r="M438" s="16">
        <v>1</v>
      </c>
    </row>
    <row r="439" spans="2:13" x14ac:dyDescent="0.25">
      <c r="B439">
        <v>15</v>
      </c>
      <c r="C439" t="s">
        <v>113</v>
      </c>
      <c r="D439">
        <v>2022</v>
      </c>
      <c r="E439">
        <v>0</v>
      </c>
      <c r="F439">
        <v>15</v>
      </c>
      <c r="G439" s="16">
        <v>0.97014858100000001</v>
      </c>
      <c r="H439" s="16">
        <v>0.96</v>
      </c>
      <c r="I439" s="16">
        <v>1</v>
      </c>
      <c r="J439" s="16">
        <v>1</v>
      </c>
      <c r="K439" s="16">
        <v>1.038095238095238</v>
      </c>
      <c r="L439" s="16">
        <v>1</v>
      </c>
      <c r="M439" s="16">
        <v>1</v>
      </c>
    </row>
    <row r="440" spans="2:13" x14ac:dyDescent="0.25">
      <c r="B440">
        <v>15</v>
      </c>
      <c r="C440" t="s">
        <v>113</v>
      </c>
      <c r="D440">
        <v>2023</v>
      </c>
      <c r="E440">
        <v>0</v>
      </c>
      <c r="F440">
        <v>15</v>
      </c>
      <c r="G440" s="16">
        <v>0.95522287100000003</v>
      </c>
      <c r="H440" s="16">
        <v>0.94</v>
      </c>
      <c r="I440" s="16">
        <v>1</v>
      </c>
      <c r="J440" s="16">
        <v>1</v>
      </c>
      <c r="K440" s="16">
        <v>1.0571428571428569</v>
      </c>
      <c r="L440" s="16">
        <v>1</v>
      </c>
      <c r="M440" s="16">
        <v>1</v>
      </c>
    </row>
    <row r="441" spans="2:13" x14ac:dyDescent="0.25">
      <c r="B441">
        <v>15</v>
      </c>
      <c r="C441" t="s">
        <v>113</v>
      </c>
      <c r="D441">
        <v>2024</v>
      </c>
      <c r="E441">
        <v>0</v>
      </c>
      <c r="F441">
        <v>15</v>
      </c>
      <c r="G441" s="16">
        <v>0.94029716100000005</v>
      </c>
      <c r="H441" s="16">
        <v>0.92</v>
      </c>
      <c r="I441" s="16">
        <v>1</v>
      </c>
      <c r="J441" s="16">
        <v>1</v>
      </c>
      <c r="K441" s="16">
        <v>1.0761904761904759</v>
      </c>
      <c r="L441" s="16">
        <v>1</v>
      </c>
      <c r="M441" s="16">
        <v>1</v>
      </c>
    </row>
    <row r="442" spans="2:13" x14ac:dyDescent="0.25">
      <c r="B442">
        <v>15</v>
      </c>
      <c r="C442" t="s">
        <v>113</v>
      </c>
      <c r="D442">
        <v>2025</v>
      </c>
      <c r="E442">
        <v>0</v>
      </c>
      <c r="F442">
        <v>15</v>
      </c>
      <c r="G442" s="16">
        <v>0.92537145099999996</v>
      </c>
      <c r="H442" s="16">
        <v>0.9</v>
      </c>
      <c r="I442" s="16">
        <v>1</v>
      </c>
      <c r="J442" s="16">
        <v>1</v>
      </c>
      <c r="K442" s="16">
        <v>1.0952380952380949</v>
      </c>
      <c r="L442" s="16">
        <v>1</v>
      </c>
      <c r="M442" s="16">
        <v>1</v>
      </c>
    </row>
    <row r="443" spans="2:13" x14ac:dyDescent="0.25">
      <c r="B443">
        <v>15</v>
      </c>
      <c r="C443" t="s">
        <v>113</v>
      </c>
      <c r="D443">
        <v>2026</v>
      </c>
      <c r="E443">
        <v>0</v>
      </c>
      <c r="F443">
        <v>15</v>
      </c>
      <c r="G443" s="16">
        <v>0.91044574199999995</v>
      </c>
      <c r="H443" s="16">
        <v>0.88</v>
      </c>
      <c r="I443" s="16">
        <v>1</v>
      </c>
      <c r="J443" s="16">
        <v>1</v>
      </c>
      <c r="K443" s="16">
        <v>1.1142857142857139</v>
      </c>
      <c r="L443" s="16">
        <v>1</v>
      </c>
      <c r="M443" s="16">
        <v>1</v>
      </c>
    </row>
    <row r="444" spans="2:13" x14ac:dyDescent="0.25">
      <c r="B444">
        <v>15</v>
      </c>
      <c r="C444" t="s">
        <v>113</v>
      </c>
      <c r="D444">
        <v>2027</v>
      </c>
      <c r="E444">
        <v>0</v>
      </c>
      <c r="F444">
        <v>15</v>
      </c>
      <c r="G444" s="16">
        <v>0.89552003199999997</v>
      </c>
      <c r="H444" s="16">
        <v>0.86</v>
      </c>
      <c r="I444" s="16">
        <v>1</v>
      </c>
      <c r="J444" s="16">
        <v>1</v>
      </c>
      <c r="K444" s="16">
        <v>1.1333333333333329</v>
      </c>
      <c r="L444" s="16">
        <v>1</v>
      </c>
      <c r="M444" s="16">
        <v>1</v>
      </c>
    </row>
    <row r="445" spans="2:13" x14ac:dyDescent="0.25">
      <c r="B445">
        <v>15</v>
      </c>
      <c r="C445" t="s">
        <v>113</v>
      </c>
      <c r="D445">
        <v>2028</v>
      </c>
      <c r="E445">
        <v>0</v>
      </c>
      <c r="F445">
        <v>15</v>
      </c>
      <c r="G445" s="16">
        <v>0.88059432199999998</v>
      </c>
      <c r="H445" s="16">
        <v>0.84</v>
      </c>
      <c r="I445" s="16">
        <v>1</v>
      </c>
      <c r="J445" s="16">
        <v>1</v>
      </c>
      <c r="K445" s="16">
        <v>1.1523809523809518</v>
      </c>
      <c r="L445" s="16">
        <v>1</v>
      </c>
      <c r="M445" s="16">
        <v>1</v>
      </c>
    </row>
    <row r="446" spans="2:13" x14ac:dyDescent="0.25">
      <c r="B446">
        <v>15</v>
      </c>
      <c r="C446" t="s">
        <v>113</v>
      </c>
      <c r="D446">
        <v>2029</v>
      </c>
      <c r="E446">
        <v>0</v>
      </c>
      <c r="F446">
        <v>15</v>
      </c>
      <c r="G446" s="16">
        <v>0.86566861299999998</v>
      </c>
      <c r="H446" s="16">
        <v>0.82</v>
      </c>
      <c r="I446" s="16">
        <v>1</v>
      </c>
      <c r="J446" s="16">
        <v>1</v>
      </c>
      <c r="K446" s="16">
        <v>1.1714285714285708</v>
      </c>
      <c r="L446" s="16">
        <v>1</v>
      </c>
      <c r="M446" s="16">
        <v>1</v>
      </c>
    </row>
    <row r="447" spans="2:13" x14ac:dyDescent="0.25">
      <c r="B447">
        <v>15</v>
      </c>
      <c r="C447" t="s">
        <v>113</v>
      </c>
      <c r="D447">
        <v>2030</v>
      </c>
      <c r="E447">
        <v>0</v>
      </c>
      <c r="F447">
        <v>15</v>
      </c>
      <c r="G447" s="16">
        <v>0.85074290299999999</v>
      </c>
      <c r="H447" s="16">
        <v>0.8</v>
      </c>
      <c r="I447" s="16">
        <v>1</v>
      </c>
      <c r="J447" s="16">
        <v>1</v>
      </c>
      <c r="K447" s="16">
        <v>1.1904761904761905</v>
      </c>
      <c r="L447" s="16">
        <v>1</v>
      </c>
      <c r="M447" s="16">
        <v>1</v>
      </c>
    </row>
    <row r="448" spans="2:13" x14ac:dyDescent="0.25">
      <c r="B448">
        <v>15</v>
      </c>
      <c r="C448" t="s">
        <v>113</v>
      </c>
      <c r="D448">
        <v>2031</v>
      </c>
      <c r="E448">
        <v>0</v>
      </c>
      <c r="F448">
        <v>15</v>
      </c>
      <c r="G448" s="16">
        <v>0.84701147499999996</v>
      </c>
      <c r="H448" s="16">
        <v>0.79500000000000004</v>
      </c>
      <c r="I448" s="16">
        <v>1</v>
      </c>
      <c r="J448" s="16">
        <v>1</v>
      </c>
      <c r="K448" s="16">
        <v>1.1904761904761905</v>
      </c>
      <c r="L448" s="16">
        <v>1</v>
      </c>
      <c r="M448" s="16">
        <v>1</v>
      </c>
    </row>
    <row r="449" spans="2:13" x14ac:dyDescent="0.25">
      <c r="B449">
        <v>15</v>
      </c>
      <c r="C449" t="s">
        <v>113</v>
      </c>
      <c r="D449">
        <v>2032</v>
      </c>
      <c r="E449">
        <v>0</v>
      </c>
      <c r="F449">
        <v>15</v>
      </c>
      <c r="G449" s="16">
        <v>0.843280048</v>
      </c>
      <c r="H449" s="16">
        <v>0.79</v>
      </c>
      <c r="I449" s="16">
        <v>1</v>
      </c>
      <c r="J449" s="16">
        <v>1</v>
      </c>
      <c r="K449" s="16">
        <v>1.1904761904761905</v>
      </c>
      <c r="L449" s="16">
        <v>1</v>
      </c>
      <c r="M449" s="16">
        <v>1</v>
      </c>
    </row>
    <row r="450" spans="2:13" x14ac:dyDescent="0.25">
      <c r="B450">
        <v>15</v>
      </c>
      <c r="C450" t="s">
        <v>113</v>
      </c>
      <c r="D450">
        <v>2033</v>
      </c>
      <c r="E450">
        <v>0</v>
      </c>
      <c r="F450">
        <v>15</v>
      </c>
      <c r="G450" s="16">
        <v>0.83954862100000005</v>
      </c>
      <c r="H450" s="16">
        <v>0.78500000000000003</v>
      </c>
      <c r="I450" s="16">
        <v>1</v>
      </c>
      <c r="J450" s="16">
        <v>1</v>
      </c>
      <c r="K450" s="16">
        <v>1.1904761904761905</v>
      </c>
      <c r="L450" s="16">
        <v>1</v>
      </c>
      <c r="M450" s="16">
        <v>1</v>
      </c>
    </row>
    <row r="451" spans="2:13" x14ac:dyDescent="0.25">
      <c r="B451">
        <v>15</v>
      </c>
      <c r="C451" t="s">
        <v>113</v>
      </c>
      <c r="D451">
        <v>2034</v>
      </c>
      <c r="E451">
        <v>0</v>
      </c>
      <c r="F451">
        <v>15</v>
      </c>
      <c r="G451" s="16">
        <v>0.83581719300000001</v>
      </c>
      <c r="H451" s="16">
        <v>0.78</v>
      </c>
      <c r="I451" s="16">
        <v>1</v>
      </c>
      <c r="J451" s="16">
        <v>1</v>
      </c>
      <c r="K451" s="16">
        <v>1.1904761904761905</v>
      </c>
      <c r="L451" s="16">
        <v>1</v>
      </c>
      <c r="M451" s="16">
        <v>1</v>
      </c>
    </row>
    <row r="452" spans="2:13" x14ac:dyDescent="0.25">
      <c r="B452">
        <v>15</v>
      </c>
      <c r="C452" t="s">
        <v>113</v>
      </c>
      <c r="D452">
        <v>2035</v>
      </c>
      <c r="E452">
        <v>0</v>
      </c>
      <c r="F452">
        <v>15</v>
      </c>
      <c r="G452" s="16">
        <v>0.83208576599999995</v>
      </c>
      <c r="H452" s="16">
        <v>0.77500000000000002</v>
      </c>
      <c r="I452" s="16">
        <v>1</v>
      </c>
      <c r="J452" s="16">
        <v>1</v>
      </c>
      <c r="K452" s="16">
        <v>1.1904761904761905</v>
      </c>
      <c r="L452" s="16">
        <v>1</v>
      </c>
      <c r="M452" s="16">
        <v>1</v>
      </c>
    </row>
    <row r="453" spans="2:13" x14ac:dyDescent="0.25">
      <c r="B453">
        <v>15</v>
      </c>
      <c r="C453" t="s">
        <v>113</v>
      </c>
      <c r="D453">
        <v>2036</v>
      </c>
      <c r="E453">
        <v>0</v>
      </c>
      <c r="F453">
        <v>15</v>
      </c>
      <c r="G453" s="16">
        <v>0.82835433800000002</v>
      </c>
      <c r="H453" s="16">
        <v>0.77</v>
      </c>
      <c r="I453" s="16">
        <v>1</v>
      </c>
      <c r="J453" s="16">
        <v>1</v>
      </c>
      <c r="K453" s="16">
        <v>1.1904761904761905</v>
      </c>
      <c r="L453" s="16">
        <v>1</v>
      </c>
      <c r="M453" s="16">
        <v>1</v>
      </c>
    </row>
    <row r="454" spans="2:13" x14ac:dyDescent="0.25">
      <c r="B454">
        <v>15</v>
      </c>
      <c r="C454" t="s">
        <v>113</v>
      </c>
      <c r="D454">
        <v>2037</v>
      </c>
      <c r="E454">
        <v>0</v>
      </c>
      <c r="F454">
        <v>15</v>
      </c>
      <c r="G454" s="16">
        <v>0.82462291099999996</v>
      </c>
      <c r="H454" s="16">
        <v>0.76500000000000001</v>
      </c>
      <c r="I454" s="16">
        <v>1</v>
      </c>
      <c r="J454" s="16">
        <v>1</v>
      </c>
      <c r="K454" s="16">
        <v>1.1904761904761905</v>
      </c>
      <c r="L454" s="16">
        <v>1</v>
      </c>
      <c r="M454" s="16">
        <v>1</v>
      </c>
    </row>
    <row r="455" spans="2:13" x14ac:dyDescent="0.25">
      <c r="B455">
        <v>15</v>
      </c>
      <c r="C455" t="s">
        <v>113</v>
      </c>
      <c r="D455">
        <v>2038</v>
      </c>
      <c r="E455">
        <v>0</v>
      </c>
      <c r="F455">
        <v>15</v>
      </c>
      <c r="G455" s="16">
        <v>0.82089148300000003</v>
      </c>
      <c r="H455" s="16">
        <v>0.76</v>
      </c>
      <c r="I455" s="16">
        <v>1</v>
      </c>
      <c r="J455" s="16">
        <v>1</v>
      </c>
      <c r="K455" s="16">
        <v>1.1904761904761905</v>
      </c>
      <c r="L455" s="16">
        <v>1</v>
      </c>
      <c r="M455" s="16">
        <v>1</v>
      </c>
    </row>
    <row r="456" spans="2:13" x14ac:dyDescent="0.25">
      <c r="B456">
        <v>15</v>
      </c>
      <c r="C456" t="s">
        <v>113</v>
      </c>
      <c r="D456">
        <v>2039</v>
      </c>
      <c r="E456">
        <v>0</v>
      </c>
      <c r="F456">
        <v>15</v>
      </c>
      <c r="G456" s="16">
        <v>0.81716005599999997</v>
      </c>
      <c r="H456" s="16">
        <v>0.755</v>
      </c>
      <c r="I456" s="16">
        <v>1</v>
      </c>
      <c r="J456" s="16">
        <v>1</v>
      </c>
      <c r="K456" s="16">
        <v>1.1904761904761905</v>
      </c>
      <c r="L456" s="16">
        <v>1</v>
      </c>
      <c r="M456" s="16">
        <v>1</v>
      </c>
    </row>
    <row r="457" spans="2:13" x14ac:dyDescent="0.25">
      <c r="B457">
        <v>15</v>
      </c>
      <c r="C457" t="s">
        <v>113</v>
      </c>
      <c r="D457">
        <v>2040</v>
      </c>
      <c r="E457">
        <v>0</v>
      </c>
      <c r="F457">
        <v>15</v>
      </c>
      <c r="G457" s="16">
        <v>0.81342862900000001</v>
      </c>
      <c r="H457" s="16">
        <v>0.75</v>
      </c>
      <c r="I457" s="16">
        <v>1</v>
      </c>
      <c r="J457" s="16">
        <v>1</v>
      </c>
      <c r="K457" s="16">
        <v>1.1904761904761905</v>
      </c>
      <c r="L457" s="16">
        <v>1</v>
      </c>
      <c r="M457" s="16">
        <v>1</v>
      </c>
    </row>
    <row r="458" spans="2:13" x14ac:dyDescent="0.25">
      <c r="B458">
        <v>15</v>
      </c>
      <c r="C458" t="s">
        <v>113</v>
      </c>
      <c r="D458">
        <v>2041</v>
      </c>
      <c r="E458">
        <v>0</v>
      </c>
      <c r="F458">
        <v>15</v>
      </c>
      <c r="G458" s="16">
        <v>0.80969720099999998</v>
      </c>
      <c r="H458" s="16">
        <v>0.745</v>
      </c>
      <c r="I458" s="16">
        <v>1</v>
      </c>
      <c r="J458" s="16">
        <v>1</v>
      </c>
      <c r="K458" s="16">
        <v>1.1904761904761905</v>
      </c>
      <c r="L458" s="16">
        <v>1</v>
      </c>
      <c r="M458" s="16">
        <v>1</v>
      </c>
    </row>
    <row r="459" spans="2:13" x14ac:dyDescent="0.25">
      <c r="B459">
        <v>15</v>
      </c>
      <c r="C459" t="s">
        <v>113</v>
      </c>
      <c r="D459">
        <v>2042</v>
      </c>
      <c r="E459">
        <v>0</v>
      </c>
      <c r="F459">
        <v>15</v>
      </c>
      <c r="G459" s="16">
        <v>0.80596577400000002</v>
      </c>
      <c r="H459" s="16">
        <v>0.74</v>
      </c>
      <c r="I459" s="16">
        <v>1</v>
      </c>
      <c r="J459" s="16">
        <v>1</v>
      </c>
      <c r="K459" s="16">
        <v>1.1904761904761905</v>
      </c>
      <c r="L459" s="16">
        <v>1</v>
      </c>
      <c r="M459" s="16">
        <v>1</v>
      </c>
    </row>
    <row r="460" spans="2:13" x14ac:dyDescent="0.25">
      <c r="B460">
        <v>15</v>
      </c>
      <c r="C460" t="s">
        <v>113</v>
      </c>
      <c r="D460">
        <v>2043</v>
      </c>
      <c r="E460">
        <v>0</v>
      </c>
      <c r="F460">
        <v>15</v>
      </c>
      <c r="G460" s="16">
        <v>0.80223434599999999</v>
      </c>
      <c r="H460" s="16">
        <v>0.73499999999999999</v>
      </c>
      <c r="I460" s="16">
        <v>1</v>
      </c>
      <c r="J460" s="16">
        <v>1</v>
      </c>
      <c r="K460" s="16">
        <v>1.1904761904761905</v>
      </c>
      <c r="L460" s="16">
        <v>1</v>
      </c>
      <c r="M460" s="16">
        <v>1</v>
      </c>
    </row>
    <row r="461" spans="2:13" x14ac:dyDescent="0.25">
      <c r="B461">
        <v>15</v>
      </c>
      <c r="C461" t="s">
        <v>113</v>
      </c>
      <c r="D461">
        <v>2044</v>
      </c>
      <c r="E461">
        <v>0</v>
      </c>
      <c r="F461">
        <v>15</v>
      </c>
      <c r="G461" s="16">
        <v>0.79850291900000003</v>
      </c>
      <c r="H461" s="16">
        <v>0.73</v>
      </c>
      <c r="I461" s="16">
        <v>1</v>
      </c>
      <c r="J461" s="16">
        <v>1</v>
      </c>
      <c r="K461" s="16">
        <v>1.1904761904761905</v>
      </c>
      <c r="L461" s="16">
        <v>1</v>
      </c>
      <c r="M461" s="16">
        <v>1</v>
      </c>
    </row>
    <row r="462" spans="2:13" x14ac:dyDescent="0.25">
      <c r="B462">
        <v>15</v>
      </c>
      <c r="C462" t="s">
        <v>113</v>
      </c>
      <c r="D462">
        <v>2045</v>
      </c>
      <c r="E462">
        <v>0</v>
      </c>
      <c r="F462">
        <v>15</v>
      </c>
      <c r="G462" s="16">
        <v>0.794771491</v>
      </c>
      <c r="H462" s="16">
        <v>0.72499999999999998</v>
      </c>
      <c r="I462" s="16">
        <v>1</v>
      </c>
      <c r="J462" s="16">
        <v>1</v>
      </c>
      <c r="K462" s="16">
        <v>1.1904761904761905</v>
      </c>
      <c r="L462" s="16">
        <v>1</v>
      </c>
      <c r="M462" s="16">
        <v>1</v>
      </c>
    </row>
    <row r="463" spans="2:13" x14ac:dyDescent="0.25">
      <c r="B463">
        <v>15</v>
      </c>
      <c r="C463" t="s">
        <v>113</v>
      </c>
      <c r="D463">
        <v>2046</v>
      </c>
      <c r="E463">
        <v>0</v>
      </c>
      <c r="F463">
        <v>15</v>
      </c>
      <c r="G463" s="16">
        <v>0.79104006400000004</v>
      </c>
      <c r="H463" s="16">
        <v>0.72</v>
      </c>
      <c r="I463" s="16">
        <v>1</v>
      </c>
      <c r="J463" s="16">
        <v>1</v>
      </c>
      <c r="K463" s="16">
        <v>1.1904761904761905</v>
      </c>
      <c r="L463" s="16">
        <v>1</v>
      </c>
      <c r="M463" s="16">
        <v>1</v>
      </c>
    </row>
    <row r="464" spans="2:13" x14ac:dyDescent="0.25">
      <c r="B464">
        <v>15</v>
      </c>
      <c r="C464" t="s">
        <v>113</v>
      </c>
      <c r="D464">
        <v>2047</v>
      </c>
      <c r="E464">
        <v>0</v>
      </c>
      <c r="F464">
        <v>15</v>
      </c>
      <c r="G464" s="16">
        <v>0.78730863699999998</v>
      </c>
      <c r="H464" s="16">
        <v>0.71499999999999997</v>
      </c>
      <c r="I464" s="16">
        <v>1</v>
      </c>
      <c r="J464" s="16">
        <v>1</v>
      </c>
      <c r="K464" s="16">
        <v>1.1904761904761905</v>
      </c>
      <c r="L464" s="16">
        <v>1</v>
      </c>
      <c r="M464" s="16">
        <v>1</v>
      </c>
    </row>
    <row r="465" spans="2:13" x14ac:dyDescent="0.25">
      <c r="B465">
        <v>15</v>
      </c>
      <c r="C465" t="s">
        <v>113</v>
      </c>
      <c r="D465">
        <v>2048</v>
      </c>
      <c r="E465">
        <v>0</v>
      </c>
      <c r="F465">
        <v>15</v>
      </c>
      <c r="G465" s="16">
        <v>0.78357720900000005</v>
      </c>
      <c r="H465" s="16">
        <v>0.71</v>
      </c>
      <c r="I465" s="16">
        <v>1</v>
      </c>
      <c r="J465" s="16">
        <v>1</v>
      </c>
      <c r="K465" s="16">
        <v>1.1904761904761905</v>
      </c>
      <c r="L465" s="16">
        <v>1</v>
      </c>
      <c r="M465" s="16">
        <v>1</v>
      </c>
    </row>
    <row r="466" spans="2:13" x14ac:dyDescent="0.25">
      <c r="B466">
        <v>15</v>
      </c>
      <c r="C466" t="s">
        <v>113</v>
      </c>
      <c r="D466">
        <v>2049</v>
      </c>
      <c r="E466">
        <v>0</v>
      </c>
      <c r="F466">
        <v>15</v>
      </c>
      <c r="G466" s="16">
        <v>0.77984578199999999</v>
      </c>
      <c r="H466" s="16">
        <v>0.70499999999999996</v>
      </c>
      <c r="I466" s="16">
        <v>1</v>
      </c>
      <c r="J466" s="16">
        <v>1</v>
      </c>
      <c r="K466" s="16">
        <v>1.1904761904761905</v>
      </c>
      <c r="L466" s="16">
        <v>1</v>
      </c>
      <c r="M466" s="16">
        <v>1</v>
      </c>
    </row>
    <row r="467" spans="2:13" x14ac:dyDescent="0.25">
      <c r="B467">
        <v>15</v>
      </c>
      <c r="C467" t="s">
        <v>113</v>
      </c>
      <c r="D467">
        <v>2050</v>
      </c>
      <c r="E467">
        <v>0</v>
      </c>
      <c r="F467">
        <v>15</v>
      </c>
      <c r="G467" s="16">
        <v>0.77611435399999995</v>
      </c>
      <c r="H467" s="16">
        <v>0.7</v>
      </c>
      <c r="I467" s="16">
        <v>1</v>
      </c>
      <c r="J467" s="16">
        <v>1</v>
      </c>
      <c r="K467" s="16">
        <v>1.1904761904761905</v>
      </c>
      <c r="L467" s="16">
        <v>1</v>
      </c>
      <c r="M467" s="16">
        <v>1</v>
      </c>
    </row>
    <row r="468" spans="2:13" x14ac:dyDescent="0.25">
      <c r="B468">
        <v>16</v>
      </c>
      <c r="C468" t="s">
        <v>81</v>
      </c>
      <c r="D468">
        <v>2020</v>
      </c>
      <c r="E468">
        <v>0</v>
      </c>
      <c r="F468" s="45">
        <v>50</v>
      </c>
      <c r="G468" s="16">
        <v>1</v>
      </c>
      <c r="H468" s="16">
        <v>1</v>
      </c>
      <c r="I468" s="16">
        <v>1</v>
      </c>
      <c r="J468" s="16">
        <v>1</v>
      </c>
      <c r="K468" s="16">
        <v>1</v>
      </c>
      <c r="L468" s="16">
        <v>1</v>
      </c>
      <c r="M468" s="16">
        <v>1</v>
      </c>
    </row>
    <row r="469" spans="2:13" x14ac:dyDescent="0.25">
      <c r="B469">
        <v>16</v>
      </c>
      <c r="C469" t="s">
        <v>81</v>
      </c>
      <c r="D469">
        <v>2021</v>
      </c>
      <c r="E469">
        <v>0</v>
      </c>
      <c r="F469" s="45">
        <v>50</v>
      </c>
      <c r="G469" s="16">
        <v>0.98101157299999997</v>
      </c>
      <c r="H469" s="16">
        <v>0.98499999999999999</v>
      </c>
      <c r="I469" s="16">
        <v>1</v>
      </c>
      <c r="J469" s="16">
        <v>1</v>
      </c>
      <c r="K469" s="16">
        <v>1.01373004</v>
      </c>
      <c r="L469" s="16">
        <v>1</v>
      </c>
      <c r="M469" s="16">
        <v>1</v>
      </c>
    </row>
    <row r="470" spans="2:13" x14ac:dyDescent="0.25">
      <c r="B470">
        <v>16</v>
      </c>
      <c r="C470" t="s">
        <v>81</v>
      </c>
      <c r="D470">
        <v>2022</v>
      </c>
      <c r="E470">
        <v>0</v>
      </c>
      <c r="F470" s="45">
        <v>50</v>
      </c>
      <c r="G470" s="16">
        <v>0.96202314600000005</v>
      </c>
      <c r="H470" s="16">
        <v>0.97</v>
      </c>
      <c r="I470" s="16">
        <v>1</v>
      </c>
      <c r="J470" s="16">
        <v>1</v>
      </c>
      <c r="K470" s="16">
        <v>1.0274600789999999</v>
      </c>
      <c r="L470" s="16">
        <v>1</v>
      </c>
      <c r="M470" s="16">
        <v>1</v>
      </c>
    </row>
    <row r="471" spans="2:13" x14ac:dyDescent="0.25">
      <c r="B471">
        <v>16</v>
      </c>
      <c r="C471" t="s">
        <v>81</v>
      </c>
      <c r="D471">
        <v>2023</v>
      </c>
      <c r="E471">
        <v>0</v>
      </c>
      <c r="F471" s="45">
        <v>50</v>
      </c>
      <c r="G471" s="16">
        <v>0.94303471900000002</v>
      </c>
      <c r="H471" s="16">
        <v>0.95499999999999996</v>
      </c>
      <c r="I471" s="16">
        <v>1</v>
      </c>
      <c r="J471" s="16">
        <v>1</v>
      </c>
      <c r="K471" s="16">
        <v>1.0411901189999999</v>
      </c>
      <c r="L471" s="16">
        <v>1</v>
      </c>
      <c r="M471" s="16">
        <v>1</v>
      </c>
    </row>
    <row r="472" spans="2:13" x14ac:dyDescent="0.25">
      <c r="B472">
        <v>16</v>
      </c>
      <c r="C472" t="s">
        <v>81</v>
      </c>
      <c r="D472">
        <v>2024</v>
      </c>
      <c r="E472">
        <v>0</v>
      </c>
      <c r="F472" s="45">
        <v>50</v>
      </c>
      <c r="G472" s="16">
        <v>0.92404629199999999</v>
      </c>
      <c r="H472" s="16">
        <v>0.94</v>
      </c>
      <c r="I472" s="16">
        <v>1</v>
      </c>
      <c r="J472" s="16">
        <v>1</v>
      </c>
      <c r="K472" s="16">
        <v>1.0549201580000001</v>
      </c>
      <c r="L472" s="16">
        <v>1</v>
      </c>
      <c r="M472" s="16">
        <v>1</v>
      </c>
    </row>
    <row r="473" spans="2:13" x14ac:dyDescent="0.25">
      <c r="B473">
        <v>16</v>
      </c>
      <c r="C473" t="s">
        <v>81</v>
      </c>
      <c r="D473">
        <v>2025</v>
      </c>
      <c r="E473">
        <v>0</v>
      </c>
      <c r="F473" s="45">
        <v>50</v>
      </c>
      <c r="G473" s="16">
        <v>0.90505786499999996</v>
      </c>
      <c r="H473" s="16">
        <v>0.92500000000000004</v>
      </c>
      <c r="I473" s="16">
        <v>1</v>
      </c>
      <c r="J473" s="16">
        <v>1</v>
      </c>
      <c r="K473" s="16">
        <v>1.0686501980000001</v>
      </c>
      <c r="L473" s="16">
        <v>1</v>
      </c>
      <c r="M473" s="16">
        <v>1</v>
      </c>
    </row>
    <row r="474" spans="2:13" x14ac:dyDescent="0.25">
      <c r="B474">
        <v>16</v>
      </c>
      <c r="C474" t="s">
        <v>81</v>
      </c>
      <c r="D474">
        <v>2026</v>
      </c>
      <c r="E474">
        <v>0</v>
      </c>
      <c r="F474" s="45">
        <v>50</v>
      </c>
      <c r="G474" s="16">
        <v>0.88606943800000004</v>
      </c>
      <c r="H474" s="16">
        <v>0.91</v>
      </c>
      <c r="I474" s="16">
        <v>1</v>
      </c>
      <c r="J474" s="16">
        <v>1</v>
      </c>
      <c r="K474" s="16">
        <v>1.082380237</v>
      </c>
      <c r="L474" s="16">
        <v>1</v>
      </c>
      <c r="M474" s="16">
        <v>1</v>
      </c>
    </row>
    <row r="475" spans="2:13" x14ac:dyDescent="0.25">
      <c r="B475">
        <v>16</v>
      </c>
      <c r="C475" t="s">
        <v>81</v>
      </c>
      <c r="D475">
        <v>2027</v>
      </c>
      <c r="E475">
        <v>0</v>
      </c>
      <c r="F475" s="45">
        <v>50</v>
      </c>
      <c r="G475" s="16">
        <v>0.86708101199999998</v>
      </c>
      <c r="H475" s="16">
        <v>0.89500000000000002</v>
      </c>
      <c r="I475" s="16">
        <v>1</v>
      </c>
      <c r="J475" s="16">
        <v>1</v>
      </c>
      <c r="K475" s="16">
        <v>1.096110277</v>
      </c>
      <c r="L475" s="16">
        <v>1</v>
      </c>
      <c r="M475" s="16">
        <v>1</v>
      </c>
    </row>
    <row r="476" spans="2:13" x14ac:dyDescent="0.25">
      <c r="B476">
        <v>16</v>
      </c>
      <c r="C476" t="s">
        <v>81</v>
      </c>
      <c r="D476">
        <v>2028</v>
      </c>
      <c r="E476">
        <v>0</v>
      </c>
      <c r="F476" s="45">
        <v>50</v>
      </c>
      <c r="G476" s="16">
        <v>0.84809258499999995</v>
      </c>
      <c r="H476" s="16">
        <v>0.88</v>
      </c>
      <c r="I476" s="16">
        <v>1</v>
      </c>
      <c r="J476" s="16">
        <v>1</v>
      </c>
      <c r="K476" s="16">
        <v>1.109840317</v>
      </c>
      <c r="L476" s="16">
        <v>1</v>
      </c>
      <c r="M476" s="16">
        <v>1</v>
      </c>
    </row>
    <row r="477" spans="2:13" x14ac:dyDescent="0.25">
      <c r="B477">
        <v>16</v>
      </c>
      <c r="C477" t="s">
        <v>81</v>
      </c>
      <c r="D477">
        <v>2029</v>
      </c>
      <c r="E477">
        <v>0</v>
      </c>
      <c r="F477" s="45">
        <v>50</v>
      </c>
      <c r="G477" s="16">
        <v>0.82910415800000004</v>
      </c>
      <c r="H477" s="16">
        <v>0.86499999999999999</v>
      </c>
      <c r="I477" s="16">
        <v>1</v>
      </c>
      <c r="J477" s="16">
        <v>1</v>
      </c>
      <c r="K477" s="16">
        <v>1.1235703560000001</v>
      </c>
      <c r="L477" s="16">
        <v>1</v>
      </c>
      <c r="M477" s="16">
        <v>1</v>
      </c>
    </row>
    <row r="478" spans="2:13" x14ac:dyDescent="0.25">
      <c r="B478">
        <v>16</v>
      </c>
      <c r="C478" t="s">
        <v>81</v>
      </c>
      <c r="D478">
        <v>2030</v>
      </c>
      <c r="E478">
        <v>0</v>
      </c>
      <c r="F478" s="45">
        <v>50</v>
      </c>
      <c r="G478" s="16">
        <v>0.81011573100000001</v>
      </c>
      <c r="H478" s="16">
        <v>0.85</v>
      </c>
      <c r="I478" s="16">
        <v>1</v>
      </c>
      <c r="J478" s="16">
        <v>1</v>
      </c>
      <c r="K478" s="16">
        <v>1.1373003960000001</v>
      </c>
      <c r="L478" s="16">
        <v>1</v>
      </c>
      <c r="M478" s="16">
        <v>1</v>
      </c>
    </row>
    <row r="479" spans="2:13" x14ac:dyDescent="0.25">
      <c r="B479">
        <v>16</v>
      </c>
      <c r="C479" t="s">
        <v>81</v>
      </c>
      <c r="D479">
        <v>2031</v>
      </c>
      <c r="E479">
        <v>0</v>
      </c>
      <c r="F479" s="45">
        <v>50</v>
      </c>
      <c r="G479" s="16">
        <v>0.80536862399999998</v>
      </c>
      <c r="H479" s="16">
        <v>0.84609631100000005</v>
      </c>
      <c r="I479" s="16">
        <v>1</v>
      </c>
      <c r="J479" s="16">
        <v>1</v>
      </c>
      <c r="K479" s="16">
        <v>1.1373003960000001</v>
      </c>
      <c r="L479" s="16">
        <v>1</v>
      </c>
      <c r="M479" s="16">
        <v>1</v>
      </c>
    </row>
    <row r="480" spans="2:13" x14ac:dyDescent="0.25">
      <c r="B480">
        <v>16</v>
      </c>
      <c r="C480" t="s">
        <v>81</v>
      </c>
      <c r="D480">
        <v>2032</v>
      </c>
      <c r="E480">
        <v>0</v>
      </c>
      <c r="F480" s="45">
        <v>50</v>
      </c>
      <c r="G480" s="16">
        <v>0.80062151699999995</v>
      </c>
      <c r="H480" s="16">
        <v>0.84219262299999997</v>
      </c>
      <c r="I480" s="16">
        <v>1</v>
      </c>
      <c r="J480" s="16">
        <v>1</v>
      </c>
      <c r="K480" s="16">
        <v>1.1373003960000001</v>
      </c>
      <c r="L480" s="16">
        <v>1</v>
      </c>
      <c r="M480" s="16">
        <v>1</v>
      </c>
    </row>
    <row r="481" spans="2:13" x14ac:dyDescent="0.25">
      <c r="B481">
        <v>16</v>
      </c>
      <c r="C481" t="s">
        <v>81</v>
      </c>
      <c r="D481">
        <v>2033</v>
      </c>
      <c r="E481">
        <v>0</v>
      </c>
      <c r="F481" s="45">
        <v>50</v>
      </c>
      <c r="G481" s="16">
        <v>0.795874411</v>
      </c>
      <c r="H481" s="16">
        <v>0.83828893400000004</v>
      </c>
      <c r="I481" s="16">
        <v>1</v>
      </c>
      <c r="J481" s="16">
        <v>1</v>
      </c>
      <c r="K481" s="16">
        <v>1.1373003960000001</v>
      </c>
      <c r="L481" s="16">
        <v>1</v>
      </c>
      <c r="M481" s="16">
        <v>1</v>
      </c>
    </row>
    <row r="482" spans="2:13" x14ac:dyDescent="0.25">
      <c r="B482">
        <v>16</v>
      </c>
      <c r="C482" t="s">
        <v>81</v>
      </c>
      <c r="D482">
        <v>2034</v>
      </c>
      <c r="E482">
        <v>0</v>
      </c>
      <c r="F482" s="45">
        <v>50</v>
      </c>
      <c r="G482" s="16">
        <v>0.79112730399999998</v>
      </c>
      <c r="H482" s="16">
        <v>0.83438524599999997</v>
      </c>
      <c r="I482" s="16">
        <v>1</v>
      </c>
      <c r="J482" s="16">
        <v>1</v>
      </c>
      <c r="K482" s="16">
        <v>1.1373003960000001</v>
      </c>
      <c r="L482" s="16">
        <v>1</v>
      </c>
      <c r="M482" s="16">
        <v>1</v>
      </c>
    </row>
    <row r="483" spans="2:13" x14ac:dyDescent="0.25">
      <c r="B483">
        <v>16</v>
      </c>
      <c r="C483" t="s">
        <v>81</v>
      </c>
      <c r="D483">
        <v>2035</v>
      </c>
      <c r="E483">
        <v>0</v>
      </c>
      <c r="F483" s="45">
        <v>50</v>
      </c>
      <c r="G483" s="16">
        <v>0.78638019699999995</v>
      </c>
      <c r="H483" s="16">
        <v>0.83048155700000004</v>
      </c>
      <c r="I483" s="16">
        <v>1</v>
      </c>
      <c r="J483" s="16">
        <v>1</v>
      </c>
      <c r="K483" s="16">
        <v>1.1373003960000001</v>
      </c>
      <c r="L483" s="16">
        <v>1</v>
      </c>
      <c r="M483" s="16">
        <v>1</v>
      </c>
    </row>
    <row r="484" spans="2:13" x14ac:dyDescent="0.25">
      <c r="B484">
        <v>16</v>
      </c>
      <c r="C484" t="s">
        <v>81</v>
      </c>
      <c r="D484">
        <v>2036</v>
      </c>
      <c r="E484">
        <v>0</v>
      </c>
      <c r="F484" s="45">
        <v>50</v>
      </c>
      <c r="G484" s="16">
        <v>0.78163309000000003</v>
      </c>
      <c r="H484" s="16">
        <v>0.82657786899999997</v>
      </c>
      <c r="I484" s="16">
        <v>1</v>
      </c>
      <c r="J484" s="16">
        <v>1</v>
      </c>
      <c r="K484" s="16">
        <v>1.1373003960000001</v>
      </c>
      <c r="L484" s="16">
        <v>1</v>
      </c>
      <c r="M484" s="16">
        <v>1</v>
      </c>
    </row>
    <row r="485" spans="2:13" x14ac:dyDescent="0.25">
      <c r="B485">
        <v>16</v>
      </c>
      <c r="C485" t="s">
        <v>81</v>
      </c>
      <c r="D485">
        <v>2037</v>
      </c>
      <c r="E485">
        <v>0</v>
      </c>
      <c r="F485" s="45">
        <v>50</v>
      </c>
      <c r="G485" s="16">
        <v>0.77688598399999997</v>
      </c>
      <c r="H485" s="16">
        <v>0.82267418000000003</v>
      </c>
      <c r="I485" s="16">
        <v>1</v>
      </c>
      <c r="J485" s="16">
        <v>1</v>
      </c>
      <c r="K485" s="16">
        <v>1.1373003960000001</v>
      </c>
      <c r="L485" s="16">
        <v>1</v>
      </c>
      <c r="M485" s="16">
        <v>1</v>
      </c>
    </row>
    <row r="486" spans="2:13" x14ac:dyDescent="0.25">
      <c r="B486">
        <v>16</v>
      </c>
      <c r="C486" t="s">
        <v>81</v>
      </c>
      <c r="D486">
        <v>2038</v>
      </c>
      <c r="E486">
        <v>0</v>
      </c>
      <c r="F486" s="45">
        <v>50</v>
      </c>
      <c r="G486" s="16">
        <v>0.77213887699999995</v>
      </c>
      <c r="H486" s="16">
        <v>0.81877049199999996</v>
      </c>
      <c r="I486" s="16">
        <v>1</v>
      </c>
      <c r="J486" s="16">
        <v>1</v>
      </c>
      <c r="K486" s="16">
        <v>1.1373003960000001</v>
      </c>
      <c r="L486" s="16">
        <v>1</v>
      </c>
      <c r="M486" s="16">
        <v>1</v>
      </c>
    </row>
    <row r="487" spans="2:13" x14ac:dyDescent="0.25">
      <c r="B487">
        <v>16</v>
      </c>
      <c r="C487" t="s">
        <v>81</v>
      </c>
      <c r="D487">
        <v>2039</v>
      </c>
      <c r="E487">
        <v>0</v>
      </c>
      <c r="F487" s="45">
        <v>50</v>
      </c>
      <c r="G487" s="16">
        <v>0.76739177000000003</v>
      </c>
      <c r="H487" s="16">
        <v>0.81486680300000003</v>
      </c>
      <c r="I487" s="16">
        <v>1</v>
      </c>
      <c r="J487" s="16">
        <v>1</v>
      </c>
      <c r="K487" s="16">
        <v>1.1373003960000001</v>
      </c>
      <c r="L487" s="16">
        <v>1</v>
      </c>
      <c r="M487" s="16">
        <v>1</v>
      </c>
    </row>
    <row r="488" spans="2:13" x14ac:dyDescent="0.25">
      <c r="B488">
        <v>16</v>
      </c>
      <c r="C488" t="s">
        <v>81</v>
      </c>
      <c r="D488">
        <v>2040</v>
      </c>
      <c r="E488">
        <v>0</v>
      </c>
      <c r="F488" s="45">
        <v>50</v>
      </c>
      <c r="G488" s="16">
        <v>0.76264466399999997</v>
      </c>
      <c r="H488" s="16">
        <v>0.81096311499999996</v>
      </c>
      <c r="I488" s="16">
        <v>1</v>
      </c>
      <c r="J488" s="16">
        <v>1</v>
      </c>
      <c r="K488" s="16">
        <v>1.1373003960000001</v>
      </c>
      <c r="L488" s="16">
        <v>1</v>
      </c>
      <c r="M488" s="16">
        <v>1</v>
      </c>
    </row>
    <row r="489" spans="2:13" x14ac:dyDescent="0.25">
      <c r="B489">
        <v>16</v>
      </c>
      <c r="C489" t="s">
        <v>81</v>
      </c>
      <c r="D489">
        <v>2041</v>
      </c>
      <c r="E489">
        <v>0</v>
      </c>
      <c r="F489" s="45">
        <v>50</v>
      </c>
      <c r="G489" s="16">
        <v>0.75789755700000006</v>
      </c>
      <c r="H489" s="16">
        <v>0.80705942600000002</v>
      </c>
      <c r="I489" s="16">
        <v>1</v>
      </c>
      <c r="J489" s="16">
        <v>1</v>
      </c>
      <c r="K489" s="16">
        <v>1.1373003960000001</v>
      </c>
      <c r="L489" s="16">
        <v>1</v>
      </c>
      <c r="M489" s="16">
        <v>1</v>
      </c>
    </row>
    <row r="490" spans="2:13" x14ac:dyDescent="0.25">
      <c r="B490">
        <v>16</v>
      </c>
      <c r="C490" t="s">
        <v>81</v>
      </c>
      <c r="D490">
        <v>2042</v>
      </c>
      <c r="E490">
        <v>0</v>
      </c>
      <c r="F490" s="45">
        <v>50</v>
      </c>
      <c r="G490" s="16">
        <v>0.75315045000000003</v>
      </c>
      <c r="H490" s="16">
        <v>0.80315573799999995</v>
      </c>
      <c r="I490" s="16">
        <v>1</v>
      </c>
      <c r="J490" s="16">
        <v>1</v>
      </c>
      <c r="K490" s="16">
        <v>1.1373003960000001</v>
      </c>
      <c r="L490" s="16">
        <v>1</v>
      </c>
      <c r="M490" s="16">
        <v>1</v>
      </c>
    </row>
    <row r="491" spans="2:13" x14ac:dyDescent="0.25">
      <c r="B491">
        <v>16</v>
      </c>
      <c r="C491" t="s">
        <v>81</v>
      </c>
      <c r="D491">
        <v>2043</v>
      </c>
      <c r="E491">
        <v>0</v>
      </c>
      <c r="F491" s="45">
        <v>50</v>
      </c>
      <c r="G491" s="16">
        <v>0.748403343</v>
      </c>
      <c r="H491" s="16">
        <v>0.79925204900000002</v>
      </c>
      <c r="I491" s="16">
        <v>1</v>
      </c>
      <c r="J491" s="16">
        <v>1</v>
      </c>
      <c r="K491" s="16">
        <v>1.1373003960000001</v>
      </c>
      <c r="L491" s="16">
        <v>1</v>
      </c>
      <c r="M491" s="16">
        <v>1</v>
      </c>
    </row>
    <row r="492" spans="2:13" x14ac:dyDescent="0.25">
      <c r="B492">
        <v>16</v>
      </c>
      <c r="C492" t="s">
        <v>81</v>
      </c>
      <c r="D492">
        <v>2044</v>
      </c>
      <c r="E492">
        <v>0</v>
      </c>
      <c r="F492" s="45">
        <v>50</v>
      </c>
      <c r="G492" s="16">
        <v>0.74365623700000005</v>
      </c>
      <c r="H492" s="16">
        <v>0.79534836099999995</v>
      </c>
      <c r="I492" s="16">
        <v>1</v>
      </c>
      <c r="J492" s="16">
        <v>1</v>
      </c>
      <c r="K492" s="16">
        <v>1.1373003960000001</v>
      </c>
      <c r="L492" s="16">
        <v>1</v>
      </c>
      <c r="M492" s="16">
        <v>1</v>
      </c>
    </row>
    <row r="493" spans="2:13" x14ac:dyDescent="0.25">
      <c r="B493">
        <v>16</v>
      </c>
      <c r="C493" t="s">
        <v>81</v>
      </c>
      <c r="D493">
        <v>2045</v>
      </c>
      <c r="E493">
        <v>0</v>
      </c>
      <c r="F493" s="45">
        <v>50</v>
      </c>
      <c r="G493" s="16">
        <v>0.73890913000000003</v>
      </c>
      <c r="H493" s="16">
        <v>0.79144467200000002</v>
      </c>
      <c r="I493" s="16">
        <v>1</v>
      </c>
      <c r="J493" s="16">
        <v>1</v>
      </c>
      <c r="K493" s="16">
        <v>1.1373003960000001</v>
      </c>
      <c r="L493" s="16">
        <v>1</v>
      </c>
      <c r="M493" s="16">
        <v>1</v>
      </c>
    </row>
    <row r="494" spans="2:13" x14ac:dyDescent="0.25">
      <c r="B494">
        <v>16</v>
      </c>
      <c r="C494" t="s">
        <v>81</v>
      </c>
      <c r="D494">
        <v>2046</v>
      </c>
      <c r="E494">
        <v>0</v>
      </c>
      <c r="F494" s="45">
        <v>50</v>
      </c>
      <c r="G494" s="16">
        <v>0.734162023</v>
      </c>
      <c r="H494" s="16">
        <v>0.78754098400000005</v>
      </c>
      <c r="I494" s="16">
        <v>1</v>
      </c>
      <c r="J494" s="16">
        <v>1</v>
      </c>
      <c r="K494" s="16">
        <v>1.1373003960000001</v>
      </c>
      <c r="L494" s="16">
        <v>1</v>
      </c>
      <c r="M494" s="16">
        <v>1</v>
      </c>
    </row>
    <row r="495" spans="2:13" x14ac:dyDescent="0.25">
      <c r="B495">
        <v>16</v>
      </c>
      <c r="C495" t="s">
        <v>81</v>
      </c>
      <c r="D495">
        <v>2047</v>
      </c>
      <c r="E495">
        <v>0</v>
      </c>
      <c r="F495" s="45">
        <v>50</v>
      </c>
      <c r="G495" s="16">
        <v>0.72941491599999997</v>
      </c>
      <c r="H495" s="16">
        <v>0.78363729500000001</v>
      </c>
      <c r="I495" s="16">
        <v>1</v>
      </c>
      <c r="J495" s="16">
        <v>1</v>
      </c>
      <c r="K495" s="16">
        <v>1.1373003960000001</v>
      </c>
      <c r="L495" s="16">
        <v>1</v>
      </c>
      <c r="M495" s="16">
        <v>1</v>
      </c>
    </row>
    <row r="496" spans="2:13" x14ac:dyDescent="0.25">
      <c r="B496">
        <v>16</v>
      </c>
      <c r="C496" t="s">
        <v>81</v>
      </c>
      <c r="D496">
        <v>2048</v>
      </c>
      <c r="E496">
        <v>0</v>
      </c>
      <c r="F496" s="45">
        <v>50</v>
      </c>
      <c r="G496" s="16">
        <v>0.72466781000000002</v>
      </c>
      <c r="H496" s="16">
        <v>0.77973360700000005</v>
      </c>
      <c r="I496" s="16">
        <v>1</v>
      </c>
      <c r="J496" s="16">
        <v>1</v>
      </c>
      <c r="K496" s="16">
        <v>1.1373003960000001</v>
      </c>
      <c r="L496" s="16">
        <v>1</v>
      </c>
      <c r="M496" s="16">
        <v>1</v>
      </c>
    </row>
    <row r="497" spans="2:13" x14ac:dyDescent="0.25">
      <c r="B497">
        <v>16</v>
      </c>
      <c r="C497" t="s">
        <v>81</v>
      </c>
      <c r="D497">
        <v>2049</v>
      </c>
      <c r="E497">
        <v>0</v>
      </c>
      <c r="F497" s="45">
        <v>50</v>
      </c>
      <c r="G497" s="16">
        <v>0.719920703</v>
      </c>
      <c r="H497" s="16">
        <v>0.77582991800000001</v>
      </c>
      <c r="I497" s="16">
        <v>1</v>
      </c>
      <c r="J497" s="16">
        <v>1</v>
      </c>
      <c r="K497" s="16">
        <v>1.1373003960000001</v>
      </c>
      <c r="L497" s="16">
        <v>1</v>
      </c>
      <c r="M497" s="16">
        <v>1</v>
      </c>
    </row>
    <row r="498" spans="2:13" x14ac:dyDescent="0.25">
      <c r="B498">
        <v>16</v>
      </c>
      <c r="C498" t="s">
        <v>81</v>
      </c>
      <c r="D498">
        <v>2050</v>
      </c>
      <c r="E498">
        <v>0</v>
      </c>
      <c r="F498" s="45">
        <v>50</v>
      </c>
      <c r="G498" s="16">
        <v>0.71517359599999997</v>
      </c>
      <c r="H498" s="16">
        <v>0.77192623000000005</v>
      </c>
      <c r="I498" s="16">
        <v>1</v>
      </c>
      <c r="J498" s="16">
        <v>1</v>
      </c>
      <c r="K498" s="16">
        <v>1.1373003960000001</v>
      </c>
      <c r="L498" s="16">
        <v>1</v>
      </c>
      <c r="M498" s="16">
        <v>1</v>
      </c>
    </row>
    <row r="499" spans="2:13" x14ac:dyDescent="0.25">
      <c r="B499">
        <v>17</v>
      </c>
      <c r="C499" t="s">
        <v>48</v>
      </c>
      <c r="D499">
        <v>2020</v>
      </c>
      <c r="E499">
        <v>0</v>
      </c>
      <c r="F499">
        <v>15</v>
      </c>
      <c r="G499" s="16">
        <v>1</v>
      </c>
      <c r="H499" s="16">
        <v>1</v>
      </c>
      <c r="I499" s="16">
        <v>1</v>
      </c>
      <c r="J499" s="16">
        <v>1</v>
      </c>
      <c r="K499" s="16">
        <v>1</v>
      </c>
      <c r="L499" s="16">
        <v>1</v>
      </c>
      <c r="M499" s="16">
        <v>1</v>
      </c>
    </row>
    <row r="500" spans="2:13" x14ac:dyDescent="0.25">
      <c r="B500">
        <v>17</v>
      </c>
      <c r="C500" t="s">
        <v>48</v>
      </c>
      <c r="D500">
        <v>2021</v>
      </c>
      <c r="E500">
        <v>0</v>
      </c>
      <c r="F500">
        <v>15</v>
      </c>
      <c r="G500" s="16">
        <v>0.98</v>
      </c>
      <c r="H500" s="16">
        <v>0.98299999999999998</v>
      </c>
      <c r="I500" s="16">
        <v>1</v>
      </c>
      <c r="J500" s="16">
        <v>1</v>
      </c>
      <c r="K500" s="16">
        <v>1.01373004</v>
      </c>
      <c r="L500" s="16">
        <v>1</v>
      </c>
      <c r="M500" s="16">
        <v>1</v>
      </c>
    </row>
    <row r="501" spans="2:13" x14ac:dyDescent="0.25">
      <c r="B501">
        <v>17</v>
      </c>
      <c r="C501" t="s">
        <v>48</v>
      </c>
      <c r="D501">
        <v>2022</v>
      </c>
      <c r="E501">
        <v>0</v>
      </c>
      <c r="F501">
        <v>15</v>
      </c>
      <c r="G501" s="16">
        <v>0.96</v>
      </c>
      <c r="H501" s="16">
        <v>0.96599999999999997</v>
      </c>
      <c r="I501" s="16">
        <v>1</v>
      </c>
      <c r="J501" s="16">
        <v>1</v>
      </c>
      <c r="K501" s="16">
        <v>1.0274600789999999</v>
      </c>
      <c r="L501" s="16">
        <v>1</v>
      </c>
      <c r="M501" s="16">
        <v>1</v>
      </c>
    </row>
    <row r="502" spans="2:13" x14ac:dyDescent="0.25">
      <c r="B502">
        <v>17</v>
      </c>
      <c r="C502" t="s">
        <v>48</v>
      </c>
      <c r="D502">
        <v>2023</v>
      </c>
      <c r="E502">
        <v>0</v>
      </c>
      <c r="F502">
        <v>15</v>
      </c>
      <c r="G502" s="16">
        <v>0.94</v>
      </c>
      <c r="H502" s="16">
        <v>0.94899999999999995</v>
      </c>
      <c r="I502" s="16">
        <v>1</v>
      </c>
      <c r="J502" s="16">
        <v>1</v>
      </c>
      <c r="K502" s="16">
        <v>1.0411901189999999</v>
      </c>
      <c r="L502" s="16">
        <v>1</v>
      </c>
      <c r="M502" s="16">
        <v>1</v>
      </c>
    </row>
    <row r="503" spans="2:13" x14ac:dyDescent="0.25">
      <c r="B503">
        <v>17</v>
      </c>
      <c r="C503" t="s">
        <v>48</v>
      </c>
      <c r="D503">
        <v>2024</v>
      </c>
      <c r="E503">
        <v>0</v>
      </c>
      <c r="F503">
        <v>15</v>
      </c>
      <c r="G503" s="16">
        <v>0.92</v>
      </c>
      <c r="H503" s="16">
        <v>0.93200000000000005</v>
      </c>
      <c r="I503" s="16">
        <v>1</v>
      </c>
      <c r="J503" s="16">
        <v>1</v>
      </c>
      <c r="K503" s="16">
        <v>1.0549201580000001</v>
      </c>
      <c r="L503" s="16">
        <v>1</v>
      </c>
      <c r="M503" s="16">
        <v>1</v>
      </c>
    </row>
    <row r="504" spans="2:13" x14ac:dyDescent="0.25">
      <c r="B504">
        <v>17</v>
      </c>
      <c r="C504" t="s">
        <v>48</v>
      </c>
      <c r="D504">
        <v>2025</v>
      </c>
      <c r="E504">
        <v>0</v>
      </c>
      <c r="F504">
        <v>15</v>
      </c>
      <c r="G504" s="16">
        <v>0.9</v>
      </c>
      <c r="H504" s="16">
        <v>0.91500000000000004</v>
      </c>
      <c r="I504" s="16">
        <v>1</v>
      </c>
      <c r="J504" s="16">
        <v>1</v>
      </c>
      <c r="K504" s="16">
        <v>1.0686501980000001</v>
      </c>
      <c r="L504" s="16">
        <v>1</v>
      </c>
      <c r="M504" s="16">
        <v>1</v>
      </c>
    </row>
    <row r="505" spans="2:13" x14ac:dyDescent="0.25">
      <c r="B505">
        <v>17</v>
      </c>
      <c r="C505" t="s">
        <v>48</v>
      </c>
      <c r="D505">
        <v>2026</v>
      </c>
      <c r="E505">
        <v>0</v>
      </c>
      <c r="F505">
        <v>15</v>
      </c>
      <c r="G505" s="16">
        <v>0.88</v>
      </c>
      <c r="H505" s="16">
        <v>0.89800000000000002</v>
      </c>
      <c r="I505" s="16">
        <v>1</v>
      </c>
      <c r="J505" s="16">
        <v>1</v>
      </c>
      <c r="K505" s="16">
        <v>1.082380237</v>
      </c>
      <c r="L505" s="16">
        <v>1</v>
      </c>
      <c r="M505" s="16">
        <v>1</v>
      </c>
    </row>
    <row r="506" spans="2:13" x14ac:dyDescent="0.25">
      <c r="B506">
        <v>17</v>
      </c>
      <c r="C506" t="s">
        <v>48</v>
      </c>
      <c r="D506">
        <v>2027</v>
      </c>
      <c r="E506">
        <v>0</v>
      </c>
      <c r="F506">
        <v>15</v>
      </c>
      <c r="G506" s="16">
        <v>0.86</v>
      </c>
      <c r="H506" s="16">
        <v>0.88100000000000001</v>
      </c>
      <c r="I506" s="16">
        <v>1</v>
      </c>
      <c r="J506" s="16">
        <v>1</v>
      </c>
      <c r="K506" s="16">
        <v>1.096110277</v>
      </c>
      <c r="L506" s="16">
        <v>1</v>
      </c>
      <c r="M506" s="16">
        <v>1</v>
      </c>
    </row>
    <row r="507" spans="2:13" x14ac:dyDescent="0.25">
      <c r="B507">
        <v>17</v>
      </c>
      <c r="C507" t="s">
        <v>48</v>
      </c>
      <c r="D507">
        <v>2028</v>
      </c>
      <c r="E507">
        <v>0</v>
      </c>
      <c r="F507">
        <v>15</v>
      </c>
      <c r="G507" s="16">
        <v>0.84</v>
      </c>
      <c r="H507" s="16">
        <v>0.86399999999999999</v>
      </c>
      <c r="I507" s="16">
        <v>1</v>
      </c>
      <c r="J507" s="16">
        <v>1</v>
      </c>
      <c r="K507" s="16">
        <v>1.109840317</v>
      </c>
      <c r="L507" s="16">
        <v>1</v>
      </c>
      <c r="M507" s="16">
        <v>1</v>
      </c>
    </row>
    <row r="508" spans="2:13" x14ac:dyDescent="0.25">
      <c r="B508">
        <v>17</v>
      </c>
      <c r="C508" t="s">
        <v>48</v>
      </c>
      <c r="D508">
        <v>2029</v>
      </c>
      <c r="E508">
        <v>0</v>
      </c>
      <c r="F508">
        <v>15</v>
      </c>
      <c r="G508" s="16">
        <v>0.82</v>
      </c>
      <c r="H508" s="16">
        <v>0.84699999999999998</v>
      </c>
      <c r="I508" s="16">
        <v>1</v>
      </c>
      <c r="J508" s="16">
        <v>1</v>
      </c>
      <c r="K508" s="16">
        <v>1.1235703560000001</v>
      </c>
      <c r="L508" s="16">
        <v>1</v>
      </c>
      <c r="M508" s="16">
        <v>1</v>
      </c>
    </row>
    <row r="509" spans="2:13" x14ac:dyDescent="0.25">
      <c r="B509">
        <v>17</v>
      </c>
      <c r="C509" t="s">
        <v>48</v>
      </c>
      <c r="D509">
        <v>2030</v>
      </c>
      <c r="E509">
        <v>0</v>
      </c>
      <c r="F509">
        <v>15</v>
      </c>
      <c r="G509" s="16">
        <v>0.8</v>
      </c>
      <c r="H509" s="16">
        <v>0.83</v>
      </c>
      <c r="I509" s="16">
        <v>1</v>
      </c>
      <c r="J509" s="16">
        <v>1</v>
      </c>
      <c r="K509" s="16">
        <v>1.1373003960000001</v>
      </c>
      <c r="L509" s="16">
        <v>1</v>
      </c>
      <c r="M509" s="16">
        <v>1</v>
      </c>
    </row>
    <row r="510" spans="2:13" x14ac:dyDescent="0.25">
      <c r="B510">
        <v>17</v>
      </c>
      <c r="C510" t="s">
        <v>48</v>
      </c>
      <c r="D510">
        <v>2031</v>
      </c>
      <c r="E510">
        <v>0</v>
      </c>
      <c r="F510">
        <v>15</v>
      </c>
      <c r="G510" s="16">
        <v>0.79649999999999999</v>
      </c>
      <c r="H510" s="16">
        <v>0.82599999999999996</v>
      </c>
      <c r="I510" s="16">
        <v>1</v>
      </c>
      <c r="J510" s="16">
        <v>1</v>
      </c>
      <c r="K510" s="16">
        <v>1.1373003960000001</v>
      </c>
      <c r="L510" s="16">
        <v>1</v>
      </c>
      <c r="M510" s="16">
        <v>1</v>
      </c>
    </row>
    <row r="511" spans="2:13" x14ac:dyDescent="0.25">
      <c r="B511">
        <v>17</v>
      </c>
      <c r="C511" t="s">
        <v>48</v>
      </c>
      <c r="D511">
        <v>2032</v>
      </c>
      <c r="E511">
        <v>0</v>
      </c>
      <c r="F511">
        <v>15</v>
      </c>
      <c r="G511" s="16">
        <v>0.79300000000000004</v>
      </c>
      <c r="H511" s="16">
        <v>0.82199999999999995</v>
      </c>
      <c r="I511" s="16">
        <v>1</v>
      </c>
      <c r="J511" s="16">
        <v>1</v>
      </c>
      <c r="K511" s="16">
        <v>1.1373003960000001</v>
      </c>
      <c r="L511" s="16">
        <v>1</v>
      </c>
      <c r="M511" s="16">
        <v>1</v>
      </c>
    </row>
    <row r="512" spans="2:13" x14ac:dyDescent="0.25">
      <c r="B512">
        <v>17</v>
      </c>
      <c r="C512" t="s">
        <v>48</v>
      </c>
      <c r="D512">
        <v>2033</v>
      </c>
      <c r="E512">
        <v>0</v>
      </c>
      <c r="F512">
        <v>15</v>
      </c>
      <c r="G512" s="16">
        <v>0.78949999999999998</v>
      </c>
      <c r="H512" s="16">
        <v>0.81799999999999995</v>
      </c>
      <c r="I512" s="16">
        <v>1</v>
      </c>
      <c r="J512" s="16">
        <v>1</v>
      </c>
      <c r="K512" s="16">
        <v>1.1373003960000001</v>
      </c>
      <c r="L512" s="16">
        <v>1</v>
      </c>
      <c r="M512" s="16">
        <v>1</v>
      </c>
    </row>
    <row r="513" spans="2:13" x14ac:dyDescent="0.25">
      <c r="B513">
        <v>17</v>
      </c>
      <c r="C513" t="s">
        <v>48</v>
      </c>
      <c r="D513">
        <v>2034</v>
      </c>
      <c r="E513">
        <v>0</v>
      </c>
      <c r="F513">
        <v>15</v>
      </c>
      <c r="G513" s="16">
        <v>0.78600000000000003</v>
      </c>
      <c r="H513" s="16">
        <v>0.81399999999999995</v>
      </c>
      <c r="I513" s="16">
        <v>1</v>
      </c>
      <c r="J513" s="16">
        <v>1</v>
      </c>
      <c r="K513" s="16">
        <v>1.1373003960000001</v>
      </c>
      <c r="L513" s="16">
        <v>1</v>
      </c>
      <c r="M513" s="16">
        <v>1</v>
      </c>
    </row>
    <row r="514" spans="2:13" x14ac:dyDescent="0.25">
      <c r="B514">
        <v>17</v>
      </c>
      <c r="C514" t="s">
        <v>48</v>
      </c>
      <c r="D514">
        <v>2035</v>
      </c>
      <c r="E514">
        <v>0</v>
      </c>
      <c r="F514">
        <v>15</v>
      </c>
      <c r="G514" s="16">
        <v>0.78249999999999997</v>
      </c>
      <c r="H514" s="16">
        <v>0.81</v>
      </c>
      <c r="I514" s="16">
        <v>1</v>
      </c>
      <c r="J514" s="16">
        <v>1</v>
      </c>
      <c r="K514" s="16">
        <v>1.1373003960000001</v>
      </c>
      <c r="L514" s="16">
        <v>1</v>
      </c>
      <c r="M514" s="16">
        <v>1</v>
      </c>
    </row>
    <row r="515" spans="2:13" x14ac:dyDescent="0.25">
      <c r="B515">
        <v>17</v>
      </c>
      <c r="C515" t="s">
        <v>48</v>
      </c>
      <c r="D515">
        <v>2036</v>
      </c>
      <c r="E515">
        <v>0</v>
      </c>
      <c r="F515">
        <v>15</v>
      </c>
      <c r="G515" s="16">
        <v>0.77900000000000003</v>
      </c>
      <c r="H515" s="16">
        <v>0.80600000000000005</v>
      </c>
      <c r="I515" s="16">
        <v>1</v>
      </c>
      <c r="J515" s="16">
        <v>1</v>
      </c>
      <c r="K515" s="16">
        <v>1.1373003960000001</v>
      </c>
      <c r="L515" s="16">
        <v>1</v>
      </c>
      <c r="M515" s="16">
        <v>1</v>
      </c>
    </row>
    <row r="516" spans="2:13" x14ac:dyDescent="0.25">
      <c r="B516">
        <v>17</v>
      </c>
      <c r="C516" t="s">
        <v>48</v>
      </c>
      <c r="D516">
        <v>2037</v>
      </c>
      <c r="E516">
        <v>0</v>
      </c>
      <c r="F516">
        <v>15</v>
      </c>
      <c r="G516" s="16">
        <v>0.77549999999999997</v>
      </c>
      <c r="H516" s="16">
        <v>0.80200000000000005</v>
      </c>
      <c r="I516" s="16">
        <v>1</v>
      </c>
      <c r="J516" s="16">
        <v>1</v>
      </c>
      <c r="K516" s="16">
        <v>1.1373003960000001</v>
      </c>
      <c r="L516" s="16">
        <v>1</v>
      </c>
      <c r="M516" s="16">
        <v>1</v>
      </c>
    </row>
    <row r="517" spans="2:13" x14ac:dyDescent="0.25">
      <c r="B517">
        <v>17</v>
      </c>
      <c r="C517" t="s">
        <v>48</v>
      </c>
      <c r="D517">
        <v>2038</v>
      </c>
      <c r="E517">
        <v>0</v>
      </c>
      <c r="F517">
        <v>15</v>
      </c>
      <c r="G517" s="16">
        <v>0.77200000000000002</v>
      </c>
      <c r="H517" s="16">
        <v>0.79800000000000004</v>
      </c>
      <c r="I517" s="16">
        <v>1</v>
      </c>
      <c r="J517" s="16">
        <v>1</v>
      </c>
      <c r="K517" s="16">
        <v>1.1373003960000001</v>
      </c>
      <c r="L517" s="16">
        <v>1</v>
      </c>
      <c r="M517" s="16">
        <v>1</v>
      </c>
    </row>
    <row r="518" spans="2:13" x14ac:dyDescent="0.25">
      <c r="B518">
        <v>17</v>
      </c>
      <c r="C518" t="s">
        <v>48</v>
      </c>
      <c r="D518">
        <v>2039</v>
      </c>
      <c r="E518">
        <v>0</v>
      </c>
      <c r="F518">
        <v>15</v>
      </c>
      <c r="G518" s="16">
        <v>0.76849999999999996</v>
      </c>
      <c r="H518" s="16">
        <v>0.79400000000000004</v>
      </c>
      <c r="I518" s="16">
        <v>1</v>
      </c>
      <c r="J518" s="16">
        <v>1</v>
      </c>
      <c r="K518" s="16">
        <v>1.1373003960000001</v>
      </c>
      <c r="L518" s="16">
        <v>1</v>
      </c>
      <c r="M518" s="16">
        <v>1</v>
      </c>
    </row>
    <row r="519" spans="2:13" x14ac:dyDescent="0.25">
      <c r="B519">
        <v>17</v>
      </c>
      <c r="C519" t="s">
        <v>48</v>
      </c>
      <c r="D519">
        <v>2040</v>
      </c>
      <c r="E519">
        <v>0</v>
      </c>
      <c r="F519">
        <v>15</v>
      </c>
      <c r="G519" s="16">
        <v>0.76500000000000001</v>
      </c>
      <c r="H519" s="16">
        <v>0.79</v>
      </c>
      <c r="I519" s="16">
        <v>1</v>
      </c>
      <c r="J519" s="16">
        <v>1</v>
      </c>
      <c r="K519" s="16">
        <v>1.1373003960000001</v>
      </c>
      <c r="L519" s="16">
        <v>1</v>
      </c>
      <c r="M519" s="16">
        <v>1</v>
      </c>
    </row>
    <row r="520" spans="2:13" x14ac:dyDescent="0.25">
      <c r="B520">
        <v>17</v>
      </c>
      <c r="C520" t="s">
        <v>48</v>
      </c>
      <c r="D520">
        <v>2041</v>
      </c>
      <c r="E520">
        <v>0</v>
      </c>
      <c r="F520">
        <v>15</v>
      </c>
      <c r="G520" s="16">
        <v>0.76149999999999995</v>
      </c>
      <c r="H520" s="16">
        <v>0.78600000000000003</v>
      </c>
      <c r="I520" s="16">
        <v>1</v>
      </c>
      <c r="J520" s="16">
        <v>1</v>
      </c>
      <c r="K520" s="16">
        <v>1.1373003960000001</v>
      </c>
      <c r="L520" s="16">
        <v>1</v>
      </c>
      <c r="M520" s="16">
        <v>1</v>
      </c>
    </row>
    <row r="521" spans="2:13" x14ac:dyDescent="0.25">
      <c r="B521">
        <v>17</v>
      </c>
      <c r="C521" t="s">
        <v>48</v>
      </c>
      <c r="D521">
        <v>2042</v>
      </c>
      <c r="E521">
        <v>0</v>
      </c>
      <c r="F521">
        <v>15</v>
      </c>
      <c r="G521" s="16">
        <v>0.75800000000000001</v>
      </c>
      <c r="H521" s="16">
        <v>0.78200000000000003</v>
      </c>
      <c r="I521" s="16">
        <v>1</v>
      </c>
      <c r="J521" s="16">
        <v>1</v>
      </c>
      <c r="K521" s="16">
        <v>1.1373003960000001</v>
      </c>
      <c r="L521" s="16">
        <v>1</v>
      </c>
      <c r="M521" s="16">
        <v>1</v>
      </c>
    </row>
    <row r="522" spans="2:13" x14ac:dyDescent="0.25">
      <c r="B522">
        <v>17</v>
      </c>
      <c r="C522" t="s">
        <v>48</v>
      </c>
      <c r="D522">
        <v>2043</v>
      </c>
      <c r="E522">
        <v>0</v>
      </c>
      <c r="F522">
        <v>15</v>
      </c>
      <c r="G522" s="16">
        <v>0.75449999999999995</v>
      </c>
      <c r="H522" s="16">
        <v>0.77800000000000002</v>
      </c>
      <c r="I522" s="16">
        <v>1</v>
      </c>
      <c r="J522" s="16">
        <v>1</v>
      </c>
      <c r="K522" s="16">
        <v>1.1373003960000001</v>
      </c>
      <c r="L522" s="16">
        <v>1</v>
      </c>
      <c r="M522" s="16">
        <v>1</v>
      </c>
    </row>
    <row r="523" spans="2:13" x14ac:dyDescent="0.25">
      <c r="B523">
        <v>17</v>
      </c>
      <c r="C523" t="s">
        <v>48</v>
      </c>
      <c r="D523">
        <v>2044</v>
      </c>
      <c r="E523">
        <v>0</v>
      </c>
      <c r="F523">
        <v>15</v>
      </c>
      <c r="G523" s="16">
        <v>0.751</v>
      </c>
      <c r="H523" s="16">
        <v>0.77400000000000002</v>
      </c>
      <c r="I523" s="16">
        <v>1</v>
      </c>
      <c r="J523" s="16">
        <v>1</v>
      </c>
      <c r="K523" s="16">
        <v>1.1373003960000001</v>
      </c>
      <c r="L523" s="16">
        <v>1</v>
      </c>
      <c r="M523" s="16">
        <v>1</v>
      </c>
    </row>
    <row r="524" spans="2:13" x14ac:dyDescent="0.25">
      <c r="B524">
        <v>17</v>
      </c>
      <c r="C524" t="s">
        <v>48</v>
      </c>
      <c r="D524">
        <v>2045</v>
      </c>
      <c r="E524">
        <v>0</v>
      </c>
      <c r="F524">
        <v>15</v>
      </c>
      <c r="G524" s="16">
        <v>0.74750000000000005</v>
      </c>
      <c r="H524" s="16">
        <v>0.77</v>
      </c>
      <c r="I524" s="16">
        <v>1</v>
      </c>
      <c r="J524" s="16">
        <v>1</v>
      </c>
      <c r="K524" s="16">
        <v>1.1373003960000001</v>
      </c>
      <c r="L524" s="16">
        <v>1</v>
      </c>
      <c r="M524" s="16">
        <v>1</v>
      </c>
    </row>
    <row r="525" spans="2:13" x14ac:dyDescent="0.25">
      <c r="B525">
        <v>17</v>
      </c>
      <c r="C525" t="s">
        <v>48</v>
      </c>
      <c r="D525">
        <v>2046</v>
      </c>
      <c r="E525">
        <v>0</v>
      </c>
      <c r="F525">
        <v>15</v>
      </c>
      <c r="G525" s="16">
        <v>0.74399999999999999</v>
      </c>
      <c r="H525" s="16">
        <v>0.76600000000000001</v>
      </c>
      <c r="I525" s="16">
        <v>1</v>
      </c>
      <c r="J525" s="16">
        <v>1</v>
      </c>
      <c r="K525" s="16">
        <v>1.1373003960000001</v>
      </c>
      <c r="L525" s="16">
        <v>1</v>
      </c>
      <c r="M525" s="16">
        <v>1</v>
      </c>
    </row>
    <row r="526" spans="2:13" x14ac:dyDescent="0.25">
      <c r="B526">
        <v>17</v>
      </c>
      <c r="C526" t="s">
        <v>48</v>
      </c>
      <c r="D526">
        <v>2047</v>
      </c>
      <c r="E526">
        <v>0</v>
      </c>
      <c r="F526">
        <v>15</v>
      </c>
      <c r="G526" s="16">
        <v>0.74050000000000005</v>
      </c>
      <c r="H526" s="16">
        <v>0.76200000000000001</v>
      </c>
      <c r="I526" s="16">
        <v>1</v>
      </c>
      <c r="J526" s="16">
        <v>1</v>
      </c>
      <c r="K526" s="16">
        <v>1.1373003960000001</v>
      </c>
      <c r="L526" s="16">
        <v>1</v>
      </c>
      <c r="M526" s="16">
        <v>1</v>
      </c>
    </row>
    <row r="527" spans="2:13" x14ac:dyDescent="0.25">
      <c r="B527">
        <v>17</v>
      </c>
      <c r="C527" t="s">
        <v>48</v>
      </c>
      <c r="D527">
        <v>2048</v>
      </c>
      <c r="E527">
        <v>0</v>
      </c>
      <c r="F527">
        <v>15</v>
      </c>
      <c r="G527" s="16">
        <v>0.73699999999999999</v>
      </c>
      <c r="H527" s="16">
        <v>0.75800000000000001</v>
      </c>
      <c r="I527" s="16">
        <v>1</v>
      </c>
      <c r="J527" s="16">
        <v>1</v>
      </c>
      <c r="K527" s="16">
        <v>1.1373003960000001</v>
      </c>
      <c r="L527" s="16">
        <v>1</v>
      </c>
      <c r="M527" s="16">
        <v>1</v>
      </c>
    </row>
    <row r="528" spans="2:13" x14ac:dyDescent="0.25">
      <c r="B528">
        <v>17</v>
      </c>
      <c r="C528" t="s">
        <v>48</v>
      </c>
      <c r="D528">
        <v>2049</v>
      </c>
      <c r="E528">
        <v>0</v>
      </c>
      <c r="F528">
        <v>15</v>
      </c>
      <c r="G528" s="16">
        <v>0.73350000000000004</v>
      </c>
      <c r="H528" s="16">
        <v>0.754</v>
      </c>
      <c r="I528" s="16">
        <v>1</v>
      </c>
      <c r="J528" s="16">
        <v>1</v>
      </c>
      <c r="K528" s="16">
        <v>1.1373003960000001</v>
      </c>
      <c r="L528" s="16">
        <v>1</v>
      </c>
      <c r="M528" s="16">
        <v>1</v>
      </c>
    </row>
    <row r="529" spans="2:13" x14ac:dyDescent="0.25">
      <c r="B529">
        <v>17</v>
      </c>
      <c r="C529" t="s">
        <v>48</v>
      </c>
      <c r="D529">
        <v>2050</v>
      </c>
      <c r="E529">
        <v>0</v>
      </c>
      <c r="F529">
        <v>15</v>
      </c>
      <c r="G529" s="16">
        <v>0.73</v>
      </c>
      <c r="H529" s="16">
        <v>0.75</v>
      </c>
      <c r="I529" s="16">
        <v>1</v>
      </c>
      <c r="J529" s="16">
        <v>1</v>
      </c>
      <c r="K529" s="16">
        <v>1.1373003960000001</v>
      </c>
      <c r="L529" s="16">
        <v>1</v>
      </c>
      <c r="M529" s="16">
        <v>1</v>
      </c>
    </row>
    <row r="530" spans="2:13" x14ac:dyDescent="0.25">
      <c r="B530">
        <v>18</v>
      </c>
      <c r="C530" t="s">
        <v>59</v>
      </c>
      <c r="D530">
        <v>2020</v>
      </c>
      <c r="E530">
        <v>0</v>
      </c>
      <c r="F530" s="45">
        <v>15</v>
      </c>
      <c r="G530" s="16">
        <v>1</v>
      </c>
      <c r="H530" s="16">
        <v>1</v>
      </c>
      <c r="I530" s="16">
        <v>1</v>
      </c>
      <c r="J530" s="16">
        <v>1</v>
      </c>
      <c r="K530" s="16">
        <v>1</v>
      </c>
      <c r="L530" s="16">
        <v>1</v>
      </c>
      <c r="M530" s="16">
        <v>1</v>
      </c>
    </row>
    <row r="531" spans="2:13" x14ac:dyDescent="0.25">
      <c r="B531">
        <v>18</v>
      </c>
      <c r="C531" t="s">
        <v>59</v>
      </c>
      <c r="D531">
        <v>2021</v>
      </c>
      <c r="E531">
        <v>0</v>
      </c>
      <c r="F531" s="45">
        <v>15</v>
      </c>
      <c r="G531" s="16">
        <v>0.99099999999999999</v>
      </c>
      <c r="H531" s="16">
        <v>1</v>
      </c>
      <c r="I531" s="16">
        <v>1</v>
      </c>
      <c r="J531" s="16">
        <v>1</v>
      </c>
      <c r="K531" s="16">
        <v>1</v>
      </c>
      <c r="L531" s="16">
        <v>1</v>
      </c>
      <c r="M531" s="16">
        <v>1</v>
      </c>
    </row>
    <row r="532" spans="2:13" x14ac:dyDescent="0.25">
      <c r="B532">
        <v>18</v>
      </c>
      <c r="C532" t="s">
        <v>59</v>
      </c>
      <c r="D532">
        <v>2022</v>
      </c>
      <c r="E532">
        <v>0</v>
      </c>
      <c r="F532" s="45">
        <v>15</v>
      </c>
      <c r="G532" s="16">
        <v>0.98199999999999998</v>
      </c>
      <c r="H532" s="16">
        <v>1</v>
      </c>
      <c r="I532" s="16">
        <v>1</v>
      </c>
      <c r="J532" s="16">
        <v>1</v>
      </c>
      <c r="K532" s="16">
        <v>1</v>
      </c>
      <c r="L532" s="16">
        <v>1</v>
      </c>
      <c r="M532" s="16">
        <v>1</v>
      </c>
    </row>
    <row r="533" spans="2:13" x14ac:dyDescent="0.25">
      <c r="B533">
        <v>18</v>
      </c>
      <c r="C533" t="s">
        <v>59</v>
      </c>
      <c r="D533">
        <v>2023</v>
      </c>
      <c r="E533">
        <v>0</v>
      </c>
      <c r="F533" s="45">
        <v>15</v>
      </c>
      <c r="G533" s="16">
        <v>0.97299999999999998</v>
      </c>
      <c r="H533" s="16">
        <v>1</v>
      </c>
      <c r="I533" s="16">
        <v>1</v>
      </c>
      <c r="J533" s="16">
        <v>1</v>
      </c>
      <c r="K533" s="16">
        <v>1</v>
      </c>
      <c r="L533" s="16">
        <v>1</v>
      </c>
      <c r="M533" s="16">
        <v>1</v>
      </c>
    </row>
    <row r="534" spans="2:13" x14ac:dyDescent="0.25">
      <c r="B534">
        <v>18</v>
      </c>
      <c r="C534" t="s">
        <v>59</v>
      </c>
      <c r="D534">
        <v>2024</v>
      </c>
      <c r="E534">
        <v>0</v>
      </c>
      <c r="F534" s="45">
        <v>15</v>
      </c>
      <c r="G534" s="16">
        <v>0.96399999999999997</v>
      </c>
      <c r="H534" s="16">
        <v>1</v>
      </c>
      <c r="I534" s="16">
        <v>1</v>
      </c>
      <c r="J534" s="16">
        <v>1</v>
      </c>
      <c r="K534" s="16">
        <v>1</v>
      </c>
      <c r="L534" s="16">
        <v>1</v>
      </c>
      <c r="M534" s="16">
        <v>1</v>
      </c>
    </row>
    <row r="535" spans="2:13" x14ac:dyDescent="0.25">
      <c r="B535">
        <v>18</v>
      </c>
      <c r="C535" t="s">
        <v>59</v>
      </c>
      <c r="D535">
        <v>2025</v>
      </c>
      <c r="E535">
        <v>0</v>
      </c>
      <c r="F535" s="45">
        <v>15</v>
      </c>
      <c r="G535" s="16">
        <v>0.95499999999999996</v>
      </c>
      <c r="H535" s="16">
        <v>1</v>
      </c>
      <c r="I535" s="16">
        <v>1</v>
      </c>
      <c r="J535" s="16">
        <v>1</v>
      </c>
      <c r="K535" s="16">
        <v>1</v>
      </c>
      <c r="L535" s="16">
        <v>1</v>
      </c>
      <c r="M535" s="16">
        <v>1</v>
      </c>
    </row>
    <row r="536" spans="2:13" x14ac:dyDescent="0.25">
      <c r="B536">
        <v>18</v>
      </c>
      <c r="C536" t="s">
        <v>59</v>
      </c>
      <c r="D536">
        <v>2026</v>
      </c>
      <c r="E536">
        <v>0</v>
      </c>
      <c r="F536" s="45">
        <v>15</v>
      </c>
      <c r="G536" s="16">
        <v>0.94599999999999995</v>
      </c>
      <c r="H536" s="16">
        <v>1</v>
      </c>
      <c r="I536" s="16">
        <v>1</v>
      </c>
      <c r="J536" s="16">
        <v>1</v>
      </c>
      <c r="K536" s="16">
        <v>1</v>
      </c>
      <c r="L536" s="16">
        <v>1</v>
      </c>
      <c r="M536" s="16">
        <v>1</v>
      </c>
    </row>
    <row r="537" spans="2:13" x14ac:dyDescent="0.25">
      <c r="B537">
        <v>18</v>
      </c>
      <c r="C537" t="s">
        <v>59</v>
      </c>
      <c r="D537">
        <v>2027</v>
      </c>
      <c r="E537">
        <v>0</v>
      </c>
      <c r="F537" s="45">
        <v>15</v>
      </c>
      <c r="G537" s="16">
        <v>0.93700000000000006</v>
      </c>
      <c r="H537" s="16">
        <v>1</v>
      </c>
      <c r="I537" s="16">
        <v>1</v>
      </c>
      <c r="J537" s="16">
        <v>1</v>
      </c>
      <c r="K537" s="16">
        <v>1</v>
      </c>
      <c r="L537" s="16">
        <v>1</v>
      </c>
      <c r="M537" s="16">
        <v>1</v>
      </c>
    </row>
    <row r="538" spans="2:13" x14ac:dyDescent="0.25">
      <c r="B538">
        <v>18</v>
      </c>
      <c r="C538" t="s">
        <v>59</v>
      </c>
      <c r="D538">
        <v>2028</v>
      </c>
      <c r="E538">
        <v>0</v>
      </c>
      <c r="F538" s="45">
        <v>15</v>
      </c>
      <c r="G538" s="16">
        <v>0.92800000000000005</v>
      </c>
      <c r="H538" s="16">
        <v>1</v>
      </c>
      <c r="I538" s="16">
        <v>1</v>
      </c>
      <c r="J538" s="16">
        <v>1</v>
      </c>
      <c r="K538" s="16">
        <v>1</v>
      </c>
      <c r="L538" s="16">
        <v>1</v>
      </c>
      <c r="M538" s="16">
        <v>1</v>
      </c>
    </row>
    <row r="539" spans="2:13" x14ac:dyDescent="0.25">
      <c r="B539">
        <v>18</v>
      </c>
      <c r="C539" t="s">
        <v>59</v>
      </c>
      <c r="D539">
        <v>2029</v>
      </c>
      <c r="E539">
        <v>0</v>
      </c>
      <c r="F539" s="45">
        <v>15</v>
      </c>
      <c r="G539" s="16">
        <v>0.91900000000000004</v>
      </c>
      <c r="H539" s="16">
        <v>1</v>
      </c>
      <c r="I539" s="16">
        <v>1</v>
      </c>
      <c r="J539" s="16">
        <v>1</v>
      </c>
      <c r="K539" s="16">
        <v>1</v>
      </c>
      <c r="L539" s="16">
        <v>1</v>
      </c>
      <c r="M539" s="16">
        <v>1</v>
      </c>
    </row>
    <row r="540" spans="2:13" x14ac:dyDescent="0.25">
      <c r="B540">
        <v>18</v>
      </c>
      <c r="C540" t="s">
        <v>59</v>
      </c>
      <c r="D540">
        <v>2030</v>
      </c>
      <c r="E540">
        <v>0</v>
      </c>
      <c r="F540" s="45">
        <v>15</v>
      </c>
      <c r="G540" s="16">
        <v>0.91</v>
      </c>
      <c r="H540" s="16">
        <v>1</v>
      </c>
      <c r="I540" s="16">
        <v>1</v>
      </c>
      <c r="J540" s="16">
        <v>1</v>
      </c>
      <c r="K540" s="16">
        <v>1</v>
      </c>
      <c r="L540" s="16">
        <v>1</v>
      </c>
      <c r="M540" s="16">
        <v>1</v>
      </c>
    </row>
    <row r="541" spans="2:13" x14ac:dyDescent="0.25">
      <c r="B541">
        <v>18</v>
      </c>
      <c r="C541" t="s">
        <v>59</v>
      </c>
      <c r="D541">
        <v>2031</v>
      </c>
      <c r="E541">
        <v>0</v>
      </c>
      <c r="F541" s="45">
        <v>15</v>
      </c>
      <c r="G541" s="16">
        <v>0.91</v>
      </c>
      <c r="H541" s="16">
        <v>1</v>
      </c>
      <c r="I541" s="16">
        <v>1</v>
      </c>
      <c r="J541" s="16">
        <v>1</v>
      </c>
      <c r="K541" s="16">
        <v>1</v>
      </c>
      <c r="L541" s="16">
        <v>1</v>
      </c>
      <c r="M541" s="16">
        <v>1</v>
      </c>
    </row>
    <row r="542" spans="2:13" x14ac:dyDescent="0.25">
      <c r="B542">
        <v>18</v>
      </c>
      <c r="C542" t="s">
        <v>59</v>
      </c>
      <c r="D542">
        <v>2032</v>
      </c>
      <c r="E542">
        <v>0</v>
      </c>
      <c r="F542" s="45">
        <v>15</v>
      </c>
      <c r="G542" s="16">
        <v>0.91</v>
      </c>
      <c r="H542" s="16">
        <v>1</v>
      </c>
      <c r="I542" s="16">
        <v>1</v>
      </c>
      <c r="J542" s="16">
        <v>1</v>
      </c>
      <c r="K542" s="16">
        <v>1</v>
      </c>
      <c r="L542" s="16">
        <v>1</v>
      </c>
      <c r="M542" s="16">
        <v>1</v>
      </c>
    </row>
    <row r="543" spans="2:13" x14ac:dyDescent="0.25">
      <c r="B543">
        <v>18</v>
      </c>
      <c r="C543" t="s">
        <v>59</v>
      </c>
      <c r="D543">
        <v>2033</v>
      </c>
      <c r="E543">
        <v>0</v>
      </c>
      <c r="F543" s="45">
        <v>15</v>
      </c>
      <c r="G543" s="16">
        <v>0.91</v>
      </c>
      <c r="H543" s="16">
        <v>1</v>
      </c>
      <c r="I543" s="16">
        <v>1</v>
      </c>
      <c r="J543" s="16">
        <v>1</v>
      </c>
      <c r="K543" s="16">
        <v>1</v>
      </c>
      <c r="L543" s="16">
        <v>1</v>
      </c>
      <c r="M543" s="16">
        <v>1</v>
      </c>
    </row>
    <row r="544" spans="2:13" x14ac:dyDescent="0.25">
      <c r="B544">
        <v>18</v>
      </c>
      <c r="C544" t="s">
        <v>59</v>
      </c>
      <c r="D544">
        <v>2034</v>
      </c>
      <c r="E544">
        <v>0</v>
      </c>
      <c r="F544" s="45">
        <v>15</v>
      </c>
      <c r="G544" s="16">
        <v>0.91</v>
      </c>
      <c r="H544" s="16">
        <v>1</v>
      </c>
      <c r="I544" s="16">
        <v>1</v>
      </c>
      <c r="J544" s="16">
        <v>1</v>
      </c>
      <c r="K544" s="16">
        <v>1</v>
      </c>
      <c r="L544" s="16">
        <v>1</v>
      </c>
      <c r="M544" s="16">
        <v>1</v>
      </c>
    </row>
    <row r="545" spans="2:13" x14ac:dyDescent="0.25">
      <c r="B545">
        <v>18</v>
      </c>
      <c r="C545" t="s">
        <v>59</v>
      </c>
      <c r="D545">
        <v>2035</v>
      </c>
      <c r="E545">
        <v>0</v>
      </c>
      <c r="F545" s="45">
        <v>15</v>
      </c>
      <c r="G545" s="16">
        <v>0.91</v>
      </c>
      <c r="H545" s="16">
        <v>1</v>
      </c>
      <c r="I545" s="16">
        <v>1</v>
      </c>
      <c r="J545" s="16">
        <v>1</v>
      </c>
      <c r="K545" s="16">
        <v>1</v>
      </c>
      <c r="L545" s="16">
        <v>1</v>
      </c>
      <c r="M545" s="16">
        <v>1</v>
      </c>
    </row>
    <row r="546" spans="2:13" x14ac:dyDescent="0.25">
      <c r="B546">
        <v>18</v>
      </c>
      <c r="C546" t="s">
        <v>59</v>
      </c>
      <c r="D546">
        <v>2036</v>
      </c>
      <c r="E546">
        <v>0</v>
      </c>
      <c r="F546" s="45">
        <v>15</v>
      </c>
      <c r="G546" s="16">
        <v>0.91</v>
      </c>
      <c r="H546" s="16">
        <v>1</v>
      </c>
      <c r="I546" s="16">
        <v>1</v>
      </c>
      <c r="J546" s="16">
        <v>1</v>
      </c>
      <c r="K546" s="16">
        <v>1</v>
      </c>
      <c r="L546" s="16">
        <v>1</v>
      </c>
      <c r="M546" s="16">
        <v>1</v>
      </c>
    </row>
    <row r="547" spans="2:13" x14ac:dyDescent="0.25">
      <c r="B547">
        <v>18</v>
      </c>
      <c r="C547" t="s">
        <v>59</v>
      </c>
      <c r="D547">
        <v>2037</v>
      </c>
      <c r="E547">
        <v>0</v>
      </c>
      <c r="F547" s="45">
        <v>15</v>
      </c>
      <c r="G547" s="16">
        <v>0.91</v>
      </c>
      <c r="H547" s="16">
        <v>1</v>
      </c>
      <c r="I547" s="16">
        <v>1</v>
      </c>
      <c r="J547" s="16">
        <v>1</v>
      </c>
      <c r="K547" s="16">
        <v>1</v>
      </c>
      <c r="L547" s="16">
        <v>1</v>
      </c>
      <c r="M547" s="16">
        <v>1</v>
      </c>
    </row>
    <row r="548" spans="2:13" x14ac:dyDescent="0.25">
      <c r="B548">
        <v>18</v>
      </c>
      <c r="C548" t="s">
        <v>59</v>
      </c>
      <c r="D548">
        <v>2038</v>
      </c>
      <c r="E548">
        <v>0</v>
      </c>
      <c r="F548" s="45">
        <v>15</v>
      </c>
      <c r="G548" s="16">
        <v>0.91</v>
      </c>
      <c r="H548" s="16">
        <v>1</v>
      </c>
      <c r="I548" s="16">
        <v>1</v>
      </c>
      <c r="J548" s="16">
        <v>1</v>
      </c>
      <c r="K548" s="16">
        <v>1</v>
      </c>
      <c r="L548" s="16">
        <v>1</v>
      </c>
      <c r="M548" s="16">
        <v>1</v>
      </c>
    </row>
    <row r="549" spans="2:13" x14ac:dyDescent="0.25">
      <c r="B549">
        <v>18</v>
      </c>
      <c r="C549" t="s">
        <v>59</v>
      </c>
      <c r="D549">
        <v>2039</v>
      </c>
      <c r="E549">
        <v>0</v>
      </c>
      <c r="F549" s="45">
        <v>15</v>
      </c>
      <c r="G549" s="16">
        <v>0.91</v>
      </c>
      <c r="H549" s="16">
        <v>1</v>
      </c>
      <c r="I549" s="16">
        <v>1</v>
      </c>
      <c r="J549" s="16">
        <v>1</v>
      </c>
      <c r="K549" s="16">
        <v>1</v>
      </c>
      <c r="L549" s="16">
        <v>1</v>
      </c>
      <c r="M549" s="16">
        <v>1</v>
      </c>
    </row>
    <row r="550" spans="2:13" x14ac:dyDescent="0.25">
      <c r="B550">
        <v>18</v>
      </c>
      <c r="C550" t="s">
        <v>59</v>
      </c>
      <c r="D550">
        <v>2040</v>
      </c>
      <c r="E550">
        <v>0</v>
      </c>
      <c r="F550" s="45">
        <v>15</v>
      </c>
      <c r="G550" s="16">
        <v>0.91</v>
      </c>
      <c r="H550" s="16">
        <v>1</v>
      </c>
      <c r="I550" s="16">
        <v>1</v>
      </c>
      <c r="J550" s="16">
        <v>1</v>
      </c>
      <c r="K550" s="16">
        <v>1</v>
      </c>
      <c r="L550" s="16">
        <v>1</v>
      </c>
      <c r="M550" s="16">
        <v>1</v>
      </c>
    </row>
    <row r="551" spans="2:13" x14ac:dyDescent="0.25">
      <c r="B551">
        <v>18</v>
      </c>
      <c r="C551" t="s">
        <v>59</v>
      </c>
      <c r="D551">
        <v>2041</v>
      </c>
      <c r="E551">
        <v>0</v>
      </c>
      <c r="F551" s="45">
        <v>15</v>
      </c>
      <c r="G551" s="16">
        <v>0.91</v>
      </c>
      <c r="H551" s="16">
        <v>1</v>
      </c>
      <c r="I551" s="16">
        <v>1</v>
      </c>
      <c r="J551" s="16">
        <v>1</v>
      </c>
      <c r="K551" s="16">
        <v>1</v>
      </c>
      <c r="L551" s="16">
        <v>1</v>
      </c>
      <c r="M551" s="16">
        <v>1</v>
      </c>
    </row>
    <row r="552" spans="2:13" x14ac:dyDescent="0.25">
      <c r="B552">
        <v>18</v>
      </c>
      <c r="C552" t="s">
        <v>59</v>
      </c>
      <c r="D552">
        <v>2042</v>
      </c>
      <c r="E552">
        <v>0</v>
      </c>
      <c r="F552" s="45">
        <v>15</v>
      </c>
      <c r="G552" s="16">
        <v>0.91</v>
      </c>
      <c r="H552" s="16">
        <v>1</v>
      </c>
      <c r="I552" s="16">
        <v>1</v>
      </c>
      <c r="J552" s="16">
        <v>1</v>
      </c>
      <c r="K552" s="16">
        <v>1</v>
      </c>
      <c r="L552" s="16">
        <v>1</v>
      </c>
      <c r="M552" s="16">
        <v>1</v>
      </c>
    </row>
    <row r="553" spans="2:13" x14ac:dyDescent="0.25">
      <c r="B553">
        <v>18</v>
      </c>
      <c r="C553" t="s">
        <v>59</v>
      </c>
      <c r="D553">
        <v>2043</v>
      </c>
      <c r="E553">
        <v>0</v>
      </c>
      <c r="F553" s="45">
        <v>15</v>
      </c>
      <c r="G553" s="16">
        <v>0.91</v>
      </c>
      <c r="H553" s="16">
        <v>1</v>
      </c>
      <c r="I553" s="16">
        <v>1</v>
      </c>
      <c r="J553" s="16">
        <v>1</v>
      </c>
      <c r="K553" s="16">
        <v>1</v>
      </c>
      <c r="L553" s="16">
        <v>1</v>
      </c>
      <c r="M553" s="16">
        <v>1</v>
      </c>
    </row>
    <row r="554" spans="2:13" x14ac:dyDescent="0.25">
      <c r="B554">
        <v>18</v>
      </c>
      <c r="C554" t="s">
        <v>59</v>
      </c>
      <c r="D554">
        <v>2044</v>
      </c>
      <c r="E554">
        <v>0</v>
      </c>
      <c r="F554" s="45">
        <v>15</v>
      </c>
      <c r="G554" s="16">
        <v>0.91</v>
      </c>
      <c r="H554" s="16">
        <v>1</v>
      </c>
      <c r="I554" s="16">
        <v>1</v>
      </c>
      <c r="J554" s="16">
        <v>1</v>
      </c>
      <c r="K554" s="16">
        <v>1</v>
      </c>
      <c r="L554" s="16">
        <v>1</v>
      </c>
      <c r="M554" s="16">
        <v>1</v>
      </c>
    </row>
    <row r="555" spans="2:13" x14ac:dyDescent="0.25">
      <c r="B555">
        <v>18</v>
      </c>
      <c r="C555" t="s">
        <v>59</v>
      </c>
      <c r="D555">
        <v>2045</v>
      </c>
      <c r="E555">
        <v>0</v>
      </c>
      <c r="F555" s="45">
        <v>15</v>
      </c>
      <c r="G555" s="16">
        <v>0.91</v>
      </c>
      <c r="H555" s="16">
        <v>1</v>
      </c>
      <c r="I555" s="16">
        <v>1</v>
      </c>
      <c r="J555" s="16">
        <v>1</v>
      </c>
      <c r="K555" s="16">
        <v>1</v>
      </c>
      <c r="L555" s="16">
        <v>1</v>
      </c>
      <c r="M555" s="16">
        <v>1</v>
      </c>
    </row>
    <row r="556" spans="2:13" x14ac:dyDescent="0.25">
      <c r="B556">
        <v>18</v>
      </c>
      <c r="C556" t="s">
        <v>59</v>
      </c>
      <c r="D556">
        <v>2046</v>
      </c>
      <c r="E556">
        <v>0</v>
      </c>
      <c r="F556" s="45">
        <v>15</v>
      </c>
      <c r="G556" s="16">
        <v>0.91</v>
      </c>
      <c r="H556" s="16">
        <v>1</v>
      </c>
      <c r="I556" s="16">
        <v>1</v>
      </c>
      <c r="J556" s="16">
        <v>1</v>
      </c>
      <c r="K556" s="16">
        <v>1</v>
      </c>
      <c r="L556" s="16">
        <v>1</v>
      </c>
      <c r="M556" s="16">
        <v>1</v>
      </c>
    </row>
    <row r="557" spans="2:13" x14ac:dyDescent="0.25">
      <c r="B557">
        <v>18</v>
      </c>
      <c r="C557" t="s">
        <v>59</v>
      </c>
      <c r="D557">
        <v>2047</v>
      </c>
      <c r="E557">
        <v>0</v>
      </c>
      <c r="F557" s="45">
        <v>15</v>
      </c>
      <c r="G557" s="16">
        <v>0.91</v>
      </c>
      <c r="H557" s="16">
        <v>1</v>
      </c>
      <c r="I557" s="16">
        <v>1</v>
      </c>
      <c r="J557" s="16">
        <v>1</v>
      </c>
      <c r="K557" s="16">
        <v>1</v>
      </c>
      <c r="L557" s="16">
        <v>1</v>
      </c>
      <c r="M557" s="16">
        <v>1</v>
      </c>
    </row>
    <row r="558" spans="2:13" x14ac:dyDescent="0.25">
      <c r="B558">
        <v>18</v>
      </c>
      <c r="C558" t="s">
        <v>59</v>
      </c>
      <c r="D558">
        <v>2048</v>
      </c>
      <c r="E558">
        <v>0</v>
      </c>
      <c r="F558" s="45">
        <v>15</v>
      </c>
      <c r="G558" s="16">
        <v>0.91</v>
      </c>
      <c r="H558" s="16">
        <v>1</v>
      </c>
      <c r="I558" s="16">
        <v>1</v>
      </c>
      <c r="J558" s="16">
        <v>1</v>
      </c>
      <c r="K558" s="16">
        <v>1</v>
      </c>
      <c r="L558" s="16">
        <v>1</v>
      </c>
      <c r="M558" s="16">
        <v>1</v>
      </c>
    </row>
    <row r="559" spans="2:13" x14ac:dyDescent="0.25">
      <c r="B559">
        <v>18</v>
      </c>
      <c r="C559" t="s">
        <v>59</v>
      </c>
      <c r="D559">
        <v>2049</v>
      </c>
      <c r="E559">
        <v>0</v>
      </c>
      <c r="F559" s="45">
        <v>15</v>
      </c>
      <c r="G559" s="16">
        <v>0.91</v>
      </c>
      <c r="H559" s="16">
        <v>1</v>
      </c>
      <c r="I559" s="16">
        <v>1</v>
      </c>
      <c r="J559" s="16">
        <v>1</v>
      </c>
      <c r="K559" s="16">
        <v>1</v>
      </c>
      <c r="L559" s="16">
        <v>1</v>
      </c>
      <c r="M559" s="16">
        <v>1</v>
      </c>
    </row>
    <row r="560" spans="2:13" x14ac:dyDescent="0.25">
      <c r="B560">
        <v>18</v>
      </c>
      <c r="C560" t="s">
        <v>59</v>
      </c>
      <c r="D560">
        <v>2050</v>
      </c>
      <c r="E560">
        <v>0</v>
      </c>
      <c r="F560" s="45">
        <v>15</v>
      </c>
      <c r="G560" s="16">
        <v>0.91</v>
      </c>
      <c r="H560" s="16">
        <v>1</v>
      </c>
      <c r="I560" s="16">
        <v>1</v>
      </c>
      <c r="J560" s="16">
        <v>1</v>
      </c>
      <c r="K560" s="16">
        <v>1</v>
      </c>
      <c r="L560" s="16">
        <v>1</v>
      </c>
      <c r="M560" s="16">
        <v>1</v>
      </c>
    </row>
    <row r="561" spans="2:13" x14ac:dyDescent="0.25">
      <c r="B561">
        <v>19</v>
      </c>
      <c r="C561" t="s">
        <v>121</v>
      </c>
      <c r="D561">
        <v>2020</v>
      </c>
      <c r="E561">
        <v>0</v>
      </c>
      <c r="F561">
        <v>15</v>
      </c>
      <c r="G561" s="16">
        <v>1</v>
      </c>
      <c r="H561" s="16">
        <v>1</v>
      </c>
      <c r="I561" s="16">
        <v>1</v>
      </c>
      <c r="J561" s="16">
        <v>1</v>
      </c>
      <c r="K561" s="16">
        <v>1</v>
      </c>
      <c r="L561" s="16">
        <v>1</v>
      </c>
      <c r="M561" s="16">
        <v>1</v>
      </c>
    </row>
    <row r="562" spans="2:13" x14ac:dyDescent="0.25">
      <c r="B562">
        <v>19</v>
      </c>
      <c r="C562" t="s">
        <v>121</v>
      </c>
      <c r="D562">
        <v>2021</v>
      </c>
      <c r="E562">
        <v>0</v>
      </c>
      <c r="F562">
        <v>15</v>
      </c>
      <c r="G562" s="16">
        <v>0.99099999999999999</v>
      </c>
      <c r="H562" s="16">
        <v>1</v>
      </c>
      <c r="I562" s="16">
        <v>1</v>
      </c>
      <c r="J562" s="16">
        <v>1</v>
      </c>
      <c r="K562" s="16">
        <v>1</v>
      </c>
      <c r="L562" s="16">
        <v>1</v>
      </c>
      <c r="M562" s="16">
        <v>1</v>
      </c>
    </row>
    <row r="563" spans="2:13" x14ac:dyDescent="0.25">
      <c r="B563">
        <v>19</v>
      </c>
      <c r="C563" t="s">
        <v>121</v>
      </c>
      <c r="D563">
        <v>2022</v>
      </c>
      <c r="E563">
        <v>0</v>
      </c>
      <c r="F563">
        <v>15</v>
      </c>
      <c r="G563" s="16">
        <v>0.98199999999999998</v>
      </c>
      <c r="H563" s="16">
        <v>1</v>
      </c>
      <c r="I563" s="16">
        <v>1</v>
      </c>
      <c r="J563" s="16">
        <v>1</v>
      </c>
      <c r="K563" s="16">
        <v>1</v>
      </c>
      <c r="L563" s="16">
        <v>1</v>
      </c>
      <c r="M563" s="16">
        <v>1</v>
      </c>
    </row>
    <row r="564" spans="2:13" x14ac:dyDescent="0.25">
      <c r="B564">
        <v>19</v>
      </c>
      <c r="C564" t="s">
        <v>121</v>
      </c>
      <c r="D564">
        <v>2023</v>
      </c>
      <c r="E564">
        <v>0</v>
      </c>
      <c r="F564">
        <v>15</v>
      </c>
      <c r="G564" s="16">
        <v>0.97299999999999998</v>
      </c>
      <c r="H564" s="16">
        <v>1</v>
      </c>
      <c r="I564" s="16">
        <v>1</v>
      </c>
      <c r="J564" s="16">
        <v>1</v>
      </c>
      <c r="K564" s="16">
        <v>1</v>
      </c>
      <c r="L564" s="16">
        <v>1</v>
      </c>
      <c r="M564" s="16">
        <v>1</v>
      </c>
    </row>
    <row r="565" spans="2:13" x14ac:dyDescent="0.25">
      <c r="B565">
        <v>19</v>
      </c>
      <c r="C565" t="s">
        <v>121</v>
      </c>
      <c r="D565">
        <v>2024</v>
      </c>
      <c r="E565">
        <v>0</v>
      </c>
      <c r="F565">
        <v>15</v>
      </c>
      <c r="G565" s="16">
        <v>0.96399999999999997</v>
      </c>
      <c r="H565" s="16">
        <v>1</v>
      </c>
      <c r="I565" s="16">
        <v>1</v>
      </c>
      <c r="J565" s="16">
        <v>1</v>
      </c>
      <c r="K565" s="16">
        <v>1</v>
      </c>
      <c r="L565" s="16">
        <v>1</v>
      </c>
      <c r="M565" s="16">
        <v>1</v>
      </c>
    </row>
    <row r="566" spans="2:13" x14ac:dyDescent="0.25">
      <c r="B566">
        <v>19</v>
      </c>
      <c r="C566" t="s">
        <v>121</v>
      </c>
      <c r="D566">
        <v>2025</v>
      </c>
      <c r="E566">
        <v>0</v>
      </c>
      <c r="F566">
        <v>15</v>
      </c>
      <c r="G566" s="16">
        <v>0.95499999999999996</v>
      </c>
      <c r="H566" s="16">
        <v>1</v>
      </c>
      <c r="I566" s="16">
        <v>1</v>
      </c>
      <c r="J566" s="16">
        <v>1</v>
      </c>
      <c r="K566" s="16">
        <v>1</v>
      </c>
      <c r="L566" s="16">
        <v>1</v>
      </c>
      <c r="M566" s="16">
        <v>1</v>
      </c>
    </row>
    <row r="567" spans="2:13" x14ac:dyDescent="0.25">
      <c r="B567">
        <v>19</v>
      </c>
      <c r="C567" t="s">
        <v>121</v>
      </c>
      <c r="D567">
        <v>2026</v>
      </c>
      <c r="E567">
        <v>0</v>
      </c>
      <c r="F567">
        <v>15</v>
      </c>
      <c r="G567" s="16">
        <v>0.94599999999999995</v>
      </c>
      <c r="H567" s="16">
        <v>1</v>
      </c>
      <c r="I567" s="16">
        <v>1</v>
      </c>
      <c r="J567" s="16">
        <v>1</v>
      </c>
      <c r="K567" s="16">
        <v>1</v>
      </c>
      <c r="L567" s="16">
        <v>1</v>
      </c>
      <c r="M567" s="16">
        <v>1</v>
      </c>
    </row>
    <row r="568" spans="2:13" x14ac:dyDescent="0.25">
      <c r="B568">
        <v>19</v>
      </c>
      <c r="C568" t="s">
        <v>121</v>
      </c>
      <c r="D568">
        <v>2027</v>
      </c>
      <c r="E568">
        <v>0</v>
      </c>
      <c r="F568">
        <v>15</v>
      </c>
      <c r="G568" s="16">
        <v>0.93700000000000006</v>
      </c>
      <c r="H568" s="16">
        <v>1</v>
      </c>
      <c r="I568" s="16">
        <v>1</v>
      </c>
      <c r="J568" s="16">
        <v>1</v>
      </c>
      <c r="K568" s="16">
        <v>1</v>
      </c>
      <c r="L568" s="16">
        <v>1</v>
      </c>
      <c r="M568" s="16">
        <v>1</v>
      </c>
    </row>
    <row r="569" spans="2:13" x14ac:dyDescent="0.25">
      <c r="B569">
        <v>19</v>
      </c>
      <c r="C569" t="s">
        <v>121</v>
      </c>
      <c r="D569">
        <v>2028</v>
      </c>
      <c r="E569">
        <v>0</v>
      </c>
      <c r="F569">
        <v>15</v>
      </c>
      <c r="G569" s="16">
        <v>0.92800000000000005</v>
      </c>
      <c r="H569" s="16">
        <v>1</v>
      </c>
      <c r="I569" s="16">
        <v>1</v>
      </c>
      <c r="J569" s="16">
        <v>1</v>
      </c>
      <c r="K569" s="16">
        <v>1</v>
      </c>
      <c r="L569" s="16">
        <v>1</v>
      </c>
      <c r="M569" s="16">
        <v>1</v>
      </c>
    </row>
    <row r="570" spans="2:13" x14ac:dyDescent="0.25">
      <c r="B570">
        <v>19</v>
      </c>
      <c r="C570" t="s">
        <v>121</v>
      </c>
      <c r="D570">
        <v>2029</v>
      </c>
      <c r="E570">
        <v>0</v>
      </c>
      <c r="F570">
        <v>15</v>
      </c>
      <c r="G570" s="16">
        <v>0.91900000000000004</v>
      </c>
      <c r="H570" s="16">
        <v>1</v>
      </c>
      <c r="I570" s="16">
        <v>1</v>
      </c>
      <c r="J570" s="16">
        <v>1</v>
      </c>
      <c r="K570" s="16">
        <v>1</v>
      </c>
      <c r="L570" s="16">
        <v>1</v>
      </c>
      <c r="M570" s="16">
        <v>1</v>
      </c>
    </row>
    <row r="571" spans="2:13" x14ac:dyDescent="0.25">
      <c r="B571">
        <v>19</v>
      </c>
      <c r="C571" t="s">
        <v>121</v>
      </c>
      <c r="D571">
        <v>2030</v>
      </c>
      <c r="E571">
        <v>0</v>
      </c>
      <c r="F571">
        <v>15</v>
      </c>
      <c r="G571" s="16">
        <v>0.91</v>
      </c>
      <c r="H571" s="16">
        <v>1</v>
      </c>
      <c r="I571" s="16">
        <v>1</v>
      </c>
      <c r="J571" s="16">
        <v>1</v>
      </c>
      <c r="K571" s="16">
        <v>1</v>
      </c>
      <c r="L571" s="16">
        <v>1</v>
      </c>
      <c r="M571" s="16">
        <v>1</v>
      </c>
    </row>
    <row r="572" spans="2:13" x14ac:dyDescent="0.25">
      <c r="B572">
        <v>19</v>
      </c>
      <c r="C572" t="s">
        <v>121</v>
      </c>
      <c r="D572">
        <v>2031</v>
      </c>
      <c r="E572">
        <v>0</v>
      </c>
      <c r="F572">
        <v>15</v>
      </c>
      <c r="G572" s="16">
        <v>0.91</v>
      </c>
      <c r="H572" s="16">
        <v>1</v>
      </c>
      <c r="I572" s="16">
        <v>1</v>
      </c>
      <c r="J572" s="16">
        <v>1</v>
      </c>
      <c r="K572" s="16">
        <v>1</v>
      </c>
      <c r="L572" s="16">
        <v>1</v>
      </c>
      <c r="M572" s="16">
        <v>1</v>
      </c>
    </row>
    <row r="573" spans="2:13" x14ac:dyDescent="0.25">
      <c r="B573">
        <v>19</v>
      </c>
      <c r="C573" t="s">
        <v>121</v>
      </c>
      <c r="D573">
        <v>2032</v>
      </c>
      <c r="E573">
        <v>0</v>
      </c>
      <c r="F573">
        <v>15</v>
      </c>
      <c r="G573" s="16">
        <v>0.91</v>
      </c>
      <c r="H573" s="16">
        <v>1</v>
      </c>
      <c r="I573" s="16">
        <v>1</v>
      </c>
      <c r="J573" s="16">
        <v>1</v>
      </c>
      <c r="K573" s="16">
        <v>1</v>
      </c>
      <c r="L573" s="16">
        <v>1</v>
      </c>
      <c r="M573" s="16">
        <v>1</v>
      </c>
    </row>
    <row r="574" spans="2:13" x14ac:dyDescent="0.25">
      <c r="B574">
        <v>19</v>
      </c>
      <c r="C574" t="s">
        <v>121</v>
      </c>
      <c r="D574">
        <v>2033</v>
      </c>
      <c r="E574">
        <v>0</v>
      </c>
      <c r="F574">
        <v>15</v>
      </c>
      <c r="G574" s="16">
        <v>0.91</v>
      </c>
      <c r="H574" s="16">
        <v>1</v>
      </c>
      <c r="I574" s="16">
        <v>1</v>
      </c>
      <c r="J574" s="16">
        <v>1</v>
      </c>
      <c r="K574" s="16">
        <v>1</v>
      </c>
      <c r="L574" s="16">
        <v>1</v>
      </c>
      <c r="M574" s="16">
        <v>1</v>
      </c>
    </row>
    <row r="575" spans="2:13" x14ac:dyDescent="0.25">
      <c r="B575">
        <v>19</v>
      </c>
      <c r="C575" t="s">
        <v>121</v>
      </c>
      <c r="D575">
        <v>2034</v>
      </c>
      <c r="E575">
        <v>0</v>
      </c>
      <c r="F575">
        <v>15</v>
      </c>
      <c r="G575" s="16">
        <v>0.91</v>
      </c>
      <c r="H575" s="16">
        <v>1</v>
      </c>
      <c r="I575" s="16">
        <v>1</v>
      </c>
      <c r="J575" s="16">
        <v>1</v>
      </c>
      <c r="K575" s="16">
        <v>1</v>
      </c>
      <c r="L575" s="16">
        <v>1</v>
      </c>
      <c r="M575" s="16">
        <v>1</v>
      </c>
    </row>
    <row r="576" spans="2:13" x14ac:dyDescent="0.25">
      <c r="B576">
        <v>19</v>
      </c>
      <c r="C576" t="s">
        <v>121</v>
      </c>
      <c r="D576">
        <v>2035</v>
      </c>
      <c r="E576">
        <v>0</v>
      </c>
      <c r="F576">
        <v>15</v>
      </c>
      <c r="G576" s="16">
        <v>0.91</v>
      </c>
      <c r="H576" s="16">
        <v>1</v>
      </c>
      <c r="I576" s="16">
        <v>1</v>
      </c>
      <c r="J576" s="16">
        <v>1</v>
      </c>
      <c r="K576" s="16">
        <v>1</v>
      </c>
      <c r="L576" s="16">
        <v>1</v>
      </c>
      <c r="M576" s="16">
        <v>1</v>
      </c>
    </row>
    <row r="577" spans="2:13" x14ac:dyDescent="0.25">
      <c r="B577">
        <v>19</v>
      </c>
      <c r="C577" t="s">
        <v>121</v>
      </c>
      <c r="D577">
        <v>2036</v>
      </c>
      <c r="E577">
        <v>0</v>
      </c>
      <c r="F577">
        <v>15</v>
      </c>
      <c r="G577" s="16">
        <v>0.91</v>
      </c>
      <c r="H577" s="16">
        <v>1</v>
      </c>
      <c r="I577" s="16">
        <v>1</v>
      </c>
      <c r="J577" s="16">
        <v>1</v>
      </c>
      <c r="K577" s="16">
        <v>1</v>
      </c>
      <c r="L577" s="16">
        <v>1</v>
      </c>
      <c r="M577" s="16">
        <v>1</v>
      </c>
    </row>
    <row r="578" spans="2:13" x14ac:dyDescent="0.25">
      <c r="B578">
        <v>19</v>
      </c>
      <c r="C578" t="s">
        <v>121</v>
      </c>
      <c r="D578">
        <v>2037</v>
      </c>
      <c r="E578">
        <v>0</v>
      </c>
      <c r="F578">
        <v>15</v>
      </c>
      <c r="G578" s="16">
        <v>0.91</v>
      </c>
      <c r="H578" s="16">
        <v>1</v>
      </c>
      <c r="I578" s="16">
        <v>1</v>
      </c>
      <c r="J578" s="16">
        <v>1</v>
      </c>
      <c r="K578" s="16">
        <v>1</v>
      </c>
      <c r="L578" s="16">
        <v>1</v>
      </c>
      <c r="M578" s="16">
        <v>1</v>
      </c>
    </row>
    <row r="579" spans="2:13" x14ac:dyDescent="0.25">
      <c r="B579">
        <v>19</v>
      </c>
      <c r="C579" t="s">
        <v>121</v>
      </c>
      <c r="D579">
        <v>2038</v>
      </c>
      <c r="E579">
        <v>0</v>
      </c>
      <c r="F579">
        <v>15</v>
      </c>
      <c r="G579" s="16">
        <v>0.91</v>
      </c>
      <c r="H579" s="16">
        <v>1</v>
      </c>
      <c r="I579" s="16">
        <v>1</v>
      </c>
      <c r="J579" s="16">
        <v>1</v>
      </c>
      <c r="K579" s="16">
        <v>1</v>
      </c>
      <c r="L579" s="16">
        <v>1</v>
      </c>
      <c r="M579" s="16">
        <v>1</v>
      </c>
    </row>
    <row r="580" spans="2:13" x14ac:dyDescent="0.25">
      <c r="B580">
        <v>19</v>
      </c>
      <c r="C580" t="s">
        <v>121</v>
      </c>
      <c r="D580">
        <v>2039</v>
      </c>
      <c r="E580">
        <v>0</v>
      </c>
      <c r="F580">
        <v>15</v>
      </c>
      <c r="G580" s="16">
        <v>0.91</v>
      </c>
      <c r="H580" s="16">
        <v>1</v>
      </c>
      <c r="I580" s="16">
        <v>1</v>
      </c>
      <c r="J580" s="16">
        <v>1</v>
      </c>
      <c r="K580" s="16">
        <v>1</v>
      </c>
      <c r="L580" s="16">
        <v>1</v>
      </c>
      <c r="M580" s="16">
        <v>1</v>
      </c>
    </row>
    <row r="581" spans="2:13" x14ac:dyDescent="0.25">
      <c r="B581">
        <v>19</v>
      </c>
      <c r="C581" t="s">
        <v>121</v>
      </c>
      <c r="D581">
        <v>2040</v>
      </c>
      <c r="E581">
        <v>0</v>
      </c>
      <c r="F581">
        <v>15</v>
      </c>
      <c r="G581" s="16">
        <v>0.91</v>
      </c>
      <c r="H581" s="16">
        <v>1</v>
      </c>
      <c r="I581" s="16">
        <v>1</v>
      </c>
      <c r="J581" s="16">
        <v>1</v>
      </c>
      <c r="K581" s="16">
        <v>1</v>
      </c>
      <c r="L581" s="16">
        <v>1</v>
      </c>
      <c r="M581" s="16">
        <v>1</v>
      </c>
    </row>
    <row r="582" spans="2:13" x14ac:dyDescent="0.25">
      <c r="B582">
        <v>19</v>
      </c>
      <c r="C582" t="s">
        <v>121</v>
      </c>
      <c r="D582">
        <v>2041</v>
      </c>
      <c r="E582">
        <v>0</v>
      </c>
      <c r="F582">
        <v>15</v>
      </c>
      <c r="G582" s="16">
        <v>0.91</v>
      </c>
      <c r="H582" s="16">
        <v>1</v>
      </c>
      <c r="I582" s="16">
        <v>1</v>
      </c>
      <c r="J582" s="16">
        <v>1</v>
      </c>
      <c r="K582" s="16">
        <v>1</v>
      </c>
      <c r="L582" s="16">
        <v>1</v>
      </c>
      <c r="M582" s="16">
        <v>1</v>
      </c>
    </row>
    <row r="583" spans="2:13" x14ac:dyDescent="0.25">
      <c r="B583">
        <v>19</v>
      </c>
      <c r="C583" t="s">
        <v>121</v>
      </c>
      <c r="D583">
        <v>2042</v>
      </c>
      <c r="E583">
        <v>0</v>
      </c>
      <c r="F583">
        <v>15</v>
      </c>
      <c r="G583" s="16">
        <v>0.91</v>
      </c>
      <c r="H583" s="16">
        <v>1</v>
      </c>
      <c r="I583" s="16">
        <v>1</v>
      </c>
      <c r="J583" s="16">
        <v>1</v>
      </c>
      <c r="K583" s="16">
        <v>1</v>
      </c>
      <c r="L583" s="16">
        <v>1</v>
      </c>
      <c r="M583" s="16">
        <v>1</v>
      </c>
    </row>
    <row r="584" spans="2:13" x14ac:dyDescent="0.25">
      <c r="B584">
        <v>19</v>
      </c>
      <c r="C584" t="s">
        <v>121</v>
      </c>
      <c r="D584">
        <v>2043</v>
      </c>
      <c r="E584">
        <v>0</v>
      </c>
      <c r="F584">
        <v>15</v>
      </c>
      <c r="G584" s="16">
        <v>0.91</v>
      </c>
      <c r="H584" s="16">
        <v>1</v>
      </c>
      <c r="I584" s="16">
        <v>1</v>
      </c>
      <c r="J584" s="16">
        <v>1</v>
      </c>
      <c r="K584" s="16">
        <v>1</v>
      </c>
      <c r="L584" s="16">
        <v>1</v>
      </c>
      <c r="M584" s="16">
        <v>1</v>
      </c>
    </row>
    <row r="585" spans="2:13" x14ac:dyDescent="0.25">
      <c r="B585">
        <v>19</v>
      </c>
      <c r="C585" t="s">
        <v>121</v>
      </c>
      <c r="D585">
        <v>2044</v>
      </c>
      <c r="E585">
        <v>0</v>
      </c>
      <c r="F585">
        <v>15</v>
      </c>
      <c r="G585" s="16">
        <v>0.91</v>
      </c>
      <c r="H585" s="16">
        <v>1</v>
      </c>
      <c r="I585" s="16">
        <v>1</v>
      </c>
      <c r="J585" s="16">
        <v>1</v>
      </c>
      <c r="K585" s="16">
        <v>1</v>
      </c>
      <c r="L585" s="16">
        <v>1</v>
      </c>
      <c r="M585" s="16">
        <v>1</v>
      </c>
    </row>
    <row r="586" spans="2:13" x14ac:dyDescent="0.25">
      <c r="B586">
        <v>19</v>
      </c>
      <c r="C586" t="s">
        <v>121</v>
      </c>
      <c r="D586">
        <v>2045</v>
      </c>
      <c r="E586">
        <v>0</v>
      </c>
      <c r="F586">
        <v>15</v>
      </c>
      <c r="G586" s="16">
        <v>0.91</v>
      </c>
      <c r="H586" s="16">
        <v>1</v>
      </c>
      <c r="I586" s="16">
        <v>1</v>
      </c>
      <c r="J586" s="16">
        <v>1</v>
      </c>
      <c r="K586" s="16">
        <v>1</v>
      </c>
      <c r="L586" s="16">
        <v>1</v>
      </c>
      <c r="M586" s="16">
        <v>1</v>
      </c>
    </row>
    <row r="587" spans="2:13" x14ac:dyDescent="0.25">
      <c r="B587">
        <v>19</v>
      </c>
      <c r="C587" t="s">
        <v>121</v>
      </c>
      <c r="D587">
        <v>2046</v>
      </c>
      <c r="E587">
        <v>0</v>
      </c>
      <c r="F587">
        <v>15</v>
      </c>
      <c r="G587" s="16">
        <v>0.91</v>
      </c>
      <c r="H587" s="16">
        <v>1</v>
      </c>
      <c r="I587" s="16">
        <v>1</v>
      </c>
      <c r="J587" s="16">
        <v>1</v>
      </c>
      <c r="K587" s="16">
        <v>1</v>
      </c>
      <c r="L587" s="16">
        <v>1</v>
      </c>
      <c r="M587" s="16">
        <v>1</v>
      </c>
    </row>
    <row r="588" spans="2:13" x14ac:dyDescent="0.25">
      <c r="B588">
        <v>19</v>
      </c>
      <c r="C588" t="s">
        <v>121</v>
      </c>
      <c r="D588">
        <v>2047</v>
      </c>
      <c r="E588">
        <v>0</v>
      </c>
      <c r="F588">
        <v>15</v>
      </c>
      <c r="G588" s="16">
        <v>0.91</v>
      </c>
      <c r="H588" s="16">
        <v>1</v>
      </c>
      <c r="I588" s="16">
        <v>1</v>
      </c>
      <c r="J588" s="16">
        <v>1</v>
      </c>
      <c r="K588" s="16">
        <v>1</v>
      </c>
      <c r="L588" s="16">
        <v>1</v>
      </c>
      <c r="M588" s="16">
        <v>1</v>
      </c>
    </row>
    <row r="589" spans="2:13" x14ac:dyDescent="0.25">
      <c r="B589">
        <v>19</v>
      </c>
      <c r="C589" t="s">
        <v>121</v>
      </c>
      <c r="D589">
        <v>2048</v>
      </c>
      <c r="E589">
        <v>0</v>
      </c>
      <c r="F589">
        <v>15</v>
      </c>
      <c r="G589" s="16">
        <v>0.91</v>
      </c>
      <c r="H589" s="16">
        <v>1</v>
      </c>
      <c r="I589" s="16">
        <v>1</v>
      </c>
      <c r="J589" s="16">
        <v>1</v>
      </c>
      <c r="K589" s="16">
        <v>1</v>
      </c>
      <c r="L589" s="16">
        <v>1</v>
      </c>
      <c r="M589" s="16">
        <v>1</v>
      </c>
    </row>
    <row r="590" spans="2:13" x14ac:dyDescent="0.25">
      <c r="B590">
        <v>19</v>
      </c>
      <c r="C590" t="s">
        <v>121</v>
      </c>
      <c r="D590">
        <v>2049</v>
      </c>
      <c r="E590">
        <v>0</v>
      </c>
      <c r="F590">
        <v>15</v>
      </c>
      <c r="G590" s="16">
        <v>0.91</v>
      </c>
      <c r="H590" s="16">
        <v>1</v>
      </c>
      <c r="I590" s="16">
        <v>1</v>
      </c>
      <c r="J590" s="16">
        <v>1</v>
      </c>
      <c r="K590" s="16">
        <v>1</v>
      </c>
      <c r="L590" s="16">
        <v>1</v>
      </c>
      <c r="M590" s="16">
        <v>1</v>
      </c>
    </row>
    <row r="591" spans="2:13" x14ac:dyDescent="0.25">
      <c r="B591">
        <v>19</v>
      </c>
      <c r="C591" t="s">
        <v>121</v>
      </c>
      <c r="D591">
        <v>2050</v>
      </c>
      <c r="E591">
        <v>0</v>
      </c>
      <c r="F591">
        <v>15</v>
      </c>
      <c r="G591" s="16">
        <v>0.91</v>
      </c>
      <c r="H591" s="16">
        <v>1</v>
      </c>
      <c r="I591" s="16">
        <v>1</v>
      </c>
      <c r="J591" s="16">
        <v>1</v>
      </c>
      <c r="K591" s="16">
        <v>1</v>
      </c>
      <c r="L591" s="16">
        <v>1</v>
      </c>
      <c r="M591" s="16">
        <v>1</v>
      </c>
    </row>
    <row r="592" spans="2:13" x14ac:dyDescent="0.25">
      <c r="B592">
        <v>20</v>
      </c>
      <c r="C592" t="s">
        <v>41</v>
      </c>
      <c r="D592">
        <v>2020</v>
      </c>
      <c r="E592">
        <v>0</v>
      </c>
      <c r="F592" s="45">
        <v>15</v>
      </c>
      <c r="G592" s="16">
        <v>1</v>
      </c>
      <c r="H592" s="16">
        <v>1</v>
      </c>
      <c r="I592" s="16">
        <v>1</v>
      </c>
      <c r="J592" s="16">
        <v>1</v>
      </c>
      <c r="K592" s="16">
        <v>1</v>
      </c>
      <c r="L592" s="16">
        <v>1</v>
      </c>
      <c r="M592" s="16">
        <v>1</v>
      </c>
    </row>
    <row r="593" spans="2:13" x14ac:dyDescent="0.25">
      <c r="B593">
        <v>20</v>
      </c>
      <c r="C593" t="s">
        <v>41</v>
      </c>
      <c r="D593">
        <v>2021</v>
      </c>
      <c r="E593">
        <v>0</v>
      </c>
      <c r="F593" s="45">
        <v>15</v>
      </c>
      <c r="G593" s="16">
        <v>0.98</v>
      </c>
      <c r="H593" s="16">
        <v>0.98</v>
      </c>
      <c r="I593" s="16">
        <v>1</v>
      </c>
      <c r="J593" s="16">
        <v>1</v>
      </c>
      <c r="K593" s="16">
        <v>1.01373004</v>
      </c>
      <c r="L593" s="16">
        <v>1</v>
      </c>
      <c r="M593" s="16">
        <v>1</v>
      </c>
    </row>
    <row r="594" spans="2:13" x14ac:dyDescent="0.25">
      <c r="B594">
        <v>20</v>
      </c>
      <c r="C594" t="s">
        <v>41</v>
      </c>
      <c r="D594">
        <v>2022</v>
      </c>
      <c r="E594">
        <v>0</v>
      </c>
      <c r="F594" s="45">
        <v>15</v>
      </c>
      <c r="G594" s="16">
        <v>0.96</v>
      </c>
      <c r="H594" s="16">
        <v>0.96</v>
      </c>
      <c r="I594" s="16">
        <v>1</v>
      </c>
      <c r="J594" s="16">
        <v>1</v>
      </c>
      <c r="K594" s="16">
        <v>1.0274600789999999</v>
      </c>
      <c r="L594" s="16">
        <v>1</v>
      </c>
      <c r="M594" s="16">
        <v>1</v>
      </c>
    </row>
    <row r="595" spans="2:13" x14ac:dyDescent="0.25">
      <c r="B595">
        <v>20</v>
      </c>
      <c r="C595" t="s">
        <v>41</v>
      </c>
      <c r="D595">
        <v>2023</v>
      </c>
      <c r="E595">
        <v>0</v>
      </c>
      <c r="F595" s="45">
        <v>15</v>
      </c>
      <c r="G595" s="16">
        <v>0.94</v>
      </c>
      <c r="H595" s="16">
        <v>0.94</v>
      </c>
      <c r="I595" s="16">
        <v>1</v>
      </c>
      <c r="J595" s="16">
        <v>1</v>
      </c>
      <c r="K595" s="16">
        <v>1.0411901189999999</v>
      </c>
      <c r="L595" s="16">
        <v>1</v>
      </c>
      <c r="M595" s="16">
        <v>1</v>
      </c>
    </row>
    <row r="596" spans="2:13" x14ac:dyDescent="0.25">
      <c r="B596">
        <v>20</v>
      </c>
      <c r="C596" t="s">
        <v>41</v>
      </c>
      <c r="D596">
        <v>2024</v>
      </c>
      <c r="E596">
        <v>0</v>
      </c>
      <c r="F596" s="45">
        <v>15</v>
      </c>
      <c r="G596" s="16">
        <v>0.92</v>
      </c>
      <c r="H596" s="16">
        <v>0.92</v>
      </c>
      <c r="I596" s="16">
        <v>1</v>
      </c>
      <c r="J596" s="16">
        <v>1</v>
      </c>
      <c r="K596" s="16">
        <v>1.0549201580000001</v>
      </c>
      <c r="L596" s="16">
        <v>1</v>
      </c>
      <c r="M596" s="16">
        <v>1</v>
      </c>
    </row>
    <row r="597" spans="2:13" x14ac:dyDescent="0.25">
      <c r="B597">
        <v>20</v>
      </c>
      <c r="C597" t="s">
        <v>41</v>
      </c>
      <c r="D597">
        <v>2025</v>
      </c>
      <c r="E597">
        <v>0</v>
      </c>
      <c r="F597" s="45">
        <v>15</v>
      </c>
      <c r="G597" s="16">
        <v>0.9</v>
      </c>
      <c r="H597" s="16">
        <v>0.9</v>
      </c>
      <c r="I597" s="16">
        <v>1</v>
      </c>
      <c r="J597" s="16">
        <v>1</v>
      </c>
      <c r="K597" s="16">
        <v>1.0686501980000001</v>
      </c>
      <c r="L597" s="16">
        <v>1</v>
      </c>
      <c r="M597" s="16">
        <v>1</v>
      </c>
    </row>
    <row r="598" spans="2:13" x14ac:dyDescent="0.25">
      <c r="B598">
        <v>20</v>
      </c>
      <c r="C598" t="s">
        <v>41</v>
      </c>
      <c r="D598">
        <v>2026</v>
      </c>
      <c r="E598">
        <v>0</v>
      </c>
      <c r="F598" s="45">
        <v>15</v>
      </c>
      <c r="G598" s="16">
        <v>0.88</v>
      </c>
      <c r="H598" s="16">
        <v>0.88</v>
      </c>
      <c r="I598" s="16">
        <v>1</v>
      </c>
      <c r="J598" s="16">
        <v>1</v>
      </c>
      <c r="K598" s="16">
        <v>1.082380237</v>
      </c>
      <c r="L598" s="16">
        <v>1</v>
      </c>
      <c r="M598" s="16">
        <v>1</v>
      </c>
    </row>
    <row r="599" spans="2:13" x14ac:dyDescent="0.25">
      <c r="B599">
        <v>20</v>
      </c>
      <c r="C599" t="s">
        <v>41</v>
      </c>
      <c r="D599">
        <v>2027</v>
      </c>
      <c r="E599">
        <v>0</v>
      </c>
      <c r="F599" s="45">
        <v>15</v>
      </c>
      <c r="G599" s="16">
        <v>0.86</v>
      </c>
      <c r="H599" s="16">
        <v>0.86</v>
      </c>
      <c r="I599" s="16">
        <v>1</v>
      </c>
      <c r="J599" s="16">
        <v>1</v>
      </c>
      <c r="K599" s="16">
        <v>1.096110277</v>
      </c>
      <c r="L599" s="16">
        <v>1</v>
      </c>
      <c r="M599" s="16">
        <v>1</v>
      </c>
    </row>
    <row r="600" spans="2:13" x14ac:dyDescent="0.25">
      <c r="B600">
        <v>20</v>
      </c>
      <c r="C600" t="s">
        <v>41</v>
      </c>
      <c r="D600">
        <v>2028</v>
      </c>
      <c r="E600">
        <v>0</v>
      </c>
      <c r="F600" s="45">
        <v>15</v>
      </c>
      <c r="G600" s="16">
        <v>0.84</v>
      </c>
      <c r="H600" s="16">
        <v>0.84</v>
      </c>
      <c r="I600" s="16">
        <v>1</v>
      </c>
      <c r="J600" s="16">
        <v>1</v>
      </c>
      <c r="K600" s="16">
        <v>1.109840317</v>
      </c>
      <c r="L600" s="16">
        <v>1</v>
      </c>
      <c r="M600" s="16">
        <v>1</v>
      </c>
    </row>
    <row r="601" spans="2:13" x14ac:dyDescent="0.25">
      <c r="B601">
        <v>20</v>
      </c>
      <c r="C601" t="s">
        <v>41</v>
      </c>
      <c r="D601">
        <v>2029</v>
      </c>
      <c r="E601">
        <v>0</v>
      </c>
      <c r="F601" s="45">
        <v>15</v>
      </c>
      <c r="G601" s="16">
        <v>0.82</v>
      </c>
      <c r="H601" s="16">
        <v>0.82</v>
      </c>
      <c r="I601" s="16">
        <v>1</v>
      </c>
      <c r="J601" s="16">
        <v>1</v>
      </c>
      <c r="K601" s="16">
        <v>1.1235703560000001</v>
      </c>
      <c r="L601" s="16">
        <v>1</v>
      </c>
      <c r="M601" s="16">
        <v>1</v>
      </c>
    </row>
    <row r="602" spans="2:13" x14ac:dyDescent="0.25">
      <c r="B602">
        <v>20</v>
      </c>
      <c r="C602" t="s">
        <v>41</v>
      </c>
      <c r="D602">
        <v>2030</v>
      </c>
      <c r="E602">
        <v>0</v>
      </c>
      <c r="F602" s="45">
        <v>15</v>
      </c>
      <c r="G602" s="16">
        <v>0.8</v>
      </c>
      <c r="H602" s="16">
        <v>0.8</v>
      </c>
      <c r="I602" s="16">
        <v>1</v>
      </c>
      <c r="J602" s="16">
        <v>1</v>
      </c>
      <c r="K602" s="16">
        <v>1.1373003960000001</v>
      </c>
      <c r="L602" s="16">
        <v>1</v>
      </c>
      <c r="M602" s="16">
        <v>1</v>
      </c>
    </row>
    <row r="603" spans="2:13" x14ac:dyDescent="0.25">
      <c r="B603">
        <v>20</v>
      </c>
      <c r="C603" t="s">
        <v>41</v>
      </c>
      <c r="D603">
        <v>2031</v>
      </c>
      <c r="E603">
        <v>0</v>
      </c>
      <c r="F603" s="45">
        <v>15</v>
      </c>
      <c r="G603" s="16">
        <v>0.8</v>
      </c>
      <c r="H603" s="16">
        <v>0.8</v>
      </c>
      <c r="I603" s="16">
        <v>1</v>
      </c>
      <c r="J603" s="16">
        <v>1</v>
      </c>
      <c r="K603" s="16">
        <v>1.1373003960000001</v>
      </c>
      <c r="L603" s="16">
        <v>1</v>
      </c>
      <c r="M603" s="16">
        <v>1</v>
      </c>
    </row>
    <row r="604" spans="2:13" x14ac:dyDescent="0.25">
      <c r="B604">
        <v>20</v>
      </c>
      <c r="C604" t="s">
        <v>41</v>
      </c>
      <c r="D604">
        <v>2032</v>
      </c>
      <c r="E604">
        <v>0</v>
      </c>
      <c r="F604" s="45">
        <v>15</v>
      </c>
      <c r="G604" s="16">
        <v>0.8</v>
      </c>
      <c r="H604" s="16">
        <v>0.8</v>
      </c>
      <c r="I604" s="16">
        <v>1</v>
      </c>
      <c r="J604" s="16">
        <v>1</v>
      </c>
      <c r="K604" s="16">
        <v>1.1373003960000001</v>
      </c>
      <c r="L604" s="16">
        <v>1</v>
      </c>
      <c r="M604" s="16">
        <v>1</v>
      </c>
    </row>
    <row r="605" spans="2:13" x14ac:dyDescent="0.25">
      <c r="B605">
        <v>20</v>
      </c>
      <c r="C605" t="s">
        <v>41</v>
      </c>
      <c r="D605">
        <v>2033</v>
      </c>
      <c r="E605">
        <v>0</v>
      </c>
      <c r="F605" s="45">
        <v>15</v>
      </c>
      <c r="G605" s="16">
        <v>0.8</v>
      </c>
      <c r="H605" s="16">
        <v>0.8</v>
      </c>
      <c r="I605" s="16">
        <v>1</v>
      </c>
      <c r="J605" s="16">
        <v>1</v>
      </c>
      <c r="K605" s="16">
        <v>1.1373003960000001</v>
      </c>
      <c r="L605" s="16">
        <v>1</v>
      </c>
      <c r="M605" s="16">
        <v>1</v>
      </c>
    </row>
    <row r="606" spans="2:13" x14ac:dyDescent="0.25">
      <c r="B606">
        <v>20</v>
      </c>
      <c r="C606" t="s">
        <v>41</v>
      </c>
      <c r="D606">
        <v>2034</v>
      </c>
      <c r="E606">
        <v>0</v>
      </c>
      <c r="F606" s="45">
        <v>15</v>
      </c>
      <c r="G606" s="16">
        <v>0.8</v>
      </c>
      <c r="H606" s="16">
        <v>0.8</v>
      </c>
      <c r="I606" s="16">
        <v>1</v>
      </c>
      <c r="J606" s="16">
        <v>1</v>
      </c>
      <c r="K606" s="16">
        <v>1.1373003960000001</v>
      </c>
      <c r="L606" s="16">
        <v>1</v>
      </c>
      <c r="M606" s="16">
        <v>1</v>
      </c>
    </row>
    <row r="607" spans="2:13" x14ac:dyDescent="0.25">
      <c r="B607">
        <v>20</v>
      </c>
      <c r="C607" t="s">
        <v>41</v>
      </c>
      <c r="D607">
        <v>2035</v>
      </c>
      <c r="E607">
        <v>0</v>
      </c>
      <c r="F607" s="45">
        <v>15</v>
      </c>
      <c r="G607" s="16">
        <v>0.8</v>
      </c>
      <c r="H607" s="16">
        <v>0.8</v>
      </c>
      <c r="I607" s="16">
        <v>1</v>
      </c>
      <c r="J607" s="16">
        <v>1</v>
      </c>
      <c r="K607" s="16">
        <v>1.1373003960000001</v>
      </c>
      <c r="L607" s="16">
        <v>1</v>
      </c>
      <c r="M607" s="16">
        <v>1</v>
      </c>
    </row>
    <row r="608" spans="2:13" x14ac:dyDescent="0.25">
      <c r="B608">
        <v>20</v>
      </c>
      <c r="C608" t="s">
        <v>41</v>
      </c>
      <c r="D608">
        <v>2036</v>
      </c>
      <c r="E608">
        <v>0</v>
      </c>
      <c r="F608" s="45">
        <v>15</v>
      </c>
      <c r="G608" s="16">
        <v>0.8</v>
      </c>
      <c r="H608" s="16">
        <v>0.8</v>
      </c>
      <c r="I608" s="16">
        <v>1</v>
      </c>
      <c r="J608" s="16">
        <v>1</v>
      </c>
      <c r="K608" s="16">
        <v>1.1373003960000001</v>
      </c>
      <c r="L608" s="16">
        <v>1</v>
      </c>
      <c r="M608" s="16">
        <v>1</v>
      </c>
    </row>
    <row r="609" spans="2:13" x14ac:dyDescent="0.25">
      <c r="B609">
        <v>20</v>
      </c>
      <c r="C609" t="s">
        <v>41</v>
      </c>
      <c r="D609">
        <v>2037</v>
      </c>
      <c r="E609">
        <v>0</v>
      </c>
      <c r="F609" s="45">
        <v>15</v>
      </c>
      <c r="G609" s="16">
        <v>0.8</v>
      </c>
      <c r="H609" s="16">
        <v>0.8</v>
      </c>
      <c r="I609" s="16">
        <v>1</v>
      </c>
      <c r="J609" s="16">
        <v>1</v>
      </c>
      <c r="K609" s="16">
        <v>1.1373003960000001</v>
      </c>
      <c r="L609" s="16">
        <v>1</v>
      </c>
      <c r="M609" s="16">
        <v>1</v>
      </c>
    </row>
    <row r="610" spans="2:13" x14ac:dyDescent="0.25">
      <c r="B610">
        <v>20</v>
      </c>
      <c r="C610" t="s">
        <v>41</v>
      </c>
      <c r="D610">
        <v>2038</v>
      </c>
      <c r="E610">
        <v>0</v>
      </c>
      <c r="F610" s="45">
        <v>15</v>
      </c>
      <c r="G610" s="16">
        <v>0.8</v>
      </c>
      <c r="H610" s="16">
        <v>0.8</v>
      </c>
      <c r="I610" s="16">
        <v>1</v>
      </c>
      <c r="J610" s="16">
        <v>1</v>
      </c>
      <c r="K610" s="16">
        <v>1.1373003960000001</v>
      </c>
      <c r="L610" s="16">
        <v>1</v>
      </c>
      <c r="M610" s="16">
        <v>1</v>
      </c>
    </row>
    <row r="611" spans="2:13" x14ac:dyDescent="0.25">
      <c r="B611">
        <v>20</v>
      </c>
      <c r="C611" t="s">
        <v>41</v>
      </c>
      <c r="D611">
        <v>2039</v>
      </c>
      <c r="E611">
        <v>0</v>
      </c>
      <c r="F611" s="45">
        <v>15</v>
      </c>
      <c r="G611" s="16">
        <v>0.8</v>
      </c>
      <c r="H611" s="16">
        <v>0.8</v>
      </c>
      <c r="I611" s="16">
        <v>1</v>
      </c>
      <c r="J611" s="16">
        <v>1</v>
      </c>
      <c r="K611" s="16">
        <v>1.1373003960000001</v>
      </c>
      <c r="L611" s="16">
        <v>1</v>
      </c>
      <c r="M611" s="16">
        <v>1</v>
      </c>
    </row>
    <row r="612" spans="2:13" x14ac:dyDescent="0.25">
      <c r="B612">
        <v>20</v>
      </c>
      <c r="C612" t="s">
        <v>41</v>
      </c>
      <c r="D612">
        <v>2040</v>
      </c>
      <c r="E612">
        <v>0</v>
      </c>
      <c r="F612" s="45">
        <v>15</v>
      </c>
      <c r="G612" s="16">
        <v>0.8</v>
      </c>
      <c r="H612" s="16">
        <v>0.8</v>
      </c>
      <c r="I612" s="16">
        <v>1</v>
      </c>
      <c r="J612" s="16">
        <v>1</v>
      </c>
      <c r="K612" s="16">
        <v>1.1373003960000001</v>
      </c>
      <c r="L612" s="16">
        <v>1</v>
      </c>
      <c r="M612" s="16">
        <v>1</v>
      </c>
    </row>
    <row r="613" spans="2:13" x14ac:dyDescent="0.25">
      <c r="B613">
        <v>20</v>
      </c>
      <c r="C613" t="s">
        <v>41</v>
      </c>
      <c r="D613">
        <v>2041</v>
      </c>
      <c r="E613">
        <v>0</v>
      </c>
      <c r="F613" s="45">
        <v>15</v>
      </c>
      <c r="G613" s="16">
        <v>0.8</v>
      </c>
      <c r="H613" s="16">
        <v>0.8</v>
      </c>
      <c r="I613" s="16">
        <v>1</v>
      </c>
      <c r="J613" s="16">
        <v>1</v>
      </c>
      <c r="K613" s="16">
        <v>1.1373003960000001</v>
      </c>
      <c r="L613" s="16">
        <v>1</v>
      </c>
      <c r="M613" s="16">
        <v>1</v>
      </c>
    </row>
    <row r="614" spans="2:13" x14ac:dyDescent="0.25">
      <c r="B614">
        <v>20</v>
      </c>
      <c r="C614" t="s">
        <v>41</v>
      </c>
      <c r="D614">
        <v>2042</v>
      </c>
      <c r="E614">
        <v>0</v>
      </c>
      <c r="F614" s="45">
        <v>15</v>
      </c>
      <c r="G614" s="16">
        <v>0.8</v>
      </c>
      <c r="H614" s="16">
        <v>0.8</v>
      </c>
      <c r="I614" s="16">
        <v>1</v>
      </c>
      <c r="J614" s="16">
        <v>1</v>
      </c>
      <c r="K614" s="16">
        <v>1.1373003960000001</v>
      </c>
      <c r="L614" s="16">
        <v>1</v>
      </c>
      <c r="M614" s="16">
        <v>1</v>
      </c>
    </row>
    <row r="615" spans="2:13" x14ac:dyDescent="0.25">
      <c r="B615">
        <v>20</v>
      </c>
      <c r="C615" t="s">
        <v>41</v>
      </c>
      <c r="D615">
        <v>2043</v>
      </c>
      <c r="E615">
        <v>0</v>
      </c>
      <c r="F615" s="45">
        <v>15</v>
      </c>
      <c r="G615" s="16">
        <v>0.8</v>
      </c>
      <c r="H615" s="16">
        <v>0.8</v>
      </c>
      <c r="I615" s="16">
        <v>1</v>
      </c>
      <c r="J615" s="16">
        <v>1</v>
      </c>
      <c r="K615" s="16">
        <v>1.1373003960000001</v>
      </c>
      <c r="L615" s="16">
        <v>1</v>
      </c>
      <c r="M615" s="16">
        <v>1</v>
      </c>
    </row>
    <row r="616" spans="2:13" x14ac:dyDescent="0.25">
      <c r="B616">
        <v>20</v>
      </c>
      <c r="C616" t="s">
        <v>41</v>
      </c>
      <c r="D616">
        <v>2044</v>
      </c>
      <c r="E616">
        <v>0</v>
      </c>
      <c r="F616" s="45">
        <v>15</v>
      </c>
      <c r="G616" s="16">
        <v>0.8</v>
      </c>
      <c r="H616" s="16">
        <v>0.8</v>
      </c>
      <c r="I616" s="16">
        <v>1</v>
      </c>
      <c r="J616" s="16">
        <v>1</v>
      </c>
      <c r="K616" s="16">
        <v>1.1373003960000001</v>
      </c>
      <c r="L616" s="16">
        <v>1</v>
      </c>
      <c r="M616" s="16">
        <v>1</v>
      </c>
    </row>
    <row r="617" spans="2:13" x14ac:dyDescent="0.25">
      <c r="B617">
        <v>20</v>
      </c>
      <c r="C617" t="s">
        <v>41</v>
      </c>
      <c r="D617">
        <v>2045</v>
      </c>
      <c r="E617">
        <v>0</v>
      </c>
      <c r="F617" s="45">
        <v>15</v>
      </c>
      <c r="G617" s="16">
        <v>0.8</v>
      </c>
      <c r="H617" s="16">
        <v>0.8</v>
      </c>
      <c r="I617" s="16">
        <v>1</v>
      </c>
      <c r="J617" s="16">
        <v>1</v>
      </c>
      <c r="K617" s="16">
        <v>1.1373003960000001</v>
      </c>
      <c r="L617" s="16">
        <v>1</v>
      </c>
      <c r="M617" s="16">
        <v>1</v>
      </c>
    </row>
    <row r="618" spans="2:13" x14ac:dyDescent="0.25">
      <c r="B618">
        <v>20</v>
      </c>
      <c r="C618" t="s">
        <v>41</v>
      </c>
      <c r="D618">
        <v>2046</v>
      </c>
      <c r="E618">
        <v>0</v>
      </c>
      <c r="F618" s="45">
        <v>15</v>
      </c>
      <c r="G618" s="16">
        <v>0.8</v>
      </c>
      <c r="H618" s="16">
        <v>0.8</v>
      </c>
      <c r="I618" s="16">
        <v>1</v>
      </c>
      <c r="J618" s="16">
        <v>1</v>
      </c>
      <c r="K618" s="16">
        <v>1.1373003960000001</v>
      </c>
      <c r="L618" s="16">
        <v>1</v>
      </c>
      <c r="M618" s="16">
        <v>1</v>
      </c>
    </row>
    <row r="619" spans="2:13" x14ac:dyDescent="0.25">
      <c r="B619">
        <v>20</v>
      </c>
      <c r="C619" t="s">
        <v>41</v>
      </c>
      <c r="D619">
        <v>2047</v>
      </c>
      <c r="E619">
        <v>0</v>
      </c>
      <c r="F619" s="45">
        <v>15</v>
      </c>
      <c r="G619" s="16">
        <v>0.8</v>
      </c>
      <c r="H619" s="16">
        <v>0.8</v>
      </c>
      <c r="I619" s="16">
        <v>1</v>
      </c>
      <c r="J619" s="16">
        <v>1</v>
      </c>
      <c r="K619" s="16">
        <v>1.1373003960000001</v>
      </c>
      <c r="L619" s="16">
        <v>1</v>
      </c>
      <c r="M619" s="16">
        <v>1</v>
      </c>
    </row>
    <row r="620" spans="2:13" x14ac:dyDescent="0.25">
      <c r="B620">
        <v>20</v>
      </c>
      <c r="C620" t="s">
        <v>41</v>
      </c>
      <c r="D620">
        <v>2048</v>
      </c>
      <c r="E620">
        <v>0</v>
      </c>
      <c r="F620" s="45">
        <v>15</v>
      </c>
      <c r="G620" s="16">
        <v>0.8</v>
      </c>
      <c r="H620" s="16">
        <v>0.8</v>
      </c>
      <c r="I620" s="16">
        <v>1</v>
      </c>
      <c r="J620" s="16">
        <v>1</v>
      </c>
      <c r="K620" s="16">
        <v>1.1373003960000001</v>
      </c>
      <c r="L620" s="16">
        <v>1</v>
      </c>
      <c r="M620" s="16">
        <v>1</v>
      </c>
    </row>
    <row r="621" spans="2:13" x14ac:dyDescent="0.25">
      <c r="B621">
        <v>20</v>
      </c>
      <c r="C621" t="s">
        <v>41</v>
      </c>
      <c r="D621">
        <v>2049</v>
      </c>
      <c r="E621">
        <v>0</v>
      </c>
      <c r="F621" s="45">
        <v>15</v>
      </c>
      <c r="G621" s="16">
        <v>0.8</v>
      </c>
      <c r="H621" s="16">
        <v>0.8</v>
      </c>
      <c r="I621" s="16">
        <v>1</v>
      </c>
      <c r="J621" s="16">
        <v>1</v>
      </c>
      <c r="K621" s="16">
        <v>1.1373003960000001</v>
      </c>
      <c r="L621" s="16">
        <v>1</v>
      </c>
      <c r="M621" s="16">
        <v>1</v>
      </c>
    </row>
    <row r="622" spans="2:13" x14ac:dyDescent="0.25">
      <c r="B622">
        <v>20</v>
      </c>
      <c r="C622" t="s">
        <v>41</v>
      </c>
      <c r="D622">
        <v>2050</v>
      </c>
      <c r="E622">
        <v>0</v>
      </c>
      <c r="F622" s="45">
        <v>15</v>
      </c>
      <c r="G622" s="16">
        <v>0.8</v>
      </c>
      <c r="H622" s="16">
        <v>0.8</v>
      </c>
      <c r="I622" s="16">
        <v>1</v>
      </c>
      <c r="J622" s="16">
        <v>1</v>
      </c>
      <c r="K622" s="16">
        <v>1.1373003960000001</v>
      </c>
      <c r="L622" s="16">
        <v>1</v>
      </c>
      <c r="M622" s="16">
        <v>1</v>
      </c>
    </row>
    <row r="623" spans="2:13" x14ac:dyDescent="0.25">
      <c r="B623">
        <v>21</v>
      </c>
      <c r="C623" t="s">
        <v>25</v>
      </c>
      <c r="D623">
        <v>2020</v>
      </c>
      <c r="E623">
        <v>0</v>
      </c>
      <c r="F623" s="45">
        <v>15</v>
      </c>
      <c r="G623" s="16">
        <v>1</v>
      </c>
      <c r="H623" s="16">
        <v>1</v>
      </c>
      <c r="I623" s="16">
        <v>1</v>
      </c>
      <c r="J623" s="16">
        <v>1</v>
      </c>
      <c r="K623" s="16">
        <v>1</v>
      </c>
      <c r="L623" s="16">
        <v>1</v>
      </c>
      <c r="M623" s="16">
        <v>1</v>
      </c>
    </row>
    <row r="624" spans="2:13" x14ac:dyDescent="0.25">
      <c r="B624">
        <v>21</v>
      </c>
      <c r="C624" t="s">
        <v>25</v>
      </c>
      <c r="D624">
        <v>2021</v>
      </c>
      <c r="E624">
        <v>0</v>
      </c>
      <c r="F624" s="45">
        <v>15</v>
      </c>
      <c r="G624" s="16">
        <v>1</v>
      </c>
      <c r="H624" s="16">
        <v>1</v>
      </c>
      <c r="I624" s="16">
        <v>1</v>
      </c>
      <c r="J624" s="16">
        <v>1</v>
      </c>
      <c r="K624" s="16">
        <v>1</v>
      </c>
      <c r="L624" s="16">
        <v>1</v>
      </c>
      <c r="M624" s="16">
        <v>1</v>
      </c>
    </row>
    <row r="625" spans="2:13" x14ac:dyDescent="0.25">
      <c r="B625">
        <v>21</v>
      </c>
      <c r="C625" t="s">
        <v>25</v>
      </c>
      <c r="D625">
        <v>2022</v>
      </c>
      <c r="E625">
        <v>0</v>
      </c>
      <c r="F625" s="45">
        <v>15</v>
      </c>
      <c r="G625" s="16">
        <v>1</v>
      </c>
      <c r="H625" s="16">
        <v>1</v>
      </c>
      <c r="I625" s="16">
        <v>1</v>
      </c>
      <c r="J625" s="16">
        <v>1</v>
      </c>
      <c r="K625" s="16">
        <v>1</v>
      </c>
      <c r="L625" s="16">
        <v>1</v>
      </c>
      <c r="M625" s="16">
        <v>1</v>
      </c>
    </row>
    <row r="626" spans="2:13" x14ac:dyDescent="0.25">
      <c r="B626">
        <v>21</v>
      </c>
      <c r="C626" t="s">
        <v>25</v>
      </c>
      <c r="D626">
        <v>2023</v>
      </c>
      <c r="E626">
        <v>0</v>
      </c>
      <c r="F626" s="45">
        <v>15</v>
      </c>
      <c r="G626" s="16">
        <v>1</v>
      </c>
      <c r="H626" s="16">
        <v>1</v>
      </c>
      <c r="I626" s="16">
        <v>1</v>
      </c>
      <c r="J626" s="16">
        <v>1</v>
      </c>
      <c r="K626" s="16">
        <v>1</v>
      </c>
      <c r="L626" s="16">
        <v>1</v>
      </c>
      <c r="M626" s="16">
        <v>1</v>
      </c>
    </row>
    <row r="627" spans="2:13" x14ac:dyDescent="0.25">
      <c r="B627">
        <v>21</v>
      </c>
      <c r="C627" t="s">
        <v>25</v>
      </c>
      <c r="D627">
        <v>2024</v>
      </c>
      <c r="E627">
        <v>0</v>
      </c>
      <c r="F627" s="45">
        <v>15</v>
      </c>
      <c r="G627" s="16">
        <v>1</v>
      </c>
      <c r="H627" s="16">
        <v>1</v>
      </c>
      <c r="I627" s="16">
        <v>1</v>
      </c>
      <c r="J627" s="16">
        <v>1</v>
      </c>
      <c r="K627" s="16">
        <v>1</v>
      </c>
      <c r="L627" s="16">
        <v>1</v>
      </c>
      <c r="M627" s="16">
        <v>1</v>
      </c>
    </row>
    <row r="628" spans="2:13" x14ac:dyDescent="0.25">
      <c r="B628">
        <v>21</v>
      </c>
      <c r="C628" t="s">
        <v>25</v>
      </c>
      <c r="D628">
        <v>2025</v>
      </c>
      <c r="E628">
        <v>0</v>
      </c>
      <c r="F628" s="45">
        <v>15</v>
      </c>
      <c r="G628" s="16">
        <v>1</v>
      </c>
      <c r="H628" s="16">
        <v>1</v>
      </c>
      <c r="I628" s="16">
        <v>1</v>
      </c>
      <c r="J628" s="16">
        <v>1</v>
      </c>
      <c r="K628" s="16">
        <v>1</v>
      </c>
      <c r="L628" s="16">
        <v>1</v>
      </c>
      <c r="M628" s="16">
        <v>1</v>
      </c>
    </row>
    <row r="629" spans="2:13" x14ac:dyDescent="0.25">
      <c r="B629">
        <v>21</v>
      </c>
      <c r="C629" t="s">
        <v>25</v>
      </c>
      <c r="D629">
        <v>2026</v>
      </c>
      <c r="E629">
        <v>0</v>
      </c>
      <c r="F629" s="45">
        <v>15</v>
      </c>
      <c r="G629" s="16">
        <v>1</v>
      </c>
      <c r="H629" s="16">
        <v>1</v>
      </c>
      <c r="I629" s="16">
        <v>1</v>
      </c>
      <c r="J629" s="16">
        <v>1</v>
      </c>
      <c r="K629" s="16">
        <v>1</v>
      </c>
      <c r="L629" s="16">
        <v>1</v>
      </c>
      <c r="M629" s="16">
        <v>1</v>
      </c>
    </row>
    <row r="630" spans="2:13" x14ac:dyDescent="0.25">
      <c r="B630">
        <v>21</v>
      </c>
      <c r="C630" t="s">
        <v>25</v>
      </c>
      <c r="D630">
        <v>2027</v>
      </c>
      <c r="E630">
        <v>0</v>
      </c>
      <c r="F630" s="45">
        <v>15</v>
      </c>
      <c r="G630" s="16">
        <v>1</v>
      </c>
      <c r="H630" s="16">
        <v>1</v>
      </c>
      <c r="I630" s="16">
        <v>1</v>
      </c>
      <c r="J630" s="16">
        <v>1</v>
      </c>
      <c r="K630" s="16">
        <v>1</v>
      </c>
      <c r="L630" s="16">
        <v>1</v>
      </c>
      <c r="M630" s="16">
        <v>1</v>
      </c>
    </row>
    <row r="631" spans="2:13" x14ac:dyDescent="0.25">
      <c r="B631">
        <v>21</v>
      </c>
      <c r="C631" t="s">
        <v>25</v>
      </c>
      <c r="D631">
        <v>2028</v>
      </c>
      <c r="E631">
        <v>0</v>
      </c>
      <c r="F631" s="45">
        <v>15</v>
      </c>
      <c r="G631" s="16">
        <v>1</v>
      </c>
      <c r="H631" s="16">
        <v>1</v>
      </c>
      <c r="I631" s="16">
        <v>1</v>
      </c>
      <c r="J631" s="16">
        <v>1</v>
      </c>
      <c r="K631" s="16">
        <v>1</v>
      </c>
      <c r="L631" s="16">
        <v>1</v>
      </c>
      <c r="M631" s="16">
        <v>1</v>
      </c>
    </row>
    <row r="632" spans="2:13" x14ac:dyDescent="0.25">
      <c r="B632">
        <v>21</v>
      </c>
      <c r="C632" t="s">
        <v>25</v>
      </c>
      <c r="D632">
        <v>2029</v>
      </c>
      <c r="E632">
        <v>0</v>
      </c>
      <c r="F632" s="45">
        <v>15</v>
      </c>
      <c r="G632" s="16">
        <v>1</v>
      </c>
      <c r="H632" s="16">
        <v>1</v>
      </c>
      <c r="I632" s="16">
        <v>1</v>
      </c>
      <c r="J632" s="16">
        <v>1</v>
      </c>
      <c r="K632" s="16">
        <v>1</v>
      </c>
      <c r="L632" s="16">
        <v>1</v>
      </c>
      <c r="M632" s="16">
        <v>1</v>
      </c>
    </row>
    <row r="633" spans="2:13" x14ac:dyDescent="0.25">
      <c r="B633">
        <v>21</v>
      </c>
      <c r="C633" t="s">
        <v>25</v>
      </c>
      <c r="D633">
        <v>2030</v>
      </c>
      <c r="E633">
        <v>0</v>
      </c>
      <c r="F633" s="45">
        <v>15</v>
      </c>
      <c r="G633" s="16">
        <v>1</v>
      </c>
      <c r="H633" s="16">
        <v>1</v>
      </c>
      <c r="I633" s="16">
        <v>1</v>
      </c>
      <c r="J633" s="16">
        <v>1</v>
      </c>
      <c r="K633" s="16">
        <v>1</v>
      </c>
      <c r="L633" s="16">
        <v>1</v>
      </c>
      <c r="M633" s="16">
        <v>1</v>
      </c>
    </row>
    <row r="634" spans="2:13" x14ac:dyDescent="0.25">
      <c r="B634">
        <v>21</v>
      </c>
      <c r="C634" t="s">
        <v>25</v>
      </c>
      <c r="D634">
        <v>2031</v>
      </c>
      <c r="E634">
        <v>0</v>
      </c>
      <c r="F634" s="45">
        <v>15</v>
      </c>
      <c r="G634" s="16">
        <v>1</v>
      </c>
      <c r="H634" s="16">
        <v>1</v>
      </c>
      <c r="I634" s="16">
        <v>1</v>
      </c>
      <c r="J634" s="16">
        <v>1</v>
      </c>
      <c r="K634" s="16">
        <v>1</v>
      </c>
      <c r="L634" s="16">
        <v>1</v>
      </c>
      <c r="M634" s="16">
        <v>1</v>
      </c>
    </row>
    <row r="635" spans="2:13" x14ac:dyDescent="0.25">
      <c r="B635">
        <v>21</v>
      </c>
      <c r="C635" t="s">
        <v>25</v>
      </c>
      <c r="D635">
        <v>2032</v>
      </c>
      <c r="E635">
        <v>0</v>
      </c>
      <c r="F635" s="45">
        <v>15</v>
      </c>
      <c r="G635" s="16">
        <v>1</v>
      </c>
      <c r="H635" s="16">
        <v>1</v>
      </c>
      <c r="I635" s="16">
        <v>1</v>
      </c>
      <c r="J635" s="16">
        <v>1</v>
      </c>
      <c r="K635" s="16">
        <v>1</v>
      </c>
      <c r="L635" s="16">
        <v>1</v>
      </c>
      <c r="M635" s="16">
        <v>1</v>
      </c>
    </row>
    <row r="636" spans="2:13" x14ac:dyDescent="0.25">
      <c r="B636">
        <v>21</v>
      </c>
      <c r="C636" t="s">
        <v>25</v>
      </c>
      <c r="D636">
        <v>2033</v>
      </c>
      <c r="E636">
        <v>0</v>
      </c>
      <c r="F636" s="45">
        <v>15</v>
      </c>
      <c r="G636" s="16">
        <v>1</v>
      </c>
      <c r="H636" s="16">
        <v>1</v>
      </c>
      <c r="I636" s="16">
        <v>1</v>
      </c>
      <c r="J636" s="16">
        <v>1</v>
      </c>
      <c r="K636" s="16">
        <v>1</v>
      </c>
      <c r="L636" s="16">
        <v>1</v>
      </c>
      <c r="M636" s="16">
        <v>1</v>
      </c>
    </row>
    <row r="637" spans="2:13" x14ac:dyDescent="0.25">
      <c r="B637">
        <v>21</v>
      </c>
      <c r="C637" t="s">
        <v>25</v>
      </c>
      <c r="D637">
        <v>2034</v>
      </c>
      <c r="E637">
        <v>0</v>
      </c>
      <c r="F637" s="45">
        <v>15</v>
      </c>
      <c r="G637" s="16">
        <v>1</v>
      </c>
      <c r="H637" s="16">
        <v>1</v>
      </c>
      <c r="I637" s="16">
        <v>1</v>
      </c>
      <c r="J637" s="16">
        <v>1</v>
      </c>
      <c r="K637" s="16">
        <v>1</v>
      </c>
      <c r="L637" s="16">
        <v>1</v>
      </c>
      <c r="M637" s="16">
        <v>1</v>
      </c>
    </row>
    <row r="638" spans="2:13" x14ac:dyDescent="0.25">
      <c r="B638">
        <v>21</v>
      </c>
      <c r="C638" t="s">
        <v>25</v>
      </c>
      <c r="D638">
        <v>2035</v>
      </c>
      <c r="E638">
        <v>0</v>
      </c>
      <c r="F638" s="45">
        <v>15</v>
      </c>
      <c r="G638" s="16">
        <v>1</v>
      </c>
      <c r="H638" s="16">
        <v>1</v>
      </c>
      <c r="I638" s="16">
        <v>1</v>
      </c>
      <c r="J638" s="16">
        <v>1</v>
      </c>
      <c r="K638" s="16">
        <v>1</v>
      </c>
      <c r="L638" s="16">
        <v>1</v>
      </c>
      <c r="M638" s="16">
        <v>1</v>
      </c>
    </row>
    <row r="639" spans="2:13" x14ac:dyDescent="0.25">
      <c r="B639">
        <v>21</v>
      </c>
      <c r="C639" t="s">
        <v>25</v>
      </c>
      <c r="D639">
        <v>2036</v>
      </c>
      <c r="E639">
        <v>0</v>
      </c>
      <c r="F639" s="45">
        <v>15</v>
      </c>
      <c r="G639" s="16">
        <v>1</v>
      </c>
      <c r="H639" s="16">
        <v>1</v>
      </c>
      <c r="I639" s="16">
        <v>1</v>
      </c>
      <c r="J639" s="16">
        <v>1</v>
      </c>
      <c r="K639" s="16">
        <v>1</v>
      </c>
      <c r="L639" s="16">
        <v>1</v>
      </c>
      <c r="M639" s="16">
        <v>1</v>
      </c>
    </row>
    <row r="640" spans="2:13" x14ac:dyDescent="0.25">
      <c r="B640">
        <v>21</v>
      </c>
      <c r="C640" t="s">
        <v>25</v>
      </c>
      <c r="D640">
        <v>2037</v>
      </c>
      <c r="E640">
        <v>0</v>
      </c>
      <c r="F640" s="45">
        <v>15</v>
      </c>
      <c r="G640" s="16">
        <v>1</v>
      </c>
      <c r="H640" s="16">
        <v>1</v>
      </c>
      <c r="I640" s="16">
        <v>1</v>
      </c>
      <c r="J640" s="16">
        <v>1</v>
      </c>
      <c r="K640" s="16">
        <v>1</v>
      </c>
      <c r="L640" s="16">
        <v>1</v>
      </c>
      <c r="M640" s="16">
        <v>1</v>
      </c>
    </row>
    <row r="641" spans="2:13" x14ac:dyDescent="0.25">
      <c r="B641">
        <v>21</v>
      </c>
      <c r="C641" t="s">
        <v>25</v>
      </c>
      <c r="D641">
        <v>2038</v>
      </c>
      <c r="E641">
        <v>0</v>
      </c>
      <c r="F641" s="45">
        <v>15</v>
      </c>
      <c r="G641" s="16">
        <v>1</v>
      </c>
      <c r="H641" s="16">
        <v>1</v>
      </c>
      <c r="I641" s="16">
        <v>1</v>
      </c>
      <c r="J641" s="16">
        <v>1</v>
      </c>
      <c r="K641" s="16">
        <v>1</v>
      </c>
      <c r="L641" s="16">
        <v>1</v>
      </c>
      <c r="M641" s="16">
        <v>1</v>
      </c>
    </row>
    <row r="642" spans="2:13" x14ac:dyDescent="0.25">
      <c r="B642">
        <v>21</v>
      </c>
      <c r="C642" t="s">
        <v>25</v>
      </c>
      <c r="D642">
        <v>2039</v>
      </c>
      <c r="E642">
        <v>0</v>
      </c>
      <c r="F642" s="45">
        <v>15</v>
      </c>
      <c r="G642" s="16">
        <v>1</v>
      </c>
      <c r="H642" s="16">
        <v>1</v>
      </c>
      <c r="I642" s="16">
        <v>1</v>
      </c>
      <c r="J642" s="16">
        <v>1</v>
      </c>
      <c r="K642" s="16">
        <v>1</v>
      </c>
      <c r="L642" s="16">
        <v>1</v>
      </c>
      <c r="M642" s="16">
        <v>1</v>
      </c>
    </row>
    <row r="643" spans="2:13" x14ac:dyDescent="0.25">
      <c r="B643">
        <v>21</v>
      </c>
      <c r="C643" t="s">
        <v>25</v>
      </c>
      <c r="D643">
        <v>2040</v>
      </c>
      <c r="E643">
        <v>0</v>
      </c>
      <c r="F643" s="45">
        <v>15</v>
      </c>
      <c r="G643" s="16">
        <v>1</v>
      </c>
      <c r="H643" s="16">
        <v>1</v>
      </c>
      <c r="I643" s="16">
        <v>1</v>
      </c>
      <c r="J643" s="16">
        <v>1</v>
      </c>
      <c r="K643" s="16">
        <v>1</v>
      </c>
      <c r="L643" s="16">
        <v>1</v>
      </c>
      <c r="M643" s="16">
        <v>1</v>
      </c>
    </row>
    <row r="644" spans="2:13" x14ac:dyDescent="0.25">
      <c r="B644">
        <v>21</v>
      </c>
      <c r="C644" t="s">
        <v>25</v>
      </c>
      <c r="D644">
        <v>2041</v>
      </c>
      <c r="E644">
        <v>0</v>
      </c>
      <c r="F644" s="45">
        <v>15</v>
      </c>
      <c r="G644" s="16">
        <v>1</v>
      </c>
      <c r="H644" s="16">
        <v>1</v>
      </c>
      <c r="I644" s="16">
        <v>1</v>
      </c>
      <c r="J644" s="16">
        <v>1</v>
      </c>
      <c r="K644" s="16">
        <v>1</v>
      </c>
      <c r="L644" s="16">
        <v>1</v>
      </c>
      <c r="M644" s="16">
        <v>1</v>
      </c>
    </row>
    <row r="645" spans="2:13" x14ac:dyDescent="0.25">
      <c r="B645">
        <v>21</v>
      </c>
      <c r="C645" t="s">
        <v>25</v>
      </c>
      <c r="D645">
        <v>2042</v>
      </c>
      <c r="E645">
        <v>0</v>
      </c>
      <c r="F645" s="45">
        <v>15</v>
      </c>
      <c r="G645" s="16">
        <v>1</v>
      </c>
      <c r="H645" s="16">
        <v>1</v>
      </c>
      <c r="I645" s="16">
        <v>1</v>
      </c>
      <c r="J645" s="16">
        <v>1</v>
      </c>
      <c r="K645" s="16">
        <v>1</v>
      </c>
      <c r="L645" s="16">
        <v>1</v>
      </c>
      <c r="M645" s="16">
        <v>1</v>
      </c>
    </row>
    <row r="646" spans="2:13" x14ac:dyDescent="0.25">
      <c r="B646">
        <v>21</v>
      </c>
      <c r="C646" t="s">
        <v>25</v>
      </c>
      <c r="D646">
        <v>2043</v>
      </c>
      <c r="E646">
        <v>0</v>
      </c>
      <c r="F646" s="45">
        <v>15</v>
      </c>
      <c r="G646" s="16">
        <v>1</v>
      </c>
      <c r="H646" s="16">
        <v>1</v>
      </c>
      <c r="I646" s="16">
        <v>1</v>
      </c>
      <c r="J646" s="16">
        <v>1</v>
      </c>
      <c r="K646" s="16">
        <v>1</v>
      </c>
      <c r="L646" s="16">
        <v>1</v>
      </c>
      <c r="M646" s="16">
        <v>1</v>
      </c>
    </row>
    <row r="647" spans="2:13" x14ac:dyDescent="0.25">
      <c r="B647">
        <v>21</v>
      </c>
      <c r="C647" t="s">
        <v>25</v>
      </c>
      <c r="D647">
        <v>2044</v>
      </c>
      <c r="E647">
        <v>0</v>
      </c>
      <c r="F647" s="45">
        <v>15</v>
      </c>
      <c r="G647" s="16">
        <v>1</v>
      </c>
      <c r="H647" s="16">
        <v>1</v>
      </c>
      <c r="I647" s="16">
        <v>1</v>
      </c>
      <c r="J647" s="16">
        <v>1</v>
      </c>
      <c r="K647" s="16">
        <v>1</v>
      </c>
      <c r="L647" s="16">
        <v>1</v>
      </c>
      <c r="M647" s="16">
        <v>1</v>
      </c>
    </row>
    <row r="648" spans="2:13" x14ac:dyDescent="0.25">
      <c r="B648">
        <v>21</v>
      </c>
      <c r="C648" t="s">
        <v>25</v>
      </c>
      <c r="D648">
        <v>2045</v>
      </c>
      <c r="E648">
        <v>0</v>
      </c>
      <c r="F648" s="45">
        <v>15</v>
      </c>
      <c r="G648" s="16">
        <v>1</v>
      </c>
      <c r="H648" s="16">
        <v>1</v>
      </c>
      <c r="I648" s="16">
        <v>1</v>
      </c>
      <c r="J648" s="16">
        <v>1</v>
      </c>
      <c r="K648" s="16">
        <v>1</v>
      </c>
      <c r="L648" s="16">
        <v>1</v>
      </c>
      <c r="M648" s="16">
        <v>1</v>
      </c>
    </row>
    <row r="649" spans="2:13" x14ac:dyDescent="0.25">
      <c r="B649">
        <v>21</v>
      </c>
      <c r="C649" t="s">
        <v>25</v>
      </c>
      <c r="D649">
        <v>2046</v>
      </c>
      <c r="E649">
        <v>0</v>
      </c>
      <c r="F649" s="45">
        <v>15</v>
      </c>
      <c r="G649" s="16">
        <v>1</v>
      </c>
      <c r="H649" s="16">
        <v>1</v>
      </c>
      <c r="I649" s="16">
        <v>1</v>
      </c>
      <c r="J649" s="16">
        <v>1</v>
      </c>
      <c r="K649" s="16">
        <v>1</v>
      </c>
      <c r="L649" s="16">
        <v>1</v>
      </c>
      <c r="M649" s="16">
        <v>1</v>
      </c>
    </row>
    <row r="650" spans="2:13" x14ac:dyDescent="0.25">
      <c r="B650">
        <v>21</v>
      </c>
      <c r="C650" t="s">
        <v>25</v>
      </c>
      <c r="D650">
        <v>2047</v>
      </c>
      <c r="E650">
        <v>0</v>
      </c>
      <c r="F650" s="45">
        <v>15</v>
      </c>
      <c r="G650" s="16">
        <v>1</v>
      </c>
      <c r="H650" s="16">
        <v>1</v>
      </c>
      <c r="I650" s="16">
        <v>1</v>
      </c>
      <c r="J650" s="16">
        <v>1</v>
      </c>
      <c r="K650" s="16">
        <v>1</v>
      </c>
      <c r="L650" s="16">
        <v>1</v>
      </c>
      <c r="M650" s="16">
        <v>1</v>
      </c>
    </row>
    <row r="651" spans="2:13" x14ac:dyDescent="0.25">
      <c r="B651">
        <v>21</v>
      </c>
      <c r="C651" t="s">
        <v>25</v>
      </c>
      <c r="D651">
        <v>2048</v>
      </c>
      <c r="E651">
        <v>0</v>
      </c>
      <c r="F651" s="45">
        <v>15</v>
      </c>
      <c r="G651" s="16">
        <v>1</v>
      </c>
      <c r="H651" s="16">
        <v>1</v>
      </c>
      <c r="I651" s="16">
        <v>1</v>
      </c>
      <c r="J651" s="16">
        <v>1</v>
      </c>
      <c r="K651" s="16">
        <v>1</v>
      </c>
      <c r="L651" s="16">
        <v>1</v>
      </c>
      <c r="M651" s="16">
        <v>1</v>
      </c>
    </row>
    <row r="652" spans="2:13" x14ac:dyDescent="0.25">
      <c r="B652">
        <v>21</v>
      </c>
      <c r="C652" t="s">
        <v>25</v>
      </c>
      <c r="D652">
        <v>2049</v>
      </c>
      <c r="E652">
        <v>0</v>
      </c>
      <c r="F652" s="45">
        <v>15</v>
      </c>
      <c r="G652" s="16">
        <v>1</v>
      </c>
      <c r="H652" s="16">
        <v>1</v>
      </c>
      <c r="I652" s="16">
        <v>1</v>
      </c>
      <c r="J652" s="16">
        <v>1</v>
      </c>
      <c r="K652" s="16">
        <v>1</v>
      </c>
      <c r="L652" s="16">
        <v>1</v>
      </c>
      <c r="M652" s="16">
        <v>1</v>
      </c>
    </row>
    <row r="653" spans="2:13" x14ac:dyDescent="0.25">
      <c r="B653">
        <v>21</v>
      </c>
      <c r="C653" t="s">
        <v>25</v>
      </c>
      <c r="D653">
        <v>2050</v>
      </c>
      <c r="E653">
        <v>0</v>
      </c>
      <c r="F653" s="45">
        <v>15</v>
      </c>
      <c r="G653" s="16">
        <v>1</v>
      </c>
      <c r="H653" s="16">
        <v>1</v>
      </c>
      <c r="I653" s="16">
        <v>1</v>
      </c>
      <c r="J653" s="16">
        <v>1</v>
      </c>
      <c r="K653" s="16">
        <v>1</v>
      </c>
      <c r="L653" s="16">
        <v>1</v>
      </c>
      <c r="M653" s="16">
        <v>1</v>
      </c>
    </row>
    <row r="654" spans="2:13" x14ac:dyDescent="0.25">
      <c r="B654">
        <v>22</v>
      </c>
      <c r="C654" t="s">
        <v>20</v>
      </c>
      <c r="D654">
        <v>2020</v>
      </c>
      <c r="E654">
        <v>0</v>
      </c>
      <c r="F654" s="45">
        <v>15</v>
      </c>
      <c r="G654" s="16">
        <v>1</v>
      </c>
      <c r="H654" s="16">
        <v>1</v>
      </c>
      <c r="I654" s="16">
        <v>1</v>
      </c>
      <c r="J654" s="16">
        <v>1</v>
      </c>
      <c r="K654" s="16">
        <v>1</v>
      </c>
      <c r="L654" s="16">
        <v>1</v>
      </c>
      <c r="M654" s="16">
        <v>1</v>
      </c>
    </row>
    <row r="655" spans="2:13" x14ac:dyDescent="0.25">
      <c r="B655">
        <v>22</v>
      </c>
      <c r="C655" t="s">
        <v>20</v>
      </c>
      <c r="D655">
        <v>2021</v>
      </c>
      <c r="E655">
        <v>0</v>
      </c>
      <c r="F655" s="45">
        <v>15</v>
      </c>
      <c r="G655" s="16">
        <v>1</v>
      </c>
      <c r="H655" s="16">
        <v>1</v>
      </c>
      <c r="I655" s="16">
        <v>1</v>
      </c>
      <c r="J655" s="16">
        <v>1</v>
      </c>
      <c r="K655" s="16">
        <v>1</v>
      </c>
      <c r="L655" s="16">
        <v>1</v>
      </c>
      <c r="M655" s="16">
        <v>1</v>
      </c>
    </row>
    <row r="656" spans="2:13" x14ac:dyDescent="0.25">
      <c r="B656">
        <v>22</v>
      </c>
      <c r="C656" t="s">
        <v>20</v>
      </c>
      <c r="D656">
        <v>2022</v>
      </c>
      <c r="E656">
        <v>0</v>
      </c>
      <c r="F656" s="45">
        <v>15</v>
      </c>
      <c r="G656" s="16">
        <v>1</v>
      </c>
      <c r="H656" s="16">
        <v>1</v>
      </c>
      <c r="I656" s="16">
        <v>1</v>
      </c>
      <c r="J656" s="16">
        <v>1</v>
      </c>
      <c r="K656" s="16">
        <v>1</v>
      </c>
      <c r="L656" s="16">
        <v>1</v>
      </c>
      <c r="M656" s="16">
        <v>1</v>
      </c>
    </row>
    <row r="657" spans="2:13" x14ac:dyDescent="0.25">
      <c r="B657">
        <v>22</v>
      </c>
      <c r="C657" t="s">
        <v>20</v>
      </c>
      <c r="D657">
        <v>2023</v>
      </c>
      <c r="E657">
        <v>0</v>
      </c>
      <c r="F657" s="45">
        <v>15</v>
      </c>
      <c r="G657" s="16">
        <v>1</v>
      </c>
      <c r="H657" s="16">
        <v>1</v>
      </c>
      <c r="I657" s="16">
        <v>1</v>
      </c>
      <c r="J657" s="16">
        <v>1</v>
      </c>
      <c r="K657" s="16">
        <v>1</v>
      </c>
      <c r="L657" s="16">
        <v>1</v>
      </c>
      <c r="M657" s="16">
        <v>1</v>
      </c>
    </row>
    <row r="658" spans="2:13" x14ac:dyDescent="0.25">
      <c r="B658">
        <v>22</v>
      </c>
      <c r="C658" t="s">
        <v>20</v>
      </c>
      <c r="D658">
        <v>2024</v>
      </c>
      <c r="E658">
        <v>0</v>
      </c>
      <c r="F658" s="45">
        <v>15</v>
      </c>
      <c r="G658" s="16">
        <v>1</v>
      </c>
      <c r="H658" s="16">
        <v>1</v>
      </c>
      <c r="I658" s="16">
        <v>1</v>
      </c>
      <c r="J658" s="16">
        <v>1</v>
      </c>
      <c r="K658" s="16">
        <v>1</v>
      </c>
      <c r="L658" s="16">
        <v>1</v>
      </c>
      <c r="M658" s="16">
        <v>1</v>
      </c>
    </row>
    <row r="659" spans="2:13" x14ac:dyDescent="0.25">
      <c r="B659">
        <v>22</v>
      </c>
      <c r="C659" t="s">
        <v>20</v>
      </c>
      <c r="D659">
        <v>2025</v>
      </c>
      <c r="E659">
        <v>0</v>
      </c>
      <c r="F659" s="45">
        <v>15</v>
      </c>
      <c r="G659" s="16">
        <v>1</v>
      </c>
      <c r="H659" s="16">
        <v>1</v>
      </c>
      <c r="I659" s="16">
        <v>1</v>
      </c>
      <c r="J659" s="16">
        <v>1</v>
      </c>
      <c r="K659" s="16">
        <v>1</v>
      </c>
      <c r="L659" s="16">
        <v>1</v>
      </c>
      <c r="M659" s="16">
        <v>1</v>
      </c>
    </row>
    <row r="660" spans="2:13" x14ac:dyDescent="0.25">
      <c r="B660">
        <v>22</v>
      </c>
      <c r="C660" t="s">
        <v>20</v>
      </c>
      <c r="D660">
        <v>2026</v>
      </c>
      <c r="E660">
        <v>0</v>
      </c>
      <c r="F660" s="45">
        <v>15</v>
      </c>
      <c r="G660" s="16">
        <v>1</v>
      </c>
      <c r="H660" s="16">
        <v>1</v>
      </c>
      <c r="I660" s="16">
        <v>1</v>
      </c>
      <c r="J660" s="16">
        <v>1</v>
      </c>
      <c r="K660" s="16">
        <v>1</v>
      </c>
      <c r="L660" s="16">
        <v>1</v>
      </c>
      <c r="M660" s="16">
        <v>1</v>
      </c>
    </row>
    <row r="661" spans="2:13" x14ac:dyDescent="0.25">
      <c r="B661">
        <v>22</v>
      </c>
      <c r="C661" t="s">
        <v>20</v>
      </c>
      <c r="D661">
        <v>2027</v>
      </c>
      <c r="E661">
        <v>0</v>
      </c>
      <c r="F661" s="45">
        <v>15</v>
      </c>
      <c r="G661" s="16">
        <v>1</v>
      </c>
      <c r="H661" s="16">
        <v>1</v>
      </c>
      <c r="I661" s="16">
        <v>1</v>
      </c>
      <c r="J661" s="16">
        <v>1</v>
      </c>
      <c r="K661" s="16">
        <v>1</v>
      </c>
      <c r="L661" s="16">
        <v>1</v>
      </c>
      <c r="M661" s="16">
        <v>1</v>
      </c>
    </row>
    <row r="662" spans="2:13" x14ac:dyDescent="0.25">
      <c r="B662">
        <v>22</v>
      </c>
      <c r="C662" t="s">
        <v>20</v>
      </c>
      <c r="D662">
        <v>2028</v>
      </c>
      <c r="E662">
        <v>0</v>
      </c>
      <c r="F662" s="45">
        <v>15</v>
      </c>
      <c r="G662" s="16">
        <v>1</v>
      </c>
      <c r="H662" s="16">
        <v>1</v>
      </c>
      <c r="I662" s="16">
        <v>1</v>
      </c>
      <c r="J662" s="16">
        <v>1</v>
      </c>
      <c r="K662" s="16">
        <v>1</v>
      </c>
      <c r="L662" s="16">
        <v>1</v>
      </c>
      <c r="M662" s="16">
        <v>1</v>
      </c>
    </row>
    <row r="663" spans="2:13" x14ac:dyDescent="0.25">
      <c r="B663">
        <v>22</v>
      </c>
      <c r="C663" t="s">
        <v>20</v>
      </c>
      <c r="D663">
        <v>2029</v>
      </c>
      <c r="E663">
        <v>0</v>
      </c>
      <c r="F663" s="45">
        <v>15</v>
      </c>
      <c r="G663" s="16">
        <v>1</v>
      </c>
      <c r="H663" s="16">
        <v>1</v>
      </c>
      <c r="I663" s="16">
        <v>1</v>
      </c>
      <c r="J663" s="16">
        <v>1</v>
      </c>
      <c r="K663" s="16">
        <v>1</v>
      </c>
      <c r="L663" s="16">
        <v>1</v>
      </c>
      <c r="M663" s="16">
        <v>1</v>
      </c>
    </row>
    <row r="664" spans="2:13" x14ac:dyDescent="0.25">
      <c r="B664">
        <v>22</v>
      </c>
      <c r="C664" t="s">
        <v>20</v>
      </c>
      <c r="D664">
        <v>2030</v>
      </c>
      <c r="E664">
        <v>0</v>
      </c>
      <c r="F664" s="45">
        <v>15</v>
      </c>
      <c r="G664" s="16">
        <v>1</v>
      </c>
      <c r="H664" s="16">
        <v>1</v>
      </c>
      <c r="I664" s="16">
        <v>1</v>
      </c>
      <c r="J664" s="16">
        <v>1</v>
      </c>
      <c r="K664" s="16">
        <v>1</v>
      </c>
      <c r="L664" s="16">
        <v>1</v>
      </c>
      <c r="M664" s="16">
        <v>1</v>
      </c>
    </row>
    <row r="665" spans="2:13" x14ac:dyDescent="0.25">
      <c r="B665">
        <v>22</v>
      </c>
      <c r="C665" t="s">
        <v>20</v>
      </c>
      <c r="D665">
        <v>2031</v>
      </c>
      <c r="E665">
        <v>0</v>
      </c>
      <c r="F665" s="45">
        <v>15</v>
      </c>
      <c r="G665" s="16">
        <v>1</v>
      </c>
      <c r="H665" s="16">
        <v>1</v>
      </c>
      <c r="I665" s="16">
        <v>1</v>
      </c>
      <c r="J665" s="16">
        <v>1</v>
      </c>
      <c r="K665" s="16">
        <v>1</v>
      </c>
      <c r="L665" s="16">
        <v>1</v>
      </c>
      <c r="M665" s="16">
        <v>1</v>
      </c>
    </row>
    <row r="666" spans="2:13" x14ac:dyDescent="0.25">
      <c r="B666">
        <v>22</v>
      </c>
      <c r="C666" t="s">
        <v>20</v>
      </c>
      <c r="D666">
        <v>2032</v>
      </c>
      <c r="E666">
        <v>0</v>
      </c>
      <c r="F666" s="45">
        <v>15</v>
      </c>
      <c r="G666" s="16">
        <v>1</v>
      </c>
      <c r="H666" s="16">
        <v>1</v>
      </c>
      <c r="I666" s="16">
        <v>1</v>
      </c>
      <c r="J666" s="16">
        <v>1</v>
      </c>
      <c r="K666" s="16">
        <v>1</v>
      </c>
      <c r="L666" s="16">
        <v>1</v>
      </c>
      <c r="M666" s="16">
        <v>1</v>
      </c>
    </row>
    <row r="667" spans="2:13" x14ac:dyDescent="0.25">
      <c r="B667">
        <v>22</v>
      </c>
      <c r="C667" t="s">
        <v>20</v>
      </c>
      <c r="D667">
        <v>2033</v>
      </c>
      <c r="E667">
        <v>0</v>
      </c>
      <c r="F667" s="45">
        <v>15</v>
      </c>
      <c r="G667" s="16">
        <v>1</v>
      </c>
      <c r="H667" s="16">
        <v>1</v>
      </c>
      <c r="I667" s="16">
        <v>1</v>
      </c>
      <c r="J667" s="16">
        <v>1</v>
      </c>
      <c r="K667" s="16">
        <v>1</v>
      </c>
      <c r="L667" s="16">
        <v>1</v>
      </c>
      <c r="M667" s="16">
        <v>1</v>
      </c>
    </row>
    <row r="668" spans="2:13" x14ac:dyDescent="0.25">
      <c r="B668">
        <v>22</v>
      </c>
      <c r="C668" t="s">
        <v>20</v>
      </c>
      <c r="D668">
        <v>2034</v>
      </c>
      <c r="E668">
        <v>0</v>
      </c>
      <c r="F668" s="45">
        <v>15</v>
      </c>
      <c r="G668" s="16">
        <v>1</v>
      </c>
      <c r="H668" s="16">
        <v>1</v>
      </c>
      <c r="I668" s="16">
        <v>1</v>
      </c>
      <c r="J668" s="16">
        <v>1</v>
      </c>
      <c r="K668" s="16">
        <v>1</v>
      </c>
      <c r="L668" s="16">
        <v>1</v>
      </c>
      <c r="M668" s="16">
        <v>1</v>
      </c>
    </row>
    <row r="669" spans="2:13" x14ac:dyDescent="0.25">
      <c r="B669">
        <v>22</v>
      </c>
      <c r="C669" t="s">
        <v>20</v>
      </c>
      <c r="D669">
        <v>2035</v>
      </c>
      <c r="E669">
        <v>0</v>
      </c>
      <c r="F669" s="45">
        <v>15</v>
      </c>
      <c r="G669" s="16">
        <v>1</v>
      </c>
      <c r="H669" s="16">
        <v>1</v>
      </c>
      <c r="I669" s="16">
        <v>1</v>
      </c>
      <c r="J669" s="16">
        <v>1</v>
      </c>
      <c r="K669" s="16">
        <v>1</v>
      </c>
      <c r="L669" s="16">
        <v>1</v>
      </c>
      <c r="M669" s="16">
        <v>1</v>
      </c>
    </row>
    <row r="670" spans="2:13" x14ac:dyDescent="0.25">
      <c r="B670">
        <v>22</v>
      </c>
      <c r="C670" t="s">
        <v>20</v>
      </c>
      <c r="D670">
        <v>2036</v>
      </c>
      <c r="E670">
        <v>0</v>
      </c>
      <c r="F670" s="45">
        <v>15</v>
      </c>
      <c r="G670" s="16">
        <v>1</v>
      </c>
      <c r="H670" s="16">
        <v>1</v>
      </c>
      <c r="I670" s="16">
        <v>1</v>
      </c>
      <c r="J670" s="16">
        <v>1</v>
      </c>
      <c r="K670" s="16">
        <v>1</v>
      </c>
      <c r="L670" s="16">
        <v>1</v>
      </c>
      <c r="M670" s="16">
        <v>1</v>
      </c>
    </row>
    <row r="671" spans="2:13" x14ac:dyDescent="0.25">
      <c r="B671">
        <v>22</v>
      </c>
      <c r="C671" t="s">
        <v>20</v>
      </c>
      <c r="D671">
        <v>2037</v>
      </c>
      <c r="E671">
        <v>0</v>
      </c>
      <c r="F671" s="45">
        <v>15</v>
      </c>
      <c r="G671" s="16">
        <v>1</v>
      </c>
      <c r="H671" s="16">
        <v>1</v>
      </c>
      <c r="I671" s="16">
        <v>1</v>
      </c>
      <c r="J671" s="16">
        <v>1</v>
      </c>
      <c r="K671" s="16">
        <v>1</v>
      </c>
      <c r="L671" s="16">
        <v>1</v>
      </c>
      <c r="M671" s="16">
        <v>1</v>
      </c>
    </row>
    <row r="672" spans="2:13" x14ac:dyDescent="0.25">
      <c r="B672">
        <v>22</v>
      </c>
      <c r="C672" t="s">
        <v>20</v>
      </c>
      <c r="D672">
        <v>2038</v>
      </c>
      <c r="E672">
        <v>0</v>
      </c>
      <c r="F672" s="45">
        <v>15</v>
      </c>
      <c r="G672" s="16">
        <v>1</v>
      </c>
      <c r="H672" s="16">
        <v>1</v>
      </c>
      <c r="I672" s="16">
        <v>1</v>
      </c>
      <c r="J672" s="16">
        <v>1</v>
      </c>
      <c r="K672" s="16">
        <v>1</v>
      </c>
      <c r="L672" s="16">
        <v>1</v>
      </c>
      <c r="M672" s="16">
        <v>1</v>
      </c>
    </row>
    <row r="673" spans="2:13" x14ac:dyDescent="0.25">
      <c r="B673">
        <v>22</v>
      </c>
      <c r="C673" t="s">
        <v>20</v>
      </c>
      <c r="D673">
        <v>2039</v>
      </c>
      <c r="E673">
        <v>0</v>
      </c>
      <c r="F673" s="45">
        <v>15</v>
      </c>
      <c r="G673" s="16">
        <v>1</v>
      </c>
      <c r="H673" s="16">
        <v>1</v>
      </c>
      <c r="I673" s="16">
        <v>1</v>
      </c>
      <c r="J673" s="16">
        <v>1</v>
      </c>
      <c r="K673" s="16">
        <v>1</v>
      </c>
      <c r="L673" s="16">
        <v>1</v>
      </c>
      <c r="M673" s="16">
        <v>1</v>
      </c>
    </row>
    <row r="674" spans="2:13" x14ac:dyDescent="0.25">
      <c r="B674">
        <v>22</v>
      </c>
      <c r="C674" t="s">
        <v>20</v>
      </c>
      <c r="D674">
        <v>2040</v>
      </c>
      <c r="E674">
        <v>0</v>
      </c>
      <c r="F674" s="45">
        <v>15</v>
      </c>
      <c r="G674" s="16">
        <v>1</v>
      </c>
      <c r="H674" s="16">
        <v>1</v>
      </c>
      <c r="I674" s="16">
        <v>1</v>
      </c>
      <c r="J674" s="16">
        <v>1</v>
      </c>
      <c r="K674" s="16">
        <v>1</v>
      </c>
      <c r="L674" s="16">
        <v>1</v>
      </c>
      <c r="M674" s="16">
        <v>1</v>
      </c>
    </row>
    <row r="675" spans="2:13" x14ac:dyDescent="0.25">
      <c r="B675">
        <v>22</v>
      </c>
      <c r="C675" t="s">
        <v>20</v>
      </c>
      <c r="D675">
        <v>2041</v>
      </c>
      <c r="E675">
        <v>0</v>
      </c>
      <c r="F675" s="45">
        <v>15</v>
      </c>
      <c r="G675" s="16">
        <v>1</v>
      </c>
      <c r="H675" s="16">
        <v>1</v>
      </c>
      <c r="I675" s="16">
        <v>1</v>
      </c>
      <c r="J675" s="16">
        <v>1</v>
      </c>
      <c r="K675" s="16">
        <v>1</v>
      </c>
      <c r="L675" s="16">
        <v>1</v>
      </c>
      <c r="M675" s="16">
        <v>1</v>
      </c>
    </row>
    <row r="676" spans="2:13" x14ac:dyDescent="0.25">
      <c r="B676">
        <v>22</v>
      </c>
      <c r="C676" t="s">
        <v>20</v>
      </c>
      <c r="D676">
        <v>2042</v>
      </c>
      <c r="E676">
        <v>0</v>
      </c>
      <c r="F676" s="45">
        <v>15</v>
      </c>
      <c r="G676" s="16">
        <v>1</v>
      </c>
      <c r="H676" s="16">
        <v>1</v>
      </c>
      <c r="I676" s="16">
        <v>1</v>
      </c>
      <c r="J676" s="16">
        <v>1</v>
      </c>
      <c r="K676" s="16">
        <v>1</v>
      </c>
      <c r="L676" s="16">
        <v>1</v>
      </c>
      <c r="M676" s="16">
        <v>1</v>
      </c>
    </row>
    <row r="677" spans="2:13" x14ac:dyDescent="0.25">
      <c r="B677">
        <v>22</v>
      </c>
      <c r="C677" t="s">
        <v>20</v>
      </c>
      <c r="D677">
        <v>2043</v>
      </c>
      <c r="E677">
        <v>0</v>
      </c>
      <c r="F677" s="45">
        <v>15</v>
      </c>
      <c r="G677" s="16">
        <v>1</v>
      </c>
      <c r="H677" s="16">
        <v>1</v>
      </c>
      <c r="I677" s="16">
        <v>1</v>
      </c>
      <c r="J677" s="16">
        <v>1</v>
      </c>
      <c r="K677" s="16">
        <v>1</v>
      </c>
      <c r="L677" s="16">
        <v>1</v>
      </c>
      <c r="M677" s="16">
        <v>1</v>
      </c>
    </row>
    <row r="678" spans="2:13" x14ac:dyDescent="0.25">
      <c r="B678">
        <v>22</v>
      </c>
      <c r="C678" t="s">
        <v>20</v>
      </c>
      <c r="D678">
        <v>2044</v>
      </c>
      <c r="E678">
        <v>0</v>
      </c>
      <c r="F678" s="45">
        <v>15</v>
      </c>
      <c r="G678" s="16">
        <v>1</v>
      </c>
      <c r="H678" s="16">
        <v>1</v>
      </c>
      <c r="I678" s="16">
        <v>1</v>
      </c>
      <c r="J678" s="16">
        <v>1</v>
      </c>
      <c r="K678" s="16">
        <v>1</v>
      </c>
      <c r="L678" s="16">
        <v>1</v>
      </c>
      <c r="M678" s="16">
        <v>1</v>
      </c>
    </row>
    <row r="679" spans="2:13" x14ac:dyDescent="0.25">
      <c r="B679">
        <v>22</v>
      </c>
      <c r="C679" t="s">
        <v>20</v>
      </c>
      <c r="D679">
        <v>2045</v>
      </c>
      <c r="E679">
        <v>0</v>
      </c>
      <c r="F679" s="45">
        <v>15</v>
      </c>
      <c r="G679" s="16">
        <v>1</v>
      </c>
      <c r="H679" s="16">
        <v>1</v>
      </c>
      <c r="I679" s="16">
        <v>1</v>
      </c>
      <c r="J679" s="16">
        <v>1</v>
      </c>
      <c r="K679" s="16">
        <v>1</v>
      </c>
      <c r="L679" s="16">
        <v>1</v>
      </c>
      <c r="M679" s="16">
        <v>1</v>
      </c>
    </row>
    <row r="680" spans="2:13" x14ac:dyDescent="0.25">
      <c r="B680">
        <v>22</v>
      </c>
      <c r="C680" t="s">
        <v>20</v>
      </c>
      <c r="D680">
        <v>2046</v>
      </c>
      <c r="E680">
        <v>0</v>
      </c>
      <c r="F680" s="45">
        <v>15</v>
      </c>
      <c r="G680" s="16">
        <v>1</v>
      </c>
      <c r="H680" s="16">
        <v>1</v>
      </c>
      <c r="I680" s="16">
        <v>1</v>
      </c>
      <c r="J680" s="16">
        <v>1</v>
      </c>
      <c r="K680" s="16">
        <v>1</v>
      </c>
      <c r="L680" s="16">
        <v>1</v>
      </c>
      <c r="M680" s="16">
        <v>1</v>
      </c>
    </row>
    <row r="681" spans="2:13" x14ac:dyDescent="0.25">
      <c r="B681">
        <v>22</v>
      </c>
      <c r="C681" t="s">
        <v>20</v>
      </c>
      <c r="D681">
        <v>2047</v>
      </c>
      <c r="E681">
        <v>0</v>
      </c>
      <c r="F681" s="45">
        <v>15</v>
      </c>
      <c r="G681" s="16">
        <v>1</v>
      </c>
      <c r="H681" s="16">
        <v>1</v>
      </c>
      <c r="I681" s="16">
        <v>1</v>
      </c>
      <c r="J681" s="16">
        <v>1</v>
      </c>
      <c r="K681" s="16">
        <v>1</v>
      </c>
      <c r="L681" s="16">
        <v>1</v>
      </c>
      <c r="M681" s="16">
        <v>1</v>
      </c>
    </row>
    <row r="682" spans="2:13" x14ac:dyDescent="0.25">
      <c r="B682">
        <v>22</v>
      </c>
      <c r="C682" t="s">
        <v>20</v>
      </c>
      <c r="D682">
        <v>2048</v>
      </c>
      <c r="E682">
        <v>0</v>
      </c>
      <c r="F682" s="45">
        <v>15</v>
      </c>
      <c r="G682" s="16">
        <v>1</v>
      </c>
      <c r="H682" s="16">
        <v>1</v>
      </c>
      <c r="I682" s="16">
        <v>1</v>
      </c>
      <c r="J682" s="16">
        <v>1</v>
      </c>
      <c r="K682" s="16">
        <v>1</v>
      </c>
      <c r="L682" s="16">
        <v>1</v>
      </c>
      <c r="M682" s="16">
        <v>1</v>
      </c>
    </row>
    <row r="683" spans="2:13" x14ac:dyDescent="0.25">
      <c r="B683">
        <v>22</v>
      </c>
      <c r="C683" t="s">
        <v>20</v>
      </c>
      <c r="D683">
        <v>2049</v>
      </c>
      <c r="E683">
        <v>0</v>
      </c>
      <c r="F683" s="45">
        <v>15</v>
      </c>
      <c r="G683" s="16">
        <v>1</v>
      </c>
      <c r="H683" s="16">
        <v>1</v>
      </c>
      <c r="I683" s="16">
        <v>1</v>
      </c>
      <c r="J683" s="16">
        <v>1</v>
      </c>
      <c r="K683" s="16">
        <v>1</v>
      </c>
      <c r="L683" s="16">
        <v>1</v>
      </c>
      <c r="M683" s="16">
        <v>1</v>
      </c>
    </row>
    <row r="684" spans="2:13" x14ac:dyDescent="0.25">
      <c r="B684">
        <v>22</v>
      </c>
      <c r="C684" t="s">
        <v>20</v>
      </c>
      <c r="D684">
        <v>2050</v>
      </c>
      <c r="E684">
        <v>0</v>
      </c>
      <c r="F684" s="45">
        <v>15</v>
      </c>
      <c r="G684" s="16">
        <v>1</v>
      </c>
      <c r="H684" s="16">
        <v>1</v>
      </c>
      <c r="I684" s="16">
        <v>1</v>
      </c>
      <c r="J684" s="16">
        <v>1</v>
      </c>
      <c r="K684" s="16">
        <v>1</v>
      </c>
      <c r="L684" s="16">
        <v>1</v>
      </c>
      <c r="M684" s="16">
        <v>1</v>
      </c>
    </row>
    <row r="685" spans="2:13" x14ac:dyDescent="0.25">
      <c r="B685">
        <v>23</v>
      </c>
      <c r="C685" t="s">
        <v>13</v>
      </c>
      <c r="D685">
        <v>2020</v>
      </c>
      <c r="E685">
        <v>0</v>
      </c>
      <c r="F685" s="45">
        <v>15</v>
      </c>
      <c r="G685" s="16">
        <v>1</v>
      </c>
      <c r="H685" s="16">
        <v>1</v>
      </c>
      <c r="I685" s="16">
        <v>1</v>
      </c>
      <c r="J685" s="16">
        <v>1</v>
      </c>
      <c r="K685" s="16">
        <v>1</v>
      </c>
      <c r="L685" s="16">
        <v>1</v>
      </c>
      <c r="M685" s="16">
        <v>1</v>
      </c>
    </row>
    <row r="686" spans="2:13" x14ac:dyDescent="0.25">
      <c r="B686">
        <v>23</v>
      </c>
      <c r="C686" t="s">
        <v>13</v>
      </c>
      <c r="D686">
        <v>2021</v>
      </c>
      <c r="E686">
        <v>0</v>
      </c>
      <c r="F686" s="45">
        <v>15</v>
      </c>
      <c r="G686" s="16">
        <v>1</v>
      </c>
      <c r="H686" s="16">
        <v>1</v>
      </c>
      <c r="I686" s="16">
        <v>1</v>
      </c>
      <c r="J686" s="16">
        <v>1</v>
      </c>
      <c r="K686" s="16">
        <v>1</v>
      </c>
      <c r="L686" s="16">
        <v>1</v>
      </c>
      <c r="M686" s="16">
        <v>1</v>
      </c>
    </row>
    <row r="687" spans="2:13" x14ac:dyDescent="0.25">
      <c r="B687">
        <v>23</v>
      </c>
      <c r="C687" t="s">
        <v>13</v>
      </c>
      <c r="D687">
        <v>2022</v>
      </c>
      <c r="E687">
        <v>0</v>
      </c>
      <c r="F687" s="45">
        <v>15</v>
      </c>
      <c r="G687" s="16">
        <v>1</v>
      </c>
      <c r="H687" s="16">
        <v>1</v>
      </c>
      <c r="I687" s="16">
        <v>1</v>
      </c>
      <c r="J687" s="16">
        <v>1</v>
      </c>
      <c r="K687" s="16">
        <v>1</v>
      </c>
      <c r="L687" s="16">
        <v>1</v>
      </c>
      <c r="M687" s="16">
        <v>1</v>
      </c>
    </row>
    <row r="688" spans="2:13" x14ac:dyDescent="0.25">
      <c r="B688">
        <v>23</v>
      </c>
      <c r="C688" t="s">
        <v>13</v>
      </c>
      <c r="D688">
        <v>2023</v>
      </c>
      <c r="E688">
        <v>0</v>
      </c>
      <c r="F688" s="45">
        <v>15</v>
      </c>
      <c r="G688" s="16">
        <v>1</v>
      </c>
      <c r="H688" s="16">
        <v>1</v>
      </c>
      <c r="I688" s="16">
        <v>1</v>
      </c>
      <c r="J688" s="16">
        <v>1</v>
      </c>
      <c r="K688" s="16">
        <v>1</v>
      </c>
      <c r="L688" s="16">
        <v>1</v>
      </c>
      <c r="M688" s="16">
        <v>1</v>
      </c>
    </row>
    <row r="689" spans="2:13" x14ac:dyDescent="0.25">
      <c r="B689">
        <v>23</v>
      </c>
      <c r="C689" t="s">
        <v>13</v>
      </c>
      <c r="D689">
        <v>2024</v>
      </c>
      <c r="E689">
        <v>0</v>
      </c>
      <c r="F689" s="45">
        <v>15</v>
      </c>
      <c r="G689" s="16">
        <v>1</v>
      </c>
      <c r="H689" s="16">
        <v>1</v>
      </c>
      <c r="I689" s="16">
        <v>1</v>
      </c>
      <c r="J689" s="16">
        <v>1</v>
      </c>
      <c r="K689" s="16">
        <v>1</v>
      </c>
      <c r="L689" s="16">
        <v>1</v>
      </c>
      <c r="M689" s="16">
        <v>1</v>
      </c>
    </row>
    <row r="690" spans="2:13" x14ac:dyDescent="0.25">
      <c r="B690">
        <v>23</v>
      </c>
      <c r="C690" t="s">
        <v>13</v>
      </c>
      <c r="D690">
        <v>2025</v>
      </c>
      <c r="E690">
        <v>0</v>
      </c>
      <c r="F690" s="45">
        <v>15</v>
      </c>
      <c r="G690" s="16">
        <v>1</v>
      </c>
      <c r="H690" s="16">
        <v>1</v>
      </c>
      <c r="I690" s="16">
        <v>1</v>
      </c>
      <c r="J690" s="16">
        <v>1</v>
      </c>
      <c r="K690" s="16">
        <v>1</v>
      </c>
      <c r="L690" s="16">
        <v>1</v>
      </c>
      <c r="M690" s="16">
        <v>1</v>
      </c>
    </row>
    <row r="691" spans="2:13" x14ac:dyDescent="0.25">
      <c r="B691">
        <v>23</v>
      </c>
      <c r="C691" t="s">
        <v>13</v>
      </c>
      <c r="D691">
        <v>2026</v>
      </c>
      <c r="E691">
        <v>0</v>
      </c>
      <c r="F691" s="45">
        <v>15</v>
      </c>
      <c r="G691" s="16">
        <v>1</v>
      </c>
      <c r="H691" s="16">
        <v>1</v>
      </c>
      <c r="I691" s="16">
        <v>1</v>
      </c>
      <c r="J691" s="16">
        <v>1</v>
      </c>
      <c r="K691" s="16">
        <v>1</v>
      </c>
      <c r="L691" s="16">
        <v>1</v>
      </c>
      <c r="M691" s="16">
        <v>1</v>
      </c>
    </row>
    <row r="692" spans="2:13" x14ac:dyDescent="0.25">
      <c r="B692">
        <v>23</v>
      </c>
      <c r="C692" t="s">
        <v>13</v>
      </c>
      <c r="D692">
        <v>2027</v>
      </c>
      <c r="E692">
        <v>0</v>
      </c>
      <c r="F692" s="45">
        <v>15</v>
      </c>
      <c r="G692" s="16">
        <v>1</v>
      </c>
      <c r="H692" s="16">
        <v>1</v>
      </c>
      <c r="I692" s="16">
        <v>1</v>
      </c>
      <c r="J692" s="16">
        <v>1</v>
      </c>
      <c r="K692" s="16">
        <v>1</v>
      </c>
      <c r="L692" s="16">
        <v>1</v>
      </c>
      <c r="M692" s="16">
        <v>1</v>
      </c>
    </row>
    <row r="693" spans="2:13" x14ac:dyDescent="0.25">
      <c r="B693">
        <v>23</v>
      </c>
      <c r="C693" t="s">
        <v>13</v>
      </c>
      <c r="D693">
        <v>2028</v>
      </c>
      <c r="E693">
        <v>0</v>
      </c>
      <c r="F693" s="45">
        <v>15</v>
      </c>
      <c r="G693" s="16">
        <v>1</v>
      </c>
      <c r="H693" s="16">
        <v>1</v>
      </c>
      <c r="I693" s="16">
        <v>1</v>
      </c>
      <c r="J693" s="16">
        <v>1</v>
      </c>
      <c r="K693" s="16">
        <v>1</v>
      </c>
      <c r="L693" s="16">
        <v>1</v>
      </c>
      <c r="M693" s="16">
        <v>1</v>
      </c>
    </row>
    <row r="694" spans="2:13" x14ac:dyDescent="0.25">
      <c r="B694">
        <v>23</v>
      </c>
      <c r="C694" t="s">
        <v>13</v>
      </c>
      <c r="D694">
        <v>2029</v>
      </c>
      <c r="E694">
        <v>0</v>
      </c>
      <c r="F694" s="45">
        <v>15</v>
      </c>
      <c r="G694" s="16">
        <v>1</v>
      </c>
      <c r="H694" s="16">
        <v>1</v>
      </c>
      <c r="I694" s="16">
        <v>1</v>
      </c>
      <c r="J694" s="16">
        <v>1</v>
      </c>
      <c r="K694" s="16">
        <v>1</v>
      </c>
      <c r="L694" s="16">
        <v>1</v>
      </c>
      <c r="M694" s="16">
        <v>1</v>
      </c>
    </row>
    <row r="695" spans="2:13" x14ac:dyDescent="0.25">
      <c r="B695">
        <v>23</v>
      </c>
      <c r="C695" t="s">
        <v>13</v>
      </c>
      <c r="D695">
        <v>2030</v>
      </c>
      <c r="E695">
        <v>0</v>
      </c>
      <c r="F695" s="45">
        <v>15</v>
      </c>
      <c r="G695" s="16">
        <v>1</v>
      </c>
      <c r="H695" s="16">
        <v>1</v>
      </c>
      <c r="I695" s="16">
        <v>1</v>
      </c>
      <c r="J695" s="16">
        <v>1</v>
      </c>
      <c r="K695" s="16">
        <v>1</v>
      </c>
      <c r="L695" s="16">
        <v>1</v>
      </c>
      <c r="M695" s="16">
        <v>1</v>
      </c>
    </row>
    <row r="696" spans="2:13" x14ac:dyDescent="0.25">
      <c r="B696">
        <v>23</v>
      </c>
      <c r="C696" t="s">
        <v>13</v>
      </c>
      <c r="D696">
        <v>2031</v>
      </c>
      <c r="E696">
        <v>0</v>
      </c>
      <c r="F696" s="45">
        <v>15</v>
      </c>
      <c r="G696" s="16">
        <v>1</v>
      </c>
      <c r="H696" s="16">
        <v>1</v>
      </c>
      <c r="I696" s="16">
        <v>1</v>
      </c>
      <c r="J696" s="16">
        <v>1</v>
      </c>
      <c r="K696" s="16">
        <v>1</v>
      </c>
      <c r="L696" s="16">
        <v>1</v>
      </c>
      <c r="M696" s="16">
        <v>1</v>
      </c>
    </row>
    <row r="697" spans="2:13" x14ac:dyDescent="0.25">
      <c r="B697">
        <v>23</v>
      </c>
      <c r="C697" t="s">
        <v>13</v>
      </c>
      <c r="D697">
        <v>2032</v>
      </c>
      <c r="E697">
        <v>0</v>
      </c>
      <c r="F697" s="45">
        <v>15</v>
      </c>
      <c r="G697" s="16">
        <v>1</v>
      </c>
      <c r="H697" s="16">
        <v>1</v>
      </c>
      <c r="I697" s="16">
        <v>1</v>
      </c>
      <c r="J697" s="16">
        <v>1</v>
      </c>
      <c r="K697" s="16">
        <v>1</v>
      </c>
      <c r="L697" s="16">
        <v>1</v>
      </c>
      <c r="M697" s="16">
        <v>1</v>
      </c>
    </row>
    <row r="698" spans="2:13" x14ac:dyDescent="0.25">
      <c r="B698">
        <v>23</v>
      </c>
      <c r="C698" t="s">
        <v>13</v>
      </c>
      <c r="D698">
        <v>2033</v>
      </c>
      <c r="E698">
        <v>0</v>
      </c>
      <c r="F698" s="45">
        <v>15</v>
      </c>
      <c r="G698" s="16">
        <v>1</v>
      </c>
      <c r="H698" s="16">
        <v>1</v>
      </c>
      <c r="I698" s="16">
        <v>1</v>
      </c>
      <c r="J698" s="16">
        <v>1</v>
      </c>
      <c r="K698" s="16">
        <v>1</v>
      </c>
      <c r="L698" s="16">
        <v>1</v>
      </c>
      <c r="M698" s="16">
        <v>1</v>
      </c>
    </row>
    <row r="699" spans="2:13" x14ac:dyDescent="0.25">
      <c r="B699">
        <v>23</v>
      </c>
      <c r="C699" t="s">
        <v>13</v>
      </c>
      <c r="D699">
        <v>2034</v>
      </c>
      <c r="E699">
        <v>0</v>
      </c>
      <c r="F699" s="45">
        <v>15</v>
      </c>
      <c r="G699" s="16">
        <v>1</v>
      </c>
      <c r="H699" s="16">
        <v>1</v>
      </c>
      <c r="I699" s="16">
        <v>1</v>
      </c>
      <c r="J699" s="16">
        <v>1</v>
      </c>
      <c r="K699" s="16">
        <v>1</v>
      </c>
      <c r="L699" s="16">
        <v>1</v>
      </c>
      <c r="M699" s="16">
        <v>1</v>
      </c>
    </row>
    <row r="700" spans="2:13" x14ac:dyDescent="0.25">
      <c r="B700">
        <v>23</v>
      </c>
      <c r="C700" t="s">
        <v>13</v>
      </c>
      <c r="D700">
        <v>2035</v>
      </c>
      <c r="E700">
        <v>0</v>
      </c>
      <c r="F700" s="45">
        <v>15</v>
      </c>
      <c r="G700" s="16">
        <v>1</v>
      </c>
      <c r="H700" s="16">
        <v>1</v>
      </c>
      <c r="I700" s="16">
        <v>1</v>
      </c>
      <c r="J700" s="16">
        <v>1</v>
      </c>
      <c r="K700" s="16">
        <v>1</v>
      </c>
      <c r="L700" s="16">
        <v>1</v>
      </c>
      <c r="M700" s="16">
        <v>1</v>
      </c>
    </row>
    <row r="701" spans="2:13" x14ac:dyDescent="0.25">
      <c r="B701">
        <v>23</v>
      </c>
      <c r="C701" t="s">
        <v>13</v>
      </c>
      <c r="D701">
        <v>2036</v>
      </c>
      <c r="E701">
        <v>0</v>
      </c>
      <c r="F701" s="45">
        <v>15</v>
      </c>
      <c r="G701" s="16">
        <v>1</v>
      </c>
      <c r="H701" s="16">
        <v>1</v>
      </c>
      <c r="I701" s="16">
        <v>1</v>
      </c>
      <c r="J701" s="16">
        <v>1</v>
      </c>
      <c r="K701" s="16">
        <v>1</v>
      </c>
      <c r="L701" s="16">
        <v>1</v>
      </c>
      <c r="M701" s="16">
        <v>1</v>
      </c>
    </row>
    <row r="702" spans="2:13" x14ac:dyDescent="0.25">
      <c r="B702">
        <v>23</v>
      </c>
      <c r="C702" t="s">
        <v>13</v>
      </c>
      <c r="D702">
        <v>2037</v>
      </c>
      <c r="E702">
        <v>0</v>
      </c>
      <c r="F702" s="45">
        <v>15</v>
      </c>
      <c r="G702" s="16">
        <v>1</v>
      </c>
      <c r="H702" s="16">
        <v>1</v>
      </c>
      <c r="I702" s="16">
        <v>1</v>
      </c>
      <c r="J702" s="16">
        <v>1</v>
      </c>
      <c r="K702" s="16">
        <v>1</v>
      </c>
      <c r="L702" s="16">
        <v>1</v>
      </c>
      <c r="M702" s="16">
        <v>1</v>
      </c>
    </row>
    <row r="703" spans="2:13" x14ac:dyDescent="0.25">
      <c r="B703">
        <v>23</v>
      </c>
      <c r="C703" t="s">
        <v>13</v>
      </c>
      <c r="D703">
        <v>2038</v>
      </c>
      <c r="E703">
        <v>0</v>
      </c>
      <c r="F703" s="45">
        <v>15</v>
      </c>
      <c r="G703" s="16">
        <v>1</v>
      </c>
      <c r="H703" s="16">
        <v>1</v>
      </c>
      <c r="I703" s="16">
        <v>1</v>
      </c>
      <c r="J703" s="16">
        <v>1</v>
      </c>
      <c r="K703" s="16">
        <v>1</v>
      </c>
      <c r="L703" s="16">
        <v>1</v>
      </c>
      <c r="M703" s="16">
        <v>1</v>
      </c>
    </row>
    <row r="704" spans="2:13" x14ac:dyDescent="0.25">
      <c r="B704">
        <v>23</v>
      </c>
      <c r="C704" t="s">
        <v>13</v>
      </c>
      <c r="D704">
        <v>2039</v>
      </c>
      <c r="E704">
        <v>0</v>
      </c>
      <c r="F704" s="45">
        <v>15</v>
      </c>
      <c r="G704" s="16">
        <v>1</v>
      </c>
      <c r="H704" s="16">
        <v>1</v>
      </c>
      <c r="I704" s="16">
        <v>1</v>
      </c>
      <c r="J704" s="16">
        <v>1</v>
      </c>
      <c r="K704" s="16">
        <v>1</v>
      </c>
      <c r="L704" s="16">
        <v>1</v>
      </c>
      <c r="M704" s="16">
        <v>1</v>
      </c>
    </row>
    <row r="705" spans="2:13" x14ac:dyDescent="0.25">
      <c r="B705">
        <v>23</v>
      </c>
      <c r="C705" t="s">
        <v>13</v>
      </c>
      <c r="D705">
        <v>2040</v>
      </c>
      <c r="E705">
        <v>0</v>
      </c>
      <c r="F705" s="45">
        <v>15</v>
      </c>
      <c r="G705" s="16">
        <v>1</v>
      </c>
      <c r="H705" s="16">
        <v>1</v>
      </c>
      <c r="I705" s="16">
        <v>1</v>
      </c>
      <c r="J705" s="16">
        <v>1</v>
      </c>
      <c r="K705" s="16">
        <v>1</v>
      </c>
      <c r="L705" s="16">
        <v>1</v>
      </c>
      <c r="M705" s="16">
        <v>1</v>
      </c>
    </row>
    <row r="706" spans="2:13" x14ac:dyDescent="0.25">
      <c r="B706">
        <v>23</v>
      </c>
      <c r="C706" t="s">
        <v>13</v>
      </c>
      <c r="D706">
        <v>2041</v>
      </c>
      <c r="E706">
        <v>0</v>
      </c>
      <c r="F706" s="45">
        <v>15</v>
      </c>
      <c r="G706" s="16">
        <v>1</v>
      </c>
      <c r="H706" s="16">
        <v>1</v>
      </c>
      <c r="I706" s="16">
        <v>1</v>
      </c>
      <c r="J706" s="16">
        <v>1</v>
      </c>
      <c r="K706" s="16">
        <v>1</v>
      </c>
      <c r="L706" s="16">
        <v>1</v>
      </c>
      <c r="M706" s="16">
        <v>1</v>
      </c>
    </row>
    <row r="707" spans="2:13" x14ac:dyDescent="0.25">
      <c r="B707">
        <v>23</v>
      </c>
      <c r="C707" t="s">
        <v>13</v>
      </c>
      <c r="D707">
        <v>2042</v>
      </c>
      <c r="E707">
        <v>0</v>
      </c>
      <c r="F707" s="45">
        <v>15</v>
      </c>
      <c r="G707" s="16">
        <v>1</v>
      </c>
      <c r="H707" s="16">
        <v>1</v>
      </c>
      <c r="I707" s="16">
        <v>1</v>
      </c>
      <c r="J707" s="16">
        <v>1</v>
      </c>
      <c r="K707" s="16">
        <v>1</v>
      </c>
      <c r="L707" s="16">
        <v>1</v>
      </c>
      <c r="M707" s="16">
        <v>1</v>
      </c>
    </row>
    <row r="708" spans="2:13" x14ac:dyDescent="0.25">
      <c r="B708">
        <v>23</v>
      </c>
      <c r="C708" t="s">
        <v>13</v>
      </c>
      <c r="D708">
        <v>2043</v>
      </c>
      <c r="E708">
        <v>0</v>
      </c>
      <c r="F708" s="45">
        <v>15</v>
      </c>
      <c r="G708" s="16">
        <v>1</v>
      </c>
      <c r="H708" s="16">
        <v>1</v>
      </c>
      <c r="I708" s="16">
        <v>1</v>
      </c>
      <c r="J708" s="16">
        <v>1</v>
      </c>
      <c r="K708" s="16">
        <v>1</v>
      </c>
      <c r="L708" s="16">
        <v>1</v>
      </c>
      <c r="M708" s="16">
        <v>1</v>
      </c>
    </row>
    <row r="709" spans="2:13" x14ac:dyDescent="0.25">
      <c r="B709">
        <v>23</v>
      </c>
      <c r="C709" t="s">
        <v>13</v>
      </c>
      <c r="D709">
        <v>2044</v>
      </c>
      <c r="E709">
        <v>0</v>
      </c>
      <c r="F709" s="45">
        <v>15</v>
      </c>
      <c r="G709" s="16">
        <v>1</v>
      </c>
      <c r="H709" s="16">
        <v>1</v>
      </c>
      <c r="I709" s="16">
        <v>1</v>
      </c>
      <c r="J709" s="16">
        <v>1</v>
      </c>
      <c r="K709" s="16">
        <v>1</v>
      </c>
      <c r="L709" s="16">
        <v>1</v>
      </c>
      <c r="M709" s="16">
        <v>1</v>
      </c>
    </row>
    <row r="710" spans="2:13" x14ac:dyDescent="0.25">
      <c r="B710">
        <v>23</v>
      </c>
      <c r="C710" t="s">
        <v>13</v>
      </c>
      <c r="D710">
        <v>2045</v>
      </c>
      <c r="E710">
        <v>0</v>
      </c>
      <c r="F710" s="45">
        <v>15</v>
      </c>
      <c r="G710" s="16">
        <v>1</v>
      </c>
      <c r="H710" s="16">
        <v>1</v>
      </c>
      <c r="I710" s="16">
        <v>1</v>
      </c>
      <c r="J710" s="16">
        <v>1</v>
      </c>
      <c r="K710" s="16">
        <v>1</v>
      </c>
      <c r="L710" s="16">
        <v>1</v>
      </c>
      <c r="M710" s="16">
        <v>1</v>
      </c>
    </row>
    <row r="711" spans="2:13" x14ac:dyDescent="0.25">
      <c r="B711">
        <v>23</v>
      </c>
      <c r="C711" t="s">
        <v>13</v>
      </c>
      <c r="D711">
        <v>2046</v>
      </c>
      <c r="E711">
        <v>0</v>
      </c>
      <c r="F711" s="45">
        <v>15</v>
      </c>
      <c r="G711" s="16">
        <v>1</v>
      </c>
      <c r="H711" s="16">
        <v>1</v>
      </c>
      <c r="I711" s="16">
        <v>1</v>
      </c>
      <c r="J711" s="16">
        <v>1</v>
      </c>
      <c r="K711" s="16">
        <v>1</v>
      </c>
      <c r="L711" s="16">
        <v>1</v>
      </c>
      <c r="M711" s="16">
        <v>1</v>
      </c>
    </row>
    <row r="712" spans="2:13" x14ac:dyDescent="0.25">
      <c r="B712">
        <v>23</v>
      </c>
      <c r="C712" t="s">
        <v>13</v>
      </c>
      <c r="D712">
        <v>2047</v>
      </c>
      <c r="E712">
        <v>0</v>
      </c>
      <c r="F712" s="45">
        <v>15</v>
      </c>
      <c r="G712" s="16">
        <v>1</v>
      </c>
      <c r="H712" s="16">
        <v>1</v>
      </c>
      <c r="I712" s="16">
        <v>1</v>
      </c>
      <c r="J712" s="16">
        <v>1</v>
      </c>
      <c r="K712" s="16">
        <v>1</v>
      </c>
      <c r="L712" s="16">
        <v>1</v>
      </c>
      <c r="M712" s="16">
        <v>1</v>
      </c>
    </row>
    <row r="713" spans="2:13" x14ac:dyDescent="0.25">
      <c r="B713">
        <v>23</v>
      </c>
      <c r="C713" t="s">
        <v>13</v>
      </c>
      <c r="D713">
        <v>2048</v>
      </c>
      <c r="E713">
        <v>0</v>
      </c>
      <c r="F713" s="45">
        <v>15</v>
      </c>
      <c r="G713" s="16">
        <v>1</v>
      </c>
      <c r="H713" s="16">
        <v>1</v>
      </c>
      <c r="I713" s="16">
        <v>1</v>
      </c>
      <c r="J713" s="16">
        <v>1</v>
      </c>
      <c r="K713" s="16">
        <v>1</v>
      </c>
      <c r="L713" s="16">
        <v>1</v>
      </c>
      <c r="M713" s="16">
        <v>1</v>
      </c>
    </row>
    <row r="714" spans="2:13" x14ac:dyDescent="0.25">
      <c r="B714">
        <v>23</v>
      </c>
      <c r="C714" t="s">
        <v>13</v>
      </c>
      <c r="D714">
        <v>2049</v>
      </c>
      <c r="E714">
        <v>0</v>
      </c>
      <c r="F714" s="45">
        <v>15</v>
      </c>
      <c r="G714" s="16">
        <v>1</v>
      </c>
      <c r="H714" s="16">
        <v>1</v>
      </c>
      <c r="I714" s="16">
        <v>1</v>
      </c>
      <c r="J714" s="16">
        <v>1</v>
      </c>
      <c r="K714" s="16">
        <v>1</v>
      </c>
      <c r="L714" s="16">
        <v>1</v>
      </c>
      <c r="M714" s="16">
        <v>1</v>
      </c>
    </row>
    <row r="715" spans="2:13" x14ac:dyDescent="0.25">
      <c r="B715">
        <v>23</v>
      </c>
      <c r="C715" t="s">
        <v>13</v>
      </c>
      <c r="D715">
        <v>2050</v>
      </c>
      <c r="E715">
        <v>0</v>
      </c>
      <c r="F715" s="45">
        <v>15</v>
      </c>
      <c r="G715" s="16">
        <v>1</v>
      </c>
      <c r="H715" s="16">
        <v>1</v>
      </c>
      <c r="I715" s="16">
        <v>1</v>
      </c>
      <c r="J715" s="16">
        <v>1</v>
      </c>
      <c r="K715" s="16">
        <v>1</v>
      </c>
      <c r="L715" s="16">
        <v>1</v>
      </c>
      <c r="M715" s="16">
        <v>1</v>
      </c>
    </row>
    <row r="716" spans="2:13" x14ac:dyDescent="0.25">
      <c r="B716">
        <v>24</v>
      </c>
      <c r="C716" t="s">
        <v>29</v>
      </c>
      <c r="D716">
        <v>2020</v>
      </c>
      <c r="E716">
        <v>0</v>
      </c>
      <c r="F716">
        <v>15</v>
      </c>
      <c r="G716" s="16">
        <v>1</v>
      </c>
      <c r="H716" s="16">
        <v>1</v>
      </c>
      <c r="I716" s="16">
        <v>1</v>
      </c>
      <c r="J716" s="16">
        <v>1</v>
      </c>
      <c r="K716" s="16">
        <v>1</v>
      </c>
      <c r="L716" s="16">
        <v>1</v>
      </c>
      <c r="M716" s="16">
        <v>1</v>
      </c>
    </row>
    <row r="717" spans="2:13" x14ac:dyDescent="0.25">
      <c r="B717">
        <v>24</v>
      </c>
      <c r="C717" t="s">
        <v>29</v>
      </c>
      <c r="D717">
        <v>2021</v>
      </c>
      <c r="E717">
        <v>0</v>
      </c>
      <c r="F717">
        <v>15</v>
      </c>
      <c r="G717" s="16">
        <v>1</v>
      </c>
      <c r="H717" s="16">
        <v>1</v>
      </c>
      <c r="I717" s="16">
        <v>1</v>
      </c>
      <c r="J717" s="16">
        <v>1</v>
      </c>
      <c r="K717" s="16">
        <v>1</v>
      </c>
      <c r="L717" s="16">
        <v>1</v>
      </c>
      <c r="M717" s="16">
        <v>1</v>
      </c>
    </row>
    <row r="718" spans="2:13" x14ac:dyDescent="0.25">
      <c r="B718">
        <v>24</v>
      </c>
      <c r="C718" t="s">
        <v>29</v>
      </c>
      <c r="D718">
        <v>2022</v>
      </c>
      <c r="E718">
        <v>0</v>
      </c>
      <c r="F718">
        <v>15</v>
      </c>
      <c r="G718" s="16">
        <v>1</v>
      </c>
      <c r="H718" s="16">
        <v>1</v>
      </c>
      <c r="I718" s="16">
        <v>1</v>
      </c>
      <c r="J718" s="16">
        <v>1</v>
      </c>
      <c r="K718" s="16">
        <v>1</v>
      </c>
      <c r="L718" s="16">
        <v>1</v>
      </c>
      <c r="M718" s="16">
        <v>1</v>
      </c>
    </row>
    <row r="719" spans="2:13" x14ac:dyDescent="0.25">
      <c r="B719">
        <v>24</v>
      </c>
      <c r="C719" t="s">
        <v>29</v>
      </c>
      <c r="D719">
        <v>2023</v>
      </c>
      <c r="E719">
        <v>0</v>
      </c>
      <c r="F719">
        <v>15</v>
      </c>
      <c r="G719" s="16">
        <v>1</v>
      </c>
      <c r="H719" s="16">
        <v>1</v>
      </c>
      <c r="I719" s="16">
        <v>1</v>
      </c>
      <c r="J719" s="16">
        <v>1</v>
      </c>
      <c r="K719" s="16">
        <v>1</v>
      </c>
      <c r="L719" s="16">
        <v>1</v>
      </c>
      <c r="M719" s="16">
        <v>1</v>
      </c>
    </row>
    <row r="720" spans="2:13" x14ac:dyDescent="0.25">
      <c r="B720">
        <v>24</v>
      </c>
      <c r="C720" t="s">
        <v>29</v>
      </c>
      <c r="D720">
        <v>2024</v>
      </c>
      <c r="E720">
        <v>0</v>
      </c>
      <c r="F720">
        <v>15</v>
      </c>
      <c r="G720" s="16">
        <v>1</v>
      </c>
      <c r="H720" s="16">
        <v>1</v>
      </c>
      <c r="I720" s="16">
        <v>1</v>
      </c>
      <c r="J720" s="16">
        <v>1</v>
      </c>
      <c r="K720" s="16">
        <v>1</v>
      </c>
      <c r="L720" s="16">
        <v>1</v>
      </c>
      <c r="M720" s="16">
        <v>1</v>
      </c>
    </row>
    <row r="721" spans="2:13" x14ac:dyDescent="0.25">
      <c r="B721">
        <v>24</v>
      </c>
      <c r="C721" t="s">
        <v>29</v>
      </c>
      <c r="D721">
        <v>2025</v>
      </c>
      <c r="E721">
        <v>0</v>
      </c>
      <c r="F721">
        <v>15</v>
      </c>
      <c r="G721" s="16">
        <v>1</v>
      </c>
      <c r="H721" s="16">
        <v>1</v>
      </c>
      <c r="I721" s="16">
        <v>1</v>
      </c>
      <c r="J721" s="16">
        <v>1</v>
      </c>
      <c r="K721" s="16">
        <v>1</v>
      </c>
      <c r="L721" s="16">
        <v>1</v>
      </c>
      <c r="M721" s="16">
        <v>1</v>
      </c>
    </row>
    <row r="722" spans="2:13" x14ac:dyDescent="0.25">
      <c r="B722">
        <v>24</v>
      </c>
      <c r="C722" t="s">
        <v>29</v>
      </c>
      <c r="D722">
        <v>2026</v>
      </c>
      <c r="E722">
        <v>0</v>
      </c>
      <c r="F722">
        <v>15</v>
      </c>
      <c r="G722" s="16">
        <v>1</v>
      </c>
      <c r="H722" s="16">
        <v>1</v>
      </c>
      <c r="I722" s="16">
        <v>1</v>
      </c>
      <c r="J722" s="16">
        <v>1</v>
      </c>
      <c r="K722" s="16">
        <v>1</v>
      </c>
      <c r="L722" s="16">
        <v>1</v>
      </c>
      <c r="M722" s="16">
        <v>1</v>
      </c>
    </row>
    <row r="723" spans="2:13" x14ac:dyDescent="0.25">
      <c r="B723">
        <v>24</v>
      </c>
      <c r="C723" t="s">
        <v>29</v>
      </c>
      <c r="D723">
        <v>2027</v>
      </c>
      <c r="E723">
        <v>0</v>
      </c>
      <c r="F723">
        <v>15</v>
      </c>
      <c r="G723" s="16">
        <v>1</v>
      </c>
      <c r="H723" s="16">
        <v>1</v>
      </c>
      <c r="I723" s="16">
        <v>1</v>
      </c>
      <c r="J723" s="16">
        <v>1</v>
      </c>
      <c r="K723" s="16">
        <v>1</v>
      </c>
      <c r="L723" s="16">
        <v>1</v>
      </c>
      <c r="M723" s="16">
        <v>1</v>
      </c>
    </row>
    <row r="724" spans="2:13" x14ac:dyDescent="0.25">
      <c r="B724">
        <v>24</v>
      </c>
      <c r="C724" t="s">
        <v>29</v>
      </c>
      <c r="D724">
        <v>2028</v>
      </c>
      <c r="E724">
        <v>0</v>
      </c>
      <c r="F724">
        <v>15</v>
      </c>
      <c r="G724" s="16">
        <v>1</v>
      </c>
      <c r="H724" s="16">
        <v>1</v>
      </c>
      <c r="I724" s="16">
        <v>1</v>
      </c>
      <c r="J724" s="16">
        <v>1</v>
      </c>
      <c r="K724" s="16">
        <v>1</v>
      </c>
      <c r="L724" s="16">
        <v>1</v>
      </c>
      <c r="M724" s="16">
        <v>1</v>
      </c>
    </row>
    <row r="725" spans="2:13" x14ac:dyDescent="0.25">
      <c r="B725">
        <v>24</v>
      </c>
      <c r="C725" t="s">
        <v>29</v>
      </c>
      <c r="D725">
        <v>2029</v>
      </c>
      <c r="E725">
        <v>0</v>
      </c>
      <c r="F725">
        <v>15</v>
      </c>
      <c r="G725" s="16">
        <v>1</v>
      </c>
      <c r="H725" s="16">
        <v>1</v>
      </c>
      <c r="I725" s="16">
        <v>1</v>
      </c>
      <c r="J725" s="16">
        <v>1</v>
      </c>
      <c r="K725" s="16">
        <v>1</v>
      </c>
      <c r="L725" s="16">
        <v>1</v>
      </c>
      <c r="M725" s="16">
        <v>1</v>
      </c>
    </row>
    <row r="726" spans="2:13" x14ac:dyDescent="0.25">
      <c r="B726">
        <v>24</v>
      </c>
      <c r="C726" t="s">
        <v>29</v>
      </c>
      <c r="D726">
        <v>2030</v>
      </c>
      <c r="E726">
        <v>0</v>
      </c>
      <c r="F726">
        <v>15</v>
      </c>
      <c r="G726" s="16">
        <v>1</v>
      </c>
      <c r="H726" s="16">
        <v>1</v>
      </c>
      <c r="I726" s="16">
        <v>1</v>
      </c>
      <c r="J726" s="16">
        <v>1</v>
      </c>
      <c r="K726" s="16">
        <v>1</v>
      </c>
      <c r="L726" s="16">
        <v>1</v>
      </c>
      <c r="M726" s="16">
        <v>1</v>
      </c>
    </row>
    <row r="727" spans="2:13" x14ac:dyDescent="0.25">
      <c r="B727">
        <v>24</v>
      </c>
      <c r="C727" t="s">
        <v>29</v>
      </c>
      <c r="D727">
        <v>2031</v>
      </c>
      <c r="E727">
        <v>0</v>
      </c>
      <c r="F727">
        <v>15</v>
      </c>
      <c r="G727" s="16">
        <v>1</v>
      </c>
      <c r="H727" s="16">
        <v>1</v>
      </c>
      <c r="I727" s="16">
        <v>1</v>
      </c>
      <c r="J727" s="16">
        <v>1</v>
      </c>
      <c r="K727" s="16">
        <v>1</v>
      </c>
      <c r="L727" s="16">
        <v>1</v>
      </c>
      <c r="M727" s="16">
        <v>1</v>
      </c>
    </row>
    <row r="728" spans="2:13" x14ac:dyDescent="0.25">
      <c r="B728">
        <v>24</v>
      </c>
      <c r="C728" t="s">
        <v>29</v>
      </c>
      <c r="D728">
        <v>2032</v>
      </c>
      <c r="E728">
        <v>0</v>
      </c>
      <c r="F728">
        <v>15</v>
      </c>
      <c r="G728" s="16">
        <v>1</v>
      </c>
      <c r="H728" s="16">
        <v>1</v>
      </c>
      <c r="I728" s="16">
        <v>1</v>
      </c>
      <c r="J728" s="16">
        <v>1</v>
      </c>
      <c r="K728" s="16">
        <v>1</v>
      </c>
      <c r="L728" s="16">
        <v>1</v>
      </c>
      <c r="M728" s="16">
        <v>1</v>
      </c>
    </row>
    <row r="729" spans="2:13" x14ac:dyDescent="0.25">
      <c r="B729">
        <v>24</v>
      </c>
      <c r="C729" t="s">
        <v>29</v>
      </c>
      <c r="D729">
        <v>2033</v>
      </c>
      <c r="E729">
        <v>0</v>
      </c>
      <c r="F729">
        <v>15</v>
      </c>
      <c r="G729" s="16">
        <v>1</v>
      </c>
      <c r="H729" s="16">
        <v>1</v>
      </c>
      <c r="I729" s="16">
        <v>1</v>
      </c>
      <c r="J729" s="16">
        <v>1</v>
      </c>
      <c r="K729" s="16">
        <v>1</v>
      </c>
      <c r="L729" s="16">
        <v>1</v>
      </c>
      <c r="M729" s="16">
        <v>1</v>
      </c>
    </row>
    <row r="730" spans="2:13" x14ac:dyDescent="0.25">
      <c r="B730">
        <v>24</v>
      </c>
      <c r="C730" t="s">
        <v>29</v>
      </c>
      <c r="D730">
        <v>2034</v>
      </c>
      <c r="E730">
        <v>0</v>
      </c>
      <c r="F730">
        <v>15</v>
      </c>
      <c r="G730" s="16">
        <v>1</v>
      </c>
      <c r="H730" s="16">
        <v>1</v>
      </c>
      <c r="I730" s="16">
        <v>1</v>
      </c>
      <c r="J730" s="16">
        <v>1</v>
      </c>
      <c r="K730" s="16">
        <v>1</v>
      </c>
      <c r="L730" s="16">
        <v>1</v>
      </c>
      <c r="M730" s="16">
        <v>1</v>
      </c>
    </row>
    <row r="731" spans="2:13" x14ac:dyDescent="0.25">
      <c r="B731">
        <v>24</v>
      </c>
      <c r="C731" t="s">
        <v>29</v>
      </c>
      <c r="D731">
        <v>2035</v>
      </c>
      <c r="E731">
        <v>0</v>
      </c>
      <c r="F731">
        <v>15</v>
      </c>
      <c r="G731" s="16">
        <v>1</v>
      </c>
      <c r="H731" s="16">
        <v>1</v>
      </c>
      <c r="I731" s="16">
        <v>1</v>
      </c>
      <c r="J731" s="16">
        <v>1</v>
      </c>
      <c r="K731" s="16">
        <v>1</v>
      </c>
      <c r="L731" s="16">
        <v>1</v>
      </c>
      <c r="M731" s="16">
        <v>1</v>
      </c>
    </row>
    <row r="732" spans="2:13" x14ac:dyDescent="0.25">
      <c r="B732">
        <v>24</v>
      </c>
      <c r="C732" t="s">
        <v>29</v>
      </c>
      <c r="D732">
        <v>2036</v>
      </c>
      <c r="E732">
        <v>0</v>
      </c>
      <c r="F732">
        <v>15</v>
      </c>
      <c r="G732" s="16">
        <v>1</v>
      </c>
      <c r="H732" s="16">
        <v>1</v>
      </c>
      <c r="I732" s="16">
        <v>1</v>
      </c>
      <c r="J732" s="16">
        <v>1</v>
      </c>
      <c r="K732" s="16">
        <v>1</v>
      </c>
      <c r="L732" s="16">
        <v>1</v>
      </c>
      <c r="M732" s="16">
        <v>1</v>
      </c>
    </row>
    <row r="733" spans="2:13" x14ac:dyDescent="0.25">
      <c r="B733">
        <v>24</v>
      </c>
      <c r="C733" t="s">
        <v>29</v>
      </c>
      <c r="D733">
        <v>2037</v>
      </c>
      <c r="E733">
        <v>0</v>
      </c>
      <c r="F733">
        <v>15</v>
      </c>
      <c r="G733" s="16">
        <v>1</v>
      </c>
      <c r="H733" s="16">
        <v>1</v>
      </c>
      <c r="I733" s="16">
        <v>1</v>
      </c>
      <c r="J733" s="16">
        <v>1</v>
      </c>
      <c r="K733" s="16">
        <v>1</v>
      </c>
      <c r="L733" s="16">
        <v>1</v>
      </c>
      <c r="M733" s="16">
        <v>1</v>
      </c>
    </row>
    <row r="734" spans="2:13" x14ac:dyDescent="0.25">
      <c r="B734">
        <v>24</v>
      </c>
      <c r="C734" t="s">
        <v>29</v>
      </c>
      <c r="D734">
        <v>2038</v>
      </c>
      <c r="E734">
        <v>0</v>
      </c>
      <c r="F734">
        <v>15</v>
      </c>
      <c r="G734" s="16">
        <v>1</v>
      </c>
      <c r="H734" s="16">
        <v>1</v>
      </c>
      <c r="I734" s="16">
        <v>1</v>
      </c>
      <c r="J734" s="16">
        <v>1</v>
      </c>
      <c r="K734" s="16">
        <v>1</v>
      </c>
      <c r="L734" s="16">
        <v>1</v>
      </c>
      <c r="M734" s="16">
        <v>1</v>
      </c>
    </row>
    <row r="735" spans="2:13" x14ac:dyDescent="0.25">
      <c r="B735">
        <v>24</v>
      </c>
      <c r="C735" t="s">
        <v>29</v>
      </c>
      <c r="D735">
        <v>2039</v>
      </c>
      <c r="E735">
        <v>0</v>
      </c>
      <c r="F735">
        <v>15</v>
      </c>
      <c r="G735" s="16">
        <v>1</v>
      </c>
      <c r="H735" s="16">
        <v>1</v>
      </c>
      <c r="I735" s="16">
        <v>1</v>
      </c>
      <c r="J735" s="16">
        <v>1</v>
      </c>
      <c r="K735" s="16">
        <v>1</v>
      </c>
      <c r="L735" s="16">
        <v>1</v>
      </c>
      <c r="M735" s="16">
        <v>1</v>
      </c>
    </row>
    <row r="736" spans="2:13" x14ac:dyDescent="0.25">
      <c r="B736">
        <v>24</v>
      </c>
      <c r="C736" t="s">
        <v>29</v>
      </c>
      <c r="D736">
        <v>2040</v>
      </c>
      <c r="E736">
        <v>0</v>
      </c>
      <c r="F736">
        <v>15</v>
      </c>
      <c r="G736" s="16">
        <v>1</v>
      </c>
      <c r="H736" s="16">
        <v>1</v>
      </c>
      <c r="I736" s="16">
        <v>1</v>
      </c>
      <c r="J736" s="16">
        <v>1</v>
      </c>
      <c r="K736" s="16">
        <v>1</v>
      </c>
      <c r="L736" s="16">
        <v>1</v>
      </c>
      <c r="M736" s="16">
        <v>1</v>
      </c>
    </row>
    <row r="737" spans="2:13" x14ac:dyDescent="0.25">
      <c r="B737">
        <v>24</v>
      </c>
      <c r="C737" t="s">
        <v>29</v>
      </c>
      <c r="D737">
        <v>2041</v>
      </c>
      <c r="E737">
        <v>0</v>
      </c>
      <c r="F737">
        <v>15</v>
      </c>
      <c r="G737" s="16">
        <v>1</v>
      </c>
      <c r="H737" s="16">
        <v>1</v>
      </c>
      <c r="I737" s="16">
        <v>1</v>
      </c>
      <c r="J737" s="16">
        <v>1</v>
      </c>
      <c r="K737" s="16">
        <v>1</v>
      </c>
      <c r="L737" s="16">
        <v>1</v>
      </c>
      <c r="M737" s="16">
        <v>1</v>
      </c>
    </row>
    <row r="738" spans="2:13" x14ac:dyDescent="0.25">
      <c r="B738">
        <v>24</v>
      </c>
      <c r="C738" t="s">
        <v>29</v>
      </c>
      <c r="D738">
        <v>2042</v>
      </c>
      <c r="E738">
        <v>0</v>
      </c>
      <c r="F738">
        <v>15</v>
      </c>
      <c r="G738" s="16">
        <v>1</v>
      </c>
      <c r="H738" s="16">
        <v>1</v>
      </c>
      <c r="I738" s="16">
        <v>1</v>
      </c>
      <c r="J738" s="16">
        <v>1</v>
      </c>
      <c r="K738" s="16">
        <v>1</v>
      </c>
      <c r="L738" s="16">
        <v>1</v>
      </c>
      <c r="M738" s="16">
        <v>1</v>
      </c>
    </row>
    <row r="739" spans="2:13" x14ac:dyDescent="0.25">
      <c r="B739">
        <v>24</v>
      </c>
      <c r="C739" t="s">
        <v>29</v>
      </c>
      <c r="D739">
        <v>2043</v>
      </c>
      <c r="E739">
        <v>0</v>
      </c>
      <c r="F739">
        <v>15</v>
      </c>
      <c r="G739" s="16">
        <v>1</v>
      </c>
      <c r="H739" s="16">
        <v>1</v>
      </c>
      <c r="I739" s="16">
        <v>1</v>
      </c>
      <c r="J739" s="16">
        <v>1</v>
      </c>
      <c r="K739" s="16">
        <v>1</v>
      </c>
      <c r="L739" s="16">
        <v>1</v>
      </c>
      <c r="M739" s="16">
        <v>1</v>
      </c>
    </row>
    <row r="740" spans="2:13" x14ac:dyDescent="0.25">
      <c r="B740">
        <v>24</v>
      </c>
      <c r="C740" t="s">
        <v>29</v>
      </c>
      <c r="D740">
        <v>2044</v>
      </c>
      <c r="E740">
        <v>0</v>
      </c>
      <c r="F740">
        <v>15</v>
      </c>
      <c r="G740" s="16">
        <v>1</v>
      </c>
      <c r="H740" s="16">
        <v>1</v>
      </c>
      <c r="I740" s="16">
        <v>1</v>
      </c>
      <c r="J740" s="16">
        <v>1</v>
      </c>
      <c r="K740" s="16">
        <v>1</v>
      </c>
      <c r="L740" s="16">
        <v>1</v>
      </c>
      <c r="M740" s="16">
        <v>1</v>
      </c>
    </row>
    <row r="741" spans="2:13" x14ac:dyDescent="0.25">
      <c r="B741">
        <v>24</v>
      </c>
      <c r="C741" t="s">
        <v>29</v>
      </c>
      <c r="D741">
        <v>2045</v>
      </c>
      <c r="E741">
        <v>0</v>
      </c>
      <c r="F741">
        <v>15</v>
      </c>
      <c r="G741" s="16">
        <v>1</v>
      </c>
      <c r="H741" s="16">
        <v>1</v>
      </c>
      <c r="I741" s="16">
        <v>1</v>
      </c>
      <c r="J741" s="16">
        <v>1</v>
      </c>
      <c r="K741" s="16">
        <v>1</v>
      </c>
      <c r="L741" s="16">
        <v>1</v>
      </c>
      <c r="M741" s="16">
        <v>1</v>
      </c>
    </row>
    <row r="742" spans="2:13" x14ac:dyDescent="0.25">
      <c r="B742">
        <v>24</v>
      </c>
      <c r="C742" t="s">
        <v>29</v>
      </c>
      <c r="D742">
        <v>2046</v>
      </c>
      <c r="E742">
        <v>0</v>
      </c>
      <c r="F742">
        <v>15</v>
      </c>
      <c r="G742" s="16">
        <v>1</v>
      </c>
      <c r="H742" s="16">
        <v>1</v>
      </c>
      <c r="I742" s="16">
        <v>1</v>
      </c>
      <c r="J742" s="16">
        <v>1</v>
      </c>
      <c r="K742" s="16">
        <v>1</v>
      </c>
      <c r="L742" s="16">
        <v>1</v>
      </c>
      <c r="M742" s="16">
        <v>1</v>
      </c>
    </row>
    <row r="743" spans="2:13" x14ac:dyDescent="0.25">
      <c r="B743">
        <v>24</v>
      </c>
      <c r="C743" t="s">
        <v>29</v>
      </c>
      <c r="D743">
        <v>2047</v>
      </c>
      <c r="E743">
        <v>0</v>
      </c>
      <c r="F743">
        <v>15</v>
      </c>
      <c r="G743" s="16">
        <v>1</v>
      </c>
      <c r="H743" s="16">
        <v>1</v>
      </c>
      <c r="I743" s="16">
        <v>1</v>
      </c>
      <c r="J743" s="16">
        <v>1</v>
      </c>
      <c r="K743" s="16">
        <v>1</v>
      </c>
      <c r="L743" s="16">
        <v>1</v>
      </c>
      <c r="M743" s="16">
        <v>1</v>
      </c>
    </row>
    <row r="744" spans="2:13" x14ac:dyDescent="0.25">
      <c r="B744">
        <v>24</v>
      </c>
      <c r="C744" t="s">
        <v>29</v>
      </c>
      <c r="D744">
        <v>2048</v>
      </c>
      <c r="E744">
        <v>0</v>
      </c>
      <c r="F744">
        <v>15</v>
      </c>
      <c r="G744" s="16">
        <v>1</v>
      </c>
      <c r="H744" s="16">
        <v>1</v>
      </c>
      <c r="I744" s="16">
        <v>1</v>
      </c>
      <c r="J744" s="16">
        <v>1</v>
      </c>
      <c r="K744" s="16">
        <v>1</v>
      </c>
      <c r="L744" s="16">
        <v>1</v>
      </c>
      <c r="M744" s="16">
        <v>1</v>
      </c>
    </row>
    <row r="745" spans="2:13" x14ac:dyDescent="0.25">
      <c r="B745">
        <v>24</v>
      </c>
      <c r="C745" t="s">
        <v>29</v>
      </c>
      <c r="D745">
        <v>2049</v>
      </c>
      <c r="E745">
        <v>0</v>
      </c>
      <c r="F745">
        <v>15</v>
      </c>
      <c r="G745" s="16">
        <v>1</v>
      </c>
      <c r="H745" s="16">
        <v>1</v>
      </c>
      <c r="I745" s="16">
        <v>1</v>
      </c>
      <c r="J745" s="16">
        <v>1</v>
      </c>
      <c r="K745" s="16">
        <v>1</v>
      </c>
      <c r="L745" s="16">
        <v>1</v>
      </c>
      <c r="M745" s="16">
        <v>1</v>
      </c>
    </row>
    <row r="746" spans="2:13" x14ac:dyDescent="0.25">
      <c r="B746">
        <v>24</v>
      </c>
      <c r="C746" t="s">
        <v>29</v>
      </c>
      <c r="D746">
        <v>2050</v>
      </c>
      <c r="E746">
        <v>0</v>
      </c>
      <c r="F746">
        <v>15</v>
      </c>
      <c r="G746" s="16">
        <v>1</v>
      </c>
      <c r="H746" s="16">
        <v>1</v>
      </c>
      <c r="I746" s="16">
        <v>1</v>
      </c>
      <c r="J746" s="16">
        <v>1</v>
      </c>
      <c r="K746" s="16">
        <v>1</v>
      </c>
      <c r="L746" s="16">
        <v>1</v>
      </c>
      <c r="M746" s="16">
        <v>1</v>
      </c>
    </row>
    <row r="747" spans="2:13" x14ac:dyDescent="0.25">
      <c r="B747">
        <v>1</v>
      </c>
      <c r="C747" t="s">
        <v>33</v>
      </c>
      <c r="D747">
        <v>2020</v>
      </c>
      <c r="E747">
        <v>15</v>
      </c>
      <c r="F747" s="45">
        <v>100000</v>
      </c>
      <c r="G747" s="16">
        <v>1</v>
      </c>
      <c r="H747" s="16">
        <v>1</v>
      </c>
      <c r="I747" s="16">
        <v>1</v>
      </c>
      <c r="J747" s="16">
        <v>1</v>
      </c>
      <c r="K747" s="16">
        <v>1</v>
      </c>
      <c r="L747" s="16">
        <v>1</v>
      </c>
      <c r="M747" s="16">
        <v>1</v>
      </c>
    </row>
    <row r="748" spans="2:13" x14ac:dyDescent="0.25">
      <c r="B748">
        <v>1</v>
      </c>
      <c r="C748" t="s">
        <v>33</v>
      </c>
      <c r="D748">
        <v>2021</v>
      </c>
      <c r="E748">
        <v>15</v>
      </c>
      <c r="F748" s="45">
        <v>100000</v>
      </c>
      <c r="G748" s="16">
        <v>0.98</v>
      </c>
      <c r="H748" s="16">
        <v>0.98</v>
      </c>
      <c r="I748" s="16">
        <v>1</v>
      </c>
      <c r="J748" s="16">
        <v>1</v>
      </c>
      <c r="K748" s="16">
        <v>1.024</v>
      </c>
      <c r="L748" s="16">
        <v>1</v>
      </c>
      <c r="M748" s="16">
        <v>1</v>
      </c>
    </row>
    <row r="749" spans="2:13" x14ac:dyDescent="0.25">
      <c r="B749">
        <v>1</v>
      </c>
      <c r="C749" t="s">
        <v>33</v>
      </c>
      <c r="D749">
        <v>2022</v>
      </c>
      <c r="E749">
        <v>15</v>
      </c>
      <c r="F749" s="45">
        <v>100000</v>
      </c>
      <c r="G749" s="16">
        <v>0.96</v>
      </c>
      <c r="H749" s="16">
        <v>0.96</v>
      </c>
      <c r="I749" s="16">
        <v>1</v>
      </c>
      <c r="J749" s="16">
        <v>1</v>
      </c>
      <c r="K749" s="16">
        <v>1.048</v>
      </c>
      <c r="L749" s="16">
        <v>1</v>
      </c>
      <c r="M749" s="16">
        <v>1</v>
      </c>
    </row>
    <row r="750" spans="2:13" x14ac:dyDescent="0.25">
      <c r="B750">
        <v>1</v>
      </c>
      <c r="C750" t="s">
        <v>33</v>
      </c>
      <c r="D750">
        <v>2023</v>
      </c>
      <c r="E750">
        <v>15</v>
      </c>
      <c r="F750" s="45">
        <v>100000</v>
      </c>
      <c r="G750" s="16">
        <v>0.94</v>
      </c>
      <c r="H750" s="16">
        <v>0.94</v>
      </c>
      <c r="I750" s="16">
        <v>1</v>
      </c>
      <c r="J750" s="16">
        <v>1</v>
      </c>
      <c r="K750" s="16">
        <v>1.0720000000000001</v>
      </c>
      <c r="L750" s="16">
        <v>1</v>
      </c>
      <c r="M750" s="16">
        <v>1</v>
      </c>
    </row>
    <row r="751" spans="2:13" x14ac:dyDescent="0.25">
      <c r="B751">
        <v>1</v>
      </c>
      <c r="C751" t="s">
        <v>33</v>
      </c>
      <c r="D751">
        <v>2024</v>
      </c>
      <c r="E751">
        <v>15</v>
      </c>
      <c r="F751" s="45">
        <v>100000</v>
      </c>
      <c r="G751" s="16">
        <v>0.92</v>
      </c>
      <c r="H751" s="16">
        <v>0.92</v>
      </c>
      <c r="I751" s="16">
        <v>1</v>
      </c>
      <c r="J751" s="16">
        <v>1</v>
      </c>
      <c r="K751" s="16">
        <v>1.0960000000000001</v>
      </c>
      <c r="L751" s="16">
        <v>1</v>
      </c>
      <c r="M751" s="16">
        <v>1</v>
      </c>
    </row>
    <row r="752" spans="2:13" x14ac:dyDescent="0.25">
      <c r="B752">
        <v>1</v>
      </c>
      <c r="C752" t="s">
        <v>33</v>
      </c>
      <c r="D752">
        <v>2025</v>
      </c>
      <c r="E752">
        <v>15</v>
      </c>
      <c r="F752" s="45">
        <v>100000</v>
      </c>
      <c r="G752" s="16">
        <v>0.9</v>
      </c>
      <c r="H752" s="16">
        <v>0.9</v>
      </c>
      <c r="I752" s="16">
        <v>1</v>
      </c>
      <c r="J752" s="16">
        <v>1</v>
      </c>
      <c r="K752" s="16">
        <v>1.1200000000000001</v>
      </c>
      <c r="L752" s="16">
        <v>1</v>
      </c>
      <c r="M752" s="16">
        <v>1</v>
      </c>
    </row>
    <row r="753" spans="2:13" x14ac:dyDescent="0.25">
      <c r="B753">
        <v>1</v>
      </c>
      <c r="C753" t="s">
        <v>33</v>
      </c>
      <c r="D753">
        <v>2026</v>
      </c>
      <c r="E753">
        <v>15</v>
      </c>
      <c r="F753" s="45">
        <v>100000</v>
      </c>
      <c r="G753" s="16">
        <v>0.88</v>
      </c>
      <c r="H753" s="16">
        <v>0.88</v>
      </c>
      <c r="I753" s="16">
        <v>1</v>
      </c>
      <c r="J753" s="16">
        <v>1</v>
      </c>
      <c r="K753" s="16">
        <v>1.1439999999999999</v>
      </c>
      <c r="L753" s="16">
        <v>1</v>
      </c>
      <c r="M753" s="16">
        <v>1</v>
      </c>
    </row>
    <row r="754" spans="2:13" x14ac:dyDescent="0.25">
      <c r="B754">
        <v>1</v>
      </c>
      <c r="C754" t="s">
        <v>33</v>
      </c>
      <c r="D754">
        <v>2027</v>
      </c>
      <c r="E754">
        <v>15</v>
      </c>
      <c r="F754" s="45">
        <v>100000</v>
      </c>
      <c r="G754" s="16">
        <v>0.86</v>
      </c>
      <c r="H754" s="16">
        <v>0.86</v>
      </c>
      <c r="I754" s="16">
        <v>1</v>
      </c>
      <c r="J754" s="16">
        <v>1</v>
      </c>
      <c r="K754" s="16">
        <v>1.1679999999999999</v>
      </c>
      <c r="L754" s="16">
        <v>1</v>
      </c>
      <c r="M754" s="16">
        <v>1</v>
      </c>
    </row>
    <row r="755" spans="2:13" x14ac:dyDescent="0.25">
      <c r="B755">
        <v>1</v>
      </c>
      <c r="C755" t="s">
        <v>33</v>
      </c>
      <c r="D755">
        <v>2028</v>
      </c>
      <c r="E755">
        <v>15</v>
      </c>
      <c r="F755" s="45">
        <v>100000</v>
      </c>
      <c r="G755" s="16">
        <v>0.84</v>
      </c>
      <c r="H755" s="16">
        <v>0.84</v>
      </c>
      <c r="I755" s="16">
        <v>1</v>
      </c>
      <c r="J755" s="16">
        <v>1</v>
      </c>
      <c r="K755" s="16">
        <v>1.1919999999999999</v>
      </c>
      <c r="L755" s="16">
        <v>1</v>
      </c>
      <c r="M755" s="16">
        <v>1</v>
      </c>
    </row>
    <row r="756" spans="2:13" x14ac:dyDescent="0.25">
      <c r="B756">
        <v>1</v>
      </c>
      <c r="C756" t="s">
        <v>33</v>
      </c>
      <c r="D756">
        <v>2029</v>
      </c>
      <c r="E756">
        <v>15</v>
      </c>
      <c r="F756" s="45">
        <v>100000</v>
      </c>
      <c r="G756" s="16">
        <v>0.82</v>
      </c>
      <c r="H756" s="16">
        <v>0.82</v>
      </c>
      <c r="I756" s="16">
        <v>1</v>
      </c>
      <c r="J756" s="16">
        <v>1</v>
      </c>
      <c r="K756" s="16">
        <v>1.216</v>
      </c>
      <c r="L756" s="16">
        <v>1</v>
      </c>
      <c r="M756" s="16">
        <v>1</v>
      </c>
    </row>
    <row r="757" spans="2:13" x14ac:dyDescent="0.25">
      <c r="B757">
        <v>1</v>
      </c>
      <c r="C757" t="s">
        <v>33</v>
      </c>
      <c r="D757">
        <v>2030</v>
      </c>
      <c r="E757">
        <v>15</v>
      </c>
      <c r="F757" s="45">
        <v>100000</v>
      </c>
      <c r="G757" s="16">
        <v>0.8</v>
      </c>
      <c r="H757" s="16">
        <v>0.8</v>
      </c>
      <c r="I757" s="16">
        <v>1</v>
      </c>
      <c r="J757" s="16">
        <v>1</v>
      </c>
      <c r="K757" s="16">
        <v>1.24</v>
      </c>
      <c r="L757" s="16">
        <v>1</v>
      </c>
      <c r="M757" s="16">
        <v>1</v>
      </c>
    </row>
    <row r="758" spans="2:13" x14ac:dyDescent="0.25">
      <c r="B758">
        <v>1</v>
      </c>
      <c r="C758" t="s">
        <v>33</v>
      </c>
      <c r="D758">
        <v>2031</v>
      </c>
      <c r="E758">
        <v>15</v>
      </c>
      <c r="F758" s="45">
        <v>100000</v>
      </c>
      <c r="G758" s="16">
        <v>0.79500000000000004</v>
      </c>
      <c r="H758" s="16">
        <v>0.79500000000000004</v>
      </c>
      <c r="I758" s="16">
        <v>1</v>
      </c>
      <c r="J758" s="16">
        <v>1</v>
      </c>
      <c r="K758" s="16">
        <v>1.24</v>
      </c>
      <c r="L758" s="16">
        <v>1</v>
      </c>
      <c r="M758" s="16">
        <v>1</v>
      </c>
    </row>
    <row r="759" spans="2:13" x14ac:dyDescent="0.25">
      <c r="B759">
        <v>1</v>
      </c>
      <c r="C759" t="s">
        <v>33</v>
      </c>
      <c r="D759">
        <v>2032</v>
      </c>
      <c r="E759">
        <v>15</v>
      </c>
      <c r="F759" s="45">
        <v>100000</v>
      </c>
      <c r="G759" s="16">
        <v>0.79</v>
      </c>
      <c r="H759" s="16">
        <v>0.79</v>
      </c>
      <c r="I759" s="16">
        <v>1</v>
      </c>
      <c r="J759" s="16">
        <v>1</v>
      </c>
      <c r="K759" s="16">
        <v>1.24</v>
      </c>
      <c r="L759" s="16">
        <v>1</v>
      </c>
      <c r="M759" s="16">
        <v>1</v>
      </c>
    </row>
    <row r="760" spans="2:13" x14ac:dyDescent="0.25">
      <c r="B760">
        <v>1</v>
      </c>
      <c r="C760" t="s">
        <v>33</v>
      </c>
      <c r="D760">
        <v>2033</v>
      </c>
      <c r="E760">
        <v>15</v>
      </c>
      <c r="F760" s="45">
        <v>100000</v>
      </c>
      <c r="G760" s="16">
        <v>0.78500000000000003</v>
      </c>
      <c r="H760" s="16">
        <v>0.78500000000000003</v>
      </c>
      <c r="I760" s="16">
        <v>1</v>
      </c>
      <c r="J760" s="16">
        <v>1</v>
      </c>
      <c r="K760" s="16">
        <v>1.24</v>
      </c>
      <c r="L760" s="16">
        <v>1</v>
      </c>
      <c r="M760" s="16">
        <v>1</v>
      </c>
    </row>
    <row r="761" spans="2:13" x14ac:dyDescent="0.25">
      <c r="B761">
        <v>1</v>
      </c>
      <c r="C761" t="s">
        <v>33</v>
      </c>
      <c r="D761">
        <v>2034</v>
      </c>
      <c r="E761">
        <v>15</v>
      </c>
      <c r="F761" s="45">
        <v>100000</v>
      </c>
      <c r="G761" s="16">
        <v>0.78</v>
      </c>
      <c r="H761" s="16">
        <v>0.78</v>
      </c>
      <c r="I761" s="16">
        <v>1</v>
      </c>
      <c r="J761" s="16">
        <v>1</v>
      </c>
      <c r="K761" s="16">
        <v>1.24</v>
      </c>
      <c r="L761" s="16">
        <v>1</v>
      </c>
      <c r="M761" s="16">
        <v>1</v>
      </c>
    </row>
    <row r="762" spans="2:13" x14ac:dyDescent="0.25">
      <c r="B762">
        <v>1</v>
      </c>
      <c r="C762" t="s">
        <v>33</v>
      </c>
      <c r="D762">
        <v>2035</v>
      </c>
      <c r="E762">
        <v>15</v>
      </c>
      <c r="F762" s="45">
        <v>100000</v>
      </c>
      <c r="G762" s="16">
        <v>0.77500000000000002</v>
      </c>
      <c r="H762" s="16">
        <v>0.77500000000000002</v>
      </c>
      <c r="I762" s="16">
        <v>1</v>
      </c>
      <c r="J762" s="16">
        <v>1</v>
      </c>
      <c r="K762" s="16">
        <v>1.24</v>
      </c>
      <c r="L762" s="16">
        <v>1</v>
      </c>
      <c r="M762" s="16">
        <v>1</v>
      </c>
    </row>
    <row r="763" spans="2:13" x14ac:dyDescent="0.25">
      <c r="B763">
        <v>1</v>
      </c>
      <c r="C763" t="s">
        <v>33</v>
      </c>
      <c r="D763">
        <v>2036</v>
      </c>
      <c r="E763">
        <v>15</v>
      </c>
      <c r="F763" s="45">
        <v>100000</v>
      </c>
      <c r="G763" s="16">
        <v>0.77</v>
      </c>
      <c r="H763" s="16">
        <v>0.77</v>
      </c>
      <c r="I763" s="16">
        <v>1</v>
      </c>
      <c r="J763" s="16">
        <v>1</v>
      </c>
      <c r="K763" s="16">
        <v>1.24</v>
      </c>
      <c r="L763" s="16">
        <v>1</v>
      </c>
      <c r="M763" s="16">
        <v>1</v>
      </c>
    </row>
    <row r="764" spans="2:13" x14ac:dyDescent="0.25">
      <c r="B764">
        <v>1</v>
      </c>
      <c r="C764" t="s">
        <v>33</v>
      </c>
      <c r="D764">
        <v>2037</v>
      </c>
      <c r="E764">
        <v>15</v>
      </c>
      <c r="F764" s="45">
        <v>100000</v>
      </c>
      <c r="G764" s="16">
        <v>0.76500000000000001</v>
      </c>
      <c r="H764" s="16">
        <v>0.76500000000000001</v>
      </c>
      <c r="I764" s="16">
        <v>1</v>
      </c>
      <c r="J764" s="16">
        <v>1</v>
      </c>
      <c r="K764" s="16">
        <v>1.24</v>
      </c>
      <c r="L764" s="16">
        <v>1</v>
      </c>
      <c r="M764" s="16">
        <v>1</v>
      </c>
    </row>
    <row r="765" spans="2:13" x14ac:dyDescent="0.25">
      <c r="B765">
        <v>1</v>
      </c>
      <c r="C765" t="s">
        <v>33</v>
      </c>
      <c r="D765">
        <v>2038</v>
      </c>
      <c r="E765">
        <v>15</v>
      </c>
      <c r="F765" s="45">
        <v>100000</v>
      </c>
      <c r="G765" s="16">
        <v>0.76</v>
      </c>
      <c r="H765" s="16">
        <v>0.76</v>
      </c>
      <c r="I765" s="16">
        <v>1</v>
      </c>
      <c r="J765" s="16">
        <v>1</v>
      </c>
      <c r="K765" s="16">
        <v>1.24</v>
      </c>
      <c r="L765" s="16">
        <v>1</v>
      </c>
      <c r="M765" s="16">
        <v>1</v>
      </c>
    </row>
    <row r="766" spans="2:13" x14ac:dyDescent="0.25">
      <c r="B766">
        <v>1</v>
      </c>
      <c r="C766" t="s">
        <v>33</v>
      </c>
      <c r="D766">
        <v>2039</v>
      </c>
      <c r="E766">
        <v>15</v>
      </c>
      <c r="F766" s="45">
        <v>100000</v>
      </c>
      <c r="G766" s="16">
        <v>0.755</v>
      </c>
      <c r="H766" s="16">
        <v>0.755</v>
      </c>
      <c r="I766" s="16">
        <v>1</v>
      </c>
      <c r="J766" s="16">
        <v>1</v>
      </c>
      <c r="K766" s="16">
        <v>1.24</v>
      </c>
      <c r="L766" s="16">
        <v>1</v>
      </c>
      <c r="M766" s="16">
        <v>1</v>
      </c>
    </row>
    <row r="767" spans="2:13" x14ac:dyDescent="0.25">
      <c r="B767">
        <v>1</v>
      </c>
      <c r="C767" t="s">
        <v>33</v>
      </c>
      <c r="D767">
        <v>2040</v>
      </c>
      <c r="E767">
        <v>15</v>
      </c>
      <c r="F767" s="45">
        <v>100000</v>
      </c>
      <c r="G767" s="16">
        <v>0.75</v>
      </c>
      <c r="H767" s="16">
        <v>0.75</v>
      </c>
      <c r="I767" s="16">
        <v>1</v>
      </c>
      <c r="J767" s="16">
        <v>1</v>
      </c>
      <c r="K767" s="16">
        <v>1.24</v>
      </c>
      <c r="L767" s="16">
        <v>1</v>
      </c>
      <c r="M767" s="16">
        <v>1</v>
      </c>
    </row>
    <row r="768" spans="2:13" x14ac:dyDescent="0.25">
      <c r="B768">
        <v>1</v>
      </c>
      <c r="C768" t="s">
        <v>33</v>
      </c>
      <c r="D768">
        <v>2041</v>
      </c>
      <c r="E768">
        <v>15</v>
      </c>
      <c r="F768" s="45">
        <v>100000</v>
      </c>
      <c r="G768" s="16">
        <v>0.745</v>
      </c>
      <c r="H768" s="16">
        <v>0.745</v>
      </c>
      <c r="I768" s="16">
        <v>1</v>
      </c>
      <c r="J768" s="16">
        <v>1</v>
      </c>
      <c r="K768" s="16">
        <v>1.24</v>
      </c>
      <c r="L768" s="16">
        <v>1</v>
      </c>
      <c r="M768" s="16">
        <v>1</v>
      </c>
    </row>
    <row r="769" spans="2:13" x14ac:dyDescent="0.25">
      <c r="B769">
        <v>1</v>
      </c>
      <c r="C769" t="s">
        <v>33</v>
      </c>
      <c r="D769">
        <v>2042</v>
      </c>
      <c r="E769">
        <v>15</v>
      </c>
      <c r="F769" s="45">
        <v>100000</v>
      </c>
      <c r="G769" s="16">
        <v>0.74</v>
      </c>
      <c r="H769" s="16">
        <v>0.74</v>
      </c>
      <c r="I769" s="16">
        <v>1</v>
      </c>
      <c r="J769" s="16">
        <v>1</v>
      </c>
      <c r="K769" s="16">
        <v>1.24</v>
      </c>
      <c r="L769" s="16">
        <v>1</v>
      </c>
      <c r="M769" s="16">
        <v>1</v>
      </c>
    </row>
    <row r="770" spans="2:13" x14ac:dyDescent="0.25">
      <c r="B770">
        <v>1</v>
      </c>
      <c r="C770" t="s">
        <v>33</v>
      </c>
      <c r="D770">
        <v>2043</v>
      </c>
      <c r="E770">
        <v>15</v>
      </c>
      <c r="F770" s="45">
        <v>100000</v>
      </c>
      <c r="G770" s="16">
        <v>0.73499999999999999</v>
      </c>
      <c r="H770" s="16">
        <v>0.73499999999999999</v>
      </c>
      <c r="I770" s="16">
        <v>1</v>
      </c>
      <c r="J770" s="16">
        <v>1</v>
      </c>
      <c r="K770" s="16">
        <v>1.24</v>
      </c>
      <c r="L770" s="16">
        <v>1</v>
      </c>
      <c r="M770" s="16">
        <v>1</v>
      </c>
    </row>
    <row r="771" spans="2:13" x14ac:dyDescent="0.25">
      <c r="B771">
        <v>1</v>
      </c>
      <c r="C771" t="s">
        <v>33</v>
      </c>
      <c r="D771">
        <v>2044</v>
      </c>
      <c r="E771">
        <v>15</v>
      </c>
      <c r="F771" s="45">
        <v>100000</v>
      </c>
      <c r="G771" s="16">
        <v>0.73</v>
      </c>
      <c r="H771" s="16">
        <v>0.73</v>
      </c>
      <c r="I771" s="16">
        <v>1</v>
      </c>
      <c r="J771" s="16">
        <v>1</v>
      </c>
      <c r="K771" s="16">
        <v>1.24</v>
      </c>
      <c r="L771" s="16">
        <v>1</v>
      </c>
      <c r="M771" s="16">
        <v>1</v>
      </c>
    </row>
    <row r="772" spans="2:13" x14ac:dyDescent="0.25">
      <c r="B772">
        <v>1</v>
      </c>
      <c r="C772" t="s">
        <v>33</v>
      </c>
      <c r="D772">
        <v>2045</v>
      </c>
      <c r="E772">
        <v>15</v>
      </c>
      <c r="F772" s="45">
        <v>100000</v>
      </c>
      <c r="G772" s="16">
        <v>0.72499999999999998</v>
      </c>
      <c r="H772" s="16">
        <v>0.72499999999999998</v>
      </c>
      <c r="I772" s="16">
        <v>1</v>
      </c>
      <c r="J772" s="16">
        <v>1</v>
      </c>
      <c r="K772" s="16">
        <v>1.24</v>
      </c>
      <c r="L772" s="16">
        <v>1</v>
      </c>
      <c r="M772" s="16">
        <v>1</v>
      </c>
    </row>
    <row r="773" spans="2:13" x14ac:dyDescent="0.25">
      <c r="B773">
        <v>1</v>
      </c>
      <c r="C773" t="s">
        <v>33</v>
      </c>
      <c r="D773">
        <v>2046</v>
      </c>
      <c r="E773">
        <v>15</v>
      </c>
      <c r="F773" s="45">
        <v>100000</v>
      </c>
      <c r="G773" s="16">
        <v>0.72</v>
      </c>
      <c r="H773" s="16">
        <v>0.72</v>
      </c>
      <c r="I773" s="16">
        <v>1</v>
      </c>
      <c r="J773" s="16">
        <v>1</v>
      </c>
      <c r="K773" s="16">
        <v>1.24</v>
      </c>
      <c r="L773" s="16">
        <v>1</v>
      </c>
      <c r="M773" s="16">
        <v>1</v>
      </c>
    </row>
    <row r="774" spans="2:13" x14ac:dyDescent="0.25">
      <c r="B774">
        <v>1</v>
      </c>
      <c r="C774" t="s">
        <v>33</v>
      </c>
      <c r="D774">
        <v>2047</v>
      </c>
      <c r="E774">
        <v>15</v>
      </c>
      <c r="F774" s="45">
        <v>100000</v>
      </c>
      <c r="G774" s="16">
        <v>0.71499999999999997</v>
      </c>
      <c r="H774" s="16">
        <v>0.71499999999999997</v>
      </c>
      <c r="I774" s="16">
        <v>1</v>
      </c>
      <c r="J774" s="16">
        <v>1</v>
      </c>
      <c r="K774" s="16">
        <v>1.24</v>
      </c>
      <c r="L774" s="16">
        <v>1</v>
      </c>
      <c r="M774" s="16">
        <v>1</v>
      </c>
    </row>
    <row r="775" spans="2:13" x14ac:dyDescent="0.25">
      <c r="B775">
        <v>1</v>
      </c>
      <c r="C775" t="s">
        <v>33</v>
      </c>
      <c r="D775">
        <v>2048</v>
      </c>
      <c r="E775">
        <v>15</v>
      </c>
      <c r="F775" s="45">
        <v>100000</v>
      </c>
      <c r="G775" s="16">
        <v>0.71</v>
      </c>
      <c r="H775" s="16">
        <v>0.71</v>
      </c>
      <c r="I775" s="16">
        <v>1</v>
      </c>
      <c r="J775" s="16">
        <v>1</v>
      </c>
      <c r="K775" s="16">
        <v>1.24</v>
      </c>
      <c r="L775" s="16">
        <v>1</v>
      </c>
      <c r="M775" s="16">
        <v>1</v>
      </c>
    </row>
    <row r="776" spans="2:13" x14ac:dyDescent="0.25">
      <c r="B776">
        <v>1</v>
      </c>
      <c r="C776" t="s">
        <v>33</v>
      </c>
      <c r="D776">
        <v>2049</v>
      </c>
      <c r="E776">
        <v>15</v>
      </c>
      <c r="F776" s="45">
        <v>100000</v>
      </c>
      <c r="G776" s="16">
        <v>0.70499999999999996</v>
      </c>
      <c r="H776" s="16">
        <v>0.70499999999999996</v>
      </c>
      <c r="I776" s="16">
        <v>1</v>
      </c>
      <c r="J776" s="16">
        <v>1</v>
      </c>
      <c r="K776" s="16">
        <v>1.24</v>
      </c>
      <c r="L776" s="16">
        <v>1</v>
      </c>
      <c r="M776" s="16">
        <v>1</v>
      </c>
    </row>
    <row r="777" spans="2:13" x14ac:dyDescent="0.25">
      <c r="B777">
        <v>1</v>
      </c>
      <c r="C777" t="s">
        <v>33</v>
      </c>
      <c r="D777">
        <v>2050</v>
      </c>
      <c r="E777">
        <v>15</v>
      </c>
      <c r="F777" s="45">
        <v>100000</v>
      </c>
      <c r="G777" s="16">
        <v>0.7</v>
      </c>
      <c r="H777" s="16">
        <v>0.7</v>
      </c>
      <c r="I777" s="16">
        <v>1</v>
      </c>
      <c r="J777" s="16">
        <v>1</v>
      </c>
      <c r="K777" s="16">
        <v>1.24</v>
      </c>
      <c r="L777" s="16">
        <v>1</v>
      </c>
      <c r="M777" s="16">
        <v>1</v>
      </c>
    </row>
    <row r="778" spans="2:13" x14ac:dyDescent="0.25">
      <c r="B778">
        <v>2</v>
      </c>
      <c r="C778" t="s">
        <v>89</v>
      </c>
      <c r="D778">
        <v>2020</v>
      </c>
      <c r="E778">
        <v>15</v>
      </c>
      <c r="F778">
        <v>100000</v>
      </c>
      <c r="G778" s="16">
        <v>1</v>
      </c>
      <c r="H778" s="16">
        <v>1</v>
      </c>
      <c r="I778" s="16">
        <v>1</v>
      </c>
      <c r="J778" s="16">
        <v>1</v>
      </c>
      <c r="K778" s="16">
        <v>1</v>
      </c>
      <c r="L778" s="16">
        <v>1</v>
      </c>
      <c r="M778" s="16">
        <v>1</v>
      </c>
    </row>
    <row r="779" spans="2:13" x14ac:dyDescent="0.25">
      <c r="B779">
        <v>2</v>
      </c>
      <c r="C779" t="s">
        <v>89</v>
      </c>
      <c r="D779">
        <v>2021</v>
      </c>
      <c r="E779">
        <v>15</v>
      </c>
      <c r="F779">
        <v>100000</v>
      </c>
      <c r="G779" s="16">
        <v>0.98</v>
      </c>
      <c r="H779" s="16">
        <v>0.97399999999999998</v>
      </c>
      <c r="I779" s="16">
        <v>1</v>
      </c>
      <c r="J779" s="16">
        <v>1</v>
      </c>
      <c r="K779" s="16">
        <v>1.024</v>
      </c>
      <c r="L779" s="16">
        <v>1</v>
      </c>
      <c r="M779" s="16">
        <v>1</v>
      </c>
    </row>
    <row r="780" spans="2:13" x14ac:dyDescent="0.25">
      <c r="B780">
        <v>2</v>
      </c>
      <c r="C780" t="s">
        <v>89</v>
      </c>
      <c r="D780">
        <v>2022</v>
      </c>
      <c r="E780">
        <v>15</v>
      </c>
      <c r="F780">
        <v>100000</v>
      </c>
      <c r="G780" s="16">
        <v>0.96</v>
      </c>
      <c r="H780" s="16">
        <v>0.94799999999999995</v>
      </c>
      <c r="I780" s="16">
        <v>1</v>
      </c>
      <c r="J780" s="16">
        <v>1</v>
      </c>
      <c r="K780" s="16">
        <v>1.048</v>
      </c>
      <c r="L780" s="16">
        <v>1</v>
      </c>
      <c r="M780" s="16">
        <v>1</v>
      </c>
    </row>
    <row r="781" spans="2:13" x14ac:dyDescent="0.25">
      <c r="B781">
        <v>2</v>
      </c>
      <c r="C781" t="s">
        <v>89</v>
      </c>
      <c r="D781">
        <v>2023</v>
      </c>
      <c r="E781">
        <v>15</v>
      </c>
      <c r="F781">
        <v>100000</v>
      </c>
      <c r="G781" s="16">
        <v>0.94</v>
      </c>
      <c r="H781" s="16">
        <v>0.92200000000000004</v>
      </c>
      <c r="I781" s="16">
        <v>1</v>
      </c>
      <c r="J781" s="16">
        <v>1</v>
      </c>
      <c r="K781" s="16">
        <v>1.0720000000000001</v>
      </c>
      <c r="L781" s="16">
        <v>1</v>
      </c>
      <c r="M781" s="16">
        <v>1</v>
      </c>
    </row>
    <row r="782" spans="2:13" x14ac:dyDescent="0.25">
      <c r="B782">
        <v>2</v>
      </c>
      <c r="C782" t="s">
        <v>89</v>
      </c>
      <c r="D782">
        <v>2024</v>
      </c>
      <c r="E782">
        <v>15</v>
      </c>
      <c r="F782">
        <v>100000</v>
      </c>
      <c r="G782" s="16">
        <v>0.92</v>
      </c>
      <c r="H782" s="16">
        <v>0.89600000000000002</v>
      </c>
      <c r="I782" s="16">
        <v>1</v>
      </c>
      <c r="J782" s="16">
        <v>1</v>
      </c>
      <c r="K782" s="16">
        <v>1.0960000000000001</v>
      </c>
      <c r="L782" s="16">
        <v>1</v>
      </c>
      <c r="M782" s="16">
        <v>1</v>
      </c>
    </row>
    <row r="783" spans="2:13" x14ac:dyDescent="0.25">
      <c r="B783">
        <v>2</v>
      </c>
      <c r="C783" t="s">
        <v>89</v>
      </c>
      <c r="D783">
        <v>2025</v>
      </c>
      <c r="E783">
        <v>15</v>
      </c>
      <c r="F783">
        <v>100000</v>
      </c>
      <c r="G783" s="16">
        <v>0.9</v>
      </c>
      <c r="H783" s="16">
        <v>0.87</v>
      </c>
      <c r="I783" s="16">
        <v>1</v>
      </c>
      <c r="J783" s="16">
        <v>1</v>
      </c>
      <c r="K783" s="16">
        <v>1.1200000000000001</v>
      </c>
      <c r="L783" s="16">
        <v>1</v>
      </c>
      <c r="M783" s="16">
        <v>1</v>
      </c>
    </row>
    <row r="784" spans="2:13" x14ac:dyDescent="0.25">
      <c r="B784">
        <v>2</v>
      </c>
      <c r="C784" t="s">
        <v>89</v>
      </c>
      <c r="D784">
        <v>2026</v>
      </c>
      <c r="E784">
        <v>15</v>
      </c>
      <c r="F784">
        <v>100000</v>
      </c>
      <c r="G784" s="16">
        <v>0.88</v>
      </c>
      <c r="H784" s="16">
        <v>0.84399999999999997</v>
      </c>
      <c r="I784" s="16">
        <v>1</v>
      </c>
      <c r="J784" s="16">
        <v>1</v>
      </c>
      <c r="K784" s="16">
        <v>1.1439999999999999</v>
      </c>
      <c r="L784" s="16">
        <v>1</v>
      </c>
      <c r="M784" s="16">
        <v>1</v>
      </c>
    </row>
    <row r="785" spans="2:13" x14ac:dyDescent="0.25">
      <c r="B785">
        <v>2</v>
      </c>
      <c r="C785" t="s">
        <v>89</v>
      </c>
      <c r="D785">
        <v>2027</v>
      </c>
      <c r="E785">
        <v>15</v>
      </c>
      <c r="F785">
        <v>100000</v>
      </c>
      <c r="G785" s="16">
        <v>0.86</v>
      </c>
      <c r="H785" s="16">
        <v>0.81799999999999995</v>
      </c>
      <c r="I785" s="16">
        <v>1</v>
      </c>
      <c r="J785" s="16">
        <v>1</v>
      </c>
      <c r="K785" s="16">
        <v>1.1679999999999999</v>
      </c>
      <c r="L785" s="16">
        <v>1</v>
      </c>
      <c r="M785" s="16">
        <v>1</v>
      </c>
    </row>
    <row r="786" spans="2:13" x14ac:dyDescent="0.25">
      <c r="B786">
        <v>2</v>
      </c>
      <c r="C786" t="s">
        <v>89</v>
      </c>
      <c r="D786">
        <v>2028</v>
      </c>
      <c r="E786">
        <v>15</v>
      </c>
      <c r="F786">
        <v>100000</v>
      </c>
      <c r="G786" s="16">
        <v>0.84</v>
      </c>
      <c r="H786" s="16">
        <v>0.79200000000000004</v>
      </c>
      <c r="I786" s="16">
        <v>1</v>
      </c>
      <c r="J786" s="16">
        <v>1</v>
      </c>
      <c r="K786" s="16">
        <v>1.1919999999999999</v>
      </c>
      <c r="L786" s="16">
        <v>1</v>
      </c>
      <c r="M786" s="16">
        <v>1</v>
      </c>
    </row>
    <row r="787" spans="2:13" x14ac:dyDescent="0.25">
      <c r="B787">
        <v>2</v>
      </c>
      <c r="C787" t="s">
        <v>89</v>
      </c>
      <c r="D787">
        <v>2029</v>
      </c>
      <c r="E787">
        <v>15</v>
      </c>
      <c r="F787">
        <v>100000</v>
      </c>
      <c r="G787" s="16">
        <v>0.82</v>
      </c>
      <c r="H787" s="16">
        <v>0.76600000000000001</v>
      </c>
      <c r="I787" s="16">
        <v>1</v>
      </c>
      <c r="J787" s="16">
        <v>1</v>
      </c>
      <c r="K787" s="16">
        <v>1.216</v>
      </c>
      <c r="L787" s="16">
        <v>1</v>
      </c>
      <c r="M787" s="16">
        <v>1</v>
      </c>
    </row>
    <row r="788" spans="2:13" x14ac:dyDescent="0.25">
      <c r="B788">
        <v>2</v>
      </c>
      <c r="C788" t="s">
        <v>89</v>
      </c>
      <c r="D788">
        <v>2030</v>
      </c>
      <c r="E788">
        <v>15</v>
      </c>
      <c r="F788">
        <v>100000</v>
      </c>
      <c r="G788" s="16">
        <v>0.8</v>
      </c>
      <c r="H788" s="16">
        <v>0.8</v>
      </c>
      <c r="I788" s="16">
        <v>1</v>
      </c>
      <c r="J788" s="16">
        <v>1</v>
      </c>
      <c r="K788" s="16">
        <v>1.2</v>
      </c>
      <c r="L788" s="16">
        <v>1</v>
      </c>
      <c r="M788" s="16">
        <v>1</v>
      </c>
    </row>
    <row r="789" spans="2:13" x14ac:dyDescent="0.25">
      <c r="B789">
        <v>2</v>
      </c>
      <c r="C789" t="s">
        <v>89</v>
      </c>
      <c r="D789">
        <v>2031</v>
      </c>
      <c r="E789">
        <v>15</v>
      </c>
      <c r="F789">
        <v>100000</v>
      </c>
      <c r="G789" s="16">
        <v>0.79500000000000004</v>
      </c>
      <c r="H789" s="16">
        <v>0.79500000000000004</v>
      </c>
      <c r="I789" s="16">
        <v>1</v>
      </c>
      <c r="J789" s="16">
        <v>1</v>
      </c>
      <c r="K789" s="16">
        <v>1.2</v>
      </c>
      <c r="L789" s="16">
        <v>1</v>
      </c>
      <c r="M789" s="16">
        <v>1</v>
      </c>
    </row>
    <row r="790" spans="2:13" x14ac:dyDescent="0.25">
      <c r="B790">
        <v>2</v>
      </c>
      <c r="C790" t="s">
        <v>89</v>
      </c>
      <c r="D790">
        <v>2032</v>
      </c>
      <c r="E790">
        <v>15</v>
      </c>
      <c r="F790">
        <v>100000</v>
      </c>
      <c r="G790" s="16">
        <v>0.79</v>
      </c>
      <c r="H790" s="16">
        <v>0.79</v>
      </c>
      <c r="I790" s="16">
        <v>1</v>
      </c>
      <c r="J790" s="16">
        <v>1</v>
      </c>
      <c r="K790" s="16">
        <v>1.2</v>
      </c>
      <c r="L790" s="16">
        <v>1</v>
      </c>
      <c r="M790" s="16">
        <v>1</v>
      </c>
    </row>
    <row r="791" spans="2:13" x14ac:dyDescent="0.25">
      <c r="B791">
        <v>2</v>
      </c>
      <c r="C791" t="s">
        <v>89</v>
      </c>
      <c r="D791">
        <v>2033</v>
      </c>
      <c r="E791">
        <v>15</v>
      </c>
      <c r="F791">
        <v>100000</v>
      </c>
      <c r="G791" s="16">
        <v>0.78500000000000003</v>
      </c>
      <c r="H791" s="16">
        <v>0.78500000000000003</v>
      </c>
      <c r="I791" s="16">
        <v>1</v>
      </c>
      <c r="J791" s="16">
        <v>1</v>
      </c>
      <c r="K791" s="16">
        <v>1.2</v>
      </c>
      <c r="L791" s="16">
        <v>1</v>
      </c>
      <c r="M791" s="16">
        <v>1</v>
      </c>
    </row>
    <row r="792" spans="2:13" x14ac:dyDescent="0.25">
      <c r="B792">
        <v>2</v>
      </c>
      <c r="C792" t="s">
        <v>89</v>
      </c>
      <c r="D792">
        <v>2034</v>
      </c>
      <c r="E792">
        <v>15</v>
      </c>
      <c r="F792">
        <v>100000</v>
      </c>
      <c r="G792" s="16">
        <v>0.78</v>
      </c>
      <c r="H792" s="16">
        <v>0.78</v>
      </c>
      <c r="I792" s="16">
        <v>1</v>
      </c>
      <c r="J792" s="16">
        <v>1</v>
      </c>
      <c r="K792" s="16">
        <v>1.2</v>
      </c>
      <c r="L792" s="16">
        <v>1</v>
      </c>
      <c r="M792" s="16">
        <v>1</v>
      </c>
    </row>
    <row r="793" spans="2:13" x14ac:dyDescent="0.25">
      <c r="B793">
        <v>2</v>
      </c>
      <c r="C793" t="s">
        <v>89</v>
      </c>
      <c r="D793">
        <v>2035</v>
      </c>
      <c r="E793">
        <v>15</v>
      </c>
      <c r="F793">
        <v>100000</v>
      </c>
      <c r="G793" s="16">
        <v>0.77500000000000002</v>
      </c>
      <c r="H793" s="16">
        <v>0.77500000000000002</v>
      </c>
      <c r="I793" s="16">
        <v>1</v>
      </c>
      <c r="J793" s="16">
        <v>1</v>
      </c>
      <c r="K793" s="16">
        <v>1.2</v>
      </c>
      <c r="L793" s="16">
        <v>1</v>
      </c>
      <c r="M793" s="16">
        <v>1</v>
      </c>
    </row>
    <row r="794" spans="2:13" x14ac:dyDescent="0.25">
      <c r="B794">
        <v>2</v>
      </c>
      <c r="C794" t="s">
        <v>89</v>
      </c>
      <c r="D794">
        <v>2036</v>
      </c>
      <c r="E794">
        <v>15</v>
      </c>
      <c r="F794">
        <v>100000</v>
      </c>
      <c r="G794" s="16">
        <v>0.77</v>
      </c>
      <c r="H794" s="16">
        <v>0.77</v>
      </c>
      <c r="I794" s="16">
        <v>1</v>
      </c>
      <c r="J794" s="16">
        <v>1</v>
      </c>
      <c r="K794" s="16">
        <v>1.2</v>
      </c>
      <c r="L794" s="16">
        <v>1</v>
      </c>
      <c r="M794" s="16">
        <v>1</v>
      </c>
    </row>
    <row r="795" spans="2:13" x14ac:dyDescent="0.25">
      <c r="B795">
        <v>2</v>
      </c>
      <c r="C795" t="s">
        <v>89</v>
      </c>
      <c r="D795">
        <v>2037</v>
      </c>
      <c r="E795">
        <v>15</v>
      </c>
      <c r="F795">
        <v>100000</v>
      </c>
      <c r="G795" s="16">
        <v>0.76500000000000001</v>
      </c>
      <c r="H795" s="16">
        <v>0.76500000000000001</v>
      </c>
      <c r="I795" s="16">
        <v>1</v>
      </c>
      <c r="J795" s="16">
        <v>1</v>
      </c>
      <c r="K795" s="16">
        <v>1.2</v>
      </c>
      <c r="L795" s="16">
        <v>1</v>
      </c>
      <c r="M795" s="16">
        <v>1</v>
      </c>
    </row>
    <row r="796" spans="2:13" x14ac:dyDescent="0.25">
      <c r="B796">
        <v>2</v>
      </c>
      <c r="C796" t="s">
        <v>89</v>
      </c>
      <c r="D796">
        <v>2038</v>
      </c>
      <c r="E796">
        <v>15</v>
      </c>
      <c r="F796">
        <v>100000</v>
      </c>
      <c r="G796" s="16">
        <v>0.76</v>
      </c>
      <c r="H796" s="16">
        <v>0.76</v>
      </c>
      <c r="I796" s="16">
        <v>1</v>
      </c>
      <c r="J796" s="16">
        <v>1</v>
      </c>
      <c r="K796" s="16">
        <v>1.2</v>
      </c>
      <c r="L796" s="16">
        <v>1</v>
      </c>
      <c r="M796" s="16">
        <v>1</v>
      </c>
    </row>
    <row r="797" spans="2:13" x14ac:dyDescent="0.25">
      <c r="B797">
        <v>2</v>
      </c>
      <c r="C797" t="s">
        <v>89</v>
      </c>
      <c r="D797">
        <v>2039</v>
      </c>
      <c r="E797">
        <v>15</v>
      </c>
      <c r="F797">
        <v>100000</v>
      </c>
      <c r="G797" s="16">
        <v>0.755</v>
      </c>
      <c r="H797" s="16">
        <v>0.755</v>
      </c>
      <c r="I797" s="16">
        <v>1</v>
      </c>
      <c r="J797" s="16">
        <v>1</v>
      </c>
      <c r="K797" s="16">
        <v>1.2</v>
      </c>
      <c r="L797" s="16">
        <v>1</v>
      </c>
      <c r="M797" s="16">
        <v>1</v>
      </c>
    </row>
    <row r="798" spans="2:13" x14ac:dyDescent="0.25">
      <c r="B798">
        <v>2</v>
      </c>
      <c r="C798" t="s">
        <v>89</v>
      </c>
      <c r="D798">
        <v>2040</v>
      </c>
      <c r="E798">
        <v>15</v>
      </c>
      <c r="F798">
        <v>100000</v>
      </c>
      <c r="G798" s="16">
        <v>0.75</v>
      </c>
      <c r="H798" s="16">
        <v>0.75</v>
      </c>
      <c r="I798" s="16">
        <v>1</v>
      </c>
      <c r="J798" s="16">
        <v>1</v>
      </c>
      <c r="K798" s="16">
        <v>1.2</v>
      </c>
      <c r="L798" s="16">
        <v>1</v>
      </c>
      <c r="M798" s="16">
        <v>1</v>
      </c>
    </row>
    <row r="799" spans="2:13" x14ac:dyDescent="0.25">
      <c r="B799">
        <v>2</v>
      </c>
      <c r="C799" t="s">
        <v>89</v>
      </c>
      <c r="D799">
        <v>2041</v>
      </c>
      <c r="E799">
        <v>15</v>
      </c>
      <c r="F799">
        <v>100000</v>
      </c>
      <c r="G799" s="16">
        <v>0.745</v>
      </c>
      <c r="H799" s="16">
        <v>0.745</v>
      </c>
      <c r="I799" s="16">
        <v>1</v>
      </c>
      <c r="J799" s="16">
        <v>1</v>
      </c>
      <c r="K799" s="16">
        <v>1.2</v>
      </c>
      <c r="L799" s="16">
        <v>1</v>
      </c>
      <c r="M799" s="16">
        <v>1</v>
      </c>
    </row>
    <row r="800" spans="2:13" x14ac:dyDescent="0.25">
      <c r="B800">
        <v>2</v>
      </c>
      <c r="C800" t="s">
        <v>89</v>
      </c>
      <c r="D800">
        <v>2042</v>
      </c>
      <c r="E800">
        <v>15</v>
      </c>
      <c r="F800">
        <v>100000</v>
      </c>
      <c r="G800" s="16">
        <v>0.74</v>
      </c>
      <c r="H800" s="16">
        <v>0.74</v>
      </c>
      <c r="I800" s="16">
        <v>1</v>
      </c>
      <c r="J800" s="16">
        <v>1</v>
      </c>
      <c r="K800" s="16">
        <v>1.2</v>
      </c>
      <c r="L800" s="16">
        <v>1</v>
      </c>
      <c r="M800" s="16">
        <v>1</v>
      </c>
    </row>
    <row r="801" spans="2:13" x14ac:dyDescent="0.25">
      <c r="B801">
        <v>2</v>
      </c>
      <c r="C801" t="s">
        <v>89</v>
      </c>
      <c r="D801">
        <v>2043</v>
      </c>
      <c r="E801">
        <v>15</v>
      </c>
      <c r="F801">
        <v>100000</v>
      </c>
      <c r="G801" s="16">
        <v>0.73499999999999999</v>
      </c>
      <c r="H801" s="16">
        <v>0.73499999999999999</v>
      </c>
      <c r="I801" s="16">
        <v>1</v>
      </c>
      <c r="J801" s="16">
        <v>1</v>
      </c>
      <c r="K801" s="16">
        <v>1.2</v>
      </c>
      <c r="L801" s="16">
        <v>1</v>
      </c>
      <c r="M801" s="16">
        <v>1</v>
      </c>
    </row>
    <row r="802" spans="2:13" x14ac:dyDescent="0.25">
      <c r="B802">
        <v>2</v>
      </c>
      <c r="C802" t="s">
        <v>89</v>
      </c>
      <c r="D802">
        <v>2044</v>
      </c>
      <c r="E802">
        <v>15</v>
      </c>
      <c r="F802">
        <v>100000</v>
      </c>
      <c r="G802" s="16">
        <v>0.73</v>
      </c>
      <c r="H802" s="16">
        <v>0.73</v>
      </c>
      <c r="I802" s="16">
        <v>1</v>
      </c>
      <c r="J802" s="16">
        <v>1</v>
      </c>
      <c r="K802" s="16">
        <v>1.2</v>
      </c>
      <c r="L802" s="16">
        <v>1</v>
      </c>
      <c r="M802" s="16">
        <v>1</v>
      </c>
    </row>
    <row r="803" spans="2:13" x14ac:dyDescent="0.25">
      <c r="B803">
        <v>2</v>
      </c>
      <c r="C803" t="s">
        <v>89</v>
      </c>
      <c r="D803">
        <v>2045</v>
      </c>
      <c r="E803">
        <v>15</v>
      </c>
      <c r="F803">
        <v>100000</v>
      </c>
      <c r="G803" s="16">
        <v>0.72499999999999998</v>
      </c>
      <c r="H803" s="16">
        <v>0.72499999999999998</v>
      </c>
      <c r="I803" s="16">
        <v>1</v>
      </c>
      <c r="J803" s="16">
        <v>1</v>
      </c>
      <c r="K803" s="16">
        <v>1.2</v>
      </c>
      <c r="L803" s="16">
        <v>1</v>
      </c>
      <c r="M803" s="16">
        <v>1</v>
      </c>
    </row>
    <row r="804" spans="2:13" x14ac:dyDescent="0.25">
      <c r="B804">
        <v>2</v>
      </c>
      <c r="C804" t="s">
        <v>89</v>
      </c>
      <c r="D804">
        <v>2046</v>
      </c>
      <c r="E804">
        <v>15</v>
      </c>
      <c r="F804">
        <v>100000</v>
      </c>
      <c r="G804" s="16">
        <v>0.72</v>
      </c>
      <c r="H804" s="16">
        <v>0.72</v>
      </c>
      <c r="I804" s="16">
        <v>1</v>
      </c>
      <c r="J804" s="16">
        <v>1</v>
      </c>
      <c r="K804" s="16">
        <v>1.2</v>
      </c>
      <c r="L804" s="16">
        <v>1</v>
      </c>
      <c r="M804" s="16">
        <v>1</v>
      </c>
    </row>
    <row r="805" spans="2:13" x14ac:dyDescent="0.25">
      <c r="B805">
        <v>2</v>
      </c>
      <c r="C805" t="s">
        <v>89</v>
      </c>
      <c r="D805">
        <v>2047</v>
      </c>
      <c r="E805">
        <v>15</v>
      </c>
      <c r="F805">
        <v>100000</v>
      </c>
      <c r="G805" s="16">
        <v>0.71499999999999997</v>
      </c>
      <c r="H805" s="16">
        <v>0.71499999999999997</v>
      </c>
      <c r="I805" s="16">
        <v>1</v>
      </c>
      <c r="J805" s="16">
        <v>1</v>
      </c>
      <c r="K805" s="16">
        <v>1.2</v>
      </c>
      <c r="L805" s="16">
        <v>1</v>
      </c>
      <c r="M805" s="16">
        <v>1</v>
      </c>
    </row>
    <row r="806" spans="2:13" x14ac:dyDescent="0.25">
      <c r="B806">
        <v>2</v>
      </c>
      <c r="C806" t="s">
        <v>89</v>
      </c>
      <c r="D806">
        <v>2048</v>
      </c>
      <c r="E806">
        <v>15</v>
      </c>
      <c r="F806">
        <v>100000</v>
      </c>
      <c r="G806" s="16">
        <v>0.71</v>
      </c>
      <c r="H806" s="16">
        <v>0.71</v>
      </c>
      <c r="I806" s="16">
        <v>1</v>
      </c>
      <c r="J806" s="16">
        <v>1</v>
      </c>
      <c r="K806" s="16">
        <v>1.2</v>
      </c>
      <c r="L806" s="16">
        <v>1</v>
      </c>
      <c r="M806" s="16">
        <v>1</v>
      </c>
    </row>
    <row r="807" spans="2:13" x14ac:dyDescent="0.25">
      <c r="B807">
        <v>2</v>
      </c>
      <c r="C807" t="s">
        <v>89</v>
      </c>
      <c r="D807">
        <v>2049</v>
      </c>
      <c r="E807">
        <v>15</v>
      </c>
      <c r="F807">
        <v>100000</v>
      </c>
      <c r="G807" s="16">
        <v>0.70499999999999996</v>
      </c>
      <c r="H807" s="16">
        <v>0.70499999999999996</v>
      </c>
      <c r="I807" s="16">
        <v>1</v>
      </c>
      <c r="J807" s="16">
        <v>1</v>
      </c>
      <c r="K807" s="16">
        <v>1.2</v>
      </c>
      <c r="L807" s="16">
        <v>1</v>
      </c>
      <c r="M807" s="16">
        <v>1</v>
      </c>
    </row>
    <row r="808" spans="2:13" x14ac:dyDescent="0.25">
      <c r="B808">
        <v>2</v>
      </c>
      <c r="C808" t="s">
        <v>89</v>
      </c>
      <c r="D808">
        <v>2050</v>
      </c>
      <c r="E808">
        <v>15</v>
      </c>
      <c r="F808">
        <v>100000</v>
      </c>
      <c r="G808" s="16">
        <v>0.7</v>
      </c>
      <c r="H808" s="16">
        <v>0.7</v>
      </c>
      <c r="I808" s="16">
        <v>1</v>
      </c>
      <c r="J808" s="16">
        <v>1</v>
      </c>
      <c r="K808" s="16">
        <v>1.2</v>
      </c>
      <c r="L808" s="16">
        <v>1</v>
      </c>
      <c r="M808" s="16">
        <v>1</v>
      </c>
    </row>
    <row r="809" spans="2:13" x14ac:dyDescent="0.25">
      <c r="B809">
        <v>3</v>
      </c>
      <c r="C809" t="s">
        <v>94</v>
      </c>
      <c r="D809">
        <v>2020</v>
      </c>
      <c r="E809">
        <v>15</v>
      </c>
      <c r="F809" s="45">
        <v>100000</v>
      </c>
      <c r="G809" s="16">
        <v>1</v>
      </c>
      <c r="H809" s="16">
        <v>1</v>
      </c>
      <c r="I809" s="16">
        <v>1</v>
      </c>
      <c r="J809" s="16">
        <v>1</v>
      </c>
      <c r="K809" s="16">
        <v>1</v>
      </c>
      <c r="L809" s="16">
        <v>1</v>
      </c>
      <c r="M809" s="16">
        <v>1</v>
      </c>
    </row>
    <row r="810" spans="2:13" x14ac:dyDescent="0.25">
      <c r="B810">
        <v>3</v>
      </c>
      <c r="C810" t="s">
        <v>94</v>
      </c>
      <c r="D810">
        <v>2021</v>
      </c>
      <c r="E810">
        <v>15</v>
      </c>
      <c r="F810" s="45">
        <v>100000</v>
      </c>
      <c r="G810" s="16">
        <v>1</v>
      </c>
      <c r="H810" s="16">
        <v>0.98</v>
      </c>
      <c r="I810" s="16">
        <v>1</v>
      </c>
      <c r="J810" s="16">
        <v>1</v>
      </c>
      <c r="K810" s="16">
        <v>1.024</v>
      </c>
      <c r="L810" s="16">
        <v>1</v>
      </c>
      <c r="M810" s="16">
        <v>1</v>
      </c>
    </row>
    <row r="811" spans="2:13" x14ac:dyDescent="0.25">
      <c r="B811">
        <v>3</v>
      </c>
      <c r="C811" t="s">
        <v>94</v>
      </c>
      <c r="D811">
        <v>2022</v>
      </c>
      <c r="E811">
        <v>15</v>
      </c>
      <c r="F811" s="45">
        <v>100000</v>
      </c>
      <c r="G811" s="16">
        <v>1</v>
      </c>
      <c r="H811" s="16">
        <v>0.96</v>
      </c>
      <c r="I811" s="16">
        <v>1</v>
      </c>
      <c r="J811" s="16">
        <v>1</v>
      </c>
      <c r="K811" s="16">
        <v>1.048</v>
      </c>
      <c r="L811" s="16">
        <v>1</v>
      </c>
      <c r="M811" s="16">
        <v>1</v>
      </c>
    </row>
    <row r="812" spans="2:13" x14ac:dyDescent="0.25">
      <c r="B812">
        <v>3</v>
      </c>
      <c r="C812" t="s">
        <v>94</v>
      </c>
      <c r="D812">
        <v>2023</v>
      </c>
      <c r="E812">
        <v>15</v>
      </c>
      <c r="F812" s="45">
        <v>100000</v>
      </c>
      <c r="G812" s="16">
        <v>1</v>
      </c>
      <c r="H812" s="16">
        <v>0.94</v>
      </c>
      <c r="I812" s="16">
        <v>1</v>
      </c>
      <c r="J812" s="16">
        <v>1</v>
      </c>
      <c r="K812" s="16">
        <v>1.0720000000000001</v>
      </c>
      <c r="L812" s="16">
        <v>1</v>
      </c>
      <c r="M812" s="16">
        <v>1</v>
      </c>
    </row>
    <row r="813" spans="2:13" x14ac:dyDescent="0.25">
      <c r="B813">
        <v>3</v>
      </c>
      <c r="C813" t="s">
        <v>94</v>
      </c>
      <c r="D813">
        <v>2024</v>
      </c>
      <c r="E813">
        <v>15</v>
      </c>
      <c r="F813" s="45">
        <v>100000</v>
      </c>
      <c r="G813" s="16">
        <v>1</v>
      </c>
      <c r="H813" s="16">
        <v>0.92</v>
      </c>
      <c r="I813" s="16">
        <v>1</v>
      </c>
      <c r="J813" s="16">
        <v>1</v>
      </c>
      <c r="K813" s="16">
        <v>1.0960000000000001</v>
      </c>
      <c r="L813" s="16">
        <v>1</v>
      </c>
      <c r="M813" s="16">
        <v>1</v>
      </c>
    </row>
    <row r="814" spans="2:13" x14ac:dyDescent="0.25">
      <c r="B814">
        <v>3</v>
      </c>
      <c r="C814" t="s">
        <v>94</v>
      </c>
      <c r="D814">
        <v>2025</v>
      </c>
      <c r="E814">
        <v>15</v>
      </c>
      <c r="F814" s="45">
        <v>100000</v>
      </c>
      <c r="G814" s="16">
        <v>1</v>
      </c>
      <c r="H814" s="16">
        <v>0.9</v>
      </c>
      <c r="I814" s="16">
        <v>1</v>
      </c>
      <c r="J814" s="16">
        <v>1</v>
      </c>
      <c r="K814" s="16">
        <v>1.1200000000000001</v>
      </c>
      <c r="L814" s="16">
        <v>1</v>
      </c>
      <c r="M814" s="16">
        <v>1</v>
      </c>
    </row>
    <row r="815" spans="2:13" x14ac:dyDescent="0.25">
      <c r="B815">
        <v>3</v>
      </c>
      <c r="C815" t="s">
        <v>94</v>
      </c>
      <c r="D815">
        <v>2026</v>
      </c>
      <c r="E815">
        <v>15</v>
      </c>
      <c r="F815" s="45">
        <v>100000</v>
      </c>
      <c r="G815" s="16">
        <v>1</v>
      </c>
      <c r="H815" s="16">
        <v>0.88</v>
      </c>
      <c r="I815" s="16">
        <v>1</v>
      </c>
      <c r="J815" s="16">
        <v>1</v>
      </c>
      <c r="K815" s="16">
        <v>1.1439999999999999</v>
      </c>
      <c r="L815" s="16">
        <v>1</v>
      </c>
      <c r="M815" s="16">
        <v>1</v>
      </c>
    </row>
    <row r="816" spans="2:13" x14ac:dyDescent="0.25">
      <c r="B816">
        <v>3</v>
      </c>
      <c r="C816" t="s">
        <v>94</v>
      </c>
      <c r="D816">
        <v>2027</v>
      </c>
      <c r="E816">
        <v>15</v>
      </c>
      <c r="F816" s="45">
        <v>100000</v>
      </c>
      <c r="G816" s="16">
        <v>1</v>
      </c>
      <c r="H816" s="16">
        <v>0.86</v>
      </c>
      <c r="I816" s="16">
        <v>1</v>
      </c>
      <c r="J816" s="16">
        <v>1</v>
      </c>
      <c r="K816" s="16">
        <v>1.1679999999999999</v>
      </c>
      <c r="L816" s="16">
        <v>1</v>
      </c>
      <c r="M816" s="16">
        <v>1</v>
      </c>
    </row>
    <row r="817" spans="2:13" x14ac:dyDescent="0.25">
      <c r="B817">
        <v>3</v>
      </c>
      <c r="C817" t="s">
        <v>94</v>
      </c>
      <c r="D817">
        <v>2028</v>
      </c>
      <c r="E817">
        <v>15</v>
      </c>
      <c r="F817" s="45">
        <v>100000</v>
      </c>
      <c r="G817" s="16">
        <v>1</v>
      </c>
      <c r="H817" s="16">
        <v>0.84</v>
      </c>
      <c r="I817" s="16">
        <v>1</v>
      </c>
      <c r="J817" s="16">
        <v>1</v>
      </c>
      <c r="K817" s="16">
        <v>1.1919999999999999</v>
      </c>
      <c r="L817" s="16">
        <v>1</v>
      </c>
      <c r="M817" s="16">
        <v>1</v>
      </c>
    </row>
    <row r="818" spans="2:13" x14ac:dyDescent="0.25">
      <c r="B818">
        <v>3</v>
      </c>
      <c r="C818" t="s">
        <v>94</v>
      </c>
      <c r="D818">
        <v>2029</v>
      </c>
      <c r="E818">
        <v>15</v>
      </c>
      <c r="F818" s="45">
        <v>100000</v>
      </c>
      <c r="G818" s="16">
        <v>1</v>
      </c>
      <c r="H818" s="16">
        <v>0.82</v>
      </c>
      <c r="I818" s="16">
        <v>1</v>
      </c>
      <c r="J818" s="16">
        <v>1</v>
      </c>
      <c r="K818" s="16">
        <v>1.216</v>
      </c>
      <c r="L818" s="16">
        <v>1</v>
      </c>
      <c r="M818" s="16">
        <v>1</v>
      </c>
    </row>
    <row r="819" spans="2:13" x14ac:dyDescent="0.25">
      <c r="B819">
        <v>3</v>
      </c>
      <c r="C819" t="s">
        <v>94</v>
      </c>
      <c r="D819">
        <v>2030</v>
      </c>
      <c r="E819">
        <v>15</v>
      </c>
      <c r="F819" s="45">
        <v>100000</v>
      </c>
      <c r="G819" s="16">
        <v>1</v>
      </c>
      <c r="H819" s="16">
        <v>0.8</v>
      </c>
      <c r="I819" s="16">
        <v>1</v>
      </c>
      <c r="J819" s="16">
        <v>1</v>
      </c>
      <c r="K819" s="16">
        <v>1.24</v>
      </c>
      <c r="L819" s="16">
        <v>1</v>
      </c>
      <c r="M819" s="16">
        <v>1</v>
      </c>
    </row>
    <row r="820" spans="2:13" x14ac:dyDescent="0.25">
      <c r="B820">
        <v>3</v>
      </c>
      <c r="C820" t="s">
        <v>94</v>
      </c>
      <c r="D820">
        <v>2031</v>
      </c>
      <c r="E820">
        <v>15</v>
      </c>
      <c r="F820" s="45">
        <v>100000</v>
      </c>
      <c r="G820" s="16">
        <v>1</v>
      </c>
      <c r="H820" s="16">
        <v>0.79500000000000004</v>
      </c>
      <c r="I820" s="16">
        <v>1</v>
      </c>
      <c r="J820" s="16">
        <v>1</v>
      </c>
      <c r="K820" s="16">
        <v>1.24</v>
      </c>
      <c r="L820" s="16">
        <v>1</v>
      </c>
      <c r="M820" s="16">
        <v>1</v>
      </c>
    </row>
    <row r="821" spans="2:13" x14ac:dyDescent="0.25">
      <c r="B821">
        <v>3</v>
      </c>
      <c r="C821" t="s">
        <v>94</v>
      </c>
      <c r="D821">
        <v>2032</v>
      </c>
      <c r="E821">
        <v>15</v>
      </c>
      <c r="F821" s="45">
        <v>100000</v>
      </c>
      <c r="G821" s="16">
        <v>1</v>
      </c>
      <c r="H821" s="16">
        <v>0.79</v>
      </c>
      <c r="I821" s="16">
        <v>1</v>
      </c>
      <c r="J821" s="16">
        <v>1</v>
      </c>
      <c r="K821" s="16">
        <v>1.24</v>
      </c>
      <c r="L821" s="16">
        <v>1</v>
      </c>
      <c r="M821" s="16">
        <v>1</v>
      </c>
    </row>
    <row r="822" spans="2:13" x14ac:dyDescent="0.25">
      <c r="B822">
        <v>3</v>
      </c>
      <c r="C822" t="s">
        <v>94</v>
      </c>
      <c r="D822">
        <v>2033</v>
      </c>
      <c r="E822">
        <v>15</v>
      </c>
      <c r="F822" s="45">
        <v>100000</v>
      </c>
      <c r="G822" s="16">
        <v>1</v>
      </c>
      <c r="H822" s="16">
        <v>0.78500000000000003</v>
      </c>
      <c r="I822" s="16">
        <v>1</v>
      </c>
      <c r="J822" s="16">
        <v>1</v>
      </c>
      <c r="K822" s="16">
        <v>1.24</v>
      </c>
      <c r="L822" s="16">
        <v>1</v>
      </c>
      <c r="M822" s="16">
        <v>1</v>
      </c>
    </row>
    <row r="823" spans="2:13" x14ac:dyDescent="0.25">
      <c r="B823">
        <v>3</v>
      </c>
      <c r="C823" t="s">
        <v>94</v>
      </c>
      <c r="D823">
        <v>2034</v>
      </c>
      <c r="E823">
        <v>15</v>
      </c>
      <c r="F823" s="45">
        <v>100000</v>
      </c>
      <c r="G823" s="16">
        <v>1</v>
      </c>
      <c r="H823" s="16">
        <v>0.78</v>
      </c>
      <c r="I823" s="16">
        <v>1</v>
      </c>
      <c r="J823" s="16">
        <v>1</v>
      </c>
      <c r="K823" s="16">
        <v>1.24</v>
      </c>
      <c r="L823" s="16">
        <v>1</v>
      </c>
      <c r="M823" s="16">
        <v>1</v>
      </c>
    </row>
    <row r="824" spans="2:13" x14ac:dyDescent="0.25">
      <c r="B824">
        <v>3</v>
      </c>
      <c r="C824" t="s">
        <v>94</v>
      </c>
      <c r="D824">
        <v>2035</v>
      </c>
      <c r="E824">
        <v>15</v>
      </c>
      <c r="F824" s="45">
        <v>100000</v>
      </c>
      <c r="G824" s="16">
        <v>1</v>
      </c>
      <c r="H824" s="16">
        <v>0.77500000000000002</v>
      </c>
      <c r="I824" s="16">
        <v>1</v>
      </c>
      <c r="J824" s="16">
        <v>1</v>
      </c>
      <c r="K824" s="16">
        <v>1.24</v>
      </c>
      <c r="L824" s="16">
        <v>1</v>
      </c>
      <c r="M824" s="16">
        <v>1</v>
      </c>
    </row>
    <row r="825" spans="2:13" x14ac:dyDescent="0.25">
      <c r="B825">
        <v>3</v>
      </c>
      <c r="C825" t="s">
        <v>94</v>
      </c>
      <c r="D825">
        <v>2036</v>
      </c>
      <c r="E825">
        <v>15</v>
      </c>
      <c r="F825" s="45">
        <v>100000</v>
      </c>
      <c r="G825" s="16">
        <v>1</v>
      </c>
      <c r="H825" s="16">
        <v>0.77</v>
      </c>
      <c r="I825" s="16">
        <v>1</v>
      </c>
      <c r="J825" s="16">
        <v>1</v>
      </c>
      <c r="K825" s="16">
        <v>1.24</v>
      </c>
      <c r="L825" s="16">
        <v>1</v>
      </c>
      <c r="M825" s="16">
        <v>1</v>
      </c>
    </row>
    <row r="826" spans="2:13" x14ac:dyDescent="0.25">
      <c r="B826">
        <v>3</v>
      </c>
      <c r="C826" t="s">
        <v>94</v>
      </c>
      <c r="D826">
        <v>2037</v>
      </c>
      <c r="E826">
        <v>15</v>
      </c>
      <c r="F826" s="45">
        <v>100000</v>
      </c>
      <c r="G826" s="16">
        <v>1</v>
      </c>
      <c r="H826" s="16">
        <v>0.76500000000000001</v>
      </c>
      <c r="I826" s="16">
        <v>1</v>
      </c>
      <c r="J826" s="16">
        <v>1</v>
      </c>
      <c r="K826" s="16">
        <v>1.24</v>
      </c>
      <c r="L826" s="16">
        <v>1</v>
      </c>
      <c r="M826" s="16">
        <v>1</v>
      </c>
    </row>
    <row r="827" spans="2:13" x14ac:dyDescent="0.25">
      <c r="B827">
        <v>3</v>
      </c>
      <c r="C827" t="s">
        <v>94</v>
      </c>
      <c r="D827">
        <v>2038</v>
      </c>
      <c r="E827">
        <v>15</v>
      </c>
      <c r="F827" s="45">
        <v>100000</v>
      </c>
      <c r="G827" s="16">
        <v>1</v>
      </c>
      <c r="H827" s="16">
        <v>0.76</v>
      </c>
      <c r="I827" s="16">
        <v>1</v>
      </c>
      <c r="J827" s="16">
        <v>1</v>
      </c>
      <c r="K827" s="16">
        <v>1.24</v>
      </c>
      <c r="L827" s="16">
        <v>1</v>
      </c>
      <c r="M827" s="16">
        <v>1</v>
      </c>
    </row>
    <row r="828" spans="2:13" x14ac:dyDescent="0.25">
      <c r="B828">
        <v>3</v>
      </c>
      <c r="C828" t="s">
        <v>94</v>
      </c>
      <c r="D828">
        <v>2039</v>
      </c>
      <c r="E828">
        <v>15</v>
      </c>
      <c r="F828" s="45">
        <v>100000</v>
      </c>
      <c r="G828" s="16">
        <v>1</v>
      </c>
      <c r="H828" s="16">
        <v>0.755</v>
      </c>
      <c r="I828" s="16">
        <v>1</v>
      </c>
      <c r="J828" s="16">
        <v>1</v>
      </c>
      <c r="K828" s="16">
        <v>1.24</v>
      </c>
      <c r="L828" s="16">
        <v>1</v>
      </c>
      <c r="M828" s="16">
        <v>1</v>
      </c>
    </row>
    <row r="829" spans="2:13" x14ac:dyDescent="0.25">
      <c r="B829">
        <v>3</v>
      </c>
      <c r="C829" t="s">
        <v>94</v>
      </c>
      <c r="D829">
        <v>2040</v>
      </c>
      <c r="E829">
        <v>15</v>
      </c>
      <c r="F829" s="45">
        <v>100000</v>
      </c>
      <c r="G829" s="16">
        <v>1</v>
      </c>
      <c r="H829" s="16">
        <v>0.75</v>
      </c>
      <c r="I829" s="16">
        <v>1</v>
      </c>
      <c r="J829" s="16">
        <v>1</v>
      </c>
      <c r="K829" s="16">
        <v>1.24</v>
      </c>
      <c r="L829" s="16">
        <v>1</v>
      </c>
      <c r="M829" s="16">
        <v>1</v>
      </c>
    </row>
    <row r="830" spans="2:13" x14ac:dyDescent="0.25">
      <c r="B830">
        <v>3</v>
      </c>
      <c r="C830" t="s">
        <v>94</v>
      </c>
      <c r="D830">
        <v>2041</v>
      </c>
      <c r="E830">
        <v>15</v>
      </c>
      <c r="F830" s="45">
        <v>100000</v>
      </c>
      <c r="G830" s="16">
        <v>1</v>
      </c>
      <c r="H830" s="16">
        <v>0.745</v>
      </c>
      <c r="I830" s="16">
        <v>1</v>
      </c>
      <c r="J830" s="16">
        <v>1</v>
      </c>
      <c r="K830" s="16">
        <v>1.24</v>
      </c>
      <c r="L830" s="16">
        <v>1</v>
      </c>
      <c r="M830" s="16">
        <v>1</v>
      </c>
    </row>
    <row r="831" spans="2:13" x14ac:dyDescent="0.25">
      <c r="B831">
        <v>3</v>
      </c>
      <c r="C831" t="s">
        <v>94</v>
      </c>
      <c r="D831">
        <v>2042</v>
      </c>
      <c r="E831">
        <v>15</v>
      </c>
      <c r="F831" s="45">
        <v>100000</v>
      </c>
      <c r="G831" s="16">
        <v>1</v>
      </c>
      <c r="H831" s="16">
        <v>0.74</v>
      </c>
      <c r="I831" s="16">
        <v>1</v>
      </c>
      <c r="J831" s="16">
        <v>1</v>
      </c>
      <c r="K831" s="16">
        <v>1.24</v>
      </c>
      <c r="L831" s="16">
        <v>1</v>
      </c>
      <c r="M831" s="16">
        <v>1</v>
      </c>
    </row>
    <row r="832" spans="2:13" x14ac:dyDescent="0.25">
      <c r="B832">
        <v>3</v>
      </c>
      <c r="C832" t="s">
        <v>94</v>
      </c>
      <c r="D832">
        <v>2043</v>
      </c>
      <c r="E832">
        <v>15</v>
      </c>
      <c r="F832" s="45">
        <v>100000</v>
      </c>
      <c r="G832" s="16">
        <v>1</v>
      </c>
      <c r="H832" s="16">
        <v>0.73499999999999999</v>
      </c>
      <c r="I832" s="16">
        <v>1</v>
      </c>
      <c r="J832" s="16">
        <v>1</v>
      </c>
      <c r="K832" s="16">
        <v>1.24</v>
      </c>
      <c r="L832" s="16">
        <v>1</v>
      </c>
      <c r="M832" s="16">
        <v>1</v>
      </c>
    </row>
    <row r="833" spans="2:13" x14ac:dyDescent="0.25">
      <c r="B833">
        <v>3</v>
      </c>
      <c r="C833" t="s">
        <v>94</v>
      </c>
      <c r="D833">
        <v>2044</v>
      </c>
      <c r="E833">
        <v>15</v>
      </c>
      <c r="F833" s="45">
        <v>100000</v>
      </c>
      <c r="G833" s="16">
        <v>1</v>
      </c>
      <c r="H833" s="16">
        <v>0.73</v>
      </c>
      <c r="I833" s="16">
        <v>1</v>
      </c>
      <c r="J833" s="16">
        <v>1</v>
      </c>
      <c r="K833" s="16">
        <v>1.24</v>
      </c>
      <c r="L833" s="16">
        <v>1</v>
      </c>
      <c r="M833" s="16">
        <v>1</v>
      </c>
    </row>
    <row r="834" spans="2:13" x14ac:dyDescent="0.25">
      <c r="B834">
        <v>3</v>
      </c>
      <c r="C834" t="s">
        <v>94</v>
      </c>
      <c r="D834">
        <v>2045</v>
      </c>
      <c r="E834">
        <v>15</v>
      </c>
      <c r="F834" s="45">
        <v>100000</v>
      </c>
      <c r="G834" s="16">
        <v>1</v>
      </c>
      <c r="H834" s="16">
        <v>0.72499999999999998</v>
      </c>
      <c r="I834" s="16">
        <v>1</v>
      </c>
      <c r="J834" s="16">
        <v>1</v>
      </c>
      <c r="K834" s="16">
        <v>1.24</v>
      </c>
      <c r="L834" s="16">
        <v>1</v>
      </c>
      <c r="M834" s="16">
        <v>1</v>
      </c>
    </row>
    <row r="835" spans="2:13" x14ac:dyDescent="0.25">
      <c r="B835">
        <v>3</v>
      </c>
      <c r="C835" t="s">
        <v>94</v>
      </c>
      <c r="D835">
        <v>2046</v>
      </c>
      <c r="E835">
        <v>15</v>
      </c>
      <c r="F835" s="45">
        <v>100000</v>
      </c>
      <c r="G835" s="16">
        <v>1</v>
      </c>
      <c r="H835" s="16">
        <v>0.72</v>
      </c>
      <c r="I835" s="16">
        <v>1</v>
      </c>
      <c r="J835" s="16">
        <v>1</v>
      </c>
      <c r="K835" s="16">
        <v>1.24</v>
      </c>
      <c r="L835" s="16">
        <v>1</v>
      </c>
      <c r="M835" s="16">
        <v>1</v>
      </c>
    </row>
    <row r="836" spans="2:13" x14ac:dyDescent="0.25">
      <c r="B836">
        <v>3</v>
      </c>
      <c r="C836" t="s">
        <v>94</v>
      </c>
      <c r="D836">
        <v>2047</v>
      </c>
      <c r="E836">
        <v>15</v>
      </c>
      <c r="F836" s="45">
        <v>100000</v>
      </c>
      <c r="G836" s="16">
        <v>1</v>
      </c>
      <c r="H836" s="16">
        <v>0.71499999999999997</v>
      </c>
      <c r="I836" s="16">
        <v>1</v>
      </c>
      <c r="J836" s="16">
        <v>1</v>
      </c>
      <c r="K836" s="16">
        <v>1.24</v>
      </c>
      <c r="L836" s="16">
        <v>1</v>
      </c>
      <c r="M836" s="16">
        <v>1</v>
      </c>
    </row>
    <row r="837" spans="2:13" x14ac:dyDescent="0.25">
      <c r="B837">
        <v>3</v>
      </c>
      <c r="C837" t="s">
        <v>94</v>
      </c>
      <c r="D837">
        <v>2048</v>
      </c>
      <c r="E837">
        <v>15</v>
      </c>
      <c r="F837" s="45">
        <v>100000</v>
      </c>
      <c r="G837" s="16">
        <v>1</v>
      </c>
      <c r="H837" s="16">
        <v>0.71</v>
      </c>
      <c r="I837" s="16">
        <v>1</v>
      </c>
      <c r="J837" s="16">
        <v>1</v>
      </c>
      <c r="K837" s="16">
        <v>1.24</v>
      </c>
      <c r="L837" s="16">
        <v>1</v>
      </c>
      <c r="M837" s="16">
        <v>1</v>
      </c>
    </row>
    <row r="838" spans="2:13" x14ac:dyDescent="0.25">
      <c r="B838">
        <v>3</v>
      </c>
      <c r="C838" t="s">
        <v>94</v>
      </c>
      <c r="D838">
        <v>2049</v>
      </c>
      <c r="E838">
        <v>15</v>
      </c>
      <c r="F838" s="45">
        <v>100000</v>
      </c>
      <c r="G838" s="16">
        <v>1</v>
      </c>
      <c r="H838" s="16">
        <v>0.70499999999999996</v>
      </c>
      <c r="I838" s="16">
        <v>1</v>
      </c>
      <c r="J838" s="16">
        <v>1</v>
      </c>
      <c r="K838" s="16">
        <v>1.24</v>
      </c>
      <c r="L838" s="16">
        <v>1</v>
      </c>
      <c r="M838" s="16">
        <v>1</v>
      </c>
    </row>
    <row r="839" spans="2:13" x14ac:dyDescent="0.25">
      <c r="B839">
        <v>3</v>
      </c>
      <c r="C839" t="s">
        <v>94</v>
      </c>
      <c r="D839">
        <v>2050</v>
      </c>
      <c r="E839">
        <v>15</v>
      </c>
      <c r="F839" s="45">
        <v>100000</v>
      </c>
      <c r="G839" s="16">
        <v>1</v>
      </c>
      <c r="H839" s="16">
        <v>0.7</v>
      </c>
      <c r="I839" s="16">
        <v>1</v>
      </c>
      <c r="J839" s="16">
        <v>1</v>
      </c>
      <c r="K839" s="16">
        <v>1.24</v>
      </c>
      <c r="L839" s="16">
        <v>1</v>
      </c>
      <c r="M839" s="16">
        <v>1</v>
      </c>
    </row>
    <row r="840" spans="2:13" x14ac:dyDescent="0.25">
      <c r="B840">
        <v>4</v>
      </c>
      <c r="C840" t="s">
        <v>100</v>
      </c>
      <c r="D840">
        <v>2020</v>
      </c>
      <c r="E840">
        <v>15</v>
      </c>
      <c r="F840">
        <v>100000</v>
      </c>
      <c r="G840" s="16">
        <v>1</v>
      </c>
      <c r="H840" s="16">
        <v>1</v>
      </c>
      <c r="I840" s="16">
        <v>1</v>
      </c>
      <c r="J840" s="16">
        <v>1</v>
      </c>
      <c r="K840" s="16">
        <v>1</v>
      </c>
      <c r="L840" s="16">
        <v>1</v>
      </c>
      <c r="M840" s="16">
        <v>1</v>
      </c>
    </row>
    <row r="841" spans="2:13" x14ac:dyDescent="0.25">
      <c r="B841">
        <v>4</v>
      </c>
      <c r="C841" t="s">
        <v>100</v>
      </c>
      <c r="D841">
        <v>2021</v>
      </c>
      <c r="E841">
        <v>15</v>
      </c>
      <c r="F841">
        <v>100000</v>
      </c>
      <c r="G841" s="16">
        <v>0.98</v>
      </c>
      <c r="H841" s="16">
        <v>0.98</v>
      </c>
      <c r="I841" s="16">
        <v>1</v>
      </c>
      <c r="J841" s="16">
        <v>1</v>
      </c>
      <c r="K841" s="16">
        <v>1.02</v>
      </c>
      <c r="L841" s="16">
        <v>1</v>
      </c>
      <c r="M841" s="16">
        <v>1</v>
      </c>
    </row>
    <row r="842" spans="2:13" x14ac:dyDescent="0.25">
      <c r="B842">
        <v>4</v>
      </c>
      <c r="C842" t="s">
        <v>100</v>
      </c>
      <c r="D842">
        <v>2022</v>
      </c>
      <c r="E842">
        <v>15</v>
      </c>
      <c r="F842">
        <v>100000</v>
      </c>
      <c r="G842" s="16">
        <v>0.96</v>
      </c>
      <c r="H842" s="16">
        <v>0.96</v>
      </c>
      <c r="I842" s="16">
        <v>1</v>
      </c>
      <c r="J842" s="16">
        <v>1</v>
      </c>
      <c r="K842" s="16">
        <v>1.04</v>
      </c>
      <c r="L842" s="16">
        <v>1</v>
      </c>
      <c r="M842" s="16">
        <v>1</v>
      </c>
    </row>
    <row r="843" spans="2:13" x14ac:dyDescent="0.25">
      <c r="B843">
        <v>4</v>
      </c>
      <c r="C843" t="s">
        <v>100</v>
      </c>
      <c r="D843">
        <v>2023</v>
      </c>
      <c r="E843">
        <v>15</v>
      </c>
      <c r="F843">
        <v>100000</v>
      </c>
      <c r="G843" s="16">
        <v>0.94</v>
      </c>
      <c r="H843" s="16">
        <v>0.94</v>
      </c>
      <c r="I843" s="16">
        <v>1</v>
      </c>
      <c r="J843" s="16">
        <v>1</v>
      </c>
      <c r="K843" s="16">
        <v>1.06</v>
      </c>
      <c r="L843" s="16">
        <v>1</v>
      </c>
      <c r="M843" s="16">
        <v>1</v>
      </c>
    </row>
    <row r="844" spans="2:13" x14ac:dyDescent="0.25">
      <c r="B844">
        <v>4</v>
      </c>
      <c r="C844" t="s">
        <v>100</v>
      </c>
      <c r="D844">
        <v>2024</v>
      </c>
      <c r="E844">
        <v>15</v>
      </c>
      <c r="F844">
        <v>100000</v>
      </c>
      <c r="G844" s="16">
        <v>0.92</v>
      </c>
      <c r="H844" s="16">
        <v>0.92</v>
      </c>
      <c r="I844" s="16">
        <v>1</v>
      </c>
      <c r="J844" s="16">
        <v>1</v>
      </c>
      <c r="K844" s="16">
        <v>1.08</v>
      </c>
      <c r="L844" s="16">
        <v>1</v>
      </c>
      <c r="M844" s="16">
        <v>1</v>
      </c>
    </row>
    <row r="845" spans="2:13" x14ac:dyDescent="0.25">
      <c r="B845">
        <v>4</v>
      </c>
      <c r="C845" t="s">
        <v>100</v>
      </c>
      <c r="D845">
        <v>2025</v>
      </c>
      <c r="E845">
        <v>15</v>
      </c>
      <c r="F845">
        <v>100000</v>
      </c>
      <c r="G845" s="16">
        <v>0.9</v>
      </c>
      <c r="H845" s="16">
        <v>0.9</v>
      </c>
      <c r="I845" s="16">
        <v>1</v>
      </c>
      <c r="J845" s="16">
        <v>1</v>
      </c>
      <c r="K845" s="16">
        <v>1.1000000000000001</v>
      </c>
      <c r="L845" s="16">
        <v>1</v>
      </c>
      <c r="M845" s="16">
        <v>1</v>
      </c>
    </row>
    <row r="846" spans="2:13" x14ac:dyDescent="0.25">
      <c r="B846">
        <v>4</v>
      </c>
      <c r="C846" t="s">
        <v>100</v>
      </c>
      <c r="D846">
        <v>2026</v>
      </c>
      <c r="E846">
        <v>15</v>
      </c>
      <c r="F846">
        <v>100000</v>
      </c>
      <c r="G846" s="16">
        <v>0.88</v>
      </c>
      <c r="H846" s="16">
        <v>0.88</v>
      </c>
      <c r="I846" s="16">
        <v>1</v>
      </c>
      <c r="J846" s="16">
        <v>1</v>
      </c>
      <c r="K846" s="16">
        <v>1.1200000000000001</v>
      </c>
      <c r="L846" s="16">
        <v>1</v>
      </c>
      <c r="M846" s="16">
        <v>1</v>
      </c>
    </row>
    <row r="847" spans="2:13" x14ac:dyDescent="0.25">
      <c r="B847">
        <v>4</v>
      </c>
      <c r="C847" t="s">
        <v>100</v>
      </c>
      <c r="D847">
        <v>2027</v>
      </c>
      <c r="E847">
        <v>15</v>
      </c>
      <c r="F847">
        <v>100000</v>
      </c>
      <c r="G847" s="16">
        <v>0.86</v>
      </c>
      <c r="H847" s="16">
        <v>0.86</v>
      </c>
      <c r="I847" s="16">
        <v>1</v>
      </c>
      <c r="J847" s="16">
        <v>1</v>
      </c>
      <c r="K847" s="16">
        <v>1.1399999999999999</v>
      </c>
      <c r="L847" s="16">
        <v>1</v>
      </c>
      <c r="M847" s="16">
        <v>1</v>
      </c>
    </row>
    <row r="848" spans="2:13" x14ac:dyDescent="0.25">
      <c r="B848">
        <v>4</v>
      </c>
      <c r="C848" t="s">
        <v>100</v>
      </c>
      <c r="D848">
        <v>2028</v>
      </c>
      <c r="E848">
        <v>15</v>
      </c>
      <c r="F848">
        <v>100000</v>
      </c>
      <c r="G848" s="16">
        <v>0.84</v>
      </c>
      <c r="H848" s="16">
        <v>0.84</v>
      </c>
      <c r="I848" s="16">
        <v>1</v>
      </c>
      <c r="J848" s="16">
        <v>1</v>
      </c>
      <c r="K848" s="16">
        <v>1.1599999999999999</v>
      </c>
      <c r="L848" s="16">
        <v>1</v>
      </c>
      <c r="M848" s="16">
        <v>1</v>
      </c>
    </row>
    <row r="849" spans="2:13" x14ac:dyDescent="0.25">
      <c r="B849">
        <v>4</v>
      </c>
      <c r="C849" t="s">
        <v>100</v>
      </c>
      <c r="D849">
        <v>2029</v>
      </c>
      <c r="E849">
        <v>15</v>
      </c>
      <c r="F849">
        <v>100000</v>
      </c>
      <c r="G849" s="16">
        <v>0.82</v>
      </c>
      <c r="H849" s="16">
        <v>0.82</v>
      </c>
      <c r="I849" s="16">
        <v>1</v>
      </c>
      <c r="J849" s="16">
        <v>1</v>
      </c>
      <c r="K849" s="16">
        <v>1.18</v>
      </c>
      <c r="L849" s="16">
        <v>1</v>
      </c>
      <c r="M849" s="16">
        <v>1</v>
      </c>
    </row>
    <row r="850" spans="2:13" x14ac:dyDescent="0.25">
      <c r="B850">
        <v>4</v>
      </c>
      <c r="C850" t="s">
        <v>100</v>
      </c>
      <c r="D850">
        <v>2030</v>
      </c>
      <c r="E850">
        <v>15</v>
      </c>
      <c r="F850">
        <v>100000</v>
      </c>
      <c r="G850" s="16">
        <v>0.8</v>
      </c>
      <c r="H850" s="16">
        <v>0.8</v>
      </c>
      <c r="I850" s="16">
        <v>1</v>
      </c>
      <c r="J850" s="16">
        <v>1</v>
      </c>
      <c r="K850" s="16">
        <v>1.2</v>
      </c>
      <c r="L850" s="16">
        <v>1</v>
      </c>
      <c r="M850" s="16">
        <v>1</v>
      </c>
    </row>
    <row r="851" spans="2:13" x14ac:dyDescent="0.25">
      <c r="B851">
        <v>4</v>
      </c>
      <c r="C851" t="s">
        <v>100</v>
      </c>
      <c r="D851">
        <v>2031</v>
      </c>
      <c r="E851">
        <v>15</v>
      </c>
      <c r="F851">
        <v>100000</v>
      </c>
      <c r="G851" s="16">
        <v>0.79500000000000004</v>
      </c>
      <c r="H851" s="16">
        <v>0.79500000000000004</v>
      </c>
      <c r="I851" s="16">
        <v>1</v>
      </c>
      <c r="J851" s="16">
        <v>1</v>
      </c>
      <c r="K851" s="16">
        <v>1.2</v>
      </c>
      <c r="L851" s="16">
        <v>1</v>
      </c>
      <c r="M851" s="16">
        <v>1</v>
      </c>
    </row>
    <row r="852" spans="2:13" x14ac:dyDescent="0.25">
      <c r="B852">
        <v>4</v>
      </c>
      <c r="C852" t="s">
        <v>100</v>
      </c>
      <c r="D852">
        <v>2032</v>
      </c>
      <c r="E852">
        <v>15</v>
      </c>
      <c r="F852">
        <v>100000</v>
      </c>
      <c r="G852" s="16">
        <v>0.79</v>
      </c>
      <c r="H852" s="16">
        <v>0.79</v>
      </c>
      <c r="I852" s="16">
        <v>1</v>
      </c>
      <c r="J852" s="16">
        <v>1</v>
      </c>
      <c r="K852" s="16">
        <v>1.2</v>
      </c>
      <c r="L852" s="16">
        <v>1</v>
      </c>
      <c r="M852" s="16">
        <v>1</v>
      </c>
    </row>
    <row r="853" spans="2:13" x14ac:dyDescent="0.25">
      <c r="B853">
        <v>4</v>
      </c>
      <c r="C853" t="s">
        <v>100</v>
      </c>
      <c r="D853">
        <v>2033</v>
      </c>
      <c r="E853">
        <v>15</v>
      </c>
      <c r="F853">
        <v>100000</v>
      </c>
      <c r="G853" s="16">
        <v>0.78500000000000003</v>
      </c>
      <c r="H853" s="16">
        <v>0.78500000000000003</v>
      </c>
      <c r="I853" s="16">
        <v>1</v>
      </c>
      <c r="J853" s="16">
        <v>1</v>
      </c>
      <c r="K853" s="16">
        <v>1.2</v>
      </c>
      <c r="L853" s="16">
        <v>1</v>
      </c>
      <c r="M853" s="16">
        <v>1</v>
      </c>
    </row>
    <row r="854" spans="2:13" x14ac:dyDescent="0.25">
      <c r="B854">
        <v>4</v>
      </c>
      <c r="C854" t="s">
        <v>100</v>
      </c>
      <c r="D854">
        <v>2034</v>
      </c>
      <c r="E854">
        <v>15</v>
      </c>
      <c r="F854">
        <v>100000</v>
      </c>
      <c r="G854" s="16">
        <v>0.78</v>
      </c>
      <c r="H854" s="16">
        <v>0.78</v>
      </c>
      <c r="I854" s="16">
        <v>1</v>
      </c>
      <c r="J854" s="16">
        <v>1</v>
      </c>
      <c r="K854" s="16">
        <v>1.2</v>
      </c>
      <c r="L854" s="16">
        <v>1</v>
      </c>
      <c r="M854" s="16">
        <v>1</v>
      </c>
    </row>
    <row r="855" spans="2:13" x14ac:dyDescent="0.25">
      <c r="B855">
        <v>4</v>
      </c>
      <c r="C855" t="s">
        <v>100</v>
      </c>
      <c r="D855">
        <v>2035</v>
      </c>
      <c r="E855">
        <v>15</v>
      </c>
      <c r="F855">
        <v>100000</v>
      </c>
      <c r="G855" s="16">
        <v>0.77500000000000002</v>
      </c>
      <c r="H855" s="16">
        <v>0.77500000000000002</v>
      </c>
      <c r="I855" s="16">
        <v>1</v>
      </c>
      <c r="J855" s="16">
        <v>1</v>
      </c>
      <c r="K855" s="16">
        <v>1.2</v>
      </c>
      <c r="L855" s="16">
        <v>1</v>
      </c>
      <c r="M855" s="16">
        <v>1</v>
      </c>
    </row>
    <row r="856" spans="2:13" x14ac:dyDescent="0.25">
      <c r="B856">
        <v>4</v>
      </c>
      <c r="C856" t="s">
        <v>100</v>
      </c>
      <c r="D856">
        <v>2036</v>
      </c>
      <c r="E856">
        <v>15</v>
      </c>
      <c r="F856">
        <v>100000</v>
      </c>
      <c r="G856" s="16">
        <v>0.77</v>
      </c>
      <c r="H856" s="16">
        <v>0.77</v>
      </c>
      <c r="I856" s="16">
        <v>1</v>
      </c>
      <c r="J856" s="16">
        <v>1</v>
      </c>
      <c r="K856" s="16">
        <v>1.2</v>
      </c>
      <c r="L856" s="16">
        <v>1</v>
      </c>
      <c r="M856" s="16">
        <v>1</v>
      </c>
    </row>
    <row r="857" spans="2:13" x14ac:dyDescent="0.25">
      <c r="B857">
        <v>4</v>
      </c>
      <c r="C857" t="s">
        <v>100</v>
      </c>
      <c r="D857">
        <v>2037</v>
      </c>
      <c r="E857">
        <v>15</v>
      </c>
      <c r="F857">
        <v>100000</v>
      </c>
      <c r="G857" s="16">
        <v>0.76500000000000001</v>
      </c>
      <c r="H857" s="16">
        <v>0.76500000000000001</v>
      </c>
      <c r="I857" s="16">
        <v>1</v>
      </c>
      <c r="J857" s="16">
        <v>1</v>
      </c>
      <c r="K857" s="16">
        <v>1.2</v>
      </c>
      <c r="L857" s="16">
        <v>1</v>
      </c>
      <c r="M857" s="16">
        <v>1</v>
      </c>
    </row>
    <row r="858" spans="2:13" x14ac:dyDescent="0.25">
      <c r="B858">
        <v>4</v>
      </c>
      <c r="C858" t="s">
        <v>100</v>
      </c>
      <c r="D858">
        <v>2038</v>
      </c>
      <c r="E858">
        <v>15</v>
      </c>
      <c r="F858">
        <v>100000</v>
      </c>
      <c r="G858" s="16">
        <v>0.76</v>
      </c>
      <c r="H858" s="16">
        <v>0.76</v>
      </c>
      <c r="I858" s="16">
        <v>1</v>
      </c>
      <c r="J858" s="16">
        <v>1</v>
      </c>
      <c r="K858" s="16">
        <v>1.2</v>
      </c>
      <c r="L858" s="16">
        <v>1</v>
      </c>
      <c r="M858" s="16">
        <v>1</v>
      </c>
    </row>
    <row r="859" spans="2:13" x14ac:dyDescent="0.25">
      <c r="B859">
        <v>4</v>
      </c>
      <c r="C859" t="s">
        <v>100</v>
      </c>
      <c r="D859">
        <v>2039</v>
      </c>
      <c r="E859">
        <v>15</v>
      </c>
      <c r="F859">
        <v>100000</v>
      </c>
      <c r="G859" s="16">
        <v>0.755</v>
      </c>
      <c r="H859" s="16">
        <v>0.755</v>
      </c>
      <c r="I859" s="16">
        <v>1</v>
      </c>
      <c r="J859" s="16">
        <v>1</v>
      </c>
      <c r="K859" s="16">
        <v>1.2</v>
      </c>
      <c r="L859" s="16">
        <v>1</v>
      </c>
      <c r="M859" s="16">
        <v>1</v>
      </c>
    </row>
    <row r="860" spans="2:13" x14ac:dyDescent="0.25">
      <c r="B860">
        <v>4</v>
      </c>
      <c r="C860" t="s">
        <v>100</v>
      </c>
      <c r="D860">
        <v>2040</v>
      </c>
      <c r="E860">
        <v>15</v>
      </c>
      <c r="F860">
        <v>100000</v>
      </c>
      <c r="G860" s="16">
        <v>0.75</v>
      </c>
      <c r="H860" s="16">
        <v>0.75</v>
      </c>
      <c r="I860" s="16">
        <v>1</v>
      </c>
      <c r="J860" s="16">
        <v>1</v>
      </c>
      <c r="K860" s="16">
        <v>1.2</v>
      </c>
      <c r="L860" s="16">
        <v>1</v>
      </c>
      <c r="M860" s="16">
        <v>1</v>
      </c>
    </row>
    <row r="861" spans="2:13" x14ac:dyDescent="0.25">
      <c r="B861">
        <v>4</v>
      </c>
      <c r="C861" t="s">
        <v>100</v>
      </c>
      <c r="D861">
        <v>2041</v>
      </c>
      <c r="E861">
        <v>15</v>
      </c>
      <c r="F861">
        <v>100000</v>
      </c>
      <c r="G861" s="16">
        <v>0.745</v>
      </c>
      <c r="H861" s="16">
        <v>0.745</v>
      </c>
      <c r="I861" s="16">
        <v>1</v>
      </c>
      <c r="J861" s="16">
        <v>1</v>
      </c>
      <c r="K861" s="16">
        <v>1.2</v>
      </c>
      <c r="L861" s="16">
        <v>1</v>
      </c>
      <c r="M861" s="16">
        <v>1</v>
      </c>
    </row>
    <row r="862" spans="2:13" x14ac:dyDescent="0.25">
      <c r="B862">
        <v>4</v>
      </c>
      <c r="C862" t="s">
        <v>100</v>
      </c>
      <c r="D862">
        <v>2042</v>
      </c>
      <c r="E862">
        <v>15</v>
      </c>
      <c r="F862">
        <v>100000</v>
      </c>
      <c r="G862" s="16">
        <v>0.74</v>
      </c>
      <c r="H862" s="16">
        <v>0.74</v>
      </c>
      <c r="I862" s="16">
        <v>1</v>
      </c>
      <c r="J862" s="16">
        <v>1</v>
      </c>
      <c r="K862" s="16">
        <v>1.2</v>
      </c>
      <c r="L862" s="16">
        <v>1</v>
      </c>
      <c r="M862" s="16">
        <v>1</v>
      </c>
    </row>
    <row r="863" spans="2:13" x14ac:dyDescent="0.25">
      <c r="B863">
        <v>4</v>
      </c>
      <c r="C863" t="s">
        <v>100</v>
      </c>
      <c r="D863">
        <v>2043</v>
      </c>
      <c r="E863">
        <v>15</v>
      </c>
      <c r="F863">
        <v>100000</v>
      </c>
      <c r="G863" s="16">
        <v>0.73499999999999999</v>
      </c>
      <c r="H863" s="16">
        <v>0.73499999999999999</v>
      </c>
      <c r="I863" s="16">
        <v>1</v>
      </c>
      <c r="J863" s="16">
        <v>1</v>
      </c>
      <c r="K863" s="16">
        <v>1.2</v>
      </c>
      <c r="L863" s="16">
        <v>1</v>
      </c>
      <c r="M863" s="16">
        <v>1</v>
      </c>
    </row>
    <row r="864" spans="2:13" x14ac:dyDescent="0.25">
      <c r="B864">
        <v>4</v>
      </c>
      <c r="C864" t="s">
        <v>100</v>
      </c>
      <c r="D864">
        <v>2044</v>
      </c>
      <c r="E864">
        <v>15</v>
      </c>
      <c r="F864">
        <v>100000</v>
      </c>
      <c r="G864" s="16">
        <v>0.73</v>
      </c>
      <c r="H864" s="16">
        <v>0.73</v>
      </c>
      <c r="I864" s="16">
        <v>1</v>
      </c>
      <c r="J864" s="16">
        <v>1</v>
      </c>
      <c r="K864" s="16">
        <v>1.2</v>
      </c>
      <c r="L864" s="16">
        <v>1</v>
      </c>
      <c r="M864" s="16">
        <v>1</v>
      </c>
    </row>
    <row r="865" spans="2:13" x14ac:dyDescent="0.25">
      <c r="B865">
        <v>4</v>
      </c>
      <c r="C865" t="s">
        <v>100</v>
      </c>
      <c r="D865">
        <v>2045</v>
      </c>
      <c r="E865">
        <v>15</v>
      </c>
      <c r="F865">
        <v>100000</v>
      </c>
      <c r="G865" s="16">
        <v>0.72499999999999998</v>
      </c>
      <c r="H865" s="16">
        <v>0.72499999999999998</v>
      </c>
      <c r="I865" s="16">
        <v>1</v>
      </c>
      <c r="J865" s="16">
        <v>1</v>
      </c>
      <c r="K865" s="16">
        <v>1.2</v>
      </c>
      <c r="L865" s="16">
        <v>1</v>
      </c>
      <c r="M865" s="16">
        <v>1</v>
      </c>
    </row>
    <row r="866" spans="2:13" x14ac:dyDescent="0.25">
      <c r="B866">
        <v>4</v>
      </c>
      <c r="C866" t="s">
        <v>100</v>
      </c>
      <c r="D866">
        <v>2046</v>
      </c>
      <c r="E866">
        <v>15</v>
      </c>
      <c r="F866">
        <v>100000</v>
      </c>
      <c r="G866" s="16">
        <v>0.72</v>
      </c>
      <c r="H866" s="16">
        <v>0.72</v>
      </c>
      <c r="I866" s="16">
        <v>1</v>
      </c>
      <c r="J866" s="16">
        <v>1</v>
      </c>
      <c r="K866" s="16">
        <v>1.2</v>
      </c>
      <c r="L866" s="16">
        <v>1</v>
      </c>
      <c r="M866" s="16">
        <v>1</v>
      </c>
    </row>
    <row r="867" spans="2:13" x14ac:dyDescent="0.25">
      <c r="B867">
        <v>4</v>
      </c>
      <c r="C867" t="s">
        <v>100</v>
      </c>
      <c r="D867">
        <v>2047</v>
      </c>
      <c r="E867">
        <v>15</v>
      </c>
      <c r="F867">
        <v>100000</v>
      </c>
      <c r="G867" s="16">
        <v>0.71499999999999997</v>
      </c>
      <c r="H867" s="16">
        <v>0.71499999999999997</v>
      </c>
      <c r="I867" s="16">
        <v>1</v>
      </c>
      <c r="J867" s="16">
        <v>1</v>
      </c>
      <c r="K867" s="16">
        <v>1.2</v>
      </c>
      <c r="L867" s="16">
        <v>1</v>
      </c>
      <c r="M867" s="16">
        <v>1</v>
      </c>
    </row>
    <row r="868" spans="2:13" x14ac:dyDescent="0.25">
      <c r="B868">
        <v>4</v>
      </c>
      <c r="C868" t="s">
        <v>100</v>
      </c>
      <c r="D868">
        <v>2048</v>
      </c>
      <c r="E868">
        <v>15</v>
      </c>
      <c r="F868">
        <v>100000</v>
      </c>
      <c r="G868" s="16">
        <v>0.71</v>
      </c>
      <c r="H868" s="16">
        <v>0.71</v>
      </c>
      <c r="I868" s="16">
        <v>1</v>
      </c>
      <c r="J868" s="16">
        <v>1</v>
      </c>
      <c r="K868" s="16">
        <v>1.2</v>
      </c>
      <c r="L868" s="16">
        <v>1</v>
      </c>
      <c r="M868" s="16">
        <v>1</v>
      </c>
    </row>
    <row r="869" spans="2:13" x14ac:dyDescent="0.25">
      <c r="B869">
        <v>4</v>
      </c>
      <c r="C869" t="s">
        <v>100</v>
      </c>
      <c r="D869">
        <v>2049</v>
      </c>
      <c r="E869">
        <v>15</v>
      </c>
      <c r="F869">
        <v>100000</v>
      </c>
      <c r="G869" s="16">
        <v>0.70499999999999996</v>
      </c>
      <c r="H869" s="16">
        <v>0.70499999999999996</v>
      </c>
      <c r="I869" s="16">
        <v>1</v>
      </c>
      <c r="J869" s="16">
        <v>1</v>
      </c>
      <c r="K869" s="16">
        <v>1.2</v>
      </c>
      <c r="L869" s="16">
        <v>1</v>
      </c>
      <c r="M869" s="16">
        <v>1</v>
      </c>
    </row>
    <row r="870" spans="2:13" x14ac:dyDescent="0.25">
      <c r="B870">
        <v>4</v>
      </c>
      <c r="C870" t="s">
        <v>100</v>
      </c>
      <c r="D870">
        <v>2050</v>
      </c>
      <c r="E870">
        <v>15</v>
      </c>
      <c r="F870">
        <v>100000</v>
      </c>
      <c r="G870" s="16">
        <v>0.7</v>
      </c>
      <c r="H870" s="16">
        <v>0.7</v>
      </c>
      <c r="I870" s="16">
        <v>1</v>
      </c>
      <c r="J870" s="16">
        <v>1</v>
      </c>
      <c r="K870" s="16">
        <v>1.2</v>
      </c>
      <c r="L870" s="16">
        <v>1</v>
      </c>
      <c r="M870" s="16">
        <v>1</v>
      </c>
    </row>
    <row r="871" spans="2:13" x14ac:dyDescent="0.25">
      <c r="B871">
        <v>7</v>
      </c>
      <c r="C871" t="s">
        <v>78</v>
      </c>
      <c r="D871">
        <v>2020</v>
      </c>
      <c r="E871">
        <v>15</v>
      </c>
      <c r="F871" s="45">
        <v>100000</v>
      </c>
      <c r="G871" s="16">
        <v>1</v>
      </c>
      <c r="H871" s="16">
        <v>1</v>
      </c>
      <c r="I871" s="16">
        <v>1</v>
      </c>
      <c r="J871" s="16">
        <v>1</v>
      </c>
      <c r="K871" s="16">
        <v>1</v>
      </c>
      <c r="L871" s="16">
        <v>1</v>
      </c>
      <c r="M871" s="16">
        <v>1</v>
      </c>
    </row>
    <row r="872" spans="2:13" x14ac:dyDescent="0.25">
      <c r="B872">
        <v>7</v>
      </c>
      <c r="C872" t="s">
        <v>78</v>
      </c>
      <c r="D872">
        <v>2021</v>
      </c>
      <c r="E872">
        <v>15</v>
      </c>
      <c r="F872" s="45">
        <v>100000</v>
      </c>
      <c r="G872" s="16">
        <v>1</v>
      </c>
      <c r="H872" s="16">
        <v>1</v>
      </c>
      <c r="I872" s="16">
        <v>1</v>
      </c>
      <c r="J872" s="16">
        <v>1</v>
      </c>
      <c r="K872" s="16">
        <v>1</v>
      </c>
      <c r="L872" s="16">
        <v>1</v>
      </c>
      <c r="M872" s="16">
        <v>1</v>
      </c>
    </row>
    <row r="873" spans="2:13" x14ac:dyDescent="0.25">
      <c r="B873">
        <v>7</v>
      </c>
      <c r="C873" t="s">
        <v>78</v>
      </c>
      <c r="D873">
        <v>2022</v>
      </c>
      <c r="E873">
        <v>15</v>
      </c>
      <c r="F873" s="45">
        <v>100000</v>
      </c>
      <c r="G873" s="16">
        <v>1</v>
      </c>
      <c r="H873" s="16">
        <v>1</v>
      </c>
      <c r="I873" s="16">
        <v>1</v>
      </c>
      <c r="J873" s="16">
        <v>1</v>
      </c>
      <c r="K873" s="16">
        <v>1</v>
      </c>
      <c r="L873" s="16">
        <v>1</v>
      </c>
      <c r="M873" s="16">
        <v>1</v>
      </c>
    </row>
    <row r="874" spans="2:13" x14ac:dyDescent="0.25">
      <c r="B874">
        <v>7</v>
      </c>
      <c r="C874" t="s">
        <v>78</v>
      </c>
      <c r="D874">
        <v>2023</v>
      </c>
      <c r="E874">
        <v>15</v>
      </c>
      <c r="F874" s="45">
        <v>100000</v>
      </c>
      <c r="G874" s="16">
        <v>1</v>
      </c>
      <c r="H874" s="16">
        <v>1</v>
      </c>
      <c r="I874" s="16">
        <v>1</v>
      </c>
      <c r="J874" s="16">
        <v>1</v>
      </c>
      <c r="K874" s="16">
        <v>1</v>
      </c>
      <c r="L874" s="16">
        <v>1</v>
      </c>
      <c r="M874" s="16">
        <v>1</v>
      </c>
    </row>
    <row r="875" spans="2:13" x14ac:dyDescent="0.25">
      <c r="B875">
        <v>7</v>
      </c>
      <c r="C875" t="s">
        <v>78</v>
      </c>
      <c r="D875">
        <v>2024</v>
      </c>
      <c r="E875">
        <v>15</v>
      </c>
      <c r="F875" s="45">
        <v>100000</v>
      </c>
      <c r="G875" s="16">
        <v>1</v>
      </c>
      <c r="H875" s="16">
        <v>1</v>
      </c>
      <c r="I875" s="16">
        <v>1</v>
      </c>
      <c r="J875" s="16">
        <v>1</v>
      </c>
      <c r="K875" s="16">
        <v>1</v>
      </c>
      <c r="L875" s="16">
        <v>1</v>
      </c>
      <c r="M875" s="16">
        <v>1</v>
      </c>
    </row>
    <row r="876" spans="2:13" x14ac:dyDescent="0.25">
      <c r="B876">
        <v>7</v>
      </c>
      <c r="C876" t="s">
        <v>78</v>
      </c>
      <c r="D876">
        <v>2025</v>
      </c>
      <c r="E876">
        <v>15</v>
      </c>
      <c r="F876" s="45">
        <v>100000</v>
      </c>
      <c r="G876" s="16">
        <v>1</v>
      </c>
      <c r="H876" s="16">
        <v>1</v>
      </c>
      <c r="I876" s="16">
        <v>1</v>
      </c>
      <c r="J876" s="16">
        <v>1</v>
      </c>
      <c r="K876" s="16">
        <v>1</v>
      </c>
      <c r="L876" s="16">
        <v>1</v>
      </c>
      <c r="M876" s="16">
        <v>1</v>
      </c>
    </row>
    <row r="877" spans="2:13" x14ac:dyDescent="0.25">
      <c r="B877">
        <v>7</v>
      </c>
      <c r="C877" t="s">
        <v>78</v>
      </c>
      <c r="D877">
        <v>2026</v>
      </c>
      <c r="E877">
        <v>15</v>
      </c>
      <c r="F877" s="45">
        <v>100000</v>
      </c>
      <c r="G877" s="16">
        <v>1</v>
      </c>
      <c r="H877" s="16">
        <v>1</v>
      </c>
      <c r="I877" s="16">
        <v>1</v>
      </c>
      <c r="J877" s="16">
        <v>1</v>
      </c>
      <c r="K877" s="16">
        <v>1</v>
      </c>
      <c r="L877" s="16">
        <v>1</v>
      </c>
      <c r="M877" s="16">
        <v>1</v>
      </c>
    </row>
    <row r="878" spans="2:13" x14ac:dyDescent="0.25">
      <c r="B878">
        <v>7</v>
      </c>
      <c r="C878" t="s">
        <v>78</v>
      </c>
      <c r="D878">
        <v>2027</v>
      </c>
      <c r="E878">
        <v>15</v>
      </c>
      <c r="F878" s="45">
        <v>100000</v>
      </c>
      <c r="G878" s="16">
        <v>1</v>
      </c>
      <c r="H878" s="16">
        <v>1</v>
      </c>
      <c r="I878" s="16">
        <v>1</v>
      </c>
      <c r="J878" s="16">
        <v>1</v>
      </c>
      <c r="K878" s="16">
        <v>1</v>
      </c>
      <c r="L878" s="16">
        <v>1</v>
      </c>
      <c r="M878" s="16">
        <v>1</v>
      </c>
    </row>
    <row r="879" spans="2:13" x14ac:dyDescent="0.25">
      <c r="B879">
        <v>7</v>
      </c>
      <c r="C879" t="s">
        <v>78</v>
      </c>
      <c r="D879">
        <v>2028</v>
      </c>
      <c r="E879">
        <v>15</v>
      </c>
      <c r="F879" s="45">
        <v>100000</v>
      </c>
      <c r="G879" s="16">
        <v>1</v>
      </c>
      <c r="H879" s="16">
        <v>1</v>
      </c>
      <c r="I879" s="16">
        <v>1</v>
      </c>
      <c r="J879" s="16">
        <v>1</v>
      </c>
      <c r="K879" s="16">
        <v>1</v>
      </c>
      <c r="L879" s="16">
        <v>1</v>
      </c>
      <c r="M879" s="16">
        <v>1</v>
      </c>
    </row>
    <row r="880" spans="2:13" x14ac:dyDescent="0.25">
      <c r="B880">
        <v>7</v>
      </c>
      <c r="C880" t="s">
        <v>78</v>
      </c>
      <c r="D880">
        <v>2029</v>
      </c>
      <c r="E880">
        <v>15</v>
      </c>
      <c r="F880" s="45">
        <v>100000</v>
      </c>
      <c r="G880" s="16">
        <v>1</v>
      </c>
      <c r="H880" s="16">
        <v>1</v>
      </c>
      <c r="I880" s="16">
        <v>1</v>
      </c>
      <c r="J880" s="16">
        <v>1</v>
      </c>
      <c r="K880" s="16">
        <v>1</v>
      </c>
      <c r="L880" s="16">
        <v>1</v>
      </c>
      <c r="M880" s="16">
        <v>1</v>
      </c>
    </row>
    <row r="881" spans="2:13" x14ac:dyDescent="0.25">
      <c r="B881">
        <v>7</v>
      </c>
      <c r="C881" t="s">
        <v>78</v>
      </c>
      <c r="D881">
        <v>2030</v>
      </c>
      <c r="E881">
        <v>15</v>
      </c>
      <c r="F881" s="45">
        <v>100000</v>
      </c>
      <c r="G881" s="16">
        <v>1</v>
      </c>
      <c r="H881" s="16">
        <v>1</v>
      </c>
      <c r="I881" s="16">
        <v>1</v>
      </c>
      <c r="J881" s="16">
        <v>1</v>
      </c>
      <c r="K881" s="16">
        <v>1</v>
      </c>
      <c r="L881" s="16">
        <v>1</v>
      </c>
      <c r="M881" s="16">
        <v>1</v>
      </c>
    </row>
    <row r="882" spans="2:13" x14ac:dyDescent="0.25">
      <c r="B882">
        <v>7</v>
      </c>
      <c r="C882" t="s">
        <v>78</v>
      </c>
      <c r="D882">
        <v>2031</v>
      </c>
      <c r="E882">
        <v>15</v>
      </c>
      <c r="F882" s="45">
        <v>100000</v>
      </c>
      <c r="G882" s="16">
        <v>1</v>
      </c>
      <c r="H882" s="16">
        <v>1</v>
      </c>
      <c r="I882" s="16">
        <v>1</v>
      </c>
      <c r="J882" s="16">
        <v>1</v>
      </c>
      <c r="K882" s="16">
        <v>1</v>
      </c>
      <c r="L882" s="16">
        <v>1</v>
      </c>
      <c r="M882" s="16">
        <v>1</v>
      </c>
    </row>
    <row r="883" spans="2:13" x14ac:dyDescent="0.25">
      <c r="B883">
        <v>7</v>
      </c>
      <c r="C883" t="s">
        <v>78</v>
      </c>
      <c r="D883">
        <v>2032</v>
      </c>
      <c r="E883">
        <v>15</v>
      </c>
      <c r="F883" s="45">
        <v>100000</v>
      </c>
      <c r="G883" s="16">
        <v>1</v>
      </c>
      <c r="H883" s="16">
        <v>1</v>
      </c>
      <c r="I883" s="16">
        <v>1</v>
      </c>
      <c r="J883" s="16">
        <v>1</v>
      </c>
      <c r="K883" s="16">
        <v>1</v>
      </c>
      <c r="L883" s="16">
        <v>1</v>
      </c>
      <c r="M883" s="16">
        <v>1</v>
      </c>
    </row>
    <row r="884" spans="2:13" x14ac:dyDescent="0.25">
      <c r="B884">
        <v>7</v>
      </c>
      <c r="C884" t="s">
        <v>78</v>
      </c>
      <c r="D884">
        <v>2033</v>
      </c>
      <c r="E884">
        <v>15</v>
      </c>
      <c r="F884" s="45">
        <v>100000</v>
      </c>
      <c r="G884" s="16">
        <v>1</v>
      </c>
      <c r="H884" s="16">
        <v>1</v>
      </c>
      <c r="I884" s="16">
        <v>1</v>
      </c>
      <c r="J884" s="16">
        <v>1</v>
      </c>
      <c r="K884" s="16">
        <v>1</v>
      </c>
      <c r="L884" s="16">
        <v>1</v>
      </c>
      <c r="M884" s="16">
        <v>1</v>
      </c>
    </row>
    <row r="885" spans="2:13" x14ac:dyDescent="0.25">
      <c r="B885">
        <v>7</v>
      </c>
      <c r="C885" t="s">
        <v>78</v>
      </c>
      <c r="D885">
        <v>2034</v>
      </c>
      <c r="E885">
        <v>15</v>
      </c>
      <c r="F885" s="45">
        <v>100000</v>
      </c>
      <c r="G885" s="16">
        <v>1</v>
      </c>
      <c r="H885" s="16">
        <v>1</v>
      </c>
      <c r="I885" s="16">
        <v>1</v>
      </c>
      <c r="J885" s="16">
        <v>1</v>
      </c>
      <c r="K885" s="16">
        <v>1</v>
      </c>
      <c r="L885" s="16">
        <v>1</v>
      </c>
      <c r="M885" s="16">
        <v>1</v>
      </c>
    </row>
    <row r="886" spans="2:13" x14ac:dyDescent="0.25">
      <c r="B886">
        <v>7</v>
      </c>
      <c r="C886" t="s">
        <v>78</v>
      </c>
      <c r="D886">
        <v>2035</v>
      </c>
      <c r="E886">
        <v>15</v>
      </c>
      <c r="F886" s="45">
        <v>100000</v>
      </c>
      <c r="G886" s="16">
        <v>1</v>
      </c>
      <c r="H886" s="16">
        <v>1</v>
      </c>
      <c r="I886" s="16">
        <v>1</v>
      </c>
      <c r="J886" s="16">
        <v>1</v>
      </c>
      <c r="K886" s="16">
        <v>1</v>
      </c>
      <c r="L886" s="16">
        <v>1</v>
      </c>
      <c r="M886" s="16">
        <v>1</v>
      </c>
    </row>
    <row r="887" spans="2:13" x14ac:dyDescent="0.25">
      <c r="B887">
        <v>7</v>
      </c>
      <c r="C887" t="s">
        <v>78</v>
      </c>
      <c r="D887">
        <v>2036</v>
      </c>
      <c r="E887">
        <v>15</v>
      </c>
      <c r="F887" s="45">
        <v>100000</v>
      </c>
      <c r="G887" s="16">
        <v>1</v>
      </c>
      <c r="H887" s="16">
        <v>1</v>
      </c>
      <c r="I887" s="16">
        <v>1</v>
      </c>
      <c r="J887" s="16">
        <v>1</v>
      </c>
      <c r="K887" s="16">
        <v>1</v>
      </c>
      <c r="L887" s="16">
        <v>1</v>
      </c>
      <c r="M887" s="16">
        <v>1</v>
      </c>
    </row>
    <row r="888" spans="2:13" x14ac:dyDescent="0.25">
      <c r="B888">
        <v>7</v>
      </c>
      <c r="C888" t="s">
        <v>78</v>
      </c>
      <c r="D888">
        <v>2037</v>
      </c>
      <c r="E888">
        <v>15</v>
      </c>
      <c r="F888" s="45">
        <v>100000</v>
      </c>
      <c r="G888" s="16">
        <v>1</v>
      </c>
      <c r="H888" s="16">
        <v>1</v>
      </c>
      <c r="I888" s="16">
        <v>1</v>
      </c>
      <c r="J888" s="16">
        <v>1</v>
      </c>
      <c r="K888" s="16">
        <v>1</v>
      </c>
      <c r="L888" s="16">
        <v>1</v>
      </c>
      <c r="M888" s="16">
        <v>1</v>
      </c>
    </row>
    <row r="889" spans="2:13" x14ac:dyDescent="0.25">
      <c r="B889">
        <v>7</v>
      </c>
      <c r="C889" t="s">
        <v>78</v>
      </c>
      <c r="D889">
        <v>2038</v>
      </c>
      <c r="E889">
        <v>15</v>
      </c>
      <c r="F889" s="45">
        <v>100000</v>
      </c>
      <c r="G889" s="16">
        <v>1</v>
      </c>
      <c r="H889" s="16">
        <v>1</v>
      </c>
      <c r="I889" s="16">
        <v>1</v>
      </c>
      <c r="J889" s="16">
        <v>1</v>
      </c>
      <c r="K889" s="16">
        <v>1</v>
      </c>
      <c r="L889" s="16">
        <v>1</v>
      </c>
      <c r="M889" s="16">
        <v>1</v>
      </c>
    </row>
    <row r="890" spans="2:13" x14ac:dyDescent="0.25">
      <c r="B890">
        <v>7</v>
      </c>
      <c r="C890" t="s">
        <v>78</v>
      </c>
      <c r="D890">
        <v>2039</v>
      </c>
      <c r="E890">
        <v>15</v>
      </c>
      <c r="F890" s="45">
        <v>100000</v>
      </c>
      <c r="G890" s="16">
        <v>1</v>
      </c>
      <c r="H890" s="16">
        <v>1</v>
      </c>
      <c r="I890" s="16">
        <v>1</v>
      </c>
      <c r="J890" s="16">
        <v>1</v>
      </c>
      <c r="K890" s="16">
        <v>1</v>
      </c>
      <c r="L890" s="16">
        <v>1</v>
      </c>
      <c r="M890" s="16">
        <v>1</v>
      </c>
    </row>
    <row r="891" spans="2:13" x14ac:dyDescent="0.25">
      <c r="B891">
        <v>7</v>
      </c>
      <c r="C891" t="s">
        <v>78</v>
      </c>
      <c r="D891">
        <v>2040</v>
      </c>
      <c r="E891">
        <v>15</v>
      </c>
      <c r="F891" s="45">
        <v>100000</v>
      </c>
      <c r="G891" s="16">
        <v>1</v>
      </c>
      <c r="H891" s="16">
        <v>1</v>
      </c>
      <c r="I891" s="16">
        <v>1</v>
      </c>
      <c r="J891" s="16">
        <v>1</v>
      </c>
      <c r="K891" s="16">
        <v>1</v>
      </c>
      <c r="L891" s="16">
        <v>1</v>
      </c>
      <c r="M891" s="16">
        <v>1</v>
      </c>
    </row>
    <row r="892" spans="2:13" x14ac:dyDescent="0.25">
      <c r="B892">
        <v>7</v>
      </c>
      <c r="C892" t="s">
        <v>78</v>
      </c>
      <c r="D892">
        <v>2041</v>
      </c>
      <c r="E892">
        <v>15</v>
      </c>
      <c r="F892" s="45">
        <v>100000</v>
      </c>
      <c r="G892" s="16">
        <v>1</v>
      </c>
      <c r="H892" s="16">
        <v>1</v>
      </c>
      <c r="I892" s="16">
        <v>1</v>
      </c>
      <c r="J892" s="16">
        <v>1</v>
      </c>
      <c r="K892" s="16">
        <v>1</v>
      </c>
      <c r="L892" s="16">
        <v>1</v>
      </c>
      <c r="M892" s="16">
        <v>1</v>
      </c>
    </row>
    <row r="893" spans="2:13" x14ac:dyDescent="0.25">
      <c r="B893">
        <v>7</v>
      </c>
      <c r="C893" t="s">
        <v>78</v>
      </c>
      <c r="D893">
        <v>2042</v>
      </c>
      <c r="E893">
        <v>15</v>
      </c>
      <c r="F893" s="45">
        <v>100000</v>
      </c>
      <c r="G893" s="16">
        <v>1</v>
      </c>
      <c r="H893" s="16">
        <v>1</v>
      </c>
      <c r="I893" s="16">
        <v>1</v>
      </c>
      <c r="J893" s="16">
        <v>1</v>
      </c>
      <c r="K893" s="16">
        <v>1</v>
      </c>
      <c r="L893" s="16">
        <v>1</v>
      </c>
      <c r="M893" s="16">
        <v>1</v>
      </c>
    </row>
    <row r="894" spans="2:13" x14ac:dyDescent="0.25">
      <c r="B894">
        <v>7</v>
      </c>
      <c r="C894" t="s">
        <v>78</v>
      </c>
      <c r="D894">
        <v>2043</v>
      </c>
      <c r="E894">
        <v>15</v>
      </c>
      <c r="F894" s="45">
        <v>100000</v>
      </c>
      <c r="G894" s="16">
        <v>1</v>
      </c>
      <c r="H894" s="16">
        <v>1</v>
      </c>
      <c r="I894" s="16">
        <v>1</v>
      </c>
      <c r="J894" s="16">
        <v>1</v>
      </c>
      <c r="K894" s="16">
        <v>1</v>
      </c>
      <c r="L894" s="16">
        <v>1</v>
      </c>
      <c r="M894" s="16">
        <v>1</v>
      </c>
    </row>
    <row r="895" spans="2:13" x14ac:dyDescent="0.25">
      <c r="B895">
        <v>7</v>
      </c>
      <c r="C895" t="s">
        <v>78</v>
      </c>
      <c r="D895">
        <v>2044</v>
      </c>
      <c r="E895">
        <v>15</v>
      </c>
      <c r="F895" s="45">
        <v>100000</v>
      </c>
      <c r="G895" s="16">
        <v>1</v>
      </c>
      <c r="H895" s="16">
        <v>1</v>
      </c>
      <c r="I895" s="16">
        <v>1</v>
      </c>
      <c r="J895" s="16">
        <v>1</v>
      </c>
      <c r="K895" s="16">
        <v>1</v>
      </c>
      <c r="L895" s="16">
        <v>1</v>
      </c>
      <c r="M895" s="16">
        <v>1</v>
      </c>
    </row>
    <row r="896" spans="2:13" x14ac:dyDescent="0.25">
      <c r="B896">
        <v>7</v>
      </c>
      <c r="C896" t="s">
        <v>78</v>
      </c>
      <c r="D896">
        <v>2045</v>
      </c>
      <c r="E896">
        <v>15</v>
      </c>
      <c r="F896" s="45">
        <v>100000</v>
      </c>
      <c r="G896" s="16">
        <v>1</v>
      </c>
      <c r="H896" s="16">
        <v>1</v>
      </c>
      <c r="I896" s="16">
        <v>1</v>
      </c>
      <c r="J896" s="16">
        <v>1</v>
      </c>
      <c r="K896" s="16">
        <v>1</v>
      </c>
      <c r="L896" s="16">
        <v>1</v>
      </c>
      <c r="M896" s="16">
        <v>1</v>
      </c>
    </row>
    <row r="897" spans="2:13" x14ac:dyDescent="0.25">
      <c r="B897">
        <v>7</v>
      </c>
      <c r="C897" t="s">
        <v>78</v>
      </c>
      <c r="D897">
        <v>2046</v>
      </c>
      <c r="E897">
        <v>15</v>
      </c>
      <c r="F897" s="45">
        <v>100000</v>
      </c>
      <c r="G897" s="16">
        <v>1</v>
      </c>
      <c r="H897" s="16">
        <v>1</v>
      </c>
      <c r="I897" s="16">
        <v>1</v>
      </c>
      <c r="J897" s="16">
        <v>1</v>
      </c>
      <c r="K897" s="16">
        <v>1</v>
      </c>
      <c r="L897" s="16">
        <v>1</v>
      </c>
      <c r="M897" s="16">
        <v>1</v>
      </c>
    </row>
    <row r="898" spans="2:13" x14ac:dyDescent="0.25">
      <c r="B898">
        <v>7</v>
      </c>
      <c r="C898" t="s">
        <v>78</v>
      </c>
      <c r="D898">
        <v>2047</v>
      </c>
      <c r="E898">
        <v>15</v>
      </c>
      <c r="F898" s="45">
        <v>100000</v>
      </c>
      <c r="G898" s="16">
        <v>1</v>
      </c>
      <c r="H898" s="16">
        <v>1</v>
      </c>
      <c r="I898" s="16">
        <v>1</v>
      </c>
      <c r="J898" s="16">
        <v>1</v>
      </c>
      <c r="K898" s="16">
        <v>1</v>
      </c>
      <c r="L898" s="16">
        <v>1</v>
      </c>
      <c r="M898" s="16">
        <v>1</v>
      </c>
    </row>
    <row r="899" spans="2:13" x14ac:dyDescent="0.25">
      <c r="B899">
        <v>7</v>
      </c>
      <c r="C899" t="s">
        <v>78</v>
      </c>
      <c r="D899">
        <v>2048</v>
      </c>
      <c r="E899">
        <v>15</v>
      </c>
      <c r="F899" s="45">
        <v>100000</v>
      </c>
      <c r="G899" s="16">
        <v>1</v>
      </c>
      <c r="H899" s="16">
        <v>1</v>
      </c>
      <c r="I899" s="16">
        <v>1</v>
      </c>
      <c r="J899" s="16">
        <v>1</v>
      </c>
      <c r="K899" s="16">
        <v>1</v>
      </c>
      <c r="L899" s="16">
        <v>1</v>
      </c>
      <c r="M899" s="16">
        <v>1</v>
      </c>
    </row>
    <row r="900" spans="2:13" x14ac:dyDescent="0.25">
      <c r="B900">
        <v>7</v>
      </c>
      <c r="C900" t="s">
        <v>78</v>
      </c>
      <c r="D900">
        <v>2049</v>
      </c>
      <c r="E900">
        <v>15</v>
      </c>
      <c r="F900" s="45">
        <v>100000</v>
      </c>
      <c r="G900" s="16">
        <v>1</v>
      </c>
      <c r="H900" s="16">
        <v>1</v>
      </c>
      <c r="I900" s="16">
        <v>1</v>
      </c>
      <c r="J900" s="16">
        <v>1</v>
      </c>
      <c r="K900" s="16">
        <v>1</v>
      </c>
      <c r="L900" s="16">
        <v>1</v>
      </c>
      <c r="M900" s="16">
        <v>1</v>
      </c>
    </row>
    <row r="901" spans="2:13" x14ac:dyDescent="0.25">
      <c r="B901">
        <v>7</v>
      </c>
      <c r="C901" t="s">
        <v>78</v>
      </c>
      <c r="D901">
        <v>2050</v>
      </c>
      <c r="E901">
        <v>15</v>
      </c>
      <c r="F901" s="45">
        <v>100000</v>
      </c>
      <c r="G901" s="16">
        <v>1</v>
      </c>
      <c r="H901" s="16">
        <v>1</v>
      </c>
      <c r="I901" s="16">
        <v>1</v>
      </c>
      <c r="J901" s="16">
        <v>1</v>
      </c>
      <c r="K901" s="16">
        <v>1</v>
      </c>
      <c r="L901" s="16">
        <v>1</v>
      </c>
      <c r="M901" s="16">
        <v>1</v>
      </c>
    </row>
    <row r="902" spans="2:13" x14ac:dyDescent="0.25">
      <c r="B902">
        <v>8</v>
      </c>
      <c r="C902" t="s">
        <v>126</v>
      </c>
      <c r="D902">
        <v>2020</v>
      </c>
      <c r="E902">
        <v>15</v>
      </c>
      <c r="F902">
        <v>100000</v>
      </c>
      <c r="G902" s="16">
        <v>1</v>
      </c>
      <c r="H902" s="16">
        <v>1</v>
      </c>
      <c r="I902" s="16">
        <v>1</v>
      </c>
      <c r="J902" s="16">
        <v>1</v>
      </c>
      <c r="K902" s="16">
        <v>1</v>
      </c>
      <c r="L902" s="16">
        <v>1</v>
      </c>
      <c r="M902" s="16">
        <v>1</v>
      </c>
    </row>
    <row r="903" spans="2:13" x14ac:dyDescent="0.25">
      <c r="B903">
        <v>8</v>
      </c>
      <c r="C903" t="s">
        <v>126</v>
      </c>
      <c r="D903">
        <v>2021</v>
      </c>
      <c r="E903">
        <v>15</v>
      </c>
      <c r="F903">
        <v>100000</v>
      </c>
      <c r="G903" s="16">
        <v>1</v>
      </c>
      <c r="H903" s="16">
        <v>1</v>
      </c>
      <c r="I903" s="16">
        <v>1</v>
      </c>
      <c r="J903" s="16">
        <v>1</v>
      </c>
      <c r="K903" s="16">
        <v>1</v>
      </c>
      <c r="L903" s="16">
        <v>1</v>
      </c>
      <c r="M903" s="16">
        <v>1</v>
      </c>
    </row>
    <row r="904" spans="2:13" x14ac:dyDescent="0.25">
      <c r="B904">
        <v>8</v>
      </c>
      <c r="C904" t="s">
        <v>126</v>
      </c>
      <c r="D904">
        <v>2022</v>
      </c>
      <c r="E904">
        <v>15</v>
      </c>
      <c r="F904">
        <v>100000</v>
      </c>
      <c r="G904" s="16">
        <v>1</v>
      </c>
      <c r="H904" s="16">
        <v>1</v>
      </c>
      <c r="I904" s="16">
        <v>1</v>
      </c>
      <c r="J904" s="16">
        <v>1</v>
      </c>
      <c r="K904" s="16">
        <v>1</v>
      </c>
      <c r="L904" s="16">
        <v>1</v>
      </c>
      <c r="M904" s="16">
        <v>1</v>
      </c>
    </row>
    <row r="905" spans="2:13" x14ac:dyDescent="0.25">
      <c r="B905">
        <v>8</v>
      </c>
      <c r="C905" t="s">
        <v>126</v>
      </c>
      <c r="D905">
        <v>2023</v>
      </c>
      <c r="E905">
        <v>15</v>
      </c>
      <c r="F905">
        <v>100000</v>
      </c>
      <c r="G905" s="16">
        <v>1</v>
      </c>
      <c r="H905" s="16">
        <v>1</v>
      </c>
      <c r="I905" s="16">
        <v>1</v>
      </c>
      <c r="J905" s="16">
        <v>1</v>
      </c>
      <c r="K905" s="16">
        <v>1</v>
      </c>
      <c r="L905" s="16">
        <v>1</v>
      </c>
      <c r="M905" s="16">
        <v>1</v>
      </c>
    </row>
    <row r="906" spans="2:13" x14ac:dyDescent="0.25">
      <c r="B906">
        <v>8</v>
      </c>
      <c r="C906" t="s">
        <v>126</v>
      </c>
      <c r="D906">
        <v>2024</v>
      </c>
      <c r="E906">
        <v>15</v>
      </c>
      <c r="F906">
        <v>100000</v>
      </c>
      <c r="G906" s="16">
        <v>1</v>
      </c>
      <c r="H906" s="16">
        <v>1</v>
      </c>
      <c r="I906" s="16">
        <v>1</v>
      </c>
      <c r="J906" s="16">
        <v>1</v>
      </c>
      <c r="K906" s="16">
        <v>1</v>
      </c>
      <c r="L906" s="16">
        <v>1</v>
      </c>
      <c r="M906" s="16">
        <v>1</v>
      </c>
    </row>
    <row r="907" spans="2:13" x14ac:dyDescent="0.25">
      <c r="B907">
        <v>8</v>
      </c>
      <c r="C907" t="s">
        <v>126</v>
      </c>
      <c r="D907">
        <v>2025</v>
      </c>
      <c r="E907">
        <v>15</v>
      </c>
      <c r="F907">
        <v>100000</v>
      </c>
      <c r="G907" s="16">
        <v>1</v>
      </c>
      <c r="H907" s="16">
        <v>1</v>
      </c>
      <c r="I907" s="16">
        <v>1</v>
      </c>
      <c r="J907" s="16">
        <v>1</v>
      </c>
      <c r="K907" s="16">
        <v>1</v>
      </c>
      <c r="L907" s="16">
        <v>1</v>
      </c>
      <c r="M907" s="16">
        <v>1</v>
      </c>
    </row>
    <row r="908" spans="2:13" x14ac:dyDescent="0.25">
      <c r="B908">
        <v>8</v>
      </c>
      <c r="C908" t="s">
        <v>126</v>
      </c>
      <c r="D908">
        <v>2026</v>
      </c>
      <c r="E908">
        <v>15</v>
      </c>
      <c r="F908">
        <v>100000</v>
      </c>
      <c r="G908" s="16">
        <v>1</v>
      </c>
      <c r="H908" s="16">
        <v>1</v>
      </c>
      <c r="I908" s="16">
        <v>1</v>
      </c>
      <c r="J908" s="16">
        <v>1</v>
      </c>
      <c r="K908" s="16">
        <v>1</v>
      </c>
      <c r="L908" s="16">
        <v>1</v>
      </c>
      <c r="M908" s="16">
        <v>1</v>
      </c>
    </row>
    <row r="909" spans="2:13" x14ac:dyDescent="0.25">
      <c r="B909">
        <v>8</v>
      </c>
      <c r="C909" t="s">
        <v>126</v>
      </c>
      <c r="D909">
        <v>2027</v>
      </c>
      <c r="E909">
        <v>15</v>
      </c>
      <c r="F909">
        <v>100000</v>
      </c>
      <c r="G909" s="16">
        <v>1</v>
      </c>
      <c r="H909" s="16">
        <v>1</v>
      </c>
      <c r="I909" s="16">
        <v>1</v>
      </c>
      <c r="J909" s="16">
        <v>1</v>
      </c>
      <c r="K909" s="16">
        <v>1</v>
      </c>
      <c r="L909" s="16">
        <v>1</v>
      </c>
      <c r="M909" s="16">
        <v>1</v>
      </c>
    </row>
    <row r="910" spans="2:13" x14ac:dyDescent="0.25">
      <c r="B910">
        <v>8</v>
      </c>
      <c r="C910" t="s">
        <v>126</v>
      </c>
      <c r="D910">
        <v>2028</v>
      </c>
      <c r="E910">
        <v>15</v>
      </c>
      <c r="F910">
        <v>100000</v>
      </c>
      <c r="G910" s="16">
        <v>1</v>
      </c>
      <c r="H910" s="16">
        <v>1</v>
      </c>
      <c r="I910" s="16">
        <v>1</v>
      </c>
      <c r="J910" s="16">
        <v>1</v>
      </c>
      <c r="K910" s="16">
        <v>1</v>
      </c>
      <c r="L910" s="16">
        <v>1</v>
      </c>
      <c r="M910" s="16">
        <v>1</v>
      </c>
    </row>
    <row r="911" spans="2:13" x14ac:dyDescent="0.25">
      <c r="B911">
        <v>8</v>
      </c>
      <c r="C911" t="s">
        <v>126</v>
      </c>
      <c r="D911">
        <v>2029</v>
      </c>
      <c r="E911">
        <v>15</v>
      </c>
      <c r="F911">
        <v>100000</v>
      </c>
      <c r="G911" s="16">
        <v>1</v>
      </c>
      <c r="H911" s="16">
        <v>1</v>
      </c>
      <c r="I911" s="16">
        <v>1</v>
      </c>
      <c r="J911" s="16">
        <v>1</v>
      </c>
      <c r="K911" s="16">
        <v>1</v>
      </c>
      <c r="L911" s="16">
        <v>1</v>
      </c>
      <c r="M911" s="16">
        <v>1</v>
      </c>
    </row>
    <row r="912" spans="2:13" x14ac:dyDescent="0.25">
      <c r="B912">
        <v>8</v>
      </c>
      <c r="C912" t="s">
        <v>126</v>
      </c>
      <c r="D912">
        <v>2030</v>
      </c>
      <c r="E912">
        <v>15</v>
      </c>
      <c r="F912">
        <v>100000</v>
      </c>
      <c r="G912" s="16">
        <v>1</v>
      </c>
      <c r="H912" s="16">
        <v>1</v>
      </c>
      <c r="I912" s="16">
        <v>1</v>
      </c>
      <c r="J912" s="16">
        <v>1</v>
      </c>
      <c r="K912" s="16">
        <v>1</v>
      </c>
      <c r="L912" s="16">
        <v>1</v>
      </c>
      <c r="M912" s="16">
        <v>1</v>
      </c>
    </row>
    <row r="913" spans="2:13" x14ac:dyDescent="0.25">
      <c r="B913">
        <v>8</v>
      </c>
      <c r="C913" t="s">
        <v>126</v>
      </c>
      <c r="D913">
        <v>2031</v>
      </c>
      <c r="E913">
        <v>15</v>
      </c>
      <c r="F913">
        <v>100000</v>
      </c>
      <c r="G913" s="16">
        <v>1</v>
      </c>
      <c r="H913" s="16">
        <v>1</v>
      </c>
      <c r="I913" s="16">
        <v>1</v>
      </c>
      <c r="J913" s="16">
        <v>1</v>
      </c>
      <c r="K913" s="16">
        <v>1</v>
      </c>
      <c r="L913" s="16">
        <v>1</v>
      </c>
      <c r="M913" s="16">
        <v>1</v>
      </c>
    </row>
    <row r="914" spans="2:13" x14ac:dyDescent="0.25">
      <c r="B914">
        <v>8</v>
      </c>
      <c r="C914" t="s">
        <v>126</v>
      </c>
      <c r="D914">
        <v>2032</v>
      </c>
      <c r="E914">
        <v>15</v>
      </c>
      <c r="F914">
        <v>100000</v>
      </c>
      <c r="G914" s="16">
        <v>1</v>
      </c>
      <c r="H914" s="16">
        <v>1</v>
      </c>
      <c r="I914" s="16">
        <v>1</v>
      </c>
      <c r="J914" s="16">
        <v>1</v>
      </c>
      <c r="K914" s="16">
        <v>1</v>
      </c>
      <c r="L914" s="16">
        <v>1</v>
      </c>
      <c r="M914" s="16">
        <v>1</v>
      </c>
    </row>
    <row r="915" spans="2:13" x14ac:dyDescent="0.25">
      <c r="B915">
        <v>8</v>
      </c>
      <c r="C915" t="s">
        <v>126</v>
      </c>
      <c r="D915">
        <v>2033</v>
      </c>
      <c r="E915">
        <v>15</v>
      </c>
      <c r="F915">
        <v>100000</v>
      </c>
      <c r="G915" s="16">
        <v>1</v>
      </c>
      <c r="H915" s="16">
        <v>1</v>
      </c>
      <c r="I915" s="16">
        <v>1</v>
      </c>
      <c r="J915" s="16">
        <v>1</v>
      </c>
      <c r="K915" s="16">
        <v>1</v>
      </c>
      <c r="L915" s="16">
        <v>1</v>
      </c>
      <c r="M915" s="16">
        <v>1</v>
      </c>
    </row>
    <row r="916" spans="2:13" x14ac:dyDescent="0.25">
      <c r="B916">
        <v>8</v>
      </c>
      <c r="C916" t="s">
        <v>126</v>
      </c>
      <c r="D916">
        <v>2034</v>
      </c>
      <c r="E916">
        <v>15</v>
      </c>
      <c r="F916">
        <v>100000</v>
      </c>
      <c r="G916" s="16">
        <v>1</v>
      </c>
      <c r="H916" s="16">
        <v>1</v>
      </c>
      <c r="I916" s="16">
        <v>1</v>
      </c>
      <c r="J916" s="16">
        <v>1</v>
      </c>
      <c r="K916" s="16">
        <v>1</v>
      </c>
      <c r="L916" s="16">
        <v>1</v>
      </c>
      <c r="M916" s="16">
        <v>1</v>
      </c>
    </row>
    <row r="917" spans="2:13" x14ac:dyDescent="0.25">
      <c r="B917">
        <v>8</v>
      </c>
      <c r="C917" t="s">
        <v>126</v>
      </c>
      <c r="D917">
        <v>2035</v>
      </c>
      <c r="E917">
        <v>15</v>
      </c>
      <c r="F917">
        <v>100000</v>
      </c>
      <c r="G917" s="16">
        <v>1</v>
      </c>
      <c r="H917" s="16">
        <v>1</v>
      </c>
      <c r="I917" s="16">
        <v>1</v>
      </c>
      <c r="J917" s="16">
        <v>1</v>
      </c>
      <c r="K917" s="16">
        <v>1</v>
      </c>
      <c r="L917" s="16">
        <v>1</v>
      </c>
      <c r="M917" s="16">
        <v>1</v>
      </c>
    </row>
    <row r="918" spans="2:13" x14ac:dyDescent="0.25">
      <c r="B918">
        <v>8</v>
      </c>
      <c r="C918" t="s">
        <v>126</v>
      </c>
      <c r="D918">
        <v>2036</v>
      </c>
      <c r="E918">
        <v>15</v>
      </c>
      <c r="F918">
        <v>100000</v>
      </c>
      <c r="G918" s="16">
        <v>1</v>
      </c>
      <c r="H918" s="16">
        <v>1</v>
      </c>
      <c r="I918" s="16">
        <v>1</v>
      </c>
      <c r="J918" s="16">
        <v>1</v>
      </c>
      <c r="K918" s="16">
        <v>1</v>
      </c>
      <c r="L918" s="16">
        <v>1</v>
      </c>
      <c r="M918" s="16">
        <v>1</v>
      </c>
    </row>
    <row r="919" spans="2:13" x14ac:dyDescent="0.25">
      <c r="B919">
        <v>8</v>
      </c>
      <c r="C919" t="s">
        <v>126</v>
      </c>
      <c r="D919">
        <v>2037</v>
      </c>
      <c r="E919">
        <v>15</v>
      </c>
      <c r="F919">
        <v>100000</v>
      </c>
      <c r="G919" s="16">
        <v>1</v>
      </c>
      <c r="H919" s="16">
        <v>1</v>
      </c>
      <c r="I919" s="16">
        <v>1</v>
      </c>
      <c r="J919" s="16">
        <v>1</v>
      </c>
      <c r="K919" s="16">
        <v>1</v>
      </c>
      <c r="L919" s="16">
        <v>1</v>
      </c>
      <c r="M919" s="16">
        <v>1</v>
      </c>
    </row>
    <row r="920" spans="2:13" x14ac:dyDescent="0.25">
      <c r="B920">
        <v>8</v>
      </c>
      <c r="C920" t="s">
        <v>126</v>
      </c>
      <c r="D920">
        <v>2038</v>
      </c>
      <c r="E920">
        <v>15</v>
      </c>
      <c r="F920">
        <v>100000</v>
      </c>
      <c r="G920" s="16">
        <v>1</v>
      </c>
      <c r="H920" s="16">
        <v>1</v>
      </c>
      <c r="I920" s="16">
        <v>1</v>
      </c>
      <c r="J920" s="16">
        <v>1</v>
      </c>
      <c r="K920" s="16">
        <v>1</v>
      </c>
      <c r="L920" s="16">
        <v>1</v>
      </c>
      <c r="M920" s="16">
        <v>1</v>
      </c>
    </row>
    <row r="921" spans="2:13" x14ac:dyDescent="0.25">
      <c r="B921">
        <v>8</v>
      </c>
      <c r="C921" t="s">
        <v>126</v>
      </c>
      <c r="D921">
        <v>2039</v>
      </c>
      <c r="E921">
        <v>15</v>
      </c>
      <c r="F921">
        <v>100000</v>
      </c>
      <c r="G921" s="16">
        <v>1</v>
      </c>
      <c r="H921" s="16">
        <v>1</v>
      </c>
      <c r="I921" s="16">
        <v>1</v>
      </c>
      <c r="J921" s="16">
        <v>1</v>
      </c>
      <c r="K921" s="16">
        <v>1</v>
      </c>
      <c r="L921" s="16">
        <v>1</v>
      </c>
      <c r="M921" s="16">
        <v>1</v>
      </c>
    </row>
    <row r="922" spans="2:13" x14ac:dyDescent="0.25">
      <c r="B922">
        <v>8</v>
      </c>
      <c r="C922" t="s">
        <v>126</v>
      </c>
      <c r="D922">
        <v>2040</v>
      </c>
      <c r="E922">
        <v>15</v>
      </c>
      <c r="F922">
        <v>100000</v>
      </c>
      <c r="G922" s="16">
        <v>1</v>
      </c>
      <c r="H922" s="16">
        <v>1</v>
      </c>
      <c r="I922" s="16">
        <v>1</v>
      </c>
      <c r="J922" s="16">
        <v>1</v>
      </c>
      <c r="K922" s="16">
        <v>1</v>
      </c>
      <c r="L922" s="16">
        <v>1</v>
      </c>
      <c r="M922" s="16">
        <v>1</v>
      </c>
    </row>
    <row r="923" spans="2:13" x14ac:dyDescent="0.25">
      <c r="B923">
        <v>8</v>
      </c>
      <c r="C923" t="s">
        <v>126</v>
      </c>
      <c r="D923">
        <v>2041</v>
      </c>
      <c r="E923">
        <v>15</v>
      </c>
      <c r="F923">
        <v>100000</v>
      </c>
      <c r="G923" s="16">
        <v>1</v>
      </c>
      <c r="H923" s="16">
        <v>1</v>
      </c>
      <c r="I923" s="16">
        <v>1</v>
      </c>
      <c r="J923" s="16">
        <v>1</v>
      </c>
      <c r="K923" s="16">
        <v>1</v>
      </c>
      <c r="L923" s="16">
        <v>1</v>
      </c>
      <c r="M923" s="16">
        <v>1</v>
      </c>
    </row>
    <row r="924" spans="2:13" x14ac:dyDescent="0.25">
      <c r="B924">
        <v>8</v>
      </c>
      <c r="C924" t="s">
        <v>126</v>
      </c>
      <c r="D924">
        <v>2042</v>
      </c>
      <c r="E924">
        <v>15</v>
      </c>
      <c r="F924">
        <v>100000</v>
      </c>
      <c r="G924" s="16">
        <v>1</v>
      </c>
      <c r="H924" s="16">
        <v>1</v>
      </c>
      <c r="I924" s="16">
        <v>1</v>
      </c>
      <c r="J924" s="16">
        <v>1</v>
      </c>
      <c r="K924" s="16">
        <v>1</v>
      </c>
      <c r="L924" s="16">
        <v>1</v>
      </c>
      <c r="M924" s="16">
        <v>1</v>
      </c>
    </row>
    <row r="925" spans="2:13" x14ac:dyDescent="0.25">
      <c r="B925">
        <v>8</v>
      </c>
      <c r="C925" t="s">
        <v>126</v>
      </c>
      <c r="D925">
        <v>2043</v>
      </c>
      <c r="E925">
        <v>15</v>
      </c>
      <c r="F925">
        <v>100000</v>
      </c>
      <c r="G925" s="16">
        <v>1</v>
      </c>
      <c r="H925" s="16">
        <v>1</v>
      </c>
      <c r="I925" s="16">
        <v>1</v>
      </c>
      <c r="J925" s="16">
        <v>1</v>
      </c>
      <c r="K925" s="16">
        <v>1</v>
      </c>
      <c r="L925" s="16">
        <v>1</v>
      </c>
      <c r="M925" s="16">
        <v>1</v>
      </c>
    </row>
    <row r="926" spans="2:13" x14ac:dyDescent="0.25">
      <c r="B926">
        <v>8</v>
      </c>
      <c r="C926" t="s">
        <v>126</v>
      </c>
      <c r="D926">
        <v>2044</v>
      </c>
      <c r="E926">
        <v>15</v>
      </c>
      <c r="F926">
        <v>100000</v>
      </c>
      <c r="G926" s="16">
        <v>1</v>
      </c>
      <c r="H926" s="16">
        <v>1</v>
      </c>
      <c r="I926" s="16">
        <v>1</v>
      </c>
      <c r="J926" s="16">
        <v>1</v>
      </c>
      <c r="K926" s="16">
        <v>1</v>
      </c>
      <c r="L926" s="16">
        <v>1</v>
      </c>
      <c r="M926" s="16">
        <v>1</v>
      </c>
    </row>
    <row r="927" spans="2:13" x14ac:dyDescent="0.25">
      <c r="B927">
        <v>8</v>
      </c>
      <c r="C927" t="s">
        <v>126</v>
      </c>
      <c r="D927">
        <v>2045</v>
      </c>
      <c r="E927">
        <v>15</v>
      </c>
      <c r="F927">
        <v>100000</v>
      </c>
      <c r="G927" s="16">
        <v>1</v>
      </c>
      <c r="H927" s="16">
        <v>1</v>
      </c>
      <c r="I927" s="16">
        <v>1</v>
      </c>
      <c r="J927" s="16">
        <v>1</v>
      </c>
      <c r="K927" s="16">
        <v>1</v>
      </c>
      <c r="L927" s="16">
        <v>1</v>
      </c>
      <c r="M927" s="16">
        <v>1</v>
      </c>
    </row>
    <row r="928" spans="2:13" x14ac:dyDescent="0.25">
      <c r="B928">
        <v>8</v>
      </c>
      <c r="C928" t="s">
        <v>126</v>
      </c>
      <c r="D928">
        <v>2046</v>
      </c>
      <c r="E928">
        <v>15</v>
      </c>
      <c r="F928">
        <v>100000</v>
      </c>
      <c r="G928" s="16">
        <v>1</v>
      </c>
      <c r="H928" s="16">
        <v>1</v>
      </c>
      <c r="I928" s="16">
        <v>1</v>
      </c>
      <c r="J928" s="16">
        <v>1</v>
      </c>
      <c r="K928" s="16">
        <v>1</v>
      </c>
      <c r="L928" s="16">
        <v>1</v>
      </c>
      <c r="M928" s="16">
        <v>1</v>
      </c>
    </row>
    <row r="929" spans="2:13" x14ac:dyDescent="0.25">
      <c r="B929">
        <v>8</v>
      </c>
      <c r="C929" t="s">
        <v>126</v>
      </c>
      <c r="D929">
        <v>2047</v>
      </c>
      <c r="E929">
        <v>15</v>
      </c>
      <c r="F929">
        <v>100000</v>
      </c>
      <c r="G929" s="16">
        <v>1</v>
      </c>
      <c r="H929" s="16">
        <v>1</v>
      </c>
      <c r="I929" s="16">
        <v>1</v>
      </c>
      <c r="J929" s="16">
        <v>1</v>
      </c>
      <c r="K929" s="16">
        <v>1</v>
      </c>
      <c r="L929" s="16">
        <v>1</v>
      </c>
      <c r="M929" s="16">
        <v>1</v>
      </c>
    </row>
    <row r="930" spans="2:13" x14ac:dyDescent="0.25">
      <c r="B930">
        <v>8</v>
      </c>
      <c r="C930" t="s">
        <v>126</v>
      </c>
      <c r="D930">
        <v>2048</v>
      </c>
      <c r="E930">
        <v>15</v>
      </c>
      <c r="F930">
        <v>100000</v>
      </c>
      <c r="G930" s="16">
        <v>1</v>
      </c>
      <c r="H930" s="16">
        <v>1</v>
      </c>
      <c r="I930" s="16">
        <v>1</v>
      </c>
      <c r="J930" s="16">
        <v>1</v>
      </c>
      <c r="K930" s="16">
        <v>1</v>
      </c>
      <c r="L930" s="16">
        <v>1</v>
      </c>
      <c r="M930" s="16">
        <v>1</v>
      </c>
    </row>
    <row r="931" spans="2:13" x14ac:dyDescent="0.25">
      <c r="B931">
        <v>8</v>
      </c>
      <c r="C931" t="s">
        <v>126</v>
      </c>
      <c r="D931">
        <v>2049</v>
      </c>
      <c r="E931">
        <v>15</v>
      </c>
      <c r="F931">
        <v>100000</v>
      </c>
      <c r="G931" s="16">
        <v>1</v>
      </c>
      <c r="H931" s="16">
        <v>1</v>
      </c>
      <c r="I931" s="16">
        <v>1</v>
      </c>
      <c r="J931" s="16">
        <v>1</v>
      </c>
      <c r="K931" s="16">
        <v>1</v>
      </c>
      <c r="L931" s="16">
        <v>1</v>
      </c>
      <c r="M931" s="16">
        <v>1</v>
      </c>
    </row>
    <row r="932" spans="2:13" x14ac:dyDescent="0.25">
      <c r="B932">
        <v>8</v>
      </c>
      <c r="C932" t="s">
        <v>126</v>
      </c>
      <c r="D932">
        <v>2050</v>
      </c>
      <c r="E932">
        <v>15</v>
      </c>
      <c r="F932">
        <v>100000</v>
      </c>
      <c r="G932" s="16">
        <v>1</v>
      </c>
      <c r="H932" s="16">
        <v>1</v>
      </c>
      <c r="I932" s="16">
        <v>1</v>
      </c>
      <c r="J932" s="16">
        <v>1</v>
      </c>
      <c r="K932" s="16">
        <v>1</v>
      </c>
      <c r="L932" s="16">
        <v>1</v>
      </c>
      <c r="M932" s="16">
        <v>1</v>
      </c>
    </row>
    <row r="933" spans="2:13" x14ac:dyDescent="0.25">
      <c r="B933">
        <v>9</v>
      </c>
      <c r="C933" t="s">
        <v>66</v>
      </c>
      <c r="D933">
        <v>2020</v>
      </c>
      <c r="E933">
        <v>15</v>
      </c>
      <c r="F933">
        <v>100000</v>
      </c>
      <c r="G933" s="16">
        <v>1</v>
      </c>
      <c r="H933" s="16">
        <v>1</v>
      </c>
      <c r="I933" s="16">
        <v>1</v>
      </c>
      <c r="J933" s="16">
        <v>1</v>
      </c>
      <c r="K933" s="16">
        <v>1</v>
      </c>
      <c r="L933" s="16">
        <v>1</v>
      </c>
      <c r="M933" s="16">
        <v>1</v>
      </c>
    </row>
    <row r="934" spans="2:13" x14ac:dyDescent="0.25">
      <c r="B934">
        <v>9</v>
      </c>
      <c r="C934" t="s">
        <v>66</v>
      </c>
      <c r="D934">
        <v>2021</v>
      </c>
      <c r="E934">
        <v>15</v>
      </c>
      <c r="F934">
        <v>100000</v>
      </c>
      <c r="G934" s="16">
        <v>1</v>
      </c>
      <c r="H934" s="16">
        <v>1</v>
      </c>
      <c r="I934" s="16">
        <v>1</v>
      </c>
      <c r="J934" s="16">
        <v>1</v>
      </c>
      <c r="K934" s="16">
        <v>1</v>
      </c>
      <c r="L934" s="16">
        <v>1</v>
      </c>
      <c r="M934" s="16">
        <v>1</v>
      </c>
    </row>
    <row r="935" spans="2:13" x14ac:dyDescent="0.25">
      <c r="B935">
        <v>9</v>
      </c>
      <c r="C935" t="s">
        <v>66</v>
      </c>
      <c r="D935">
        <v>2022</v>
      </c>
      <c r="E935">
        <v>15</v>
      </c>
      <c r="F935">
        <v>100000</v>
      </c>
      <c r="G935" s="16">
        <v>1</v>
      </c>
      <c r="H935" s="16">
        <v>1</v>
      </c>
      <c r="I935" s="16">
        <v>1</v>
      </c>
      <c r="J935" s="16">
        <v>1</v>
      </c>
      <c r="K935" s="16">
        <v>1</v>
      </c>
      <c r="L935" s="16">
        <v>1</v>
      </c>
      <c r="M935" s="16">
        <v>1</v>
      </c>
    </row>
    <row r="936" spans="2:13" x14ac:dyDescent="0.25">
      <c r="B936">
        <v>9</v>
      </c>
      <c r="C936" t="s">
        <v>66</v>
      </c>
      <c r="D936">
        <v>2023</v>
      </c>
      <c r="E936">
        <v>15</v>
      </c>
      <c r="F936">
        <v>100000</v>
      </c>
      <c r="G936" s="16">
        <v>1</v>
      </c>
      <c r="H936" s="16">
        <v>1</v>
      </c>
      <c r="I936" s="16">
        <v>1</v>
      </c>
      <c r="J936" s="16">
        <v>1</v>
      </c>
      <c r="K936" s="16">
        <v>1</v>
      </c>
      <c r="L936" s="16">
        <v>1</v>
      </c>
      <c r="M936" s="16">
        <v>1</v>
      </c>
    </row>
    <row r="937" spans="2:13" x14ac:dyDescent="0.25">
      <c r="B937">
        <v>9</v>
      </c>
      <c r="C937" t="s">
        <v>66</v>
      </c>
      <c r="D937">
        <v>2024</v>
      </c>
      <c r="E937">
        <v>15</v>
      </c>
      <c r="F937">
        <v>100000</v>
      </c>
      <c r="G937" s="16">
        <v>1</v>
      </c>
      <c r="H937" s="16">
        <v>1</v>
      </c>
      <c r="I937" s="16">
        <v>1</v>
      </c>
      <c r="J937" s="16">
        <v>1</v>
      </c>
      <c r="K937" s="16">
        <v>1</v>
      </c>
      <c r="L937" s="16">
        <v>1</v>
      </c>
      <c r="M937" s="16">
        <v>1</v>
      </c>
    </row>
    <row r="938" spans="2:13" x14ac:dyDescent="0.25">
      <c r="B938">
        <v>9</v>
      </c>
      <c r="C938" t="s">
        <v>66</v>
      </c>
      <c r="D938">
        <v>2025</v>
      </c>
      <c r="E938">
        <v>15</v>
      </c>
      <c r="F938">
        <v>100000</v>
      </c>
      <c r="G938" s="16">
        <v>1</v>
      </c>
      <c r="H938" s="16">
        <v>1</v>
      </c>
      <c r="I938" s="16">
        <v>1</v>
      </c>
      <c r="J938" s="16">
        <v>1</v>
      </c>
      <c r="K938" s="16">
        <v>1</v>
      </c>
      <c r="L938" s="16">
        <v>1</v>
      </c>
      <c r="M938" s="16">
        <v>1</v>
      </c>
    </row>
    <row r="939" spans="2:13" x14ac:dyDescent="0.25">
      <c r="B939">
        <v>9</v>
      </c>
      <c r="C939" t="s">
        <v>66</v>
      </c>
      <c r="D939">
        <v>2026</v>
      </c>
      <c r="E939">
        <v>15</v>
      </c>
      <c r="F939">
        <v>100000</v>
      </c>
      <c r="G939" s="16">
        <v>1</v>
      </c>
      <c r="H939" s="16">
        <v>1</v>
      </c>
      <c r="I939" s="16">
        <v>1</v>
      </c>
      <c r="J939" s="16">
        <v>1</v>
      </c>
      <c r="K939" s="16">
        <v>1</v>
      </c>
      <c r="L939" s="16">
        <v>1</v>
      </c>
      <c r="M939" s="16">
        <v>1</v>
      </c>
    </row>
    <row r="940" spans="2:13" x14ac:dyDescent="0.25">
      <c r="B940">
        <v>9</v>
      </c>
      <c r="C940" t="s">
        <v>66</v>
      </c>
      <c r="D940">
        <v>2027</v>
      </c>
      <c r="E940">
        <v>15</v>
      </c>
      <c r="F940">
        <v>100000</v>
      </c>
      <c r="G940" s="16">
        <v>1</v>
      </c>
      <c r="H940" s="16">
        <v>1</v>
      </c>
      <c r="I940" s="16">
        <v>1</v>
      </c>
      <c r="J940" s="16">
        <v>1</v>
      </c>
      <c r="K940" s="16">
        <v>1</v>
      </c>
      <c r="L940" s="16">
        <v>1</v>
      </c>
      <c r="M940" s="16">
        <v>1</v>
      </c>
    </row>
    <row r="941" spans="2:13" x14ac:dyDescent="0.25">
      <c r="B941">
        <v>9</v>
      </c>
      <c r="C941" t="s">
        <v>66</v>
      </c>
      <c r="D941">
        <v>2028</v>
      </c>
      <c r="E941">
        <v>15</v>
      </c>
      <c r="F941">
        <v>100000</v>
      </c>
      <c r="G941" s="16">
        <v>1</v>
      </c>
      <c r="H941" s="16">
        <v>1</v>
      </c>
      <c r="I941" s="16">
        <v>1</v>
      </c>
      <c r="J941" s="16">
        <v>1</v>
      </c>
      <c r="K941" s="16">
        <v>1</v>
      </c>
      <c r="L941" s="16">
        <v>1</v>
      </c>
      <c r="M941" s="16">
        <v>1</v>
      </c>
    </row>
    <row r="942" spans="2:13" x14ac:dyDescent="0.25">
      <c r="B942">
        <v>9</v>
      </c>
      <c r="C942" t="s">
        <v>66</v>
      </c>
      <c r="D942">
        <v>2029</v>
      </c>
      <c r="E942">
        <v>15</v>
      </c>
      <c r="F942">
        <v>100000</v>
      </c>
      <c r="G942" s="16">
        <v>1</v>
      </c>
      <c r="H942" s="16">
        <v>1</v>
      </c>
      <c r="I942" s="16">
        <v>1</v>
      </c>
      <c r="J942" s="16">
        <v>1</v>
      </c>
      <c r="K942" s="16">
        <v>1</v>
      </c>
      <c r="L942" s="16">
        <v>1</v>
      </c>
      <c r="M942" s="16">
        <v>1</v>
      </c>
    </row>
    <row r="943" spans="2:13" x14ac:dyDescent="0.25">
      <c r="B943">
        <v>9</v>
      </c>
      <c r="C943" t="s">
        <v>66</v>
      </c>
      <c r="D943">
        <v>2030</v>
      </c>
      <c r="E943">
        <v>15</v>
      </c>
      <c r="F943">
        <v>100000</v>
      </c>
      <c r="G943" s="16">
        <v>1</v>
      </c>
      <c r="H943" s="16">
        <v>1</v>
      </c>
      <c r="I943" s="16">
        <v>1</v>
      </c>
      <c r="J943" s="16">
        <v>1</v>
      </c>
      <c r="K943" s="16">
        <v>1</v>
      </c>
      <c r="L943" s="16">
        <v>1</v>
      </c>
      <c r="M943" s="16">
        <v>1</v>
      </c>
    </row>
    <row r="944" spans="2:13" x14ac:dyDescent="0.25">
      <c r="B944">
        <v>9</v>
      </c>
      <c r="C944" t="s">
        <v>66</v>
      </c>
      <c r="D944">
        <v>2031</v>
      </c>
      <c r="E944">
        <v>15</v>
      </c>
      <c r="F944">
        <v>100000</v>
      </c>
      <c r="G944" s="16">
        <v>1</v>
      </c>
      <c r="H944" s="16">
        <v>1</v>
      </c>
      <c r="I944" s="16">
        <v>1</v>
      </c>
      <c r="J944" s="16">
        <v>1</v>
      </c>
      <c r="K944" s="16">
        <v>1</v>
      </c>
      <c r="L944" s="16">
        <v>1</v>
      </c>
      <c r="M944" s="16">
        <v>1</v>
      </c>
    </row>
    <row r="945" spans="2:13" x14ac:dyDescent="0.25">
      <c r="B945">
        <v>9</v>
      </c>
      <c r="C945" t="s">
        <v>66</v>
      </c>
      <c r="D945">
        <v>2032</v>
      </c>
      <c r="E945">
        <v>15</v>
      </c>
      <c r="F945">
        <v>100000</v>
      </c>
      <c r="G945" s="16">
        <v>1</v>
      </c>
      <c r="H945" s="16">
        <v>1</v>
      </c>
      <c r="I945" s="16">
        <v>1</v>
      </c>
      <c r="J945" s="16">
        <v>1</v>
      </c>
      <c r="K945" s="16">
        <v>1</v>
      </c>
      <c r="L945" s="16">
        <v>1</v>
      </c>
      <c r="M945" s="16">
        <v>1</v>
      </c>
    </row>
    <row r="946" spans="2:13" x14ac:dyDescent="0.25">
      <c r="B946">
        <v>9</v>
      </c>
      <c r="C946" t="s">
        <v>66</v>
      </c>
      <c r="D946">
        <v>2033</v>
      </c>
      <c r="E946">
        <v>15</v>
      </c>
      <c r="F946">
        <v>100000</v>
      </c>
      <c r="G946" s="16">
        <v>1</v>
      </c>
      <c r="H946" s="16">
        <v>1</v>
      </c>
      <c r="I946" s="16">
        <v>1</v>
      </c>
      <c r="J946" s="16">
        <v>1</v>
      </c>
      <c r="K946" s="16">
        <v>1</v>
      </c>
      <c r="L946" s="16">
        <v>1</v>
      </c>
      <c r="M946" s="16">
        <v>1</v>
      </c>
    </row>
    <row r="947" spans="2:13" x14ac:dyDescent="0.25">
      <c r="B947">
        <v>9</v>
      </c>
      <c r="C947" t="s">
        <v>66</v>
      </c>
      <c r="D947">
        <v>2034</v>
      </c>
      <c r="E947">
        <v>15</v>
      </c>
      <c r="F947">
        <v>100000</v>
      </c>
      <c r="G947" s="16">
        <v>1</v>
      </c>
      <c r="H947" s="16">
        <v>1</v>
      </c>
      <c r="I947" s="16">
        <v>1</v>
      </c>
      <c r="J947" s="16">
        <v>1</v>
      </c>
      <c r="K947" s="16">
        <v>1</v>
      </c>
      <c r="L947" s="16">
        <v>1</v>
      </c>
      <c r="M947" s="16">
        <v>1</v>
      </c>
    </row>
    <row r="948" spans="2:13" x14ac:dyDescent="0.25">
      <c r="B948">
        <v>9</v>
      </c>
      <c r="C948" t="s">
        <v>66</v>
      </c>
      <c r="D948">
        <v>2035</v>
      </c>
      <c r="E948">
        <v>15</v>
      </c>
      <c r="F948">
        <v>100000</v>
      </c>
      <c r="G948" s="16">
        <v>1</v>
      </c>
      <c r="H948" s="16">
        <v>1</v>
      </c>
      <c r="I948" s="16">
        <v>1</v>
      </c>
      <c r="J948" s="16">
        <v>1</v>
      </c>
      <c r="K948" s="16">
        <v>1</v>
      </c>
      <c r="L948" s="16">
        <v>1</v>
      </c>
      <c r="M948" s="16">
        <v>1</v>
      </c>
    </row>
    <row r="949" spans="2:13" x14ac:dyDescent="0.25">
      <c r="B949">
        <v>9</v>
      </c>
      <c r="C949" t="s">
        <v>66</v>
      </c>
      <c r="D949">
        <v>2036</v>
      </c>
      <c r="E949">
        <v>15</v>
      </c>
      <c r="F949">
        <v>100000</v>
      </c>
      <c r="G949" s="16">
        <v>1</v>
      </c>
      <c r="H949" s="16">
        <v>1</v>
      </c>
      <c r="I949" s="16">
        <v>1</v>
      </c>
      <c r="J949" s="16">
        <v>1</v>
      </c>
      <c r="K949" s="16">
        <v>1</v>
      </c>
      <c r="L949" s="16">
        <v>1</v>
      </c>
      <c r="M949" s="16">
        <v>1</v>
      </c>
    </row>
    <row r="950" spans="2:13" x14ac:dyDescent="0.25">
      <c r="B950">
        <v>9</v>
      </c>
      <c r="C950" t="s">
        <v>66</v>
      </c>
      <c r="D950">
        <v>2037</v>
      </c>
      <c r="E950">
        <v>15</v>
      </c>
      <c r="F950">
        <v>100000</v>
      </c>
      <c r="G950" s="16">
        <v>1</v>
      </c>
      <c r="H950" s="16">
        <v>1</v>
      </c>
      <c r="I950" s="16">
        <v>1</v>
      </c>
      <c r="J950" s="16">
        <v>1</v>
      </c>
      <c r="K950" s="16">
        <v>1</v>
      </c>
      <c r="L950" s="16">
        <v>1</v>
      </c>
      <c r="M950" s="16">
        <v>1</v>
      </c>
    </row>
    <row r="951" spans="2:13" x14ac:dyDescent="0.25">
      <c r="B951">
        <v>9</v>
      </c>
      <c r="C951" t="s">
        <v>66</v>
      </c>
      <c r="D951">
        <v>2038</v>
      </c>
      <c r="E951">
        <v>15</v>
      </c>
      <c r="F951">
        <v>100000</v>
      </c>
      <c r="G951" s="16">
        <v>1</v>
      </c>
      <c r="H951" s="16">
        <v>1</v>
      </c>
      <c r="I951" s="16">
        <v>1</v>
      </c>
      <c r="J951" s="16">
        <v>1</v>
      </c>
      <c r="K951" s="16">
        <v>1</v>
      </c>
      <c r="L951" s="16">
        <v>1</v>
      </c>
      <c r="M951" s="16">
        <v>1</v>
      </c>
    </row>
    <row r="952" spans="2:13" x14ac:dyDescent="0.25">
      <c r="B952">
        <v>9</v>
      </c>
      <c r="C952" t="s">
        <v>66</v>
      </c>
      <c r="D952">
        <v>2039</v>
      </c>
      <c r="E952">
        <v>15</v>
      </c>
      <c r="F952">
        <v>100000</v>
      </c>
      <c r="G952" s="16">
        <v>1</v>
      </c>
      <c r="H952" s="16">
        <v>1</v>
      </c>
      <c r="I952" s="16">
        <v>1</v>
      </c>
      <c r="J952" s="16">
        <v>1</v>
      </c>
      <c r="K952" s="16">
        <v>1</v>
      </c>
      <c r="L952" s="16">
        <v>1</v>
      </c>
      <c r="M952" s="16">
        <v>1</v>
      </c>
    </row>
    <row r="953" spans="2:13" x14ac:dyDescent="0.25">
      <c r="B953">
        <v>9</v>
      </c>
      <c r="C953" t="s">
        <v>66</v>
      </c>
      <c r="D953">
        <v>2040</v>
      </c>
      <c r="E953">
        <v>15</v>
      </c>
      <c r="F953">
        <v>100000</v>
      </c>
      <c r="G953" s="16">
        <v>1</v>
      </c>
      <c r="H953" s="16">
        <v>1</v>
      </c>
      <c r="I953" s="16">
        <v>1</v>
      </c>
      <c r="J953" s="16">
        <v>1</v>
      </c>
      <c r="K953" s="16">
        <v>1</v>
      </c>
      <c r="L953" s="16">
        <v>1</v>
      </c>
      <c r="M953" s="16">
        <v>1</v>
      </c>
    </row>
    <row r="954" spans="2:13" x14ac:dyDescent="0.25">
      <c r="B954">
        <v>9</v>
      </c>
      <c r="C954" t="s">
        <v>66</v>
      </c>
      <c r="D954">
        <v>2041</v>
      </c>
      <c r="E954">
        <v>15</v>
      </c>
      <c r="F954">
        <v>100000</v>
      </c>
      <c r="G954" s="16">
        <v>1</v>
      </c>
      <c r="H954" s="16">
        <v>1</v>
      </c>
      <c r="I954" s="16">
        <v>1</v>
      </c>
      <c r="J954" s="16">
        <v>1</v>
      </c>
      <c r="K954" s="16">
        <v>1</v>
      </c>
      <c r="L954" s="16">
        <v>1</v>
      </c>
      <c r="M954" s="16">
        <v>1</v>
      </c>
    </row>
    <row r="955" spans="2:13" x14ac:dyDescent="0.25">
      <c r="B955">
        <v>9</v>
      </c>
      <c r="C955" t="s">
        <v>66</v>
      </c>
      <c r="D955">
        <v>2042</v>
      </c>
      <c r="E955">
        <v>15</v>
      </c>
      <c r="F955">
        <v>100000</v>
      </c>
      <c r="G955" s="16">
        <v>1</v>
      </c>
      <c r="H955" s="16">
        <v>1</v>
      </c>
      <c r="I955" s="16">
        <v>1</v>
      </c>
      <c r="J955" s="16">
        <v>1</v>
      </c>
      <c r="K955" s="16">
        <v>1</v>
      </c>
      <c r="L955" s="16">
        <v>1</v>
      </c>
      <c r="M955" s="16">
        <v>1</v>
      </c>
    </row>
    <row r="956" spans="2:13" x14ac:dyDescent="0.25">
      <c r="B956">
        <v>9</v>
      </c>
      <c r="C956" t="s">
        <v>66</v>
      </c>
      <c r="D956">
        <v>2043</v>
      </c>
      <c r="E956">
        <v>15</v>
      </c>
      <c r="F956">
        <v>100000</v>
      </c>
      <c r="G956" s="16">
        <v>1</v>
      </c>
      <c r="H956" s="16">
        <v>1</v>
      </c>
      <c r="I956" s="16">
        <v>1</v>
      </c>
      <c r="J956" s="16">
        <v>1</v>
      </c>
      <c r="K956" s="16">
        <v>1</v>
      </c>
      <c r="L956" s="16">
        <v>1</v>
      </c>
      <c r="M956" s="16">
        <v>1</v>
      </c>
    </row>
    <row r="957" spans="2:13" x14ac:dyDescent="0.25">
      <c r="B957">
        <v>9</v>
      </c>
      <c r="C957" t="s">
        <v>66</v>
      </c>
      <c r="D957">
        <v>2044</v>
      </c>
      <c r="E957">
        <v>15</v>
      </c>
      <c r="F957">
        <v>100000</v>
      </c>
      <c r="G957" s="16">
        <v>1</v>
      </c>
      <c r="H957" s="16">
        <v>1</v>
      </c>
      <c r="I957" s="16">
        <v>1</v>
      </c>
      <c r="J957" s="16">
        <v>1</v>
      </c>
      <c r="K957" s="16">
        <v>1</v>
      </c>
      <c r="L957" s="16">
        <v>1</v>
      </c>
      <c r="M957" s="16">
        <v>1</v>
      </c>
    </row>
    <row r="958" spans="2:13" x14ac:dyDescent="0.25">
      <c r="B958">
        <v>9</v>
      </c>
      <c r="C958" t="s">
        <v>66</v>
      </c>
      <c r="D958">
        <v>2045</v>
      </c>
      <c r="E958">
        <v>15</v>
      </c>
      <c r="F958">
        <v>100000</v>
      </c>
      <c r="G958" s="16">
        <v>1</v>
      </c>
      <c r="H958" s="16">
        <v>1</v>
      </c>
      <c r="I958" s="16">
        <v>1</v>
      </c>
      <c r="J958" s="16">
        <v>1</v>
      </c>
      <c r="K958" s="16">
        <v>1</v>
      </c>
      <c r="L958" s="16">
        <v>1</v>
      </c>
      <c r="M958" s="16">
        <v>1</v>
      </c>
    </row>
    <row r="959" spans="2:13" x14ac:dyDescent="0.25">
      <c r="B959">
        <v>9</v>
      </c>
      <c r="C959" t="s">
        <v>66</v>
      </c>
      <c r="D959">
        <v>2046</v>
      </c>
      <c r="E959">
        <v>15</v>
      </c>
      <c r="F959">
        <v>100000</v>
      </c>
      <c r="G959" s="16">
        <v>1</v>
      </c>
      <c r="H959" s="16">
        <v>1</v>
      </c>
      <c r="I959" s="16">
        <v>1</v>
      </c>
      <c r="J959" s="16">
        <v>1</v>
      </c>
      <c r="K959" s="16">
        <v>1</v>
      </c>
      <c r="L959" s="16">
        <v>1</v>
      </c>
      <c r="M959" s="16">
        <v>1</v>
      </c>
    </row>
    <row r="960" spans="2:13" x14ac:dyDescent="0.25">
      <c r="B960">
        <v>9</v>
      </c>
      <c r="C960" t="s">
        <v>66</v>
      </c>
      <c r="D960">
        <v>2047</v>
      </c>
      <c r="E960">
        <v>15</v>
      </c>
      <c r="F960">
        <v>100000</v>
      </c>
      <c r="G960" s="16">
        <v>1</v>
      </c>
      <c r="H960" s="16">
        <v>1</v>
      </c>
      <c r="I960" s="16">
        <v>1</v>
      </c>
      <c r="J960" s="16">
        <v>1</v>
      </c>
      <c r="K960" s="16">
        <v>1</v>
      </c>
      <c r="L960" s="16">
        <v>1</v>
      </c>
      <c r="M960" s="16">
        <v>1</v>
      </c>
    </row>
    <row r="961" spans="2:13" x14ac:dyDescent="0.25">
      <c r="B961">
        <v>9</v>
      </c>
      <c r="C961" t="s">
        <v>66</v>
      </c>
      <c r="D961">
        <v>2048</v>
      </c>
      <c r="E961">
        <v>15</v>
      </c>
      <c r="F961">
        <v>100000</v>
      </c>
      <c r="G961" s="16">
        <v>1</v>
      </c>
      <c r="H961" s="16">
        <v>1</v>
      </c>
      <c r="I961" s="16">
        <v>1</v>
      </c>
      <c r="J961" s="16">
        <v>1</v>
      </c>
      <c r="K961" s="16">
        <v>1</v>
      </c>
      <c r="L961" s="16">
        <v>1</v>
      </c>
      <c r="M961" s="16">
        <v>1</v>
      </c>
    </row>
    <row r="962" spans="2:13" x14ac:dyDescent="0.25">
      <c r="B962">
        <v>9</v>
      </c>
      <c r="C962" t="s">
        <v>66</v>
      </c>
      <c r="D962">
        <v>2049</v>
      </c>
      <c r="E962">
        <v>15</v>
      </c>
      <c r="F962">
        <v>100000</v>
      </c>
      <c r="G962" s="16">
        <v>1</v>
      </c>
      <c r="H962" s="16">
        <v>1</v>
      </c>
      <c r="I962" s="16">
        <v>1</v>
      </c>
      <c r="J962" s="16">
        <v>1</v>
      </c>
      <c r="K962" s="16">
        <v>1</v>
      </c>
      <c r="L962" s="16">
        <v>1</v>
      </c>
      <c r="M962" s="16">
        <v>1</v>
      </c>
    </row>
    <row r="963" spans="2:13" x14ac:dyDescent="0.25">
      <c r="B963">
        <v>9</v>
      </c>
      <c r="C963" t="s">
        <v>66</v>
      </c>
      <c r="D963">
        <v>2050</v>
      </c>
      <c r="E963">
        <v>15</v>
      </c>
      <c r="F963">
        <v>100000</v>
      </c>
      <c r="G963" s="16">
        <v>1</v>
      </c>
      <c r="H963" s="16">
        <v>1</v>
      </c>
      <c r="I963" s="16">
        <v>1</v>
      </c>
      <c r="J963" s="16">
        <v>1</v>
      </c>
      <c r="K963" s="16">
        <v>1</v>
      </c>
      <c r="L963" s="16">
        <v>1</v>
      </c>
      <c r="M963" s="16">
        <v>1</v>
      </c>
    </row>
    <row r="964" spans="2:13" x14ac:dyDescent="0.25">
      <c r="B964">
        <v>10</v>
      </c>
      <c r="C964" t="s">
        <v>53</v>
      </c>
      <c r="D964">
        <v>2020</v>
      </c>
      <c r="E964">
        <v>15</v>
      </c>
      <c r="F964" s="45">
        <v>100000</v>
      </c>
      <c r="G964" s="26">
        <v>1</v>
      </c>
      <c r="H964" s="26">
        <v>1</v>
      </c>
      <c r="I964" s="16">
        <v>1</v>
      </c>
      <c r="J964" s="16">
        <v>1</v>
      </c>
      <c r="K964" s="16">
        <v>1</v>
      </c>
      <c r="L964" s="16">
        <v>1</v>
      </c>
      <c r="M964" s="16">
        <v>1</v>
      </c>
    </row>
    <row r="965" spans="2:13" x14ac:dyDescent="0.25">
      <c r="B965">
        <v>10</v>
      </c>
      <c r="C965" t="s">
        <v>53</v>
      </c>
      <c r="D965">
        <v>2021</v>
      </c>
      <c r="E965">
        <v>15</v>
      </c>
      <c r="F965" s="45">
        <v>100000</v>
      </c>
      <c r="G965" s="26">
        <v>1</v>
      </c>
      <c r="H965" s="26">
        <v>1</v>
      </c>
      <c r="I965" s="16">
        <v>1</v>
      </c>
      <c r="J965" s="16">
        <v>1</v>
      </c>
      <c r="K965" s="16">
        <v>1</v>
      </c>
      <c r="L965" s="16">
        <v>1</v>
      </c>
      <c r="M965" s="16">
        <v>1</v>
      </c>
    </row>
    <row r="966" spans="2:13" x14ac:dyDescent="0.25">
      <c r="B966">
        <v>10</v>
      </c>
      <c r="C966" t="s">
        <v>53</v>
      </c>
      <c r="D966">
        <v>2022</v>
      </c>
      <c r="E966">
        <v>15</v>
      </c>
      <c r="F966" s="45">
        <v>100000</v>
      </c>
      <c r="G966" s="26">
        <v>1</v>
      </c>
      <c r="H966" s="26">
        <v>1</v>
      </c>
      <c r="I966" s="16">
        <v>1</v>
      </c>
      <c r="J966" s="16">
        <v>1</v>
      </c>
      <c r="K966" s="16">
        <v>1</v>
      </c>
      <c r="L966" s="16">
        <v>1</v>
      </c>
      <c r="M966" s="16">
        <v>1</v>
      </c>
    </row>
    <row r="967" spans="2:13" x14ac:dyDescent="0.25">
      <c r="B967">
        <v>10</v>
      </c>
      <c r="C967" t="s">
        <v>53</v>
      </c>
      <c r="D967">
        <v>2023</v>
      </c>
      <c r="E967">
        <v>15</v>
      </c>
      <c r="F967" s="45">
        <v>100000</v>
      </c>
      <c r="G967" s="26">
        <v>1</v>
      </c>
      <c r="H967" s="26">
        <v>1</v>
      </c>
      <c r="I967" s="16">
        <v>1</v>
      </c>
      <c r="J967" s="16">
        <v>1</v>
      </c>
      <c r="K967" s="16">
        <v>1</v>
      </c>
      <c r="L967" s="16">
        <v>1</v>
      </c>
      <c r="M967" s="16">
        <v>1</v>
      </c>
    </row>
    <row r="968" spans="2:13" x14ac:dyDescent="0.25">
      <c r="B968">
        <v>10</v>
      </c>
      <c r="C968" t="s">
        <v>53</v>
      </c>
      <c r="D968">
        <v>2024</v>
      </c>
      <c r="E968">
        <v>15</v>
      </c>
      <c r="F968" s="45">
        <v>100000</v>
      </c>
      <c r="G968" s="26">
        <v>1</v>
      </c>
      <c r="H968" s="26">
        <v>1</v>
      </c>
      <c r="I968" s="16">
        <v>1</v>
      </c>
      <c r="J968" s="16">
        <v>1</v>
      </c>
      <c r="K968" s="16">
        <v>1</v>
      </c>
      <c r="L968" s="16">
        <v>1</v>
      </c>
      <c r="M968" s="16">
        <v>1</v>
      </c>
    </row>
    <row r="969" spans="2:13" x14ac:dyDescent="0.25">
      <c r="B969">
        <v>10</v>
      </c>
      <c r="C969" t="s">
        <v>53</v>
      </c>
      <c r="D969">
        <v>2025</v>
      </c>
      <c r="E969">
        <v>15</v>
      </c>
      <c r="F969" s="45">
        <v>100000</v>
      </c>
      <c r="G969" s="26">
        <v>1</v>
      </c>
      <c r="H969" s="26">
        <v>1</v>
      </c>
      <c r="I969" s="16">
        <v>1</v>
      </c>
      <c r="J969" s="16">
        <v>1</v>
      </c>
      <c r="K969" s="16">
        <v>1</v>
      </c>
      <c r="L969" s="16">
        <v>1</v>
      </c>
      <c r="M969" s="16">
        <v>1</v>
      </c>
    </row>
    <row r="970" spans="2:13" x14ac:dyDescent="0.25">
      <c r="B970">
        <v>10</v>
      </c>
      <c r="C970" t="s">
        <v>53</v>
      </c>
      <c r="D970">
        <v>2026</v>
      </c>
      <c r="E970">
        <v>15</v>
      </c>
      <c r="F970" s="45">
        <v>100000</v>
      </c>
      <c r="G970" s="26">
        <v>1</v>
      </c>
      <c r="H970" s="26">
        <v>1</v>
      </c>
      <c r="I970" s="16">
        <v>1</v>
      </c>
      <c r="J970" s="16">
        <v>1</v>
      </c>
      <c r="K970" s="16">
        <v>1</v>
      </c>
      <c r="L970" s="16">
        <v>1</v>
      </c>
      <c r="M970" s="16">
        <v>1</v>
      </c>
    </row>
    <row r="971" spans="2:13" x14ac:dyDescent="0.25">
      <c r="B971">
        <v>10</v>
      </c>
      <c r="C971" t="s">
        <v>53</v>
      </c>
      <c r="D971">
        <v>2027</v>
      </c>
      <c r="E971">
        <v>15</v>
      </c>
      <c r="F971" s="45">
        <v>100000</v>
      </c>
      <c r="G971" s="26">
        <v>1</v>
      </c>
      <c r="H971" s="26">
        <v>1</v>
      </c>
      <c r="I971" s="16">
        <v>1</v>
      </c>
      <c r="J971" s="16">
        <v>1</v>
      </c>
      <c r="K971" s="16">
        <v>1</v>
      </c>
      <c r="L971" s="16">
        <v>1</v>
      </c>
      <c r="M971" s="16">
        <v>1</v>
      </c>
    </row>
    <row r="972" spans="2:13" x14ac:dyDescent="0.25">
      <c r="B972">
        <v>10</v>
      </c>
      <c r="C972" t="s">
        <v>53</v>
      </c>
      <c r="D972">
        <v>2028</v>
      </c>
      <c r="E972">
        <v>15</v>
      </c>
      <c r="F972" s="45">
        <v>100000</v>
      </c>
      <c r="G972" s="26">
        <v>1</v>
      </c>
      <c r="H972" s="26">
        <v>1</v>
      </c>
      <c r="I972" s="16">
        <v>1</v>
      </c>
      <c r="J972" s="16">
        <v>1</v>
      </c>
      <c r="K972" s="16">
        <v>1</v>
      </c>
      <c r="L972" s="16">
        <v>1</v>
      </c>
      <c r="M972" s="16">
        <v>1</v>
      </c>
    </row>
    <row r="973" spans="2:13" x14ac:dyDescent="0.25">
      <c r="B973">
        <v>10</v>
      </c>
      <c r="C973" t="s">
        <v>53</v>
      </c>
      <c r="D973">
        <v>2029</v>
      </c>
      <c r="E973">
        <v>15</v>
      </c>
      <c r="F973" s="45">
        <v>100000</v>
      </c>
      <c r="G973" s="26">
        <v>1</v>
      </c>
      <c r="H973" s="26">
        <v>1</v>
      </c>
      <c r="I973" s="16">
        <v>1</v>
      </c>
      <c r="J973" s="16">
        <v>1</v>
      </c>
      <c r="K973" s="16">
        <v>1</v>
      </c>
      <c r="L973" s="16">
        <v>1</v>
      </c>
      <c r="M973" s="16">
        <v>1</v>
      </c>
    </row>
    <row r="974" spans="2:13" x14ac:dyDescent="0.25">
      <c r="B974">
        <v>10</v>
      </c>
      <c r="C974" t="s">
        <v>53</v>
      </c>
      <c r="D974">
        <v>2030</v>
      </c>
      <c r="E974">
        <v>15</v>
      </c>
      <c r="F974" s="45">
        <v>100000</v>
      </c>
      <c r="G974" s="26">
        <v>1</v>
      </c>
      <c r="H974" s="26">
        <v>1</v>
      </c>
      <c r="I974" s="16">
        <v>1</v>
      </c>
      <c r="J974" s="16">
        <v>1</v>
      </c>
      <c r="K974" s="16">
        <v>1</v>
      </c>
      <c r="L974" s="16">
        <v>1</v>
      </c>
      <c r="M974" s="16">
        <v>1</v>
      </c>
    </row>
    <row r="975" spans="2:13" x14ac:dyDescent="0.25">
      <c r="B975">
        <v>10</v>
      </c>
      <c r="C975" t="s">
        <v>53</v>
      </c>
      <c r="D975">
        <v>2031</v>
      </c>
      <c r="E975">
        <v>15</v>
      </c>
      <c r="F975" s="45">
        <v>100000</v>
      </c>
      <c r="G975" s="26">
        <v>1</v>
      </c>
      <c r="H975" s="26">
        <v>1</v>
      </c>
      <c r="I975" s="16">
        <v>1</v>
      </c>
      <c r="J975" s="16">
        <v>1</v>
      </c>
      <c r="K975" s="16">
        <v>1</v>
      </c>
      <c r="L975" s="16">
        <v>1</v>
      </c>
      <c r="M975" s="16">
        <v>1</v>
      </c>
    </row>
    <row r="976" spans="2:13" x14ac:dyDescent="0.25">
      <c r="B976">
        <v>10</v>
      </c>
      <c r="C976" t="s">
        <v>53</v>
      </c>
      <c r="D976">
        <v>2032</v>
      </c>
      <c r="E976">
        <v>15</v>
      </c>
      <c r="F976" s="45">
        <v>100000</v>
      </c>
      <c r="G976" s="26">
        <v>1</v>
      </c>
      <c r="H976" s="26">
        <v>1</v>
      </c>
      <c r="I976" s="16">
        <v>1</v>
      </c>
      <c r="J976" s="16">
        <v>1</v>
      </c>
      <c r="K976" s="16">
        <v>1</v>
      </c>
      <c r="L976" s="16">
        <v>1</v>
      </c>
      <c r="M976" s="16">
        <v>1</v>
      </c>
    </row>
    <row r="977" spans="2:13" x14ac:dyDescent="0.25">
      <c r="B977">
        <v>10</v>
      </c>
      <c r="C977" t="s">
        <v>53</v>
      </c>
      <c r="D977">
        <v>2033</v>
      </c>
      <c r="E977">
        <v>15</v>
      </c>
      <c r="F977" s="45">
        <v>100000</v>
      </c>
      <c r="G977" s="26">
        <v>1</v>
      </c>
      <c r="H977" s="26">
        <v>1</v>
      </c>
      <c r="I977" s="16">
        <v>1</v>
      </c>
      <c r="J977" s="16">
        <v>1</v>
      </c>
      <c r="K977" s="16">
        <v>1</v>
      </c>
      <c r="L977" s="16">
        <v>1</v>
      </c>
      <c r="M977" s="16">
        <v>1</v>
      </c>
    </row>
    <row r="978" spans="2:13" x14ac:dyDescent="0.25">
      <c r="B978">
        <v>10</v>
      </c>
      <c r="C978" t="s">
        <v>53</v>
      </c>
      <c r="D978">
        <v>2034</v>
      </c>
      <c r="E978">
        <v>15</v>
      </c>
      <c r="F978" s="45">
        <v>100000</v>
      </c>
      <c r="G978" s="26">
        <v>1</v>
      </c>
      <c r="H978" s="26">
        <v>1</v>
      </c>
      <c r="I978" s="16">
        <v>1</v>
      </c>
      <c r="J978" s="16">
        <v>1</v>
      </c>
      <c r="K978" s="16">
        <v>1</v>
      </c>
      <c r="L978" s="16">
        <v>1</v>
      </c>
      <c r="M978" s="16">
        <v>1</v>
      </c>
    </row>
    <row r="979" spans="2:13" x14ac:dyDescent="0.25">
      <c r="B979">
        <v>10</v>
      </c>
      <c r="C979" t="s">
        <v>53</v>
      </c>
      <c r="D979">
        <v>2035</v>
      </c>
      <c r="E979">
        <v>15</v>
      </c>
      <c r="F979" s="45">
        <v>100000</v>
      </c>
      <c r="G979" s="26">
        <v>1</v>
      </c>
      <c r="H979" s="26">
        <v>1</v>
      </c>
      <c r="I979" s="16">
        <v>1</v>
      </c>
      <c r="J979" s="16">
        <v>1</v>
      </c>
      <c r="K979" s="16">
        <v>1</v>
      </c>
      <c r="L979" s="16">
        <v>1</v>
      </c>
      <c r="M979" s="16">
        <v>1</v>
      </c>
    </row>
    <row r="980" spans="2:13" x14ac:dyDescent="0.25">
      <c r="B980">
        <v>10</v>
      </c>
      <c r="C980" t="s">
        <v>53</v>
      </c>
      <c r="D980">
        <v>2036</v>
      </c>
      <c r="E980">
        <v>15</v>
      </c>
      <c r="F980" s="45">
        <v>100000</v>
      </c>
      <c r="G980" s="26">
        <v>1</v>
      </c>
      <c r="H980" s="26">
        <v>1</v>
      </c>
      <c r="I980" s="16">
        <v>1</v>
      </c>
      <c r="J980" s="16">
        <v>1</v>
      </c>
      <c r="K980" s="16">
        <v>1</v>
      </c>
      <c r="L980" s="16">
        <v>1</v>
      </c>
      <c r="M980" s="16">
        <v>1</v>
      </c>
    </row>
    <row r="981" spans="2:13" x14ac:dyDescent="0.25">
      <c r="B981">
        <v>10</v>
      </c>
      <c r="C981" t="s">
        <v>53</v>
      </c>
      <c r="D981">
        <v>2037</v>
      </c>
      <c r="E981">
        <v>15</v>
      </c>
      <c r="F981" s="45">
        <v>100000</v>
      </c>
      <c r="G981" s="26">
        <v>1</v>
      </c>
      <c r="H981" s="26">
        <v>1</v>
      </c>
      <c r="I981" s="16">
        <v>1</v>
      </c>
      <c r="J981" s="16">
        <v>1</v>
      </c>
      <c r="K981" s="16">
        <v>1</v>
      </c>
      <c r="L981" s="16">
        <v>1</v>
      </c>
      <c r="M981" s="16">
        <v>1</v>
      </c>
    </row>
    <row r="982" spans="2:13" x14ac:dyDescent="0.25">
      <c r="B982">
        <v>10</v>
      </c>
      <c r="C982" t="s">
        <v>53</v>
      </c>
      <c r="D982">
        <v>2038</v>
      </c>
      <c r="E982">
        <v>15</v>
      </c>
      <c r="F982" s="45">
        <v>100000</v>
      </c>
      <c r="G982" s="26">
        <v>1</v>
      </c>
      <c r="H982" s="26">
        <v>1</v>
      </c>
      <c r="I982" s="16">
        <v>1</v>
      </c>
      <c r="J982" s="16">
        <v>1</v>
      </c>
      <c r="K982" s="16">
        <v>1</v>
      </c>
      <c r="L982" s="16">
        <v>1</v>
      </c>
      <c r="M982" s="16">
        <v>1</v>
      </c>
    </row>
    <row r="983" spans="2:13" x14ac:dyDescent="0.25">
      <c r="B983">
        <v>10</v>
      </c>
      <c r="C983" t="s">
        <v>53</v>
      </c>
      <c r="D983">
        <v>2039</v>
      </c>
      <c r="E983">
        <v>15</v>
      </c>
      <c r="F983" s="45">
        <v>100000</v>
      </c>
      <c r="G983" s="26">
        <v>1</v>
      </c>
      <c r="H983" s="26">
        <v>1</v>
      </c>
      <c r="I983" s="16">
        <v>1</v>
      </c>
      <c r="J983" s="16">
        <v>1</v>
      </c>
      <c r="K983" s="16">
        <v>1</v>
      </c>
      <c r="L983" s="16">
        <v>1</v>
      </c>
      <c r="M983" s="16">
        <v>1</v>
      </c>
    </row>
    <row r="984" spans="2:13" x14ac:dyDescent="0.25">
      <c r="B984">
        <v>10</v>
      </c>
      <c r="C984" t="s">
        <v>53</v>
      </c>
      <c r="D984">
        <v>2040</v>
      </c>
      <c r="E984">
        <v>15</v>
      </c>
      <c r="F984" s="45">
        <v>100000</v>
      </c>
      <c r="G984" s="26">
        <v>1</v>
      </c>
      <c r="H984" s="26">
        <v>1</v>
      </c>
      <c r="I984" s="16">
        <v>1</v>
      </c>
      <c r="J984" s="16">
        <v>1</v>
      </c>
      <c r="K984" s="16">
        <v>1</v>
      </c>
      <c r="L984" s="16">
        <v>1</v>
      </c>
      <c r="M984" s="16">
        <v>1</v>
      </c>
    </row>
    <row r="985" spans="2:13" x14ac:dyDescent="0.25">
      <c r="B985">
        <v>10</v>
      </c>
      <c r="C985" t="s">
        <v>53</v>
      </c>
      <c r="D985">
        <v>2041</v>
      </c>
      <c r="E985">
        <v>15</v>
      </c>
      <c r="F985" s="45">
        <v>100000</v>
      </c>
      <c r="G985" s="26">
        <v>1</v>
      </c>
      <c r="H985" s="26">
        <v>1</v>
      </c>
      <c r="I985" s="16">
        <v>1</v>
      </c>
      <c r="J985" s="16">
        <v>1</v>
      </c>
      <c r="K985" s="16">
        <v>1</v>
      </c>
      <c r="L985" s="16">
        <v>1</v>
      </c>
      <c r="M985" s="16">
        <v>1</v>
      </c>
    </row>
    <row r="986" spans="2:13" x14ac:dyDescent="0.25">
      <c r="B986">
        <v>10</v>
      </c>
      <c r="C986" t="s">
        <v>53</v>
      </c>
      <c r="D986">
        <v>2042</v>
      </c>
      <c r="E986">
        <v>15</v>
      </c>
      <c r="F986" s="45">
        <v>100000</v>
      </c>
      <c r="G986" s="26">
        <v>1</v>
      </c>
      <c r="H986" s="26">
        <v>1</v>
      </c>
      <c r="I986" s="16">
        <v>1</v>
      </c>
      <c r="J986" s="16">
        <v>1</v>
      </c>
      <c r="K986" s="16">
        <v>1</v>
      </c>
      <c r="L986" s="16">
        <v>1</v>
      </c>
      <c r="M986" s="16">
        <v>1</v>
      </c>
    </row>
    <row r="987" spans="2:13" x14ac:dyDescent="0.25">
      <c r="B987">
        <v>10</v>
      </c>
      <c r="C987" t="s">
        <v>53</v>
      </c>
      <c r="D987">
        <v>2043</v>
      </c>
      <c r="E987">
        <v>15</v>
      </c>
      <c r="F987" s="45">
        <v>100000</v>
      </c>
      <c r="G987" s="26">
        <v>1</v>
      </c>
      <c r="H987" s="26">
        <v>1</v>
      </c>
      <c r="I987" s="16">
        <v>1</v>
      </c>
      <c r="J987" s="16">
        <v>1</v>
      </c>
      <c r="K987" s="16">
        <v>1</v>
      </c>
      <c r="L987" s="16">
        <v>1</v>
      </c>
      <c r="M987" s="16">
        <v>1</v>
      </c>
    </row>
    <row r="988" spans="2:13" x14ac:dyDescent="0.25">
      <c r="B988">
        <v>10</v>
      </c>
      <c r="C988" t="s">
        <v>53</v>
      </c>
      <c r="D988">
        <v>2044</v>
      </c>
      <c r="E988">
        <v>15</v>
      </c>
      <c r="F988" s="45">
        <v>100000</v>
      </c>
      <c r="G988" s="26">
        <v>1</v>
      </c>
      <c r="H988" s="26">
        <v>1</v>
      </c>
      <c r="I988" s="16">
        <v>1</v>
      </c>
      <c r="J988" s="16">
        <v>1</v>
      </c>
      <c r="K988" s="16">
        <v>1</v>
      </c>
      <c r="L988" s="16">
        <v>1</v>
      </c>
      <c r="M988" s="16">
        <v>1</v>
      </c>
    </row>
    <row r="989" spans="2:13" x14ac:dyDescent="0.25">
      <c r="B989">
        <v>10</v>
      </c>
      <c r="C989" t="s">
        <v>53</v>
      </c>
      <c r="D989">
        <v>2045</v>
      </c>
      <c r="E989">
        <v>15</v>
      </c>
      <c r="F989" s="45">
        <v>100000</v>
      </c>
      <c r="G989" s="26">
        <v>1</v>
      </c>
      <c r="H989" s="26">
        <v>1</v>
      </c>
      <c r="I989" s="16">
        <v>1</v>
      </c>
      <c r="J989" s="16">
        <v>1</v>
      </c>
      <c r="K989" s="16">
        <v>1</v>
      </c>
      <c r="L989" s="16">
        <v>1</v>
      </c>
      <c r="M989" s="16">
        <v>1</v>
      </c>
    </row>
    <row r="990" spans="2:13" x14ac:dyDescent="0.25">
      <c r="B990">
        <v>10</v>
      </c>
      <c r="C990" t="s">
        <v>53</v>
      </c>
      <c r="D990">
        <v>2046</v>
      </c>
      <c r="E990">
        <v>15</v>
      </c>
      <c r="F990" s="45">
        <v>100000</v>
      </c>
      <c r="G990" s="26">
        <v>1</v>
      </c>
      <c r="H990" s="26">
        <v>1</v>
      </c>
      <c r="I990" s="16">
        <v>1</v>
      </c>
      <c r="J990" s="16">
        <v>1</v>
      </c>
      <c r="K990" s="16">
        <v>1</v>
      </c>
      <c r="L990" s="16">
        <v>1</v>
      </c>
      <c r="M990" s="16">
        <v>1</v>
      </c>
    </row>
    <row r="991" spans="2:13" x14ac:dyDescent="0.25">
      <c r="B991">
        <v>10</v>
      </c>
      <c r="C991" t="s">
        <v>53</v>
      </c>
      <c r="D991">
        <v>2047</v>
      </c>
      <c r="E991">
        <v>15</v>
      </c>
      <c r="F991" s="45">
        <v>100000</v>
      </c>
      <c r="G991" s="26">
        <v>1</v>
      </c>
      <c r="H991" s="26">
        <v>1</v>
      </c>
      <c r="I991" s="16">
        <v>1</v>
      </c>
      <c r="J991" s="16">
        <v>1</v>
      </c>
      <c r="K991" s="16">
        <v>1</v>
      </c>
      <c r="L991" s="16">
        <v>1</v>
      </c>
      <c r="M991" s="16">
        <v>1</v>
      </c>
    </row>
    <row r="992" spans="2:13" x14ac:dyDescent="0.25">
      <c r="B992">
        <v>10</v>
      </c>
      <c r="C992" t="s">
        <v>53</v>
      </c>
      <c r="D992">
        <v>2048</v>
      </c>
      <c r="E992">
        <v>15</v>
      </c>
      <c r="F992" s="45">
        <v>100000</v>
      </c>
      <c r="G992" s="26">
        <v>1</v>
      </c>
      <c r="H992" s="26">
        <v>1</v>
      </c>
      <c r="I992" s="16">
        <v>1</v>
      </c>
      <c r="J992" s="16">
        <v>1</v>
      </c>
      <c r="K992" s="16">
        <v>1</v>
      </c>
      <c r="L992" s="16">
        <v>1</v>
      </c>
      <c r="M992" s="16">
        <v>1</v>
      </c>
    </row>
    <row r="993" spans="2:13" x14ac:dyDescent="0.25">
      <c r="B993">
        <v>10</v>
      </c>
      <c r="C993" t="s">
        <v>53</v>
      </c>
      <c r="D993">
        <v>2049</v>
      </c>
      <c r="E993">
        <v>15</v>
      </c>
      <c r="F993" s="45">
        <v>100000</v>
      </c>
      <c r="G993" s="26">
        <v>1</v>
      </c>
      <c r="H993" s="26">
        <v>1</v>
      </c>
      <c r="I993" s="16">
        <v>1</v>
      </c>
      <c r="J993" s="16">
        <v>1</v>
      </c>
      <c r="K993" s="16">
        <v>1</v>
      </c>
      <c r="L993" s="16">
        <v>1</v>
      </c>
      <c r="M993" s="16">
        <v>1</v>
      </c>
    </row>
    <row r="994" spans="2:13" x14ac:dyDescent="0.25">
      <c r="B994">
        <v>10</v>
      </c>
      <c r="C994" t="s">
        <v>53</v>
      </c>
      <c r="D994">
        <v>2050</v>
      </c>
      <c r="E994">
        <v>15</v>
      </c>
      <c r="F994" s="45">
        <v>100000</v>
      </c>
      <c r="G994" s="26">
        <v>1</v>
      </c>
      <c r="H994" s="26">
        <v>1</v>
      </c>
      <c r="I994" s="16">
        <v>1</v>
      </c>
      <c r="J994" s="16">
        <v>1</v>
      </c>
      <c r="K994" s="16">
        <v>1</v>
      </c>
      <c r="L994" s="16">
        <v>1</v>
      </c>
      <c r="M994" s="16">
        <v>1</v>
      </c>
    </row>
    <row r="995" spans="2:13" x14ac:dyDescent="0.25">
      <c r="B995">
        <v>11</v>
      </c>
      <c r="C995" t="s">
        <v>116</v>
      </c>
      <c r="D995">
        <v>2020</v>
      </c>
      <c r="E995">
        <v>15</v>
      </c>
      <c r="F995">
        <v>100000</v>
      </c>
      <c r="G995" s="16">
        <v>1</v>
      </c>
      <c r="H995" s="16">
        <v>1</v>
      </c>
      <c r="I995" s="16">
        <v>1</v>
      </c>
      <c r="J995" s="16">
        <v>1</v>
      </c>
      <c r="K995" s="16">
        <v>1</v>
      </c>
      <c r="L995" s="16">
        <v>1</v>
      </c>
      <c r="M995" s="16">
        <v>1</v>
      </c>
    </row>
    <row r="996" spans="2:13" x14ac:dyDescent="0.25">
      <c r="B996">
        <v>11</v>
      </c>
      <c r="C996" t="s">
        <v>116</v>
      </c>
      <c r="D996">
        <v>2021</v>
      </c>
      <c r="E996">
        <v>15</v>
      </c>
      <c r="F996">
        <v>100000</v>
      </c>
      <c r="G996" s="16">
        <v>1</v>
      </c>
      <c r="H996" s="16">
        <v>1</v>
      </c>
      <c r="I996" s="16">
        <v>1</v>
      </c>
      <c r="J996" s="16">
        <v>1</v>
      </c>
      <c r="K996" s="16">
        <v>1</v>
      </c>
      <c r="L996" s="16">
        <v>1</v>
      </c>
      <c r="M996" s="16">
        <v>1</v>
      </c>
    </row>
    <row r="997" spans="2:13" x14ac:dyDescent="0.25">
      <c r="B997">
        <v>11</v>
      </c>
      <c r="C997" t="s">
        <v>116</v>
      </c>
      <c r="D997">
        <v>2022</v>
      </c>
      <c r="E997">
        <v>15</v>
      </c>
      <c r="F997">
        <v>100000</v>
      </c>
      <c r="G997" s="16">
        <v>1</v>
      </c>
      <c r="H997" s="16">
        <v>1</v>
      </c>
      <c r="I997" s="16">
        <v>1</v>
      </c>
      <c r="J997" s="16">
        <v>1</v>
      </c>
      <c r="K997" s="16">
        <v>1</v>
      </c>
      <c r="L997" s="16">
        <v>1</v>
      </c>
      <c r="M997" s="16">
        <v>1</v>
      </c>
    </row>
    <row r="998" spans="2:13" x14ac:dyDescent="0.25">
      <c r="B998">
        <v>11</v>
      </c>
      <c r="C998" t="s">
        <v>116</v>
      </c>
      <c r="D998">
        <v>2023</v>
      </c>
      <c r="E998">
        <v>15</v>
      </c>
      <c r="F998">
        <v>100000</v>
      </c>
      <c r="G998" s="16">
        <v>1</v>
      </c>
      <c r="H998" s="16">
        <v>1</v>
      </c>
      <c r="I998" s="16">
        <v>1</v>
      </c>
      <c r="J998" s="16">
        <v>1</v>
      </c>
      <c r="K998" s="16">
        <v>1</v>
      </c>
      <c r="L998" s="16">
        <v>1</v>
      </c>
      <c r="M998" s="16">
        <v>1</v>
      </c>
    </row>
    <row r="999" spans="2:13" x14ac:dyDescent="0.25">
      <c r="B999">
        <v>11</v>
      </c>
      <c r="C999" t="s">
        <v>116</v>
      </c>
      <c r="D999">
        <v>2024</v>
      </c>
      <c r="E999">
        <v>15</v>
      </c>
      <c r="F999">
        <v>100000</v>
      </c>
      <c r="G999" s="16">
        <v>1</v>
      </c>
      <c r="H999" s="16">
        <v>1</v>
      </c>
      <c r="I999" s="16">
        <v>1</v>
      </c>
      <c r="J999" s="16">
        <v>1</v>
      </c>
      <c r="K999" s="16">
        <v>1</v>
      </c>
      <c r="L999" s="16">
        <v>1</v>
      </c>
      <c r="M999" s="16">
        <v>1</v>
      </c>
    </row>
    <row r="1000" spans="2:13" x14ac:dyDescent="0.25">
      <c r="B1000">
        <v>11</v>
      </c>
      <c r="C1000" t="s">
        <v>116</v>
      </c>
      <c r="D1000">
        <v>2025</v>
      </c>
      <c r="E1000">
        <v>15</v>
      </c>
      <c r="F1000">
        <v>100000</v>
      </c>
      <c r="G1000" s="16">
        <v>1</v>
      </c>
      <c r="H1000" s="16">
        <v>1</v>
      </c>
      <c r="I1000" s="16">
        <v>1</v>
      </c>
      <c r="J1000" s="16">
        <v>1</v>
      </c>
      <c r="K1000" s="16">
        <v>1</v>
      </c>
      <c r="L1000" s="16">
        <v>1</v>
      </c>
      <c r="M1000" s="16">
        <v>1</v>
      </c>
    </row>
    <row r="1001" spans="2:13" x14ac:dyDescent="0.25">
      <c r="B1001">
        <v>11</v>
      </c>
      <c r="C1001" t="s">
        <v>116</v>
      </c>
      <c r="D1001">
        <v>2026</v>
      </c>
      <c r="E1001">
        <v>15</v>
      </c>
      <c r="F1001">
        <v>100000</v>
      </c>
      <c r="G1001" s="16">
        <v>1</v>
      </c>
      <c r="H1001" s="16">
        <v>1</v>
      </c>
      <c r="I1001" s="16">
        <v>1</v>
      </c>
      <c r="J1001" s="16">
        <v>1</v>
      </c>
      <c r="K1001" s="16">
        <v>1</v>
      </c>
      <c r="L1001" s="16">
        <v>1</v>
      </c>
      <c r="M1001" s="16">
        <v>1</v>
      </c>
    </row>
    <row r="1002" spans="2:13" x14ac:dyDescent="0.25">
      <c r="B1002">
        <v>11</v>
      </c>
      <c r="C1002" t="s">
        <v>116</v>
      </c>
      <c r="D1002">
        <v>2027</v>
      </c>
      <c r="E1002">
        <v>15</v>
      </c>
      <c r="F1002">
        <v>100000</v>
      </c>
      <c r="G1002" s="16">
        <v>1</v>
      </c>
      <c r="H1002" s="16">
        <v>1</v>
      </c>
      <c r="I1002" s="16">
        <v>1</v>
      </c>
      <c r="J1002" s="16">
        <v>1</v>
      </c>
      <c r="K1002" s="16">
        <v>1</v>
      </c>
      <c r="L1002" s="16">
        <v>1</v>
      </c>
      <c r="M1002" s="16">
        <v>1</v>
      </c>
    </row>
    <row r="1003" spans="2:13" x14ac:dyDescent="0.25">
      <c r="B1003">
        <v>11</v>
      </c>
      <c r="C1003" t="s">
        <v>116</v>
      </c>
      <c r="D1003">
        <v>2028</v>
      </c>
      <c r="E1003">
        <v>15</v>
      </c>
      <c r="F1003">
        <v>100000</v>
      </c>
      <c r="G1003" s="16">
        <v>1</v>
      </c>
      <c r="H1003" s="16">
        <v>1</v>
      </c>
      <c r="I1003" s="16">
        <v>1</v>
      </c>
      <c r="J1003" s="16">
        <v>1</v>
      </c>
      <c r="K1003" s="16">
        <v>1</v>
      </c>
      <c r="L1003" s="16">
        <v>1</v>
      </c>
      <c r="M1003" s="16">
        <v>1</v>
      </c>
    </row>
    <row r="1004" spans="2:13" x14ac:dyDescent="0.25">
      <c r="B1004">
        <v>11</v>
      </c>
      <c r="C1004" t="s">
        <v>116</v>
      </c>
      <c r="D1004">
        <v>2029</v>
      </c>
      <c r="E1004">
        <v>15</v>
      </c>
      <c r="F1004">
        <v>100000</v>
      </c>
      <c r="G1004" s="16">
        <v>1</v>
      </c>
      <c r="H1004" s="16">
        <v>1</v>
      </c>
      <c r="I1004" s="16">
        <v>1</v>
      </c>
      <c r="J1004" s="16">
        <v>1</v>
      </c>
      <c r="K1004" s="16">
        <v>1</v>
      </c>
      <c r="L1004" s="16">
        <v>1</v>
      </c>
      <c r="M1004" s="16">
        <v>1</v>
      </c>
    </row>
    <row r="1005" spans="2:13" x14ac:dyDescent="0.25">
      <c r="B1005">
        <v>11</v>
      </c>
      <c r="C1005" t="s">
        <v>116</v>
      </c>
      <c r="D1005">
        <v>2030</v>
      </c>
      <c r="E1005">
        <v>15</v>
      </c>
      <c r="F1005">
        <v>100000</v>
      </c>
      <c r="G1005" s="16">
        <v>1</v>
      </c>
      <c r="H1005" s="16">
        <v>1</v>
      </c>
      <c r="I1005" s="16">
        <v>1</v>
      </c>
      <c r="J1005" s="16">
        <v>1</v>
      </c>
      <c r="K1005" s="16">
        <v>1</v>
      </c>
      <c r="L1005" s="16">
        <v>1</v>
      </c>
      <c r="M1005" s="16">
        <v>1</v>
      </c>
    </row>
    <row r="1006" spans="2:13" x14ac:dyDescent="0.25">
      <c r="B1006">
        <v>11</v>
      </c>
      <c r="C1006" t="s">
        <v>116</v>
      </c>
      <c r="D1006">
        <v>2031</v>
      </c>
      <c r="E1006">
        <v>15</v>
      </c>
      <c r="F1006">
        <v>100000</v>
      </c>
      <c r="G1006" s="16">
        <v>1</v>
      </c>
      <c r="H1006" s="16">
        <v>1</v>
      </c>
      <c r="I1006" s="16">
        <v>1</v>
      </c>
      <c r="J1006" s="16">
        <v>1</v>
      </c>
      <c r="K1006" s="16">
        <v>1</v>
      </c>
      <c r="L1006" s="16">
        <v>1</v>
      </c>
      <c r="M1006" s="16">
        <v>1</v>
      </c>
    </row>
    <row r="1007" spans="2:13" x14ac:dyDescent="0.25">
      <c r="B1007">
        <v>11</v>
      </c>
      <c r="C1007" t="s">
        <v>116</v>
      </c>
      <c r="D1007">
        <v>2032</v>
      </c>
      <c r="E1007">
        <v>15</v>
      </c>
      <c r="F1007">
        <v>100000</v>
      </c>
      <c r="G1007" s="16">
        <v>1</v>
      </c>
      <c r="H1007" s="16">
        <v>1</v>
      </c>
      <c r="I1007" s="16">
        <v>1</v>
      </c>
      <c r="J1007" s="16">
        <v>1</v>
      </c>
      <c r="K1007" s="16">
        <v>1</v>
      </c>
      <c r="L1007" s="16">
        <v>1</v>
      </c>
      <c r="M1007" s="16">
        <v>1</v>
      </c>
    </row>
    <row r="1008" spans="2:13" x14ac:dyDescent="0.25">
      <c r="B1008">
        <v>11</v>
      </c>
      <c r="C1008" t="s">
        <v>116</v>
      </c>
      <c r="D1008">
        <v>2033</v>
      </c>
      <c r="E1008">
        <v>15</v>
      </c>
      <c r="F1008">
        <v>100000</v>
      </c>
      <c r="G1008" s="16">
        <v>1</v>
      </c>
      <c r="H1008" s="16">
        <v>1</v>
      </c>
      <c r="I1008" s="16">
        <v>1</v>
      </c>
      <c r="J1008" s="16">
        <v>1</v>
      </c>
      <c r="K1008" s="16">
        <v>1</v>
      </c>
      <c r="L1008" s="16">
        <v>1</v>
      </c>
      <c r="M1008" s="16">
        <v>1</v>
      </c>
    </row>
    <row r="1009" spans="2:13" x14ac:dyDescent="0.25">
      <c r="B1009">
        <v>11</v>
      </c>
      <c r="C1009" t="s">
        <v>116</v>
      </c>
      <c r="D1009">
        <v>2034</v>
      </c>
      <c r="E1009">
        <v>15</v>
      </c>
      <c r="F1009">
        <v>100000</v>
      </c>
      <c r="G1009" s="16">
        <v>1</v>
      </c>
      <c r="H1009" s="16">
        <v>1</v>
      </c>
      <c r="I1009" s="16">
        <v>1</v>
      </c>
      <c r="J1009" s="16">
        <v>1</v>
      </c>
      <c r="K1009" s="16">
        <v>1</v>
      </c>
      <c r="L1009" s="16">
        <v>1</v>
      </c>
      <c r="M1009" s="16">
        <v>1</v>
      </c>
    </row>
    <row r="1010" spans="2:13" x14ac:dyDescent="0.25">
      <c r="B1010">
        <v>11</v>
      </c>
      <c r="C1010" t="s">
        <v>116</v>
      </c>
      <c r="D1010">
        <v>2035</v>
      </c>
      <c r="E1010">
        <v>15</v>
      </c>
      <c r="F1010">
        <v>100000</v>
      </c>
      <c r="G1010" s="16">
        <v>1</v>
      </c>
      <c r="H1010" s="16">
        <v>1</v>
      </c>
      <c r="I1010" s="16">
        <v>1</v>
      </c>
      <c r="J1010" s="16">
        <v>1</v>
      </c>
      <c r="K1010" s="16">
        <v>1</v>
      </c>
      <c r="L1010" s="16">
        <v>1</v>
      </c>
      <c r="M1010" s="16">
        <v>1</v>
      </c>
    </row>
    <row r="1011" spans="2:13" x14ac:dyDescent="0.25">
      <c r="B1011">
        <v>11</v>
      </c>
      <c r="C1011" t="s">
        <v>116</v>
      </c>
      <c r="D1011">
        <v>2036</v>
      </c>
      <c r="E1011">
        <v>15</v>
      </c>
      <c r="F1011">
        <v>100000</v>
      </c>
      <c r="G1011" s="16">
        <v>1</v>
      </c>
      <c r="H1011" s="16">
        <v>1</v>
      </c>
      <c r="I1011" s="16">
        <v>1</v>
      </c>
      <c r="J1011" s="16">
        <v>1</v>
      </c>
      <c r="K1011" s="16">
        <v>1</v>
      </c>
      <c r="L1011" s="16">
        <v>1</v>
      </c>
      <c r="M1011" s="16">
        <v>1</v>
      </c>
    </row>
    <row r="1012" spans="2:13" x14ac:dyDescent="0.25">
      <c r="B1012">
        <v>11</v>
      </c>
      <c r="C1012" t="s">
        <v>116</v>
      </c>
      <c r="D1012">
        <v>2037</v>
      </c>
      <c r="E1012">
        <v>15</v>
      </c>
      <c r="F1012">
        <v>100000</v>
      </c>
      <c r="G1012" s="16">
        <v>1</v>
      </c>
      <c r="H1012" s="16">
        <v>1</v>
      </c>
      <c r="I1012" s="16">
        <v>1</v>
      </c>
      <c r="J1012" s="16">
        <v>1</v>
      </c>
      <c r="K1012" s="16">
        <v>1</v>
      </c>
      <c r="L1012" s="16">
        <v>1</v>
      </c>
      <c r="M1012" s="16">
        <v>1</v>
      </c>
    </row>
    <row r="1013" spans="2:13" x14ac:dyDescent="0.25">
      <c r="B1013">
        <v>11</v>
      </c>
      <c r="C1013" t="s">
        <v>116</v>
      </c>
      <c r="D1013">
        <v>2038</v>
      </c>
      <c r="E1013">
        <v>15</v>
      </c>
      <c r="F1013">
        <v>100000</v>
      </c>
      <c r="G1013" s="16">
        <v>1</v>
      </c>
      <c r="H1013" s="16">
        <v>1</v>
      </c>
      <c r="I1013" s="16">
        <v>1</v>
      </c>
      <c r="J1013" s="16">
        <v>1</v>
      </c>
      <c r="K1013" s="16">
        <v>1</v>
      </c>
      <c r="L1013" s="16">
        <v>1</v>
      </c>
      <c r="M1013" s="16">
        <v>1</v>
      </c>
    </row>
    <row r="1014" spans="2:13" x14ac:dyDescent="0.25">
      <c r="B1014">
        <v>11</v>
      </c>
      <c r="C1014" t="s">
        <v>116</v>
      </c>
      <c r="D1014">
        <v>2039</v>
      </c>
      <c r="E1014">
        <v>15</v>
      </c>
      <c r="F1014">
        <v>100000</v>
      </c>
      <c r="G1014" s="16">
        <v>1</v>
      </c>
      <c r="H1014" s="16">
        <v>1</v>
      </c>
      <c r="I1014" s="16">
        <v>1</v>
      </c>
      <c r="J1014" s="16">
        <v>1</v>
      </c>
      <c r="K1014" s="16">
        <v>1</v>
      </c>
      <c r="L1014" s="16">
        <v>1</v>
      </c>
      <c r="M1014" s="16">
        <v>1</v>
      </c>
    </row>
    <row r="1015" spans="2:13" x14ac:dyDescent="0.25">
      <c r="B1015">
        <v>11</v>
      </c>
      <c r="C1015" t="s">
        <v>116</v>
      </c>
      <c r="D1015">
        <v>2040</v>
      </c>
      <c r="E1015">
        <v>15</v>
      </c>
      <c r="F1015">
        <v>100000</v>
      </c>
      <c r="G1015" s="16">
        <v>1</v>
      </c>
      <c r="H1015" s="16">
        <v>1</v>
      </c>
      <c r="I1015" s="16">
        <v>1</v>
      </c>
      <c r="J1015" s="16">
        <v>1</v>
      </c>
      <c r="K1015" s="16">
        <v>1</v>
      </c>
      <c r="L1015" s="16">
        <v>1</v>
      </c>
      <c r="M1015" s="16">
        <v>1</v>
      </c>
    </row>
    <row r="1016" spans="2:13" x14ac:dyDescent="0.25">
      <c r="B1016">
        <v>11</v>
      </c>
      <c r="C1016" t="s">
        <v>116</v>
      </c>
      <c r="D1016">
        <v>2041</v>
      </c>
      <c r="E1016">
        <v>15</v>
      </c>
      <c r="F1016">
        <v>100000</v>
      </c>
      <c r="G1016" s="16">
        <v>1</v>
      </c>
      <c r="H1016" s="16">
        <v>1</v>
      </c>
      <c r="I1016" s="16">
        <v>1</v>
      </c>
      <c r="J1016" s="16">
        <v>1</v>
      </c>
      <c r="K1016" s="16">
        <v>1</v>
      </c>
      <c r="L1016" s="16">
        <v>1</v>
      </c>
      <c r="M1016" s="16">
        <v>1</v>
      </c>
    </row>
    <row r="1017" spans="2:13" x14ac:dyDescent="0.25">
      <c r="B1017">
        <v>11</v>
      </c>
      <c r="C1017" t="s">
        <v>116</v>
      </c>
      <c r="D1017">
        <v>2042</v>
      </c>
      <c r="E1017">
        <v>15</v>
      </c>
      <c r="F1017">
        <v>100000</v>
      </c>
      <c r="G1017" s="16">
        <v>1</v>
      </c>
      <c r="H1017" s="16">
        <v>1</v>
      </c>
      <c r="I1017" s="16">
        <v>1</v>
      </c>
      <c r="J1017" s="16">
        <v>1</v>
      </c>
      <c r="K1017" s="16">
        <v>1</v>
      </c>
      <c r="L1017" s="16">
        <v>1</v>
      </c>
      <c r="M1017" s="16">
        <v>1</v>
      </c>
    </row>
    <row r="1018" spans="2:13" x14ac:dyDescent="0.25">
      <c r="B1018">
        <v>11</v>
      </c>
      <c r="C1018" t="s">
        <v>116</v>
      </c>
      <c r="D1018">
        <v>2043</v>
      </c>
      <c r="E1018">
        <v>15</v>
      </c>
      <c r="F1018">
        <v>100000</v>
      </c>
      <c r="G1018" s="16">
        <v>1</v>
      </c>
      <c r="H1018" s="16">
        <v>1</v>
      </c>
      <c r="I1018" s="16">
        <v>1</v>
      </c>
      <c r="J1018" s="16">
        <v>1</v>
      </c>
      <c r="K1018" s="16">
        <v>1</v>
      </c>
      <c r="L1018" s="16">
        <v>1</v>
      </c>
      <c r="M1018" s="16">
        <v>1</v>
      </c>
    </row>
    <row r="1019" spans="2:13" x14ac:dyDescent="0.25">
      <c r="B1019">
        <v>11</v>
      </c>
      <c r="C1019" t="s">
        <v>116</v>
      </c>
      <c r="D1019">
        <v>2044</v>
      </c>
      <c r="E1019">
        <v>15</v>
      </c>
      <c r="F1019">
        <v>100000</v>
      </c>
      <c r="G1019" s="16">
        <v>1</v>
      </c>
      <c r="H1019" s="16">
        <v>1</v>
      </c>
      <c r="I1019" s="16">
        <v>1</v>
      </c>
      <c r="J1019" s="16">
        <v>1</v>
      </c>
      <c r="K1019" s="16">
        <v>1</v>
      </c>
      <c r="L1019" s="16">
        <v>1</v>
      </c>
      <c r="M1019" s="16">
        <v>1</v>
      </c>
    </row>
    <row r="1020" spans="2:13" x14ac:dyDescent="0.25">
      <c r="B1020">
        <v>11</v>
      </c>
      <c r="C1020" t="s">
        <v>116</v>
      </c>
      <c r="D1020">
        <v>2045</v>
      </c>
      <c r="E1020">
        <v>15</v>
      </c>
      <c r="F1020">
        <v>100000</v>
      </c>
      <c r="G1020" s="16">
        <v>1</v>
      </c>
      <c r="H1020" s="16">
        <v>1</v>
      </c>
      <c r="I1020" s="16">
        <v>1</v>
      </c>
      <c r="J1020" s="16">
        <v>1</v>
      </c>
      <c r="K1020" s="16">
        <v>1</v>
      </c>
      <c r="L1020" s="16">
        <v>1</v>
      </c>
      <c r="M1020" s="16">
        <v>1</v>
      </c>
    </row>
    <row r="1021" spans="2:13" x14ac:dyDescent="0.25">
      <c r="B1021">
        <v>11</v>
      </c>
      <c r="C1021" t="s">
        <v>116</v>
      </c>
      <c r="D1021">
        <v>2046</v>
      </c>
      <c r="E1021">
        <v>15</v>
      </c>
      <c r="F1021">
        <v>100000</v>
      </c>
      <c r="G1021" s="16">
        <v>1</v>
      </c>
      <c r="H1021" s="16">
        <v>1</v>
      </c>
      <c r="I1021" s="16">
        <v>1</v>
      </c>
      <c r="J1021" s="16">
        <v>1</v>
      </c>
      <c r="K1021" s="16">
        <v>1</v>
      </c>
      <c r="L1021" s="16">
        <v>1</v>
      </c>
      <c r="M1021" s="16">
        <v>1</v>
      </c>
    </row>
    <row r="1022" spans="2:13" x14ac:dyDescent="0.25">
      <c r="B1022">
        <v>11</v>
      </c>
      <c r="C1022" t="s">
        <v>116</v>
      </c>
      <c r="D1022">
        <v>2047</v>
      </c>
      <c r="E1022">
        <v>15</v>
      </c>
      <c r="F1022">
        <v>100000</v>
      </c>
      <c r="G1022" s="16">
        <v>1</v>
      </c>
      <c r="H1022" s="16">
        <v>1</v>
      </c>
      <c r="I1022" s="16">
        <v>1</v>
      </c>
      <c r="J1022" s="16">
        <v>1</v>
      </c>
      <c r="K1022" s="16">
        <v>1</v>
      </c>
      <c r="L1022" s="16">
        <v>1</v>
      </c>
      <c r="M1022" s="16">
        <v>1</v>
      </c>
    </row>
    <row r="1023" spans="2:13" x14ac:dyDescent="0.25">
      <c r="B1023">
        <v>11</v>
      </c>
      <c r="C1023" t="s">
        <v>116</v>
      </c>
      <c r="D1023">
        <v>2048</v>
      </c>
      <c r="E1023">
        <v>15</v>
      </c>
      <c r="F1023">
        <v>100000</v>
      </c>
      <c r="G1023" s="16">
        <v>1</v>
      </c>
      <c r="H1023" s="16">
        <v>1</v>
      </c>
      <c r="I1023" s="16">
        <v>1</v>
      </c>
      <c r="J1023" s="16">
        <v>1</v>
      </c>
      <c r="K1023" s="16">
        <v>1</v>
      </c>
      <c r="L1023" s="16">
        <v>1</v>
      </c>
      <c r="M1023" s="16">
        <v>1</v>
      </c>
    </row>
    <row r="1024" spans="2:13" x14ac:dyDescent="0.25">
      <c r="B1024">
        <v>11</v>
      </c>
      <c r="C1024" t="s">
        <v>116</v>
      </c>
      <c r="D1024">
        <v>2049</v>
      </c>
      <c r="E1024">
        <v>15</v>
      </c>
      <c r="F1024">
        <v>100000</v>
      </c>
      <c r="G1024" s="16">
        <v>1</v>
      </c>
      <c r="H1024" s="16">
        <v>1</v>
      </c>
      <c r="I1024" s="16">
        <v>1</v>
      </c>
      <c r="J1024" s="16">
        <v>1</v>
      </c>
      <c r="K1024" s="16">
        <v>1</v>
      </c>
      <c r="L1024" s="16">
        <v>1</v>
      </c>
      <c r="M1024" s="16">
        <v>1</v>
      </c>
    </row>
    <row r="1025" spans="2:13" x14ac:dyDescent="0.25">
      <c r="B1025">
        <v>11</v>
      </c>
      <c r="C1025" t="s">
        <v>116</v>
      </c>
      <c r="D1025">
        <v>2050</v>
      </c>
      <c r="E1025">
        <v>15</v>
      </c>
      <c r="F1025">
        <v>100000</v>
      </c>
      <c r="G1025" s="16">
        <v>1</v>
      </c>
      <c r="H1025" s="16">
        <v>1</v>
      </c>
      <c r="I1025" s="16">
        <v>1</v>
      </c>
      <c r="J1025" s="16">
        <v>1</v>
      </c>
      <c r="K1025" s="16">
        <v>1</v>
      </c>
      <c r="L1025" s="16">
        <v>1</v>
      </c>
      <c r="M1025" s="16">
        <v>1</v>
      </c>
    </row>
    <row r="1026" spans="2:13" x14ac:dyDescent="0.25">
      <c r="B1026">
        <v>12</v>
      </c>
      <c r="C1026" t="s">
        <v>68</v>
      </c>
      <c r="D1026">
        <v>2020</v>
      </c>
      <c r="E1026">
        <v>15</v>
      </c>
      <c r="F1026" s="45">
        <v>100000</v>
      </c>
      <c r="G1026" s="26">
        <v>1</v>
      </c>
      <c r="H1026" s="26">
        <v>1</v>
      </c>
      <c r="I1026" s="16">
        <v>1</v>
      </c>
      <c r="J1026" s="16">
        <v>1</v>
      </c>
      <c r="K1026" s="16">
        <v>1</v>
      </c>
      <c r="L1026" s="16">
        <v>1</v>
      </c>
      <c r="M1026" s="16">
        <v>1</v>
      </c>
    </row>
    <row r="1027" spans="2:13" x14ac:dyDescent="0.25">
      <c r="B1027">
        <v>12</v>
      </c>
      <c r="C1027" t="s">
        <v>68</v>
      </c>
      <c r="D1027">
        <v>2021</v>
      </c>
      <c r="E1027">
        <v>15</v>
      </c>
      <c r="F1027" s="45">
        <v>100000</v>
      </c>
      <c r="G1027" s="26">
        <v>1</v>
      </c>
      <c r="H1027" s="26">
        <v>1</v>
      </c>
      <c r="I1027" s="16">
        <v>1</v>
      </c>
      <c r="J1027" s="16">
        <v>1</v>
      </c>
      <c r="K1027" s="16">
        <v>1</v>
      </c>
      <c r="L1027" s="16">
        <v>1</v>
      </c>
      <c r="M1027" s="16">
        <v>1</v>
      </c>
    </row>
    <row r="1028" spans="2:13" x14ac:dyDescent="0.25">
      <c r="B1028">
        <v>12</v>
      </c>
      <c r="C1028" t="s">
        <v>68</v>
      </c>
      <c r="D1028">
        <v>2022</v>
      </c>
      <c r="E1028">
        <v>15</v>
      </c>
      <c r="F1028" s="45">
        <v>100000</v>
      </c>
      <c r="G1028" s="26">
        <v>1</v>
      </c>
      <c r="H1028" s="26">
        <v>1</v>
      </c>
      <c r="I1028" s="16">
        <v>1</v>
      </c>
      <c r="J1028" s="16">
        <v>1</v>
      </c>
      <c r="K1028" s="16">
        <v>1</v>
      </c>
      <c r="L1028" s="16">
        <v>1</v>
      </c>
      <c r="M1028" s="16">
        <v>1</v>
      </c>
    </row>
    <row r="1029" spans="2:13" x14ac:dyDescent="0.25">
      <c r="B1029">
        <v>12</v>
      </c>
      <c r="C1029" t="s">
        <v>68</v>
      </c>
      <c r="D1029">
        <v>2023</v>
      </c>
      <c r="E1029">
        <v>15</v>
      </c>
      <c r="F1029" s="45">
        <v>100000</v>
      </c>
      <c r="G1029" s="26">
        <v>1</v>
      </c>
      <c r="H1029" s="26">
        <v>1</v>
      </c>
      <c r="I1029" s="16">
        <v>1</v>
      </c>
      <c r="J1029" s="16">
        <v>1</v>
      </c>
      <c r="K1029" s="16">
        <v>1</v>
      </c>
      <c r="L1029" s="16">
        <v>1</v>
      </c>
      <c r="M1029" s="16">
        <v>1</v>
      </c>
    </row>
    <row r="1030" spans="2:13" x14ac:dyDescent="0.25">
      <c r="B1030">
        <v>12</v>
      </c>
      <c r="C1030" t="s">
        <v>68</v>
      </c>
      <c r="D1030">
        <v>2024</v>
      </c>
      <c r="E1030">
        <v>15</v>
      </c>
      <c r="F1030" s="45">
        <v>100000</v>
      </c>
      <c r="G1030" s="26">
        <v>1</v>
      </c>
      <c r="H1030" s="26">
        <v>1</v>
      </c>
      <c r="I1030" s="16">
        <v>1</v>
      </c>
      <c r="J1030" s="16">
        <v>1</v>
      </c>
      <c r="K1030" s="16">
        <v>1</v>
      </c>
      <c r="L1030" s="16">
        <v>1</v>
      </c>
      <c r="M1030" s="16">
        <v>1</v>
      </c>
    </row>
    <row r="1031" spans="2:13" x14ac:dyDescent="0.25">
      <c r="B1031">
        <v>12</v>
      </c>
      <c r="C1031" t="s">
        <v>68</v>
      </c>
      <c r="D1031">
        <v>2025</v>
      </c>
      <c r="E1031">
        <v>15</v>
      </c>
      <c r="F1031" s="45">
        <v>100000</v>
      </c>
      <c r="G1031" s="26">
        <v>1</v>
      </c>
      <c r="H1031" s="26">
        <v>1</v>
      </c>
      <c r="I1031" s="16">
        <v>1</v>
      </c>
      <c r="J1031" s="16">
        <v>1</v>
      </c>
      <c r="K1031" s="16">
        <v>1</v>
      </c>
      <c r="L1031" s="16">
        <v>1</v>
      </c>
      <c r="M1031" s="16">
        <v>1</v>
      </c>
    </row>
    <row r="1032" spans="2:13" x14ac:dyDescent="0.25">
      <c r="B1032">
        <v>12</v>
      </c>
      <c r="C1032" t="s">
        <v>68</v>
      </c>
      <c r="D1032">
        <v>2026</v>
      </c>
      <c r="E1032">
        <v>15</v>
      </c>
      <c r="F1032" s="45">
        <v>100000</v>
      </c>
      <c r="G1032" s="26">
        <v>1</v>
      </c>
      <c r="H1032" s="26">
        <v>1</v>
      </c>
      <c r="I1032" s="16">
        <v>1</v>
      </c>
      <c r="J1032" s="16">
        <v>1</v>
      </c>
      <c r="K1032" s="16">
        <v>1</v>
      </c>
      <c r="L1032" s="16">
        <v>1</v>
      </c>
      <c r="M1032" s="16">
        <v>1</v>
      </c>
    </row>
    <row r="1033" spans="2:13" x14ac:dyDescent="0.25">
      <c r="B1033">
        <v>12</v>
      </c>
      <c r="C1033" t="s">
        <v>68</v>
      </c>
      <c r="D1033">
        <v>2027</v>
      </c>
      <c r="E1033">
        <v>15</v>
      </c>
      <c r="F1033" s="45">
        <v>100000</v>
      </c>
      <c r="G1033" s="26">
        <v>1</v>
      </c>
      <c r="H1033" s="26">
        <v>1</v>
      </c>
      <c r="I1033" s="16">
        <v>1</v>
      </c>
      <c r="J1033" s="16">
        <v>1</v>
      </c>
      <c r="K1033" s="16">
        <v>1</v>
      </c>
      <c r="L1033" s="16">
        <v>1</v>
      </c>
      <c r="M1033" s="16">
        <v>1</v>
      </c>
    </row>
    <row r="1034" spans="2:13" x14ac:dyDescent="0.25">
      <c r="B1034">
        <v>12</v>
      </c>
      <c r="C1034" t="s">
        <v>68</v>
      </c>
      <c r="D1034">
        <v>2028</v>
      </c>
      <c r="E1034">
        <v>15</v>
      </c>
      <c r="F1034" s="45">
        <v>100000</v>
      </c>
      <c r="G1034" s="26">
        <v>1</v>
      </c>
      <c r="H1034" s="26">
        <v>1</v>
      </c>
      <c r="I1034" s="16">
        <v>1</v>
      </c>
      <c r="J1034" s="16">
        <v>1</v>
      </c>
      <c r="K1034" s="16">
        <v>1</v>
      </c>
      <c r="L1034" s="16">
        <v>1</v>
      </c>
      <c r="M1034" s="16">
        <v>1</v>
      </c>
    </row>
    <row r="1035" spans="2:13" x14ac:dyDescent="0.25">
      <c r="B1035">
        <v>12</v>
      </c>
      <c r="C1035" t="s">
        <v>68</v>
      </c>
      <c r="D1035">
        <v>2029</v>
      </c>
      <c r="E1035">
        <v>15</v>
      </c>
      <c r="F1035" s="45">
        <v>100000</v>
      </c>
      <c r="G1035" s="26">
        <v>1</v>
      </c>
      <c r="H1035" s="26">
        <v>1</v>
      </c>
      <c r="I1035" s="16">
        <v>1</v>
      </c>
      <c r="J1035" s="16">
        <v>1</v>
      </c>
      <c r="K1035" s="16">
        <v>1</v>
      </c>
      <c r="L1035" s="16">
        <v>1</v>
      </c>
      <c r="M1035" s="16">
        <v>1</v>
      </c>
    </row>
    <row r="1036" spans="2:13" x14ac:dyDescent="0.25">
      <c r="B1036">
        <v>12</v>
      </c>
      <c r="C1036" t="s">
        <v>68</v>
      </c>
      <c r="D1036">
        <v>2030</v>
      </c>
      <c r="E1036">
        <v>15</v>
      </c>
      <c r="F1036" s="45">
        <v>100000</v>
      </c>
      <c r="G1036" s="26">
        <v>1</v>
      </c>
      <c r="H1036" s="26">
        <v>1</v>
      </c>
      <c r="I1036" s="16">
        <v>1</v>
      </c>
      <c r="J1036" s="16">
        <v>1</v>
      </c>
      <c r="K1036" s="16">
        <v>1</v>
      </c>
      <c r="L1036" s="16">
        <v>1</v>
      </c>
      <c r="M1036" s="16">
        <v>1</v>
      </c>
    </row>
    <row r="1037" spans="2:13" x14ac:dyDescent="0.25">
      <c r="B1037">
        <v>12</v>
      </c>
      <c r="C1037" t="s">
        <v>68</v>
      </c>
      <c r="D1037">
        <v>2031</v>
      </c>
      <c r="E1037">
        <v>15</v>
      </c>
      <c r="F1037" s="45">
        <v>100000</v>
      </c>
      <c r="G1037" s="26">
        <v>1</v>
      </c>
      <c r="H1037" s="26">
        <v>1</v>
      </c>
      <c r="I1037" s="16">
        <v>1</v>
      </c>
      <c r="J1037" s="16">
        <v>1</v>
      </c>
      <c r="K1037" s="16">
        <v>1</v>
      </c>
      <c r="L1037" s="16">
        <v>1</v>
      </c>
      <c r="M1037" s="16">
        <v>1</v>
      </c>
    </row>
    <row r="1038" spans="2:13" x14ac:dyDescent="0.25">
      <c r="B1038">
        <v>12</v>
      </c>
      <c r="C1038" t="s">
        <v>68</v>
      </c>
      <c r="D1038">
        <v>2032</v>
      </c>
      <c r="E1038">
        <v>15</v>
      </c>
      <c r="F1038" s="45">
        <v>100000</v>
      </c>
      <c r="G1038" s="26">
        <v>1</v>
      </c>
      <c r="H1038" s="26">
        <v>1</v>
      </c>
      <c r="I1038" s="16">
        <v>1</v>
      </c>
      <c r="J1038" s="16">
        <v>1</v>
      </c>
      <c r="K1038" s="16">
        <v>1</v>
      </c>
      <c r="L1038" s="16">
        <v>1</v>
      </c>
      <c r="M1038" s="16">
        <v>1</v>
      </c>
    </row>
    <row r="1039" spans="2:13" x14ac:dyDescent="0.25">
      <c r="B1039">
        <v>12</v>
      </c>
      <c r="C1039" t="s">
        <v>68</v>
      </c>
      <c r="D1039">
        <v>2033</v>
      </c>
      <c r="E1039">
        <v>15</v>
      </c>
      <c r="F1039" s="45">
        <v>100000</v>
      </c>
      <c r="G1039" s="26">
        <v>1</v>
      </c>
      <c r="H1039" s="26">
        <v>1</v>
      </c>
      <c r="I1039" s="16">
        <v>1</v>
      </c>
      <c r="J1039" s="16">
        <v>1</v>
      </c>
      <c r="K1039" s="16">
        <v>1</v>
      </c>
      <c r="L1039" s="16">
        <v>1</v>
      </c>
      <c r="M1039" s="16">
        <v>1</v>
      </c>
    </row>
    <row r="1040" spans="2:13" x14ac:dyDescent="0.25">
      <c r="B1040">
        <v>12</v>
      </c>
      <c r="C1040" t="s">
        <v>68</v>
      </c>
      <c r="D1040">
        <v>2034</v>
      </c>
      <c r="E1040">
        <v>15</v>
      </c>
      <c r="F1040" s="45">
        <v>100000</v>
      </c>
      <c r="G1040" s="26">
        <v>1</v>
      </c>
      <c r="H1040" s="26">
        <v>1</v>
      </c>
      <c r="I1040" s="16">
        <v>1</v>
      </c>
      <c r="J1040" s="16">
        <v>1</v>
      </c>
      <c r="K1040" s="16">
        <v>1</v>
      </c>
      <c r="L1040" s="16">
        <v>1</v>
      </c>
      <c r="M1040" s="16">
        <v>1</v>
      </c>
    </row>
    <row r="1041" spans="2:13" x14ac:dyDescent="0.25">
      <c r="B1041">
        <v>12</v>
      </c>
      <c r="C1041" t="s">
        <v>68</v>
      </c>
      <c r="D1041">
        <v>2035</v>
      </c>
      <c r="E1041">
        <v>15</v>
      </c>
      <c r="F1041" s="45">
        <v>100000</v>
      </c>
      <c r="G1041" s="26">
        <v>1</v>
      </c>
      <c r="H1041" s="26">
        <v>1</v>
      </c>
      <c r="I1041" s="16">
        <v>1</v>
      </c>
      <c r="J1041" s="16">
        <v>1</v>
      </c>
      <c r="K1041" s="16">
        <v>1</v>
      </c>
      <c r="L1041" s="16">
        <v>1</v>
      </c>
      <c r="M1041" s="16">
        <v>1</v>
      </c>
    </row>
    <row r="1042" spans="2:13" x14ac:dyDescent="0.25">
      <c r="B1042">
        <v>12</v>
      </c>
      <c r="C1042" t="s">
        <v>68</v>
      </c>
      <c r="D1042">
        <v>2036</v>
      </c>
      <c r="E1042">
        <v>15</v>
      </c>
      <c r="F1042" s="45">
        <v>100000</v>
      </c>
      <c r="G1042" s="26">
        <v>1</v>
      </c>
      <c r="H1042" s="26">
        <v>1</v>
      </c>
      <c r="I1042" s="16">
        <v>1</v>
      </c>
      <c r="J1042" s="16">
        <v>1</v>
      </c>
      <c r="K1042" s="16">
        <v>1</v>
      </c>
      <c r="L1042" s="16">
        <v>1</v>
      </c>
      <c r="M1042" s="16">
        <v>1</v>
      </c>
    </row>
    <row r="1043" spans="2:13" x14ac:dyDescent="0.25">
      <c r="B1043">
        <v>12</v>
      </c>
      <c r="C1043" t="s">
        <v>68</v>
      </c>
      <c r="D1043">
        <v>2037</v>
      </c>
      <c r="E1043">
        <v>15</v>
      </c>
      <c r="F1043" s="45">
        <v>100000</v>
      </c>
      <c r="G1043" s="26">
        <v>1</v>
      </c>
      <c r="H1043" s="26">
        <v>1</v>
      </c>
      <c r="I1043" s="16">
        <v>1</v>
      </c>
      <c r="J1043" s="16">
        <v>1</v>
      </c>
      <c r="K1043" s="16">
        <v>1</v>
      </c>
      <c r="L1043" s="16">
        <v>1</v>
      </c>
      <c r="M1043" s="16">
        <v>1</v>
      </c>
    </row>
    <row r="1044" spans="2:13" x14ac:dyDescent="0.25">
      <c r="B1044">
        <v>12</v>
      </c>
      <c r="C1044" t="s">
        <v>68</v>
      </c>
      <c r="D1044">
        <v>2038</v>
      </c>
      <c r="E1044">
        <v>15</v>
      </c>
      <c r="F1044" s="45">
        <v>100000</v>
      </c>
      <c r="G1044" s="26">
        <v>1</v>
      </c>
      <c r="H1044" s="26">
        <v>1</v>
      </c>
      <c r="I1044" s="16">
        <v>1</v>
      </c>
      <c r="J1044" s="16">
        <v>1</v>
      </c>
      <c r="K1044" s="16">
        <v>1</v>
      </c>
      <c r="L1044" s="16">
        <v>1</v>
      </c>
      <c r="M1044" s="16">
        <v>1</v>
      </c>
    </row>
    <row r="1045" spans="2:13" x14ac:dyDescent="0.25">
      <c r="B1045">
        <v>12</v>
      </c>
      <c r="C1045" t="s">
        <v>68</v>
      </c>
      <c r="D1045">
        <v>2039</v>
      </c>
      <c r="E1045">
        <v>15</v>
      </c>
      <c r="F1045" s="45">
        <v>100000</v>
      </c>
      <c r="G1045" s="26">
        <v>1</v>
      </c>
      <c r="H1045" s="26">
        <v>1</v>
      </c>
      <c r="I1045" s="16">
        <v>1</v>
      </c>
      <c r="J1045" s="16">
        <v>1</v>
      </c>
      <c r="K1045" s="16">
        <v>1</v>
      </c>
      <c r="L1045" s="16">
        <v>1</v>
      </c>
      <c r="M1045" s="16">
        <v>1</v>
      </c>
    </row>
    <row r="1046" spans="2:13" x14ac:dyDescent="0.25">
      <c r="B1046">
        <v>12</v>
      </c>
      <c r="C1046" t="s">
        <v>68</v>
      </c>
      <c r="D1046">
        <v>2040</v>
      </c>
      <c r="E1046">
        <v>15</v>
      </c>
      <c r="F1046" s="45">
        <v>100000</v>
      </c>
      <c r="G1046" s="26">
        <v>1</v>
      </c>
      <c r="H1046" s="26">
        <v>1</v>
      </c>
      <c r="I1046" s="16">
        <v>1</v>
      </c>
      <c r="J1046" s="16">
        <v>1</v>
      </c>
      <c r="K1046" s="16">
        <v>1</v>
      </c>
      <c r="L1046" s="16">
        <v>1</v>
      </c>
      <c r="M1046" s="16">
        <v>1</v>
      </c>
    </row>
    <row r="1047" spans="2:13" x14ac:dyDescent="0.25">
      <c r="B1047">
        <v>12</v>
      </c>
      <c r="C1047" t="s">
        <v>68</v>
      </c>
      <c r="D1047">
        <v>2041</v>
      </c>
      <c r="E1047">
        <v>15</v>
      </c>
      <c r="F1047" s="45">
        <v>100000</v>
      </c>
      <c r="G1047" s="26">
        <v>1</v>
      </c>
      <c r="H1047" s="26">
        <v>1</v>
      </c>
      <c r="I1047" s="16">
        <v>1</v>
      </c>
      <c r="J1047" s="16">
        <v>1</v>
      </c>
      <c r="K1047" s="16">
        <v>1</v>
      </c>
      <c r="L1047" s="16">
        <v>1</v>
      </c>
      <c r="M1047" s="16">
        <v>1</v>
      </c>
    </row>
    <row r="1048" spans="2:13" x14ac:dyDescent="0.25">
      <c r="B1048">
        <v>12</v>
      </c>
      <c r="C1048" t="s">
        <v>68</v>
      </c>
      <c r="D1048">
        <v>2042</v>
      </c>
      <c r="E1048">
        <v>15</v>
      </c>
      <c r="F1048" s="45">
        <v>100000</v>
      </c>
      <c r="G1048" s="26">
        <v>1</v>
      </c>
      <c r="H1048" s="26">
        <v>1</v>
      </c>
      <c r="I1048" s="16">
        <v>1</v>
      </c>
      <c r="J1048" s="16">
        <v>1</v>
      </c>
      <c r="K1048" s="16">
        <v>1</v>
      </c>
      <c r="L1048" s="16">
        <v>1</v>
      </c>
      <c r="M1048" s="16">
        <v>1</v>
      </c>
    </row>
    <row r="1049" spans="2:13" x14ac:dyDescent="0.25">
      <c r="B1049">
        <v>12</v>
      </c>
      <c r="C1049" t="s">
        <v>68</v>
      </c>
      <c r="D1049">
        <v>2043</v>
      </c>
      <c r="E1049">
        <v>15</v>
      </c>
      <c r="F1049" s="45">
        <v>100000</v>
      </c>
      <c r="G1049" s="26">
        <v>1</v>
      </c>
      <c r="H1049" s="26">
        <v>1</v>
      </c>
      <c r="I1049" s="16">
        <v>1</v>
      </c>
      <c r="J1049" s="16">
        <v>1</v>
      </c>
      <c r="K1049" s="16">
        <v>1</v>
      </c>
      <c r="L1049" s="16">
        <v>1</v>
      </c>
      <c r="M1049" s="16">
        <v>1</v>
      </c>
    </row>
    <row r="1050" spans="2:13" x14ac:dyDescent="0.25">
      <c r="B1050">
        <v>12</v>
      </c>
      <c r="C1050" t="s">
        <v>68</v>
      </c>
      <c r="D1050">
        <v>2044</v>
      </c>
      <c r="E1050">
        <v>15</v>
      </c>
      <c r="F1050" s="45">
        <v>100000</v>
      </c>
      <c r="G1050" s="26">
        <v>1</v>
      </c>
      <c r="H1050" s="26">
        <v>1</v>
      </c>
      <c r="I1050" s="16">
        <v>1</v>
      </c>
      <c r="J1050" s="16">
        <v>1</v>
      </c>
      <c r="K1050" s="16">
        <v>1</v>
      </c>
      <c r="L1050" s="16">
        <v>1</v>
      </c>
      <c r="M1050" s="16">
        <v>1</v>
      </c>
    </row>
    <row r="1051" spans="2:13" x14ac:dyDescent="0.25">
      <c r="B1051">
        <v>12</v>
      </c>
      <c r="C1051" t="s">
        <v>68</v>
      </c>
      <c r="D1051">
        <v>2045</v>
      </c>
      <c r="E1051">
        <v>15</v>
      </c>
      <c r="F1051" s="45">
        <v>100000</v>
      </c>
      <c r="G1051" s="26">
        <v>1</v>
      </c>
      <c r="H1051" s="26">
        <v>1</v>
      </c>
      <c r="I1051" s="16">
        <v>1</v>
      </c>
      <c r="J1051" s="16">
        <v>1</v>
      </c>
      <c r="K1051" s="16">
        <v>1</v>
      </c>
      <c r="L1051" s="16">
        <v>1</v>
      </c>
      <c r="M1051" s="16">
        <v>1</v>
      </c>
    </row>
    <row r="1052" spans="2:13" x14ac:dyDescent="0.25">
      <c r="B1052">
        <v>12</v>
      </c>
      <c r="C1052" t="s">
        <v>68</v>
      </c>
      <c r="D1052">
        <v>2046</v>
      </c>
      <c r="E1052">
        <v>15</v>
      </c>
      <c r="F1052" s="45">
        <v>100000</v>
      </c>
      <c r="G1052" s="26">
        <v>1</v>
      </c>
      <c r="H1052" s="26">
        <v>1</v>
      </c>
      <c r="I1052" s="16">
        <v>1</v>
      </c>
      <c r="J1052" s="16">
        <v>1</v>
      </c>
      <c r="K1052" s="16">
        <v>1</v>
      </c>
      <c r="L1052" s="16">
        <v>1</v>
      </c>
      <c r="M1052" s="16">
        <v>1</v>
      </c>
    </row>
    <row r="1053" spans="2:13" x14ac:dyDescent="0.25">
      <c r="B1053">
        <v>12</v>
      </c>
      <c r="C1053" t="s">
        <v>68</v>
      </c>
      <c r="D1053">
        <v>2047</v>
      </c>
      <c r="E1053">
        <v>15</v>
      </c>
      <c r="F1053" s="45">
        <v>100000</v>
      </c>
      <c r="G1053" s="26">
        <v>1</v>
      </c>
      <c r="H1053" s="26">
        <v>1</v>
      </c>
      <c r="I1053" s="16">
        <v>1</v>
      </c>
      <c r="J1053" s="16">
        <v>1</v>
      </c>
      <c r="K1053" s="16">
        <v>1</v>
      </c>
      <c r="L1053" s="16">
        <v>1</v>
      </c>
      <c r="M1053" s="16">
        <v>1</v>
      </c>
    </row>
    <row r="1054" spans="2:13" x14ac:dyDescent="0.25">
      <c r="B1054">
        <v>12</v>
      </c>
      <c r="C1054" t="s">
        <v>68</v>
      </c>
      <c r="D1054">
        <v>2048</v>
      </c>
      <c r="E1054">
        <v>15</v>
      </c>
      <c r="F1054" s="45">
        <v>100000</v>
      </c>
      <c r="G1054" s="26">
        <v>1</v>
      </c>
      <c r="H1054" s="26">
        <v>1</v>
      </c>
      <c r="I1054" s="16">
        <v>1</v>
      </c>
      <c r="J1054" s="16">
        <v>1</v>
      </c>
      <c r="K1054" s="16">
        <v>1</v>
      </c>
      <c r="L1054" s="16">
        <v>1</v>
      </c>
      <c r="M1054" s="16">
        <v>1</v>
      </c>
    </row>
    <row r="1055" spans="2:13" x14ac:dyDescent="0.25">
      <c r="B1055">
        <v>12</v>
      </c>
      <c r="C1055" t="s">
        <v>68</v>
      </c>
      <c r="D1055">
        <v>2049</v>
      </c>
      <c r="E1055">
        <v>15</v>
      </c>
      <c r="F1055" s="45">
        <v>100000</v>
      </c>
      <c r="G1055" s="26">
        <v>1</v>
      </c>
      <c r="H1055" s="26">
        <v>1</v>
      </c>
      <c r="I1055" s="16">
        <v>1</v>
      </c>
      <c r="J1055" s="16">
        <v>1</v>
      </c>
      <c r="K1055" s="16">
        <v>1</v>
      </c>
      <c r="L1055" s="16">
        <v>1</v>
      </c>
      <c r="M1055" s="16">
        <v>1</v>
      </c>
    </row>
    <row r="1056" spans="2:13" x14ac:dyDescent="0.25">
      <c r="B1056">
        <v>12</v>
      </c>
      <c r="C1056" t="s">
        <v>68</v>
      </c>
      <c r="D1056">
        <v>2050</v>
      </c>
      <c r="E1056">
        <v>15</v>
      </c>
      <c r="F1056" s="45">
        <v>100000</v>
      </c>
      <c r="G1056" s="26">
        <v>1</v>
      </c>
      <c r="H1056" s="26">
        <v>1</v>
      </c>
      <c r="I1056" s="16">
        <v>1</v>
      </c>
      <c r="J1056" s="16">
        <v>1</v>
      </c>
      <c r="K1056" s="16">
        <v>1</v>
      </c>
      <c r="L1056" s="16">
        <v>1</v>
      </c>
      <c r="M1056" s="16">
        <v>1</v>
      </c>
    </row>
    <row r="1057" spans="2:13" x14ac:dyDescent="0.25">
      <c r="B1057">
        <v>13</v>
      </c>
      <c r="C1057" t="s">
        <v>110</v>
      </c>
      <c r="D1057">
        <v>2020</v>
      </c>
      <c r="E1057">
        <v>15</v>
      </c>
      <c r="F1057">
        <v>100000</v>
      </c>
      <c r="G1057" s="16">
        <v>1</v>
      </c>
      <c r="H1057" s="16">
        <v>1</v>
      </c>
      <c r="I1057" s="16">
        <v>1</v>
      </c>
      <c r="J1057" s="16">
        <v>1</v>
      </c>
      <c r="K1057" s="16">
        <v>1</v>
      </c>
      <c r="L1057" s="16">
        <v>1</v>
      </c>
      <c r="M1057" s="16">
        <v>1</v>
      </c>
    </row>
    <row r="1058" spans="2:13" x14ac:dyDescent="0.25">
      <c r="B1058">
        <v>13</v>
      </c>
      <c r="C1058" t="s">
        <v>110</v>
      </c>
      <c r="D1058">
        <v>2021</v>
      </c>
      <c r="E1058">
        <v>15</v>
      </c>
      <c r="F1058">
        <v>100000</v>
      </c>
      <c r="G1058" s="16">
        <v>1</v>
      </c>
      <c r="H1058" s="16">
        <v>0.98629999999999995</v>
      </c>
      <c r="I1058" s="16">
        <v>1</v>
      </c>
      <c r="J1058" s="16">
        <v>1</v>
      </c>
      <c r="K1058" s="16">
        <v>1</v>
      </c>
      <c r="L1058" s="16">
        <v>1</v>
      </c>
      <c r="M1058" s="16">
        <v>1</v>
      </c>
    </row>
    <row r="1059" spans="2:13" x14ac:dyDescent="0.25">
      <c r="B1059">
        <v>13</v>
      </c>
      <c r="C1059" t="s">
        <v>110</v>
      </c>
      <c r="D1059">
        <v>2022</v>
      </c>
      <c r="E1059">
        <v>15</v>
      </c>
      <c r="F1059">
        <v>100000</v>
      </c>
      <c r="G1059" s="16">
        <v>1</v>
      </c>
      <c r="H1059" s="16">
        <v>0.97260000000000002</v>
      </c>
      <c r="I1059" s="16">
        <v>1</v>
      </c>
      <c r="J1059" s="16">
        <v>1</v>
      </c>
      <c r="K1059" s="16">
        <v>1</v>
      </c>
      <c r="L1059" s="16">
        <v>1</v>
      </c>
      <c r="M1059" s="16">
        <v>1</v>
      </c>
    </row>
    <row r="1060" spans="2:13" x14ac:dyDescent="0.25">
      <c r="B1060">
        <v>13</v>
      </c>
      <c r="C1060" t="s">
        <v>110</v>
      </c>
      <c r="D1060">
        <v>2023</v>
      </c>
      <c r="E1060">
        <v>15</v>
      </c>
      <c r="F1060">
        <v>100000</v>
      </c>
      <c r="G1060" s="16">
        <v>1</v>
      </c>
      <c r="H1060" s="16">
        <v>0.95889999999999997</v>
      </c>
      <c r="I1060" s="16">
        <v>1</v>
      </c>
      <c r="J1060" s="16">
        <v>1</v>
      </c>
      <c r="K1060" s="16">
        <v>1</v>
      </c>
      <c r="L1060" s="16">
        <v>1</v>
      </c>
      <c r="M1060" s="16">
        <v>1</v>
      </c>
    </row>
    <row r="1061" spans="2:13" x14ac:dyDescent="0.25">
      <c r="B1061">
        <v>13</v>
      </c>
      <c r="C1061" t="s">
        <v>110</v>
      </c>
      <c r="D1061">
        <v>2024</v>
      </c>
      <c r="E1061">
        <v>15</v>
      </c>
      <c r="F1061">
        <v>100000</v>
      </c>
      <c r="G1061" s="16">
        <v>1</v>
      </c>
      <c r="H1061" s="16">
        <v>0.94520000000000004</v>
      </c>
      <c r="I1061" s="16">
        <v>1</v>
      </c>
      <c r="J1061" s="16">
        <v>1</v>
      </c>
      <c r="K1061" s="16">
        <v>1</v>
      </c>
      <c r="L1061" s="16">
        <v>1</v>
      </c>
      <c r="M1061" s="16">
        <v>1</v>
      </c>
    </row>
    <row r="1062" spans="2:13" x14ac:dyDescent="0.25">
      <c r="B1062">
        <v>13</v>
      </c>
      <c r="C1062" t="s">
        <v>110</v>
      </c>
      <c r="D1062">
        <v>2025</v>
      </c>
      <c r="E1062">
        <v>15</v>
      </c>
      <c r="F1062">
        <v>100000</v>
      </c>
      <c r="G1062" s="16">
        <v>1</v>
      </c>
      <c r="H1062" s="16">
        <v>0.93149999999999999</v>
      </c>
      <c r="I1062" s="16">
        <v>1</v>
      </c>
      <c r="J1062" s="16">
        <v>1</v>
      </c>
      <c r="K1062" s="16">
        <v>1</v>
      </c>
      <c r="L1062" s="16">
        <v>1</v>
      </c>
      <c r="M1062" s="16">
        <v>1</v>
      </c>
    </row>
    <row r="1063" spans="2:13" x14ac:dyDescent="0.25">
      <c r="B1063">
        <v>13</v>
      </c>
      <c r="C1063" t="s">
        <v>110</v>
      </c>
      <c r="D1063">
        <v>2026</v>
      </c>
      <c r="E1063">
        <v>15</v>
      </c>
      <c r="F1063">
        <v>100000</v>
      </c>
      <c r="G1063" s="16">
        <v>1</v>
      </c>
      <c r="H1063" s="16">
        <v>0.91757999999999995</v>
      </c>
      <c r="I1063" s="16">
        <v>1</v>
      </c>
      <c r="J1063" s="16">
        <v>1</v>
      </c>
      <c r="K1063" s="16">
        <v>1</v>
      </c>
      <c r="L1063" s="16">
        <v>1</v>
      </c>
      <c r="M1063" s="16">
        <v>1</v>
      </c>
    </row>
    <row r="1064" spans="2:13" x14ac:dyDescent="0.25">
      <c r="B1064">
        <v>13</v>
      </c>
      <c r="C1064" t="s">
        <v>110</v>
      </c>
      <c r="D1064">
        <v>2027</v>
      </c>
      <c r="E1064">
        <v>15</v>
      </c>
      <c r="F1064">
        <v>100000</v>
      </c>
      <c r="G1064" s="16">
        <v>1</v>
      </c>
      <c r="H1064" s="16">
        <v>0.90366000000000002</v>
      </c>
      <c r="I1064" s="16">
        <v>1</v>
      </c>
      <c r="J1064" s="16">
        <v>1</v>
      </c>
      <c r="K1064" s="16">
        <v>1</v>
      </c>
      <c r="L1064" s="16">
        <v>1</v>
      </c>
      <c r="M1064" s="16">
        <v>1</v>
      </c>
    </row>
    <row r="1065" spans="2:13" x14ac:dyDescent="0.25">
      <c r="B1065">
        <v>13</v>
      </c>
      <c r="C1065" t="s">
        <v>110</v>
      </c>
      <c r="D1065">
        <v>2028</v>
      </c>
      <c r="E1065">
        <v>15</v>
      </c>
      <c r="F1065">
        <v>100000</v>
      </c>
      <c r="G1065" s="16">
        <v>1</v>
      </c>
      <c r="H1065" s="16">
        <v>0.88973999999999998</v>
      </c>
      <c r="I1065" s="16">
        <v>1</v>
      </c>
      <c r="J1065" s="16">
        <v>1</v>
      </c>
      <c r="K1065" s="16">
        <v>1</v>
      </c>
      <c r="L1065" s="16">
        <v>1</v>
      </c>
      <c r="M1065" s="16">
        <v>1</v>
      </c>
    </row>
    <row r="1066" spans="2:13" x14ac:dyDescent="0.25">
      <c r="B1066">
        <v>13</v>
      </c>
      <c r="C1066" t="s">
        <v>110</v>
      </c>
      <c r="D1066">
        <v>2029</v>
      </c>
      <c r="E1066">
        <v>15</v>
      </c>
      <c r="F1066">
        <v>100000</v>
      </c>
      <c r="G1066" s="16">
        <v>1</v>
      </c>
      <c r="H1066" s="16">
        <v>0.87582000000000004</v>
      </c>
      <c r="I1066" s="16">
        <v>1</v>
      </c>
      <c r="J1066" s="16">
        <v>1</v>
      </c>
      <c r="K1066" s="16">
        <v>1</v>
      </c>
      <c r="L1066" s="16">
        <v>1</v>
      </c>
      <c r="M1066" s="16">
        <v>1</v>
      </c>
    </row>
    <row r="1067" spans="2:13" x14ac:dyDescent="0.25">
      <c r="B1067">
        <v>13</v>
      </c>
      <c r="C1067" t="s">
        <v>110</v>
      </c>
      <c r="D1067">
        <v>2030</v>
      </c>
      <c r="E1067">
        <v>15</v>
      </c>
      <c r="F1067">
        <v>100000</v>
      </c>
      <c r="G1067" s="16">
        <v>1</v>
      </c>
      <c r="H1067" s="16">
        <v>0.8619</v>
      </c>
      <c r="I1067" s="16">
        <v>1</v>
      </c>
      <c r="J1067" s="16">
        <v>1</v>
      </c>
      <c r="K1067" s="16">
        <v>1</v>
      </c>
      <c r="L1067" s="16">
        <v>1</v>
      </c>
      <c r="M1067" s="16">
        <v>1</v>
      </c>
    </row>
    <row r="1068" spans="2:13" x14ac:dyDescent="0.25">
      <c r="B1068">
        <v>13</v>
      </c>
      <c r="C1068" t="s">
        <v>110</v>
      </c>
      <c r="D1068">
        <v>2031</v>
      </c>
      <c r="E1068">
        <v>15</v>
      </c>
      <c r="F1068">
        <v>100000</v>
      </c>
      <c r="G1068" s="16">
        <v>1</v>
      </c>
      <c r="H1068" s="16">
        <v>0.8619</v>
      </c>
      <c r="I1068" s="16">
        <v>1</v>
      </c>
      <c r="J1068" s="16">
        <v>1</v>
      </c>
      <c r="K1068" s="16">
        <v>1</v>
      </c>
      <c r="L1068" s="16">
        <v>1</v>
      </c>
      <c r="M1068" s="16">
        <v>1</v>
      </c>
    </row>
    <row r="1069" spans="2:13" x14ac:dyDescent="0.25">
      <c r="B1069">
        <v>13</v>
      </c>
      <c r="C1069" t="s">
        <v>110</v>
      </c>
      <c r="D1069">
        <v>2032</v>
      </c>
      <c r="E1069">
        <v>15</v>
      </c>
      <c r="F1069">
        <v>100000</v>
      </c>
      <c r="G1069" s="16">
        <v>1</v>
      </c>
      <c r="H1069" s="16">
        <v>0.8619</v>
      </c>
      <c r="I1069" s="16">
        <v>1</v>
      </c>
      <c r="J1069" s="16">
        <v>1</v>
      </c>
      <c r="K1069" s="16">
        <v>1</v>
      </c>
      <c r="L1069" s="16">
        <v>1</v>
      </c>
      <c r="M1069" s="16">
        <v>1</v>
      </c>
    </row>
    <row r="1070" spans="2:13" x14ac:dyDescent="0.25">
      <c r="B1070">
        <v>13</v>
      </c>
      <c r="C1070" t="s">
        <v>110</v>
      </c>
      <c r="D1070">
        <v>2033</v>
      </c>
      <c r="E1070">
        <v>15</v>
      </c>
      <c r="F1070">
        <v>100000</v>
      </c>
      <c r="G1070" s="16">
        <v>1</v>
      </c>
      <c r="H1070" s="16">
        <v>0.8619</v>
      </c>
      <c r="I1070" s="16">
        <v>1</v>
      </c>
      <c r="J1070" s="16">
        <v>1</v>
      </c>
      <c r="K1070" s="16">
        <v>1</v>
      </c>
      <c r="L1070" s="16">
        <v>1</v>
      </c>
      <c r="M1070" s="16">
        <v>1</v>
      </c>
    </row>
    <row r="1071" spans="2:13" x14ac:dyDescent="0.25">
      <c r="B1071">
        <v>13</v>
      </c>
      <c r="C1071" t="s">
        <v>110</v>
      </c>
      <c r="D1071">
        <v>2034</v>
      </c>
      <c r="E1071">
        <v>15</v>
      </c>
      <c r="F1071">
        <v>100000</v>
      </c>
      <c r="G1071" s="16">
        <v>1</v>
      </c>
      <c r="H1071" s="16">
        <v>0.8619</v>
      </c>
      <c r="I1071" s="16">
        <v>1</v>
      </c>
      <c r="J1071" s="16">
        <v>1</v>
      </c>
      <c r="K1071" s="16">
        <v>1</v>
      </c>
      <c r="L1071" s="16">
        <v>1</v>
      </c>
      <c r="M1071" s="16">
        <v>1</v>
      </c>
    </row>
    <row r="1072" spans="2:13" x14ac:dyDescent="0.25">
      <c r="B1072">
        <v>13</v>
      </c>
      <c r="C1072" t="s">
        <v>110</v>
      </c>
      <c r="D1072">
        <v>2035</v>
      </c>
      <c r="E1072">
        <v>15</v>
      </c>
      <c r="F1072">
        <v>100000</v>
      </c>
      <c r="G1072" s="16">
        <v>1</v>
      </c>
      <c r="H1072" s="16">
        <v>0.8619</v>
      </c>
      <c r="I1072" s="16">
        <v>1</v>
      </c>
      <c r="J1072" s="16">
        <v>1</v>
      </c>
      <c r="K1072" s="16">
        <v>1</v>
      </c>
      <c r="L1072" s="16">
        <v>1</v>
      </c>
      <c r="M1072" s="16">
        <v>1</v>
      </c>
    </row>
    <row r="1073" spans="2:13" x14ac:dyDescent="0.25">
      <c r="B1073">
        <v>13</v>
      </c>
      <c r="C1073" t="s">
        <v>110</v>
      </c>
      <c r="D1073">
        <v>2036</v>
      </c>
      <c r="E1073">
        <v>15</v>
      </c>
      <c r="F1073">
        <v>100000</v>
      </c>
      <c r="G1073" s="16">
        <v>1</v>
      </c>
      <c r="H1073" s="16">
        <v>0.8619</v>
      </c>
      <c r="I1073" s="16">
        <v>1</v>
      </c>
      <c r="J1073" s="16">
        <v>1</v>
      </c>
      <c r="K1073" s="16">
        <v>1</v>
      </c>
      <c r="L1073" s="16">
        <v>1</v>
      </c>
      <c r="M1073" s="16">
        <v>1</v>
      </c>
    </row>
    <row r="1074" spans="2:13" x14ac:dyDescent="0.25">
      <c r="B1074">
        <v>13</v>
      </c>
      <c r="C1074" t="s">
        <v>110</v>
      </c>
      <c r="D1074">
        <v>2037</v>
      </c>
      <c r="E1074">
        <v>15</v>
      </c>
      <c r="F1074">
        <v>100000</v>
      </c>
      <c r="G1074" s="16">
        <v>1</v>
      </c>
      <c r="H1074" s="16">
        <v>0.8619</v>
      </c>
      <c r="I1074" s="16">
        <v>1</v>
      </c>
      <c r="J1074" s="16">
        <v>1</v>
      </c>
      <c r="K1074" s="16">
        <v>1</v>
      </c>
      <c r="L1074" s="16">
        <v>1</v>
      </c>
      <c r="M1074" s="16">
        <v>1</v>
      </c>
    </row>
    <row r="1075" spans="2:13" x14ac:dyDescent="0.25">
      <c r="B1075">
        <v>13</v>
      </c>
      <c r="C1075" t="s">
        <v>110</v>
      </c>
      <c r="D1075">
        <v>2038</v>
      </c>
      <c r="E1075">
        <v>15</v>
      </c>
      <c r="F1075">
        <v>100000</v>
      </c>
      <c r="G1075" s="16">
        <v>1</v>
      </c>
      <c r="H1075" s="16">
        <v>0.8619</v>
      </c>
      <c r="I1075" s="16">
        <v>1</v>
      </c>
      <c r="J1075" s="16">
        <v>1</v>
      </c>
      <c r="K1075" s="16">
        <v>1</v>
      </c>
      <c r="L1075" s="16">
        <v>1</v>
      </c>
      <c r="M1075" s="16">
        <v>1</v>
      </c>
    </row>
    <row r="1076" spans="2:13" x14ac:dyDescent="0.25">
      <c r="B1076">
        <v>13</v>
      </c>
      <c r="C1076" t="s">
        <v>110</v>
      </c>
      <c r="D1076">
        <v>2039</v>
      </c>
      <c r="E1076">
        <v>15</v>
      </c>
      <c r="F1076">
        <v>100000</v>
      </c>
      <c r="G1076" s="16">
        <v>1</v>
      </c>
      <c r="H1076" s="16">
        <v>0.8619</v>
      </c>
      <c r="I1076" s="16">
        <v>1</v>
      </c>
      <c r="J1076" s="16">
        <v>1</v>
      </c>
      <c r="K1076" s="16">
        <v>1</v>
      </c>
      <c r="L1076" s="16">
        <v>1</v>
      </c>
      <c r="M1076" s="16">
        <v>1</v>
      </c>
    </row>
    <row r="1077" spans="2:13" x14ac:dyDescent="0.25">
      <c r="B1077">
        <v>13</v>
      </c>
      <c r="C1077" t="s">
        <v>110</v>
      </c>
      <c r="D1077">
        <v>2040</v>
      </c>
      <c r="E1077">
        <v>15</v>
      </c>
      <c r="F1077">
        <v>100000</v>
      </c>
      <c r="G1077" s="16">
        <v>1</v>
      </c>
      <c r="H1077" s="16">
        <v>0.8619</v>
      </c>
      <c r="I1077" s="16">
        <v>1</v>
      </c>
      <c r="J1077" s="16">
        <v>1</v>
      </c>
      <c r="K1077" s="16">
        <v>1</v>
      </c>
      <c r="L1077" s="16">
        <v>1</v>
      </c>
      <c r="M1077" s="16">
        <v>1</v>
      </c>
    </row>
    <row r="1078" spans="2:13" x14ac:dyDescent="0.25">
      <c r="B1078">
        <v>13</v>
      </c>
      <c r="C1078" t="s">
        <v>110</v>
      </c>
      <c r="D1078">
        <v>2041</v>
      </c>
      <c r="E1078">
        <v>15</v>
      </c>
      <c r="F1078">
        <v>100000</v>
      </c>
      <c r="G1078" s="16">
        <v>1</v>
      </c>
      <c r="H1078" s="16">
        <v>0.8619</v>
      </c>
      <c r="I1078" s="16">
        <v>1</v>
      </c>
      <c r="J1078" s="16">
        <v>1</v>
      </c>
      <c r="K1078" s="16">
        <v>1</v>
      </c>
      <c r="L1078" s="16">
        <v>1</v>
      </c>
      <c r="M1078" s="16">
        <v>1</v>
      </c>
    </row>
    <row r="1079" spans="2:13" x14ac:dyDescent="0.25">
      <c r="B1079">
        <v>13</v>
      </c>
      <c r="C1079" t="s">
        <v>110</v>
      </c>
      <c r="D1079">
        <v>2042</v>
      </c>
      <c r="E1079">
        <v>15</v>
      </c>
      <c r="F1079">
        <v>100000</v>
      </c>
      <c r="G1079" s="16">
        <v>1</v>
      </c>
      <c r="H1079" s="16">
        <v>0.8619</v>
      </c>
      <c r="I1079" s="16">
        <v>1</v>
      </c>
      <c r="J1079" s="16">
        <v>1</v>
      </c>
      <c r="K1079" s="16">
        <v>1</v>
      </c>
      <c r="L1079" s="16">
        <v>1</v>
      </c>
      <c r="M1079" s="16">
        <v>1</v>
      </c>
    </row>
    <row r="1080" spans="2:13" x14ac:dyDescent="0.25">
      <c r="B1080">
        <v>13</v>
      </c>
      <c r="C1080" t="s">
        <v>110</v>
      </c>
      <c r="D1080">
        <v>2043</v>
      </c>
      <c r="E1080">
        <v>15</v>
      </c>
      <c r="F1080">
        <v>100000</v>
      </c>
      <c r="G1080" s="16">
        <v>1</v>
      </c>
      <c r="H1080" s="16">
        <v>0.8619</v>
      </c>
      <c r="I1080" s="16">
        <v>1</v>
      </c>
      <c r="J1080" s="16">
        <v>1</v>
      </c>
      <c r="K1080" s="16">
        <v>1</v>
      </c>
      <c r="L1080" s="16">
        <v>1</v>
      </c>
      <c r="M1080" s="16">
        <v>1</v>
      </c>
    </row>
    <row r="1081" spans="2:13" x14ac:dyDescent="0.25">
      <c r="B1081">
        <v>13</v>
      </c>
      <c r="C1081" t="s">
        <v>110</v>
      </c>
      <c r="D1081">
        <v>2044</v>
      </c>
      <c r="E1081">
        <v>15</v>
      </c>
      <c r="F1081">
        <v>100000</v>
      </c>
      <c r="G1081" s="16">
        <v>1</v>
      </c>
      <c r="H1081" s="16">
        <v>0.8619</v>
      </c>
      <c r="I1081" s="16">
        <v>1</v>
      </c>
      <c r="J1081" s="16">
        <v>1</v>
      </c>
      <c r="K1081" s="16">
        <v>1</v>
      </c>
      <c r="L1081" s="16">
        <v>1</v>
      </c>
      <c r="M1081" s="16">
        <v>1</v>
      </c>
    </row>
    <row r="1082" spans="2:13" x14ac:dyDescent="0.25">
      <c r="B1082">
        <v>13</v>
      </c>
      <c r="C1082" t="s">
        <v>110</v>
      </c>
      <c r="D1082">
        <v>2045</v>
      </c>
      <c r="E1082">
        <v>15</v>
      </c>
      <c r="F1082">
        <v>100000</v>
      </c>
      <c r="G1082" s="16">
        <v>1</v>
      </c>
      <c r="H1082" s="16">
        <v>0.8619</v>
      </c>
      <c r="I1082" s="16">
        <v>1</v>
      </c>
      <c r="J1082" s="16">
        <v>1</v>
      </c>
      <c r="K1082" s="16">
        <v>1</v>
      </c>
      <c r="L1082" s="16">
        <v>1</v>
      </c>
      <c r="M1082" s="16">
        <v>1</v>
      </c>
    </row>
    <row r="1083" spans="2:13" x14ac:dyDescent="0.25">
      <c r="B1083">
        <v>13</v>
      </c>
      <c r="C1083" t="s">
        <v>110</v>
      </c>
      <c r="D1083">
        <v>2046</v>
      </c>
      <c r="E1083">
        <v>15</v>
      </c>
      <c r="F1083">
        <v>100000</v>
      </c>
      <c r="G1083" s="16">
        <v>1</v>
      </c>
      <c r="H1083" s="16">
        <v>0.8619</v>
      </c>
      <c r="I1083" s="16">
        <v>1</v>
      </c>
      <c r="J1083" s="16">
        <v>1</v>
      </c>
      <c r="K1083" s="16">
        <v>1</v>
      </c>
      <c r="L1083" s="16">
        <v>1</v>
      </c>
      <c r="M1083" s="16">
        <v>1</v>
      </c>
    </row>
    <row r="1084" spans="2:13" x14ac:dyDescent="0.25">
      <c r="B1084">
        <v>13</v>
      </c>
      <c r="C1084" t="s">
        <v>110</v>
      </c>
      <c r="D1084">
        <v>2047</v>
      </c>
      <c r="E1084">
        <v>15</v>
      </c>
      <c r="F1084">
        <v>100000</v>
      </c>
      <c r="G1084" s="16">
        <v>1</v>
      </c>
      <c r="H1084" s="16">
        <v>0.8619</v>
      </c>
      <c r="I1084" s="16">
        <v>1</v>
      </c>
      <c r="J1084" s="16">
        <v>1</v>
      </c>
      <c r="K1084" s="16">
        <v>1</v>
      </c>
      <c r="L1084" s="16">
        <v>1</v>
      </c>
      <c r="M1084" s="16">
        <v>1</v>
      </c>
    </row>
    <row r="1085" spans="2:13" x14ac:dyDescent="0.25">
      <c r="B1085">
        <v>13</v>
      </c>
      <c r="C1085" t="s">
        <v>110</v>
      </c>
      <c r="D1085">
        <v>2048</v>
      </c>
      <c r="E1085">
        <v>15</v>
      </c>
      <c r="F1085">
        <v>100000</v>
      </c>
      <c r="G1085" s="16">
        <v>1</v>
      </c>
      <c r="H1085" s="16">
        <v>0.8619</v>
      </c>
      <c r="I1085" s="16">
        <v>1</v>
      </c>
      <c r="J1085" s="16">
        <v>1</v>
      </c>
      <c r="K1085" s="16">
        <v>1</v>
      </c>
      <c r="L1085" s="16">
        <v>1</v>
      </c>
      <c r="M1085" s="16">
        <v>1</v>
      </c>
    </row>
    <row r="1086" spans="2:13" x14ac:dyDescent="0.25">
      <c r="B1086">
        <v>13</v>
      </c>
      <c r="C1086" t="s">
        <v>110</v>
      </c>
      <c r="D1086">
        <v>2049</v>
      </c>
      <c r="E1086">
        <v>15</v>
      </c>
      <c r="F1086">
        <v>100000</v>
      </c>
      <c r="G1086" s="16">
        <v>1</v>
      </c>
      <c r="H1086" s="16">
        <v>0.8619</v>
      </c>
      <c r="I1086" s="16">
        <v>1</v>
      </c>
      <c r="J1086" s="16">
        <v>1</v>
      </c>
      <c r="K1086" s="16">
        <v>1</v>
      </c>
      <c r="L1086" s="16">
        <v>1</v>
      </c>
      <c r="M1086" s="16">
        <v>1</v>
      </c>
    </row>
    <row r="1087" spans="2:13" x14ac:dyDescent="0.25">
      <c r="B1087">
        <v>13</v>
      </c>
      <c r="C1087" t="s">
        <v>110</v>
      </c>
      <c r="D1087">
        <v>2050</v>
      </c>
      <c r="E1087">
        <v>15</v>
      </c>
      <c r="F1087">
        <v>100000</v>
      </c>
      <c r="G1087" s="16">
        <v>1</v>
      </c>
      <c r="H1087" s="16">
        <v>0.8619</v>
      </c>
      <c r="I1087" s="16">
        <v>1</v>
      </c>
      <c r="J1087" s="16">
        <v>1</v>
      </c>
      <c r="K1087" s="16">
        <v>1</v>
      </c>
      <c r="L1087" s="16">
        <v>1</v>
      </c>
      <c r="M1087" s="16">
        <v>1</v>
      </c>
    </row>
    <row r="1088" spans="2:13" x14ac:dyDescent="0.25">
      <c r="B1088">
        <v>14</v>
      </c>
      <c r="C1088" t="s">
        <v>103</v>
      </c>
      <c r="D1088">
        <v>2020</v>
      </c>
      <c r="E1088">
        <v>15</v>
      </c>
      <c r="F1088" s="45">
        <v>100000</v>
      </c>
      <c r="G1088" s="26">
        <v>1</v>
      </c>
      <c r="H1088" s="26">
        <v>1</v>
      </c>
      <c r="I1088" s="16">
        <v>1</v>
      </c>
      <c r="J1088" s="16">
        <v>1</v>
      </c>
      <c r="K1088" s="16">
        <v>1</v>
      </c>
      <c r="L1088" s="16">
        <v>1</v>
      </c>
      <c r="M1088" s="16">
        <v>1</v>
      </c>
    </row>
    <row r="1089" spans="2:13" x14ac:dyDescent="0.25">
      <c r="B1089">
        <v>14</v>
      </c>
      <c r="C1089" t="s">
        <v>103</v>
      </c>
      <c r="D1089">
        <v>2021</v>
      </c>
      <c r="E1089">
        <v>15</v>
      </c>
      <c r="F1089" s="45">
        <v>100000</v>
      </c>
      <c r="G1089" s="26">
        <v>1</v>
      </c>
      <c r="H1089" s="26">
        <v>0.98799999999999999</v>
      </c>
      <c r="I1089" s="16">
        <v>1</v>
      </c>
      <c r="J1089" s="16">
        <v>1</v>
      </c>
      <c r="K1089" s="16">
        <v>1</v>
      </c>
      <c r="L1089" s="16">
        <v>1</v>
      </c>
      <c r="M1089" s="16">
        <v>1</v>
      </c>
    </row>
    <row r="1090" spans="2:13" x14ac:dyDescent="0.25">
      <c r="B1090">
        <v>14</v>
      </c>
      <c r="C1090" t="s">
        <v>103</v>
      </c>
      <c r="D1090">
        <v>2022</v>
      </c>
      <c r="E1090">
        <v>15</v>
      </c>
      <c r="F1090" s="45">
        <v>100000</v>
      </c>
      <c r="G1090" s="26">
        <v>1</v>
      </c>
      <c r="H1090" s="26">
        <v>0.97599999999999998</v>
      </c>
      <c r="I1090" s="16">
        <v>1</v>
      </c>
      <c r="J1090" s="16">
        <v>1</v>
      </c>
      <c r="K1090" s="16">
        <v>1</v>
      </c>
      <c r="L1090" s="16">
        <v>1</v>
      </c>
      <c r="M1090" s="16">
        <v>1</v>
      </c>
    </row>
    <row r="1091" spans="2:13" x14ac:dyDescent="0.25">
      <c r="B1091">
        <v>14</v>
      </c>
      <c r="C1091" t="s">
        <v>103</v>
      </c>
      <c r="D1091">
        <v>2023</v>
      </c>
      <c r="E1091">
        <v>15</v>
      </c>
      <c r="F1091" s="45">
        <v>100000</v>
      </c>
      <c r="G1091" s="26">
        <v>1</v>
      </c>
      <c r="H1091" s="26">
        <v>0.96399999999999997</v>
      </c>
      <c r="I1091" s="16">
        <v>1</v>
      </c>
      <c r="J1091" s="16">
        <v>1</v>
      </c>
      <c r="K1091" s="16">
        <v>1</v>
      </c>
      <c r="L1091" s="16">
        <v>1</v>
      </c>
      <c r="M1091" s="16">
        <v>1</v>
      </c>
    </row>
    <row r="1092" spans="2:13" x14ac:dyDescent="0.25">
      <c r="B1092">
        <v>14</v>
      </c>
      <c r="C1092" t="s">
        <v>103</v>
      </c>
      <c r="D1092">
        <v>2024</v>
      </c>
      <c r="E1092">
        <v>15</v>
      </c>
      <c r="F1092" s="45">
        <v>100000</v>
      </c>
      <c r="G1092" s="26">
        <v>1</v>
      </c>
      <c r="H1092" s="26">
        <v>0.95199999999999996</v>
      </c>
      <c r="I1092" s="16">
        <v>1</v>
      </c>
      <c r="J1092" s="16">
        <v>1</v>
      </c>
      <c r="K1092" s="16">
        <v>1</v>
      </c>
      <c r="L1092" s="16">
        <v>1</v>
      </c>
      <c r="M1092" s="16">
        <v>1</v>
      </c>
    </row>
    <row r="1093" spans="2:13" x14ac:dyDescent="0.25">
      <c r="B1093">
        <v>14</v>
      </c>
      <c r="C1093" t="s">
        <v>103</v>
      </c>
      <c r="D1093">
        <v>2025</v>
      </c>
      <c r="E1093">
        <v>15</v>
      </c>
      <c r="F1093" s="45">
        <v>100000</v>
      </c>
      <c r="G1093" s="26">
        <v>1</v>
      </c>
      <c r="H1093" s="26">
        <v>0.94</v>
      </c>
      <c r="I1093" s="16">
        <v>1</v>
      </c>
      <c r="J1093" s="16">
        <v>1</v>
      </c>
      <c r="K1093" s="16">
        <v>1</v>
      </c>
      <c r="L1093" s="16">
        <v>1</v>
      </c>
      <c r="M1093" s="16">
        <v>1</v>
      </c>
    </row>
    <row r="1094" spans="2:13" x14ac:dyDescent="0.25">
      <c r="B1094">
        <v>14</v>
      </c>
      <c r="C1094" t="s">
        <v>103</v>
      </c>
      <c r="D1094">
        <v>2026</v>
      </c>
      <c r="E1094">
        <v>15</v>
      </c>
      <c r="F1094" s="45">
        <v>100000</v>
      </c>
      <c r="G1094" s="26">
        <v>1</v>
      </c>
      <c r="H1094" s="26">
        <v>0.92600000000000005</v>
      </c>
      <c r="I1094" s="16">
        <v>1</v>
      </c>
      <c r="J1094" s="16">
        <v>1</v>
      </c>
      <c r="K1094" s="16">
        <v>1</v>
      </c>
      <c r="L1094" s="16">
        <v>1</v>
      </c>
      <c r="M1094" s="16">
        <v>1</v>
      </c>
    </row>
    <row r="1095" spans="2:13" x14ac:dyDescent="0.25">
      <c r="B1095">
        <v>14</v>
      </c>
      <c r="C1095" t="s">
        <v>103</v>
      </c>
      <c r="D1095">
        <v>2027</v>
      </c>
      <c r="E1095">
        <v>15</v>
      </c>
      <c r="F1095" s="45">
        <v>100000</v>
      </c>
      <c r="G1095" s="26">
        <v>1</v>
      </c>
      <c r="H1095" s="26">
        <v>0.91200000000000003</v>
      </c>
      <c r="I1095" s="16">
        <v>1</v>
      </c>
      <c r="J1095" s="16">
        <v>1</v>
      </c>
      <c r="K1095" s="16">
        <v>1</v>
      </c>
      <c r="L1095" s="16">
        <v>1</v>
      </c>
      <c r="M1095" s="16">
        <v>1</v>
      </c>
    </row>
    <row r="1096" spans="2:13" x14ac:dyDescent="0.25">
      <c r="B1096">
        <v>14</v>
      </c>
      <c r="C1096" t="s">
        <v>103</v>
      </c>
      <c r="D1096">
        <v>2028</v>
      </c>
      <c r="E1096">
        <v>15</v>
      </c>
      <c r="F1096" s="45">
        <v>100000</v>
      </c>
      <c r="G1096" s="26">
        <v>1</v>
      </c>
      <c r="H1096" s="26">
        <v>0.89800000000000002</v>
      </c>
      <c r="I1096" s="16">
        <v>1</v>
      </c>
      <c r="J1096" s="16">
        <v>1</v>
      </c>
      <c r="K1096" s="16">
        <v>1</v>
      </c>
      <c r="L1096" s="16">
        <v>1</v>
      </c>
      <c r="M1096" s="16">
        <v>1</v>
      </c>
    </row>
    <row r="1097" spans="2:13" x14ac:dyDescent="0.25">
      <c r="B1097">
        <v>14</v>
      </c>
      <c r="C1097" t="s">
        <v>103</v>
      </c>
      <c r="D1097">
        <v>2029</v>
      </c>
      <c r="E1097">
        <v>15</v>
      </c>
      <c r="F1097" s="45">
        <v>100000</v>
      </c>
      <c r="G1097" s="26">
        <v>1</v>
      </c>
      <c r="H1097" s="26">
        <v>0.88400000000000001</v>
      </c>
      <c r="I1097" s="16">
        <v>1</v>
      </c>
      <c r="J1097" s="16">
        <v>1</v>
      </c>
      <c r="K1097" s="16">
        <v>1</v>
      </c>
      <c r="L1097" s="16">
        <v>1</v>
      </c>
      <c r="M1097" s="16">
        <v>1</v>
      </c>
    </row>
    <row r="1098" spans="2:13" x14ac:dyDescent="0.25">
      <c r="B1098">
        <v>14</v>
      </c>
      <c r="C1098" t="s">
        <v>103</v>
      </c>
      <c r="D1098">
        <v>2030</v>
      </c>
      <c r="E1098">
        <v>15</v>
      </c>
      <c r="F1098" s="45">
        <v>100000</v>
      </c>
      <c r="G1098" s="26">
        <v>1</v>
      </c>
      <c r="H1098" s="26">
        <v>0.87</v>
      </c>
      <c r="I1098" s="16">
        <v>1</v>
      </c>
      <c r="J1098" s="16">
        <v>1</v>
      </c>
      <c r="K1098" s="16">
        <v>1</v>
      </c>
      <c r="L1098" s="16">
        <v>1</v>
      </c>
      <c r="M1098" s="16">
        <v>1</v>
      </c>
    </row>
    <row r="1099" spans="2:13" x14ac:dyDescent="0.25">
      <c r="B1099">
        <v>14</v>
      </c>
      <c r="C1099" t="s">
        <v>103</v>
      </c>
      <c r="D1099">
        <v>2031</v>
      </c>
      <c r="E1099">
        <v>15</v>
      </c>
      <c r="F1099" s="45">
        <v>100000</v>
      </c>
      <c r="G1099" s="26">
        <v>1</v>
      </c>
      <c r="H1099" s="26">
        <v>0.87</v>
      </c>
      <c r="I1099" s="16">
        <v>1</v>
      </c>
      <c r="J1099" s="16">
        <v>1</v>
      </c>
      <c r="K1099" s="16">
        <v>1</v>
      </c>
      <c r="L1099" s="16">
        <v>1</v>
      </c>
      <c r="M1099" s="16">
        <v>1</v>
      </c>
    </row>
    <row r="1100" spans="2:13" x14ac:dyDescent="0.25">
      <c r="B1100">
        <v>14</v>
      </c>
      <c r="C1100" t="s">
        <v>103</v>
      </c>
      <c r="D1100">
        <v>2032</v>
      </c>
      <c r="E1100">
        <v>15</v>
      </c>
      <c r="F1100" s="45">
        <v>100000</v>
      </c>
      <c r="G1100" s="26">
        <v>1</v>
      </c>
      <c r="H1100" s="26">
        <v>0.87</v>
      </c>
      <c r="I1100" s="16">
        <v>1</v>
      </c>
      <c r="J1100" s="16">
        <v>1</v>
      </c>
      <c r="K1100" s="16">
        <v>1</v>
      </c>
      <c r="L1100" s="16">
        <v>1</v>
      </c>
      <c r="M1100" s="16">
        <v>1</v>
      </c>
    </row>
    <row r="1101" spans="2:13" x14ac:dyDescent="0.25">
      <c r="B1101">
        <v>14</v>
      </c>
      <c r="C1101" t="s">
        <v>103</v>
      </c>
      <c r="D1101">
        <v>2033</v>
      </c>
      <c r="E1101">
        <v>15</v>
      </c>
      <c r="F1101" s="45">
        <v>100000</v>
      </c>
      <c r="G1101" s="26">
        <v>1</v>
      </c>
      <c r="H1101" s="26">
        <v>0.87</v>
      </c>
      <c r="I1101" s="16">
        <v>1</v>
      </c>
      <c r="J1101" s="16">
        <v>1</v>
      </c>
      <c r="K1101" s="16">
        <v>1</v>
      </c>
      <c r="L1101" s="16">
        <v>1</v>
      </c>
      <c r="M1101" s="16">
        <v>1</v>
      </c>
    </row>
    <row r="1102" spans="2:13" x14ac:dyDescent="0.25">
      <c r="B1102">
        <v>14</v>
      </c>
      <c r="C1102" t="s">
        <v>103</v>
      </c>
      <c r="D1102">
        <v>2034</v>
      </c>
      <c r="E1102">
        <v>15</v>
      </c>
      <c r="F1102" s="45">
        <v>100000</v>
      </c>
      <c r="G1102" s="26">
        <v>1</v>
      </c>
      <c r="H1102" s="26">
        <v>0.87</v>
      </c>
      <c r="I1102" s="16">
        <v>1</v>
      </c>
      <c r="J1102" s="16">
        <v>1</v>
      </c>
      <c r="K1102" s="16">
        <v>1</v>
      </c>
      <c r="L1102" s="16">
        <v>1</v>
      </c>
      <c r="M1102" s="16">
        <v>1</v>
      </c>
    </row>
    <row r="1103" spans="2:13" x14ac:dyDescent="0.25">
      <c r="B1103">
        <v>14</v>
      </c>
      <c r="C1103" t="s">
        <v>103</v>
      </c>
      <c r="D1103">
        <v>2035</v>
      </c>
      <c r="E1103">
        <v>15</v>
      </c>
      <c r="F1103" s="45">
        <v>100000</v>
      </c>
      <c r="G1103" s="26">
        <v>1</v>
      </c>
      <c r="H1103" s="26">
        <v>0.87</v>
      </c>
      <c r="I1103" s="16">
        <v>1</v>
      </c>
      <c r="J1103" s="16">
        <v>1</v>
      </c>
      <c r="K1103" s="16">
        <v>1</v>
      </c>
      <c r="L1103" s="16">
        <v>1</v>
      </c>
      <c r="M1103" s="16">
        <v>1</v>
      </c>
    </row>
    <row r="1104" spans="2:13" x14ac:dyDescent="0.25">
      <c r="B1104">
        <v>14</v>
      </c>
      <c r="C1104" t="s">
        <v>103</v>
      </c>
      <c r="D1104">
        <v>2036</v>
      </c>
      <c r="E1104">
        <v>15</v>
      </c>
      <c r="F1104" s="45">
        <v>100000</v>
      </c>
      <c r="G1104" s="26">
        <v>1</v>
      </c>
      <c r="H1104" s="26">
        <v>0.87</v>
      </c>
      <c r="I1104" s="16">
        <v>1</v>
      </c>
      <c r="J1104" s="16">
        <v>1</v>
      </c>
      <c r="K1104" s="16">
        <v>1</v>
      </c>
      <c r="L1104" s="16">
        <v>1</v>
      </c>
      <c r="M1104" s="16">
        <v>1</v>
      </c>
    </row>
    <row r="1105" spans="2:13" x14ac:dyDescent="0.25">
      <c r="B1105">
        <v>14</v>
      </c>
      <c r="C1105" t="s">
        <v>103</v>
      </c>
      <c r="D1105">
        <v>2037</v>
      </c>
      <c r="E1105">
        <v>15</v>
      </c>
      <c r="F1105" s="45">
        <v>100000</v>
      </c>
      <c r="G1105" s="26">
        <v>1</v>
      </c>
      <c r="H1105" s="26">
        <v>0.87</v>
      </c>
      <c r="I1105" s="16">
        <v>1</v>
      </c>
      <c r="J1105" s="16">
        <v>1</v>
      </c>
      <c r="K1105" s="16">
        <v>1</v>
      </c>
      <c r="L1105" s="16">
        <v>1</v>
      </c>
      <c r="M1105" s="16">
        <v>1</v>
      </c>
    </row>
    <row r="1106" spans="2:13" x14ac:dyDescent="0.25">
      <c r="B1106">
        <v>14</v>
      </c>
      <c r="C1106" t="s">
        <v>103</v>
      </c>
      <c r="D1106">
        <v>2038</v>
      </c>
      <c r="E1106">
        <v>15</v>
      </c>
      <c r="F1106" s="45">
        <v>100000</v>
      </c>
      <c r="G1106" s="26">
        <v>1</v>
      </c>
      <c r="H1106" s="26">
        <v>0.87</v>
      </c>
      <c r="I1106" s="16">
        <v>1</v>
      </c>
      <c r="J1106" s="16">
        <v>1</v>
      </c>
      <c r="K1106" s="16">
        <v>1</v>
      </c>
      <c r="L1106" s="16">
        <v>1</v>
      </c>
      <c r="M1106" s="16">
        <v>1</v>
      </c>
    </row>
    <row r="1107" spans="2:13" x14ac:dyDescent="0.25">
      <c r="B1107">
        <v>14</v>
      </c>
      <c r="C1107" t="s">
        <v>103</v>
      </c>
      <c r="D1107">
        <v>2039</v>
      </c>
      <c r="E1107">
        <v>15</v>
      </c>
      <c r="F1107" s="45">
        <v>100000</v>
      </c>
      <c r="G1107" s="26">
        <v>1</v>
      </c>
      <c r="H1107" s="26">
        <v>0.87</v>
      </c>
      <c r="I1107" s="16">
        <v>1</v>
      </c>
      <c r="J1107" s="16">
        <v>1</v>
      </c>
      <c r="K1107" s="16">
        <v>1</v>
      </c>
      <c r="L1107" s="16">
        <v>1</v>
      </c>
      <c r="M1107" s="16">
        <v>1</v>
      </c>
    </row>
    <row r="1108" spans="2:13" x14ac:dyDescent="0.25">
      <c r="B1108">
        <v>14</v>
      </c>
      <c r="C1108" t="s">
        <v>103</v>
      </c>
      <c r="D1108">
        <v>2040</v>
      </c>
      <c r="E1108">
        <v>15</v>
      </c>
      <c r="F1108" s="45">
        <v>100000</v>
      </c>
      <c r="G1108" s="26">
        <v>1</v>
      </c>
      <c r="H1108" s="26">
        <v>0.87</v>
      </c>
      <c r="I1108" s="16">
        <v>1</v>
      </c>
      <c r="J1108" s="16">
        <v>1</v>
      </c>
      <c r="K1108" s="16">
        <v>1</v>
      </c>
      <c r="L1108" s="16">
        <v>1</v>
      </c>
      <c r="M1108" s="16">
        <v>1</v>
      </c>
    </row>
    <row r="1109" spans="2:13" x14ac:dyDescent="0.25">
      <c r="B1109">
        <v>14</v>
      </c>
      <c r="C1109" t="s">
        <v>103</v>
      </c>
      <c r="D1109">
        <v>2041</v>
      </c>
      <c r="E1109">
        <v>15</v>
      </c>
      <c r="F1109" s="45">
        <v>100000</v>
      </c>
      <c r="G1109" s="26">
        <v>1</v>
      </c>
      <c r="H1109" s="26">
        <v>0.87</v>
      </c>
      <c r="I1109" s="16">
        <v>1</v>
      </c>
      <c r="J1109" s="16">
        <v>1</v>
      </c>
      <c r="K1109" s="16">
        <v>1</v>
      </c>
      <c r="L1109" s="16">
        <v>1</v>
      </c>
      <c r="M1109" s="16">
        <v>1</v>
      </c>
    </row>
    <row r="1110" spans="2:13" x14ac:dyDescent="0.25">
      <c r="B1110">
        <v>14</v>
      </c>
      <c r="C1110" t="s">
        <v>103</v>
      </c>
      <c r="D1110">
        <v>2042</v>
      </c>
      <c r="E1110">
        <v>15</v>
      </c>
      <c r="F1110" s="45">
        <v>100000</v>
      </c>
      <c r="G1110" s="26">
        <v>1</v>
      </c>
      <c r="H1110" s="26">
        <v>0.87</v>
      </c>
      <c r="I1110" s="16">
        <v>1</v>
      </c>
      <c r="J1110" s="16">
        <v>1</v>
      </c>
      <c r="K1110" s="16">
        <v>1</v>
      </c>
      <c r="L1110" s="16">
        <v>1</v>
      </c>
      <c r="M1110" s="16">
        <v>1</v>
      </c>
    </row>
    <row r="1111" spans="2:13" x14ac:dyDescent="0.25">
      <c r="B1111">
        <v>14</v>
      </c>
      <c r="C1111" t="s">
        <v>103</v>
      </c>
      <c r="D1111">
        <v>2043</v>
      </c>
      <c r="E1111">
        <v>15</v>
      </c>
      <c r="F1111" s="45">
        <v>100000</v>
      </c>
      <c r="G1111" s="26">
        <v>1</v>
      </c>
      <c r="H1111" s="26">
        <v>0.87</v>
      </c>
      <c r="I1111" s="16">
        <v>1</v>
      </c>
      <c r="J1111" s="16">
        <v>1</v>
      </c>
      <c r="K1111" s="16">
        <v>1</v>
      </c>
      <c r="L1111" s="16">
        <v>1</v>
      </c>
      <c r="M1111" s="16">
        <v>1</v>
      </c>
    </row>
    <row r="1112" spans="2:13" x14ac:dyDescent="0.25">
      <c r="B1112">
        <v>14</v>
      </c>
      <c r="C1112" t="s">
        <v>103</v>
      </c>
      <c r="D1112">
        <v>2044</v>
      </c>
      <c r="E1112">
        <v>15</v>
      </c>
      <c r="F1112" s="45">
        <v>100000</v>
      </c>
      <c r="G1112" s="26">
        <v>1</v>
      </c>
      <c r="H1112" s="26">
        <v>0.87</v>
      </c>
      <c r="I1112" s="16">
        <v>1</v>
      </c>
      <c r="J1112" s="16">
        <v>1</v>
      </c>
      <c r="K1112" s="16">
        <v>1</v>
      </c>
      <c r="L1112" s="16">
        <v>1</v>
      </c>
      <c r="M1112" s="16">
        <v>1</v>
      </c>
    </row>
    <row r="1113" spans="2:13" x14ac:dyDescent="0.25">
      <c r="B1113">
        <v>14</v>
      </c>
      <c r="C1113" t="s">
        <v>103</v>
      </c>
      <c r="D1113">
        <v>2045</v>
      </c>
      <c r="E1113">
        <v>15</v>
      </c>
      <c r="F1113" s="45">
        <v>100000</v>
      </c>
      <c r="G1113" s="26">
        <v>1</v>
      </c>
      <c r="H1113" s="26">
        <v>0.87</v>
      </c>
      <c r="I1113" s="16">
        <v>1</v>
      </c>
      <c r="J1113" s="16">
        <v>1</v>
      </c>
      <c r="K1113" s="16">
        <v>1</v>
      </c>
      <c r="L1113" s="16">
        <v>1</v>
      </c>
      <c r="M1113" s="16">
        <v>1</v>
      </c>
    </row>
    <row r="1114" spans="2:13" x14ac:dyDescent="0.25">
      <c r="B1114">
        <v>14</v>
      </c>
      <c r="C1114" t="s">
        <v>103</v>
      </c>
      <c r="D1114">
        <v>2046</v>
      </c>
      <c r="E1114">
        <v>15</v>
      </c>
      <c r="F1114" s="45">
        <v>100000</v>
      </c>
      <c r="G1114" s="26">
        <v>1</v>
      </c>
      <c r="H1114" s="26">
        <v>0.87</v>
      </c>
      <c r="I1114" s="16">
        <v>1</v>
      </c>
      <c r="J1114" s="16">
        <v>1</v>
      </c>
      <c r="K1114" s="16">
        <v>1</v>
      </c>
      <c r="L1114" s="16">
        <v>1</v>
      </c>
      <c r="M1114" s="16">
        <v>1</v>
      </c>
    </row>
    <row r="1115" spans="2:13" x14ac:dyDescent="0.25">
      <c r="B1115">
        <v>14</v>
      </c>
      <c r="C1115" t="s">
        <v>103</v>
      </c>
      <c r="D1115">
        <v>2047</v>
      </c>
      <c r="E1115">
        <v>15</v>
      </c>
      <c r="F1115" s="45">
        <v>100000</v>
      </c>
      <c r="G1115" s="26">
        <v>1</v>
      </c>
      <c r="H1115" s="26">
        <v>0.87</v>
      </c>
      <c r="I1115" s="16">
        <v>1</v>
      </c>
      <c r="J1115" s="16">
        <v>1</v>
      </c>
      <c r="K1115" s="16">
        <v>1</v>
      </c>
      <c r="L1115" s="16">
        <v>1</v>
      </c>
      <c r="M1115" s="16">
        <v>1</v>
      </c>
    </row>
    <row r="1116" spans="2:13" x14ac:dyDescent="0.25">
      <c r="B1116">
        <v>14</v>
      </c>
      <c r="C1116" t="s">
        <v>103</v>
      </c>
      <c r="D1116">
        <v>2048</v>
      </c>
      <c r="E1116">
        <v>15</v>
      </c>
      <c r="F1116" s="45">
        <v>100000</v>
      </c>
      <c r="G1116" s="26">
        <v>1</v>
      </c>
      <c r="H1116" s="26">
        <v>0.87</v>
      </c>
      <c r="I1116" s="16">
        <v>1</v>
      </c>
      <c r="J1116" s="16">
        <v>1</v>
      </c>
      <c r="K1116" s="16">
        <v>1</v>
      </c>
      <c r="L1116" s="16">
        <v>1</v>
      </c>
      <c r="M1116" s="16">
        <v>1</v>
      </c>
    </row>
    <row r="1117" spans="2:13" x14ac:dyDescent="0.25">
      <c r="B1117">
        <v>14</v>
      </c>
      <c r="C1117" t="s">
        <v>103</v>
      </c>
      <c r="D1117">
        <v>2049</v>
      </c>
      <c r="E1117">
        <v>15</v>
      </c>
      <c r="F1117" s="45">
        <v>100000</v>
      </c>
      <c r="G1117" s="26">
        <v>1</v>
      </c>
      <c r="H1117" s="26">
        <v>0.87</v>
      </c>
      <c r="I1117" s="16">
        <v>1</v>
      </c>
      <c r="J1117" s="16">
        <v>1</v>
      </c>
      <c r="K1117" s="16">
        <v>1</v>
      </c>
      <c r="L1117" s="16">
        <v>1</v>
      </c>
      <c r="M1117" s="16">
        <v>1</v>
      </c>
    </row>
    <row r="1118" spans="2:13" x14ac:dyDescent="0.25">
      <c r="B1118">
        <v>14</v>
      </c>
      <c r="C1118" t="s">
        <v>103</v>
      </c>
      <c r="D1118">
        <v>2050</v>
      </c>
      <c r="E1118">
        <v>15</v>
      </c>
      <c r="F1118" s="45">
        <v>100000</v>
      </c>
      <c r="G1118" s="26">
        <v>1</v>
      </c>
      <c r="H1118" s="26">
        <v>0.87</v>
      </c>
      <c r="I1118" s="16">
        <v>1</v>
      </c>
      <c r="J1118" s="16">
        <v>1</v>
      </c>
      <c r="K1118" s="16">
        <v>1</v>
      </c>
      <c r="L1118" s="16">
        <v>1</v>
      </c>
      <c r="M1118" s="16">
        <v>1</v>
      </c>
    </row>
    <row r="1119" spans="2:13" x14ac:dyDescent="0.25">
      <c r="B1119">
        <v>15</v>
      </c>
      <c r="C1119" t="s">
        <v>113</v>
      </c>
      <c r="D1119">
        <v>2020</v>
      </c>
      <c r="E1119">
        <v>15</v>
      </c>
      <c r="F1119">
        <v>100000</v>
      </c>
      <c r="G1119" s="16">
        <v>1</v>
      </c>
      <c r="H1119" s="16">
        <v>1</v>
      </c>
      <c r="I1119" s="16">
        <v>1</v>
      </c>
      <c r="J1119" s="16">
        <v>1</v>
      </c>
      <c r="K1119" s="16">
        <v>1</v>
      </c>
      <c r="L1119" s="16">
        <v>1</v>
      </c>
      <c r="M1119" s="16">
        <v>1</v>
      </c>
    </row>
    <row r="1120" spans="2:13" x14ac:dyDescent="0.25">
      <c r="B1120">
        <v>15</v>
      </c>
      <c r="C1120" t="s">
        <v>113</v>
      </c>
      <c r="D1120">
        <v>2021</v>
      </c>
      <c r="E1120">
        <v>15</v>
      </c>
      <c r="F1120">
        <v>100000</v>
      </c>
      <c r="G1120" s="16">
        <v>1</v>
      </c>
      <c r="H1120" s="16">
        <v>0.98599999999999999</v>
      </c>
      <c r="I1120" s="16">
        <v>1</v>
      </c>
      <c r="J1120" s="16">
        <v>1</v>
      </c>
      <c r="K1120" s="16">
        <v>1</v>
      </c>
      <c r="L1120" s="16">
        <v>1</v>
      </c>
      <c r="M1120" s="16">
        <v>1</v>
      </c>
    </row>
    <row r="1121" spans="2:13" x14ac:dyDescent="0.25">
      <c r="B1121">
        <v>15</v>
      </c>
      <c r="C1121" t="s">
        <v>113</v>
      </c>
      <c r="D1121">
        <v>2022</v>
      </c>
      <c r="E1121">
        <v>15</v>
      </c>
      <c r="F1121">
        <v>100000</v>
      </c>
      <c r="G1121" s="16">
        <v>1</v>
      </c>
      <c r="H1121" s="16">
        <v>0.97199999999999998</v>
      </c>
      <c r="I1121" s="16">
        <v>1</v>
      </c>
      <c r="J1121" s="16">
        <v>1</v>
      </c>
      <c r="K1121" s="16">
        <v>1</v>
      </c>
      <c r="L1121" s="16">
        <v>1</v>
      </c>
      <c r="M1121" s="16">
        <v>1</v>
      </c>
    </row>
    <row r="1122" spans="2:13" x14ac:dyDescent="0.25">
      <c r="B1122">
        <v>15</v>
      </c>
      <c r="C1122" t="s">
        <v>113</v>
      </c>
      <c r="D1122">
        <v>2023</v>
      </c>
      <c r="E1122">
        <v>15</v>
      </c>
      <c r="F1122">
        <v>100000</v>
      </c>
      <c r="G1122" s="16">
        <v>1</v>
      </c>
      <c r="H1122" s="16">
        <v>0.95799999999999996</v>
      </c>
      <c r="I1122" s="16">
        <v>1</v>
      </c>
      <c r="J1122" s="16">
        <v>1</v>
      </c>
      <c r="K1122" s="16">
        <v>1</v>
      </c>
      <c r="L1122" s="16">
        <v>1</v>
      </c>
      <c r="M1122" s="16">
        <v>1</v>
      </c>
    </row>
    <row r="1123" spans="2:13" x14ac:dyDescent="0.25">
      <c r="B1123">
        <v>15</v>
      </c>
      <c r="C1123" t="s">
        <v>113</v>
      </c>
      <c r="D1123">
        <v>2024</v>
      </c>
      <c r="E1123">
        <v>15</v>
      </c>
      <c r="F1123">
        <v>100000</v>
      </c>
      <c r="G1123" s="16">
        <v>1</v>
      </c>
      <c r="H1123" s="16">
        <v>0.94399999999999995</v>
      </c>
      <c r="I1123" s="16">
        <v>1</v>
      </c>
      <c r="J1123" s="16">
        <v>1</v>
      </c>
      <c r="K1123" s="16">
        <v>1</v>
      </c>
      <c r="L1123" s="16">
        <v>1</v>
      </c>
      <c r="M1123" s="16">
        <v>1</v>
      </c>
    </row>
    <row r="1124" spans="2:13" x14ac:dyDescent="0.25">
      <c r="B1124">
        <v>15</v>
      </c>
      <c r="C1124" t="s">
        <v>113</v>
      </c>
      <c r="D1124">
        <v>2025</v>
      </c>
      <c r="E1124">
        <v>15</v>
      </c>
      <c r="F1124">
        <v>100000</v>
      </c>
      <c r="G1124" s="16">
        <v>1</v>
      </c>
      <c r="H1124" s="16">
        <v>0.93</v>
      </c>
      <c r="I1124" s="16">
        <v>1</v>
      </c>
      <c r="J1124" s="16">
        <v>1</v>
      </c>
      <c r="K1124" s="16">
        <v>1</v>
      </c>
      <c r="L1124" s="16">
        <v>1</v>
      </c>
      <c r="M1124" s="16">
        <v>1</v>
      </c>
    </row>
    <row r="1125" spans="2:13" x14ac:dyDescent="0.25">
      <c r="B1125">
        <v>15</v>
      </c>
      <c r="C1125" t="s">
        <v>113</v>
      </c>
      <c r="D1125">
        <v>2026</v>
      </c>
      <c r="E1125">
        <v>15</v>
      </c>
      <c r="F1125">
        <v>100000</v>
      </c>
      <c r="G1125" s="16">
        <v>1</v>
      </c>
      <c r="H1125" s="16">
        <v>0.91637999999999997</v>
      </c>
      <c r="I1125" s="16">
        <v>1</v>
      </c>
      <c r="J1125" s="16">
        <v>1</v>
      </c>
      <c r="K1125" s="16">
        <v>1</v>
      </c>
      <c r="L1125" s="16">
        <v>1</v>
      </c>
      <c r="M1125" s="16">
        <v>1</v>
      </c>
    </row>
    <row r="1126" spans="2:13" x14ac:dyDescent="0.25">
      <c r="B1126">
        <v>15</v>
      </c>
      <c r="C1126" t="s">
        <v>113</v>
      </c>
      <c r="D1126">
        <v>2027</v>
      </c>
      <c r="E1126">
        <v>15</v>
      </c>
      <c r="F1126">
        <v>100000</v>
      </c>
      <c r="G1126" s="16">
        <v>1</v>
      </c>
      <c r="H1126" s="16">
        <v>0.90276000000000001</v>
      </c>
      <c r="I1126" s="16">
        <v>1</v>
      </c>
      <c r="J1126" s="16">
        <v>1</v>
      </c>
      <c r="K1126" s="16">
        <v>1</v>
      </c>
      <c r="L1126" s="16">
        <v>1</v>
      </c>
      <c r="M1126" s="16">
        <v>1</v>
      </c>
    </row>
    <row r="1127" spans="2:13" x14ac:dyDescent="0.25">
      <c r="B1127">
        <v>15</v>
      </c>
      <c r="C1127" t="s">
        <v>113</v>
      </c>
      <c r="D1127">
        <v>2028</v>
      </c>
      <c r="E1127">
        <v>15</v>
      </c>
      <c r="F1127">
        <v>100000</v>
      </c>
      <c r="G1127" s="16">
        <v>1</v>
      </c>
      <c r="H1127" s="16">
        <v>0.88914000000000004</v>
      </c>
      <c r="I1127" s="16">
        <v>1</v>
      </c>
      <c r="J1127" s="16">
        <v>1</v>
      </c>
      <c r="K1127" s="16">
        <v>1</v>
      </c>
      <c r="L1127" s="16">
        <v>1</v>
      </c>
      <c r="M1127" s="16">
        <v>1</v>
      </c>
    </row>
    <row r="1128" spans="2:13" x14ac:dyDescent="0.25">
      <c r="B1128">
        <v>15</v>
      </c>
      <c r="C1128" t="s">
        <v>113</v>
      </c>
      <c r="D1128">
        <v>2029</v>
      </c>
      <c r="E1128">
        <v>15</v>
      </c>
      <c r="F1128">
        <v>100000</v>
      </c>
      <c r="G1128" s="16">
        <v>1</v>
      </c>
      <c r="H1128" s="16">
        <v>0.87551999999999996</v>
      </c>
      <c r="I1128" s="16">
        <v>1</v>
      </c>
      <c r="J1128" s="16">
        <v>1</v>
      </c>
      <c r="K1128" s="16">
        <v>1</v>
      </c>
      <c r="L1128" s="16">
        <v>1</v>
      </c>
      <c r="M1128" s="16">
        <v>1</v>
      </c>
    </row>
    <row r="1129" spans="2:13" x14ac:dyDescent="0.25">
      <c r="B1129">
        <v>15</v>
      </c>
      <c r="C1129" t="s">
        <v>113</v>
      </c>
      <c r="D1129">
        <v>2030</v>
      </c>
      <c r="E1129">
        <v>15</v>
      </c>
      <c r="F1129">
        <v>100000</v>
      </c>
      <c r="G1129" s="16">
        <v>1</v>
      </c>
      <c r="H1129" s="16">
        <v>0.8619</v>
      </c>
      <c r="I1129" s="16">
        <v>1</v>
      </c>
      <c r="J1129" s="16">
        <v>1</v>
      </c>
      <c r="K1129" s="16">
        <v>1</v>
      </c>
      <c r="L1129" s="16">
        <v>1</v>
      </c>
      <c r="M1129" s="16">
        <v>1</v>
      </c>
    </row>
    <row r="1130" spans="2:13" x14ac:dyDescent="0.25">
      <c r="B1130">
        <v>15</v>
      </c>
      <c r="C1130" t="s">
        <v>113</v>
      </c>
      <c r="D1130">
        <v>2031</v>
      </c>
      <c r="E1130">
        <v>15</v>
      </c>
      <c r="F1130">
        <v>100000</v>
      </c>
      <c r="G1130" s="16">
        <v>1</v>
      </c>
      <c r="H1130" s="16">
        <v>0.8619</v>
      </c>
      <c r="I1130" s="16">
        <v>1</v>
      </c>
      <c r="J1130" s="16">
        <v>1</v>
      </c>
      <c r="K1130" s="16">
        <v>1</v>
      </c>
      <c r="L1130" s="16">
        <v>1</v>
      </c>
      <c r="M1130" s="16">
        <v>1</v>
      </c>
    </row>
    <row r="1131" spans="2:13" x14ac:dyDescent="0.25">
      <c r="B1131">
        <v>15</v>
      </c>
      <c r="C1131" t="s">
        <v>113</v>
      </c>
      <c r="D1131">
        <v>2032</v>
      </c>
      <c r="E1131">
        <v>15</v>
      </c>
      <c r="F1131">
        <v>100000</v>
      </c>
      <c r="G1131" s="16">
        <v>1</v>
      </c>
      <c r="H1131" s="16">
        <v>0.8619</v>
      </c>
      <c r="I1131" s="16">
        <v>1</v>
      </c>
      <c r="J1131" s="16">
        <v>1</v>
      </c>
      <c r="K1131" s="16">
        <v>1</v>
      </c>
      <c r="L1131" s="16">
        <v>1</v>
      </c>
      <c r="M1131" s="16">
        <v>1</v>
      </c>
    </row>
    <row r="1132" spans="2:13" x14ac:dyDescent="0.25">
      <c r="B1132">
        <v>15</v>
      </c>
      <c r="C1132" t="s">
        <v>113</v>
      </c>
      <c r="D1132">
        <v>2033</v>
      </c>
      <c r="E1132">
        <v>15</v>
      </c>
      <c r="F1132">
        <v>100000</v>
      </c>
      <c r="G1132" s="16">
        <v>1</v>
      </c>
      <c r="H1132" s="16">
        <v>0.8619</v>
      </c>
      <c r="I1132" s="16">
        <v>1</v>
      </c>
      <c r="J1132" s="16">
        <v>1</v>
      </c>
      <c r="K1132" s="16">
        <v>1</v>
      </c>
      <c r="L1132" s="16">
        <v>1</v>
      </c>
      <c r="M1132" s="16">
        <v>1</v>
      </c>
    </row>
    <row r="1133" spans="2:13" x14ac:dyDescent="0.25">
      <c r="B1133">
        <v>15</v>
      </c>
      <c r="C1133" t="s">
        <v>113</v>
      </c>
      <c r="D1133">
        <v>2034</v>
      </c>
      <c r="E1133">
        <v>15</v>
      </c>
      <c r="F1133">
        <v>100000</v>
      </c>
      <c r="G1133" s="16">
        <v>1</v>
      </c>
      <c r="H1133" s="16">
        <v>0.8619</v>
      </c>
      <c r="I1133" s="16">
        <v>1</v>
      </c>
      <c r="J1133" s="16">
        <v>1</v>
      </c>
      <c r="K1133" s="16">
        <v>1</v>
      </c>
      <c r="L1133" s="16">
        <v>1</v>
      </c>
      <c r="M1133" s="16">
        <v>1</v>
      </c>
    </row>
    <row r="1134" spans="2:13" x14ac:dyDescent="0.25">
      <c r="B1134">
        <v>15</v>
      </c>
      <c r="C1134" t="s">
        <v>113</v>
      </c>
      <c r="D1134">
        <v>2035</v>
      </c>
      <c r="E1134">
        <v>15</v>
      </c>
      <c r="F1134">
        <v>100000</v>
      </c>
      <c r="G1134" s="16">
        <v>1</v>
      </c>
      <c r="H1134" s="16">
        <v>0.8619</v>
      </c>
      <c r="I1134" s="16">
        <v>1</v>
      </c>
      <c r="J1134" s="16">
        <v>1</v>
      </c>
      <c r="K1134" s="16">
        <v>1</v>
      </c>
      <c r="L1134" s="16">
        <v>1</v>
      </c>
      <c r="M1134" s="16">
        <v>1</v>
      </c>
    </row>
    <row r="1135" spans="2:13" x14ac:dyDescent="0.25">
      <c r="B1135">
        <v>15</v>
      </c>
      <c r="C1135" t="s">
        <v>113</v>
      </c>
      <c r="D1135">
        <v>2036</v>
      </c>
      <c r="E1135">
        <v>15</v>
      </c>
      <c r="F1135">
        <v>100000</v>
      </c>
      <c r="G1135" s="16">
        <v>1</v>
      </c>
      <c r="H1135" s="16">
        <v>0.8619</v>
      </c>
      <c r="I1135" s="16">
        <v>1</v>
      </c>
      <c r="J1135" s="16">
        <v>1</v>
      </c>
      <c r="K1135" s="16">
        <v>1</v>
      </c>
      <c r="L1135" s="16">
        <v>1</v>
      </c>
      <c r="M1135" s="16">
        <v>1</v>
      </c>
    </row>
    <row r="1136" spans="2:13" x14ac:dyDescent="0.25">
      <c r="B1136">
        <v>15</v>
      </c>
      <c r="C1136" t="s">
        <v>113</v>
      </c>
      <c r="D1136">
        <v>2037</v>
      </c>
      <c r="E1136">
        <v>15</v>
      </c>
      <c r="F1136">
        <v>100000</v>
      </c>
      <c r="G1136" s="16">
        <v>1</v>
      </c>
      <c r="H1136" s="16">
        <v>0.8619</v>
      </c>
      <c r="I1136" s="16">
        <v>1</v>
      </c>
      <c r="J1136" s="16">
        <v>1</v>
      </c>
      <c r="K1136" s="16">
        <v>1</v>
      </c>
      <c r="L1136" s="16">
        <v>1</v>
      </c>
      <c r="M1136" s="16">
        <v>1</v>
      </c>
    </row>
    <row r="1137" spans="2:13" x14ac:dyDescent="0.25">
      <c r="B1137">
        <v>15</v>
      </c>
      <c r="C1137" t="s">
        <v>113</v>
      </c>
      <c r="D1137">
        <v>2038</v>
      </c>
      <c r="E1137">
        <v>15</v>
      </c>
      <c r="F1137">
        <v>100000</v>
      </c>
      <c r="G1137" s="16">
        <v>1</v>
      </c>
      <c r="H1137" s="16">
        <v>0.8619</v>
      </c>
      <c r="I1137" s="16">
        <v>1</v>
      </c>
      <c r="J1137" s="16">
        <v>1</v>
      </c>
      <c r="K1137" s="16">
        <v>1</v>
      </c>
      <c r="L1137" s="16">
        <v>1</v>
      </c>
      <c r="M1137" s="16">
        <v>1</v>
      </c>
    </row>
    <row r="1138" spans="2:13" x14ac:dyDescent="0.25">
      <c r="B1138">
        <v>15</v>
      </c>
      <c r="C1138" t="s">
        <v>113</v>
      </c>
      <c r="D1138">
        <v>2039</v>
      </c>
      <c r="E1138">
        <v>15</v>
      </c>
      <c r="F1138">
        <v>100000</v>
      </c>
      <c r="G1138" s="16">
        <v>1</v>
      </c>
      <c r="H1138" s="16">
        <v>0.8619</v>
      </c>
      <c r="I1138" s="16">
        <v>1</v>
      </c>
      <c r="J1138" s="16">
        <v>1</v>
      </c>
      <c r="K1138" s="16">
        <v>1</v>
      </c>
      <c r="L1138" s="16">
        <v>1</v>
      </c>
      <c r="M1138" s="16">
        <v>1</v>
      </c>
    </row>
    <row r="1139" spans="2:13" x14ac:dyDescent="0.25">
      <c r="B1139">
        <v>15</v>
      </c>
      <c r="C1139" t="s">
        <v>113</v>
      </c>
      <c r="D1139">
        <v>2040</v>
      </c>
      <c r="E1139">
        <v>15</v>
      </c>
      <c r="F1139">
        <v>100000</v>
      </c>
      <c r="G1139" s="16">
        <v>1</v>
      </c>
      <c r="H1139" s="16">
        <v>0.8619</v>
      </c>
      <c r="I1139" s="16">
        <v>1</v>
      </c>
      <c r="J1139" s="16">
        <v>1</v>
      </c>
      <c r="K1139" s="16">
        <v>1</v>
      </c>
      <c r="L1139" s="16">
        <v>1</v>
      </c>
      <c r="M1139" s="16">
        <v>1</v>
      </c>
    </row>
    <row r="1140" spans="2:13" x14ac:dyDescent="0.25">
      <c r="B1140">
        <v>15</v>
      </c>
      <c r="C1140" t="s">
        <v>113</v>
      </c>
      <c r="D1140">
        <v>2041</v>
      </c>
      <c r="E1140">
        <v>15</v>
      </c>
      <c r="F1140">
        <v>100000</v>
      </c>
      <c r="G1140" s="16">
        <v>1</v>
      </c>
      <c r="H1140" s="16">
        <v>0.8619</v>
      </c>
      <c r="I1140" s="16">
        <v>1</v>
      </c>
      <c r="J1140" s="16">
        <v>1</v>
      </c>
      <c r="K1140" s="16">
        <v>1</v>
      </c>
      <c r="L1140" s="16">
        <v>1</v>
      </c>
      <c r="M1140" s="16">
        <v>1</v>
      </c>
    </row>
    <row r="1141" spans="2:13" x14ac:dyDescent="0.25">
      <c r="B1141">
        <v>15</v>
      </c>
      <c r="C1141" t="s">
        <v>113</v>
      </c>
      <c r="D1141">
        <v>2042</v>
      </c>
      <c r="E1141">
        <v>15</v>
      </c>
      <c r="F1141">
        <v>100000</v>
      </c>
      <c r="G1141" s="16">
        <v>1</v>
      </c>
      <c r="H1141" s="16">
        <v>0.8619</v>
      </c>
      <c r="I1141" s="16">
        <v>1</v>
      </c>
      <c r="J1141" s="16">
        <v>1</v>
      </c>
      <c r="K1141" s="16">
        <v>1</v>
      </c>
      <c r="L1141" s="16">
        <v>1</v>
      </c>
      <c r="M1141" s="16">
        <v>1</v>
      </c>
    </row>
    <row r="1142" spans="2:13" x14ac:dyDescent="0.25">
      <c r="B1142">
        <v>15</v>
      </c>
      <c r="C1142" t="s">
        <v>113</v>
      </c>
      <c r="D1142">
        <v>2043</v>
      </c>
      <c r="E1142">
        <v>15</v>
      </c>
      <c r="F1142">
        <v>100000</v>
      </c>
      <c r="G1142" s="16">
        <v>1</v>
      </c>
      <c r="H1142" s="16">
        <v>0.8619</v>
      </c>
      <c r="I1142" s="16">
        <v>1</v>
      </c>
      <c r="J1142" s="16">
        <v>1</v>
      </c>
      <c r="K1142" s="16">
        <v>1</v>
      </c>
      <c r="L1142" s="16">
        <v>1</v>
      </c>
      <c r="M1142" s="16">
        <v>1</v>
      </c>
    </row>
    <row r="1143" spans="2:13" x14ac:dyDescent="0.25">
      <c r="B1143">
        <v>15</v>
      </c>
      <c r="C1143" t="s">
        <v>113</v>
      </c>
      <c r="D1143">
        <v>2044</v>
      </c>
      <c r="E1143">
        <v>15</v>
      </c>
      <c r="F1143">
        <v>100000</v>
      </c>
      <c r="G1143" s="16">
        <v>1</v>
      </c>
      <c r="H1143" s="16">
        <v>0.8619</v>
      </c>
      <c r="I1143" s="16">
        <v>1</v>
      </c>
      <c r="J1143" s="16">
        <v>1</v>
      </c>
      <c r="K1143" s="16">
        <v>1</v>
      </c>
      <c r="L1143" s="16">
        <v>1</v>
      </c>
      <c r="M1143" s="16">
        <v>1</v>
      </c>
    </row>
    <row r="1144" spans="2:13" x14ac:dyDescent="0.25">
      <c r="B1144">
        <v>15</v>
      </c>
      <c r="C1144" t="s">
        <v>113</v>
      </c>
      <c r="D1144">
        <v>2045</v>
      </c>
      <c r="E1144">
        <v>15</v>
      </c>
      <c r="F1144">
        <v>100000</v>
      </c>
      <c r="G1144" s="16">
        <v>1</v>
      </c>
      <c r="H1144" s="16">
        <v>0.8619</v>
      </c>
      <c r="I1144" s="16">
        <v>1</v>
      </c>
      <c r="J1144" s="16">
        <v>1</v>
      </c>
      <c r="K1144" s="16">
        <v>1</v>
      </c>
      <c r="L1144" s="16">
        <v>1</v>
      </c>
      <c r="M1144" s="16">
        <v>1</v>
      </c>
    </row>
    <row r="1145" spans="2:13" x14ac:dyDescent="0.25">
      <c r="B1145">
        <v>15</v>
      </c>
      <c r="C1145" t="s">
        <v>113</v>
      </c>
      <c r="D1145">
        <v>2046</v>
      </c>
      <c r="E1145">
        <v>15</v>
      </c>
      <c r="F1145">
        <v>100000</v>
      </c>
      <c r="G1145" s="16">
        <v>1</v>
      </c>
      <c r="H1145" s="16">
        <v>0.8619</v>
      </c>
      <c r="I1145" s="16">
        <v>1</v>
      </c>
      <c r="J1145" s="16">
        <v>1</v>
      </c>
      <c r="K1145" s="16">
        <v>1</v>
      </c>
      <c r="L1145" s="16">
        <v>1</v>
      </c>
      <c r="M1145" s="16">
        <v>1</v>
      </c>
    </row>
    <row r="1146" spans="2:13" x14ac:dyDescent="0.25">
      <c r="B1146">
        <v>15</v>
      </c>
      <c r="C1146" t="s">
        <v>113</v>
      </c>
      <c r="D1146">
        <v>2047</v>
      </c>
      <c r="E1146">
        <v>15</v>
      </c>
      <c r="F1146">
        <v>100000</v>
      </c>
      <c r="G1146" s="16">
        <v>1</v>
      </c>
      <c r="H1146" s="16">
        <v>0.8619</v>
      </c>
      <c r="I1146" s="16">
        <v>1</v>
      </c>
      <c r="J1146" s="16">
        <v>1</v>
      </c>
      <c r="K1146" s="16">
        <v>1</v>
      </c>
      <c r="L1146" s="16">
        <v>1</v>
      </c>
      <c r="M1146" s="16">
        <v>1</v>
      </c>
    </row>
    <row r="1147" spans="2:13" x14ac:dyDescent="0.25">
      <c r="B1147">
        <v>15</v>
      </c>
      <c r="C1147" t="s">
        <v>113</v>
      </c>
      <c r="D1147">
        <v>2048</v>
      </c>
      <c r="E1147">
        <v>15</v>
      </c>
      <c r="F1147">
        <v>100000</v>
      </c>
      <c r="G1147" s="16">
        <v>1</v>
      </c>
      <c r="H1147" s="16">
        <v>0.8619</v>
      </c>
      <c r="I1147" s="16">
        <v>1</v>
      </c>
      <c r="J1147" s="16">
        <v>1</v>
      </c>
      <c r="K1147" s="16">
        <v>1</v>
      </c>
      <c r="L1147" s="16">
        <v>1</v>
      </c>
      <c r="M1147" s="16">
        <v>1</v>
      </c>
    </row>
    <row r="1148" spans="2:13" x14ac:dyDescent="0.25">
      <c r="B1148">
        <v>15</v>
      </c>
      <c r="C1148" t="s">
        <v>113</v>
      </c>
      <c r="D1148">
        <v>2049</v>
      </c>
      <c r="E1148">
        <v>15</v>
      </c>
      <c r="F1148">
        <v>100000</v>
      </c>
      <c r="G1148" s="16">
        <v>1</v>
      </c>
      <c r="H1148" s="16">
        <v>0.8619</v>
      </c>
      <c r="I1148" s="16">
        <v>1</v>
      </c>
      <c r="J1148" s="16">
        <v>1</v>
      </c>
      <c r="K1148" s="16">
        <v>1</v>
      </c>
      <c r="L1148" s="16">
        <v>1</v>
      </c>
      <c r="M1148" s="16">
        <v>1</v>
      </c>
    </row>
    <row r="1149" spans="2:13" x14ac:dyDescent="0.25">
      <c r="B1149">
        <v>15</v>
      </c>
      <c r="C1149" t="s">
        <v>113</v>
      </c>
      <c r="D1149">
        <v>2050</v>
      </c>
      <c r="E1149">
        <v>15</v>
      </c>
      <c r="F1149">
        <v>100000</v>
      </c>
      <c r="G1149" s="16">
        <v>1</v>
      </c>
      <c r="H1149" s="16">
        <v>0.8619</v>
      </c>
      <c r="I1149" s="16">
        <v>1</v>
      </c>
      <c r="J1149" s="16">
        <v>1</v>
      </c>
      <c r="K1149" s="16">
        <v>1</v>
      </c>
      <c r="L1149" s="16">
        <v>1</v>
      </c>
      <c r="M1149" s="16">
        <v>1</v>
      </c>
    </row>
    <row r="1150" spans="2:13" x14ac:dyDescent="0.25">
      <c r="B1150">
        <v>17</v>
      </c>
      <c r="C1150" t="s">
        <v>48</v>
      </c>
      <c r="D1150">
        <v>2020</v>
      </c>
      <c r="E1150">
        <v>15</v>
      </c>
      <c r="F1150" s="45">
        <v>100000</v>
      </c>
      <c r="G1150" s="26">
        <v>1</v>
      </c>
      <c r="H1150" s="26">
        <v>1</v>
      </c>
      <c r="I1150" s="16">
        <v>1</v>
      </c>
      <c r="J1150" s="16">
        <v>1</v>
      </c>
      <c r="K1150" s="16">
        <v>1</v>
      </c>
      <c r="L1150" s="16">
        <v>1</v>
      </c>
      <c r="M1150" s="16">
        <v>1</v>
      </c>
    </row>
    <row r="1151" spans="2:13" x14ac:dyDescent="0.25">
      <c r="B1151">
        <v>17</v>
      </c>
      <c r="C1151" t="s">
        <v>48</v>
      </c>
      <c r="D1151">
        <v>2021</v>
      </c>
      <c r="E1151">
        <v>15</v>
      </c>
      <c r="F1151" s="45">
        <v>100000</v>
      </c>
      <c r="G1151" s="26">
        <v>0.98</v>
      </c>
      <c r="H1151" s="26">
        <v>0.98</v>
      </c>
      <c r="I1151" s="16">
        <v>1</v>
      </c>
      <c r="J1151" s="16">
        <v>1</v>
      </c>
      <c r="K1151" s="16">
        <v>1.01373004</v>
      </c>
      <c r="L1151" s="16">
        <v>1</v>
      </c>
      <c r="M1151" s="16">
        <v>1</v>
      </c>
    </row>
    <row r="1152" spans="2:13" x14ac:dyDescent="0.25">
      <c r="B1152">
        <v>17</v>
      </c>
      <c r="C1152" t="s">
        <v>48</v>
      </c>
      <c r="D1152">
        <v>2022</v>
      </c>
      <c r="E1152">
        <v>15</v>
      </c>
      <c r="F1152" s="45">
        <v>100000</v>
      </c>
      <c r="G1152" s="26">
        <v>0.96</v>
      </c>
      <c r="H1152" s="26">
        <v>0.96</v>
      </c>
      <c r="I1152" s="16">
        <v>1</v>
      </c>
      <c r="J1152" s="16">
        <v>1</v>
      </c>
      <c r="K1152" s="16">
        <v>1.0274600789999999</v>
      </c>
      <c r="L1152" s="16">
        <v>1</v>
      </c>
      <c r="M1152" s="16">
        <v>1</v>
      </c>
    </row>
    <row r="1153" spans="2:13" x14ac:dyDescent="0.25">
      <c r="B1153">
        <v>17</v>
      </c>
      <c r="C1153" t="s">
        <v>48</v>
      </c>
      <c r="D1153">
        <v>2023</v>
      </c>
      <c r="E1153">
        <v>15</v>
      </c>
      <c r="F1153" s="45">
        <v>100000</v>
      </c>
      <c r="G1153" s="26">
        <v>0.94</v>
      </c>
      <c r="H1153" s="26">
        <v>0.94</v>
      </c>
      <c r="I1153" s="16">
        <v>1</v>
      </c>
      <c r="J1153" s="16">
        <v>1</v>
      </c>
      <c r="K1153" s="16">
        <v>1.0411901189999999</v>
      </c>
      <c r="L1153" s="16">
        <v>1</v>
      </c>
      <c r="M1153" s="16">
        <v>1</v>
      </c>
    </row>
    <row r="1154" spans="2:13" x14ac:dyDescent="0.25">
      <c r="B1154">
        <v>17</v>
      </c>
      <c r="C1154" t="s">
        <v>48</v>
      </c>
      <c r="D1154">
        <v>2024</v>
      </c>
      <c r="E1154">
        <v>15</v>
      </c>
      <c r="F1154" s="45">
        <v>100000</v>
      </c>
      <c r="G1154" s="26">
        <v>0.92</v>
      </c>
      <c r="H1154" s="26">
        <v>0.92</v>
      </c>
      <c r="I1154" s="16">
        <v>1</v>
      </c>
      <c r="J1154" s="16">
        <v>1</v>
      </c>
      <c r="K1154" s="16">
        <v>1.0549201580000001</v>
      </c>
      <c r="L1154" s="16">
        <v>1</v>
      </c>
      <c r="M1154" s="16">
        <v>1</v>
      </c>
    </row>
    <row r="1155" spans="2:13" x14ac:dyDescent="0.25">
      <c r="B1155">
        <v>17</v>
      </c>
      <c r="C1155" t="s">
        <v>48</v>
      </c>
      <c r="D1155">
        <v>2025</v>
      </c>
      <c r="E1155">
        <v>15</v>
      </c>
      <c r="F1155" s="45">
        <v>100000</v>
      </c>
      <c r="G1155" s="26">
        <v>0.9</v>
      </c>
      <c r="H1155" s="26">
        <v>0.9</v>
      </c>
      <c r="I1155" s="16">
        <v>1</v>
      </c>
      <c r="J1155" s="16">
        <v>1</v>
      </c>
      <c r="K1155" s="16">
        <v>1.0686501980000001</v>
      </c>
      <c r="L1155" s="16">
        <v>1</v>
      </c>
      <c r="M1155" s="16">
        <v>1</v>
      </c>
    </row>
    <row r="1156" spans="2:13" x14ac:dyDescent="0.25">
      <c r="B1156">
        <v>17</v>
      </c>
      <c r="C1156" t="s">
        <v>48</v>
      </c>
      <c r="D1156">
        <v>2026</v>
      </c>
      <c r="E1156">
        <v>15</v>
      </c>
      <c r="F1156" s="45">
        <v>100000</v>
      </c>
      <c r="G1156" s="26">
        <v>0.88</v>
      </c>
      <c r="H1156" s="26">
        <v>0.88</v>
      </c>
      <c r="I1156" s="16">
        <v>1</v>
      </c>
      <c r="J1156" s="16">
        <v>1</v>
      </c>
      <c r="K1156" s="16">
        <v>1.082380237</v>
      </c>
      <c r="L1156" s="16">
        <v>1</v>
      </c>
      <c r="M1156" s="16">
        <v>1</v>
      </c>
    </row>
    <row r="1157" spans="2:13" x14ac:dyDescent="0.25">
      <c r="B1157">
        <v>17</v>
      </c>
      <c r="C1157" t="s">
        <v>48</v>
      </c>
      <c r="D1157">
        <v>2027</v>
      </c>
      <c r="E1157">
        <v>15</v>
      </c>
      <c r="F1157" s="45">
        <v>100000</v>
      </c>
      <c r="G1157" s="26">
        <v>0.86</v>
      </c>
      <c r="H1157" s="26">
        <v>0.86</v>
      </c>
      <c r="I1157" s="16">
        <v>1</v>
      </c>
      <c r="J1157" s="16">
        <v>1</v>
      </c>
      <c r="K1157" s="16">
        <v>1.096110277</v>
      </c>
      <c r="L1157" s="16">
        <v>1</v>
      </c>
      <c r="M1157" s="16">
        <v>1</v>
      </c>
    </row>
    <row r="1158" spans="2:13" x14ac:dyDescent="0.25">
      <c r="B1158">
        <v>17</v>
      </c>
      <c r="C1158" t="s">
        <v>48</v>
      </c>
      <c r="D1158">
        <v>2028</v>
      </c>
      <c r="E1158">
        <v>15</v>
      </c>
      <c r="F1158" s="45">
        <v>100000</v>
      </c>
      <c r="G1158" s="26">
        <v>0.84</v>
      </c>
      <c r="H1158" s="26">
        <v>0.84</v>
      </c>
      <c r="I1158" s="16">
        <v>1</v>
      </c>
      <c r="J1158" s="16">
        <v>1</v>
      </c>
      <c r="K1158" s="16">
        <v>1.109840317</v>
      </c>
      <c r="L1158" s="16">
        <v>1</v>
      </c>
      <c r="M1158" s="16">
        <v>1</v>
      </c>
    </row>
    <row r="1159" spans="2:13" x14ac:dyDescent="0.25">
      <c r="B1159">
        <v>17</v>
      </c>
      <c r="C1159" t="s">
        <v>48</v>
      </c>
      <c r="D1159">
        <v>2029</v>
      </c>
      <c r="E1159">
        <v>15</v>
      </c>
      <c r="F1159" s="45">
        <v>100000</v>
      </c>
      <c r="G1159" s="26">
        <v>0.82</v>
      </c>
      <c r="H1159" s="26">
        <v>0.82</v>
      </c>
      <c r="I1159" s="16">
        <v>1</v>
      </c>
      <c r="J1159" s="16">
        <v>1</v>
      </c>
      <c r="K1159" s="16">
        <v>1.1235703560000001</v>
      </c>
      <c r="L1159" s="16">
        <v>1</v>
      </c>
      <c r="M1159" s="16">
        <v>1</v>
      </c>
    </row>
    <row r="1160" spans="2:13" x14ac:dyDescent="0.25">
      <c r="B1160">
        <v>17</v>
      </c>
      <c r="C1160" t="s">
        <v>48</v>
      </c>
      <c r="D1160">
        <v>2030</v>
      </c>
      <c r="E1160">
        <v>15</v>
      </c>
      <c r="F1160" s="45">
        <v>100000</v>
      </c>
      <c r="G1160" s="26">
        <v>0.8</v>
      </c>
      <c r="H1160" s="26">
        <v>0.8</v>
      </c>
      <c r="I1160" s="16">
        <v>1</v>
      </c>
      <c r="J1160" s="16">
        <v>1</v>
      </c>
      <c r="K1160" s="16">
        <v>1.1373003960000001</v>
      </c>
      <c r="L1160" s="16">
        <v>1</v>
      </c>
      <c r="M1160" s="16">
        <v>1</v>
      </c>
    </row>
    <row r="1161" spans="2:13" x14ac:dyDescent="0.25">
      <c r="B1161">
        <v>17</v>
      </c>
      <c r="C1161" t="s">
        <v>48</v>
      </c>
      <c r="D1161">
        <v>2031</v>
      </c>
      <c r="E1161">
        <v>15</v>
      </c>
      <c r="F1161" s="45">
        <v>100000</v>
      </c>
      <c r="G1161" s="26">
        <v>0.79500000000000004</v>
      </c>
      <c r="H1161" s="26">
        <v>0.79500000000000004</v>
      </c>
      <c r="I1161" s="16">
        <v>1</v>
      </c>
      <c r="J1161" s="16">
        <v>1</v>
      </c>
      <c r="K1161" s="16">
        <v>1.1373003960000001</v>
      </c>
      <c r="L1161" s="16">
        <v>1</v>
      </c>
      <c r="M1161" s="16">
        <v>1</v>
      </c>
    </row>
    <row r="1162" spans="2:13" x14ac:dyDescent="0.25">
      <c r="B1162">
        <v>17</v>
      </c>
      <c r="C1162" t="s">
        <v>48</v>
      </c>
      <c r="D1162">
        <v>2032</v>
      </c>
      <c r="E1162">
        <v>15</v>
      </c>
      <c r="F1162" s="45">
        <v>100000</v>
      </c>
      <c r="G1162" s="26">
        <v>0.79</v>
      </c>
      <c r="H1162" s="26">
        <v>0.79</v>
      </c>
      <c r="I1162" s="16">
        <v>1</v>
      </c>
      <c r="J1162" s="16">
        <v>1</v>
      </c>
      <c r="K1162" s="16">
        <v>1.1373003960000001</v>
      </c>
      <c r="L1162" s="16">
        <v>1</v>
      </c>
      <c r="M1162" s="16">
        <v>1</v>
      </c>
    </row>
    <row r="1163" spans="2:13" x14ac:dyDescent="0.25">
      <c r="B1163">
        <v>17</v>
      </c>
      <c r="C1163" t="s">
        <v>48</v>
      </c>
      <c r="D1163">
        <v>2033</v>
      </c>
      <c r="E1163">
        <v>15</v>
      </c>
      <c r="F1163" s="45">
        <v>100000</v>
      </c>
      <c r="G1163" s="26">
        <v>0.78500000000000003</v>
      </c>
      <c r="H1163" s="26">
        <v>0.78500000000000003</v>
      </c>
      <c r="I1163" s="16">
        <v>1</v>
      </c>
      <c r="J1163" s="16">
        <v>1</v>
      </c>
      <c r="K1163" s="16">
        <v>1.1373003960000001</v>
      </c>
      <c r="L1163" s="16">
        <v>1</v>
      </c>
      <c r="M1163" s="16">
        <v>1</v>
      </c>
    </row>
    <row r="1164" spans="2:13" x14ac:dyDescent="0.25">
      <c r="B1164">
        <v>17</v>
      </c>
      <c r="C1164" t="s">
        <v>48</v>
      </c>
      <c r="D1164">
        <v>2034</v>
      </c>
      <c r="E1164">
        <v>15</v>
      </c>
      <c r="F1164" s="45">
        <v>100000</v>
      </c>
      <c r="G1164" s="26">
        <v>0.78</v>
      </c>
      <c r="H1164" s="26">
        <v>0.78</v>
      </c>
      <c r="I1164" s="16">
        <v>1</v>
      </c>
      <c r="J1164" s="16">
        <v>1</v>
      </c>
      <c r="K1164" s="16">
        <v>1.1373003960000001</v>
      </c>
      <c r="L1164" s="16">
        <v>1</v>
      </c>
      <c r="M1164" s="16">
        <v>1</v>
      </c>
    </row>
    <row r="1165" spans="2:13" x14ac:dyDescent="0.25">
      <c r="B1165">
        <v>17</v>
      </c>
      <c r="C1165" t="s">
        <v>48</v>
      </c>
      <c r="D1165">
        <v>2035</v>
      </c>
      <c r="E1165">
        <v>15</v>
      </c>
      <c r="F1165" s="45">
        <v>100000</v>
      </c>
      <c r="G1165" s="26">
        <v>0.77500000000000002</v>
      </c>
      <c r="H1165" s="26">
        <v>0.77500000000000002</v>
      </c>
      <c r="I1165" s="16">
        <v>1</v>
      </c>
      <c r="J1165" s="16">
        <v>1</v>
      </c>
      <c r="K1165" s="16">
        <v>1.1373003960000001</v>
      </c>
      <c r="L1165" s="16">
        <v>1</v>
      </c>
      <c r="M1165" s="16">
        <v>1</v>
      </c>
    </row>
    <row r="1166" spans="2:13" x14ac:dyDescent="0.25">
      <c r="B1166">
        <v>17</v>
      </c>
      <c r="C1166" t="s">
        <v>48</v>
      </c>
      <c r="D1166">
        <v>2036</v>
      </c>
      <c r="E1166">
        <v>15</v>
      </c>
      <c r="F1166" s="45">
        <v>100000</v>
      </c>
      <c r="G1166" s="26">
        <v>0.77</v>
      </c>
      <c r="H1166" s="26">
        <v>0.77</v>
      </c>
      <c r="I1166" s="16">
        <v>1</v>
      </c>
      <c r="J1166" s="16">
        <v>1</v>
      </c>
      <c r="K1166" s="16">
        <v>1.1373003960000001</v>
      </c>
      <c r="L1166" s="16">
        <v>1</v>
      </c>
      <c r="M1166" s="16">
        <v>1</v>
      </c>
    </row>
    <row r="1167" spans="2:13" x14ac:dyDescent="0.25">
      <c r="B1167">
        <v>17</v>
      </c>
      <c r="C1167" t="s">
        <v>48</v>
      </c>
      <c r="D1167">
        <v>2037</v>
      </c>
      <c r="E1167">
        <v>15</v>
      </c>
      <c r="F1167" s="45">
        <v>100000</v>
      </c>
      <c r="G1167" s="26">
        <v>0.76500000000000001</v>
      </c>
      <c r="H1167" s="26">
        <v>0.76500000000000001</v>
      </c>
      <c r="I1167" s="16">
        <v>1</v>
      </c>
      <c r="J1167" s="16">
        <v>1</v>
      </c>
      <c r="K1167" s="16">
        <v>1.1373003960000001</v>
      </c>
      <c r="L1167" s="16">
        <v>1</v>
      </c>
      <c r="M1167" s="16">
        <v>1</v>
      </c>
    </row>
    <row r="1168" spans="2:13" x14ac:dyDescent="0.25">
      <c r="B1168">
        <v>17</v>
      </c>
      <c r="C1168" t="s">
        <v>48</v>
      </c>
      <c r="D1168">
        <v>2038</v>
      </c>
      <c r="E1168">
        <v>15</v>
      </c>
      <c r="F1168" s="45">
        <v>100000</v>
      </c>
      <c r="G1168" s="26">
        <v>0.76</v>
      </c>
      <c r="H1168" s="26">
        <v>0.76</v>
      </c>
      <c r="I1168" s="16">
        <v>1</v>
      </c>
      <c r="J1168" s="16">
        <v>1</v>
      </c>
      <c r="K1168" s="16">
        <v>1.1373003960000001</v>
      </c>
      <c r="L1168" s="16">
        <v>1</v>
      </c>
      <c r="M1168" s="16">
        <v>1</v>
      </c>
    </row>
    <row r="1169" spans="2:13" x14ac:dyDescent="0.25">
      <c r="B1169">
        <v>17</v>
      </c>
      <c r="C1169" t="s">
        <v>48</v>
      </c>
      <c r="D1169">
        <v>2039</v>
      </c>
      <c r="E1169">
        <v>15</v>
      </c>
      <c r="F1169" s="45">
        <v>100000</v>
      </c>
      <c r="G1169" s="26">
        <v>0.755</v>
      </c>
      <c r="H1169" s="26">
        <v>0.755</v>
      </c>
      <c r="I1169" s="16">
        <v>1</v>
      </c>
      <c r="J1169" s="16">
        <v>1</v>
      </c>
      <c r="K1169" s="16">
        <v>1.1373003960000001</v>
      </c>
      <c r="L1169" s="16">
        <v>1</v>
      </c>
      <c r="M1169" s="16">
        <v>1</v>
      </c>
    </row>
    <row r="1170" spans="2:13" x14ac:dyDescent="0.25">
      <c r="B1170">
        <v>17</v>
      </c>
      <c r="C1170" t="s">
        <v>48</v>
      </c>
      <c r="D1170">
        <v>2040</v>
      </c>
      <c r="E1170">
        <v>15</v>
      </c>
      <c r="F1170" s="45">
        <v>100000</v>
      </c>
      <c r="G1170" s="26">
        <v>0.75</v>
      </c>
      <c r="H1170" s="26">
        <v>0.75</v>
      </c>
      <c r="I1170" s="16">
        <v>1</v>
      </c>
      <c r="J1170" s="16">
        <v>1</v>
      </c>
      <c r="K1170" s="16">
        <v>1.1373003960000001</v>
      </c>
      <c r="L1170" s="16">
        <v>1</v>
      </c>
      <c r="M1170" s="16">
        <v>1</v>
      </c>
    </row>
    <row r="1171" spans="2:13" x14ac:dyDescent="0.25">
      <c r="B1171">
        <v>17</v>
      </c>
      <c r="C1171" t="s">
        <v>48</v>
      </c>
      <c r="D1171">
        <v>2041</v>
      </c>
      <c r="E1171">
        <v>15</v>
      </c>
      <c r="F1171" s="45">
        <v>100000</v>
      </c>
      <c r="G1171" s="26">
        <v>0.745</v>
      </c>
      <c r="H1171" s="26">
        <v>0.745</v>
      </c>
      <c r="I1171" s="16">
        <v>1</v>
      </c>
      <c r="J1171" s="16">
        <v>1</v>
      </c>
      <c r="K1171" s="16">
        <v>1.1373003960000001</v>
      </c>
      <c r="L1171" s="16">
        <v>1</v>
      </c>
      <c r="M1171" s="16">
        <v>1</v>
      </c>
    </row>
    <row r="1172" spans="2:13" x14ac:dyDescent="0.25">
      <c r="B1172">
        <v>17</v>
      </c>
      <c r="C1172" t="s">
        <v>48</v>
      </c>
      <c r="D1172">
        <v>2042</v>
      </c>
      <c r="E1172">
        <v>15</v>
      </c>
      <c r="F1172" s="45">
        <v>100000</v>
      </c>
      <c r="G1172" s="26">
        <v>0.74</v>
      </c>
      <c r="H1172" s="26">
        <v>0.74</v>
      </c>
      <c r="I1172" s="16">
        <v>1</v>
      </c>
      <c r="J1172" s="16">
        <v>1</v>
      </c>
      <c r="K1172" s="16">
        <v>1.1373003960000001</v>
      </c>
      <c r="L1172" s="16">
        <v>1</v>
      </c>
      <c r="M1172" s="16">
        <v>1</v>
      </c>
    </row>
    <row r="1173" spans="2:13" x14ac:dyDescent="0.25">
      <c r="B1173">
        <v>17</v>
      </c>
      <c r="C1173" t="s">
        <v>48</v>
      </c>
      <c r="D1173">
        <v>2043</v>
      </c>
      <c r="E1173">
        <v>15</v>
      </c>
      <c r="F1173" s="45">
        <v>100000</v>
      </c>
      <c r="G1173" s="26">
        <v>0.73499999999999999</v>
      </c>
      <c r="H1173" s="26">
        <v>0.73499999999999999</v>
      </c>
      <c r="I1173" s="16">
        <v>1</v>
      </c>
      <c r="J1173" s="16">
        <v>1</v>
      </c>
      <c r="K1173" s="16">
        <v>1.1373003960000001</v>
      </c>
      <c r="L1173" s="16">
        <v>1</v>
      </c>
      <c r="M1173" s="16">
        <v>1</v>
      </c>
    </row>
    <row r="1174" spans="2:13" x14ac:dyDescent="0.25">
      <c r="B1174">
        <v>17</v>
      </c>
      <c r="C1174" t="s">
        <v>48</v>
      </c>
      <c r="D1174">
        <v>2044</v>
      </c>
      <c r="E1174">
        <v>15</v>
      </c>
      <c r="F1174" s="45">
        <v>100000</v>
      </c>
      <c r="G1174" s="26">
        <v>0.73</v>
      </c>
      <c r="H1174" s="26">
        <v>0.73</v>
      </c>
      <c r="I1174" s="16">
        <v>1</v>
      </c>
      <c r="J1174" s="16">
        <v>1</v>
      </c>
      <c r="K1174" s="16">
        <v>1.1373003960000001</v>
      </c>
      <c r="L1174" s="16">
        <v>1</v>
      </c>
      <c r="M1174" s="16">
        <v>1</v>
      </c>
    </row>
    <row r="1175" spans="2:13" x14ac:dyDescent="0.25">
      <c r="B1175">
        <v>17</v>
      </c>
      <c r="C1175" t="s">
        <v>48</v>
      </c>
      <c r="D1175">
        <v>2045</v>
      </c>
      <c r="E1175">
        <v>15</v>
      </c>
      <c r="F1175" s="45">
        <v>100000</v>
      </c>
      <c r="G1175" s="26">
        <v>0.72499999999999998</v>
      </c>
      <c r="H1175" s="26">
        <v>0.72499999999999998</v>
      </c>
      <c r="I1175" s="16">
        <v>1</v>
      </c>
      <c r="J1175" s="16">
        <v>1</v>
      </c>
      <c r="K1175" s="16">
        <v>1.1373003960000001</v>
      </c>
      <c r="L1175" s="16">
        <v>1</v>
      </c>
      <c r="M1175" s="16">
        <v>1</v>
      </c>
    </row>
    <row r="1176" spans="2:13" x14ac:dyDescent="0.25">
      <c r="B1176">
        <v>17</v>
      </c>
      <c r="C1176" t="s">
        <v>48</v>
      </c>
      <c r="D1176">
        <v>2046</v>
      </c>
      <c r="E1176">
        <v>15</v>
      </c>
      <c r="F1176" s="45">
        <v>100000</v>
      </c>
      <c r="G1176" s="26">
        <v>0.72</v>
      </c>
      <c r="H1176" s="26">
        <v>0.72</v>
      </c>
      <c r="I1176" s="16">
        <v>1</v>
      </c>
      <c r="J1176" s="16">
        <v>1</v>
      </c>
      <c r="K1176" s="16">
        <v>1.1373003960000001</v>
      </c>
      <c r="L1176" s="16">
        <v>1</v>
      </c>
      <c r="M1176" s="16">
        <v>1</v>
      </c>
    </row>
    <row r="1177" spans="2:13" x14ac:dyDescent="0.25">
      <c r="B1177">
        <v>17</v>
      </c>
      <c r="C1177" t="s">
        <v>48</v>
      </c>
      <c r="D1177">
        <v>2047</v>
      </c>
      <c r="E1177">
        <v>15</v>
      </c>
      <c r="F1177" s="45">
        <v>100000</v>
      </c>
      <c r="G1177" s="26">
        <v>0.71499999999999997</v>
      </c>
      <c r="H1177" s="26">
        <v>0.71499999999999997</v>
      </c>
      <c r="I1177" s="16">
        <v>1</v>
      </c>
      <c r="J1177" s="16">
        <v>1</v>
      </c>
      <c r="K1177" s="16">
        <v>1.1373003960000001</v>
      </c>
      <c r="L1177" s="16">
        <v>1</v>
      </c>
      <c r="M1177" s="16">
        <v>1</v>
      </c>
    </row>
    <row r="1178" spans="2:13" x14ac:dyDescent="0.25">
      <c r="B1178">
        <v>17</v>
      </c>
      <c r="C1178" t="s">
        <v>48</v>
      </c>
      <c r="D1178">
        <v>2048</v>
      </c>
      <c r="E1178">
        <v>15</v>
      </c>
      <c r="F1178" s="45">
        <v>100000</v>
      </c>
      <c r="G1178" s="26">
        <v>0.71</v>
      </c>
      <c r="H1178" s="26">
        <v>0.71</v>
      </c>
      <c r="I1178" s="16">
        <v>1</v>
      </c>
      <c r="J1178" s="16">
        <v>1</v>
      </c>
      <c r="K1178" s="16">
        <v>1.1373003960000001</v>
      </c>
      <c r="L1178" s="16">
        <v>1</v>
      </c>
      <c r="M1178" s="16">
        <v>1</v>
      </c>
    </row>
    <row r="1179" spans="2:13" x14ac:dyDescent="0.25">
      <c r="B1179">
        <v>17</v>
      </c>
      <c r="C1179" t="s">
        <v>48</v>
      </c>
      <c r="D1179">
        <v>2049</v>
      </c>
      <c r="E1179">
        <v>15</v>
      </c>
      <c r="F1179" s="45">
        <v>100000</v>
      </c>
      <c r="G1179" s="26">
        <v>0.70499999999999996</v>
      </c>
      <c r="H1179" s="26">
        <v>0.70499999999999996</v>
      </c>
      <c r="I1179" s="16">
        <v>1</v>
      </c>
      <c r="J1179" s="16">
        <v>1</v>
      </c>
      <c r="K1179" s="16">
        <v>1.1373003960000001</v>
      </c>
      <c r="L1179" s="16">
        <v>1</v>
      </c>
      <c r="M1179" s="16">
        <v>1</v>
      </c>
    </row>
    <row r="1180" spans="2:13" x14ac:dyDescent="0.25">
      <c r="B1180">
        <v>17</v>
      </c>
      <c r="C1180" t="s">
        <v>48</v>
      </c>
      <c r="D1180">
        <v>2050</v>
      </c>
      <c r="E1180">
        <v>15</v>
      </c>
      <c r="F1180" s="45">
        <v>100000</v>
      </c>
      <c r="G1180" s="26">
        <v>0.7</v>
      </c>
      <c r="H1180" s="26">
        <v>0.7</v>
      </c>
      <c r="I1180" s="16">
        <v>1</v>
      </c>
      <c r="J1180" s="16">
        <v>1</v>
      </c>
      <c r="K1180" s="16">
        <v>1.1373003960000001</v>
      </c>
      <c r="L1180" s="16">
        <v>1</v>
      </c>
      <c r="M1180" s="16">
        <v>1</v>
      </c>
    </row>
    <row r="1181" spans="2:13" x14ac:dyDescent="0.25">
      <c r="B1181">
        <v>18</v>
      </c>
      <c r="C1181" t="s">
        <v>59</v>
      </c>
      <c r="D1181">
        <v>2020</v>
      </c>
      <c r="E1181">
        <v>15</v>
      </c>
      <c r="F1181" s="45">
        <v>100000</v>
      </c>
      <c r="G1181" s="16">
        <v>1</v>
      </c>
      <c r="H1181" s="16">
        <v>1</v>
      </c>
      <c r="I1181" s="16">
        <v>1</v>
      </c>
      <c r="J1181" s="16">
        <v>1</v>
      </c>
      <c r="K1181" s="16">
        <v>1</v>
      </c>
      <c r="L1181" s="16">
        <v>1</v>
      </c>
      <c r="M1181" s="16">
        <v>1</v>
      </c>
    </row>
    <row r="1182" spans="2:13" x14ac:dyDescent="0.25">
      <c r="B1182">
        <v>18</v>
      </c>
      <c r="C1182" t="s">
        <v>59</v>
      </c>
      <c r="D1182">
        <v>2021</v>
      </c>
      <c r="E1182">
        <v>15</v>
      </c>
      <c r="F1182" s="45">
        <v>100000</v>
      </c>
      <c r="G1182" s="16">
        <v>1</v>
      </c>
      <c r="H1182" s="16">
        <v>1</v>
      </c>
      <c r="I1182" s="16">
        <v>1</v>
      </c>
      <c r="J1182" s="16">
        <v>1</v>
      </c>
      <c r="K1182" s="16">
        <v>1</v>
      </c>
      <c r="L1182" s="16">
        <v>1</v>
      </c>
      <c r="M1182" s="16">
        <v>1</v>
      </c>
    </row>
    <row r="1183" spans="2:13" x14ac:dyDescent="0.25">
      <c r="B1183">
        <v>18</v>
      </c>
      <c r="C1183" t="s">
        <v>59</v>
      </c>
      <c r="D1183">
        <v>2022</v>
      </c>
      <c r="E1183">
        <v>15</v>
      </c>
      <c r="F1183" s="45">
        <v>100000</v>
      </c>
      <c r="G1183" s="16">
        <v>1</v>
      </c>
      <c r="H1183" s="16">
        <v>1</v>
      </c>
      <c r="I1183" s="16">
        <v>1</v>
      </c>
      <c r="J1183" s="16">
        <v>1</v>
      </c>
      <c r="K1183" s="16">
        <v>1</v>
      </c>
      <c r="L1183" s="16">
        <v>1</v>
      </c>
      <c r="M1183" s="16">
        <v>1</v>
      </c>
    </row>
    <row r="1184" spans="2:13" x14ac:dyDescent="0.25">
      <c r="B1184">
        <v>18</v>
      </c>
      <c r="C1184" t="s">
        <v>59</v>
      </c>
      <c r="D1184">
        <v>2023</v>
      </c>
      <c r="E1184">
        <v>15</v>
      </c>
      <c r="F1184" s="45">
        <v>100000</v>
      </c>
      <c r="G1184" s="16">
        <v>1</v>
      </c>
      <c r="H1184" s="16">
        <v>1</v>
      </c>
      <c r="I1184" s="16">
        <v>1</v>
      </c>
      <c r="J1184" s="16">
        <v>1</v>
      </c>
      <c r="K1184" s="16">
        <v>1</v>
      </c>
      <c r="L1184" s="16">
        <v>1</v>
      </c>
      <c r="M1184" s="16">
        <v>1</v>
      </c>
    </row>
    <row r="1185" spans="2:13" x14ac:dyDescent="0.25">
      <c r="B1185">
        <v>18</v>
      </c>
      <c r="C1185" t="s">
        <v>59</v>
      </c>
      <c r="D1185">
        <v>2024</v>
      </c>
      <c r="E1185">
        <v>15</v>
      </c>
      <c r="F1185" s="45">
        <v>100000</v>
      </c>
      <c r="G1185" s="16">
        <v>1</v>
      </c>
      <c r="H1185" s="16">
        <v>1</v>
      </c>
      <c r="I1185" s="16">
        <v>1</v>
      </c>
      <c r="J1185" s="16">
        <v>1</v>
      </c>
      <c r="K1185" s="16">
        <v>1</v>
      </c>
      <c r="L1185" s="16">
        <v>1</v>
      </c>
      <c r="M1185" s="16">
        <v>1</v>
      </c>
    </row>
    <row r="1186" spans="2:13" x14ac:dyDescent="0.25">
      <c r="B1186">
        <v>18</v>
      </c>
      <c r="C1186" t="s">
        <v>59</v>
      </c>
      <c r="D1186">
        <v>2025</v>
      </c>
      <c r="E1186">
        <v>15</v>
      </c>
      <c r="F1186" s="45">
        <v>100000</v>
      </c>
      <c r="G1186" s="16">
        <v>1</v>
      </c>
      <c r="H1186" s="16">
        <v>1</v>
      </c>
      <c r="I1186" s="16">
        <v>1</v>
      </c>
      <c r="J1186" s="16">
        <v>1</v>
      </c>
      <c r="K1186" s="16">
        <v>1</v>
      </c>
      <c r="L1186" s="16">
        <v>1</v>
      </c>
      <c r="M1186" s="16">
        <v>1</v>
      </c>
    </row>
    <row r="1187" spans="2:13" x14ac:dyDescent="0.25">
      <c r="B1187">
        <v>18</v>
      </c>
      <c r="C1187" t="s">
        <v>59</v>
      </c>
      <c r="D1187">
        <v>2026</v>
      </c>
      <c r="E1187">
        <v>15</v>
      </c>
      <c r="F1187" s="45">
        <v>100000</v>
      </c>
      <c r="G1187" s="16">
        <v>1</v>
      </c>
      <c r="H1187" s="16">
        <v>1</v>
      </c>
      <c r="I1187" s="16">
        <v>1</v>
      </c>
      <c r="J1187" s="16">
        <v>1</v>
      </c>
      <c r="K1187" s="16">
        <v>1</v>
      </c>
      <c r="L1187" s="16">
        <v>1</v>
      </c>
      <c r="M1187" s="16">
        <v>1</v>
      </c>
    </row>
    <row r="1188" spans="2:13" x14ac:dyDescent="0.25">
      <c r="B1188">
        <v>18</v>
      </c>
      <c r="C1188" t="s">
        <v>59</v>
      </c>
      <c r="D1188">
        <v>2027</v>
      </c>
      <c r="E1188">
        <v>15</v>
      </c>
      <c r="F1188" s="45">
        <v>100000</v>
      </c>
      <c r="G1188" s="16">
        <v>1</v>
      </c>
      <c r="H1188" s="16">
        <v>1</v>
      </c>
      <c r="I1188" s="16">
        <v>1</v>
      </c>
      <c r="J1188" s="16">
        <v>1</v>
      </c>
      <c r="K1188" s="16">
        <v>1</v>
      </c>
      <c r="L1188" s="16">
        <v>1</v>
      </c>
      <c r="M1188" s="16">
        <v>1</v>
      </c>
    </row>
    <row r="1189" spans="2:13" x14ac:dyDescent="0.25">
      <c r="B1189">
        <v>18</v>
      </c>
      <c r="C1189" t="s">
        <v>59</v>
      </c>
      <c r="D1189">
        <v>2028</v>
      </c>
      <c r="E1189">
        <v>15</v>
      </c>
      <c r="F1189" s="45">
        <v>100000</v>
      </c>
      <c r="G1189" s="16">
        <v>1</v>
      </c>
      <c r="H1189" s="16">
        <v>1</v>
      </c>
      <c r="I1189" s="16">
        <v>1</v>
      </c>
      <c r="J1189" s="16">
        <v>1</v>
      </c>
      <c r="K1189" s="16">
        <v>1</v>
      </c>
      <c r="L1189" s="16">
        <v>1</v>
      </c>
      <c r="M1189" s="16">
        <v>1</v>
      </c>
    </row>
    <row r="1190" spans="2:13" x14ac:dyDescent="0.25">
      <c r="B1190">
        <v>18</v>
      </c>
      <c r="C1190" t="s">
        <v>59</v>
      </c>
      <c r="D1190">
        <v>2029</v>
      </c>
      <c r="E1190">
        <v>15</v>
      </c>
      <c r="F1190" s="45">
        <v>100000</v>
      </c>
      <c r="G1190" s="16">
        <v>1</v>
      </c>
      <c r="H1190" s="16">
        <v>1</v>
      </c>
      <c r="I1190" s="16">
        <v>1</v>
      </c>
      <c r="J1190" s="16">
        <v>1</v>
      </c>
      <c r="K1190" s="16">
        <v>1</v>
      </c>
      <c r="L1190" s="16">
        <v>1</v>
      </c>
      <c r="M1190" s="16">
        <v>1</v>
      </c>
    </row>
    <row r="1191" spans="2:13" x14ac:dyDescent="0.25">
      <c r="B1191">
        <v>18</v>
      </c>
      <c r="C1191" t="s">
        <v>59</v>
      </c>
      <c r="D1191">
        <v>2030</v>
      </c>
      <c r="E1191">
        <v>15</v>
      </c>
      <c r="F1191" s="45">
        <v>100000</v>
      </c>
      <c r="G1191" s="16">
        <v>1</v>
      </c>
      <c r="H1191" s="16">
        <v>1</v>
      </c>
      <c r="I1191" s="16">
        <v>1</v>
      </c>
      <c r="J1191" s="16">
        <v>1</v>
      </c>
      <c r="K1191" s="16">
        <v>1</v>
      </c>
      <c r="L1191" s="16">
        <v>1</v>
      </c>
      <c r="M1191" s="16">
        <v>1</v>
      </c>
    </row>
    <row r="1192" spans="2:13" x14ac:dyDescent="0.25">
      <c r="B1192">
        <v>18</v>
      </c>
      <c r="C1192" t="s">
        <v>59</v>
      </c>
      <c r="D1192">
        <v>2031</v>
      </c>
      <c r="E1192">
        <v>15</v>
      </c>
      <c r="F1192" s="45">
        <v>100000</v>
      </c>
      <c r="G1192" s="16">
        <v>1</v>
      </c>
      <c r="H1192" s="16">
        <v>1</v>
      </c>
      <c r="I1192" s="16">
        <v>1</v>
      </c>
      <c r="J1192" s="16">
        <v>1</v>
      </c>
      <c r="K1192" s="16">
        <v>1</v>
      </c>
      <c r="L1192" s="16">
        <v>1</v>
      </c>
      <c r="M1192" s="16">
        <v>1</v>
      </c>
    </row>
    <row r="1193" spans="2:13" x14ac:dyDescent="0.25">
      <c r="B1193">
        <v>18</v>
      </c>
      <c r="C1193" t="s">
        <v>59</v>
      </c>
      <c r="D1193">
        <v>2032</v>
      </c>
      <c r="E1193">
        <v>15</v>
      </c>
      <c r="F1193" s="45">
        <v>100000</v>
      </c>
      <c r="G1193" s="16">
        <v>1</v>
      </c>
      <c r="H1193" s="16">
        <v>1</v>
      </c>
      <c r="I1193" s="16">
        <v>1</v>
      </c>
      <c r="J1193" s="16">
        <v>1</v>
      </c>
      <c r="K1193" s="16">
        <v>1</v>
      </c>
      <c r="L1193" s="16">
        <v>1</v>
      </c>
      <c r="M1193" s="16">
        <v>1</v>
      </c>
    </row>
    <row r="1194" spans="2:13" x14ac:dyDescent="0.25">
      <c r="B1194">
        <v>18</v>
      </c>
      <c r="C1194" t="s">
        <v>59</v>
      </c>
      <c r="D1194">
        <v>2033</v>
      </c>
      <c r="E1194">
        <v>15</v>
      </c>
      <c r="F1194" s="45">
        <v>100000</v>
      </c>
      <c r="G1194" s="16">
        <v>1</v>
      </c>
      <c r="H1194" s="16">
        <v>1</v>
      </c>
      <c r="I1194" s="16">
        <v>1</v>
      </c>
      <c r="J1194" s="16">
        <v>1</v>
      </c>
      <c r="K1194" s="16">
        <v>1</v>
      </c>
      <c r="L1194" s="16">
        <v>1</v>
      </c>
      <c r="M1194" s="16">
        <v>1</v>
      </c>
    </row>
    <row r="1195" spans="2:13" x14ac:dyDescent="0.25">
      <c r="B1195">
        <v>18</v>
      </c>
      <c r="C1195" t="s">
        <v>59</v>
      </c>
      <c r="D1195">
        <v>2034</v>
      </c>
      <c r="E1195">
        <v>15</v>
      </c>
      <c r="F1195" s="45">
        <v>100000</v>
      </c>
      <c r="G1195" s="16">
        <v>1</v>
      </c>
      <c r="H1195" s="16">
        <v>1</v>
      </c>
      <c r="I1195" s="16">
        <v>1</v>
      </c>
      <c r="J1195" s="16">
        <v>1</v>
      </c>
      <c r="K1195" s="16">
        <v>1</v>
      </c>
      <c r="L1195" s="16">
        <v>1</v>
      </c>
      <c r="M1195" s="16">
        <v>1</v>
      </c>
    </row>
    <row r="1196" spans="2:13" x14ac:dyDescent="0.25">
      <c r="B1196">
        <v>18</v>
      </c>
      <c r="C1196" t="s">
        <v>59</v>
      </c>
      <c r="D1196">
        <v>2035</v>
      </c>
      <c r="E1196">
        <v>15</v>
      </c>
      <c r="F1196" s="45">
        <v>100000</v>
      </c>
      <c r="G1196" s="16">
        <v>1</v>
      </c>
      <c r="H1196" s="16">
        <v>1</v>
      </c>
      <c r="I1196" s="16">
        <v>1</v>
      </c>
      <c r="J1196" s="16">
        <v>1</v>
      </c>
      <c r="K1196" s="16">
        <v>1</v>
      </c>
      <c r="L1196" s="16">
        <v>1</v>
      </c>
      <c r="M1196" s="16">
        <v>1</v>
      </c>
    </row>
    <row r="1197" spans="2:13" x14ac:dyDescent="0.25">
      <c r="B1197">
        <v>18</v>
      </c>
      <c r="C1197" t="s">
        <v>59</v>
      </c>
      <c r="D1197">
        <v>2036</v>
      </c>
      <c r="E1197">
        <v>15</v>
      </c>
      <c r="F1197" s="45">
        <v>100000</v>
      </c>
      <c r="G1197" s="16">
        <v>1</v>
      </c>
      <c r="H1197" s="16">
        <v>1</v>
      </c>
      <c r="I1197" s="16">
        <v>1</v>
      </c>
      <c r="J1197" s="16">
        <v>1</v>
      </c>
      <c r="K1197" s="16">
        <v>1</v>
      </c>
      <c r="L1197" s="16">
        <v>1</v>
      </c>
      <c r="M1197" s="16">
        <v>1</v>
      </c>
    </row>
    <row r="1198" spans="2:13" x14ac:dyDescent="0.25">
      <c r="B1198">
        <v>18</v>
      </c>
      <c r="C1198" t="s">
        <v>59</v>
      </c>
      <c r="D1198">
        <v>2037</v>
      </c>
      <c r="E1198">
        <v>15</v>
      </c>
      <c r="F1198" s="45">
        <v>100000</v>
      </c>
      <c r="G1198" s="16">
        <v>1</v>
      </c>
      <c r="H1198" s="16">
        <v>1</v>
      </c>
      <c r="I1198" s="16">
        <v>1</v>
      </c>
      <c r="J1198" s="16">
        <v>1</v>
      </c>
      <c r="K1198" s="16">
        <v>1</v>
      </c>
      <c r="L1198" s="16">
        <v>1</v>
      </c>
      <c r="M1198" s="16">
        <v>1</v>
      </c>
    </row>
    <row r="1199" spans="2:13" x14ac:dyDescent="0.25">
      <c r="B1199">
        <v>18</v>
      </c>
      <c r="C1199" t="s">
        <v>59</v>
      </c>
      <c r="D1199">
        <v>2038</v>
      </c>
      <c r="E1199">
        <v>15</v>
      </c>
      <c r="F1199" s="45">
        <v>100000</v>
      </c>
      <c r="G1199" s="16">
        <v>1</v>
      </c>
      <c r="H1199" s="16">
        <v>1</v>
      </c>
      <c r="I1199" s="16">
        <v>1</v>
      </c>
      <c r="J1199" s="16">
        <v>1</v>
      </c>
      <c r="K1199" s="16">
        <v>1</v>
      </c>
      <c r="L1199" s="16">
        <v>1</v>
      </c>
      <c r="M1199" s="16">
        <v>1</v>
      </c>
    </row>
    <row r="1200" spans="2:13" x14ac:dyDescent="0.25">
      <c r="B1200">
        <v>18</v>
      </c>
      <c r="C1200" t="s">
        <v>59</v>
      </c>
      <c r="D1200">
        <v>2039</v>
      </c>
      <c r="E1200">
        <v>15</v>
      </c>
      <c r="F1200" s="45">
        <v>100000</v>
      </c>
      <c r="G1200" s="16">
        <v>1</v>
      </c>
      <c r="H1200" s="16">
        <v>1</v>
      </c>
      <c r="I1200" s="16">
        <v>1</v>
      </c>
      <c r="J1200" s="16">
        <v>1</v>
      </c>
      <c r="K1200" s="16">
        <v>1</v>
      </c>
      <c r="L1200" s="16">
        <v>1</v>
      </c>
      <c r="M1200" s="16">
        <v>1</v>
      </c>
    </row>
    <row r="1201" spans="2:13" x14ac:dyDescent="0.25">
      <c r="B1201">
        <v>18</v>
      </c>
      <c r="C1201" t="s">
        <v>59</v>
      </c>
      <c r="D1201">
        <v>2040</v>
      </c>
      <c r="E1201">
        <v>15</v>
      </c>
      <c r="F1201" s="45">
        <v>100000</v>
      </c>
      <c r="G1201" s="16">
        <v>1</v>
      </c>
      <c r="H1201" s="16">
        <v>1</v>
      </c>
      <c r="I1201" s="16">
        <v>1</v>
      </c>
      <c r="J1201" s="16">
        <v>1</v>
      </c>
      <c r="K1201" s="16">
        <v>1</v>
      </c>
      <c r="L1201" s="16">
        <v>1</v>
      </c>
      <c r="M1201" s="16">
        <v>1</v>
      </c>
    </row>
    <row r="1202" spans="2:13" x14ac:dyDescent="0.25">
      <c r="B1202">
        <v>18</v>
      </c>
      <c r="C1202" t="s">
        <v>59</v>
      </c>
      <c r="D1202">
        <v>2041</v>
      </c>
      <c r="E1202">
        <v>15</v>
      </c>
      <c r="F1202" s="45">
        <v>100000</v>
      </c>
      <c r="G1202" s="16">
        <v>1</v>
      </c>
      <c r="H1202" s="16">
        <v>1</v>
      </c>
      <c r="I1202" s="16">
        <v>1</v>
      </c>
      <c r="J1202" s="16">
        <v>1</v>
      </c>
      <c r="K1202" s="16">
        <v>1</v>
      </c>
      <c r="L1202" s="16">
        <v>1</v>
      </c>
      <c r="M1202" s="16">
        <v>1</v>
      </c>
    </row>
    <row r="1203" spans="2:13" x14ac:dyDescent="0.25">
      <c r="B1203">
        <v>18</v>
      </c>
      <c r="C1203" t="s">
        <v>59</v>
      </c>
      <c r="D1203">
        <v>2042</v>
      </c>
      <c r="E1203">
        <v>15</v>
      </c>
      <c r="F1203" s="45">
        <v>100000</v>
      </c>
      <c r="G1203" s="16">
        <v>1</v>
      </c>
      <c r="H1203" s="16">
        <v>1</v>
      </c>
      <c r="I1203" s="16">
        <v>1</v>
      </c>
      <c r="J1203" s="16">
        <v>1</v>
      </c>
      <c r="K1203" s="16">
        <v>1</v>
      </c>
      <c r="L1203" s="16">
        <v>1</v>
      </c>
      <c r="M1203" s="16">
        <v>1</v>
      </c>
    </row>
    <row r="1204" spans="2:13" x14ac:dyDescent="0.25">
      <c r="B1204">
        <v>18</v>
      </c>
      <c r="C1204" t="s">
        <v>59</v>
      </c>
      <c r="D1204">
        <v>2043</v>
      </c>
      <c r="E1204">
        <v>15</v>
      </c>
      <c r="F1204" s="45">
        <v>100000</v>
      </c>
      <c r="G1204" s="16">
        <v>1</v>
      </c>
      <c r="H1204" s="16">
        <v>1</v>
      </c>
      <c r="I1204" s="16">
        <v>1</v>
      </c>
      <c r="J1204" s="16">
        <v>1</v>
      </c>
      <c r="K1204" s="16">
        <v>1</v>
      </c>
      <c r="L1204" s="16">
        <v>1</v>
      </c>
      <c r="M1204" s="16">
        <v>1</v>
      </c>
    </row>
    <row r="1205" spans="2:13" x14ac:dyDescent="0.25">
      <c r="B1205">
        <v>18</v>
      </c>
      <c r="C1205" t="s">
        <v>59</v>
      </c>
      <c r="D1205">
        <v>2044</v>
      </c>
      <c r="E1205">
        <v>15</v>
      </c>
      <c r="F1205" s="45">
        <v>100000</v>
      </c>
      <c r="G1205" s="16">
        <v>1</v>
      </c>
      <c r="H1205" s="16">
        <v>1</v>
      </c>
      <c r="I1205" s="16">
        <v>1</v>
      </c>
      <c r="J1205" s="16">
        <v>1</v>
      </c>
      <c r="K1205" s="16">
        <v>1</v>
      </c>
      <c r="L1205" s="16">
        <v>1</v>
      </c>
      <c r="M1205" s="16">
        <v>1</v>
      </c>
    </row>
    <row r="1206" spans="2:13" x14ac:dyDescent="0.25">
      <c r="B1206">
        <v>18</v>
      </c>
      <c r="C1206" t="s">
        <v>59</v>
      </c>
      <c r="D1206">
        <v>2045</v>
      </c>
      <c r="E1206">
        <v>15</v>
      </c>
      <c r="F1206" s="45">
        <v>100000</v>
      </c>
      <c r="G1206" s="16">
        <v>1</v>
      </c>
      <c r="H1206" s="16">
        <v>1</v>
      </c>
      <c r="I1206" s="16">
        <v>1</v>
      </c>
      <c r="J1206" s="16">
        <v>1</v>
      </c>
      <c r="K1206" s="16">
        <v>1</v>
      </c>
      <c r="L1206" s="16">
        <v>1</v>
      </c>
      <c r="M1206" s="16">
        <v>1</v>
      </c>
    </row>
    <row r="1207" spans="2:13" x14ac:dyDescent="0.25">
      <c r="B1207">
        <v>18</v>
      </c>
      <c r="C1207" t="s">
        <v>59</v>
      </c>
      <c r="D1207">
        <v>2046</v>
      </c>
      <c r="E1207">
        <v>15</v>
      </c>
      <c r="F1207" s="45">
        <v>100000</v>
      </c>
      <c r="G1207" s="16">
        <v>1</v>
      </c>
      <c r="H1207" s="16">
        <v>1</v>
      </c>
      <c r="I1207" s="16">
        <v>1</v>
      </c>
      <c r="J1207" s="16">
        <v>1</v>
      </c>
      <c r="K1207" s="16">
        <v>1</v>
      </c>
      <c r="L1207" s="16">
        <v>1</v>
      </c>
      <c r="M1207" s="16">
        <v>1</v>
      </c>
    </row>
    <row r="1208" spans="2:13" x14ac:dyDescent="0.25">
      <c r="B1208">
        <v>18</v>
      </c>
      <c r="C1208" t="s">
        <v>59</v>
      </c>
      <c r="D1208">
        <v>2047</v>
      </c>
      <c r="E1208">
        <v>15</v>
      </c>
      <c r="F1208" s="45">
        <v>100000</v>
      </c>
      <c r="G1208" s="16">
        <v>1</v>
      </c>
      <c r="H1208" s="16">
        <v>1</v>
      </c>
      <c r="I1208" s="16">
        <v>1</v>
      </c>
      <c r="J1208" s="16">
        <v>1</v>
      </c>
      <c r="K1208" s="16">
        <v>1</v>
      </c>
      <c r="L1208" s="16">
        <v>1</v>
      </c>
      <c r="M1208" s="16">
        <v>1</v>
      </c>
    </row>
    <row r="1209" spans="2:13" x14ac:dyDescent="0.25">
      <c r="B1209">
        <v>18</v>
      </c>
      <c r="C1209" t="s">
        <v>59</v>
      </c>
      <c r="D1209">
        <v>2048</v>
      </c>
      <c r="E1209">
        <v>15</v>
      </c>
      <c r="F1209" s="45">
        <v>100000</v>
      </c>
      <c r="G1209" s="16">
        <v>1</v>
      </c>
      <c r="H1209" s="16">
        <v>1</v>
      </c>
      <c r="I1209" s="16">
        <v>1</v>
      </c>
      <c r="J1209" s="16">
        <v>1</v>
      </c>
      <c r="K1209" s="16">
        <v>1</v>
      </c>
      <c r="L1209" s="16">
        <v>1</v>
      </c>
      <c r="M1209" s="16">
        <v>1</v>
      </c>
    </row>
    <row r="1210" spans="2:13" x14ac:dyDescent="0.25">
      <c r="B1210">
        <v>18</v>
      </c>
      <c r="C1210" t="s">
        <v>59</v>
      </c>
      <c r="D1210">
        <v>2049</v>
      </c>
      <c r="E1210">
        <v>15</v>
      </c>
      <c r="F1210" s="45">
        <v>100000</v>
      </c>
      <c r="G1210" s="16">
        <v>1</v>
      </c>
      <c r="H1210" s="16">
        <v>1</v>
      </c>
      <c r="I1210" s="16">
        <v>1</v>
      </c>
      <c r="J1210" s="16">
        <v>1</v>
      </c>
      <c r="K1210" s="16">
        <v>1</v>
      </c>
      <c r="L1210" s="16">
        <v>1</v>
      </c>
      <c r="M1210" s="16">
        <v>1</v>
      </c>
    </row>
    <row r="1211" spans="2:13" x14ac:dyDescent="0.25">
      <c r="B1211">
        <v>18</v>
      </c>
      <c r="C1211" t="s">
        <v>59</v>
      </c>
      <c r="D1211">
        <v>2050</v>
      </c>
      <c r="E1211">
        <v>15</v>
      </c>
      <c r="F1211" s="45">
        <v>100000</v>
      </c>
      <c r="G1211" s="16">
        <v>1</v>
      </c>
      <c r="H1211" s="16">
        <v>1</v>
      </c>
      <c r="I1211" s="16">
        <v>1</v>
      </c>
      <c r="J1211" s="16">
        <v>1</v>
      </c>
      <c r="K1211" s="16">
        <v>1</v>
      </c>
      <c r="L1211" s="16">
        <v>1</v>
      </c>
      <c r="M1211" s="16">
        <v>1</v>
      </c>
    </row>
    <row r="1212" spans="2:13" x14ac:dyDescent="0.25">
      <c r="B1212">
        <v>19</v>
      </c>
      <c r="C1212" t="s">
        <v>121</v>
      </c>
      <c r="D1212">
        <v>2020</v>
      </c>
      <c r="E1212">
        <v>15</v>
      </c>
      <c r="F1212">
        <v>100000</v>
      </c>
      <c r="G1212" s="16">
        <v>1</v>
      </c>
      <c r="H1212" s="16">
        <v>1</v>
      </c>
      <c r="I1212" s="16">
        <v>1</v>
      </c>
      <c r="J1212" s="16">
        <v>1</v>
      </c>
      <c r="K1212" s="16">
        <v>1</v>
      </c>
      <c r="L1212" s="16">
        <v>1</v>
      </c>
      <c r="M1212" s="16">
        <v>1</v>
      </c>
    </row>
    <row r="1213" spans="2:13" x14ac:dyDescent="0.25">
      <c r="B1213">
        <v>19</v>
      </c>
      <c r="C1213" t="s">
        <v>121</v>
      </c>
      <c r="D1213">
        <v>2021</v>
      </c>
      <c r="E1213">
        <v>15</v>
      </c>
      <c r="F1213">
        <v>100000</v>
      </c>
      <c r="G1213" s="16">
        <v>1</v>
      </c>
      <c r="H1213" s="16">
        <v>1</v>
      </c>
      <c r="I1213" s="16">
        <v>1</v>
      </c>
      <c r="J1213" s="16">
        <v>1</v>
      </c>
      <c r="K1213" s="16">
        <v>1</v>
      </c>
      <c r="L1213" s="16">
        <v>1</v>
      </c>
      <c r="M1213" s="16">
        <v>1</v>
      </c>
    </row>
    <row r="1214" spans="2:13" x14ac:dyDescent="0.25">
      <c r="B1214">
        <v>19</v>
      </c>
      <c r="C1214" t="s">
        <v>121</v>
      </c>
      <c r="D1214">
        <v>2022</v>
      </c>
      <c r="E1214">
        <v>15</v>
      </c>
      <c r="F1214">
        <v>100000</v>
      </c>
      <c r="G1214" s="16">
        <v>1</v>
      </c>
      <c r="H1214" s="16">
        <v>1</v>
      </c>
      <c r="I1214" s="16">
        <v>1</v>
      </c>
      <c r="J1214" s="16">
        <v>1</v>
      </c>
      <c r="K1214" s="16">
        <v>1</v>
      </c>
      <c r="L1214" s="16">
        <v>1</v>
      </c>
      <c r="M1214" s="16">
        <v>1</v>
      </c>
    </row>
    <row r="1215" spans="2:13" x14ac:dyDescent="0.25">
      <c r="B1215">
        <v>19</v>
      </c>
      <c r="C1215" t="s">
        <v>121</v>
      </c>
      <c r="D1215">
        <v>2023</v>
      </c>
      <c r="E1215">
        <v>15</v>
      </c>
      <c r="F1215">
        <v>100000</v>
      </c>
      <c r="G1215" s="16">
        <v>1</v>
      </c>
      <c r="H1215" s="16">
        <v>1</v>
      </c>
      <c r="I1215" s="16">
        <v>1</v>
      </c>
      <c r="J1215" s="16">
        <v>1</v>
      </c>
      <c r="K1215" s="16">
        <v>1</v>
      </c>
      <c r="L1215" s="16">
        <v>1</v>
      </c>
      <c r="M1215" s="16">
        <v>1</v>
      </c>
    </row>
    <row r="1216" spans="2:13" x14ac:dyDescent="0.25">
      <c r="B1216">
        <v>19</v>
      </c>
      <c r="C1216" t="s">
        <v>121</v>
      </c>
      <c r="D1216">
        <v>2024</v>
      </c>
      <c r="E1216">
        <v>15</v>
      </c>
      <c r="F1216">
        <v>100000</v>
      </c>
      <c r="G1216" s="16">
        <v>1</v>
      </c>
      <c r="H1216" s="16">
        <v>1</v>
      </c>
      <c r="I1216" s="16">
        <v>1</v>
      </c>
      <c r="J1216" s="16">
        <v>1</v>
      </c>
      <c r="K1216" s="16">
        <v>1</v>
      </c>
      <c r="L1216" s="16">
        <v>1</v>
      </c>
      <c r="M1216" s="16">
        <v>1</v>
      </c>
    </row>
    <row r="1217" spans="2:13" x14ac:dyDescent="0.25">
      <c r="B1217">
        <v>19</v>
      </c>
      <c r="C1217" t="s">
        <v>121</v>
      </c>
      <c r="D1217">
        <v>2025</v>
      </c>
      <c r="E1217">
        <v>15</v>
      </c>
      <c r="F1217">
        <v>100000</v>
      </c>
      <c r="G1217" s="16">
        <v>1</v>
      </c>
      <c r="H1217" s="16">
        <v>1</v>
      </c>
      <c r="I1217" s="16">
        <v>1</v>
      </c>
      <c r="J1217" s="16">
        <v>1</v>
      </c>
      <c r="K1217" s="16">
        <v>1</v>
      </c>
      <c r="L1217" s="16">
        <v>1</v>
      </c>
      <c r="M1217" s="16">
        <v>1</v>
      </c>
    </row>
    <row r="1218" spans="2:13" x14ac:dyDescent="0.25">
      <c r="B1218">
        <v>19</v>
      </c>
      <c r="C1218" t="s">
        <v>121</v>
      </c>
      <c r="D1218">
        <v>2026</v>
      </c>
      <c r="E1218">
        <v>15</v>
      </c>
      <c r="F1218">
        <v>100000</v>
      </c>
      <c r="G1218" s="16">
        <v>1</v>
      </c>
      <c r="H1218" s="16">
        <v>1</v>
      </c>
      <c r="I1218" s="16">
        <v>1</v>
      </c>
      <c r="J1218" s="16">
        <v>1</v>
      </c>
      <c r="K1218" s="16">
        <v>1</v>
      </c>
      <c r="L1218" s="16">
        <v>1</v>
      </c>
      <c r="M1218" s="16">
        <v>1</v>
      </c>
    </row>
    <row r="1219" spans="2:13" x14ac:dyDescent="0.25">
      <c r="B1219">
        <v>19</v>
      </c>
      <c r="C1219" t="s">
        <v>121</v>
      </c>
      <c r="D1219">
        <v>2027</v>
      </c>
      <c r="E1219">
        <v>15</v>
      </c>
      <c r="F1219">
        <v>100000</v>
      </c>
      <c r="G1219" s="16">
        <v>1</v>
      </c>
      <c r="H1219" s="16">
        <v>1</v>
      </c>
      <c r="I1219" s="16">
        <v>1</v>
      </c>
      <c r="J1219" s="16">
        <v>1</v>
      </c>
      <c r="K1219" s="16">
        <v>1</v>
      </c>
      <c r="L1219" s="16">
        <v>1</v>
      </c>
      <c r="M1219" s="16">
        <v>1</v>
      </c>
    </row>
    <row r="1220" spans="2:13" x14ac:dyDescent="0.25">
      <c r="B1220">
        <v>19</v>
      </c>
      <c r="C1220" t="s">
        <v>121</v>
      </c>
      <c r="D1220">
        <v>2028</v>
      </c>
      <c r="E1220">
        <v>15</v>
      </c>
      <c r="F1220">
        <v>100000</v>
      </c>
      <c r="G1220" s="16">
        <v>1</v>
      </c>
      <c r="H1220" s="16">
        <v>1</v>
      </c>
      <c r="I1220" s="16">
        <v>1</v>
      </c>
      <c r="J1220" s="16">
        <v>1</v>
      </c>
      <c r="K1220" s="16">
        <v>1</v>
      </c>
      <c r="L1220" s="16">
        <v>1</v>
      </c>
      <c r="M1220" s="16">
        <v>1</v>
      </c>
    </row>
    <row r="1221" spans="2:13" x14ac:dyDescent="0.25">
      <c r="B1221">
        <v>19</v>
      </c>
      <c r="C1221" t="s">
        <v>121</v>
      </c>
      <c r="D1221">
        <v>2029</v>
      </c>
      <c r="E1221">
        <v>15</v>
      </c>
      <c r="F1221">
        <v>100000</v>
      </c>
      <c r="G1221" s="16">
        <v>1</v>
      </c>
      <c r="H1221" s="16">
        <v>1</v>
      </c>
      <c r="I1221" s="16">
        <v>1</v>
      </c>
      <c r="J1221" s="16">
        <v>1</v>
      </c>
      <c r="K1221" s="16">
        <v>1</v>
      </c>
      <c r="L1221" s="16">
        <v>1</v>
      </c>
      <c r="M1221" s="16">
        <v>1</v>
      </c>
    </row>
    <row r="1222" spans="2:13" x14ac:dyDescent="0.25">
      <c r="B1222">
        <v>19</v>
      </c>
      <c r="C1222" t="s">
        <v>121</v>
      </c>
      <c r="D1222">
        <v>2030</v>
      </c>
      <c r="E1222">
        <v>15</v>
      </c>
      <c r="F1222">
        <v>100000</v>
      </c>
      <c r="G1222" s="16">
        <v>1</v>
      </c>
      <c r="H1222" s="16">
        <v>1</v>
      </c>
      <c r="I1222" s="16">
        <v>1</v>
      </c>
      <c r="J1222" s="16">
        <v>1</v>
      </c>
      <c r="K1222" s="16">
        <v>1</v>
      </c>
      <c r="L1222" s="16">
        <v>1</v>
      </c>
      <c r="M1222" s="16">
        <v>1</v>
      </c>
    </row>
    <row r="1223" spans="2:13" x14ac:dyDescent="0.25">
      <c r="B1223">
        <v>19</v>
      </c>
      <c r="C1223" t="s">
        <v>121</v>
      </c>
      <c r="D1223">
        <v>2031</v>
      </c>
      <c r="E1223">
        <v>15</v>
      </c>
      <c r="F1223">
        <v>100000</v>
      </c>
      <c r="G1223" s="16">
        <v>1</v>
      </c>
      <c r="H1223" s="16">
        <v>1</v>
      </c>
      <c r="I1223" s="16">
        <v>1</v>
      </c>
      <c r="J1223" s="16">
        <v>1</v>
      </c>
      <c r="K1223" s="16">
        <v>1</v>
      </c>
      <c r="L1223" s="16">
        <v>1</v>
      </c>
      <c r="M1223" s="16">
        <v>1</v>
      </c>
    </row>
    <row r="1224" spans="2:13" x14ac:dyDescent="0.25">
      <c r="B1224">
        <v>19</v>
      </c>
      <c r="C1224" t="s">
        <v>121</v>
      </c>
      <c r="D1224">
        <v>2032</v>
      </c>
      <c r="E1224">
        <v>15</v>
      </c>
      <c r="F1224">
        <v>100000</v>
      </c>
      <c r="G1224" s="16">
        <v>1</v>
      </c>
      <c r="H1224" s="16">
        <v>1</v>
      </c>
      <c r="I1224" s="16">
        <v>1</v>
      </c>
      <c r="J1224" s="16">
        <v>1</v>
      </c>
      <c r="K1224" s="16">
        <v>1</v>
      </c>
      <c r="L1224" s="16">
        <v>1</v>
      </c>
      <c r="M1224" s="16">
        <v>1</v>
      </c>
    </row>
    <row r="1225" spans="2:13" x14ac:dyDescent="0.25">
      <c r="B1225">
        <v>19</v>
      </c>
      <c r="C1225" t="s">
        <v>121</v>
      </c>
      <c r="D1225">
        <v>2033</v>
      </c>
      <c r="E1225">
        <v>15</v>
      </c>
      <c r="F1225">
        <v>100000</v>
      </c>
      <c r="G1225" s="16">
        <v>1</v>
      </c>
      <c r="H1225" s="16">
        <v>1</v>
      </c>
      <c r="I1225" s="16">
        <v>1</v>
      </c>
      <c r="J1225" s="16">
        <v>1</v>
      </c>
      <c r="K1225" s="16">
        <v>1</v>
      </c>
      <c r="L1225" s="16">
        <v>1</v>
      </c>
      <c r="M1225" s="16">
        <v>1</v>
      </c>
    </row>
    <row r="1226" spans="2:13" x14ac:dyDescent="0.25">
      <c r="B1226">
        <v>19</v>
      </c>
      <c r="C1226" t="s">
        <v>121</v>
      </c>
      <c r="D1226">
        <v>2034</v>
      </c>
      <c r="E1226">
        <v>15</v>
      </c>
      <c r="F1226">
        <v>100000</v>
      </c>
      <c r="G1226" s="16">
        <v>1</v>
      </c>
      <c r="H1226" s="16">
        <v>1</v>
      </c>
      <c r="I1226" s="16">
        <v>1</v>
      </c>
      <c r="J1226" s="16">
        <v>1</v>
      </c>
      <c r="K1226" s="16">
        <v>1</v>
      </c>
      <c r="L1226" s="16">
        <v>1</v>
      </c>
      <c r="M1226" s="16">
        <v>1</v>
      </c>
    </row>
    <row r="1227" spans="2:13" x14ac:dyDescent="0.25">
      <c r="B1227">
        <v>19</v>
      </c>
      <c r="C1227" t="s">
        <v>121</v>
      </c>
      <c r="D1227">
        <v>2035</v>
      </c>
      <c r="E1227">
        <v>15</v>
      </c>
      <c r="F1227">
        <v>100000</v>
      </c>
      <c r="G1227" s="16">
        <v>1</v>
      </c>
      <c r="H1227" s="16">
        <v>1</v>
      </c>
      <c r="I1227" s="16">
        <v>1</v>
      </c>
      <c r="J1227" s="16">
        <v>1</v>
      </c>
      <c r="K1227" s="16">
        <v>1</v>
      </c>
      <c r="L1227" s="16">
        <v>1</v>
      </c>
      <c r="M1227" s="16">
        <v>1</v>
      </c>
    </row>
    <row r="1228" spans="2:13" x14ac:dyDescent="0.25">
      <c r="B1228">
        <v>19</v>
      </c>
      <c r="C1228" t="s">
        <v>121</v>
      </c>
      <c r="D1228">
        <v>2036</v>
      </c>
      <c r="E1228">
        <v>15</v>
      </c>
      <c r="F1228">
        <v>100000</v>
      </c>
      <c r="G1228" s="16">
        <v>1</v>
      </c>
      <c r="H1228" s="16">
        <v>1</v>
      </c>
      <c r="I1228" s="16">
        <v>1</v>
      </c>
      <c r="J1228" s="16">
        <v>1</v>
      </c>
      <c r="K1228" s="16">
        <v>1</v>
      </c>
      <c r="L1228" s="16">
        <v>1</v>
      </c>
      <c r="M1228" s="16">
        <v>1</v>
      </c>
    </row>
    <row r="1229" spans="2:13" x14ac:dyDescent="0.25">
      <c r="B1229">
        <v>19</v>
      </c>
      <c r="C1229" t="s">
        <v>121</v>
      </c>
      <c r="D1229">
        <v>2037</v>
      </c>
      <c r="E1229">
        <v>15</v>
      </c>
      <c r="F1229">
        <v>100000</v>
      </c>
      <c r="G1229" s="16">
        <v>1</v>
      </c>
      <c r="H1229" s="16">
        <v>1</v>
      </c>
      <c r="I1229" s="16">
        <v>1</v>
      </c>
      <c r="J1229" s="16">
        <v>1</v>
      </c>
      <c r="K1229" s="16">
        <v>1</v>
      </c>
      <c r="L1229" s="16">
        <v>1</v>
      </c>
      <c r="M1229" s="16">
        <v>1</v>
      </c>
    </row>
    <row r="1230" spans="2:13" x14ac:dyDescent="0.25">
      <c r="B1230">
        <v>19</v>
      </c>
      <c r="C1230" t="s">
        <v>121</v>
      </c>
      <c r="D1230">
        <v>2038</v>
      </c>
      <c r="E1230">
        <v>15</v>
      </c>
      <c r="F1230">
        <v>100000</v>
      </c>
      <c r="G1230" s="16">
        <v>1</v>
      </c>
      <c r="H1230" s="16">
        <v>1</v>
      </c>
      <c r="I1230" s="16">
        <v>1</v>
      </c>
      <c r="J1230" s="16">
        <v>1</v>
      </c>
      <c r="K1230" s="16">
        <v>1</v>
      </c>
      <c r="L1230" s="16">
        <v>1</v>
      </c>
      <c r="M1230" s="16">
        <v>1</v>
      </c>
    </row>
    <row r="1231" spans="2:13" x14ac:dyDescent="0.25">
      <c r="B1231">
        <v>19</v>
      </c>
      <c r="C1231" t="s">
        <v>121</v>
      </c>
      <c r="D1231">
        <v>2039</v>
      </c>
      <c r="E1231">
        <v>15</v>
      </c>
      <c r="F1231">
        <v>100000</v>
      </c>
      <c r="G1231" s="16">
        <v>1</v>
      </c>
      <c r="H1231" s="16">
        <v>1</v>
      </c>
      <c r="I1231" s="16">
        <v>1</v>
      </c>
      <c r="J1231" s="16">
        <v>1</v>
      </c>
      <c r="K1231" s="16">
        <v>1</v>
      </c>
      <c r="L1231" s="16">
        <v>1</v>
      </c>
      <c r="M1231" s="16">
        <v>1</v>
      </c>
    </row>
    <row r="1232" spans="2:13" x14ac:dyDescent="0.25">
      <c r="B1232">
        <v>19</v>
      </c>
      <c r="C1232" t="s">
        <v>121</v>
      </c>
      <c r="D1232">
        <v>2040</v>
      </c>
      <c r="E1232">
        <v>15</v>
      </c>
      <c r="F1232">
        <v>100000</v>
      </c>
      <c r="G1232" s="16">
        <v>1</v>
      </c>
      <c r="H1232" s="16">
        <v>1</v>
      </c>
      <c r="I1232" s="16">
        <v>1</v>
      </c>
      <c r="J1232" s="16">
        <v>1</v>
      </c>
      <c r="K1232" s="16">
        <v>1</v>
      </c>
      <c r="L1232" s="16">
        <v>1</v>
      </c>
      <c r="M1232" s="16">
        <v>1</v>
      </c>
    </row>
    <row r="1233" spans="2:13" x14ac:dyDescent="0.25">
      <c r="B1233">
        <v>19</v>
      </c>
      <c r="C1233" t="s">
        <v>121</v>
      </c>
      <c r="D1233">
        <v>2041</v>
      </c>
      <c r="E1233">
        <v>15</v>
      </c>
      <c r="F1233">
        <v>100000</v>
      </c>
      <c r="G1233" s="16">
        <v>1</v>
      </c>
      <c r="H1233" s="16">
        <v>1</v>
      </c>
      <c r="I1233" s="16">
        <v>1</v>
      </c>
      <c r="J1233" s="16">
        <v>1</v>
      </c>
      <c r="K1233" s="16">
        <v>1</v>
      </c>
      <c r="L1233" s="16">
        <v>1</v>
      </c>
      <c r="M1233" s="16">
        <v>1</v>
      </c>
    </row>
    <row r="1234" spans="2:13" x14ac:dyDescent="0.25">
      <c r="B1234">
        <v>19</v>
      </c>
      <c r="C1234" t="s">
        <v>121</v>
      </c>
      <c r="D1234">
        <v>2042</v>
      </c>
      <c r="E1234">
        <v>15</v>
      </c>
      <c r="F1234">
        <v>100000</v>
      </c>
      <c r="G1234" s="16">
        <v>1</v>
      </c>
      <c r="H1234" s="16">
        <v>1</v>
      </c>
      <c r="I1234" s="16">
        <v>1</v>
      </c>
      <c r="J1234" s="16">
        <v>1</v>
      </c>
      <c r="K1234" s="16">
        <v>1</v>
      </c>
      <c r="L1234" s="16">
        <v>1</v>
      </c>
      <c r="M1234" s="16">
        <v>1</v>
      </c>
    </row>
    <row r="1235" spans="2:13" x14ac:dyDescent="0.25">
      <c r="B1235">
        <v>19</v>
      </c>
      <c r="C1235" t="s">
        <v>121</v>
      </c>
      <c r="D1235">
        <v>2043</v>
      </c>
      <c r="E1235">
        <v>15</v>
      </c>
      <c r="F1235">
        <v>100000</v>
      </c>
      <c r="G1235" s="16">
        <v>1</v>
      </c>
      <c r="H1235" s="16">
        <v>1</v>
      </c>
      <c r="I1235" s="16">
        <v>1</v>
      </c>
      <c r="J1235" s="16">
        <v>1</v>
      </c>
      <c r="K1235" s="16">
        <v>1</v>
      </c>
      <c r="L1235" s="16">
        <v>1</v>
      </c>
      <c r="M1235" s="16">
        <v>1</v>
      </c>
    </row>
    <row r="1236" spans="2:13" x14ac:dyDescent="0.25">
      <c r="B1236">
        <v>19</v>
      </c>
      <c r="C1236" t="s">
        <v>121</v>
      </c>
      <c r="D1236">
        <v>2044</v>
      </c>
      <c r="E1236">
        <v>15</v>
      </c>
      <c r="F1236">
        <v>100000</v>
      </c>
      <c r="G1236" s="16">
        <v>1</v>
      </c>
      <c r="H1236" s="16">
        <v>1</v>
      </c>
      <c r="I1236" s="16">
        <v>1</v>
      </c>
      <c r="J1236" s="16">
        <v>1</v>
      </c>
      <c r="K1236" s="16">
        <v>1</v>
      </c>
      <c r="L1236" s="16">
        <v>1</v>
      </c>
      <c r="M1236" s="16">
        <v>1</v>
      </c>
    </row>
    <row r="1237" spans="2:13" x14ac:dyDescent="0.25">
      <c r="B1237">
        <v>19</v>
      </c>
      <c r="C1237" t="s">
        <v>121</v>
      </c>
      <c r="D1237">
        <v>2045</v>
      </c>
      <c r="E1237">
        <v>15</v>
      </c>
      <c r="F1237">
        <v>100000</v>
      </c>
      <c r="G1237" s="16">
        <v>1</v>
      </c>
      <c r="H1237" s="16">
        <v>1</v>
      </c>
      <c r="I1237" s="16">
        <v>1</v>
      </c>
      <c r="J1237" s="16">
        <v>1</v>
      </c>
      <c r="K1237" s="16">
        <v>1</v>
      </c>
      <c r="L1237" s="16">
        <v>1</v>
      </c>
      <c r="M1237" s="16">
        <v>1</v>
      </c>
    </row>
    <row r="1238" spans="2:13" x14ac:dyDescent="0.25">
      <c r="B1238">
        <v>19</v>
      </c>
      <c r="C1238" t="s">
        <v>121</v>
      </c>
      <c r="D1238">
        <v>2046</v>
      </c>
      <c r="E1238">
        <v>15</v>
      </c>
      <c r="F1238">
        <v>100000</v>
      </c>
      <c r="G1238" s="16">
        <v>1</v>
      </c>
      <c r="H1238" s="16">
        <v>1</v>
      </c>
      <c r="I1238" s="16">
        <v>1</v>
      </c>
      <c r="J1238" s="16">
        <v>1</v>
      </c>
      <c r="K1238" s="16">
        <v>1</v>
      </c>
      <c r="L1238" s="16">
        <v>1</v>
      </c>
      <c r="M1238" s="16">
        <v>1</v>
      </c>
    </row>
    <row r="1239" spans="2:13" x14ac:dyDescent="0.25">
      <c r="B1239">
        <v>19</v>
      </c>
      <c r="C1239" t="s">
        <v>121</v>
      </c>
      <c r="D1239">
        <v>2047</v>
      </c>
      <c r="E1239">
        <v>15</v>
      </c>
      <c r="F1239">
        <v>100000</v>
      </c>
      <c r="G1239" s="16">
        <v>1</v>
      </c>
      <c r="H1239" s="16">
        <v>1</v>
      </c>
      <c r="I1239" s="16">
        <v>1</v>
      </c>
      <c r="J1239" s="16">
        <v>1</v>
      </c>
      <c r="K1239" s="16">
        <v>1</v>
      </c>
      <c r="L1239" s="16">
        <v>1</v>
      </c>
      <c r="M1239" s="16">
        <v>1</v>
      </c>
    </row>
    <row r="1240" spans="2:13" x14ac:dyDescent="0.25">
      <c r="B1240">
        <v>19</v>
      </c>
      <c r="C1240" t="s">
        <v>121</v>
      </c>
      <c r="D1240">
        <v>2048</v>
      </c>
      <c r="E1240">
        <v>15</v>
      </c>
      <c r="F1240">
        <v>100000</v>
      </c>
      <c r="G1240" s="16">
        <v>1</v>
      </c>
      <c r="H1240" s="16">
        <v>1</v>
      </c>
      <c r="I1240" s="16">
        <v>1</v>
      </c>
      <c r="J1240" s="16">
        <v>1</v>
      </c>
      <c r="K1240" s="16">
        <v>1</v>
      </c>
      <c r="L1240" s="16">
        <v>1</v>
      </c>
      <c r="M1240" s="16">
        <v>1</v>
      </c>
    </row>
    <row r="1241" spans="2:13" x14ac:dyDescent="0.25">
      <c r="B1241">
        <v>19</v>
      </c>
      <c r="C1241" t="s">
        <v>121</v>
      </c>
      <c r="D1241">
        <v>2049</v>
      </c>
      <c r="E1241">
        <v>15</v>
      </c>
      <c r="F1241">
        <v>100000</v>
      </c>
      <c r="G1241" s="16">
        <v>1</v>
      </c>
      <c r="H1241" s="16">
        <v>1</v>
      </c>
      <c r="I1241" s="16">
        <v>1</v>
      </c>
      <c r="J1241" s="16">
        <v>1</v>
      </c>
      <c r="K1241" s="16">
        <v>1</v>
      </c>
      <c r="L1241" s="16">
        <v>1</v>
      </c>
      <c r="M1241" s="16">
        <v>1</v>
      </c>
    </row>
    <row r="1242" spans="2:13" x14ac:dyDescent="0.25">
      <c r="B1242">
        <v>19</v>
      </c>
      <c r="C1242" t="s">
        <v>121</v>
      </c>
      <c r="D1242">
        <v>2050</v>
      </c>
      <c r="E1242">
        <v>15</v>
      </c>
      <c r="F1242">
        <v>100000</v>
      </c>
      <c r="G1242" s="16">
        <v>1</v>
      </c>
      <c r="H1242" s="16">
        <v>1</v>
      </c>
      <c r="I1242" s="16">
        <v>1</v>
      </c>
      <c r="J1242" s="16">
        <v>1</v>
      </c>
      <c r="K1242" s="16">
        <v>1</v>
      </c>
      <c r="L1242" s="16">
        <v>1</v>
      </c>
      <c r="M1242" s="16">
        <v>1</v>
      </c>
    </row>
    <row r="1243" spans="2:13" x14ac:dyDescent="0.25">
      <c r="B1243">
        <v>20</v>
      </c>
      <c r="C1243" t="s">
        <v>41</v>
      </c>
      <c r="D1243">
        <v>2020</v>
      </c>
      <c r="E1243">
        <v>15</v>
      </c>
      <c r="F1243">
        <v>100000</v>
      </c>
      <c r="G1243" s="16">
        <v>1</v>
      </c>
      <c r="H1243" s="16">
        <v>1</v>
      </c>
      <c r="I1243" s="16">
        <v>1</v>
      </c>
      <c r="J1243" s="16">
        <v>1</v>
      </c>
      <c r="K1243" s="16">
        <v>1</v>
      </c>
      <c r="L1243" s="16">
        <v>1</v>
      </c>
      <c r="M1243" s="16">
        <v>1</v>
      </c>
    </row>
    <row r="1244" spans="2:13" x14ac:dyDescent="0.25">
      <c r="B1244">
        <v>20</v>
      </c>
      <c r="C1244" t="s">
        <v>41</v>
      </c>
      <c r="D1244">
        <v>2021</v>
      </c>
      <c r="E1244">
        <v>15</v>
      </c>
      <c r="F1244">
        <v>100000</v>
      </c>
      <c r="G1244" s="16">
        <v>0.98</v>
      </c>
      <c r="H1244" s="16">
        <v>0.98</v>
      </c>
      <c r="I1244" s="16">
        <v>1</v>
      </c>
      <c r="J1244" s="16">
        <v>1</v>
      </c>
      <c r="K1244" s="16">
        <v>1.01373004</v>
      </c>
      <c r="L1244" s="16">
        <v>1</v>
      </c>
      <c r="M1244" s="16">
        <v>1</v>
      </c>
    </row>
    <row r="1245" spans="2:13" x14ac:dyDescent="0.25">
      <c r="B1245">
        <v>20</v>
      </c>
      <c r="C1245" t="s">
        <v>41</v>
      </c>
      <c r="D1245">
        <v>2022</v>
      </c>
      <c r="E1245">
        <v>15</v>
      </c>
      <c r="F1245">
        <v>100000</v>
      </c>
      <c r="G1245" s="16">
        <v>0.96</v>
      </c>
      <c r="H1245" s="16">
        <v>0.96</v>
      </c>
      <c r="I1245" s="16">
        <v>1</v>
      </c>
      <c r="J1245" s="16">
        <v>1</v>
      </c>
      <c r="K1245" s="16">
        <v>1.0274600789999999</v>
      </c>
      <c r="L1245" s="16">
        <v>1</v>
      </c>
      <c r="M1245" s="16">
        <v>1</v>
      </c>
    </row>
    <row r="1246" spans="2:13" x14ac:dyDescent="0.25">
      <c r="B1246">
        <v>20</v>
      </c>
      <c r="C1246" t="s">
        <v>41</v>
      </c>
      <c r="D1246">
        <v>2023</v>
      </c>
      <c r="E1246">
        <v>15</v>
      </c>
      <c r="F1246">
        <v>100000</v>
      </c>
      <c r="G1246" s="16">
        <v>0.94</v>
      </c>
      <c r="H1246" s="16">
        <v>0.94</v>
      </c>
      <c r="I1246" s="16">
        <v>1</v>
      </c>
      <c r="J1246" s="16">
        <v>1</v>
      </c>
      <c r="K1246" s="16">
        <v>1.0411901189999999</v>
      </c>
      <c r="L1246" s="16">
        <v>1</v>
      </c>
      <c r="M1246" s="16">
        <v>1</v>
      </c>
    </row>
    <row r="1247" spans="2:13" x14ac:dyDescent="0.25">
      <c r="B1247">
        <v>20</v>
      </c>
      <c r="C1247" t="s">
        <v>41</v>
      </c>
      <c r="D1247">
        <v>2024</v>
      </c>
      <c r="E1247">
        <v>15</v>
      </c>
      <c r="F1247">
        <v>100000</v>
      </c>
      <c r="G1247" s="16">
        <v>0.92</v>
      </c>
      <c r="H1247" s="16">
        <v>0.92</v>
      </c>
      <c r="I1247" s="16">
        <v>1</v>
      </c>
      <c r="J1247" s="16">
        <v>1</v>
      </c>
      <c r="K1247" s="16">
        <v>1.0549201580000001</v>
      </c>
      <c r="L1247" s="16">
        <v>1</v>
      </c>
      <c r="M1247" s="16">
        <v>1</v>
      </c>
    </row>
    <row r="1248" spans="2:13" x14ac:dyDescent="0.25">
      <c r="B1248">
        <v>20</v>
      </c>
      <c r="C1248" t="s">
        <v>41</v>
      </c>
      <c r="D1248">
        <v>2025</v>
      </c>
      <c r="E1248">
        <v>15</v>
      </c>
      <c r="F1248">
        <v>100000</v>
      </c>
      <c r="G1248" s="16">
        <v>0.9</v>
      </c>
      <c r="H1248" s="16">
        <v>0.9</v>
      </c>
      <c r="I1248" s="16">
        <v>1</v>
      </c>
      <c r="J1248" s="16">
        <v>1</v>
      </c>
      <c r="K1248" s="16">
        <v>1.0686501980000001</v>
      </c>
      <c r="L1248" s="16">
        <v>1</v>
      </c>
      <c r="M1248" s="16">
        <v>1</v>
      </c>
    </row>
    <row r="1249" spans="2:13" x14ac:dyDescent="0.25">
      <c r="B1249">
        <v>20</v>
      </c>
      <c r="C1249" t="s">
        <v>41</v>
      </c>
      <c r="D1249">
        <v>2026</v>
      </c>
      <c r="E1249">
        <v>15</v>
      </c>
      <c r="F1249">
        <v>100000</v>
      </c>
      <c r="G1249" s="16">
        <v>0.88</v>
      </c>
      <c r="H1249" s="16">
        <v>0.88</v>
      </c>
      <c r="I1249" s="16">
        <v>1</v>
      </c>
      <c r="J1249" s="16">
        <v>1</v>
      </c>
      <c r="K1249" s="16">
        <v>1.082380237</v>
      </c>
      <c r="L1249" s="16">
        <v>1</v>
      </c>
      <c r="M1249" s="16">
        <v>1</v>
      </c>
    </row>
    <row r="1250" spans="2:13" x14ac:dyDescent="0.25">
      <c r="B1250">
        <v>20</v>
      </c>
      <c r="C1250" t="s">
        <v>41</v>
      </c>
      <c r="D1250">
        <v>2027</v>
      </c>
      <c r="E1250">
        <v>15</v>
      </c>
      <c r="F1250">
        <v>100000</v>
      </c>
      <c r="G1250" s="16">
        <v>0.86</v>
      </c>
      <c r="H1250" s="16">
        <v>0.86</v>
      </c>
      <c r="I1250" s="16">
        <v>1</v>
      </c>
      <c r="J1250" s="16">
        <v>1</v>
      </c>
      <c r="K1250" s="16">
        <v>1.096110277</v>
      </c>
      <c r="L1250" s="16">
        <v>1</v>
      </c>
      <c r="M1250" s="16">
        <v>1</v>
      </c>
    </row>
    <row r="1251" spans="2:13" x14ac:dyDescent="0.25">
      <c r="B1251">
        <v>20</v>
      </c>
      <c r="C1251" t="s">
        <v>41</v>
      </c>
      <c r="D1251">
        <v>2028</v>
      </c>
      <c r="E1251">
        <v>15</v>
      </c>
      <c r="F1251">
        <v>100000</v>
      </c>
      <c r="G1251" s="16">
        <v>0.84</v>
      </c>
      <c r="H1251" s="16">
        <v>0.84</v>
      </c>
      <c r="I1251" s="16">
        <v>1</v>
      </c>
      <c r="J1251" s="16">
        <v>1</v>
      </c>
      <c r="K1251" s="16">
        <v>1.109840317</v>
      </c>
      <c r="L1251" s="16">
        <v>1</v>
      </c>
      <c r="M1251" s="16">
        <v>1</v>
      </c>
    </row>
    <row r="1252" spans="2:13" x14ac:dyDescent="0.25">
      <c r="B1252">
        <v>20</v>
      </c>
      <c r="C1252" t="s">
        <v>41</v>
      </c>
      <c r="D1252">
        <v>2029</v>
      </c>
      <c r="E1252">
        <v>15</v>
      </c>
      <c r="F1252">
        <v>100000</v>
      </c>
      <c r="G1252" s="16">
        <v>0.82</v>
      </c>
      <c r="H1252" s="16">
        <v>0.82</v>
      </c>
      <c r="I1252" s="16">
        <v>1</v>
      </c>
      <c r="J1252" s="16">
        <v>1</v>
      </c>
      <c r="K1252" s="16">
        <v>1.1235703560000001</v>
      </c>
      <c r="L1252" s="16">
        <v>1</v>
      </c>
      <c r="M1252" s="16">
        <v>1</v>
      </c>
    </row>
    <row r="1253" spans="2:13" x14ac:dyDescent="0.25">
      <c r="B1253">
        <v>20</v>
      </c>
      <c r="C1253" t="s">
        <v>41</v>
      </c>
      <c r="D1253">
        <v>2030</v>
      </c>
      <c r="E1253">
        <v>15</v>
      </c>
      <c r="F1253">
        <v>100000</v>
      </c>
      <c r="G1253" s="16">
        <v>0.8</v>
      </c>
      <c r="H1253" s="16">
        <v>0.8</v>
      </c>
      <c r="I1253" s="16">
        <v>1</v>
      </c>
      <c r="J1253" s="16">
        <v>1</v>
      </c>
      <c r="K1253" s="16">
        <v>1.1373003960000001</v>
      </c>
      <c r="L1253" s="16">
        <v>1</v>
      </c>
      <c r="M1253" s="16">
        <v>1</v>
      </c>
    </row>
    <row r="1254" spans="2:13" x14ac:dyDescent="0.25">
      <c r="B1254">
        <v>20</v>
      </c>
      <c r="C1254" t="s">
        <v>41</v>
      </c>
      <c r="D1254">
        <v>2031</v>
      </c>
      <c r="E1254">
        <v>15</v>
      </c>
      <c r="F1254">
        <v>100000</v>
      </c>
      <c r="G1254" s="16">
        <v>0.79500000000000004</v>
      </c>
      <c r="H1254" s="16">
        <v>0.79500000000000004</v>
      </c>
      <c r="I1254" s="16">
        <v>1</v>
      </c>
      <c r="J1254" s="16">
        <v>1</v>
      </c>
      <c r="K1254" s="16">
        <v>1.1373003960000001</v>
      </c>
      <c r="L1254" s="16">
        <v>1</v>
      </c>
      <c r="M1254" s="16">
        <v>1</v>
      </c>
    </row>
    <row r="1255" spans="2:13" x14ac:dyDescent="0.25">
      <c r="B1255">
        <v>20</v>
      </c>
      <c r="C1255" t="s">
        <v>41</v>
      </c>
      <c r="D1255">
        <v>2032</v>
      </c>
      <c r="E1255">
        <v>15</v>
      </c>
      <c r="F1255">
        <v>100000</v>
      </c>
      <c r="G1255" s="16">
        <v>0.79</v>
      </c>
      <c r="H1255" s="16">
        <v>0.79</v>
      </c>
      <c r="I1255" s="16">
        <v>1</v>
      </c>
      <c r="J1255" s="16">
        <v>1</v>
      </c>
      <c r="K1255" s="16">
        <v>1.1373003960000001</v>
      </c>
      <c r="L1255" s="16">
        <v>1</v>
      </c>
      <c r="M1255" s="16">
        <v>1</v>
      </c>
    </row>
    <row r="1256" spans="2:13" x14ac:dyDescent="0.25">
      <c r="B1256">
        <v>20</v>
      </c>
      <c r="C1256" t="s">
        <v>41</v>
      </c>
      <c r="D1256">
        <v>2033</v>
      </c>
      <c r="E1256">
        <v>15</v>
      </c>
      <c r="F1256">
        <v>100000</v>
      </c>
      <c r="G1256" s="16">
        <v>0.78500000000000003</v>
      </c>
      <c r="H1256" s="16">
        <v>0.78500000000000003</v>
      </c>
      <c r="I1256" s="16">
        <v>1</v>
      </c>
      <c r="J1256" s="16">
        <v>1</v>
      </c>
      <c r="K1256" s="16">
        <v>1.1373003960000001</v>
      </c>
      <c r="L1256" s="16">
        <v>1</v>
      </c>
      <c r="M1256" s="16">
        <v>1</v>
      </c>
    </row>
    <row r="1257" spans="2:13" x14ac:dyDescent="0.25">
      <c r="B1257">
        <v>20</v>
      </c>
      <c r="C1257" t="s">
        <v>41</v>
      </c>
      <c r="D1257">
        <v>2034</v>
      </c>
      <c r="E1257">
        <v>15</v>
      </c>
      <c r="F1257">
        <v>100000</v>
      </c>
      <c r="G1257" s="16">
        <v>0.78</v>
      </c>
      <c r="H1257" s="16">
        <v>0.78</v>
      </c>
      <c r="I1257" s="16">
        <v>1</v>
      </c>
      <c r="J1257" s="16">
        <v>1</v>
      </c>
      <c r="K1257" s="16">
        <v>1.1373003960000001</v>
      </c>
      <c r="L1257" s="16">
        <v>1</v>
      </c>
      <c r="M1257" s="16">
        <v>1</v>
      </c>
    </row>
    <row r="1258" spans="2:13" x14ac:dyDescent="0.25">
      <c r="B1258">
        <v>20</v>
      </c>
      <c r="C1258" t="s">
        <v>41</v>
      </c>
      <c r="D1258">
        <v>2035</v>
      </c>
      <c r="E1258">
        <v>15</v>
      </c>
      <c r="F1258">
        <v>100000</v>
      </c>
      <c r="G1258" s="16">
        <v>0.77500000000000002</v>
      </c>
      <c r="H1258" s="16">
        <v>0.77500000000000002</v>
      </c>
      <c r="I1258" s="16">
        <v>1</v>
      </c>
      <c r="J1258" s="16">
        <v>1</v>
      </c>
      <c r="K1258" s="16">
        <v>1.1373003960000001</v>
      </c>
      <c r="L1258" s="16">
        <v>1</v>
      </c>
      <c r="M1258" s="16">
        <v>1</v>
      </c>
    </row>
    <row r="1259" spans="2:13" x14ac:dyDescent="0.25">
      <c r="B1259">
        <v>20</v>
      </c>
      <c r="C1259" t="s">
        <v>41</v>
      </c>
      <c r="D1259">
        <v>2036</v>
      </c>
      <c r="E1259">
        <v>15</v>
      </c>
      <c r="F1259">
        <v>100000</v>
      </c>
      <c r="G1259" s="16">
        <v>0.77</v>
      </c>
      <c r="H1259" s="16">
        <v>0.77</v>
      </c>
      <c r="I1259" s="16">
        <v>1</v>
      </c>
      <c r="J1259" s="16">
        <v>1</v>
      </c>
      <c r="K1259" s="16">
        <v>1.1373003960000001</v>
      </c>
      <c r="L1259" s="16">
        <v>1</v>
      </c>
      <c r="M1259" s="16">
        <v>1</v>
      </c>
    </row>
    <row r="1260" spans="2:13" x14ac:dyDescent="0.25">
      <c r="B1260">
        <v>20</v>
      </c>
      <c r="C1260" t="s">
        <v>41</v>
      </c>
      <c r="D1260">
        <v>2037</v>
      </c>
      <c r="E1260">
        <v>15</v>
      </c>
      <c r="F1260">
        <v>100000</v>
      </c>
      <c r="G1260" s="16">
        <v>0.76500000000000001</v>
      </c>
      <c r="H1260" s="16">
        <v>0.76500000000000001</v>
      </c>
      <c r="I1260" s="16">
        <v>1</v>
      </c>
      <c r="J1260" s="16">
        <v>1</v>
      </c>
      <c r="K1260" s="16">
        <v>1.1373003960000001</v>
      </c>
      <c r="L1260" s="16">
        <v>1</v>
      </c>
      <c r="M1260" s="16">
        <v>1</v>
      </c>
    </row>
    <row r="1261" spans="2:13" x14ac:dyDescent="0.25">
      <c r="B1261">
        <v>20</v>
      </c>
      <c r="C1261" t="s">
        <v>41</v>
      </c>
      <c r="D1261">
        <v>2038</v>
      </c>
      <c r="E1261">
        <v>15</v>
      </c>
      <c r="F1261">
        <v>100000</v>
      </c>
      <c r="G1261" s="16">
        <v>0.76</v>
      </c>
      <c r="H1261" s="16">
        <v>0.76</v>
      </c>
      <c r="I1261" s="16">
        <v>1</v>
      </c>
      <c r="J1261" s="16">
        <v>1</v>
      </c>
      <c r="K1261" s="16">
        <v>1.1373003960000001</v>
      </c>
      <c r="L1261" s="16">
        <v>1</v>
      </c>
      <c r="M1261" s="16">
        <v>1</v>
      </c>
    </row>
    <row r="1262" spans="2:13" x14ac:dyDescent="0.25">
      <c r="B1262">
        <v>20</v>
      </c>
      <c r="C1262" t="s">
        <v>41</v>
      </c>
      <c r="D1262">
        <v>2039</v>
      </c>
      <c r="E1262">
        <v>15</v>
      </c>
      <c r="F1262">
        <v>100000</v>
      </c>
      <c r="G1262" s="16">
        <v>0.755</v>
      </c>
      <c r="H1262" s="16">
        <v>0.755</v>
      </c>
      <c r="I1262" s="16">
        <v>1</v>
      </c>
      <c r="J1262" s="16">
        <v>1</v>
      </c>
      <c r="K1262" s="16">
        <v>1.1373003960000001</v>
      </c>
      <c r="L1262" s="16">
        <v>1</v>
      </c>
      <c r="M1262" s="16">
        <v>1</v>
      </c>
    </row>
    <row r="1263" spans="2:13" x14ac:dyDescent="0.25">
      <c r="B1263">
        <v>20</v>
      </c>
      <c r="C1263" t="s">
        <v>41</v>
      </c>
      <c r="D1263">
        <v>2040</v>
      </c>
      <c r="E1263">
        <v>15</v>
      </c>
      <c r="F1263">
        <v>100000</v>
      </c>
      <c r="G1263" s="16">
        <v>0.75</v>
      </c>
      <c r="H1263" s="16">
        <v>0.75</v>
      </c>
      <c r="I1263" s="16">
        <v>1</v>
      </c>
      <c r="J1263" s="16">
        <v>1</v>
      </c>
      <c r="K1263" s="16">
        <v>1.1373003960000001</v>
      </c>
      <c r="L1263" s="16">
        <v>1</v>
      </c>
      <c r="M1263" s="16">
        <v>1</v>
      </c>
    </row>
    <row r="1264" spans="2:13" x14ac:dyDescent="0.25">
      <c r="B1264">
        <v>20</v>
      </c>
      <c r="C1264" t="s">
        <v>41</v>
      </c>
      <c r="D1264">
        <v>2041</v>
      </c>
      <c r="E1264">
        <v>15</v>
      </c>
      <c r="F1264">
        <v>100000</v>
      </c>
      <c r="G1264" s="16">
        <v>0.745</v>
      </c>
      <c r="H1264" s="16">
        <v>0.745</v>
      </c>
      <c r="I1264" s="16">
        <v>1</v>
      </c>
      <c r="J1264" s="16">
        <v>1</v>
      </c>
      <c r="K1264" s="16">
        <v>1.1373003960000001</v>
      </c>
      <c r="L1264" s="16">
        <v>1</v>
      </c>
      <c r="M1264" s="16">
        <v>1</v>
      </c>
    </row>
    <row r="1265" spans="2:13" x14ac:dyDescent="0.25">
      <c r="B1265">
        <v>20</v>
      </c>
      <c r="C1265" t="s">
        <v>41</v>
      </c>
      <c r="D1265">
        <v>2042</v>
      </c>
      <c r="E1265">
        <v>15</v>
      </c>
      <c r="F1265">
        <v>100000</v>
      </c>
      <c r="G1265" s="16">
        <v>0.74</v>
      </c>
      <c r="H1265" s="16">
        <v>0.74</v>
      </c>
      <c r="I1265" s="16">
        <v>1</v>
      </c>
      <c r="J1265" s="16">
        <v>1</v>
      </c>
      <c r="K1265" s="16">
        <v>1.1373003960000001</v>
      </c>
      <c r="L1265" s="16">
        <v>1</v>
      </c>
      <c r="M1265" s="16">
        <v>1</v>
      </c>
    </row>
    <row r="1266" spans="2:13" x14ac:dyDescent="0.25">
      <c r="B1266">
        <v>20</v>
      </c>
      <c r="C1266" t="s">
        <v>41</v>
      </c>
      <c r="D1266">
        <v>2043</v>
      </c>
      <c r="E1266">
        <v>15</v>
      </c>
      <c r="F1266">
        <v>100000</v>
      </c>
      <c r="G1266" s="16">
        <v>0.73499999999999999</v>
      </c>
      <c r="H1266" s="16">
        <v>0.73499999999999999</v>
      </c>
      <c r="I1266" s="16">
        <v>1</v>
      </c>
      <c r="J1266" s="16">
        <v>1</v>
      </c>
      <c r="K1266" s="16">
        <v>1.1373003960000001</v>
      </c>
      <c r="L1266" s="16">
        <v>1</v>
      </c>
      <c r="M1266" s="16">
        <v>1</v>
      </c>
    </row>
    <row r="1267" spans="2:13" x14ac:dyDescent="0.25">
      <c r="B1267">
        <v>20</v>
      </c>
      <c r="C1267" t="s">
        <v>41</v>
      </c>
      <c r="D1267">
        <v>2044</v>
      </c>
      <c r="E1267">
        <v>15</v>
      </c>
      <c r="F1267">
        <v>100000</v>
      </c>
      <c r="G1267" s="16">
        <v>0.73</v>
      </c>
      <c r="H1267" s="16">
        <v>0.73</v>
      </c>
      <c r="I1267" s="16">
        <v>1</v>
      </c>
      <c r="J1267" s="16">
        <v>1</v>
      </c>
      <c r="K1267" s="16">
        <v>1.1373003960000001</v>
      </c>
      <c r="L1267" s="16">
        <v>1</v>
      </c>
      <c r="M1267" s="16">
        <v>1</v>
      </c>
    </row>
    <row r="1268" spans="2:13" x14ac:dyDescent="0.25">
      <c r="B1268">
        <v>20</v>
      </c>
      <c r="C1268" t="s">
        <v>41</v>
      </c>
      <c r="D1268">
        <v>2045</v>
      </c>
      <c r="E1268">
        <v>15</v>
      </c>
      <c r="F1268">
        <v>100000</v>
      </c>
      <c r="G1268" s="16">
        <v>0.72499999999999998</v>
      </c>
      <c r="H1268" s="16">
        <v>0.72499999999999998</v>
      </c>
      <c r="I1268" s="16">
        <v>1</v>
      </c>
      <c r="J1268" s="16">
        <v>1</v>
      </c>
      <c r="K1268" s="16">
        <v>1.1373003960000001</v>
      </c>
      <c r="L1268" s="16">
        <v>1</v>
      </c>
      <c r="M1268" s="16">
        <v>1</v>
      </c>
    </row>
    <row r="1269" spans="2:13" x14ac:dyDescent="0.25">
      <c r="B1269">
        <v>20</v>
      </c>
      <c r="C1269" t="s">
        <v>41</v>
      </c>
      <c r="D1269">
        <v>2046</v>
      </c>
      <c r="E1269">
        <v>15</v>
      </c>
      <c r="F1269">
        <v>100000</v>
      </c>
      <c r="G1269" s="16">
        <v>0.72</v>
      </c>
      <c r="H1269" s="16">
        <v>0.72</v>
      </c>
      <c r="I1269" s="16">
        <v>1</v>
      </c>
      <c r="J1269" s="16">
        <v>1</v>
      </c>
      <c r="K1269" s="16">
        <v>1.1373003960000001</v>
      </c>
      <c r="L1269" s="16">
        <v>1</v>
      </c>
      <c r="M1269" s="16">
        <v>1</v>
      </c>
    </row>
    <row r="1270" spans="2:13" x14ac:dyDescent="0.25">
      <c r="B1270">
        <v>20</v>
      </c>
      <c r="C1270" t="s">
        <v>41</v>
      </c>
      <c r="D1270">
        <v>2047</v>
      </c>
      <c r="E1270">
        <v>15</v>
      </c>
      <c r="F1270">
        <v>100000</v>
      </c>
      <c r="G1270" s="16">
        <v>0.71499999999999997</v>
      </c>
      <c r="H1270" s="16">
        <v>0.71499999999999997</v>
      </c>
      <c r="I1270" s="16">
        <v>1</v>
      </c>
      <c r="J1270" s="16">
        <v>1</v>
      </c>
      <c r="K1270" s="16">
        <v>1.1373003960000001</v>
      </c>
      <c r="L1270" s="16">
        <v>1</v>
      </c>
      <c r="M1270" s="16">
        <v>1</v>
      </c>
    </row>
    <row r="1271" spans="2:13" x14ac:dyDescent="0.25">
      <c r="B1271">
        <v>20</v>
      </c>
      <c r="C1271" t="s">
        <v>41</v>
      </c>
      <c r="D1271">
        <v>2048</v>
      </c>
      <c r="E1271">
        <v>15</v>
      </c>
      <c r="F1271">
        <v>100000</v>
      </c>
      <c r="G1271" s="16">
        <v>0.71</v>
      </c>
      <c r="H1271" s="16">
        <v>0.71</v>
      </c>
      <c r="I1271" s="16">
        <v>1</v>
      </c>
      <c r="J1271" s="16">
        <v>1</v>
      </c>
      <c r="K1271" s="16">
        <v>1.1373003960000001</v>
      </c>
      <c r="L1271" s="16">
        <v>1</v>
      </c>
      <c r="M1271" s="16">
        <v>1</v>
      </c>
    </row>
    <row r="1272" spans="2:13" x14ac:dyDescent="0.25">
      <c r="B1272">
        <v>20</v>
      </c>
      <c r="C1272" t="s">
        <v>41</v>
      </c>
      <c r="D1272">
        <v>2049</v>
      </c>
      <c r="E1272">
        <v>15</v>
      </c>
      <c r="F1272">
        <v>100000</v>
      </c>
      <c r="G1272" s="16">
        <v>0.70499999999999996</v>
      </c>
      <c r="H1272" s="16">
        <v>0.70499999999999996</v>
      </c>
      <c r="I1272" s="16">
        <v>1</v>
      </c>
      <c r="J1272" s="16">
        <v>1</v>
      </c>
      <c r="K1272" s="16">
        <v>1.1373003960000001</v>
      </c>
      <c r="L1272" s="16">
        <v>1</v>
      </c>
      <c r="M1272" s="16">
        <v>1</v>
      </c>
    </row>
    <row r="1273" spans="2:13" x14ac:dyDescent="0.25">
      <c r="B1273">
        <v>20</v>
      </c>
      <c r="C1273" t="s">
        <v>41</v>
      </c>
      <c r="D1273">
        <v>2050</v>
      </c>
      <c r="E1273">
        <v>15</v>
      </c>
      <c r="F1273">
        <v>100000</v>
      </c>
      <c r="G1273" s="16">
        <v>0.7</v>
      </c>
      <c r="H1273" s="16">
        <v>0.7</v>
      </c>
      <c r="I1273" s="16">
        <v>1</v>
      </c>
      <c r="J1273" s="16">
        <v>1</v>
      </c>
      <c r="K1273" s="16">
        <v>1.1373003960000001</v>
      </c>
      <c r="L1273" s="16">
        <v>1</v>
      </c>
      <c r="M1273" s="16">
        <v>1</v>
      </c>
    </row>
    <row r="1274" spans="2:13" x14ac:dyDescent="0.25">
      <c r="B1274">
        <v>21</v>
      </c>
      <c r="C1274" t="s">
        <v>25</v>
      </c>
      <c r="D1274">
        <v>2020</v>
      </c>
      <c r="E1274">
        <v>15</v>
      </c>
      <c r="F1274">
        <v>100000</v>
      </c>
      <c r="G1274" s="16">
        <v>1</v>
      </c>
      <c r="H1274" s="16">
        <v>1</v>
      </c>
      <c r="I1274" s="16">
        <v>1</v>
      </c>
      <c r="J1274" s="16">
        <v>1</v>
      </c>
      <c r="K1274" s="16">
        <v>1</v>
      </c>
      <c r="L1274" s="16">
        <v>1</v>
      </c>
      <c r="M1274" s="16">
        <v>1</v>
      </c>
    </row>
    <row r="1275" spans="2:13" x14ac:dyDescent="0.25">
      <c r="B1275">
        <v>21</v>
      </c>
      <c r="C1275" t="s">
        <v>25</v>
      </c>
      <c r="D1275">
        <v>2021</v>
      </c>
      <c r="E1275">
        <v>15</v>
      </c>
      <c r="F1275">
        <v>100000</v>
      </c>
      <c r="G1275" s="16">
        <v>1</v>
      </c>
      <c r="H1275" s="16">
        <v>1</v>
      </c>
      <c r="I1275" s="16">
        <v>1</v>
      </c>
      <c r="J1275" s="16">
        <v>1</v>
      </c>
      <c r="K1275" s="16">
        <v>1</v>
      </c>
      <c r="L1275" s="16">
        <v>1</v>
      </c>
      <c r="M1275" s="16">
        <v>1</v>
      </c>
    </row>
    <row r="1276" spans="2:13" x14ac:dyDescent="0.25">
      <c r="B1276">
        <v>21</v>
      </c>
      <c r="C1276" t="s">
        <v>25</v>
      </c>
      <c r="D1276">
        <v>2022</v>
      </c>
      <c r="E1276">
        <v>15</v>
      </c>
      <c r="F1276">
        <v>100000</v>
      </c>
      <c r="G1276" s="16">
        <v>1</v>
      </c>
      <c r="H1276" s="16">
        <v>1</v>
      </c>
      <c r="I1276" s="16">
        <v>1</v>
      </c>
      <c r="J1276" s="16">
        <v>1</v>
      </c>
      <c r="K1276" s="16">
        <v>1</v>
      </c>
      <c r="L1276" s="16">
        <v>1</v>
      </c>
      <c r="M1276" s="16">
        <v>1</v>
      </c>
    </row>
    <row r="1277" spans="2:13" x14ac:dyDescent="0.25">
      <c r="B1277">
        <v>21</v>
      </c>
      <c r="C1277" t="s">
        <v>25</v>
      </c>
      <c r="D1277">
        <v>2023</v>
      </c>
      <c r="E1277">
        <v>15</v>
      </c>
      <c r="F1277">
        <v>100000</v>
      </c>
      <c r="G1277" s="16">
        <v>1</v>
      </c>
      <c r="H1277" s="16">
        <v>1</v>
      </c>
      <c r="I1277" s="16">
        <v>1</v>
      </c>
      <c r="J1277" s="16">
        <v>1</v>
      </c>
      <c r="K1277" s="16">
        <v>1</v>
      </c>
      <c r="L1277" s="16">
        <v>1</v>
      </c>
      <c r="M1277" s="16">
        <v>1</v>
      </c>
    </row>
    <row r="1278" spans="2:13" x14ac:dyDescent="0.25">
      <c r="B1278">
        <v>21</v>
      </c>
      <c r="C1278" t="s">
        <v>25</v>
      </c>
      <c r="D1278">
        <v>2024</v>
      </c>
      <c r="E1278">
        <v>15</v>
      </c>
      <c r="F1278">
        <v>100000</v>
      </c>
      <c r="G1278" s="16">
        <v>1</v>
      </c>
      <c r="H1278" s="16">
        <v>1</v>
      </c>
      <c r="I1278" s="16">
        <v>1</v>
      </c>
      <c r="J1278" s="16">
        <v>1</v>
      </c>
      <c r="K1278" s="16">
        <v>1</v>
      </c>
      <c r="L1278" s="16">
        <v>1</v>
      </c>
      <c r="M1278" s="16">
        <v>1</v>
      </c>
    </row>
    <row r="1279" spans="2:13" x14ac:dyDescent="0.25">
      <c r="B1279">
        <v>21</v>
      </c>
      <c r="C1279" t="s">
        <v>25</v>
      </c>
      <c r="D1279">
        <v>2025</v>
      </c>
      <c r="E1279">
        <v>15</v>
      </c>
      <c r="F1279">
        <v>100000</v>
      </c>
      <c r="G1279" s="16">
        <v>1</v>
      </c>
      <c r="H1279" s="16">
        <v>1</v>
      </c>
      <c r="I1279" s="16">
        <v>1</v>
      </c>
      <c r="J1279" s="16">
        <v>1</v>
      </c>
      <c r="K1279" s="16">
        <v>1</v>
      </c>
      <c r="L1279" s="16">
        <v>1</v>
      </c>
      <c r="M1279" s="16">
        <v>1</v>
      </c>
    </row>
    <row r="1280" spans="2:13" x14ac:dyDescent="0.25">
      <c r="B1280">
        <v>21</v>
      </c>
      <c r="C1280" t="s">
        <v>25</v>
      </c>
      <c r="D1280">
        <v>2026</v>
      </c>
      <c r="E1280">
        <v>15</v>
      </c>
      <c r="F1280">
        <v>100000</v>
      </c>
      <c r="G1280" s="16">
        <v>1</v>
      </c>
      <c r="H1280" s="16">
        <v>1</v>
      </c>
      <c r="I1280" s="16">
        <v>1</v>
      </c>
      <c r="J1280" s="16">
        <v>1</v>
      </c>
      <c r="K1280" s="16">
        <v>1</v>
      </c>
      <c r="L1280" s="16">
        <v>1</v>
      </c>
      <c r="M1280" s="16">
        <v>1</v>
      </c>
    </row>
    <row r="1281" spans="2:13" x14ac:dyDescent="0.25">
      <c r="B1281">
        <v>21</v>
      </c>
      <c r="C1281" t="s">
        <v>25</v>
      </c>
      <c r="D1281">
        <v>2027</v>
      </c>
      <c r="E1281">
        <v>15</v>
      </c>
      <c r="F1281">
        <v>100000</v>
      </c>
      <c r="G1281" s="16">
        <v>1</v>
      </c>
      <c r="H1281" s="16">
        <v>1</v>
      </c>
      <c r="I1281" s="16">
        <v>1</v>
      </c>
      <c r="J1281" s="16">
        <v>1</v>
      </c>
      <c r="K1281" s="16">
        <v>1</v>
      </c>
      <c r="L1281" s="16">
        <v>1</v>
      </c>
      <c r="M1281" s="16">
        <v>1</v>
      </c>
    </row>
    <row r="1282" spans="2:13" x14ac:dyDescent="0.25">
      <c r="B1282">
        <v>21</v>
      </c>
      <c r="C1282" t="s">
        <v>25</v>
      </c>
      <c r="D1282">
        <v>2028</v>
      </c>
      <c r="E1282">
        <v>15</v>
      </c>
      <c r="F1282">
        <v>100000</v>
      </c>
      <c r="G1282" s="16">
        <v>1</v>
      </c>
      <c r="H1282" s="16">
        <v>1</v>
      </c>
      <c r="I1282" s="16">
        <v>1</v>
      </c>
      <c r="J1282" s="16">
        <v>1</v>
      </c>
      <c r="K1282" s="16">
        <v>1</v>
      </c>
      <c r="L1282" s="16">
        <v>1</v>
      </c>
      <c r="M1282" s="16">
        <v>1</v>
      </c>
    </row>
    <row r="1283" spans="2:13" x14ac:dyDescent="0.25">
      <c r="B1283">
        <v>21</v>
      </c>
      <c r="C1283" t="s">
        <v>25</v>
      </c>
      <c r="D1283">
        <v>2029</v>
      </c>
      <c r="E1283">
        <v>15</v>
      </c>
      <c r="F1283">
        <v>100000</v>
      </c>
      <c r="G1283" s="16">
        <v>1</v>
      </c>
      <c r="H1283" s="16">
        <v>1</v>
      </c>
      <c r="I1283" s="16">
        <v>1</v>
      </c>
      <c r="J1283" s="16">
        <v>1</v>
      </c>
      <c r="K1283" s="16">
        <v>1</v>
      </c>
      <c r="L1283" s="16">
        <v>1</v>
      </c>
      <c r="M1283" s="16">
        <v>1</v>
      </c>
    </row>
    <row r="1284" spans="2:13" x14ac:dyDescent="0.25">
      <c r="B1284">
        <v>21</v>
      </c>
      <c r="C1284" t="s">
        <v>25</v>
      </c>
      <c r="D1284">
        <v>2030</v>
      </c>
      <c r="E1284">
        <v>15</v>
      </c>
      <c r="F1284">
        <v>100000</v>
      </c>
      <c r="G1284" s="16">
        <v>1</v>
      </c>
      <c r="H1284" s="16">
        <v>1</v>
      </c>
      <c r="I1284" s="16">
        <v>1</v>
      </c>
      <c r="J1284" s="16">
        <v>1</v>
      </c>
      <c r="K1284" s="16">
        <v>1</v>
      </c>
      <c r="L1284" s="16">
        <v>1</v>
      </c>
      <c r="M1284" s="16">
        <v>1</v>
      </c>
    </row>
    <row r="1285" spans="2:13" x14ac:dyDescent="0.25">
      <c r="B1285">
        <v>21</v>
      </c>
      <c r="C1285" t="s">
        <v>25</v>
      </c>
      <c r="D1285">
        <v>2031</v>
      </c>
      <c r="E1285">
        <v>15</v>
      </c>
      <c r="F1285">
        <v>100000</v>
      </c>
      <c r="G1285" s="16">
        <v>1</v>
      </c>
      <c r="H1285" s="16">
        <v>1</v>
      </c>
      <c r="I1285" s="16">
        <v>1</v>
      </c>
      <c r="J1285" s="16">
        <v>1</v>
      </c>
      <c r="K1285" s="16">
        <v>1</v>
      </c>
      <c r="L1285" s="16">
        <v>1</v>
      </c>
      <c r="M1285" s="16">
        <v>1</v>
      </c>
    </row>
    <row r="1286" spans="2:13" x14ac:dyDescent="0.25">
      <c r="B1286">
        <v>21</v>
      </c>
      <c r="C1286" t="s">
        <v>25</v>
      </c>
      <c r="D1286">
        <v>2032</v>
      </c>
      <c r="E1286">
        <v>15</v>
      </c>
      <c r="F1286">
        <v>100000</v>
      </c>
      <c r="G1286" s="16">
        <v>1</v>
      </c>
      <c r="H1286" s="16">
        <v>1</v>
      </c>
      <c r="I1286" s="16">
        <v>1</v>
      </c>
      <c r="J1286" s="16">
        <v>1</v>
      </c>
      <c r="K1286" s="16">
        <v>1</v>
      </c>
      <c r="L1286" s="16">
        <v>1</v>
      </c>
      <c r="M1286" s="16">
        <v>1</v>
      </c>
    </row>
    <row r="1287" spans="2:13" x14ac:dyDescent="0.25">
      <c r="B1287">
        <v>21</v>
      </c>
      <c r="C1287" t="s">
        <v>25</v>
      </c>
      <c r="D1287">
        <v>2033</v>
      </c>
      <c r="E1287">
        <v>15</v>
      </c>
      <c r="F1287">
        <v>100000</v>
      </c>
      <c r="G1287" s="16">
        <v>1</v>
      </c>
      <c r="H1287" s="16">
        <v>1</v>
      </c>
      <c r="I1287" s="16">
        <v>1</v>
      </c>
      <c r="J1287" s="16">
        <v>1</v>
      </c>
      <c r="K1287" s="16">
        <v>1</v>
      </c>
      <c r="L1287" s="16">
        <v>1</v>
      </c>
      <c r="M1287" s="16">
        <v>1</v>
      </c>
    </row>
    <row r="1288" spans="2:13" x14ac:dyDescent="0.25">
      <c r="B1288">
        <v>21</v>
      </c>
      <c r="C1288" t="s">
        <v>25</v>
      </c>
      <c r="D1288">
        <v>2034</v>
      </c>
      <c r="E1288">
        <v>15</v>
      </c>
      <c r="F1288">
        <v>100000</v>
      </c>
      <c r="G1288" s="16">
        <v>1</v>
      </c>
      <c r="H1288" s="16">
        <v>1</v>
      </c>
      <c r="I1288" s="16">
        <v>1</v>
      </c>
      <c r="J1288" s="16">
        <v>1</v>
      </c>
      <c r="K1288" s="16">
        <v>1</v>
      </c>
      <c r="L1288" s="16">
        <v>1</v>
      </c>
      <c r="M1288" s="16">
        <v>1</v>
      </c>
    </row>
    <row r="1289" spans="2:13" x14ac:dyDescent="0.25">
      <c r="B1289">
        <v>21</v>
      </c>
      <c r="C1289" t="s">
        <v>25</v>
      </c>
      <c r="D1289">
        <v>2035</v>
      </c>
      <c r="E1289">
        <v>15</v>
      </c>
      <c r="F1289">
        <v>100000</v>
      </c>
      <c r="G1289" s="16">
        <v>1</v>
      </c>
      <c r="H1289" s="16">
        <v>1</v>
      </c>
      <c r="I1289" s="16">
        <v>1</v>
      </c>
      <c r="J1289" s="16">
        <v>1</v>
      </c>
      <c r="K1289" s="16">
        <v>1</v>
      </c>
      <c r="L1289" s="16">
        <v>1</v>
      </c>
      <c r="M1289" s="16">
        <v>1</v>
      </c>
    </row>
    <row r="1290" spans="2:13" x14ac:dyDescent="0.25">
      <c r="B1290">
        <v>21</v>
      </c>
      <c r="C1290" t="s">
        <v>25</v>
      </c>
      <c r="D1290">
        <v>2036</v>
      </c>
      <c r="E1290">
        <v>15</v>
      </c>
      <c r="F1290">
        <v>100000</v>
      </c>
      <c r="G1290" s="16">
        <v>1</v>
      </c>
      <c r="H1290" s="16">
        <v>1</v>
      </c>
      <c r="I1290" s="16">
        <v>1</v>
      </c>
      <c r="J1290" s="16">
        <v>1</v>
      </c>
      <c r="K1290" s="16">
        <v>1</v>
      </c>
      <c r="L1290" s="16">
        <v>1</v>
      </c>
      <c r="M1290" s="16">
        <v>1</v>
      </c>
    </row>
    <row r="1291" spans="2:13" x14ac:dyDescent="0.25">
      <c r="B1291">
        <v>21</v>
      </c>
      <c r="C1291" t="s">
        <v>25</v>
      </c>
      <c r="D1291">
        <v>2037</v>
      </c>
      <c r="E1291">
        <v>15</v>
      </c>
      <c r="F1291">
        <v>100000</v>
      </c>
      <c r="G1291" s="16">
        <v>1</v>
      </c>
      <c r="H1291" s="16">
        <v>1</v>
      </c>
      <c r="I1291" s="16">
        <v>1</v>
      </c>
      <c r="J1291" s="16">
        <v>1</v>
      </c>
      <c r="K1291" s="16">
        <v>1</v>
      </c>
      <c r="L1291" s="16">
        <v>1</v>
      </c>
      <c r="M1291" s="16">
        <v>1</v>
      </c>
    </row>
    <row r="1292" spans="2:13" x14ac:dyDescent="0.25">
      <c r="B1292">
        <v>21</v>
      </c>
      <c r="C1292" t="s">
        <v>25</v>
      </c>
      <c r="D1292">
        <v>2038</v>
      </c>
      <c r="E1292">
        <v>15</v>
      </c>
      <c r="F1292">
        <v>100000</v>
      </c>
      <c r="G1292" s="16">
        <v>1</v>
      </c>
      <c r="H1292" s="16">
        <v>1</v>
      </c>
      <c r="I1292" s="16">
        <v>1</v>
      </c>
      <c r="J1292" s="16">
        <v>1</v>
      </c>
      <c r="K1292" s="16">
        <v>1</v>
      </c>
      <c r="L1292" s="16">
        <v>1</v>
      </c>
      <c r="M1292" s="16">
        <v>1</v>
      </c>
    </row>
    <row r="1293" spans="2:13" x14ac:dyDescent="0.25">
      <c r="B1293">
        <v>21</v>
      </c>
      <c r="C1293" t="s">
        <v>25</v>
      </c>
      <c r="D1293">
        <v>2039</v>
      </c>
      <c r="E1293">
        <v>15</v>
      </c>
      <c r="F1293">
        <v>100000</v>
      </c>
      <c r="G1293" s="16">
        <v>1</v>
      </c>
      <c r="H1293" s="16">
        <v>1</v>
      </c>
      <c r="I1293" s="16">
        <v>1</v>
      </c>
      <c r="J1293" s="16">
        <v>1</v>
      </c>
      <c r="K1293" s="16">
        <v>1</v>
      </c>
      <c r="L1293" s="16">
        <v>1</v>
      </c>
      <c r="M1293" s="16">
        <v>1</v>
      </c>
    </row>
    <row r="1294" spans="2:13" x14ac:dyDescent="0.25">
      <c r="B1294">
        <v>21</v>
      </c>
      <c r="C1294" t="s">
        <v>25</v>
      </c>
      <c r="D1294">
        <v>2040</v>
      </c>
      <c r="E1294">
        <v>15</v>
      </c>
      <c r="F1294">
        <v>100000</v>
      </c>
      <c r="G1294" s="16">
        <v>1</v>
      </c>
      <c r="H1294" s="16">
        <v>1</v>
      </c>
      <c r="I1294" s="16">
        <v>1</v>
      </c>
      <c r="J1294" s="16">
        <v>1</v>
      </c>
      <c r="K1294" s="16">
        <v>1</v>
      </c>
      <c r="L1294" s="16">
        <v>1</v>
      </c>
      <c r="M1294" s="16">
        <v>1</v>
      </c>
    </row>
    <row r="1295" spans="2:13" x14ac:dyDescent="0.25">
      <c r="B1295">
        <v>21</v>
      </c>
      <c r="C1295" t="s">
        <v>25</v>
      </c>
      <c r="D1295">
        <v>2041</v>
      </c>
      <c r="E1295">
        <v>15</v>
      </c>
      <c r="F1295">
        <v>100000</v>
      </c>
      <c r="G1295" s="16">
        <v>1</v>
      </c>
      <c r="H1295" s="16">
        <v>1</v>
      </c>
      <c r="I1295" s="16">
        <v>1</v>
      </c>
      <c r="J1295" s="16">
        <v>1</v>
      </c>
      <c r="K1295" s="16">
        <v>1</v>
      </c>
      <c r="L1295" s="16">
        <v>1</v>
      </c>
      <c r="M1295" s="16">
        <v>1</v>
      </c>
    </row>
    <row r="1296" spans="2:13" x14ac:dyDescent="0.25">
      <c r="B1296">
        <v>21</v>
      </c>
      <c r="C1296" t="s">
        <v>25</v>
      </c>
      <c r="D1296">
        <v>2042</v>
      </c>
      <c r="E1296">
        <v>15</v>
      </c>
      <c r="F1296">
        <v>100000</v>
      </c>
      <c r="G1296" s="16">
        <v>1</v>
      </c>
      <c r="H1296" s="16">
        <v>1</v>
      </c>
      <c r="I1296" s="16">
        <v>1</v>
      </c>
      <c r="J1296" s="16">
        <v>1</v>
      </c>
      <c r="K1296" s="16">
        <v>1</v>
      </c>
      <c r="L1296" s="16">
        <v>1</v>
      </c>
      <c r="M1296" s="16">
        <v>1</v>
      </c>
    </row>
    <row r="1297" spans="2:13" x14ac:dyDescent="0.25">
      <c r="B1297">
        <v>21</v>
      </c>
      <c r="C1297" t="s">
        <v>25</v>
      </c>
      <c r="D1297">
        <v>2043</v>
      </c>
      <c r="E1297">
        <v>15</v>
      </c>
      <c r="F1297">
        <v>100000</v>
      </c>
      <c r="G1297" s="16">
        <v>1</v>
      </c>
      <c r="H1297" s="16">
        <v>1</v>
      </c>
      <c r="I1297" s="16">
        <v>1</v>
      </c>
      <c r="J1297" s="16">
        <v>1</v>
      </c>
      <c r="K1297" s="16">
        <v>1</v>
      </c>
      <c r="L1297" s="16">
        <v>1</v>
      </c>
      <c r="M1297" s="16">
        <v>1</v>
      </c>
    </row>
    <row r="1298" spans="2:13" x14ac:dyDescent="0.25">
      <c r="B1298">
        <v>21</v>
      </c>
      <c r="C1298" t="s">
        <v>25</v>
      </c>
      <c r="D1298">
        <v>2044</v>
      </c>
      <c r="E1298">
        <v>15</v>
      </c>
      <c r="F1298">
        <v>100000</v>
      </c>
      <c r="G1298" s="16">
        <v>1</v>
      </c>
      <c r="H1298" s="16">
        <v>1</v>
      </c>
      <c r="I1298" s="16">
        <v>1</v>
      </c>
      <c r="J1298" s="16">
        <v>1</v>
      </c>
      <c r="K1298" s="16">
        <v>1</v>
      </c>
      <c r="L1298" s="16">
        <v>1</v>
      </c>
      <c r="M1298" s="16">
        <v>1</v>
      </c>
    </row>
    <row r="1299" spans="2:13" x14ac:dyDescent="0.25">
      <c r="B1299">
        <v>21</v>
      </c>
      <c r="C1299" t="s">
        <v>25</v>
      </c>
      <c r="D1299">
        <v>2045</v>
      </c>
      <c r="E1299">
        <v>15</v>
      </c>
      <c r="F1299">
        <v>100000</v>
      </c>
      <c r="G1299" s="16">
        <v>1</v>
      </c>
      <c r="H1299" s="16">
        <v>1</v>
      </c>
      <c r="I1299" s="16">
        <v>1</v>
      </c>
      <c r="J1299" s="16">
        <v>1</v>
      </c>
      <c r="K1299" s="16">
        <v>1</v>
      </c>
      <c r="L1299" s="16">
        <v>1</v>
      </c>
      <c r="M1299" s="16">
        <v>1</v>
      </c>
    </row>
    <row r="1300" spans="2:13" x14ac:dyDescent="0.25">
      <c r="B1300">
        <v>21</v>
      </c>
      <c r="C1300" t="s">
        <v>25</v>
      </c>
      <c r="D1300">
        <v>2046</v>
      </c>
      <c r="E1300">
        <v>15</v>
      </c>
      <c r="F1300">
        <v>100000</v>
      </c>
      <c r="G1300" s="16">
        <v>1</v>
      </c>
      <c r="H1300" s="16">
        <v>1</v>
      </c>
      <c r="I1300" s="16">
        <v>1</v>
      </c>
      <c r="J1300" s="16">
        <v>1</v>
      </c>
      <c r="K1300" s="16">
        <v>1</v>
      </c>
      <c r="L1300" s="16">
        <v>1</v>
      </c>
      <c r="M1300" s="16">
        <v>1</v>
      </c>
    </row>
    <row r="1301" spans="2:13" x14ac:dyDescent="0.25">
      <c r="B1301">
        <v>21</v>
      </c>
      <c r="C1301" t="s">
        <v>25</v>
      </c>
      <c r="D1301">
        <v>2047</v>
      </c>
      <c r="E1301">
        <v>15</v>
      </c>
      <c r="F1301">
        <v>100000</v>
      </c>
      <c r="G1301" s="16">
        <v>1</v>
      </c>
      <c r="H1301" s="16">
        <v>1</v>
      </c>
      <c r="I1301" s="16">
        <v>1</v>
      </c>
      <c r="J1301" s="16">
        <v>1</v>
      </c>
      <c r="K1301" s="16">
        <v>1</v>
      </c>
      <c r="L1301" s="16">
        <v>1</v>
      </c>
      <c r="M1301" s="16">
        <v>1</v>
      </c>
    </row>
    <row r="1302" spans="2:13" x14ac:dyDescent="0.25">
      <c r="B1302">
        <v>21</v>
      </c>
      <c r="C1302" t="s">
        <v>25</v>
      </c>
      <c r="D1302">
        <v>2048</v>
      </c>
      <c r="E1302">
        <v>15</v>
      </c>
      <c r="F1302">
        <v>100000</v>
      </c>
      <c r="G1302" s="16">
        <v>1</v>
      </c>
      <c r="H1302" s="16">
        <v>1</v>
      </c>
      <c r="I1302" s="16">
        <v>1</v>
      </c>
      <c r="J1302" s="16">
        <v>1</v>
      </c>
      <c r="K1302" s="16">
        <v>1</v>
      </c>
      <c r="L1302" s="16">
        <v>1</v>
      </c>
      <c r="M1302" s="16">
        <v>1</v>
      </c>
    </row>
    <row r="1303" spans="2:13" x14ac:dyDescent="0.25">
      <c r="B1303">
        <v>21</v>
      </c>
      <c r="C1303" t="s">
        <v>25</v>
      </c>
      <c r="D1303">
        <v>2049</v>
      </c>
      <c r="E1303">
        <v>15</v>
      </c>
      <c r="F1303">
        <v>100000</v>
      </c>
      <c r="G1303" s="16">
        <v>1</v>
      </c>
      <c r="H1303" s="16">
        <v>1</v>
      </c>
      <c r="I1303" s="16">
        <v>1</v>
      </c>
      <c r="J1303" s="16">
        <v>1</v>
      </c>
      <c r="K1303" s="16">
        <v>1</v>
      </c>
      <c r="L1303" s="16">
        <v>1</v>
      </c>
      <c r="M1303" s="16">
        <v>1</v>
      </c>
    </row>
    <row r="1304" spans="2:13" x14ac:dyDescent="0.25">
      <c r="B1304">
        <v>21</v>
      </c>
      <c r="C1304" t="s">
        <v>25</v>
      </c>
      <c r="D1304">
        <v>2050</v>
      </c>
      <c r="E1304">
        <v>15</v>
      </c>
      <c r="F1304">
        <v>100000</v>
      </c>
      <c r="G1304" s="16">
        <v>1</v>
      </c>
      <c r="H1304" s="16">
        <v>1</v>
      </c>
      <c r="I1304" s="16">
        <v>1</v>
      </c>
      <c r="J1304" s="16">
        <v>1</v>
      </c>
      <c r="K1304" s="16">
        <v>1</v>
      </c>
      <c r="L1304" s="16">
        <v>1</v>
      </c>
      <c r="M1304" s="16">
        <v>1</v>
      </c>
    </row>
    <row r="1305" spans="2:13" x14ac:dyDescent="0.25">
      <c r="B1305">
        <v>22</v>
      </c>
      <c r="C1305" t="s">
        <v>20</v>
      </c>
      <c r="D1305">
        <v>2020</v>
      </c>
      <c r="E1305">
        <v>15</v>
      </c>
      <c r="F1305">
        <v>100000</v>
      </c>
      <c r="G1305" s="16">
        <v>1</v>
      </c>
      <c r="H1305" s="16">
        <v>1</v>
      </c>
      <c r="I1305" s="16">
        <v>1</v>
      </c>
      <c r="J1305" s="16">
        <v>1</v>
      </c>
      <c r="K1305" s="16">
        <v>1</v>
      </c>
      <c r="L1305" s="16">
        <v>1</v>
      </c>
      <c r="M1305" s="16">
        <v>1</v>
      </c>
    </row>
    <row r="1306" spans="2:13" x14ac:dyDescent="0.25">
      <c r="B1306">
        <v>22</v>
      </c>
      <c r="C1306" t="s">
        <v>20</v>
      </c>
      <c r="D1306">
        <v>2021</v>
      </c>
      <c r="E1306">
        <v>15</v>
      </c>
      <c r="F1306">
        <v>100000</v>
      </c>
      <c r="G1306" s="16">
        <v>1</v>
      </c>
      <c r="H1306" s="16">
        <v>1</v>
      </c>
      <c r="I1306" s="16">
        <v>1</v>
      </c>
      <c r="J1306" s="16">
        <v>1</v>
      </c>
      <c r="K1306" s="16">
        <v>1</v>
      </c>
      <c r="L1306" s="16">
        <v>1</v>
      </c>
      <c r="M1306" s="16">
        <v>1</v>
      </c>
    </row>
    <row r="1307" spans="2:13" x14ac:dyDescent="0.25">
      <c r="B1307">
        <v>22</v>
      </c>
      <c r="C1307" t="s">
        <v>20</v>
      </c>
      <c r="D1307">
        <v>2022</v>
      </c>
      <c r="E1307">
        <v>15</v>
      </c>
      <c r="F1307">
        <v>100000</v>
      </c>
      <c r="G1307" s="16">
        <v>1</v>
      </c>
      <c r="H1307" s="16">
        <v>1</v>
      </c>
      <c r="I1307" s="16">
        <v>1</v>
      </c>
      <c r="J1307" s="16">
        <v>1</v>
      </c>
      <c r="K1307" s="16">
        <v>1</v>
      </c>
      <c r="L1307" s="16">
        <v>1</v>
      </c>
      <c r="M1307" s="16">
        <v>1</v>
      </c>
    </row>
    <row r="1308" spans="2:13" x14ac:dyDescent="0.25">
      <c r="B1308">
        <v>22</v>
      </c>
      <c r="C1308" t="s">
        <v>20</v>
      </c>
      <c r="D1308">
        <v>2023</v>
      </c>
      <c r="E1308">
        <v>15</v>
      </c>
      <c r="F1308">
        <v>100000</v>
      </c>
      <c r="G1308" s="16">
        <v>1</v>
      </c>
      <c r="H1308" s="16">
        <v>1</v>
      </c>
      <c r="I1308" s="16">
        <v>1</v>
      </c>
      <c r="J1308" s="16">
        <v>1</v>
      </c>
      <c r="K1308" s="16">
        <v>1</v>
      </c>
      <c r="L1308" s="16">
        <v>1</v>
      </c>
      <c r="M1308" s="16">
        <v>1</v>
      </c>
    </row>
    <row r="1309" spans="2:13" x14ac:dyDescent="0.25">
      <c r="B1309">
        <v>22</v>
      </c>
      <c r="C1309" t="s">
        <v>20</v>
      </c>
      <c r="D1309">
        <v>2024</v>
      </c>
      <c r="E1309">
        <v>15</v>
      </c>
      <c r="F1309">
        <v>100000</v>
      </c>
      <c r="G1309" s="16">
        <v>1</v>
      </c>
      <c r="H1309" s="16">
        <v>1</v>
      </c>
      <c r="I1309" s="16">
        <v>1</v>
      </c>
      <c r="J1309" s="16">
        <v>1</v>
      </c>
      <c r="K1309" s="16">
        <v>1</v>
      </c>
      <c r="L1309" s="16">
        <v>1</v>
      </c>
      <c r="M1309" s="16">
        <v>1</v>
      </c>
    </row>
    <row r="1310" spans="2:13" x14ac:dyDescent="0.25">
      <c r="B1310">
        <v>22</v>
      </c>
      <c r="C1310" t="s">
        <v>20</v>
      </c>
      <c r="D1310">
        <v>2025</v>
      </c>
      <c r="E1310">
        <v>15</v>
      </c>
      <c r="F1310">
        <v>100000</v>
      </c>
      <c r="G1310" s="16">
        <v>1</v>
      </c>
      <c r="H1310" s="16">
        <v>1</v>
      </c>
      <c r="I1310" s="16">
        <v>1</v>
      </c>
      <c r="J1310" s="16">
        <v>1</v>
      </c>
      <c r="K1310" s="16">
        <v>1</v>
      </c>
      <c r="L1310" s="16">
        <v>1</v>
      </c>
      <c r="M1310" s="16">
        <v>1</v>
      </c>
    </row>
    <row r="1311" spans="2:13" x14ac:dyDescent="0.25">
      <c r="B1311">
        <v>22</v>
      </c>
      <c r="C1311" t="s">
        <v>20</v>
      </c>
      <c r="D1311">
        <v>2026</v>
      </c>
      <c r="E1311">
        <v>15</v>
      </c>
      <c r="F1311">
        <v>100000</v>
      </c>
      <c r="G1311" s="16">
        <v>1</v>
      </c>
      <c r="H1311" s="16">
        <v>1</v>
      </c>
      <c r="I1311" s="16">
        <v>1</v>
      </c>
      <c r="J1311" s="16">
        <v>1</v>
      </c>
      <c r="K1311" s="16">
        <v>1</v>
      </c>
      <c r="L1311" s="16">
        <v>1</v>
      </c>
      <c r="M1311" s="16">
        <v>1</v>
      </c>
    </row>
    <row r="1312" spans="2:13" x14ac:dyDescent="0.25">
      <c r="B1312">
        <v>22</v>
      </c>
      <c r="C1312" t="s">
        <v>20</v>
      </c>
      <c r="D1312">
        <v>2027</v>
      </c>
      <c r="E1312">
        <v>15</v>
      </c>
      <c r="F1312">
        <v>100000</v>
      </c>
      <c r="G1312" s="16">
        <v>1</v>
      </c>
      <c r="H1312" s="16">
        <v>1</v>
      </c>
      <c r="I1312" s="16">
        <v>1</v>
      </c>
      <c r="J1312" s="16">
        <v>1</v>
      </c>
      <c r="K1312" s="16">
        <v>1</v>
      </c>
      <c r="L1312" s="16">
        <v>1</v>
      </c>
      <c r="M1312" s="16">
        <v>1</v>
      </c>
    </row>
    <row r="1313" spans="2:13" x14ac:dyDescent="0.25">
      <c r="B1313">
        <v>22</v>
      </c>
      <c r="C1313" t="s">
        <v>20</v>
      </c>
      <c r="D1313">
        <v>2028</v>
      </c>
      <c r="E1313">
        <v>15</v>
      </c>
      <c r="F1313">
        <v>100000</v>
      </c>
      <c r="G1313" s="16">
        <v>1</v>
      </c>
      <c r="H1313" s="16">
        <v>1</v>
      </c>
      <c r="I1313" s="16">
        <v>1</v>
      </c>
      <c r="J1313" s="16">
        <v>1</v>
      </c>
      <c r="K1313" s="16">
        <v>1</v>
      </c>
      <c r="L1313" s="16">
        <v>1</v>
      </c>
      <c r="M1313" s="16">
        <v>1</v>
      </c>
    </row>
    <row r="1314" spans="2:13" x14ac:dyDescent="0.25">
      <c r="B1314">
        <v>22</v>
      </c>
      <c r="C1314" t="s">
        <v>20</v>
      </c>
      <c r="D1314">
        <v>2029</v>
      </c>
      <c r="E1314">
        <v>15</v>
      </c>
      <c r="F1314">
        <v>100000</v>
      </c>
      <c r="G1314" s="16">
        <v>1</v>
      </c>
      <c r="H1314" s="16">
        <v>1</v>
      </c>
      <c r="I1314" s="16">
        <v>1</v>
      </c>
      <c r="J1314" s="16">
        <v>1</v>
      </c>
      <c r="K1314" s="16">
        <v>1</v>
      </c>
      <c r="L1314" s="16">
        <v>1</v>
      </c>
      <c r="M1314" s="16">
        <v>1</v>
      </c>
    </row>
    <row r="1315" spans="2:13" x14ac:dyDescent="0.25">
      <c r="B1315">
        <v>22</v>
      </c>
      <c r="C1315" t="s">
        <v>20</v>
      </c>
      <c r="D1315">
        <v>2030</v>
      </c>
      <c r="E1315">
        <v>15</v>
      </c>
      <c r="F1315">
        <v>100000</v>
      </c>
      <c r="G1315" s="16">
        <v>1</v>
      </c>
      <c r="H1315" s="16">
        <v>1</v>
      </c>
      <c r="I1315" s="16">
        <v>1</v>
      </c>
      <c r="J1315" s="16">
        <v>1</v>
      </c>
      <c r="K1315" s="16">
        <v>1</v>
      </c>
      <c r="L1315" s="16">
        <v>1</v>
      </c>
      <c r="M1315" s="16">
        <v>1</v>
      </c>
    </row>
    <row r="1316" spans="2:13" x14ac:dyDescent="0.25">
      <c r="B1316">
        <v>22</v>
      </c>
      <c r="C1316" t="s">
        <v>20</v>
      </c>
      <c r="D1316">
        <v>2031</v>
      </c>
      <c r="E1316">
        <v>15</v>
      </c>
      <c r="F1316">
        <v>100000</v>
      </c>
      <c r="G1316" s="16">
        <v>1</v>
      </c>
      <c r="H1316" s="16">
        <v>1</v>
      </c>
      <c r="I1316" s="16">
        <v>1</v>
      </c>
      <c r="J1316" s="16">
        <v>1</v>
      </c>
      <c r="K1316" s="16">
        <v>1</v>
      </c>
      <c r="L1316" s="16">
        <v>1</v>
      </c>
      <c r="M1316" s="16">
        <v>1</v>
      </c>
    </row>
    <row r="1317" spans="2:13" x14ac:dyDescent="0.25">
      <c r="B1317">
        <v>22</v>
      </c>
      <c r="C1317" t="s">
        <v>20</v>
      </c>
      <c r="D1317">
        <v>2032</v>
      </c>
      <c r="E1317">
        <v>15</v>
      </c>
      <c r="F1317">
        <v>100000</v>
      </c>
      <c r="G1317" s="16">
        <v>1</v>
      </c>
      <c r="H1317" s="16">
        <v>1</v>
      </c>
      <c r="I1317" s="16">
        <v>1</v>
      </c>
      <c r="J1317" s="16">
        <v>1</v>
      </c>
      <c r="K1317" s="16">
        <v>1</v>
      </c>
      <c r="L1317" s="16">
        <v>1</v>
      </c>
      <c r="M1317" s="16">
        <v>1</v>
      </c>
    </row>
    <row r="1318" spans="2:13" x14ac:dyDescent="0.25">
      <c r="B1318">
        <v>22</v>
      </c>
      <c r="C1318" t="s">
        <v>20</v>
      </c>
      <c r="D1318">
        <v>2033</v>
      </c>
      <c r="E1318">
        <v>15</v>
      </c>
      <c r="F1318">
        <v>100000</v>
      </c>
      <c r="G1318" s="16">
        <v>1</v>
      </c>
      <c r="H1318" s="16">
        <v>1</v>
      </c>
      <c r="I1318" s="16">
        <v>1</v>
      </c>
      <c r="J1318" s="16">
        <v>1</v>
      </c>
      <c r="K1318" s="16">
        <v>1</v>
      </c>
      <c r="L1318" s="16">
        <v>1</v>
      </c>
      <c r="M1318" s="16">
        <v>1</v>
      </c>
    </row>
    <row r="1319" spans="2:13" x14ac:dyDescent="0.25">
      <c r="B1319">
        <v>22</v>
      </c>
      <c r="C1319" t="s">
        <v>20</v>
      </c>
      <c r="D1319">
        <v>2034</v>
      </c>
      <c r="E1319">
        <v>15</v>
      </c>
      <c r="F1319">
        <v>100000</v>
      </c>
      <c r="G1319" s="16">
        <v>1</v>
      </c>
      <c r="H1319" s="16">
        <v>1</v>
      </c>
      <c r="I1319" s="16">
        <v>1</v>
      </c>
      <c r="J1319" s="16">
        <v>1</v>
      </c>
      <c r="K1319" s="16">
        <v>1</v>
      </c>
      <c r="L1319" s="16">
        <v>1</v>
      </c>
      <c r="M1319" s="16">
        <v>1</v>
      </c>
    </row>
    <row r="1320" spans="2:13" x14ac:dyDescent="0.25">
      <c r="B1320">
        <v>22</v>
      </c>
      <c r="C1320" t="s">
        <v>20</v>
      </c>
      <c r="D1320">
        <v>2035</v>
      </c>
      <c r="E1320">
        <v>15</v>
      </c>
      <c r="F1320">
        <v>100000</v>
      </c>
      <c r="G1320" s="16">
        <v>1</v>
      </c>
      <c r="H1320" s="16">
        <v>1</v>
      </c>
      <c r="I1320" s="16">
        <v>1</v>
      </c>
      <c r="J1320" s="16">
        <v>1</v>
      </c>
      <c r="K1320" s="16">
        <v>1</v>
      </c>
      <c r="L1320" s="16">
        <v>1</v>
      </c>
      <c r="M1320" s="16">
        <v>1</v>
      </c>
    </row>
    <row r="1321" spans="2:13" x14ac:dyDescent="0.25">
      <c r="B1321">
        <v>22</v>
      </c>
      <c r="C1321" t="s">
        <v>20</v>
      </c>
      <c r="D1321">
        <v>2036</v>
      </c>
      <c r="E1321">
        <v>15</v>
      </c>
      <c r="F1321">
        <v>100000</v>
      </c>
      <c r="G1321" s="16">
        <v>1</v>
      </c>
      <c r="H1321" s="16">
        <v>1</v>
      </c>
      <c r="I1321" s="16">
        <v>1</v>
      </c>
      <c r="J1321" s="16">
        <v>1</v>
      </c>
      <c r="K1321" s="16">
        <v>1</v>
      </c>
      <c r="L1321" s="16">
        <v>1</v>
      </c>
      <c r="M1321" s="16">
        <v>1</v>
      </c>
    </row>
    <row r="1322" spans="2:13" x14ac:dyDescent="0.25">
      <c r="B1322">
        <v>22</v>
      </c>
      <c r="C1322" t="s">
        <v>20</v>
      </c>
      <c r="D1322">
        <v>2037</v>
      </c>
      <c r="E1322">
        <v>15</v>
      </c>
      <c r="F1322">
        <v>100000</v>
      </c>
      <c r="G1322" s="16">
        <v>1</v>
      </c>
      <c r="H1322" s="16">
        <v>1</v>
      </c>
      <c r="I1322" s="16">
        <v>1</v>
      </c>
      <c r="J1322" s="16">
        <v>1</v>
      </c>
      <c r="K1322" s="16">
        <v>1</v>
      </c>
      <c r="L1322" s="16">
        <v>1</v>
      </c>
      <c r="M1322" s="16">
        <v>1</v>
      </c>
    </row>
    <row r="1323" spans="2:13" x14ac:dyDescent="0.25">
      <c r="B1323">
        <v>22</v>
      </c>
      <c r="C1323" t="s">
        <v>20</v>
      </c>
      <c r="D1323">
        <v>2038</v>
      </c>
      <c r="E1323">
        <v>15</v>
      </c>
      <c r="F1323">
        <v>100000</v>
      </c>
      <c r="G1323" s="16">
        <v>1</v>
      </c>
      <c r="H1323" s="16">
        <v>1</v>
      </c>
      <c r="I1323" s="16">
        <v>1</v>
      </c>
      <c r="J1323" s="16">
        <v>1</v>
      </c>
      <c r="K1323" s="16">
        <v>1</v>
      </c>
      <c r="L1323" s="16">
        <v>1</v>
      </c>
      <c r="M1323" s="16">
        <v>1</v>
      </c>
    </row>
    <row r="1324" spans="2:13" x14ac:dyDescent="0.25">
      <c r="B1324">
        <v>22</v>
      </c>
      <c r="C1324" t="s">
        <v>20</v>
      </c>
      <c r="D1324">
        <v>2039</v>
      </c>
      <c r="E1324">
        <v>15</v>
      </c>
      <c r="F1324">
        <v>100000</v>
      </c>
      <c r="G1324" s="16">
        <v>1</v>
      </c>
      <c r="H1324" s="16">
        <v>1</v>
      </c>
      <c r="I1324" s="16">
        <v>1</v>
      </c>
      <c r="J1324" s="16">
        <v>1</v>
      </c>
      <c r="K1324" s="16">
        <v>1</v>
      </c>
      <c r="L1324" s="16">
        <v>1</v>
      </c>
      <c r="M1324" s="16">
        <v>1</v>
      </c>
    </row>
    <row r="1325" spans="2:13" x14ac:dyDescent="0.25">
      <c r="B1325">
        <v>22</v>
      </c>
      <c r="C1325" t="s">
        <v>20</v>
      </c>
      <c r="D1325">
        <v>2040</v>
      </c>
      <c r="E1325">
        <v>15</v>
      </c>
      <c r="F1325">
        <v>100000</v>
      </c>
      <c r="G1325" s="16">
        <v>1</v>
      </c>
      <c r="H1325" s="16">
        <v>1</v>
      </c>
      <c r="I1325" s="16">
        <v>1</v>
      </c>
      <c r="J1325" s="16">
        <v>1</v>
      </c>
      <c r="K1325" s="16">
        <v>1</v>
      </c>
      <c r="L1325" s="16">
        <v>1</v>
      </c>
      <c r="M1325" s="16">
        <v>1</v>
      </c>
    </row>
    <row r="1326" spans="2:13" x14ac:dyDescent="0.25">
      <c r="B1326">
        <v>22</v>
      </c>
      <c r="C1326" t="s">
        <v>20</v>
      </c>
      <c r="D1326">
        <v>2041</v>
      </c>
      <c r="E1326">
        <v>15</v>
      </c>
      <c r="F1326">
        <v>100000</v>
      </c>
      <c r="G1326" s="16">
        <v>1</v>
      </c>
      <c r="H1326" s="16">
        <v>1</v>
      </c>
      <c r="I1326" s="16">
        <v>1</v>
      </c>
      <c r="J1326" s="16">
        <v>1</v>
      </c>
      <c r="K1326" s="16">
        <v>1</v>
      </c>
      <c r="L1326" s="16">
        <v>1</v>
      </c>
      <c r="M1326" s="16">
        <v>1</v>
      </c>
    </row>
    <row r="1327" spans="2:13" x14ac:dyDescent="0.25">
      <c r="B1327">
        <v>22</v>
      </c>
      <c r="C1327" t="s">
        <v>20</v>
      </c>
      <c r="D1327">
        <v>2042</v>
      </c>
      <c r="E1327">
        <v>15</v>
      </c>
      <c r="F1327">
        <v>100000</v>
      </c>
      <c r="G1327" s="16">
        <v>1</v>
      </c>
      <c r="H1327" s="16">
        <v>1</v>
      </c>
      <c r="I1327" s="16">
        <v>1</v>
      </c>
      <c r="J1327" s="16">
        <v>1</v>
      </c>
      <c r="K1327" s="16">
        <v>1</v>
      </c>
      <c r="L1327" s="16">
        <v>1</v>
      </c>
      <c r="M1327" s="16">
        <v>1</v>
      </c>
    </row>
    <row r="1328" spans="2:13" x14ac:dyDescent="0.25">
      <c r="B1328">
        <v>22</v>
      </c>
      <c r="C1328" t="s">
        <v>20</v>
      </c>
      <c r="D1328">
        <v>2043</v>
      </c>
      <c r="E1328">
        <v>15</v>
      </c>
      <c r="F1328">
        <v>100000</v>
      </c>
      <c r="G1328" s="16">
        <v>1</v>
      </c>
      <c r="H1328" s="16">
        <v>1</v>
      </c>
      <c r="I1328" s="16">
        <v>1</v>
      </c>
      <c r="J1328" s="16">
        <v>1</v>
      </c>
      <c r="K1328" s="16">
        <v>1</v>
      </c>
      <c r="L1328" s="16">
        <v>1</v>
      </c>
      <c r="M1328" s="16">
        <v>1</v>
      </c>
    </row>
    <row r="1329" spans="2:13" x14ac:dyDescent="0.25">
      <c r="B1329">
        <v>22</v>
      </c>
      <c r="C1329" t="s">
        <v>20</v>
      </c>
      <c r="D1329">
        <v>2044</v>
      </c>
      <c r="E1329">
        <v>15</v>
      </c>
      <c r="F1329">
        <v>100000</v>
      </c>
      <c r="G1329" s="16">
        <v>1</v>
      </c>
      <c r="H1329" s="16">
        <v>1</v>
      </c>
      <c r="I1329" s="16">
        <v>1</v>
      </c>
      <c r="J1329" s="16">
        <v>1</v>
      </c>
      <c r="K1329" s="16">
        <v>1</v>
      </c>
      <c r="L1329" s="16">
        <v>1</v>
      </c>
      <c r="M1329" s="16">
        <v>1</v>
      </c>
    </row>
    <row r="1330" spans="2:13" x14ac:dyDescent="0.25">
      <c r="B1330">
        <v>22</v>
      </c>
      <c r="C1330" t="s">
        <v>20</v>
      </c>
      <c r="D1330">
        <v>2045</v>
      </c>
      <c r="E1330">
        <v>15</v>
      </c>
      <c r="F1330">
        <v>100000</v>
      </c>
      <c r="G1330" s="16">
        <v>1</v>
      </c>
      <c r="H1330" s="16">
        <v>1</v>
      </c>
      <c r="I1330" s="16">
        <v>1</v>
      </c>
      <c r="J1330" s="16">
        <v>1</v>
      </c>
      <c r="K1330" s="16">
        <v>1</v>
      </c>
      <c r="L1330" s="16">
        <v>1</v>
      </c>
      <c r="M1330" s="16">
        <v>1</v>
      </c>
    </row>
    <row r="1331" spans="2:13" x14ac:dyDescent="0.25">
      <c r="B1331">
        <v>22</v>
      </c>
      <c r="C1331" t="s">
        <v>20</v>
      </c>
      <c r="D1331">
        <v>2046</v>
      </c>
      <c r="E1331">
        <v>15</v>
      </c>
      <c r="F1331">
        <v>100000</v>
      </c>
      <c r="G1331" s="16">
        <v>1</v>
      </c>
      <c r="H1331" s="16">
        <v>1</v>
      </c>
      <c r="I1331" s="16">
        <v>1</v>
      </c>
      <c r="J1331" s="16">
        <v>1</v>
      </c>
      <c r="K1331" s="16">
        <v>1</v>
      </c>
      <c r="L1331" s="16">
        <v>1</v>
      </c>
      <c r="M1331" s="16">
        <v>1</v>
      </c>
    </row>
    <row r="1332" spans="2:13" x14ac:dyDescent="0.25">
      <c r="B1332">
        <v>22</v>
      </c>
      <c r="C1332" t="s">
        <v>20</v>
      </c>
      <c r="D1332">
        <v>2047</v>
      </c>
      <c r="E1332">
        <v>15</v>
      </c>
      <c r="F1332">
        <v>100000</v>
      </c>
      <c r="G1332" s="16">
        <v>1</v>
      </c>
      <c r="H1332" s="16">
        <v>1</v>
      </c>
      <c r="I1332" s="16">
        <v>1</v>
      </c>
      <c r="J1332" s="16">
        <v>1</v>
      </c>
      <c r="K1332" s="16">
        <v>1</v>
      </c>
      <c r="L1332" s="16">
        <v>1</v>
      </c>
      <c r="M1332" s="16">
        <v>1</v>
      </c>
    </row>
    <row r="1333" spans="2:13" x14ac:dyDescent="0.25">
      <c r="B1333">
        <v>22</v>
      </c>
      <c r="C1333" t="s">
        <v>20</v>
      </c>
      <c r="D1333">
        <v>2048</v>
      </c>
      <c r="E1333">
        <v>15</v>
      </c>
      <c r="F1333">
        <v>100000</v>
      </c>
      <c r="G1333" s="16">
        <v>1</v>
      </c>
      <c r="H1333" s="16">
        <v>1</v>
      </c>
      <c r="I1333" s="16">
        <v>1</v>
      </c>
      <c r="J1333" s="16">
        <v>1</v>
      </c>
      <c r="K1333" s="16">
        <v>1</v>
      </c>
      <c r="L1333" s="16">
        <v>1</v>
      </c>
      <c r="M1333" s="16">
        <v>1</v>
      </c>
    </row>
    <row r="1334" spans="2:13" x14ac:dyDescent="0.25">
      <c r="B1334">
        <v>22</v>
      </c>
      <c r="C1334" t="s">
        <v>20</v>
      </c>
      <c r="D1334">
        <v>2049</v>
      </c>
      <c r="E1334">
        <v>15</v>
      </c>
      <c r="F1334">
        <v>100000</v>
      </c>
      <c r="G1334" s="16">
        <v>1</v>
      </c>
      <c r="H1334" s="16">
        <v>1</v>
      </c>
      <c r="I1334" s="16">
        <v>1</v>
      </c>
      <c r="J1334" s="16">
        <v>1</v>
      </c>
      <c r="K1334" s="16">
        <v>1</v>
      </c>
      <c r="L1334" s="16">
        <v>1</v>
      </c>
      <c r="M1334" s="16">
        <v>1</v>
      </c>
    </row>
    <row r="1335" spans="2:13" x14ac:dyDescent="0.25">
      <c r="B1335">
        <v>22</v>
      </c>
      <c r="C1335" t="s">
        <v>20</v>
      </c>
      <c r="D1335">
        <v>2050</v>
      </c>
      <c r="E1335">
        <v>15</v>
      </c>
      <c r="F1335">
        <v>100000</v>
      </c>
      <c r="G1335" s="16">
        <v>1</v>
      </c>
      <c r="H1335" s="16">
        <v>1</v>
      </c>
      <c r="I1335" s="16">
        <v>1</v>
      </c>
      <c r="J1335" s="16">
        <v>1</v>
      </c>
      <c r="K1335" s="16">
        <v>1</v>
      </c>
      <c r="L1335" s="16">
        <v>1</v>
      </c>
      <c r="M1335" s="16">
        <v>1</v>
      </c>
    </row>
    <row r="1336" spans="2:13" x14ac:dyDescent="0.25">
      <c r="B1336">
        <v>23</v>
      </c>
      <c r="C1336" t="s">
        <v>13</v>
      </c>
      <c r="D1336">
        <v>2020</v>
      </c>
      <c r="E1336">
        <v>15</v>
      </c>
      <c r="F1336">
        <v>100000</v>
      </c>
      <c r="G1336" s="16">
        <v>1</v>
      </c>
      <c r="H1336" s="16">
        <v>1</v>
      </c>
      <c r="I1336" s="16">
        <v>1</v>
      </c>
      <c r="J1336" s="16">
        <v>1</v>
      </c>
      <c r="K1336" s="16">
        <v>1</v>
      </c>
      <c r="L1336" s="16">
        <v>1</v>
      </c>
      <c r="M1336" s="16">
        <v>1</v>
      </c>
    </row>
    <row r="1337" spans="2:13" x14ac:dyDescent="0.25">
      <c r="B1337">
        <v>23</v>
      </c>
      <c r="C1337" t="s">
        <v>13</v>
      </c>
      <c r="D1337">
        <v>2021</v>
      </c>
      <c r="E1337">
        <v>15</v>
      </c>
      <c r="F1337">
        <v>100000</v>
      </c>
      <c r="G1337" s="16">
        <v>1</v>
      </c>
      <c r="H1337" s="16">
        <v>1</v>
      </c>
      <c r="I1337" s="16">
        <v>1</v>
      </c>
      <c r="J1337" s="16">
        <v>1</v>
      </c>
      <c r="K1337" s="16">
        <v>1</v>
      </c>
      <c r="L1337" s="16">
        <v>1</v>
      </c>
      <c r="M1337" s="16">
        <v>1</v>
      </c>
    </row>
    <row r="1338" spans="2:13" x14ac:dyDescent="0.25">
      <c r="B1338">
        <v>23</v>
      </c>
      <c r="C1338" t="s">
        <v>13</v>
      </c>
      <c r="D1338">
        <v>2022</v>
      </c>
      <c r="E1338">
        <v>15</v>
      </c>
      <c r="F1338">
        <v>100000</v>
      </c>
      <c r="G1338" s="16">
        <v>1</v>
      </c>
      <c r="H1338" s="16">
        <v>1</v>
      </c>
      <c r="I1338" s="16">
        <v>1</v>
      </c>
      <c r="J1338" s="16">
        <v>1</v>
      </c>
      <c r="K1338" s="16">
        <v>1</v>
      </c>
      <c r="L1338" s="16">
        <v>1</v>
      </c>
      <c r="M1338" s="16">
        <v>1</v>
      </c>
    </row>
    <row r="1339" spans="2:13" x14ac:dyDescent="0.25">
      <c r="B1339">
        <v>23</v>
      </c>
      <c r="C1339" t="s">
        <v>13</v>
      </c>
      <c r="D1339">
        <v>2023</v>
      </c>
      <c r="E1339">
        <v>15</v>
      </c>
      <c r="F1339">
        <v>100000</v>
      </c>
      <c r="G1339" s="16">
        <v>1</v>
      </c>
      <c r="H1339" s="16">
        <v>1</v>
      </c>
      <c r="I1339" s="16">
        <v>1</v>
      </c>
      <c r="J1339" s="16">
        <v>1</v>
      </c>
      <c r="K1339" s="16">
        <v>1</v>
      </c>
      <c r="L1339" s="16">
        <v>1</v>
      </c>
      <c r="M1339" s="16">
        <v>1</v>
      </c>
    </row>
    <row r="1340" spans="2:13" x14ac:dyDescent="0.25">
      <c r="B1340">
        <v>23</v>
      </c>
      <c r="C1340" t="s">
        <v>13</v>
      </c>
      <c r="D1340">
        <v>2024</v>
      </c>
      <c r="E1340">
        <v>15</v>
      </c>
      <c r="F1340">
        <v>100000</v>
      </c>
      <c r="G1340" s="16">
        <v>1</v>
      </c>
      <c r="H1340" s="16">
        <v>1</v>
      </c>
      <c r="I1340" s="16">
        <v>1</v>
      </c>
      <c r="J1340" s="16">
        <v>1</v>
      </c>
      <c r="K1340" s="16">
        <v>1</v>
      </c>
      <c r="L1340" s="16">
        <v>1</v>
      </c>
      <c r="M1340" s="16">
        <v>1</v>
      </c>
    </row>
    <row r="1341" spans="2:13" x14ac:dyDescent="0.25">
      <c r="B1341">
        <v>23</v>
      </c>
      <c r="C1341" t="s">
        <v>13</v>
      </c>
      <c r="D1341">
        <v>2025</v>
      </c>
      <c r="E1341">
        <v>15</v>
      </c>
      <c r="F1341">
        <v>100000</v>
      </c>
      <c r="G1341" s="16">
        <v>1</v>
      </c>
      <c r="H1341" s="16">
        <v>1</v>
      </c>
      <c r="I1341" s="16">
        <v>1</v>
      </c>
      <c r="J1341" s="16">
        <v>1</v>
      </c>
      <c r="K1341" s="16">
        <v>1</v>
      </c>
      <c r="L1341" s="16">
        <v>1</v>
      </c>
      <c r="M1341" s="16">
        <v>1</v>
      </c>
    </row>
    <row r="1342" spans="2:13" x14ac:dyDescent="0.25">
      <c r="B1342">
        <v>23</v>
      </c>
      <c r="C1342" t="s">
        <v>13</v>
      </c>
      <c r="D1342">
        <v>2026</v>
      </c>
      <c r="E1342">
        <v>15</v>
      </c>
      <c r="F1342">
        <v>100000</v>
      </c>
      <c r="G1342" s="16">
        <v>1</v>
      </c>
      <c r="H1342" s="16">
        <v>1</v>
      </c>
      <c r="I1342" s="16">
        <v>1</v>
      </c>
      <c r="J1342" s="16">
        <v>1</v>
      </c>
      <c r="K1342" s="16">
        <v>1</v>
      </c>
      <c r="L1342" s="16">
        <v>1</v>
      </c>
      <c r="M1342" s="16">
        <v>1</v>
      </c>
    </row>
    <row r="1343" spans="2:13" x14ac:dyDescent="0.25">
      <c r="B1343">
        <v>23</v>
      </c>
      <c r="C1343" t="s">
        <v>13</v>
      </c>
      <c r="D1343">
        <v>2027</v>
      </c>
      <c r="E1343">
        <v>15</v>
      </c>
      <c r="F1343">
        <v>100000</v>
      </c>
      <c r="G1343" s="16">
        <v>1</v>
      </c>
      <c r="H1343" s="16">
        <v>1</v>
      </c>
      <c r="I1343" s="16">
        <v>1</v>
      </c>
      <c r="J1343" s="16">
        <v>1</v>
      </c>
      <c r="K1343" s="16">
        <v>1</v>
      </c>
      <c r="L1343" s="16">
        <v>1</v>
      </c>
      <c r="M1343" s="16">
        <v>1</v>
      </c>
    </row>
    <row r="1344" spans="2:13" x14ac:dyDescent="0.25">
      <c r="B1344">
        <v>23</v>
      </c>
      <c r="C1344" t="s">
        <v>13</v>
      </c>
      <c r="D1344">
        <v>2028</v>
      </c>
      <c r="E1344">
        <v>15</v>
      </c>
      <c r="F1344">
        <v>100000</v>
      </c>
      <c r="G1344" s="16">
        <v>1</v>
      </c>
      <c r="H1344" s="16">
        <v>1</v>
      </c>
      <c r="I1344" s="16">
        <v>1</v>
      </c>
      <c r="J1344" s="16">
        <v>1</v>
      </c>
      <c r="K1344" s="16">
        <v>1</v>
      </c>
      <c r="L1344" s="16">
        <v>1</v>
      </c>
      <c r="M1344" s="16">
        <v>1</v>
      </c>
    </row>
    <row r="1345" spans="2:13" x14ac:dyDescent="0.25">
      <c r="B1345">
        <v>23</v>
      </c>
      <c r="C1345" t="s">
        <v>13</v>
      </c>
      <c r="D1345">
        <v>2029</v>
      </c>
      <c r="E1345">
        <v>15</v>
      </c>
      <c r="F1345">
        <v>100000</v>
      </c>
      <c r="G1345" s="16">
        <v>1</v>
      </c>
      <c r="H1345" s="16">
        <v>1</v>
      </c>
      <c r="I1345" s="16">
        <v>1</v>
      </c>
      <c r="J1345" s="16">
        <v>1</v>
      </c>
      <c r="K1345" s="16">
        <v>1</v>
      </c>
      <c r="L1345" s="16">
        <v>1</v>
      </c>
      <c r="M1345" s="16">
        <v>1</v>
      </c>
    </row>
    <row r="1346" spans="2:13" x14ac:dyDescent="0.25">
      <c r="B1346">
        <v>23</v>
      </c>
      <c r="C1346" t="s">
        <v>13</v>
      </c>
      <c r="D1346">
        <v>2030</v>
      </c>
      <c r="E1346">
        <v>15</v>
      </c>
      <c r="F1346">
        <v>100000</v>
      </c>
      <c r="G1346" s="16">
        <v>1</v>
      </c>
      <c r="H1346" s="16">
        <v>1</v>
      </c>
      <c r="I1346" s="16">
        <v>1</v>
      </c>
      <c r="J1346" s="16">
        <v>1</v>
      </c>
      <c r="K1346" s="16">
        <v>1</v>
      </c>
      <c r="L1346" s="16">
        <v>1</v>
      </c>
      <c r="M1346" s="16">
        <v>1</v>
      </c>
    </row>
    <row r="1347" spans="2:13" x14ac:dyDescent="0.25">
      <c r="B1347">
        <v>23</v>
      </c>
      <c r="C1347" t="s">
        <v>13</v>
      </c>
      <c r="D1347">
        <v>2031</v>
      </c>
      <c r="E1347">
        <v>15</v>
      </c>
      <c r="F1347">
        <v>100000</v>
      </c>
      <c r="G1347" s="16">
        <v>1</v>
      </c>
      <c r="H1347" s="16">
        <v>1</v>
      </c>
      <c r="I1347" s="16">
        <v>1</v>
      </c>
      <c r="J1347" s="16">
        <v>1</v>
      </c>
      <c r="K1347" s="16">
        <v>1</v>
      </c>
      <c r="L1347" s="16">
        <v>1</v>
      </c>
      <c r="M1347" s="16">
        <v>1</v>
      </c>
    </row>
    <row r="1348" spans="2:13" x14ac:dyDescent="0.25">
      <c r="B1348">
        <v>23</v>
      </c>
      <c r="C1348" t="s">
        <v>13</v>
      </c>
      <c r="D1348">
        <v>2032</v>
      </c>
      <c r="E1348">
        <v>15</v>
      </c>
      <c r="F1348">
        <v>100000</v>
      </c>
      <c r="G1348" s="16">
        <v>1</v>
      </c>
      <c r="H1348" s="16">
        <v>1</v>
      </c>
      <c r="I1348" s="16">
        <v>1</v>
      </c>
      <c r="J1348" s="16">
        <v>1</v>
      </c>
      <c r="K1348" s="16">
        <v>1</v>
      </c>
      <c r="L1348" s="16">
        <v>1</v>
      </c>
      <c r="M1348" s="16">
        <v>1</v>
      </c>
    </row>
    <row r="1349" spans="2:13" x14ac:dyDescent="0.25">
      <c r="B1349">
        <v>23</v>
      </c>
      <c r="C1349" t="s">
        <v>13</v>
      </c>
      <c r="D1349">
        <v>2033</v>
      </c>
      <c r="E1349">
        <v>15</v>
      </c>
      <c r="F1349">
        <v>100000</v>
      </c>
      <c r="G1349" s="16">
        <v>1</v>
      </c>
      <c r="H1349" s="16">
        <v>1</v>
      </c>
      <c r="I1349" s="16">
        <v>1</v>
      </c>
      <c r="J1349" s="16">
        <v>1</v>
      </c>
      <c r="K1349" s="16">
        <v>1</v>
      </c>
      <c r="L1349" s="16">
        <v>1</v>
      </c>
      <c r="M1349" s="16">
        <v>1</v>
      </c>
    </row>
    <row r="1350" spans="2:13" x14ac:dyDescent="0.25">
      <c r="B1350">
        <v>23</v>
      </c>
      <c r="C1350" t="s">
        <v>13</v>
      </c>
      <c r="D1350">
        <v>2034</v>
      </c>
      <c r="E1350">
        <v>15</v>
      </c>
      <c r="F1350">
        <v>100000</v>
      </c>
      <c r="G1350" s="16">
        <v>1</v>
      </c>
      <c r="H1350" s="16">
        <v>1</v>
      </c>
      <c r="I1350" s="16">
        <v>1</v>
      </c>
      <c r="J1350" s="16">
        <v>1</v>
      </c>
      <c r="K1350" s="16">
        <v>1</v>
      </c>
      <c r="L1350" s="16">
        <v>1</v>
      </c>
      <c r="M1350" s="16">
        <v>1</v>
      </c>
    </row>
    <row r="1351" spans="2:13" x14ac:dyDescent="0.25">
      <c r="B1351">
        <v>23</v>
      </c>
      <c r="C1351" t="s">
        <v>13</v>
      </c>
      <c r="D1351">
        <v>2035</v>
      </c>
      <c r="E1351">
        <v>15</v>
      </c>
      <c r="F1351">
        <v>100000</v>
      </c>
      <c r="G1351" s="16">
        <v>1</v>
      </c>
      <c r="H1351" s="16">
        <v>1</v>
      </c>
      <c r="I1351" s="16">
        <v>1</v>
      </c>
      <c r="J1351" s="16">
        <v>1</v>
      </c>
      <c r="K1351" s="16">
        <v>1</v>
      </c>
      <c r="L1351" s="16">
        <v>1</v>
      </c>
      <c r="M1351" s="16">
        <v>1</v>
      </c>
    </row>
    <row r="1352" spans="2:13" x14ac:dyDescent="0.25">
      <c r="B1352">
        <v>23</v>
      </c>
      <c r="C1352" t="s">
        <v>13</v>
      </c>
      <c r="D1352">
        <v>2036</v>
      </c>
      <c r="E1352">
        <v>15</v>
      </c>
      <c r="F1352">
        <v>100000</v>
      </c>
      <c r="G1352" s="16">
        <v>1</v>
      </c>
      <c r="H1352" s="16">
        <v>1</v>
      </c>
      <c r="I1352" s="16">
        <v>1</v>
      </c>
      <c r="J1352" s="16">
        <v>1</v>
      </c>
      <c r="K1352" s="16">
        <v>1</v>
      </c>
      <c r="L1352" s="16">
        <v>1</v>
      </c>
      <c r="M1352" s="16">
        <v>1</v>
      </c>
    </row>
    <row r="1353" spans="2:13" x14ac:dyDescent="0.25">
      <c r="B1353">
        <v>23</v>
      </c>
      <c r="C1353" t="s">
        <v>13</v>
      </c>
      <c r="D1353">
        <v>2037</v>
      </c>
      <c r="E1353">
        <v>15</v>
      </c>
      <c r="F1353">
        <v>100000</v>
      </c>
      <c r="G1353" s="16">
        <v>1</v>
      </c>
      <c r="H1353" s="16">
        <v>1</v>
      </c>
      <c r="I1353" s="16">
        <v>1</v>
      </c>
      <c r="J1353" s="16">
        <v>1</v>
      </c>
      <c r="K1353" s="16">
        <v>1</v>
      </c>
      <c r="L1353" s="16">
        <v>1</v>
      </c>
      <c r="M1353" s="16">
        <v>1</v>
      </c>
    </row>
    <row r="1354" spans="2:13" x14ac:dyDescent="0.25">
      <c r="B1354">
        <v>23</v>
      </c>
      <c r="C1354" t="s">
        <v>13</v>
      </c>
      <c r="D1354">
        <v>2038</v>
      </c>
      <c r="E1354">
        <v>15</v>
      </c>
      <c r="F1354">
        <v>100000</v>
      </c>
      <c r="G1354" s="16">
        <v>1</v>
      </c>
      <c r="H1354" s="16">
        <v>1</v>
      </c>
      <c r="I1354" s="16">
        <v>1</v>
      </c>
      <c r="J1354" s="16">
        <v>1</v>
      </c>
      <c r="K1354" s="16">
        <v>1</v>
      </c>
      <c r="L1354" s="16">
        <v>1</v>
      </c>
      <c r="M1354" s="16">
        <v>1</v>
      </c>
    </row>
    <row r="1355" spans="2:13" x14ac:dyDescent="0.25">
      <c r="B1355">
        <v>23</v>
      </c>
      <c r="C1355" t="s">
        <v>13</v>
      </c>
      <c r="D1355">
        <v>2039</v>
      </c>
      <c r="E1355">
        <v>15</v>
      </c>
      <c r="F1355">
        <v>100000</v>
      </c>
      <c r="G1355" s="16">
        <v>1</v>
      </c>
      <c r="H1355" s="16">
        <v>1</v>
      </c>
      <c r="I1355" s="16">
        <v>1</v>
      </c>
      <c r="J1355" s="16">
        <v>1</v>
      </c>
      <c r="K1355" s="16">
        <v>1</v>
      </c>
      <c r="L1355" s="16">
        <v>1</v>
      </c>
      <c r="M1355" s="16">
        <v>1</v>
      </c>
    </row>
    <row r="1356" spans="2:13" x14ac:dyDescent="0.25">
      <c r="B1356">
        <v>23</v>
      </c>
      <c r="C1356" t="s">
        <v>13</v>
      </c>
      <c r="D1356">
        <v>2040</v>
      </c>
      <c r="E1356">
        <v>15</v>
      </c>
      <c r="F1356">
        <v>100000</v>
      </c>
      <c r="G1356" s="16">
        <v>1</v>
      </c>
      <c r="H1356" s="16">
        <v>1</v>
      </c>
      <c r="I1356" s="16">
        <v>1</v>
      </c>
      <c r="J1356" s="16">
        <v>1</v>
      </c>
      <c r="K1356" s="16">
        <v>1</v>
      </c>
      <c r="L1356" s="16">
        <v>1</v>
      </c>
      <c r="M1356" s="16">
        <v>1</v>
      </c>
    </row>
    <row r="1357" spans="2:13" x14ac:dyDescent="0.25">
      <c r="B1357">
        <v>23</v>
      </c>
      <c r="C1357" t="s">
        <v>13</v>
      </c>
      <c r="D1357">
        <v>2041</v>
      </c>
      <c r="E1357">
        <v>15</v>
      </c>
      <c r="F1357">
        <v>100000</v>
      </c>
      <c r="G1357" s="16">
        <v>1</v>
      </c>
      <c r="H1357" s="16">
        <v>1</v>
      </c>
      <c r="I1357" s="16">
        <v>1</v>
      </c>
      <c r="J1357" s="16">
        <v>1</v>
      </c>
      <c r="K1357" s="16">
        <v>1</v>
      </c>
      <c r="L1357" s="16">
        <v>1</v>
      </c>
      <c r="M1357" s="16">
        <v>1</v>
      </c>
    </row>
    <row r="1358" spans="2:13" x14ac:dyDescent="0.25">
      <c r="B1358">
        <v>23</v>
      </c>
      <c r="C1358" t="s">
        <v>13</v>
      </c>
      <c r="D1358">
        <v>2042</v>
      </c>
      <c r="E1358">
        <v>15</v>
      </c>
      <c r="F1358">
        <v>100000</v>
      </c>
      <c r="G1358" s="16">
        <v>1</v>
      </c>
      <c r="H1358" s="16">
        <v>1</v>
      </c>
      <c r="I1358" s="16">
        <v>1</v>
      </c>
      <c r="J1358" s="16">
        <v>1</v>
      </c>
      <c r="K1358" s="16">
        <v>1</v>
      </c>
      <c r="L1358" s="16">
        <v>1</v>
      </c>
      <c r="M1358" s="16">
        <v>1</v>
      </c>
    </row>
    <row r="1359" spans="2:13" x14ac:dyDescent="0.25">
      <c r="B1359">
        <v>23</v>
      </c>
      <c r="C1359" t="s">
        <v>13</v>
      </c>
      <c r="D1359">
        <v>2043</v>
      </c>
      <c r="E1359">
        <v>15</v>
      </c>
      <c r="F1359">
        <v>100000</v>
      </c>
      <c r="G1359" s="16">
        <v>1</v>
      </c>
      <c r="H1359" s="16">
        <v>1</v>
      </c>
      <c r="I1359" s="16">
        <v>1</v>
      </c>
      <c r="J1359" s="16">
        <v>1</v>
      </c>
      <c r="K1359" s="16">
        <v>1</v>
      </c>
      <c r="L1359" s="16">
        <v>1</v>
      </c>
      <c r="M1359" s="16">
        <v>1</v>
      </c>
    </row>
    <row r="1360" spans="2:13" x14ac:dyDescent="0.25">
      <c r="B1360">
        <v>23</v>
      </c>
      <c r="C1360" t="s">
        <v>13</v>
      </c>
      <c r="D1360">
        <v>2044</v>
      </c>
      <c r="E1360">
        <v>15</v>
      </c>
      <c r="F1360">
        <v>100000</v>
      </c>
      <c r="G1360" s="16">
        <v>1</v>
      </c>
      <c r="H1360" s="16">
        <v>1</v>
      </c>
      <c r="I1360" s="16">
        <v>1</v>
      </c>
      <c r="J1360" s="16">
        <v>1</v>
      </c>
      <c r="K1360" s="16">
        <v>1</v>
      </c>
      <c r="L1360" s="16">
        <v>1</v>
      </c>
      <c r="M1360" s="16">
        <v>1</v>
      </c>
    </row>
    <row r="1361" spans="2:13" x14ac:dyDescent="0.25">
      <c r="B1361">
        <v>23</v>
      </c>
      <c r="C1361" t="s">
        <v>13</v>
      </c>
      <c r="D1361">
        <v>2045</v>
      </c>
      <c r="E1361">
        <v>15</v>
      </c>
      <c r="F1361">
        <v>100000</v>
      </c>
      <c r="G1361" s="16">
        <v>1</v>
      </c>
      <c r="H1361" s="16">
        <v>1</v>
      </c>
      <c r="I1361" s="16">
        <v>1</v>
      </c>
      <c r="J1361" s="16">
        <v>1</v>
      </c>
      <c r="K1361" s="16">
        <v>1</v>
      </c>
      <c r="L1361" s="16">
        <v>1</v>
      </c>
      <c r="M1361" s="16">
        <v>1</v>
      </c>
    </row>
    <row r="1362" spans="2:13" x14ac:dyDescent="0.25">
      <c r="B1362">
        <v>23</v>
      </c>
      <c r="C1362" t="s">
        <v>13</v>
      </c>
      <c r="D1362">
        <v>2046</v>
      </c>
      <c r="E1362">
        <v>15</v>
      </c>
      <c r="F1362">
        <v>100000</v>
      </c>
      <c r="G1362" s="16">
        <v>1</v>
      </c>
      <c r="H1362" s="16">
        <v>1</v>
      </c>
      <c r="I1362" s="16">
        <v>1</v>
      </c>
      <c r="J1362" s="16">
        <v>1</v>
      </c>
      <c r="K1362" s="16">
        <v>1</v>
      </c>
      <c r="L1362" s="16">
        <v>1</v>
      </c>
      <c r="M1362" s="16">
        <v>1</v>
      </c>
    </row>
    <row r="1363" spans="2:13" x14ac:dyDescent="0.25">
      <c r="B1363">
        <v>23</v>
      </c>
      <c r="C1363" t="s">
        <v>13</v>
      </c>
      <c r="D1363">
        <v>2047</v>
      </c>
      <c r="E1363">
        <v>15</v>
      </c>
      <c r="F1363">
        <v>100000</v>
      </c>
      <c r="G1363" s="16">
        <v>1</v>
      </c>
      <c r="H1363" s="16">
        <v>1</v>
      </c>
      <c r="I1363" s="16">
        <v>1</v>
      </c>
      <c r="J1363" s="16">
        <v>1</v>
      </c>
      <c r="K1363" s="16">
        <v>1</v>
      </c>
      <c r="L1363" s="16">
        <v>1</v>
      </c>
      <c r="M1363" s="16">
        <v>1</v>
      </c>
    </row>
    <row r="1364" spans="2:13" x14ac:dyDescent="0.25">
      <c r="B1364">
        <v>23</v>
      </c>
      <c r="C1364" t="s">
        <v>13</v>
      </c>
      <c r="D1364">
        <v>2048</v>
      </c>
      <c r="E1364">
        <v>15</v>
      </c>
      <c r="F1364">
        <v>100000</v>
      </c>
      <c r="G1364" s="16">
        <v>1</v>
      </c>
      <c r="H1364" s="16">
        <v>1</v>
      </c>
      <c r="I1364" s="16">
        <v>1</v>
      </c>
      <c r="J1364" s="16">
        <v>1</v>
      </c>
      <c r="K1364" s="16">
        <v>1</v>
      </c>
      <c r="L1364" s="16">
        <v>1</v>
      </c>
      <c r="M1364" s="16">
        <v>1</v>
      </c>
    </row>
    <row r="1365" spans="2:13" x14ac:dyDescent="0.25">
      <c r="B1365">
        <v>23</v>
      </c>
      <c r="C1365" t="s">
        <v>13</v>
      </c>
      <c r="D1365">
        <v>2049</v>
      </c>
      <c r="E1365">
        <v>15</v>
      </c>
      <c r="F1365">
        <v>100000</v>
      </c>
      <c r="G1365" s="16">
        <v>1</v>
      </c>
      <c r="H1365" s="16">
        <v>1</v>
      </c>
      <c r="I1365" s="16">
        <v>1</v>
      </c>
      <c r="J1365" s="16">
        <v>1</v>
      </c>
      <c r="K1365" s="16">
        <v>1</v>
      </c>
      <c r="L1365" s="16">
        <v>1</v>
      </c>
      <c r="M1365" s="16">
        <v>1</v>
      </c>
    </row>
    <row r="1366" spans="2:13" x14ac:dyDescent="0.25">
      <c r="B1366">
        <v>23</v>
      </c>
      <c r="C1366" t="s">
        <v>13</v>
      </c>
      <c r="D1366">
        <v>2050</v>
      </c>
      <c r="E1366">
        <v>15</v>
      </c>
      <c r="F1366">
        <v>100000</v>
      </c>
      <c r="G1366" s="16">
        <v>1</v>
      </c>
      <c r="H1366" s="16">
        <v>1</v>
      </c>
      <c r="I1366" s="16">
        <v>1</v>
      </c>
      <c r="J1366" s="16">
        <v>1</v>
      </c>
      <c r="K1366" s="16">
        <v>1</v>
      </c>
      <c r="L1366" s="16">
        <v>1</v>
      </c>
      <c r="M1366" s="16">
        <v>1</v>
      </c>
    </row>
    <row r="1367" spans="2:13" x14ac:dyDescent="0.25">
      <c r="B1367">
        <v>24</v>
      </c>
      <c r="C1367" t="s">
        <v>29</v>
      </c>
      <c r="D1367">
        <v>2020</v>
      </c>
      <c r="E1367">
        <v>15</v>
      </c>
      <c r="F1367">
        <v>100000</v>
      </c>
      <c r="G1367" s="16">
        <v>1</v>
      </c>
      <c r="H1367" s="16">
        <v>1</v>
      </c>
      <c r="I1367" s="16">
        <v>1</v>
      </c>
      <c r="J1367" s="16">
        <v>1</v>
      </c>
      <c r="K1367" s="16">
        <v>1</v>
      </c>
      <c r="L1367" s="16">
        <v>1</v>
      </c>
      <c r="M1367" s="16">
        <v>1</v>
      </c>
    </row>
    <row r="1368" spans="2:13" x14ac:dyDescent="0.25">
      <c r="B1368">
        <v>24</v>
      </c>
      <c r="C1368" t="s">
        <v>29</v>
      </c>
      <c r="D1368">
        <v>2021</v>
      </c>
      <c r="E1368">
        <v>15</v>
      </c>
      <c r="F1368">
        <v>100000</v>
      </c>
      <c r="G1368" s="16">
        <v>1</v>
      </c>
      <c r="H1368" s="16">
        <v>1</v>
      </c>
      <c r="I1368" s="16">
        <v>1</v>
      </c>
      <c r="J1368" s="16">
        <v>1</v>
      </c>
      <c r="K1368" s="16">
        <v>1</v>
      </c>
      <c r="L1368" s="16">
        <v>1</v>
      </c>
      <c r="M1368" s="16">
        <v>1</v>
      </c>
    </row>
    <row r="1369" spans="2:13" x14ac:dyDescent="0.25">
      <c r="B1369">
        <v>24</v>
      </c>
      <c r="C1369" t="s">
        <v>29</v>
      </c>
      <c r="D1369">
        <v>2022</v>
      </c>
      <c r="E1369">
        <v>15</v>
      </c>
      <c r="F1369">
        <v>100000</v>
      </c>
      <c r="G1369" s="16">
        <v>1</v>
      </c>
      <c r="H1369" s="16">
        <v>1</v>
      </c>
      <c r="I1369" s="16">
        <v>1</v>
      </c>
      <c r="J1369" s="16">
        <v>1</v>
      </c>
      <c r="K1369" s="16">
        <v>1</v>
      </c>
      <c r="L1369" s="16">
        <v>1</v>
      </c>
      <c r="M1369" s="16">
        <v>1</v>
      </c>
    </row>
    <row r="1370" spans="2:13" x14ac:dyDescent="0.25">
      <c r="B1370">
        <v>24</v>
      </c>
      <c r="C1370" t="s">
        <v>29</v>
      </c>
      <c r="D1370">
        <v>2023</v>
      </c>
      <c r="E1370">
        <v>15</v>
      </c>
      <c r="F1370">
        <v>100000</v>
      </c>
      <c r="G1370" s="16">
        <v>1</v>
      </c>
      <c r="H1370" s="16">
        <v>1</v>
      </c>
      <c r="I1370" s="16">
        <v>1</v>
      </c>
      <c r="J1370" s="16">
        <v>1</v>
      </c>
      <c r="K1370" s="16">
        <v>1</v>
      </c>
      <c r="L1370" s="16">
        <v>1</v>
      </c>
      <c r="M1370" s="16">
        <v>1</v>
      </c>
    </row>
    <row r="1371" spans="2:13" x14ac:dyDescent="0.25">
      <c r="B1371">
        <v>24</v>
      </c>
      <c r="C1371" t="s">
        <v>29</v>
      </c>
      <c r="D1371">
        <v>2024</v>
      </c>
      <c r="E1371">
        <v>15</v>
      </c>
      <c r="F1371">
        <v>100000</v>
      </c>
      <c r="G1371" s="16">
        <v>1</v>
      </c>
      <c r="H1371" s="16">
        <v>1</v>
      </c>
      <c r="I1371" s="16">
        <v>1</v>
      </c>
      <c r="J1371" s="16">
        <v>1</v>
      </c>
      <c r="K1371" s="16">
        <v>1</v>
      </c>
      <c r="L1371" s="16">
        <v>1</v>
      </c>
      <c r="M1371" s="16">
        <v>1</v>
      </c>
    </row>
    <row r="1372" spans="2:13" x14ac:dyDescent="0.25">
      <c r="B1372">
        <v>24</v>
      </c>
      <c r="C1372" t="s">
        <v>29</v>
      </c>
      <c r="D1372">
        <v>2025</v>
      </c>
      <c r="E1372">
        <v>15</v>
      </c>
      <c r="F1372">
        <v>100000</v>
      </c>
      <c r="G1372" s="16">
        <v>1</v>
      </c>
      <c r="H1372" s="16">
        <v>1</v>
      </c>
      <c r="I1372" s="16">
        <v>1</v>
      </c>
      <c r="J1372" s="16">
        <v>1</v>
      </c>
      <c r="K1372" s="16">
        <v>1</v>
      </c>
      <c r="L1372" s="16">
        <v>1</v>
      </c>
      <c r="M1372" s="16">
        <v>1</v>
      </c>
    </row>
    <row r="1373" spans="2:13" x14ac:dyDescent="0.25">
      <c r="B1373">
        <v>24</v>
      </c>
      <c r="C1373" t="s">
        <v>29</v>
      </c>
      <c r="D1373">
        <v>2026</v>
      </c>
      <c r="E1373">
        <v>15</v>
      </c>
      <c r="F1373">
        <v>100000</v>
      </c>
      <c r="G1373" s="16">
        <v>1</v>
      </c>
      <c r="H1373" s="16">
        <v>1</v>
      </c>
      <c r="I1373" s="16">
        <v>1</v>
      </c>
      <c r="J1373" s="16">
        <v>1</v>
      </c>
      <c r="K1373" s="16">
        <v>1</v>
      </c>
      <c r="L1373" s="16">
        <v>1</v>
      </c>
      <c r="M1373" s="16">
        <v>1</v>
      </c>
    </row>
    <row r="1374" spans="2:13" x14ac:dyDescent="0.25">
      <c r="B1374">
        <v>24</v>
      </c>
      <c r="C1374" t="s">
        <v>29</v>
      </c>
      <c r="D1374">
        <v>2027</v>
      </c>
      <c r="E1374">
        <v>15</v>
      </c>
      <c r="F1374">
        <v>100000</v>
      </c>
      <c r="G1374" s="16">
        <v>1</v>
      </c>
      <c r="H1374" s="16">
        <v>1</v>
      </c>
      <c r="I1374" s="16">
        <v>1</v>
      </c>
      <c r="J1374" s="16">
        <v>1</v>
      </c>
      <c r="K1374" s="16">
        <v>1</v>
      </c>
      <c r="L1374" s="16">
        <v>1</v>
      </c>
      <c r="M1374" s="16">
        <v>1</v>
      </c>
    </row>
    <row r="1375" spans="2:13" x14ac:dyDescent="0.25">
      <c r="B1375">
        <v>24</v>
      </c>
      <c r="C1375" t="s">
        <v>29</v>
      </c>
      <c r="D1375">
        <v>2028</v>
      </c>
      <c r="E1375">
        <v>15</v>
      </c>
      <c r="F1375">
        <v>100000</v>
      </c>
      <c r="G1375" s="16">
        <v>1</v>
      </c>
      <c r="H1375" s="16">
        <v>1</v>
      </c>
      <c r="I1375" s="16">
        <v>1</v>
      </c>
      <c r="J1375" s="16">
        <v>1</v>
      </c>
      <c r="K1375" s="16">
        <v>1</v>
      </c>
      <c r="L1375" s="16">
        <v>1</v>
      </c>
      <c r="M1375" s="16">
        <v>1</v>
      </c>
    </row>
    <row r="1376" spans="2:13" x14ac:dyDescent="0.25">
      <c r="B1376">
        <v>24</v>
      </c>
      <c r="C1376" t="s">
        <v>29</v>
      </c>
      <c r="D1376">
        <v>2029</v>
      </c>
      <c r="E1376">
        <v>15</v>
      </c>
      <c r="F1376">
        <v>100000</v>
      </c>
      <c r="G1376" s="16">
        <v>1</v>
      </c>
      <c r="H1376" s="16">
        <v>1</v>
      </c>
      <c r="I1376" s="16">
        <v>1</v>
      </c>
      <c r="J1376" s="16">
        <v>1</v>
      </c>
      <c r="K1376" s="16">
        <v>1</v>
      </c>
      <c r="L1376" s="16">
        <v>1</v>
      </c>
      <c r="M1376" s="16">
        <v>1</v>
      </c>
    </row>
    <row r="1377" spans="2:13" x14ac:dyDescent="0.25">
      <c r="B1377">
        <v>24</v>
      </c>
      <c r="C1377" t="s">
        <v>29</v>
      </c>
      <c r="D1377">
        <v>2030</v>
      </c>
      <c r="E1377">
        <v>15</v>
      </c>
      <c r="F1377">
        <v>100000</v>
      </c>
      <c r="G1377" s="16">
        <v>1</v>
      </c>
      <c r="H1377" s="16">
        <v>1</v>
      </c>
      <c r="I1377" s="16">
        <v>1</v>
      </c>
      <c r="J1377" s="16">
        <v>1</v>
      </c>
      <c r="K1377" s="16">
        <v>1</v>
      </c>
      <c r="L1377" s="16">
        <v>1</v>
      </c>
      <c r="M1377" s="16">
        <v>1</v>
      </c>
    </row>
    <row r="1378" spans="2:13" x14ac:dyDescent="0.25">
      <c r="B1378">
        <v>24</v>
      </c>
      <c r="C1378" t="s">
        <v>29</v>
      </c>
      <c r="D1378">
        <v>2031</v>
      </c>
      <c r="E1378">
        <v>15</v>
      </c>
      <c r="F1378">
        <v>100000</v>
      </c>
      <c r="G1378" s="16">
        <v>1</v>
      </c>
      <c r="H1378" s="16">
        <v>1</v>
      </c>
      <c r="I1378" s="16">
        <v>1</v>
      </c>
      <c r="J1378" s="16">
        <v>1</v>
      </c>
      <c r="K1378" s="16">
        <v>1</v>
      </c>
      <c r="L1378" s="16">
        <v>1</v>
      </c>
      <c r="M1378" s="16">
        <v>1</v>
      </c>
    </row>
    <row r="1379" spans="2:13" x14ac:dyDescent="0.25">
      <c r="B1379">
        <v>24</v>
      </c>
      <c r="C1379" t="s">
        <v>29</v>
      </c>
      <c r="D1379">
        <v>2032</v>
      </c>
      <c r="E1379">
        <v>15</v>
      </c>
      <c r="F1379">
        <v>100000</v>
      </c>
      <c r="G1379" s="16">
        <v>1</v>
      </c>
      <c r="H1379" s="16">
        <v>1</v>
      </c>
      <c r="I1379" s="16">
        <v>1</v>
      </c>
      <c r="J1379" s="16">
        <v>1</v>
      </c>
      <c r="K1379" s="16">
        <v>1</v>
      </c>
      <c r="L1379" s="16">
        <v>1</v>
      </c>
      <c r="M1379" s="16">
        <v>1</v>
      </c>
    </row>
    <row r="1380" spans="2:13" x14ac:dyDescent="0.25">
      <c r="B1380">
        <v>24</v>
      </c>
      <c r="C1380" t="s">
        <v>29</v>
      </c>
      <c r="D1380">
        <v>2033</v>
      </c>
      <c r="E1380">
        <v>15</v>
      </c>
      <c r="F1380">
        <v>100000</v>
      </c>
      <c r="G1380" s="16">
        <v>1</v>
      </c>
      <c r="H1380" s="16">
        <v>1</v>
      </c>
      <c r="I1380" s="16">
        <v>1</v>
      </c>
      <c r="J1380" s="16">
        <v>1</v>
      </c>
      <c r="K1380" s="16">
        <v>1</v>
      </c>
      <c r="L1380" s="16">
        <v>1</v>
      </c>
      <c r="M1380" s="16">
        <v>1</v>
      </c>
    </row>
    <row r="1381" spans="2:13" x14ac:dyDescent="0.25">
      <c r="B1381">
        <v>24</v>
      </c>
      <c r="C1381" t="s">
        <v>29</v>
      </c>
      <c r="D1381">
        <v>2034</v>
      </c>
      <c r="E1381">
        <v>15</v>
      </c>
      <c r="F1381">
        <v>100000</v>
      </c>
      <c r="G1381" s="16">
        <v>1</v>
      </c>
      <c r="H1381" s="16">
        <v>1</v>
      </c>
      <c r="I1381" s="16">
        <v>1</v>
      </c>
      <c r="J1381" s="16">
        <v>1</v>
      </c>
      <c r="K1381" s="16">
        <v>1</v>
      </c>
      <c r="L1381" s="16">
        <v>1</v>
      </c>
      <c r="M1381" s="16">
        <v>1</v>
      </c>
    </row>
    <row r="1382" spans="2:13" x14ac:dyDescent="0.25">
      <c r="B1382">
        <v>24</v>
      </c>
      <c r="C1382" t="s">
        <v>29</v>
      </c>
      <c r="D1382">
        <v>2035</v>
      </c>
      <c r="E1382">
        <v>15</v>
      </c>
      <c r="F1382">
        <v>100000</v>
      </c>
      <c r="G1382" s="16">
        <v>1</v>
      </c>
      <c r="H1382" s="16">
        <v>1</v>
      </c>
      <c r="I1382" s="16">
        <v>1</v>
      </c>
      <c r="J1382" s="16">
        <v>1</v>
      </c>
      <c r="K1382" s="16">
        <v>1</v>
      </c>
      <c r="L1382" s="16">
        <v>1</v>
      </c>
      <c r="M1382" s="16">
        <v>1</v>
      </c>
    </row>
    <row r="1383" spans="2:13" x14ac:dyDescent="0.25">
      <c r="B1383">
        <v>24</v>
      </c>
      <c r="C1383" t="s">
        <v>29</v>
      </c>
      <c r="D1383">
        <v>2036</v>
      </c>
      <c r="E1383">
        <v>15</v>
      </c>
      <c r="F1383">
        <v>100000</v>
      </c>
      <c r="G1383" s="16">
        <v>1</v>
      </c>
      <c r="H1383" s="16">
        <v>1</v>
      </c>
      <c r="I1383" s="16">
        <v>1</v>
      </c>
      <c r="J1383" s="16">
        <v>1</v>
      </c>
      <c r="K1383" s="16">
        <v>1</v>
      </c>
      <c r="L1383" s="16">
        <v>1</v>
      </c>
      <c r="M1383" s="16">
        <v>1</v>
      </c>
    </row>
    <row r="1384" spans="2:13" x14ac:dyDescent="0.25">
      <c r="B1384">
        <v>24</v>
      </c>
      <c r="C1384" t="s">
        <v>29</v>
      </c>
      <c r="D1384">
        <v>2037</v>
      </c>
      <c r="E1384">
        <v>15</v>
      </c>
      <c r="F1384">
        <v>100000</v>
      </c>
      <c r="G1384" s="16">
        <v>1</v>
      </c>
      <c r="H1384" s="16">
        <v>1</v>
      </c>
      <c r="I1384" s="16">
        <v>1</v>
      </c>
      <c r="J1384" s="16">
        <v>1</v>
      </c>
      <c r="K1384" s="16">
        <v>1</v>
      </c>
      <c r="L1384" s="16">
        <v>1</v>
      </c>
      <c r="M1384" s="16">
        <v>1</v>
      </c>
    </row>
    <row r="1385" spans="2:13" x14ac:dyDescent="0.25">
      <c r="B1385">
        <v>24</v>
      </c>
      <c r="C1385" t="s">
        <v>29</v>
      </c>
      <c r="D1385">
        <v>2038</v>
      </c>
      <c r="E1385">
        <v>15</v>
      </c>
      <c r="F1385">
        <v>100000</v>
      </c>
      <c r="G1385" s="16">
        <v>1</v>
      </c>
      <c r="H1385" s="16">
        <v>1</v>
      </c>
      <c r="I1385" s="16">
        <v>1</v>
      </c>
      <c r="J1385" s="16">
        <v>1</v>
      </c>
      <c r="K1385" s="16">
        <v>1</v>
      </c>
      <c r="L1385" s="16">
        <v>1</v>
      </c>
      <c r="M1385" s="16">
        <v>1</v>
      </c>
    </row>
    <row r="1386" spans="2:13" x14ac:dyDescent="0.25">
      <c r="B1386">
        <v>24</v>
      </c>
      <c r="C1386" t="s">
        <v>29</v>
      </c>
      <c r="D1386">
        <v>2039</v>
      </c>
      <c r="E1386">
        <v>15</v>
      </c>
      <c r="F1386">
        <v>100000</v>
      </c>
      <c r="G1386" s="16">
        <v>1</v>
      </c>
      <c r="H1386" s="16">
        <v>1</v>
      </c>
      <c r="I1386" s="16">
        <v>1</v>
      </c>
      <c r="J1386" s="16">
        <v>1</v>
      </c>
      <c r="K1386" s="16">
        <v>1</v>
      </c>
      <c r="L1386" s="16">
        <v>1</v>
      </c>
      <c r="M1386" s="16">
        <v>1</v>
      </c>
    </row>
    <row r="1387" spans="2:13" x14ac:dyDescent="0.25">
      <c r="B1387">
        <v>24</v>
      </c>
      <c r="C1387" t="s">
        <v>29</v>
      </c>
      <c r="D1387">
        <v>2040</v>
      </c>
      <c r="E1387">
        <v>15</v>
      </c>
      <c r="F1387">
        <v>100000</v>
      </c>
      <c r="G1387" s="16">
        <v>1</v>
      </c>
      <c r="H1387" s="16">
        <v>1</v>
      </c>
      <c r="I1387" s="16">
        <v>1</v>
      </c>
      <c r="J1387" s="16">
        <v>1</v>
      </c>
      <c r="K1387" s="16">
        <v>1</v>
      </c>
      <c r="L1387" s="16">
        <v>1</v>
      </c>
      <c r="M1387" s="16">
        <v>1</v>
      </c>
    </row>
    <row r="1388" spans="2:13" x14ac:dyDescent="0.25">
      <c r="B1388">
        <v>24</v>
      </c>
      <c r="C1388" t="s">
        <v>29</v>
      </c>
      <c r="D1388">
        <v>2041</v>
      </c>
      <c r="E1388">
        <v>15</v>
      </c>
      <c r="F1388">
        <v>100000</v>
      </c>
      <c r="G1388" s="16">
        <v>1</v>
      </c>
      <c r="H1388" s="16">
        <v>1</v>
      </c>
      <c r="I1388" s="16">
        <v>1</v>
      </c>
      <c r="J1388" s="16">
        <v>1</v>
      </c>
      <c r="K1388" s="16">
        <v>1</v>
      </c>
      <c r="L1388" s="16">
        <v>1</v>
      </c>
      <c r="M1388" s="16">
        <v>1</v>
      </c>
    </row>
    <row r="1389" spans="2:13" x14ac:dyDescent="0.25">
      <c r="B1389">
        <v>24</v>
      </c>
      <c r="C1389" t="s">
        <v>29</v>
      </c>
      <c r="D1389">
        <v>2042</v>
      </c>
      <c r="E1389">
        <v>15</v>
      </c>
      <c r="F1389">
        <v>100000</v>
      </c>
      <c r="G1389" s="16">
        <v>1</v>
      </c>
      <c r="H1389" s="16">
        <v>1</v>
      </c>
      <c r="I1389" s="16">
        <v>1</v>
      </c>
      <c r="J1389" s="16">
        <v>1</v>
      </c>
      <c r="K1389" s="16">
        <v>1</v>
      </c>
      <c r="L1389" s="16">
        <v>1</v>
      </c>
      <c r="M1389" s="16">
        <v>1</v>
      </c>
    </row>
    <row r="1390" spans="2:13" x14ac:dyDescent="0.25">
      <c r="B1390">
        <v>24</v>
      </c>
      <c r="C1390" t="s">
        <v>29</v>
      </c>
      <c r="D1390">
        <v>2043</v>
      </c>
      <c r="E1390">
        <v>15</v>
      </c>
      <c r="F1390">
        <v>100000</v>
      </c>
      <c r="G1390" s="16">
        <v>1</v>
      </c>
      <c r="H1390" s="16">
        <v>1</v>
      </c>
      <c r="I1390" s="16">
        <v>1</v>
      </c>
      <c r="J1390" s="16">
        <v>1</v>
      </c>
      <c r="K1390" s="16">
        <v>1</v>
      </c>
      <c r="L1390" s="16">
        <v>1</v>
      </c>
      <c r="M1390" s="16">
        <v>1</v>
      </c>
    </row>
    <row r="1391" spans="2:13" x14ac:dyDescent="0.25">
      <c r="B1391">
        <v>24</v>
      </c>
      <c r="C1391" t="s">
        <v>29</v>
      </c>
      <c r="D1391">
        <v>2044</v>
      </c>
      <c r="E1391">
        <v>15</v>
      </c>
      <c r="F1391">
        <v>100000</v>
      </c>
      <c r="G1391" s="16">
        <v>1</v>
      </c>
      <c r="H1391" s="16">
        <v>1</v>
      </c>
      <c r="I1391" s="16">
        <v>1</v>
      </c>
      <c r="J1391" s="16">
        <v>1</v>
      </c>
      <c r="K1391" s="16">
        <v>1</v>
      </c>
      <c r="L1391" s="16">
        <v>1</v>
      </c>
      <c r="M1391" s="16">
        <v>1</v>
      </c>
    </row>
    <row r="1392" spans="2:13" x14ac:dyDescent="0.25">
      <c r="B1392">
        <v>24</v>
      </c>
      <c r="C1392" t="s">
        <v>29</v>
      </c>
      <c r="D1392">
        <v>2045</v>
      </c>
      <c r="E1392">
        <v>15</v>
      </c>
      <c r="F1392">
        <v>100000</v>
      </c>
      <c r="G1392" s="16">
        <v>1</v>
      </c>
      <c r="H1392" s="16">
        <v>1</v>
      </c>
      <c r="I1392" s="16">
        <v>1</v>
      </c>
      <c r="J1392" s="16">
        <v>1</v>
      </c>
      <c r="K1392" s="16">
        <v>1</v>
      </c>
      <c r="L1392" s="16">
        <v>1</v>
      </c>
      <c r="M1392" s="16">
        <v>1</v>
      </c>
    </row>
    <row r="1393" spans="2:13" x14ac:dyDescent="0.25">
      <c r="B1393">
        <v>24</v>
      </c>
      <c r="C1393" t="s">
        <v>29</v>
      </c>
      <c r="D1393">
        <v>2046</v>
      </c>
      <c r="E1393">
        <v>15</v>
      </c>
      <c r="F1393">
        <v>100000</v>
      </c>
      <c r="G1393" s="16">
        <v>1</v>
      </c>
      <c r="H1393" s="16">
        <v>1</v>
      </c>
      <c r="I1393" s="16">
        <v>1</v>
      </c>
      <c r="J1393" s="16">
        <v>1</v>
      </c>
      <c r="K1393" s="16">
        <v>1</v>
      </c>
      <c r="L1393" s="16">
        <v>1</v>
      </c>
      <c r="M1393" s="16">
        <v>1</v>
      </c>
    </row>
    <row r="1394" spans="2:13" x14ac:dyDescent="0.25">
      <c r="B1394">
        <v>24</v>
      </c>
      <c r="C1394" t="s">
        <v>29</v>
      </c>
      <c r="D1394">
        <v>2047</v>
      </c>
      <c r="E1394">
        <v>15</v>
      </c>
      <c r="F1394">
        <v>100000</v>
      </c>
      <c r="G1394" s="16">
        <v>1</v>
      </c>
      <c r="H1394" s="16">
        <v>1</v>
      </c>
      <c r="I1394" s="16">
        <v>1</v>
      </c>
      <c r="J1394" s="16">
        <v>1</v>
      </c>
      <c r="K1394" s="16">
        <v>1</v>
      </c>
      <c r="L1394" s="16">
        <v>1</v>
      </c>
      <c r="M1394" s="16">
        <v>1</v>
      </c>
    </row>
    <row r="1395" spans="2:13" x14ac:dyDescent="0.25">
      <c r="B1395">
        <v>24</v>
      </c>
      <c r="C1395" t="s">
        <v>29</v>
      </c>
      <c r="D1395">
        <v>2048</v>
      </c>
      <c r="E1395">
        <v>15</v>
      </c>
      <c r="F1395">
        <v>100000</v>
      </c>
      <c r="G1395" s="16">
        <v>1</v>
      </c>
      <c r="H1395" s="16">
        <v>1</v>
      </c>
      <c r="I1395" s="16">
        <v>1</v>
      </c>
      <c r="J1395" s="16">
        <v>1</v>
      </c>
      <c r="K1395" s="16">
        <v>1</v>
      </c>
      <c r="L1395" s="16">
        <v>1</v>
      </c>
      <c r="M1395" s="16">
        <v>1</v>
      </c>
    </row>
    <row r="1396" spans="2:13" x14ac:dyDescent="0.25">
      <c r="B1396">
        <v>24</v>
      </c>
      <c r="C1396" t="s">
        <v>29</v>
      </c>
      <c r="D1396">
        <v>2049</v>
      </c>
      <c r="E1396">
        <v>15</v>
      </c>
      <c r="F1396">
        <v>100000</v>
      </c>
      <c r="G1396" s="16">
        <v>1</v>
      </c>
      <c r="H1396" s="16">
        <v>1</v>
      </c>
      <c r="I1396" s="16">
        <v>1</v>
      </c>
      <c r="J1396" s="16">
        <v>1</v>
      </c>
      <c r="K1396" s="16">
        <v>1</v>
      </c>
      <c r="L1396" s="16">
        <v>1</v>
      </c>
      <c r="M1396" s="16">
        <v>1</v>
      </c>
    </row>
    <row r="1397" spans="2:13" x14ac:dyDescent="0.25">
      <c r="B1397">
        <v>24</v>
      </c>
      <c r="C1397" t="s">
        <v>29</v>
      </c>
      <c r="D1397">
        <v>2050</v>
      </c>
      <c r="E1397">
        <v>15</v>
      </c>
      <c r="F1397">
        <v>100000</v>
      </c>
      <c r="G1397" s="16">
        <v>1</v>
      </c>
      <c r="H1397" s="16">
        <v>1</v>
      </c>
      <c r="I1397" s="16">
        <v>1</v>
      </c>
      <c r="J1397" s="16">
        <v>1</v>
      </c>
      <c r="K1397" s="16">
        <v>1</v>
      </c>
      <c r="L1397" s="16">
        <v>1</v>
      </c>
      <c r="M1397" s="16">
        <v>1</v>
      </c>
    </row>
    <row r="1398" spans="2:13" x14ac:dyDescent="0.25">
      <c r="B1398">
        <v>26</v>
      </c>
      <c r="C1398" t="s">
        <v>331</v>
      </c>
      <c r="D1398">
        <v>2020</v>
      </c>
      <c r="E1398">
        <v>15</v>
      </c>
      <c r="F1398">
        <v>100000</v>
      </c>
      <c r="G1398" s="16">
        <v>1</v>
      </c>
      <c r="H1398" s="16">
        <v>1</v>
      </c>
      <c r="I1398" s="16">
        <v>1</v>
      </c>
      <c r="J1398" s="16">
        <v>1</v>
      </c>
      <c r="K1398" s="16">
        <v>1</v>
      </c>
      <c r="L1398" s="16">
        <v>1</v>
      </c>
      <c r="M1398" s="16">
        <v>1</v>
      </c>
    </row>
    <row r="1399" spans="2:13" x14ac:dyDescent="0.25">
      <c r="B1399">
        <v>26</v>
      </c>
      <c r="C1399" t="s">
        <v>331</v>
      </c>
      <c r="D1399">
        <v>2021</v>
      </c>
      <c r="E1399">
        <v>15</v>
      </c>
      <c r="F1399">
        <v>100000</v>
      </c>
      <c r="G1399" s="16">
        <v>1</v>
      </c>
      <c r="H1399" s="16">
        <v>1</v>
      </c>
      <c r="I1399" s="16">
        <v>1</v>
      </c>
      <c r="J1399" s="16">
        <v>1</v>
      </c>
      <c r="K1399" s="16">
        <v>1</v>
      </c>
      <c r="L1399" s="16">
        <v>1</v>
      </c>
      <c r="M1399" s="16">
        <v>1</v>
      </c>
    </row>
    <row r="1400" spans="2:13" x14ac:dyDescent="0.25">
      <c r="B1400">
        <v>26</v>
      </c>
      <c r="C1400" t="s">
        <v>331</v>
      </c>
      <c r="D1400">
        <v>2022</v>
      </c>
      <c r="E1400">
        <v>15</v>
      </c>
      <c r="F1400">
        <v>100000</v>
      </c>
      <c r="G1400" s="16">
        <v>1</v>
      </c>
      <c r="H1400" s="16">
        <v>1</v>
      </c>
      <c r="I1400" s="16">
        <v>1</v>
      </c>
      <c r="J1400" s="16">
        <v>1</v>
      </c>
      <c r="K1400" s="16">
        <v>1</v>
      </c>
      <c r="L1400" s="16">
        <v>1</v>
      </c>
      <c r="M1400" s="16">
        <v>1</v>
      </c>
    </row>
    <row r="1401" spans="2:13" x14ac:dyDescent="0.25">
      <c r="B1401">
        <v>26</v>
      </c>
      <c r="C1401" t="s">
        <v>331</v>
      </c>
      <c r="D1401">
        <v>2023</v>
      </c>
      <c r="E1401">
        <v>15</v>
      </c>
      <c r="F1401">
        <v>100000</v>
      </c>
      <c r="G1401" s="16">
        <v>1</v>
      </c>
      <c r="H1401" s="16">
        <v>1</v>
      </c>
      <c r="I1401" s="16">
        <v>1</v>
      </c>
      <c r="J1401" s="16">
        <v>1</v>
      </c>
      <c r="K1401" s="16">
        <v>1</v>
      </c>
      <c r="L1401" s="16">
        <v>1</v>
      </c>
      <c r="M1401" s="16">
        <v>1</v>
      </c>
    </row>
    <row r="1402" spans="2:13" x14ac:dyDescent="0.25">
      <c r="B1402">
        <v>26</v>
      </c>
      <c r="C1402" t="s">
        <v>331</v>
      </c>
      <c r="D1402">
        <v>2024</v>
      </c>
      <c r="E1402">
        <v>15</v>
      </c>
      <c r="F1402">
        <v>100000</v>
      </c>
      <c r="G1402" s="16">
        <v>1</v>
      </c>
      <c r="H1402" s="16">
        <v>1</v>
      </c>
      <c r="I1402" s="16">
        <v>1</v>
      </c>
      <c r="J1402" s="16">
        <v>1</v>
      </c>
      <c r="K1402" s="16">
        <v>1</v>
      </c>
      <c r="L1402" s="16">
        <v>1</v>
      </c>
      <c r="M1402" s="16">
        <v>1</v>
      </c>
    </row>
    <row r="1403" spans="2:13" x14ac:dyDescent="0.25">
      <c r="B1403">
        <v>26</v>
      </c>
      <c r="C1403" t="s">
        <v>331</v>
      </c>
      <c r="D1403">
        <v>2025</v>
      </c>
      <c r="E1403">
        <v>15</v>
      </c>
      <c r="F1403">
        <v>100000</v>
      </c>
      <c r="G1403" s="16">
        <v>1</v>
      </c>
      <c r="H1403" s="16">
        <v>1</v>
      </c>
      <c r="I1403" s="16">
        <v>1</v>
      </c>
      <c r="J1403" s="16">
        <v>1</v>
      </c>
      <c r="K1403" s="16">
        <v>1</v>
      </c>
      <c r="L1403" s="16">
        <v>1</v>
      </c>
      <c r="M1403" s="16">
        <v>1</v>
      </c>
    </row>
    <row r="1404" spans="2:13" x14ac:dyDescent="0.25">
      <c r="B1404">
        <v>26</v>
      </c>
      <c r="C1404" t="s">
        <v>331</v>
      </c>
      <c r="D1404">
        <v>2026</v>
      </c>
      <c r="E1404">
        <v>15</v>
      </c>
      <c r="F1404">
        <v>100000</v>
      </c>
      <c r="G1404" s="16">
        <v>1</v>
      </c>
      <c r="H1404" s="16">
        <v>1</v>
      </c>
      <c r="I1404" s="16">
        <v>1</v>
      </c>
      <c r="J1404" s="16">
        <v>1</v>
      </c>
      <c r="K1404" s="16">
        <v>1</v>
      </c>
      <c r="L1404" s="16">
        <v>1</v>
      </c>
      <c r="M1404" s="16">
        <v>1</v>
      </c>
    </row>
    <row r="1405" spans="2:13" x14ac:dyDescent="0.25">
      <c r="B1405">
        <v>26</v>
      </c>
      <c r="C1405" t="s">
        <v>331</v>
      </c>
      <c r="D1405">
        <v>2027</v>
      </c>
      <c r="E1405">
        <v>15</v>
      </c>
      <c r="F1405">
        <v>100000</v>
      </c>
      <c r="G1405" s="16">
        <v>1</v>
      </c>
      <c r="H1405" s="16">
        <v>1</v>
      </c>
      <c r="I1405" s="16">
        <v>1</v>
      </c>
      <c r="J1405" s="16">
        <v>1</v>
      </c>
      <c r="K1405" s="16">
        <v>1</v>
      </c>
      <c r="L1405" s="16">
        <v>1</v>
      </c>
      <c r="M1405" s="16">
        <v>1</v>
      </c>
    </row>
    <row r="1406" spans="2:13" x14ac:dyDescent="0.25">
      <c r="B1406">
        <v>26</v>
      </c>
      <c r="C1406" t="s">
        <v>331</v>
      </c>
      <c r="D1406">
        <v>2028</v>
      </c>
      <c r="E1406">
        <v>15</v>
      </c>
      <c r="F1406">
        <v>100000</v>
      </c>
      <c r="G1406" s="16">
        <v>1</v>
      </c>
      <c r="H1406" s="16">
        <v>1</v>
      </c>
      <c r="I1406" s="16">
        <v>1</v>
      </c>
      <c r="J1406" s="16">
        <v>1</v>
      </c>
      <c r="K1406" s="16">
        <v>1</v>
      </c>
      <c r="L1406" s="16">
        <v>1</v>
      </c>
      <c r="M1406" s="16">
        <v>1</v>
      </c>
    </row>
    <row r="1407" spans="2:13" x14ac:dyDescent="0.25">
      <c r="B1407">
        <v>26</v>
      </c>
      <c r="C1407" t="s">
        <v>331</v>
      </c>
      <c r="D1407">
        <v>2029</v>
      </c>
      <c r="E1407">
        <v>15</v>
      </c>
      <c r="F1407">
        <v>100000</v>
      </c>
      <c r="G1407" s="16">
        <v>1</v>
      </c>
      <c r="H1407" s="16">
        <v>1</v>
      </c>
      <c r="I1407" s="16">
        <v>1</v>
      </c>
      <c r="J1407" s="16">
        <v>1</v>
      </c>
      <c r="K1407" s="16">
        <v>1</v>
      </c>
      <c r="L1407" s="16">
        <v>1</v>
      </c>
      <c r="M1407" s="16">
        <v>1</v>
      </c>
    </row>
    <row r="1408" spans="2:13" x14ac:dyDescent="0.25">
      <c r="B1408">
        <v>26</v>
      </c>
      <c r="C1408" t="s">
        <v>331</v>
      </c>
      <c r="D1408">
        <v>2030</v>
      </c>
      <c r="E1408">
        <v>15</v>
      </c>
      <c r="F1408">
        <v>100000</v>
      </c>
      <c r="G1408" s="16">
        <v>1</v>
      </c>
      <c r="H1408" s="16">
        <v>1</v>
      </c>
      <c r="I1408" s="16">
        <v>1</v>
      </c>
      <c r="J1408" s="16">
        <v>1</v>
      </c>
      <c r="K1408" s="16">
        <v>1</v>
      </c>
      <c r="L1408" s="16">
        <v>1</v>
      </c>
      <c r="M1408" s="16">
        <v>1</v>
      </c>
    </row>
    <row r="1409" spans="2:13" x14ac:dyDescent="0.25">
      <c r="B1409">
        <v>26</v>
      </c>
      <c r="C1409" t="s">
        <v>331</v>
      </c>
      <c r="D1409">
        <v>2031</v>
      </c>
      <c r="E1409">
        <v>15</v>
      </c>
      <c r="F1409">
        <v>100000</v>
      </c>
      <c r="G1409" s="16">
        <v>1</v>
      </c>
      <c r="H1409" s="16">
        <v>1</v>
      </c>
      <c r="I1409" s="16">
        <v>1</v>
      </c>
      <c r="J1409" s="16">
        <v>1</v>
      </c>
      <c r="K1409" s="16">
        <v>1</v>
      </c>
      <c r="L1409" s="16">
        <v>1</v>
      </c>
      <c r="M1409" s="16">
        <v>1</v>
      </c>
    </row>
    <row r="1410" spans="2:13" x14ac:dyDescent="0.25">
      <c r="B1410">
        <v>26</v>
      </c>
      <c r="C1410" t="s">
        <v>331</v>
      </c>
      <c r="D1410">
        <v>2032</v>
      </c>
      <c r="E1410">
        <v>15</v>
      </c>
      <c r="F1410">
        <v>100000</v>
      </c>
      <c r="G1410" s="16">
        <v>1</v>
      </c>
      <c r="H1410" s="16">
        <v>1</v>
      </c>
      <c r="I1410" s="16">
        <v>1</v>
      </c>
      <c r="J1410" s="16">
        <v>1</v>
      </c>
      <c r="K1410" s="16">
        <v>1</v>
      </c>
      <c r="L1410" s="16">
        <v>1</v>
      </c>
      <c r="M1410" s="16">
        <v>1</v>
      </c>
    </row>
    <row r="1411" spans="2:13" x14ac:dyDescent="0.25">
      <c r="B1411">
        <v>26</v>
      </c>
      <c r="C1411" t="s">
        <v>331</v>
      </c>
      <c r="D1411">
        <v>2033</v>
      </c>
      <c r="E1411">
        <v>15</v>
      </c>
      <c r="F1411">
        <v>100000</v>
      </c>
      <c r="G1411" s="16">
        <v>1</v>
      </c>
      <c r="H1411" s="16">
        <v>1</v>
      </c>
      <c r="I1411" s="16">
        <v>1</v>
      </c>
      <c r="J1411" s="16">
        <v>1</v>
      </c>
      <c r="K1411" s="16">
        <v>1</v>
      </c>
      <c r="L1411" s="16">
        <v>1</v>
      </c>
      <c r="M1411" s="16">
        <v>1</v>
      </c>
    </row>
    <row r="1412" spans="2:13" x14ac:dyDescent="0.25">
      <c r="B1412">
        <v>26</v>
      </c>
      <c r="C1412" t="s">
        <v>331</v>
      </c>
      <c r="D1412">
        <v>2034</v>
      </c>
      <c r="E1412">
        <v>15</v>
      </c>
      <c r="F1412">
        <v>100000</v>
      </c>
      <c r="G1412" s="16">
        <v>1</v>
      </c>
      <c r="H1412" s="16">
        <v>1</v>
      </c>
      <c r="I1412" s="16">
        <v>1</v>
      </c>
      <c r="J1412" s="16">
        <v>1</v>
      </c>
      <c r="K1412" s="16">
        <v>1</v>
      </c>
      <c r="L1412" s="16">
        <v>1</v>
      </c>
      <c r="M1412" s="16">
        <v>1</v>
      </c>
    </row>
    <row r="1413" spans="2:13" x14ac:dyDescent="0.25">
      <c r="B1413">
        <v>26</v>
      </c>
      <c r="C1413" t="s">
        <v>331</v>
      </c>
      <c r="D1413">
        <v>2035</v>
      </c>
      <c r="E1413">
        <v>15</v>
      </c>
      <c r="F1413">
        <v>100000</v>
      </c>
      <c r="G1413" s="16">
        <v>1</v>
      </c>
      <c r="H1413" s="16">
        <v>1</v>
      </c>
      <c r="I1413" s="16">
        <v>1</v>
      </c>
      <c r="J1413" s="16">
        <v>1</v>
      </c>
      <c r="K1413" s="16">
        <v>1</v>
      </c>
      <c r="L1413" s="16">
        <v>1</v>
      </c>
      <c r="M1413" s="16">
        <v>1</v>
      </c>
    </row>
    <row r="1414" spans="2:13" x14ac:dyDescent="0.25">
      <c r="B1414">
        <v>26</v>
      </c>
      <c r="C1414" t="s">
        <v>331</v>
      </c>
      <c r="D1414">
        <v>2036</v>
      </c>
      <c r="E1414">
        <v>15</v>
      </c>
      <c r="F1414">
        <v>100000</v>
      </c>
      <c r="G1414" s="16">
        <v>1</v>
      </c>
      <c r="H1414" s="16">
        <v>1</v>
      </c>
      <c r="I1414" s="16">
        <v>1</v>
      </c>
      <c r="J1414" s="16">
        <v>1</v>
      </c>
      <c r="K1414" s="16">
        <v>1</v>
      </c>
      <c r="L1414" s="16">
        <v>1</v>
      </c>
      <c r="M1414" s="16">
        <v>1</v>
      </c>
    </row>
    <row r="1415" spans="2:13" x14ac:dyDescent="0.25">
      <c r="B1415">
        <v>26</v>
      </c>
      <c r="C1415" t="s">
        <v>331</v>
      </c>
      <c r="D1415">
        <v>2037</v>
      </c>
      <c r="E1415">
        <v>15</v>
      </c>
      <c r="F1415">
        <v>100000</v>
      </c>
      <c r="G1415" s="16">
        <v>1</v>
      </c>
      <c r="H1415" s="16">
        <v>1</v>
      </c>
      <c r="I1415" s="16">
        <v>1</v>
      </c>
      <c r="J1415" s="16">
        <v>1</v>
      </c>
      <c r="K1415" s="16">
        <v>1</v>
      </c>
      <c r="L1415" s="16">
        <v>1</v>
      </c>
      <c r="M1415" s="16">
        <v>1</v>
      </c>
    </row>
    <row r="1416" spans="2:13" x14ac:dyDescent="0.25">
      <c r="B1416">
        <v>26</v>
      </c>
      <c r="C1416" t="s">
        <v>331</v>
      </c>
      <c r="D1416">
        <v>2038</v>
      </c>
      <c r="E1416">
        <v>15</v>
      </c>
      <c r="F1416">
        <v>100000</v>
      </c>
      <c r="G1416" s="16">
        <v>1</v>
      </c>
      <c r="H1416" s="16">
        <v>1</v>
      </c>
      <c r="I1416" s="16">
        <v>1</v>
      </c>
      <c r="J1416" s="16">
        <v>1</v>
      </c>
      <c r="K1416" s="16">
        <v>1</v>
      </c>
      <c r="L1416" s="16">
        <v>1</v>
      </c>
      <c r="M1416" s="16">
        <v>1</v>
      </c>
    </row>
    <row r="1417" spans="2:13" x14ac:dyDescent="0.25">
      <c r="B1417">
        <v>26</v>
      </c>
      <c r="C1417" t="s">
        <v>331</v>
      </c>
      <c r="D1417">
        <v>2039</v>
      </c>
      <c r="E1417">
        <v>15</v>
      </c>
      <c r="F1417">
        <v>100000</v>
      </c>
      <c r="G1417" s="16">
        <v>1</v>
      </c>
      <c r="H1417" s="16">
        <v>1</v>
      </c>
      <c r="I1417" s="16">
        <v>1</v>
      </c>
      <c r="J1417" s="16">
        <v>1</v>
      </c>
      <c r="K1417" s="16">
        <v>1</v>
      </c>
      <c r="L1417" s="16">
        <v>1</v>
      </c>
      <c r="M1417" s="16">
        <v>1</v>
      </c>
    </row>
    <row r="1418" spans="2:13" x14ac:dyDescent="0.25">
      <c r="B1418">
        <v>26</v>
      </c>
      <c r="C1418" t="s">
        <v>331</v>
      </c>
      <c r="D1418">
        <v>2040</v>
      </c>
      <c r="E1418">
        <v>15</v>
      </c>
      <c r="F1418">
        <v>100000</v>
      </c>
      <c r="G1418" s="16">
        <v>1</v>
      </c>
      <c r="H1418" s="16">
        <v>1</v>
      </c>
      <c r="I1418" s="16">
        <v>1</v>
      </c>
      <c r="J1418" s="16">
        <v>1</v>
      </c>
      <c r="K1418" s="16">
        <v>1</v>
      </c>
      <c r="L1418" s="16">
        <v>1</v>
      </c>
      <c r="M1418" s="16">
        <v>1</v>
      </c>
    </row>
    <row r="1419" spans="2:13" x14ac:dyDescent="0.25">
      <c r="B1419">
        <v>26</v>
      </c>
      <c r="C1419" t="s">
        <v>331</v>
      </c>
      <c r="D1419">
        <v>2041</v>
      </c>
      <c r="E1419">
        <v>15</v>
      </c>
      <c r="F1419">
        <v>100000</v>
      </c>
      <c r="G1419" s="16">
        <v>1</v>
      </c>
      <c r="H1419" s="16">
        <v>1</v>
      </c>
      <c r="I1419" s="16">
        <v>1</v>
      </c>
      <c r="J1419" s="16">
        <v>1</v>
      </c>
      <c r="K1419" s="16">
        <v>1</v>
      </c>
      <c r="L1419" s="16">
        <v>1</v>
      </c>
      <c r="M1419" s="16">
        <v>1</v>
      </c>
    </row>
    <row r="1420" spans="2:13" x14ac:dyDescent="0.25">
      <c r="B1420">
        <v>26</v>
      </c>
      <c r="C1420" t="s">
        <v>331</v>
      </c>
      <c r="D1420">
        <v>2042</v>
      </c>
      <c r="E1420">
        <v>15</v>
      </c>
      <c r="F1420">
        <v>100000</v>
      </c>
      <c r="G1420" s="16">
        <v>1</v>
      </c>
      <c r="H1420" s="16">
        <v>1</v>
      </c>
      <c r="I1420" s="16">
        <v>1</v>
      </c>
      <c r="J1420" s="16">
        <v>1</v>
      </c>
      <c r="K1420" s="16">
        <v>1</v>
      </c>
      <c r="L1420" s="16">
        <v>1</v>
      </c>
      <c r="M1420" s="16">
        <v>1</v>
      </c>
    </row>
    <row r="1421" spans="2:13" x14ac:dyDescent="0.25">
      <c r="B1421">
        <v>26</v>
      </c>
      <c r="C1421" t="s">
        <v>331</v>
      </c>
      <c r="D1421">
        <v>2043</v>
      </c>
      <c r="E1421">
        <v>15</v>
      </c>
      <c r="F1421">
        <v>100000</v>
      </c>
      <c r="G1421" s="16">
        <v>1</v>
      </c>
      <c r="H1421" s="16">
        <v>1</v>
      </c>
      <c r="I1421" s="16">
        <v>1</v>
      </c>
      <c r="J1421" s="16">
        <v>1</v>
      </c>
      <c r="K1421" s="16">
        <v>1</v>
      </c>
      <c r="L1421" s="16">
        <v>1</v>
      </c>
      <c r="M1421" s="16">
        <v>1</v>
      </c>
    </row>
    <row r="1422" spans="2:13" x14ac:dyDescent="0.25">
      <c r="B1422">
        <v>26</v>
      </c>
      <c r="C1422" t="s">
        <v>331</v>
      </c>
      <c r="D1422">
        <v>2044</v>
      </c>
      <c r="E1422">
        <v>15</v>
      </c>
      <c r="F1422">
        <v>100000</v>
      </c>
      <c r="G1422" s="16">
        <v>1</v>
      </c>
      <c r="H1422" s="16">
        <v>1</v>
      </c>
      <c r="I1422" s="16">
        <v>1</v>
      </c>
      <c r="J1422" s="16">
        <v>1</v>
      </c>
      <c r="K1422" s="16">
        <v>1</v>
      </c>
      <c r="L1422" s="16">
        <v>1</v>
      </c>
      <c r="M1422" s="16">
        <v>1</v>
      </c>
    </row>
    <row r="1423" spans="2:13" x14ac:dyDescent="0.25">
      <c r="B1423">
        <v>26</v>
      </c>
      <c r="C1423" t="s">
        <v>331</v>
      </c>
      <c r="D1423">
        <v>2045</v>
      </c>
      <c r="E1423">
        <v>15</v>
      </c>
      <c r="F1423">
        <v>100000</v>
      </c>
      <c r="G1423" s="16">
        <v>1</v>
      </c>
      <c r="H1423" s="16">
        <v>1</v>
      </c>
      <c r="I1423" s="16">
        <v>1</v>
      </c>
      <c r="J1423" s="16">
        <v>1</v>
      </c>
      <c r="K1423" s="16">
        <v>1</v>
      </c>
      <c r="L1423" s="16">
        <v>1</v>
      </c>
      <c r="M1423" s="16">
        <v>1</v>
      </c>
    </row>
    <row r="1424" spans="2:13" x14ac:dyDescent="0.25">
      <c r="B1424">
        <v>26</v>
      </c>
      <c r="C1424" t="s">
        <v>331</v>
      </c>
      <c r="D1424">
        <v>2046</v>
      </c>
      <c r="E1424">
        <v>15</v>
      </c>
      <c r="F1424">
        <v>100000</v>
      </c>
      <c r="G1424" s="16">
        <v>1</v>
      </c>
      <c r="H1424" s="16">
        <v>1</v>
      </c>
      <c r="I1424" s="16">
        <v>1</v>
      </c>
      <c r="J1424" s="16">
        <v>1</v>
      </c>
      <c r="K1424" s="16">
        <v>1</v>
      </c>
      <c r="L1424" s="16">
        <v>1</v>
      </c>
      <c r="M1424" s="16">
        <v>1</v>
      </c>
    </row>
    <row r="1425" spans="2:13" x14ac:dyDescent="0.25">
      <c r="B1425">
        <v>26</v>
      </c>
      <c r="C1425" t="s">
        <v>331</v>
      </c>
      <c r="D1425">
        <v>2047</v>
      </c>
      <c r="E1425">
        <v>15</v>
      </c>
      <c r="F1425">
        <v>100000</v>
      </c>
      <c r="G1425" s="16">
        <v>1</v>
      </c>
      <c r="H1425" s="16">
        <v>1</v>
      </c>
      <c r="I1425" s="16">
        <v>1</v>
      </c>
      <c r="J1425" s="16">
        <v>1</v>
      </c>
      <c r="K1425" s="16">
        <v>1</v>
      </c>
      <c r="L1425" s="16">
        <v>1</v>
      </c>
      <c r="M1425" s="16">
        <v>1</v>
      </c>
    </row>
    <row r="1426" spans="2:13" x14ac:dyDescent="0.25">
      <c r="B1426">
        <v>26</v>
      </c>
      <c r="C1426" t="s">
        <v>331</v>
      </c>
      <c r="D1426">
        <v>2048</v>
      </c>
      <c r="E1426">
        <v>15</v>
      </c>
      <c r="F1426">
        <v>100000</v>
      </c>
      <c r="G1426" s="16">
        <v>1</v>
      </c>
      <c r="H1426" s="16">
        <v>1</v>
      </c>
      <c r="I1426" s="16">
        <v>1</v>
      </c>
      <c r="J1426" s="16">
        <v>1</v>
      </c>
      <c r="K1426" s="16">
        <v>1</v>
      </c>
      <c r="L1426" s="16">
        <v>1</v>
      </c>
      <c r="M1426" s="16">
        <v>1</v>
      </c>
    </row>
    <row r="1427" spans="2:13" x14ac:dyDescent="0.25">
      <c r="B1427">
        <v>26</v>
      </c>
      <c r="C1427" t="s">
        <v>331</v>
      </c>
      <c r="D1427">
        <v>2049</v>
      </c>
      <c r="E1427">
        <v>15</v>
      </c>
      <c r="F1427">
        <v>100000</v>
      </c>
      <c r="G1427" s="16">
        <v>1</v>
      </c>
      <c r="H1427" s="16">
        <v>1</v>
      </c>
      <c r="I1427" s="16">
        <v>1</v>
      </c>
      <c r="J1427" s="16">
        <v>1</v>
      </c>
      <c r="K1427" s="16">
        <v>1</v>
      </c>
      <c r="L1427" s="16">
        <v>1</v>
      </c>
      <c r="M1427" s="16">
        <v>1</v>
      </c>
    </row>
    <row r="1428" spans="2:13" x14ac:dyDescent="0.25">
      <c r="B1428">
        <v>26</v>
      </c>
      <c r="C1428" t="s">
        <v>331</v>
      </c>
      <c r="D1428">
        <v>2050</v>
      </c>
      <c r="E1428">
        <v>15</v>
      </c>
      <c r="F1428">
        <v>100000</v>
      </c>
      <c r="G1428" s="16">
        <v>1</v>
      </c>
      <c r="H1428" s="16">
        <v>1</v>
      </c>
      <c r="I1428" s="16">
        <v>1</v>
      </c>
      <c r="J1428" s="16">
        <v>1</v>
      </c>
      <c r="K1428" s="16">
        <v>1</v>
      </c>
      <c r="L1428" s="16">
        <v>1</v>
      </c>
      <c r="M1428" s="16">
        <v>1</v>
      </c>
    </row>
    <row r="1429" spans="2:13" x14ac:dyDescent="0.25">
      <c r="B1429">
        <v>27</v>
      </c>
      <c r="C1429" t="s">
        <v>452</v>
      </c>
      <c r="D1429">
        <v>2020</v>
      </c>
      <c r="E1429">
        <v>0</v>
      </c>
      <c r="F1429">
        <v>1000000</v>
      </c>
      <c r="G1429" s="16">
        <v>1</v>
      </c>
      <c r="H1429" s="16">
        <v>1</v>
      </c>
      <c r="I1429" s="16">
        <v>1</v>
      </c>
      <c r="J1429" s="16">
        <v>1</v>
      </c>
      <c r="K1429" s="16">
        <v>1</v>
      </c>
      <c r="L1429" s="16">
        <v>1</v>
      </c>
      <c r="M1429" s="16">
        <v>1</v>
      </c>
    </row>
    <row r="1430" spans="2:13" x14ac:dyDescent="0.25">
      <c r="B1430">
        <v>27</v>
      </c>
      <c r="C1430" t="s">
        <v>452</v>
      </c>
      <c r="D1430">
        <v>2021</v>
      </c>
      <c r="E1430">
        <v>0</v>
      </c>
      <c r="F1430">
        <v>1000000</v>
      </c>
      <c r="G1430" s="16">
        <v>1</v>
      </c>
      <c r="H1430" s="16">
        <v>1</v>
      </c>
      <c r="I1430" s="16">
        <v>1</v>
      </c>
      <c r="J1430" s="16">
        <v>1</v>
      </c>
      <c r="K1430" s="16">
        <v>1</v>
      </c>
      <c r="L1430" s="16">
        <v>1</v>
      </c>
      <c r="M1430" s="16">
        <v>1</v>
      </c>
    </row>
    <row r="1431" spans="2:13" x14ac:dyDescent="0.25">
      <c r="B1431">
        <v>27</v>
      </c>
      <c r="C1431" t="s">
        <v>452</v>
      </c>
      <c r="D1431">
        <v>2022</v>
      </c>
      <c r="E1431">
        <v>0</v>
      </c>
      <c r="F1431">
        <v>1000000</v>
      </c>
      <c r="G1431" s="16">
        <v>1</v>
      </c>
      <c r="H1431" s="16">
        <v>1</v>
      </c>
      <c r="I1431" s="16">
        <v>1</v>
      </c>
      <c r="J1431" s="16">
        <v>1</v>
      </c>
      <c r="K1431" s="16">
        <v>1</v>
      </c>
      <c r="L1431" s="16">
        <v>1</v>
      </c>
      <c r="M1431" s="16">
        <v>1</v>
      </c>
    </row>
    <row r="1432" spans="2:13" x14ac:dyDescent="0.25">
      <c r="B1432">
        <v>27</v>
      </c>
      <c r="C1432" t="s">
        <v>452</v>
      </c>
      <c r="D1432">
        <v>2023</v>
      </c>
      <c r="E1432">
        <v>0</v>
      </c>
      <c r="F1432">
        <v>1000000</v>
      </c>
      <c r="G1432" s="16">
        <v>1</v>
      </c>
      <c r="H1432" s="16">
        <v>1</v>
      </c>
      <c r="I1432" s="16">
        <v>1</v>
      </c>
      <c r="J1432" s="16">
        <v>1</v>
      </c>
      <c r="K1432" s="16">
        <v>1</v>
      </c>
      <c r="L1432" s="16">
        <v>1</v>
      </c>
      <c r="M1432" s="16">
        <v>1</v>
      </c>
    </row>
    <row r="1433" spans="2:13" x14ac:dyDescent="0.25">
      <c r="B1433">
        <v>27</v>
      </c>
      <c r="C1433" t="s">
        <v>452</v>
      </c>
      <c r="D1433">
        <v>2024</v>
      </c>
      <c r="E1433">
        <v>0</v>
      </c>
      <c r="F1433">
        <v>1000000</v>
      </c>
      <c r="G1433" s="16">
        <v>1</v>
      </c>
      <c r="H1433" s="16">
        <v>1</v>
      </c>
      <c r="I1433" s="16">
        <v>1</v>
      </c>
      <c r="J1433" s="16">
        <v>1</v>
      </c>
      <c r="K1433" s="16">
        <v>1</v>
      </c>
      <c r="L1433" s="16">
        <v>1</v>
      </c>
      <c r="M1433" s="16">
        <v>1</v>
      </c>
    </row>
    <row r="1434" spans="2:13" x14ac:dyDescent="0.25">
      <c r="B1434">
        <v>27</v>
      </c>
      <c r="C1434" t="s">
        <v>452</v>
      </c>
      <c r="D1434">
        <v>2025</v>
      </c>
      <c r="E1434">
        <v>0</v>
      </c>
      <c r="F1434">
        <v>1000000</v>
      </c>
      <c r="G1434" s="16">
        <v>1</v>
      </c>
      <c r="H1434" s="16">
        <v>1</v>
      </c>
      <c r="I1434" s="16">
        <v>1</v>
      </c>
      <c r="J1434" s="16">
        <v>1</v>
      </c>
      <c r="K1434" s="16">
        <v>1</v>
      </c>
      <c r="L1434" s="16">
        <v>1</v>
      </c>
      <c r="M1434" s="16">
        <v>1</v>
      </c>
    </row>
    <row r="1435" spans="2:13" x14ac:dyDescent="0.25">
      <c r="B1435">
        <v>27</v>
      </c>
      <c r="C1435" t="s">
        <v>452</v>
      </c>
      <c r="D1435">
        <v>2026</v>
      </c>
      <c r="E1435">
        <v>0</v>
      </c>
      <c r="F1435">
        <v>1000000</v>
      </c>
      <c r="G1435" s="16">
        <v>0.99</v>
      </c>
      <c r="H1435" s="16">
        <v>0.99</v>
      </c>
      <c r="I1435" s="16">
        <v>0.99</v>
      </c>
      <c r="J1435" s="16">
        <v>0.99</v>
      </c>
      <c r="K1435" s="16">
        <v>1</v>
      </c>
      <c r="L1435" s="16">
        <v>1</v>
      </c>
      <c r="M1435" s="16">
        <v>1</v>
      </c>
    </row>
    <row r="1436" spans="2:13" x14ac:dyDescent="0.25">
      <c r="B1436">
        <v>27</v>
      </c>
      <c r="C1436" t="s">
        <v>452</v>
      </c>
      <c r="D1436">
        <v>2027</v>
      </c>
      <c r="E1436">
        <v>0</v>
      </c>
      <c r="F1436">
        <v>1000000</v>
      </c>
      <c r="G1436" s="16">
        <v>0.98</v>
      </c>
      <c r="H1436" s="16">
        <v>0.98</v>
      </c>
      <c r="I1436" s="16">
        <v>0.98</v>
      </c>
      <c r="J1436" s="16">
        <v>0.98</v>
      </c>
      <c r="K1436" s="16">
        <v>1</v>
      </c>
      <c r="L1436" s="16">
        <v>1</v>
      </c>
      <c r="M1436" s="16">
        <v>1</v>
      </c>
    </row>
    <row r="1437" spans="2:13" x14ac:dyDescent="0.25">
      <c r="B1437">
        <v>27</v>
      </c>
      <c r="C1437" t="s">
        <v>452</v>
      </c>
      <c r="D1437">
        <v>2028</v>
      </c>
      <c r="E1437">
        <v>0</v>
      </c>
      <c r="F1437">
        <v>1000000</v>
      </c>
      <c r="G1437" s="16">
        <v>0.97</v>
      </c>
      <c r="H1437" s="16">
        <v>0.97</v>
      </c>
      <c r="I1437" s="16">
        <v>0.97</v>
      </c>
      <c r="J1437" s="16">
        <v>0.97</v>
      </c>
      <c r="K1437" s="16">
        <v>1</v>
      </c>
      <c r="L1437" s="16">
        <v>1</v>
      </c>
      <c r="M1437" s="16">
        <v>1</v>
      </c>
    </row>
    <row r="1438" spans="2:13" x14ac:dyDescent="0.25">
      <c r="B1438">
        <v>27</v>
      </c>
      <c r="C1438" t="s">
        <v>452</v>
      </c>
      <c r="D1438">
        <v>2029</v>
      </c>
      <c r="E1438">
        <v>0</v>
      </c>
      <c r="F1438">
        <v>1000000</v>
      </c>
      <c r="G1438" s="16">
        <v>0.96</v>
      </c>
      <c r="H1438" s="16">
        <v>0.96</v>
      </c>
      <c r="I1438" s="16">
        <v>0.96</v>
      </c>
      <c r="J1438" s="16">
        <v>0.96</v>
      </c>
      <c r="K1438" s="16">
        <v>1</v>
      </c>
      <c r="L1438" s="16">
        <v>1</v>
      </c>
      <c r="M1438" s="16">
        <v>1</v>
      </c>
    </row>
    <row r="1439" spans="2:13" x14ac:dyDescent="0.25">
      <c r="B1439">
        <v>27</v>
      </c>
      <c r="C1439" t="s">
        <v>452</v>
      </c>
      <c r="D1439">
        <v>2030</v>
      </c>
      <c r="E1439">
        <v>0</v>
      </c>
      <c r="F1439">
        <v>1000000</v>
      </c>
      <c r="G1439" s="16">
        <v>0.95</v>
      </c>
      <c r="H1439" s="16">
        <v>0.95</v>
      </c>
      <c r="I1439" s="16">
        <v>0.95</v>
      </c>
      <c r="J1439" s="16">
        <v>0.95</v>
      </c>
      <c r="K1439" s="16">
        <v>1</v>
      </c>
      <c r="L1439" s="16">
        <v>1</v>
      </c>
      <c r="M1439" s="16">
        <v>1</v>
      </c>
    </row>
    <row r="1440" spans="2:13" x14ac:dyDescent="0.25">
      <c r="B1440">
        <v>27</v>
      </c>
      <c r="C1440" t="s">
        <v>452</v>
      </c>
      <c r="D1440">
        <v>2031</v>
      </c>
      <c r="E1440">
        <v>0</v>
      </c>
      <c r="F1440">
        <v>1000000</v>
      </c>
      <c r="G1440" s="16">
        <v>0.94</v>
      </c>
      <c r="H1440" s="16">
        <v>0.94</v>
      </c>
      <c r="I1440" s="16">
        <v>0.94</v>
      </c>
      <c r="J1440" s="16">
        <v>0.94</v>
      </c>
      <c r="K1440" s="16">
        <v>1</v>
      </c>
      <c r="L1440" s="16">
        <v>1</v>
      </c>
      <c r="M1440" s="16">
        <v>1</v>
      </c>
    </row>
    <row r="1441" spans="2:13" x14ac:dyDescent="0.25">
      <c r="B1441">
        <v>27</v>
      </c>
      <c r="C1441" t="s">
        <v>452</v>
      </c>
      <c r="D1441">
        <v>2032</v>
      </c>
      <c r="E1441">
        <v>0</v>
      </c>
      <c r="F1441">
        <v>1000000</v>
      </c>
      <c r="G1441" s="16">
        <v>0.93</v>
      </c>
      <c r="H1441" s="16">
        <v>0.93</v>
      </c>
      <c r="I1441" s="16">
        <v>0.93</v>
      </c>
      <c r="J1441" s="16">
        <v>0.93</v>
      </c>
      <c r="K1441" s="16">
        <v>1</v>
      </c>
      <c r="L1441" s="16">
        <v>1</v>
      </c>
      <c r="M1441" s="16">
        <v>1</v>
      </c>
    </row>
    <row r="1442" spans="2:13" x14ac:dyDescent="0.25">
      <c r="B1442">
        <v>27</v>
      </c>
      <c r="C1442" t="s">
        <v>452</v>
      </c>
      <c r="D1442">
        <v>2033</v>
      </c>
      <c r="E1442">
        <v>0</v>
      </c>
      <c r="F1442">
        <v>1000000</v>
      </c>
      <c r="G1442" s="16">
        <v>0.92</v>
      </c>
      <c r="H1442" s="16">
        <v>0.92</v>
      </c>
      <c r="I1442" s="16">
        <v>0.92</v>
      </c>
      <c r="J1442" s="16">
        <v>0.92</v>
      </c>
      <c r="K1442" s="16">
        <v>1</v>
      </c>
      <c r="L1442" s="16">
        <v>1</v>
      </c>
      <c r="M1442" s="16">
        <v>1</v>
      </c>
    </row>
    <row r="1443" spans="2:13" x14ac:dyDescent="0.25">
      <c r="B1443">
        <v>27</v>
      </c>
      <c r="C1443" t="s">
        <v>452</v>
      </c>
      <c r="D1443">
        <v>2034</v>
      </c>
      <c r="E1443">
        <v>0</v>
      </c>
      <c r="F1443">
        <v>1000000</v>
      </c>
      <c r="G1443" s="16">
        <v>0.91</v>
      </c>
      <c r="H1443" s="16">
        <v>0.91</v>
      </c>
      <c r="I1443" s="16">
        <v>0.91</v>
      </c>
      <c r="J1443" s="16">
        <v>0.91</v>
      </c>
      <c r="K1443" s="16">
        <v>1</v>
      </c>
      <c r="L1443" s="16">
        <v>1</v>
      </c>
      <c r="M1443" s="16">
        <v>1</v>
      </c>
    </row>
    <row r="1444" spans="2:13" x14ac:dyDescent="0.25">
      <c r="B1444">
        <v>27</v>
      </c>
      <c r="C1444" t="s">
        <v>452</v>
      </c>
      <c r="D1444">
        <v>2035</v>
      </c>
      <c r="E1444">
        <v>0</v>
      </c>
      <c r="F1444">
        <v>1000000</v>
      </c>
      <c r="G1444" s="16">
        <v>0.9</v>
      </c>
      <c r="H1444" s="16">
        <v>0.9</v>
      </c>
      <c r="I1444" s="16">
        <v>0.9</v>
      </c>
      <c r="J1444" s="16">
        <v>0.9</v>
      </c>
      <c r="K1444" s="16">
        <v>1</v>
      </c>
      <c r="L1444" s="16">
        <v>1</v>
      </c>
      <c r="M1444" s="16">
        <v>1</v>
      </c>
    </row>
    <row r="1445" spans="2:13" x14ac:dyDescent="0.25">
      <c r="B1445">
        <v>27</v>
      </c>
      <c r="C1445" t="s">
        <v>452</v>
      </c>
      <c r="D1445">
        <v>2036</v>
      </c>
      <c r="E1445">
        <v>0</v>
      </c>
      <c r="F1445">
        <v>1000000</v>
      </c>
      <c r="G1445" s="16">
        <v>0.89</v>
      </c>
      <c r="H1445" s="16">
        <v>0.89</v>
      </c>
      <c r="I1445" s="16">
        <v>0.89</v>
      </c>
      <c r="J1445" s="16">
        <v>0.89</v>
      </c>
      <c r="K1445" s="16">
        <v>1</v>
      </c>
      <c r="L1445" s="16">
        <v>1</v>
      </c>
      <c r="M1445" s="16">
        <v>1</v>
      </c>
    </row>
    <row r="1446" spans="2:13" x14ac:dyDescent="0.25">
      <c r="B1446">
        <v>27</v>
      </c>
      <c r="C1446" t="s">
        <v>452</v>
      </c>
      <c r="D1446">
        <v>2037</v>
      </c>
      <c r="E1446">
        <v>0</v>
      </c>
      <c r="F1446">
        <v>1000000</v>
      </c>
      <c r="G1446" s="16">
        <v>0.88</v>
      </c>
      <c r="H1446" s="16">
        <v>0.88</v>
      </c>
      <c r="I1446" s="16">
        <v>0.88</v>
      </c>
      <c r="J1446" s="16">
        <v>0.88</v>
      </c>
      <c r="K1446" s="16">
        <v>1</v>
      </c>
      <c r="L1446" s="16">
        <v>1</v>
      </c>
      <c r="M1446" s="16">
        <v>1</v>
      </c>
    </row>
    <row r="1447" spans="2:13" x14ac:dyDescent="0.25">
      <c r="B1447">
        <v>27</v>
      </c>
      <c r="C1447" t="s">
        <v>452</v>
      </c>
      <c r="D1447">
        <v>2038</v>
      </c>
      <c r="E1447">
        <v>0</v>
      </c>
      <c r="F1447">
        <v>1000000</v>
      </c>
      <c r="G1447" s="16">
        <v>0.87</v>
      </c>
      <c r="H1447" s="16">
        <v>0.87</v>
      </c>
      <c r="I1447" s="16">
        <v>0.87</v>
      </c>
      <c r="J1447" s="16">
        <v>0.87</v>
      </c>
      <c r="K1447" s="16">
        <v>1</v>
      </c>
      <c r="L1447" s="16">
        <v>1</v>
      </c>
      <c r="M1447" s="16">
        <v>1</v>
      </c>
    </row>
    <row r="1448" spans="2:13" x14ac:dyDescent="0.25">
      <c r="B1448">
        <v>27</v>
      </c>
      <c r="C1448" t="s">
        <v>452</v>
      </c>
      <c r="D1448">
        <v>2039</v>
      </c>
      <c r="E1448">
        <v>0</v>
      </c>
      <c r="F1448">
        <v>1000000</v>
      </c>
      <c r="G1448" s="16">
        <v>0.86</v>
      </c>
      <c r="H1448" s="16">
        <v>0.86</v>
      </c>
      <c r="I1448" s="16">
        <v>0.86</v>
      </c>
      <c r="J1448" s="16">
        <v>0.86</v>
      </c>
      <c r="K1448" s="16">
        <v>1</v>
      </c>
      <c r="L1448" s="16">
        <v>1</v>
      </c>
      <c r="M1448" s="16">
        <v>1</v>
      </c>
    </row>
    <row r="1449" spans="2:13" x14ac:dyDescent="0.25">
      <c r="B1449">
        <v>27</v>
      </c>
      <c r="C1449" t="s">
        <v>452</v>
      </c>
      <c r="D1449">
        <v>2040</v>
      </c>
      <c r="E1449">
        <v>0</v>
      </c>
      <c r="F1449">
        <v>1000000</v>
      </c>
      <c r="G1449" s="16">
        <v>0.85</v>
      </c>
      <c r="H1449" s="16">
        <v>0.85</v>
      </c>
      <c r="I1449" s="16">
        <v>0.85</v>
      </c>
      <c r="J1449" s="16">
        <v>0.85</v>
      </c>
      <c r="K1449" s="16">
        <v>1</v>
      </c>
      <c r="L1449" s="16">
        <v>1</v>
      </c>
      <c r="M1449" s="16">
        <v>1</v>
      </c>
    </row>
    <row r="1450" spans="2:13" x14ac:dyDescent="0.25">
      <c r="B1450">
        <v>27</v>
      </c>
      <c r="C1450" t="s">
        <v>452</v>
      </c>
      <c r="D1450">
        <v>2041</v>
      </c>
      <c r="E1450">
        <v>0</v>
      </c>
      <c r="F1450">
        <v>1000000</v>
      </c>
      <c r="G1450" s="16">
        <v>0.84</v>
      </c>
      <c r="H1450" s="16">
        <v>0.84</v>
      </c>
      <c r="I1450" s="16">
        <v>0.84</v>
      </c>
      <c r="J1450" s="16">
        <v>0.84</v>
      </c>
      <c r="K1450" s="16">
        <v>1</v>
      </c>
      <c r="L1450" s="16">
        <v>1</v>
      </c>
      <c r="M1450" s="16">
        <v>1</v>
      </c>
    </row>
    <row r="1451" spans="2:13" x14ac:dyDescent="0.25">
      <c r="B1451">
        <v>27</v>
      </c>
      <c r="C1451" t="s">
        <v>452</v>
      </c>
      <c r="D1451">
        <v>2042</v>
      </c>
      <c r="E1451">
        <v>0</v>
      </c>
      <c r="F1451">
        <v>1000000</v>
      </c>
      <c r="G1451" s="16">
        <v>0.83</v>
      </c>
      <c r="H1451" s="16">
        <v>0.83</v>
      </c>
      <c r="I1451" s="16">
        <v>0.83</v>
      </c>
      <c r="J1451" s="16">
        <v>0.83</v>
      </c>
      <c r="K1451" s="16">
        <v>1</v>
      </c>
      <c r="L1451" s="16">
        <v>1</v>
      </c>
      <c r="M1451" s="16">
        <v>1</v>
      </c>
    </row>
    <row r="1452" spans="2:13" x14ac:dyDescent="0.25">
      <c r="B1452">
        <v>27</v>
      </c>
      <c r="C1452" t="s">
        <v>452</v>
      </c>
      <c r="D1452">
        <v>2043</v>
      </c>
      <c r="E1452">
        <v>0</v>
      </c>
      <c r="F1452">
        <v>1000000</v>
      </c>
      <c r="G1452" s="16">
        <v>0.82</v>
      </c>
      <c r="H1452" s="16">
        <v>0.82</v>
      </c>
      <c r="I1452" s="16">
        <v>0.82</v>
      </c>
      <c r="J1452" s="16">
        <v>0.82</v>
      </c>
      <c r="K1452" s="16">
        <v>1</v>
      </c>
      <c r="L1452" s="16">
        <v>1</v>
      </c>
      <c r="M1452" s="16">
        <v>1</v>
      </c>
    </row>
    <row r="1453" spans="2:13" x14ac:dyDescent="0.25">
      <c r="B1453">
        <v>27</v>
      </c>
      <c r="C1453" t="s">
        <v>452</v>
      </c>
      <c r="D1453">
        <v>2044</v>
      </c>
      <c r="E1453">
        <v>0</v>
      </c>
      <c r="F1453">
        <v>1000000</v>
      </c>
      <c r="G1453" s="16">
        <v>0.81</v>
      </c>
      <c r="H1453" s="16">
        <v>0.81</v>
      </c>
      <c r="I1453" s="16">
        <v>0.81</v>
      </c>
      <c r="J1453" s="16">
        <v>0.81</v>
      </c>
      <c r="K1453" s="16">
        <v>1</v>
      </c>
      <c r="L1453" s="16">
        <v>1</v>
      </c>
      <c r="M1453" s="16">
        <v>1</v>
      </c>
    </row>
    <row r="1454" spans="2:13" x14ac:dyDescent="0.25">
      <c r="B1454">
        <v>27</v>
      </c>
      <c r="C1454" t="s">
        <v>452</v>
      </c>
      <c r="D1454">
        <v>2045</v>
      </c>
      <c r="E1454">
        <v>0</v>
      </c>
      <c r="F1454">
        <v>1000000</v>
      </c>
      <c r="G1454" s="16">
        <v>0.8</v>
      </c>
      <c r="H1454" s="16">
        <v>0.8</v>
      </c>
      <c r="I1454" s="16">
        <v>0.8</v>
      </c>
      <c r="J1454" s="16">
        <v>0.8</v>
      </c>
      <c r="K1454" s="16">
        <v>1</v>
      </c>
      <c r="L1454" s="16">
        <v>1</v>
      </c>
      <c r="M1454" s="16">
        <v>1</v>
      </c>
    </row>
    <row r="1455" spans="2:13" x14ac:dyDescent="0.25">
      <c r="B1455">
        <v>27</v>
      </c>
      <c r="C1455" t="s">
        <v>452</v>
      </c>
      <c r="D1455">
        <v>2046</v>
      </c>
      <c r="E1455">
        <v>0</v>
      </c>
      <c r="F1455">
        <v>1000000</v>
      </c>
      <c r="G1455" s="16">
        <v>0.8</v>
      </c>
      <c r="H1455" s="16">
        <v>0.8</v>
      </c>
      <c r="I1455" s="16">
        <v>0.8</v>
      </c>
      <c r="J1455" s="16">
        <v>0.8</v>
      </c>
      <c r="K1455" s="16">
        <v>1</v>
      </c>
      <c r="L1455" s="16">
        <v>1</v>
      </c>
      <c r="M1455" s="16">
        <v>1</v>
      </c>
    </row>
    <row r="1456" spans="2:13" x14ac:dyDescent="0.25">
      <c r="B1456">
        <v>27</v>
      </c>
      <c r="C1456" t="s">
        <v>452</v>
      </c>
      <c r="D1456">
        <v>2047</v>
      </c>
      <c r="E1456">
        <v>0</v>
      </c>
      <c r="F1456">
        <v>1000000</v>
      </c>
      <c r="G1456" s="16">
        <v>0.8</v>
      </c>
      <c r="H1456" s="16">
        <v>0.8</v>
      </c>
      <c r="I1456" s="16">
        <v>0.8</v>
      </c>
      <c r="J1456" s="16">
        <v>0.8</v>
      </c>
      <c r="K1456" s="16">
        <v>1</v>
      </c>
      <c r="L1456" s="16">
        <v>1</v>
      </c>
      <c r="M1456" s="16">
        <v>1</v>
      </c>
    </row>
    <row r="1457" spans="2:13" x14ac:dyDescent="0.25">
      <c r="B1457">
        <v>27</v>
      </c>
      <c r="C1457" t="s">
        <v>452</v>
      </c>
      <c r="D1457">
        <v>2048</v>
      </c>
      <c r="E1457">
        <v>0</v>
      </c>
      <c r="F1457">
        <v>1000000</v>
      </c>
      <c r="G1457" s="16">
        <v>0.8</v>
      </c>
      <c r="H1457" s="16">
        <v>0.8</v>
      </c>
      <c r="I1457" s="16">
        <v>0.8</v>
      </c>
      <c r="J1457" s="16">
        <v>0.8</v>
      </c>
      <c r="K1457" s="16">
        <v>1</v>
      </c>
      <c r="L1457" s="16">
        <v>1</v>
      </c>
      <c r="M1457" s="16">
        <v>1</v>
      </c>
    </row>
    <row r="1458" spans="2:13" x14ac:dyDescent="0.25">
      <c r="B1458">
        <v>27</v>
      </c>
      <c r="C1458" t="s">
        <v>452</v>
      </c>
      <c r="D1458">
        <v>2049</v>
      </c>
      <c r="E1458">
        <v>0</v>
      </c>
      <c r="F1458">
        <v>1000000</v>
      </c>
      <c r="G1458" s="16">
        <v>0.8</v>
      </c>
      <c r="H1458" s="16">
        <v>0.8</v>
      </c>
      <c r="I1458" s="16">
        <v>0.8</v>
      </c>
      <c r="J1458" s="16">
        <v>0.8</v>
      </c>
      <c r="K1458" s="16">
        <v>1</v>
      </c>
      <c r="L1458" s="16">
        <v>1</v>
      </c>
      <c r="M1458" s="16">
        <v>1</v>
      </c>
    </row>
    <row r="1459" spans="2:13" x14ac:dyDescent="0.25">
      <c r="B1459">
        <v>27</v>
      </c>
      <c r="C1459" t="s">
        <v>452</v>
      </c>
      <c r="D1459">
        <v>2050</v>
      </c>
      <c r="E1459">
        <v>0</v>
      </c>
      <c r="F1459">
        <v>1000000</v>
      </c>
      <c r="G1459" s="16">
        <v>0.8</v>
      </c>
      <c r="H1459" s="16">
        <v>0.8</v>
      </c>
      <c r="I1459" s="16">
        <v>0.8</v>
      </c>
      <c r="J1459" s="16">
        <v>0.8</v>
      </c>
      <c r="K1459" s="16">
        <v>1</v>
      </c>
      <c r="L1459" s="16">
        <v>1</v>
      </c>
      <c r="M1459" s="16">
        <v>1</v>
      </c>
    </row>
    <row r="1460" spans="2:13" x14ac:dyDescent="0.25">
      <c r="B1460">
        <v>28</v>
      </c>
      <c r="C1460" t="s">
        <v>456</v>
      </c>
      <c r="D1460">
        <v>2020</v>
      </c>
      <c r="E1460">
        <v>0</v>
      </c>
      <c r="F1460">
        <v>1000000</v>
      </c>
      <c r="G1460" s="16">
        <v>1</v>
      </c>
      <c r="H1460" s="16">
        <v>1</v>
      </c>
      <c r="I1460" s="16">
        <v>1</v>
      </c>
      <c r="J1460" s="16">
        <v>1</v>
      </c>
      <c r="K1460" s="16">
        <v>1</v>
      </c>
      <c r="L1460" s="16">
        <v>1</v>
      </c>
      <c r="M1460" s="16">
        <v>1</v>
      </c>
    </row>
    <row r="1461" spans="2:13" x14ac:dyDescent="0.25">
      <c r="B1461">
        <v>28</v>
      </c>
      <c r="C1461" t="s">
        <v>456</v>
      </c>
      <c r="D1461">
        <v>2021</v>
      </c>
      <c r="E1461">
        <v>0</v>
      </c>
      <c r="F1461">
        <v>1000000</v>
      </c>
      <c r="G1461" s="16">
        <v>1</v>
      </c>
      <c r="H1461" s="16">
        <v>1</v>
      </c>
      <c r="I1461" s="16">
        <v>1</v>
      </c>
      <c r="J1461" s="16">
        <v>1</v>
      </c>
      <c r="K1461" s="16">
        <v>1</v>
      </c>
      <c r="L1461" s="16">
        <v>1</v>
      </c>
      <c r="M1461" s="16">
        <v>1</v>
      </c>
    </row>
    <row r="1462" spans="2:13" x14ac:dyDescent="0.25">
      <c r="B1462">
        <v>28</v>
      </c>
      <c r="C1462" t="s">
        <v>456</v>
      </c>
      <c r="D1462">
        <v>2022</v>
      </c>
      <c r="E1462">
        <v>0</v>
      </c>
      <c r="F1462">
        <v>1000000</v>
      </c>
      <c r="G1462" s="16">
        <v>1</v>
      </c>
      <c r="H1462" s="16">
        <v>1</v>
      </c>
      <c r="I1462" s="16">
        <v>1</v>
      </c>
      <c r="J1462" s="16">
        <v>1</v>
      </c>
      <c r="K1462" s="16">
        <v>1</v>
      </c>
      <c r="L1462" s="16">
        <v>1</v>
      </c>
      <c r="M1462" s="16">
        <v>1</v>
      </c>
    </row>
    <row r="1463" spans="2:13" x14ac:dyDescent="0.25">
      <c r="B1463">
        <v>28</v>
      </c>
      <c r="C1463" t="s">
        <v>456</v>
      </c>
      <c r="D1463">
        <v>2023</v>
      </c>
      <c r="E1463">
        <v>0</v>
      </c>
      <c r="F1463">
        <v>1000000</v>
      </c>
      <c r="G1463" s="16">
        <v>1</v>
      </c>
      <c r="H1463" s="16">
        <v>1</v>
      </c>
      <c r="I1463" s="16">
        <v>1</v>
      </c>
      <c r="J1463" s="16">
        <v>1</v>
      </c>
      <c r="K1463" s="16">
        <v>1</v>
      </c>
      <c r="L1463" s="16">
        <v>1</v>
      </c>
      <c r="M1463" s="16">
        <v>1</v>
      </c>
    </row>
    <row r="1464" spans="2:13" x14ac:dyDescent="0.25">
      <c r="B1464">
        <v>28</v>
      </c>
      <c r="C1464" t="s">
        <v>456</v>
      </c>
      <c r="D1464">
        <v>2024</v>
      </c>
      <c r="E1464">
        <v>0</v>
      </c>
      <c r="F1464">
        <v>1000000</v>
      </c>
      <c r="G1464" s="16">
        <v>1</v>
      </c>
      <c r="H1464" s="16">
        <v>1</v>
      </c>
      <c r="I1464" s="16">
        <v>1</v>
      </c>
      <c r="J1464" s="16">
        <v>1</v>
      </c>
      <c r="K1464" s="16">
        <v>1</v>
      </c>
      <c r="L1464" s="16">
        <v>1</v>
      </c>
      <c r="M1464" s="16">
        <v>1</v>
      </c>
    </row>
    <row r="1465" spans="2:13" x14ac:dyDescent="0.25">
      <c r="B1465">
        <v>28</v>
      </c>
      <c r="C1465" t="s">
        <v>456</v>
      </c>
      <c r="D1465">
        <v>2025</v>
      </c>
      <c r="E1465">
        <v>0</v>
      </c>
      <c r="F1465">
        <v>1000000</v>
      </c>
      <c r="G1465" s="16">
        <v>1</v>
      </c>
      <c r="H1465" s="16">
        <v>1</v>
      </c>
      <c r="I1465" s="16">
        <v>1</v>
      </c>
      <c r="J1465" s="16">
        <v>1</v>
      </c>
      <c r="K1465" s="16">
        <v>1</v>
      </c>
      <c r="L1465" s="16">
        <v>1</v>
      </c>
      <c r="M1465" s="16">
        <v>1</v>
      </c>
    </row>
    <row r="1466" spans="2:13" x14ac:dyDescent="0.25">
      <c r="B1466">
        <v>28</v>
      </c>
      <c r="C1466" t="s">
        <v>456</v>
      </c>
      <c r="D1466">
        <v>2026</v>
      </c>
      <c r="E1466">
        <v>0</v>
      </c>
      <c r="F1466">
        <v>1000000</v>
      </c>
      <c r="G1466" s="16">
        <v>0.99</v>
      </c>
      <c r="H1466" s="16">
        <v>0.99</v>
      </c>
      <c r="I1466" s="16">
        <v>0.99</v>
      </c>
      <c r="J1466" s="16">
        <v>0.99</v>
      </c>
      <c r="K1466" s="16">
        <v>1</v>
      </c>
      <c r="L1466" s="16">
        <v>1</v>
      </c>
      <c r="M1466" s="16">
        <v>1</v>
      </c>
    </row>
    <row r="1467" spans="2:13" x14ac:dyDescent="0.25">
      <c r="B1467">
        <v>28</v>
      </c>
      <c r="C1467" t="s">
        <v>456</v>
      </c>
      <c r="D1467">
        <v>2027</v>
      </c>
      <c r="E1467">
        <v>0</v>
      </c>
      <c r="F1467">
        <v>1000000</v>
      </c>
      <c r="G1467" s="16">
        <v>0.98</v>
      </c>
      <c r="H1467" s="16">
        <v>0.98</v>
      </c>
      <c r="I1467" s="16">
        <v>0.98</v>
      </c>
      <c r="J1467" s="16">
        <v>0.98</v>
      </c>
      <c r="K1467" s="16">
        <v>1</v>
      </c>
      <c r="L1467" s="16">
        <v>1</v>
      </c>
      <c r="M1467" s="16">
        <v>1</v>
      </c>
    </row>
    <row r="1468" spans="2:13" x14ac:dyDescent="0.25">
      <c r="B1468">
        <v>28</v>
      </c>
      <c r="C1468" t="s">
        <v>456</v>
      </c>
      <c r="D1468">
        <v>2028</v>
      </c>
      <c r="E1468">
        <v>0</v>
      </c>
      <c r="F1468">
        <v>1000000</v>
      </c>
      <c r="G1468" s="16">
        <v>0.97</v>
      </c>
      <c r="H1468" s="16">
        <v>0.97</v>
      </c>
      <c r="I1468" s="16">
        <v>0.97</v>
      </c>
      <c r="J1468" s="16">
        <v>0.97</v>
      </c>
      <c r="K1468" s="16">
        <v>1</v>
      </c>
      <c r="L1468" s="16">
        <v>1</v>
      </c>
      <c r="M1468" s="16">
        <v>1</v>
      </c>
    </row>
    <row r="1469" spans="2:13" x14ac:dyDescent="0.25">
      <c r="B1469">
        <v>28</v>
      </c>
      <c r="C1469" t="s">
        <v>456</v>
      </c>
      <c r="D1469">
        <v>2029</v>
      </c>
      <c r="E1469">
        <v>0</v>
      </c>
      <c r="F1469">
        <v>1000000</v>
      </c>
      <c r="G1469" s="16">
        <v>0.96</v>
      </c>
      <c r="H1469" s="16">
        <v>0.96</v>
      </c>
      <c r="I1469" s="16">
        <v>0.96</v>
      </c>
      <c r="J1469" s="16">
        <v>0.96</v>
      </c>
      <c r="K1469" s="16">
        <v>1</v>
      </c>
      <c r="L1469" s="16">
        <v>1</v>
      </c>
      <c r="M1469" s="16">
        <v>1</v>
      </c>
    </row>
    <row r="1470" spans="2:13" x14ac:dyDescent="0.25">
      <c r="B1470">
        <v>28</v>
      </c>
      <c r="C1470" t="s">
        <v>456</v>
      </c>
      <c r="D1470">
        <v>2030</v>
      </c>
      <c r="E1470">
        <v>0</v>
      </c>
      <c r="F1470">
        <v>1000000</v>
      </c>
      <c r="G1470" s="16">
        <v>0.95</v>
      </c>
      <c r="H1470" s="16">
        <v>0.95</v>
      </c>
      <c r="I1470" s="16">
        <v>0.95</v>
      </c>
      <c r="J1470" s="16">
        <v>0.95</v>
      </c>
      <c r="K1470" s="16">
        <v>1</v>
      </c>
      <c r="L1470" s="16">
        <v>1</v>
      </c>
      <c r="M1470" s="16">
        <v>1</v>
      </c>
    </row>
    <row r="1471" spans="2:13" x14ac:dyDescent="0.25">
      <c r="B1471">
        <v>28</v>
      </c>
      <c r="C1471" t="s">
        <v>456</v>
      </c>
      <c r="D1471">
        <v>2031</v>
      </c>
      <c r="E1471">
        <v>0</v>
      </c>
      <c r="F1471">
        <v>1000000</v>
      </c>
      <c r="G1471" s="16">
        <v>0.94</v>
      </c>
      <c r="H1471" s="16">
        <v>0.94</v>
      </c>
      <c r="I1471" s="16">
        <v>0.94</v>
      </c>
      <c r="J1471" s="16">
        <v>0.94</v>
      </c>
      <c r="K1471" s="16">
        <v>1</v>
      </c>
      <c r="L1471" s="16">
        <v>1</v>
      </c>
      <c r="M1471" s="16">
        <v>1</v>
      </c>
    </row>
    <row r="1472" spans="2:13" x14ac:dyDescent="0.25">
      <c r="B1472">
        <v>28</v>
      </c>
      <c r="C1472" t="s">
        <v>456</v>
      </c>
      <c r="D1472">
        <v>2032</v>
      </c>
      <c r="E1472">
        <v>0</v>
      </c>
      <c r="F1472">
        <v>1000000</v>
      </c>
      <c r="G1472" s="16">
        <v>0.93</v>
      </c>
      <c r="H1472" s="16">
        <v>0.93</v>
      </c>
      <c r="I1472" s="16">
        <v>0.93</v>
      </c>
      <c r="J1472" s="16">
        <v>0.93</v>
      </c>
      <c r="K1472" s="16">
        <v>1</v>
      </c>
      <c r="L1472" s="16">
        <v>1</v>
      </c>
      <c r="M1472" s="16">
        <v>1</v>
      </c>
    </row>
    <row r="1473" spans="2:13" x14ac:dyDescent="0.25">
      <c r="B1473">
        <v>28</v>
      </c>
      <c r="C1473" t="s">
        <v>456</v>
      </c>
      <c r="D1473">
        <v>2033</v>
      </c>
      <c r="E1473">
        <v>0</v>
      </c>
      <c r="F1473">
        <v>1000000</v>
      </c>
      <c r="G1473" s="16">
        <v>0.92</v>
      </c>
      <c r="H1473" s="16">
        <v>0.92</v>
      </c>
      <c r="I1473" s="16">
        <v>0.92</v>
      </c>
      <c r="J1473" s="16">
        <v>0.92</v>
      </c>
      <c r="K1473" s="16">
        <v>1</v>
      </c>
      <c r="L1473" s="16">
        <v>1</v>
      </c>
      <c r="M1473" s="16">
        <v>1</v>
      </c>
    </row>
    <row r="1474" spans="2:13" x14ac:dyDescent="0.25">
      <c r="B1474">
        <v>28</v>
      </c>
      <c r="C1474" t="s">
        <v>456</v>
      </c>
      <c r="D1474">
        <v>2034</v>
      </c>
      <c r="E1474">
        <v>0</v>
      </c>
      <c r="F1474">
        <v>1000000</v>
      </c>
      <c r="G1474" s="16">
        <v>0.91</v>
      </c>
      <c r="H1474" s="16">
        <v>0.91</v>
      </c>
      <c r="I1474" s="16">
        <v>0.91</v>
      </c>
      <c r="J1474" s="16">
        <v>0.91</v>
      </c>
      <c r="K1474" s="16">
        <v>1</v>
      </c>
      <c r="L1474" s="16">
        <v>1</v>
      </c>
      <c r="M1474" s="16">
        <v>1</v>
      </c>
    </row>
    <row r="1475" spans="2:13" x14ac:dyDescent="0.25">
      <c r="B1475">
        <v>28</v>
      </c>
      <c r="C1475" t="s">
        <v>456</v>
      </c>
      <c r="D1475">
        <v>2035</v>
      </c>
      <c r="E1475">
        <v>0</v>
      </c>
      <c r="F1475">
        <v>1000000</v>
      </c>
      <c r="G1475" s="16">
        <v>0.9</v>
      </c>
      <c r="H1475" s="16">
        <v>0.9</v>
      </c>
      <c r="I1475" s="16">
        <v>0.9</v>
      </c>
      <c r="J1475" s="16">
        <v>0.9</v>
      </c>
      <c r="K1475" s="16">
        <v>1</v>
      </c>
      <c r="L1475" s="16">
        <v>1</v>
      </c>
      <c r="M1475" s="16">
        <v>1</v>
      </c>
    </row>
    <row r="1476" spans="2:13" x14ac:dyDescent="0.25">
      <c r="B1476">
        <v>28</v>
      </c>
      <c r="C1476" t="s">
        <v>456</v>
      </c>
      <c r="D1476">
        <v>2036</v>
      </c>
      <c r="E1476">
        <v>0</v>
      </c>
      <c r="F1476">
        <v>1000000</v>
      </c>
      <c r="G1476" s="16">
        <v>0.89</v>
      </c>
      <c r="H1476" s="16">
        <v>0.89</v>
      </c>
      <c r="I1476" s="16">
        <v>0.89</v>
      </c>
      <c r="J1476" s="16">
        <v>0.89</v>
      </c>
      <c r="K1476" s="16">
        <v>1</v>
      </c>
      <c r="L1476" s="16">
        <v>1</v>
      </c>
      <c r="M1476" s="16">
        <v>1</v>
      </c>
    </row>
    <row r="1477" spans="2:13" x14ac:dyDescent="0.25">
      <c r="B1477">
        <v>28</v>
      </c>
      <c r="C1477" t="s">
        <v>456</v>
      </c>
      <c r="D1477">
        <v>2037</v>
      </c>
      <c r="E1477">
        <v>0</v>
      </c>
      <c r="F1477">
        <v>1000000</v>
      </c>
      <c r="G1477" s="16">
        <v>0.88</v>
      </c>
      <c r="H1477" s="16">
        <v>0.88</v>
      </c>
      <c r="I1477" s="16">
        <v>0.88</v>
      </c>
      <c r="J1477" s="16">
        <v>0.88</v>
      </c>
      <c r="K1477" s="16">
        <v>1</v>
      </c>
      <c r="L1477" s="16">
        <v>1</v>
      </c>
      <c r="M1477" s="16">
        <v>1</v>
      </c>
    </row>
    <row r="1478" spans="2:13" x14ac:dyDescent="0.25">
      <c r="B1478">
        <v>28</v>
      </c>
      <c r="C1478" t="s">
        <v>456</v>
      </c>
      <c r="D1478">
        <v>2038</v>
      </c>
      <c r="E1478">
        <v>0</v>
      </c>
      <c r="F1478">
        <v>1000000</v>
      </c>
      <c r="G1478" s="16">
        <v>0.87</v>
      </c>
      <c r="H1478" s="16">
        <v>0.87</v>
      </c>
      <c r="I1478" s="16">
        <v>0.87</v>
      </c>
      <c r="J1478" s="16">
        <v>0.87</v>
      </c>
      <c r="K1478" s="16">
        <v>1</v>
      </c>
      <c r="L1478" s="16">
        <v>1</v>
      </c>
      <c r="M1478" s="16">
        <v>1</v>
      </c>
    </row>
    <row r="1479" spans="2:13" x14ac:dyDescent="0.25">
      <c r="B1479">
        <v>28</v>
      </c>
      <c r="C1479" t="s">
        <v>456</v>
      </c>
      <c r="D1479">
        <v>2039</v>
      </c>
      <c r="E1479">
        <v>0</v>
      </c>
      <c r="F1479">
        <v>1000000</v>
      </c>
      <c r="G1479" s="16">
        <v>0.86</v>
      </c>
      <c r="H1479" s="16">
        <v>0.86</v>
      </c>
      <c r="I1479" s="16">
        <v>0.86</v>
      </c>
      <c r="J1479" s="16">
        <v>0.86</v>
      </c>
      <c r="K1479" s="16">
        <v>1</v>
      </c>
      <c r="L1479" s="16">
        <v>1</v>
      </c>
      <c r="M1479" s="16">
        <v>1</v>
      </c>
    </row>
    <row r="1480" spans="2:13" x14ac:dyDescent="0.25">
      <c r="B1480">
        <v>28</v>
      </c>
      <c r="C1480" t="s">
        <v>456</v>
      </c>
      <c r="D1480">
        <v>2040</v>
      </c>
      <c r="E1480">
        <v>0</v>
      </c>
      <c r="F1480">
        <v>1000000</v>
      </c>
      <c r="G1480" s="16">
        <v>0.85</v>
      </c>
      <c r="H1480" s="16">
        <v>0.85</v>
      </c>
      <c r="I1480" s="16">
        <v>0.85</v>
      </c>
      <c r="J1480" s="16">
        <v>0.85</v>
      </c>
      <c r="K1480" s="16">
        <v>1</v>
      </c>
      <c r="L1480" s="16">
        <v>1</v>
      </c>
      <c r="M1480" s="16">
        <v>1</v>
      </c>
    </row>
    <row r="1481" spans="2:13" x14ac:dyDescent="0.25">
      <c r="B1481">
        <v>28</v>
      </c>
      <c r="C1481" t="s">
        <v>456</v>
      </c>
      <c r="D1481">
        <v>2041</v>
      </c>
      <c r="E1481">
        <v>0</v>
      </c>
      <c r="F1481">
        <v>1000000</v>
      </c>
      <c r="G1481" s="16">
        <v>0.84</v>
      </c>
      <c r="H1481" s="16">
        <v>0.84</v>
      </c>
      <c r="I1481" s="16">
        <v>0.84</v>
      </c>
      <c r="J1481" s="16">
        <v>0.84</v>
      </c>
      <c r="K1481" s="16">
        <v>1</v>
      </c>
      <c r="L1481" s="16">
        <v>1</v>
      </c>
      <c r="M1481" s="16">
        <v>1</v>
      </c>
    </row>
    <row r="1482" spans="2:13" x14ac:dyDescent="0.25">
      <c r="B1482">
        <v>28</v>
      </c>
      <c r="C1482" t="s">
        <v>456</v>
      </c>
      <c r="D1482">
        <v>2042</v>
      </c>
      <c r="E1482">
        <v>0</v>
      </c>
      <c r="F1482">
        <v>1000000</v>
      </c>
      <c r="G1482" s="16">
        <v>0.83</v>
      </c>
      <c r="H1482" s="16">
        <v>0.83</v>
      </c>
      <c r="I1482" s="16">
        <v>0.83</v>
      </c>
      <c r="J1482" s="16">
        <v>0.83</v>
      </c>
      <c r="K1482" s="16">
        <v>1</v>
      </c>
      <c r="L1482" s="16">
        <v>1</v>
      </c>
      <c r="M1482" s="16">
        <v>1</v>
      </c>
    </row>
    <row r="1483" spans="2:13" x14ac:dyDescent="0.25">
      <c r="B1483">
        <v>28</v>
      </c>
      <c r="C1483" t="s">
        <v>456</v>
      </c>
      <c r="D1483">
        <v>2043</v>
      </c>
      <c r="E1483">
        <v>0</v>
      </c>
      <c r="F1483">
        <v>1000000</v>
      </c>
      <c r="G1483" s="16">
        <v>0.82</v>
      </c>
      <c r="H1483" s="16">
        <v>0.82</v>
      </c>
      <c r="I1483" s="16">
        <v>0.82</v>
      </c>
      <c r="J1483" s="16">
        <v>0.82</v>
      </c>
      <c r="K1483" s="16">
        <v>1</v>
      </c>
      <c r="L1483" s="16">
        <v>1</v>
      </c>
      <c r="M1483" s="16">
        <v>1</v>
      </c>
    </row>
    <row r="1484" spans="2:13" x14ac:dyDescent="0.25">
      <c r="B1484">
        <v>28</v>
      </c>
      <c r="C1484" t="s">
        <v>456</v>
      </c>
      <c r="D1484">
        <v>2044</v>
      </c>
      <c r="E1484">
        <v>0</v>
      </c>
      <c r="F1484">
        <v>1000000</v>
      </c>
      <c r="G1484" s="16">
        <v>0.81</v>
      </c>
      <c r="H1484" s="16">
        <v>0.81</v>
      </c>
      <c r="I1484" s="16">
        <v>0.81</v>
      </c>
      <c r="J1484" s="16">
        <v>0.81</v>
      </c>
      <c r="K1484" s="16">
        <v>1</v>
      </c>
      <c r="L1484" s="16">
        <v>1</v>
      </c>
      <c r="M1484" s="16">
        <v>1</v>
      </c>
    </row>
    <row r="1485" spans="2:13" x14ac:dyDescent="0.25">
      <c r="B1485">
        <v>28</v>
      </c>
      <c r="C1485" t="s">
        <v>456</v>
      </c>
      <c r="D1485">
        <v>2045</v>
      </c>
      <c r="E1485">
        <v>0</v>
      </c>
      <c r="F1485">
        <v>1000000</v>
      </c>
      <c r="G1485" s="16">
        <v>0.8</v>
      </c>
      <c r="H1485" s="16">
        <v>0.8</v>
      </c>
      <c r="I1485" s="16">
        <v>0.8</v>
      </c>
      <c r="J1485" s="16">
        <v>0.8</v>
      </c>
      <c r="K1485" s="16">
        <v>1</v>
      </c>
      <c r="L1485" s="16">
        <v>1</v>
      </c>
      <c r="M1485" s="16">
        <v>1</v>
      </c>
    </row>
    <row r="1486" spans="2:13" x14ac:dyDescent="0.25">
      <c r="B1486">
        <v>28</v>
      </c>
      <c r="C1486" t="s">
        <v>456</v>
      </c>
      <c r="D1486">
        <v>2046</v>
      </c>
      <c r="E1486">
        <v>0</v>
      </c>
      <c r="F1486">
        <v>1000000</v>
      </c>
      <c r="G1486" s="16">
        <v>0.8</v>
      </c>
      <c r="H1486" s="16">
        <v>0.8</v>
      </c>
      <c r="I1486" s="16">
        <v>0.8</v>
      </c>
      <c r="J1486" s="16">
        <v>0.8</v>
      </c>
      <c r="K1486" s="16">
        <v>1</v>
      </c>
      <c r="L1486" s="16">
        <v>1</v>
      </c>
      <c r="M1486" s="16">
        <v>1</v>
      </c>
    </row>
    <row r="1487" spans="2:13" x14ac:dyDescent="0.25">
      <c r="B1487">
        <v>28</v>
      </c>
      <c r="C1487" t="s">
        <v>456</v>
      </c>
      <c r="D1487">
        <v>2047</v>
      </c>
      <c r="E1487">
        <v>0</v>
      </c>
      <c r="F1487">
        <v>1000000</v>
      </c>
      <c r="G1487" s="16">
        <v>0.8</v>
      </c>
      <c r="H1487" s="16">
        <v>0.8</v>
      </c>
      <c r="I1487" s="16">
        <v>0.8</v>
      </c>
      <c r="J1487" s="16">
        <v>0.8</v>
      </c>
      <c r="K1487" s="16">
        <v>1</v>
      </c>
      <c r="L1487" s="16">
        <v>1</v>
      </c>
      <c r="M1487" s="16">
        <v>1</v>
      </c>
    </row>
    <row r="1488" spans="2:13" x14ac:dyDescent="0.25">
      <c r="B1488">
        <v>28</v>
      </c>
      <c r="C1488" t="s">
        <v>456</v>
      </c>
      <c r="D1488">
        <v>2048</v>
      </c>
      <c r="E1488">
        <v>0</v>
      </c>
      <c r="F1488">
        <v>1000000</v>
      </c>
      <c r="G1488" s="16">
        <v>0.8</v>
      </c>
      <c r="H1488" s="16">
        <v>0.8</v>
      </c>
      <c r="I1488" s="16">
        <v>0.8</v>
      </c>
      <c r="J1488" s="16">
        <v>0.8</v>
      </c>
      <c r="K1488" s="16">
        <v>1</v>
      </c>
      <c r="L1488" s="16">
        <v>1</v>
      </c>
      <c r="M1488" s="16">
        <v>1</v>
      </c>
    </row>
    <row r="1489" spans="2:13" x14ac:dyDescent="0.25">
      <c r="B1489">
        <v>28</v>
      </c>
      <c r="C1489" t="s">
        <v>456</v>
      </c>
      <c r="D1489">
        <v>2049</v>
      </c>
      <c r="E1489">
        <v>0</v>
      </c>
      <c r="F1489">
        <v>1000000</v>
      </c>
      <c r="G1489" s="16">
        <v>0.8</v>
      </c>
      <c r="H1489" s="16">
        <v>0.8</v>
      </c>
      <c r="I1489" s="16">
        <v>0.8</v>
      </c>
      <c r="J1489" s="16">
        <v>0.8</v>
      </c>
      <c r="K1489" s="16">
        <v>1</v>
      </c>
      <c r="L1489" s="16">
        <v>1</v>
      </c>
      <c r="M1489" s="16">
        <v>1</v>
      </c>
    </row>
    <row r="1490" spans="2:13" x14ac:dyDescent="0.25">
      <c r="B1490">
        <v>28</v>
      </c>
      <c r="C1490" t="s">
        <v>456</v>
      </c>
      <c r="D1490">
        <v>2050</v>
      </c>
      <c r="E1490">
        <v>0</v>
      </c>
      <c r="F1490">
        <v>1000000</v>
      </c>
      <c r="G1490" s="16">
        <v>0.8</v>
      </c>
      <c r="H1490" s="16">
        <v>0.8</v>
      </c>
      <c r="I1490" s="16">
        <v>0.8</v>
      </c>
      <c r="J1490" s="16">
        <v>0.8</v>
      </c>
      <c r="K1490" s="16">
        <v>1</v>
      </c>
      <c r="L1490" s="16">
        <v>1</v>
      </c>
      <c r="M1490" s="16">
        <v>1</v>
      </c>
    </row>
    <row r="1491" spans="2:13" x14ac:dyDescent="0.25">
      <c r="B1491">
        <v>29</v>
      </c>
      <c r="C1491" t="s">
        <v>460</v>
      </c>
      <c r="D1491">
        <v>2020</v>
      </c>
      <c r="E1491">
        <v>0</v>
      </c>
      <c r="F1491">
        <v>1000000</v>
      </c>
      <c r="G1491" s="16">
        <v>1</v>
      </c>
      <c r="H1491" s="16">
        <v>1</v>
      </c>
      <c r="I1491" s="16">
        <v>1</v>
      </c>
      <c r="J1491" s="16">
        <v>1</v>
      </c>
      <c r="K1491" s="16">
        <v>1</v>
      </c>
      <c r="L1491" s="16">
        <v>1</v>
      </c>
      <c r="M1491" s="16">
        <v>1</v>
      </c>
    </row>
    <row r="1492" spans="2:13" x14ac:dyDescent="0.25">
      <c r="B1492">
        <v>29</v>
      </c>
      <c r="C1492" t="s">
        <v>460</v>
      </c>
      <c r="D1492">
        <v>2021</v>
      </c>
      <c r="E1492">
        <v>0</v>
      </c>
      <c r="F1492">
        <v>1000000</v>
      </c>
      <c r="G1492" s="16">
        <v>1</v>
      </c>
      <c r="H1492" s="16">
        <v>1</v>
      </c>
      <c r="I1492" s="16">
        <v>1</v>
      </c>
      <c r="J1492" s="16">
        <v>1</v>
      </c>
      <c r="K1492" s="16">
        <v>1</v>
      </c>
      <c r="L1492" s="16">
        <v>1</v>
      </c>
      <c r="M1492" s="16">
        <v>1</v>
      </c>
    </row>
    <row r="1493" spans="2:13" x14ac:dyDescent="0.25">
      <c r="B1493">
        <v>29</v>
      </c>
      <c r="C1493" t="s">
        <v>460</v>
      </c>
      <c r="D1493">
        <v>2022</v>
      </c>
      <c r="E1493">
        <v>0</v>
      </c>
      <c r="F1493">
        <v>1000000</v>
      </c>
      <c r="G1493" s="16">
        <v>1</v>
      </c>
      <c r="H1493" s="16">
        <v>1</v>
      </c>
      <c r="I1493" s="16">
        <v>1</v>
      </c>
      <c r="J1493" s="16">
        <v>1</v>
      </c>
      <c r="K1493" s="16">
        <v>1</v>
      </c>
      <c r="L1493" s="16">
        <v>1</v>
      </c>
      <c r="M1493" s="16">
        <v>1</v>
      </c>
    </row>
    <row r="1494" spans="2:13" x14ac:dyDescent="0.25">
      <c r="B1494">
        <v>29</v>
      </c>
      <c r="C1494" t="s">
        <v>460</v>
      </c>
      <c r="D1494">
        <v>2023</v>
      </c>
      <c r="E1494">
        <v>0</v>
      </c>
      <c r="F1494">
        <v>1000000</v>
      </c>
      <c r="G1494" s="16">
        <v>1</v>
      </c>
      <c r="H1494" s="16">
        <v>1</v>
      </c>
      <c r="I1494" s="16">
        <v>1</v>
      </c>
      <c r="J1494" s="16">
        <v>1</v>
      </c>
      <c r="K1494" s="16">
        <v>1</v>
      </c>
      <c r="L1494" s="16">
        <v>1</v>
      </c>
      <c r="M1494" s="16">
        <v>1</v>
      </c>
    </row>
    <row r="1495" spans="2:13" x14ac:dyDescent="0.25">
      <c r="B1495">
        <v>29</v>
      </c>
      <c r="C1495" t="s">
        <v>460</v>
      </c>
      <c r="D1495">
        <v>2024</v>
      </c>
      <c r="E1495">
        <v>0</v>
      </c>
      <c r="F1495">
        <v>1000000</v>
      </c>
      <c r="G1495" s="16">
        <v>1</v>
      </c>
      <c r="H1495" s="16">
        <v>1</v>
      </c>
      <c r="I1495" s="16">
        <v>1</v>
      </c>
      <c r="J1495" s="16">
        <v>1</v>
      </c>
      <c r="K1495" s="16">
        <v>1</v>
      </c>
      <c r="L1495" s="16">
        <v>1</v>
      </c>
      <c r="M1495" s="16">
        <v>1</v>
      </c>
    </row>
    <row r="1496" spans="2:13" x14ac:dyDescent="0.25">
      <c r="B1496">
        <v>29</v>
      </c>
      <c r="C1496" t="s">
        <v>460</v>
      </c>
      <c r="D1496">
        <v>2025</v>
      </c>
      <c r="E1496">
        <v>0</v>
      </c>
      <c r="F1496">
        <v>1000000</v>
      </c>
      <c r="G1496" s="16">
        <v>1</v>
      </c>
      <c r="H1496" s="16">
        <v>1</v>
      </c>
      <c r="I1496" s="16">
        <v>1</v>
      </c>
      <c r="J1496" s="16">
        <v>1</v>
      </c>
      <c r="K1496" s="16">
        <v>1</v>
      </c>
      <c r="L1496" s="16">
        <v>1</v>
      </c>
      <c r="M1496" s="16">
        <v>1</v>
      </c>
    </row>
    <row r="1497" spans="2:13" x14ac:dyDescent="0.25">
      <c r="B1497">
        <v>29</v>
      </c>
      <c r="C1497" t="s">
        <v>460</v>
      </c>
      <c r="D1497">
        <v>2026</v>
      </c>
      <c r="E1497">
        <v>0</v>
      </c>
      <c r="F1497">
        <v>1000000</v>
      </c>
      <c r="G1497" s="16">
        <v>0.99</v>
      </c>
      <c r="H1497" s="16">
        <v>0.99</v>
      </c>
      <c r="I1497" s="16">
        <v>0.99</v>
      </c>
      <c r="J1497" s="16">
        <v>0.99</v>
      </c>
      <c r="K1497" s="16">
        <v>1</v>
      </c>
      <c r="L1497" s="16">
        <v>1</v>
      </c>
      <c r="M1497" s="16">
        <v>1</v>
      </c>
    </row>
    <row r="1498" spans="2:13" x14ac:dyDescent="0.25">
      <c r="B1498">
        <v>29</v>
      </c>
      <c r="C1498" t="s">
        <v>460</v>
      </c>
      <c r="D1498">
        <v>2027</v>
      </c>
      <c r="E1498">
        <v>0</v>
      </c>
      <c r="F1498">
        <v>1000000</v>
      </c>
      <c r="G1498" s="16">
        <v>0.98</v>
      </c>
      <c r="H1498" s="16">
        <v>0.98</v>
      </c>
      <c r="I1498" s="16">
        <v>0.98</v>
      </c>
      <c r="J1498" s="16">
        <v>0.98</v>
      </c>
      <c r="K1498" s="16">
        <v>1</v>
      </c>
      <c r="L1498" s="16">
        <v>1</v>
      </c>
      <c r="M1498" s="16">
        <v>1</v>
      </c>
    </row>
    <row r="1499" spans="2:13" x14ac:dyDescent="0.25">
      <c r="B1499">
        <v>29</v>
      </c>
      <c r="C1499" t="s">
        <v>460</v>
      </c>
      <c r="D1499">
        <v>2028</v>
      </c>
      <c r="E1499">
        <v>0</v>
      </c>
      <c r="F1499">
        <v>1000000</v>
      </c>
      <c r="G1499" s="16">
        <v>0.97</v>
      </c>
      <c r="H1499" s="16">
        <v>0.97</v>
      </c>
      <c r="I1499" s="16">
        <v>0.97</v>
      </c>
      <c r="J1499" s="16">
        <v>0.97</v>
      </c>
      <c r="K1499" s="16">
        <v>1</v>
      </c>
      <c r="L1499" s="16">
        <v>1</v>
      </c>
      <c r="M1499" s="16">
        <v>1</v>
      </c>
    </row>
    <row r="1500" spans="2:13" x14ac:dyDescent="0.25">
      <c r="B1500">
        <v>29</v>
      </c>
      <c r="C1500" t="s">
        <v>460</v>
      </c>
      <c r="D1500">
        <v>2029</v>
      </c>
      <c r="E1500">
        <v>0</v>
      </c>
      <c r="F1500">
        <v>1000000</v>
      </c>
      <c r="G1500" s="16">
        <v>0.96</v>
      </c>
      <c r="H1500" s="16">
        <v>0.96</v>
      </c>
      <c r="I1500" s="16">
        <v>0.96</v>
      </c>
      <c r="J1500" s="16">
        <v>0.96</v>
      </c>
      <c r="K1500" s="16">
        <v>1</v>
      </c>
      <c r="L1500" s="16">
        <v>1</v>
      </c>
      <c r="M1500" s="16">
        <v>1</v>
      </c>
    </row>
    <row r="1501" spans="2:13" x14ac:dyDescent="0.25">
      <c r="B1501">
        <v>29</v>
      </c>
      <c r="C1501" t="s">
        <v>460</v>
      </c>
      <c r="D1501">
        <v>2030</v>
      </c>
      <c r="E1501">
        <v>0</v>
      </c>
      <c r="F1501">
        <v>1000000</v>
      </c>
      <c r="G1501" s="16">
        <v>0.95</v>
      </c>
      <c r="H1501" s="16">
        <v>0.95</v>
      </c>
      <c r="I1501" s="16">
        <v>0.95</v>
      </c>
      <c r="J1501" s="16">
        <v>0.95</v>
      </c>
      <c r="K1501" s="16">
        <v>1</v>
      </c>
      <c r="L1501" s="16">
        <v>1</v>
      </c>
      <c r="M1501" s="16">
        <v>1</v>
      </c>
    </row>
    <row r="1502" spans="2:13" x14ac:dyDescent="0.25">
      <c r="B1502">
        <v>29</v>
      </c>
      <c r="C1502" t="s">
        <v>460</v>
      </c>
      <c r="D1502">
        <v>2031</v>
      </c>
      <c r="E1502">
        <v>0</v>
      </c>
      <c r="F1502">
        <v>1000000</v>
      </c>
      <c r="G1502" s="16">
        <v>0.94</v>
      </c>
      <c r="H1502" s="16">
        <v>0.94</v>
      </c>
      <c r="I1502" s="16">
        <v>0.94</v>
      </c>
      <c r="J1502" s="16">
        <v>0.94</v>
      </c>
      <c r="K1502" s="16">
        <v>1</v>
      </c>
      <c r="L1502" s="16">
        <v>1</v>
      </c>
      <c r="M1502" s="16">
        <v>1</v>
      </c>
    </row>
    <row r="1503" spans="2:13" x14ac:dyDescent="0.25">
      <c r="B1503">
        <v>29</v>
      </c>
      <c r="C1503" t="s">
        <v>460</v>
      </c>
      <c r="D1503">
        <v>2032</v>
      </c>
      <c r="E1503">
        <v>0</v>
      </c>
      <c r="F1503">
        <v>1000000</v>
      </c>
      <c r="G1503" s="16">
        <v>0.93</v>
      </c>
      <c r="H1503" s="16">
        <v>0.93</v>
      </c>
      <c r="I1503" s="16">
        <v>0.93</v>
      </c>
      <c r="J1503" s="16">
        <v>0.93</v>
      </c>
      <c r="K1503" s="16">
        <v>1</v>
      </c>
      <c r="L1503" s="16">
        <v>1</v>
      </c>
      <c r="M1503" s="16">
        <v>1</v>
      </c>
    </row>
    <row r="1504" spans="2:13" x14ac:dyDescent="0.25">
      <c r="B1504">
        <v>29</v>
      </c>
      <c r="C1504" t="s">
        <v>460</v>
      </c>
      <c r="D1504">
        <v>2033</v>
      </c>
      <c r="E1504">
        <v>0</v>
      </c>
      <c r="F1504">
        <v>1000000</v>
      </c>
      <c r="G1504" s="16">
        <v>0.92</v>
      </c>
      <c r="H1504" s="16">
        <v>0.92</v>
      </c>
      <c r="I1504" s="16">
        <v>0.92</v>
      </c>
      <c r="J1504" s="16">
        <v>0.92</v>
      </c>
      <c r="K1504" s="16">
        <v>1</v>
      </c>
      <c r="L1504" s="16">
        <v>1</v>
      </c>
      <c r="M1504" s="16">
        <v>1</v>
      </c>
    </row>
    <row r="1505" spans="2:13" x14ac:dyDescent="0.25">
      <c r="B1505">
        <v>29</v>
      </c>
      <c r="C1505" t="s">
        <v>460</v>
      </c>
      <c r="D1505">
        <v>2034</v>
      </c>
      <c r="E1505">
        <v>0</v>
      </c>
      <c r="F1505">
        <v>1000000</v>
      </c>
      <c r="G1505" s="16">
        <v>0.91</v>
      </c>
      <c r="H1505" s="16">
        <v>0.91</v>
      </c>
      <c r="I1505" s="16">
        <v>0.91</v>
      </c>
      <c r="J1505" s="16">
        <v>0.91</v>
      </c>
      <c r="K1505" s="16">
        <v>1</v>
      </c>
      <c r="L1505" s="16">
        <v>1</v>
      </c>
      <c r="M1505" s="16">
        <v>1</v>
      </c>
    </row>
    <row r="1506" spans="2:13" x14ac:dyDescent="0.25">
      <c r="B1506">
        <v>29</v>
      </c>
      <c r="C1506" t="s">
        <v>460</v>
      </c>
      <c r="D1506">
        <v>2035</v>
      </c>
      <c r="E1506">
        <v>0</v>
      </c>
      <c r="F1506">
        <v>1000000</v>
      </c>
      <c r="G1506" s="16">
        <v>0.9</v>
      </c>
      <c r="H1506" s="16">
        <v>0.9</v>
      </c>
      <c r="I1506" s="16">
        <v>0.9</v>
      </c>
      <c r="J1506" s="16">
        <v>0.9</v>
      </c>
      <c r="K1506" s="16">
        <v>1</v>
      </c>
      <c r="L1506" s="16">
        <v>1</v>
      </c>
      <c r="M1506" s="16">
        <v>1</v>
      </c>
    </row>
    <row r="1507" spans="2:13" x14ac:dyDescent="0.25">
      <c r="B1507">
        <v>29</v>
      </c>
      <c r="C1507" t="s">
        <v>460</v>
      </c>
      <c r="D1507">
        <v>2036</v>
      </c>
      <c r="E1507">
        <v>0</v>
      </c>
      <c r="F1507">
        <v>1000000</v>
      </c>
      <c r="G1507" s="16">
        <v>0.89</v>
      </c>
      <c r="H1507" s="16">
        <v>0.89</v>
      </c>
      <c r="I1507" s="16">
        <v>0.89</v>
      </c>
      <c r="J1507" s="16">
        <v>0.89</v>
      </c>
      <c r="K1507" s="16">
        <v>1</v>
      </c>
      <c r="L1507" s="16">
        <v>1</v>
      </c>
      <c r="M1507" s="16">
        <v>1</v>
      </c>
    </row>
    <row r="1508" spans="2:13" x14ac:dyDescent="0.25">
      <c r="B1508">
        <v>29</v>
      </c>
      <c r="C1508" t="s">
        <v>460</v>
      </c>
      <c r="D1508">
        <v>2037</v>
      </c>
      <c r="E1508">
        <v>0</v>
      </c>
      <c r="F1508">
        <v>1000000</v>
      </c>
      <c r="G1508" s="16">
        <v>0.88</v>
      </c>
      <c r="H1508" s="16">
        <v>0.88</v>
      </c>
      <c r="I1508" s="16">
        <v>0.88</v>
      </c>
      <c r="J1508" s="16">
        <v>0.88</v>
      </c>
      <c r="K1508" s="16">
        <v>1</v>
      </c>
      <c r="L1508" s="16">
        <v>1</v>
      </c>
      <c r="M1508" s="16">
        <v>1</v>
      </c>
    </row>
    <row r="1509" spans="2:13" x14ac:dyDescent="0.25">
      <c r="B1509">
        <v>29</v>
      </c>
      <c r="C1509" t="s">
        <v>460</v>
      </c>
      <c r="D1509">
        <v>2038</v>
      </c>
      <c r="E1509">
        <v>0</v>
      </c>
      <c r="F1509">
        <v>1000000</v>
      </c>
      <c r="G1509" s="16">
        <v>0.87</v>
      </c>
      <c r="H1509" s="16">
        <v>0.87</v>
      </c>
      <c r="I1509" s="16">
        <v>0.87</v>
      </c>
      <c r="J1509" s="16">
        <v>0.87</v>
      </c>
      <c r="K1509" s="16">
        <v>1</v>
      </c>
      <c r="L1509" s="16">
        <v>1</v>
      </c>
      <c r="M1509" s="16">
        <v>1</v>
      </c>
    </row>
    <row r="1510" spans="2:13" x14ac:dyDescent="0.25">
      <c r="B1510">
        <v>29</v>
      </c>
      <c r="C1510" t="s">
        <v>460</v>
      </c>
      <c r="D1510">
        <v>2039</v>
      </c>
      <c r="E1510">
        <v>0</v>
      </c>
      <c r="F1510">
        <v>1000000</v>
      </c>
      <c r="G1510" s="16">
        <v>0.86</v>
      </c>
      <c r="H1510" s="16">
        <v>0.86</v>
      </c>
      <c r="I1510" s="16">
        <v>0.86</v>
      </c>
      <c r="J1510" s="16">
        <v>0.86</v>
      </c>
      <c r="K1510" s="16">
        <v>1</v>
      </c>
      <c r="L1510" s="16">
        <v>1</v>
      </c>
      <c r="M1510" s="16">
        <v>1</v>
      </c>
    </row>
    <row r="1511" spans="2:13" x14ac:dyDescent="0.25">
      <c r="B1511">
        <v>29</v>
      </c>
      <c r="C1511" t="s">
        <v>460</v>
      </c>
      <c r="D1511">
        <v>2040</v>
      </c>
      <c r="E1511">
        <v>0</v>
      </c>
      <c r="F1511">
        <v>1000000</v>
      </c>
      <c r="G1511" s="16">
        <v>0.85</v>
      </c>
      <c r="H1511" s="16">
        <v>0.85</v>
      </c>
      <c r="I1511" s="16">
        <v>0.85</v>
      </c>
      <c r="J1511" s="16">
        <v>0.85</v>
      </c>
      <c r="K1511" s="16">
        <v>1</v>
      </c>
      <c r="L1511" s="16">
        <v>1</v>
      </c>
      <c r="M1511" s="16">
        <v>1</v>
      </c>
    </row>
    <row r="1512" spans="2:13" x14ac:dyDescent="0.25">
      <c r="B1512">
        <v>29</v>
      </c>
      <c r="C1512" t="s">
        <v>460</v>
      </c>
      <c r="D1512">
        <v>2041</v>
      </c>
      <c r="E1512">
        <v>0</v>
      </c>
      <c r="F1512">
        <v>1000000</v>
      </c>
      <c r="G1512" s="16">
        <v>0.84</v>
      </c>
      <c r="H1512" s="16">
        <v>0.84</v>
      </c>
      <c r="I1512" s="16">
        <v>0.84</v>
      </c>
      <c r="J1512" s="16">
        <v>0.84</v>
      </c>
      <c r="K1512" s="16">
        <v>1</v>
      </c>
      <c r="L1512" s="16">
        <v>1</v>
      </c>
      <c r="M1512" s="16">
        <v>1</v>
      </c>
    </row>
    <row r="1513" spans="2:13" x14ac:dyDescent="0.25">
      <c r="B1513">
        <v>29</v>
      </c>
      <c r="C1513" t="s">
        <v>460</v>
      </c>
      <c r="D1513">
        <v>2042</v>
      </c>
      <c r="E1513">
        <v>0</v>
      </c>
      <c r="F1513">
        <v>1000000</v>
      </c>
      <c r="G1513" s="16">
        <v>0.83</v>
      </c>
      <c r="H1513" s="16">
        <v>0.83</v>
      </c>
      <c r="I1513" s="16">
        <v>0.83</v>
      </c>
      <c r="J1513" s="16">
        <v>0.83</v>
      </c>
      <c r="K1513" s="16">
        <v>1</v>
      </c>
      <c r="L1513" s="16">
        <v>1</v>
      </c>
      <c r="M1513" s="16">
        <v>1</v>
      </c>
    </row>
    <row r="1514" spans="2:13" x14ac:dyDescent="0.25">
      <c r="B1514">
        <v>29</v>
      </c>
      <c r="C1514" t="s">
        <v>460</v>
      </c>
      <c r="D1514">
        <v>2043</v>
      </c>
      <c r="E1514">
        <v>0</v>
      </c>
      <c r="F1514">
        <v>1000000</v>
      </c>
      <c r="G1514" s="16">
        <v>0.82</v>
      </c>
      <c r="H1514" s="16">
        <v>0.82</v>
      </c>
      <c r="I1514" s="16">
        <v>0.82</v>
      </c>
      <c r="J1514" s="16">
        <v>0.82</v>
      </c>
      <c r="K1514" s="16">
        <v>1</v>
      </c>
      <c r="L1514" s="16">
        <v>1</v>
      </c>
      <c r="M1514" s="16">
        <v>1</v>
      </c>
    </row>
    <row r="1515" spans="2:13" x14ac:dyDescent="0.25">
      <c r="B1515">
        <v>29</v>
      </c>
      <c r="C1515" t="s">
        <v>460</v>
      </c>
      <c r="D1515">
        <v>2044</v>
      </c>
      <c r="E1515">
        <v>0</v>
      </c>
      <c r="F1515">
        <v>1000000</v>
      </c>
      <c r="G1515" s="16">
        <v>0.81</v>
      </c>
      <c r="H1515" s="16">
        <v>0.81</v>
      </c>
      <c r="I1515" s="16">
        <v>0.81</v>
      </c>
      <c r="J1515" s="16">
        <v>0.81</v>
      </c>
      <c r="K1515" s="16">
        <v>1</v>
      </c>
      <c r="L1515" s="16">
        <v>1</v>
      </c>
      <c r="M1515" s="16">
        <v>1</v>
      </c>
    </row>
    <row r="1516" spans="2:13" x14ac:dyDescent="0.25">
      <c r="B1516">
        <v>29</v>
      </c>
      <c r="C1516" t="s">
        <v>460</v>
      </c>
      <c r="D1516">
        <v>2045</v>
      </c>
      <c r="E1516">
        <v>0</v>
      </c>
      <c r="F1516">
        <v>1000000</v>
      </c>
      <c r="G1516" s="16">
        <v>0.8</v>
      </c>
      <c r="H1516" s="16">
        <v>0.8</v>
      </c>
      <c r="I1516" s="16">
        <v>0.8</v>
      </c>
      <c r="J1516" s="16">
        <v>0.8</v>
      </c>
      <c r="K1516" s="16">
        <v>1</v>
      </c>
      <c r="L1516" s="16">
        <v>1</v>
      </c>
      <c r="M1516" s="16">
        <v>1</v>
      </c>
    </row>
    <row r="1517" spans="2:13" x14ac:dyDescent="0.25">
      <c r="B1517">
        <v>29</v>
      </c>
      <c r="C1517" t="s">
        <v>460</v>
      </c>
      <c r="D1517">
        <v>2046</v>
      </c>
      <c r="E1517">
        <v>0</v>
      </c>
      <c r="F1517">
        <v>1000000</v>
      </c>
      <c r="G1517" s="16">
        <v>0.8</v>
      </c>
      <c r="H1517" s="16">
        <v>0.8</v>
      </c>
      <c r="I1517" s="16">
        <v>0.8</v>
      </c>
      <c r="J1517" s="16">
        <v>0.8</v>
      </c>
      <c r="K1517" s="16">
        <v>1</v>
      </c>
      <c r="L1517" s="16">
        <v>1</v>
      </c>
      <c r="M1517" s="16">
        <v>1</v>
      </c>
    </row>
    <row r="1518" spans="2:13" x14ac:dyDescent="0.25">
      <c r="B1518">
        <v>29</v>
      </c>
      <c r="C1518" t="s">
        <v>460</v>
      </c>
      <c r="D1518">
        <v>2047</v>
      </c>
      <c r="E1518">
        <v>0</v>
      </c>
      <c r="F1518">
        <v>1000000</v>
      </c>
      <c r="G1518" s="16">
        <v>0.8</v>
      </c>
      <c r="H1518" s="16">
        <v>0.8</v>
      </c>
      <c r="I1518" s="16">
        <v>0.8</v>
      </c>
      <c r="J1518" s="16">
        <v>0.8</v>
      </c>
      <c r="K1518" s="16">
        <v>1</v>
      </c>
      <c r="L1518" s="16">
        <v>1</v>
      </c>
      <c r="M1518" s="16">
        <v>1</v>
      </c>
    </row>
    <row r="1519" spans="2:13" x14ac:dyDescent="0.25">
      <c r="B1519">
        <v>29</v>
      </c>
      <c r="C1519" t="s">
        <v>460</v>
      </c>
      <c r="D1519">
        <v>2048</v>
      </c>
      <c r="E1519">
        <v>0</v>
      </c>
      <c r="F1519">
        <v>1000000</v>
      </c>
      <c r="G1519" s="16">
        <v>0.8</v>
      </c>
      <c r="H1519" s="16">
        <v>0.8</v>
      </c>
      <c r="I1519" s="16">
        <v>0.8</v>
      </c>
      <c r="J1519" s="16">
        <v>0.8</v>
      </c>
      <c r="K1519" s="16">
        <v>1</v>
      </c>
      <c r="L1519" s="16">
        <v>1</v>
      </c>
      <c r="M1519" s="16">
        <v>1</v>
      </c>
    </row>
    <row r="1520" spans="2:13" x14ac:dyDescent="0.25">
      <c r="B1520">
        <v>29</v>
      </c>
      <c r="C1520" t="s">
        <v>460</v>
      </c>
      <c r="D1520">
        <v>2049</v>
      </c>
      <c r="E1520">
        <v>0</v>
      </c>
      <c r="F1520">
        <v>1000000</v>
      </c>
      <c r="G1520" s="16">
        <v>0.8</v>
      </c>
      <c r="H1520" s="16">
        <v>0.8</v>
      </c>
      <c r="I1520" s="16">
        <v>0.8</v>
      </c>
      <c r="J1520" s="16">
        <v>0.8</v>
      </c>
      <c r="K1520" s="16">
        <v>1</v>
      </c>
      <c r="L1520" s="16">
        <v>1</v>
      </c>
      <c r="M1520" s="16">
        <v>1</v>
      </c>
    </row>
    <row r="1521" spans="2:13" x14ac:dyDescent="0.25">
      <c r="B1521">
        <v>29</v>
      </c>
      <c r="C1521" t="s">
        <v>460</v>
      </c>
      <c r="D1521">
        <v>2050</v>
      </c>
      <c r="E1521">
        <v>0</v>
      </c>
      <c r="F1521">
        <v>1000000</v>
      </c>
      <c r="G1521" s="16">
        <v>0.8</v>
      </c>
      <c r="H1521" s="16">
        <v>0.8</v>
      </c>
      <c r="I1521" s="16">
        <v>0.8</v>
      </c>
      <c r="J1521" s="16">
        <v>0.8</v>
      </c>
      <c r="K1521" s="16">
        <v>1</v>
      </c>
      <c r="L1521" s="16">
        <v>1</v>
      </c>
      <c r="M1521" s="16">
        <v>1</v>
      </c>
    </row>
    <row r="1522" spans="2:13" x14ac:dyDescent="0.25">
      <c r="B1522">
        <v>30</v>
      </c>
      <c r="C1522" t="s">
        <v>464</v>
      </c>
      <c r="D1522">
        <v>2020</v>
      </c>
      <c r="E1522">
        <v>0</v>
      </c>
      <c r="F1522">
        <v>1000000</v>
      </c>
      <c r="G1522" s="16">
        <v>1</v>
      </c>
      <c r="H1522" s="16">
        <v>1</v>
      </c>
      <c r="I1522" s="16">
        <v>1</v>
      </c>
      <c r="J1522" s="16">
        <v>1</v>
      </c>
      <c r="K1522" s="16">
        <v>1</v>
      </c>
      <c r="L1522" s="16">
        <v>1</v>
      </c>
      <c r="M1522" s="16">
        <v>1</v>
      </c>
    </row>
    <row r="1523" spans="2:13" x14ac:dyDescent="0.25">
      <c r="B1523">
        <v>30</v>
      </c>
      <c r="C1523" t="s">
        <v>464</v>
      </c>
      <c r="D1523">
        <v>2021</v>
      </c>
      <c r="E1523">
        <v>0</v>
      </c>
      <c r="F1523">
        <v>1000000</v>
      </c>
      <c r="G1523" s="16">
        <v>1</v>
      </c>
      <c r="H1523" s="16">
        <v>1</v>
      </c>
      <c r="I1523" s="16">
        <v>1</v>
      </c>
      <c r="J1523" s="16">
        <v>1</v>
      </c>
      <c r="K1523" s="16">
        <v>1</v>
      </c>
      <c r="L1523" s="16">
        <v>1</v>
      </c>
      <c r="M1523" s="16">
        <v>1</v>
      </c>
    </row>
    <row r="1524" spans="2:13" x14ac:dyDescent="0.25">
      <c r="B1524">
        <v>30</v>
      </c>
      <c r="C1524" t="s">
        <v>464</v>
      </c>
      <c r="D1524">
        <v>2022</v>
      </c>
      <c r="E1524">
        <v>0</v>
      </c>
      <c r="F1524">
        <v>1000000</v>
      </c>
      <c r="G1524" s="16">
        <v>1</v>
      </c>
      <c r="H1524" s="16">
        <v>1</v>
      </c>
      <c r="I1524" s="16">
        <v>1</v>
      </c>
      <c r="J1524" s="16">
        <v>1</v>
      </c>
      <c r="K1524" s="16">
        <v>1</v>
      </c>
      <c r="L1524" s="16">
        <v>1</v>
      </c>
      <c r="M1524" s="16">
        <v>1</v>
      </c>
    </row>
    <row r="1525" spans="2:13" x14ac:dyDescent="0.25">
      <c r="B1525">
        <v>30</v>
      </c>
      <c r="C1525" t="s">
        <v>464</v>
      </c>
      <c r="D1525">
        <v>2023</v>
      </c>
      <c r="E1525">
        <v>0</v>
      </c>
      <c r="F1525">
        <v>1000000</v>
      </c>
      <c r="G1525" s="16">
        <v>1</v>
      </c>
      <c r="H1525" s="16">
        <v>1</v>
      </c>
      <c r="I1525" s="16">
        <v>1</v>
      </c>
      <c r="J1525" s="16">
        <v>1</v>
      </c>
      <c r="K1525" s="16">
        <v>1</v>
      </c>
      <c r="L1525" s="16">
        <v>1</v>
      </c>
      <c r="M1525" s="16">
        <v>1</v>
      </c>
    </row>
    <row r="1526" spans="2:13" x14ac:dyDescent="0.25">
      <c r="B1526">
        <v>30</v>
      </c>
      <c r="C1526" t="s">
        <v>464</v>
      </c>
      <c r="D1526">
        <v>2024</v>
      </c>
      <c r="E1526">
        <v>0</v>
      </c>
      <c r="F1526">
        <v>1000000</v>
      </c>
      <c r="G1526" s="16">
        <v>1</v>
      </c>
      <c r="H1526" s="16">
        <v>1</v>
      </c>
      <c r="I1526" s="16">
        <v>1</v>
      </c>
      <c r="J1526" s="16">
        <v>1</v>
      </c>
      <c r="K1526" s="16">
        <v>1</v>
      </c>
      <c r="L1526" s="16">
        <v>1</v>
      </c>
      <c r="M1526" s="16">
        <v>1</v>
      </c>
    </row>
    <row r="1527" spans="2:13" x14ac:dyDescent="0.25">
      <c r="B1527">
        <v>30</v>
      </c>
      <c r="C1527" t="s">
        <v>464</v>
      </c>
      <c r="D1527">
        <v>2025</v>
      </c>
      <c r="E1527">
        <v>0</v>
      </c>
      <c r="F1527">
        <v>1000000</v>
      </c>
      <c r="G1527" s="16">
        <v>1</v>
      </c>
      <c r="H1527" s="16">
        <v>1</v>
      </c>
      <c r="I1527" s="16">
        <v>1</v>
      </c>
      <c r="J1527" s="16">
        <v>1</v>
      </c>
      <c r="K1527" s="16">
        <v>1</v>
      </c>
      <c r="L1527" s="16">
        <v>1</v>
      </c>
      <c r="M1527" s="16">
        <v>1</v>
      </c>
    </row>
    <row r="1528" spans="2:13" x14ac:dyDescent="0.25">
      <c r="B1528">
        <v>30</v>
      </c>
      <c r="C1528" t="s">
        <v>464</v>
      </c>
      <c r="D1528">
        <v>2026</v>
      </c>
      <c r="E1528">
        <v>0</v>
      </c>
      <c r="F1528">
        <v>1000000</v>
      </c>
      <c r="G1528" s="16">
        <v>0.99</v>
      </c>
      <c r="H1528" s="16">
        <v>0.99</v>
      </c>
      <c r="I1528" s="16">
        <v>0.99</v>
      </c>
      <c r="J1528" s="16">
        <v>0.99</v>
      </c>
      <c r="K1528" s="16">
        <v>1</v>
      </c>
      <c r="L1528" s="16">
        <v>1</v>
      </c>
      <c r="M1528" s="16">
        <v>1</v>
      </c>
    </row>
    <row r="1529" spans="2:13" x14ac:dyDescent="0.25">
      <c r="B1529">
        <v>30</v>
      </c>
      <c r="C1529" t="s">
        <v>464</v>
      </c>
      <c r="D1529">
        <v>2027</v>
      </c>
      <c r="E1529">
        <v>0</v>
      </c>
      <c r="F1529">
        <v>1000000</v>
      </c>
      <c r="G1529" s="16">
        <v>0.98</v>
      </c>
      <c r="H1529" s="16">
        <v>0.98</v>
      </c>
      <c r="I1529" s="16">
        <v>0.98</v>
      </c>
      <c r="J1529" s="16">
        <v>0.98</v>
      </c>
      <c r="K1529" s="16">
        <v>1</v>
      </c>
      <c r="L1529" s="16">
        <v>1</v>
      </c>
      <c r="M1529" s="16">
        <v>1</v>
      </c>
    </row>
    <row r="1530" spans="2:13" x14ac:dyDescent="0.25">
      <c r="B1530">
        <v>30</v>
      </c>
      <c r="C1530" t="s">
        <v>464</v>
      </c>
      <c r="D1530">
        <v>2028</v>
      </c>
      <c r="E1530">
        <v>0</v>
      </c>
      <c r="F1530">
        <v>1000000</v>
      </c>
      <c r="G1530" s="16">
        <v>0.97</v>
      </c>
      <c r="H1530" s="16">
        <v>0.97</v>
      </c>
      <c r="I1530" s="16">
        <v>0.97</v>
      </c>
      <c r="J1530" s="16">
        <v>0.97</v>
      </c>
      <c r="K1530" s="16">
        <v>1</v>
      </c>
      <c r="L1530" s="16">
        <v>1</v>
      </c>
      <c r="M1530" s="16">
        <v>1</v>
      </c>
    </row>
    <row r="1531" spans="2:13" x14ac:dyDescent="0.25">
      <c r="B1531">
        <v>30</v>
      </c>
      <c r="C1531" t="s">
        <v>464</v>
      </c>
      <c r="D1531">
        <v>2029</v>
      </c>
      <c r="E1531">
        <v>0</v>
      </c>
      <c r="F1531">
        <v>1000000</v>
      </c>
      <c r="G1531" s="16">
        <v>0.96</v>
      </c>
      <c r="H1531" s="16">
        <v>0.96</v>
      </c>
      <c r="I1531" s="16">
        <v>0.96</v>
      </c>
      <c r="J1531" s="16">
        <v>0.96</v>
      </c>
      <c r="K1531" s="16">
        <v>1</v>
      </c>
      <c r="L1531" s="16">
        <v>1</v>
      </c>
      <c r="M1531" s="16">
        <v>1</v>
      </c>
    </row>
    <row r="1532" spans="2:13" x14ac:dyDescent="0.25">
      <c r="B1532">
        <v>30</v>
      </c>
      <c r="C1532" t="s">
        <v>464</v>
      </c>
      <c r="D1532">
        <v>2030</v>
      </c>
      <c r="E1532">
        <v>0</v>
      </c>
      <c r="F1532">
        <v>1000000</v>
      </c>
      <c r="G1532" s="16">
        <v>0.95</v>
      </c>
      <c r="H1532" s="16">
        <v>0.95</v>
      </c>
      <c r="I1532" s="16">
        <v>0.95</v>
      </c>
      <c r="J1532" s="16">
        <v>0.95</v>
      </c>
      <c r="K1532" s="16">
        <v>1</v>
      </c>
      <c r="L1532" s="16">
        <v>1</v>
      </c>
      <c r="M1532" s="16">
        <v>1</v>
      </c>
    </row>
    <row r="1533" spans="2:13" x14ac:dyDescent="0.25">
      <c r="B1533">
        <v>30</v>
      </c>
      <c r="C1533" t="s">
        <v>464</v>
      </c>
      <c r="D1533">
        <v>2031</v>
      </c>
      <c r="E1533">
        <v>0</v>
      </c>
      <c r="F1533">
        <v>1000000</v>
      </c>
      <c r="G1533" s="16">
        <v>0.94</v>
      </c>
      <c r="H1533" s="16">
        <v>0.94</v>
      </c>
      <c r="I1533" s="16">
        <v>0.94</v>
      </c>
      <c r="J1533" s="16">
        <v>0.94</v>
      </c>
      <c r="K1533" s="16">
        <v>1</v>
      </c>
      <c r="L1533" s="16">
        <v>1</v>
      </c>
      <c r="M1533" s="16">
        <v>1</v>
      </c>
    </row>
    <row r="1534" spans="2:13" x14ac:dyDescent="0.25">
      <c r="B1534">
        <v>30</v>
      </c>
      <c r="C1534" t="s">
        <v>464</v>
      </c>
      <c r="D1534">
        <v>2032</v>
      </c>
      <c r="E1534">
        <v>0</v>
      </c>
      <c r="F1534">
        <v>1000000</v>
      </c>
      <c r="G1534" s="16">
        <v>0.93</v>
      </c>
      <c r="H1534" s="16">
        <v>0.93</v>
      </c>
      <c r="I1534" s="16">
        <v>0.93</v>
      </c>
      <c r="J1534" s="16">
        <v>0.93</v>
      </c>
      <c r="K1534" s="16">
        <v>1</v>
      </c>
      <c r="L1534" s="16">
        <v>1</v>
      </c>
      <c r="M1534" s="16">
        <v>1</v>
      </c>
    </row>
    <row r="1535" spans="2:13" x14ac:dyDescent="0.25">
      <c r="B1535">
        <v>30</v>
      </c>
      <c r="C1535" t="s">
        <v>464</v>
      </c>
      <c r="D1535">
        <v>2033</v>
      </c>
      <c r="E1535">
        <v>0</v>
      </c>
      <c r="F1535">
        <v>1000000</v>
      </c>
      <c r="G1535" s="16">
        <v>0.92</v>
      </c>
      <c r="H1535" s="16">
        <v>0.92</v>
      </c>
      <c r="I1535" s="16">
        <v>0.92</v>
      </c>
      <c r="J1535" s="16">
        <v>0.92</v>
      </c>
      <c r="K1535" s="16">
        <v>1</v>
      </c>
      <c r="L1535" s="16">
        <v>1</v>
      </c>
      <c r="M1535" s="16">
        <v>1</v>
      </c>
    </row>
    <row r="1536" spans="2:13" x14ac:dyDescent="0.25">
      <c r="B1536">
        <v>30</v>
      </c>
      <c r="C1536" t="s">
        <v>464</v>
      </c>
      <c r="D1536">
        <v>2034</v>
      </c>
      <c r="E1536">
        <v>0</v>
      </c>
      <c r="F1536">
        <v>1000000</v>
      </c>
      <c r="G1536" s="16">
        <v>0.91</v>
      </c>
      <c r="H1536" s="16">
        <v>0.91</v>
      </c>
      <c r="I1536" s="16">
        <v>0.91</v>
      </c>
      <c r="J1536" s="16">
        <v>0.91</v>
      </c>
      <c r="K1536" s="16">
        <v>1</v>
      </c>
      <c r="L1536" s="16">
        <v>1</v>
      </c>
      <c r="M1536" s="16">
        <v>1</v>
      </c>
    </row>
    <row r="1537" spans="2:13" x14ac:dyDescent="0.25">
      <c r="B1537">
        <v>30</v>
      </c>
      <c r="C1537" t="s">
        <v>464</v>
      </c>
      <c r="D1537">
        <v>2035</v>
      </c>
      <c r="E1537">
        <v>0</v>
      </c>
      <c r="F1537">
        <v>1000000</v>
      </c>
      <c r="G1537" s="16">
        <v>0.9</v>
      </c>
      <c r="H1537" s="16">
        <v>0.9</v>
      </c>
      <c r="I1537" s="16">
        <v>0.9</v>
      </c>
      <c r="J1537" s="16">
        <v>0.9</v>
      </c>
      <c r="K1537" s="16">
        <v>1</v>
      </c>
      <c r="L1537" s="16">
        <v>1</v>
      </c>
      <c r="M1537" s="16">
        <v>1</v>
      </c>
    </row>
    <row r="1538" spans="2:13" x14ac:dyDescent="0.25">
      <c r="B1538">
        <v>30</v>
      </c>
      <c r="C1538" t="s">
        <v>464</v>
      </c>
      <c r="D1538">
        <v>2036</v>
      </c>
      <c r="E1538">
        <v>0</v>
      </c>
      <c r="F1538">
        <v>1000000</v>
      </c>
      <c r="G1538" s="16">
        <v>0.89</v>
      </c>
      <c r="H1538" s="16">
        <v>0.89</v>
      </c>
      <c r="I1538" s="16">
        <v>0.89</v>
      </c>
      <c r="J1538" s="16">
        <v>0.89</v>
      </c>
      <c r="K1538" s="16">
        <v>1</v>
      </c>
      <c r="L1538" s="16">
        <v>1</v>
      </c>
      <c r="M1538" s="16">
        <v>1</v>
      </c>
    </row>
    <row r="1539" spans="2:13" x14ac:dyDescent="0.25">
      <c r="B1539">
        <v>30</v>
      </c>
      <c r="C1539" t="s">
        <v>464</v>
      </c>
      <c r="D1539">
        <v>2037</v>
      </c>
      <c r="E1539">
        <v>0</v>
      </c>
      <c r="F1539">
        <v>1000000</v>
      </c>
      <c r="G1539" s="16">
        <v>0.88</v>
      </c>
      <c r="H1539" s="16">
        <v>0.88</v>
      </c>
      <c r="I1539" s="16">
        <v>0.88</v>
      </c>
      <c r="J1539" s="16">
        <v>0.88</v>
      </c>
      <c r="K1539" s="16">
        <v>1</v>
      </c>
      <c r="L1539" s="16">
        <v>1</v>
      </c>
      <c r="M1539" s="16">
        <v>1</v>
      </c>
    </row>
    <row r="1540" spans="2:13" x14ac:dyDescent="0.25">
      <c r="B1540">
        <v>30</v>
      </c>
      <c r="C1540" t="s">
        <v>464</v>
      </c>
      <c r="D1540">
        <v>2038</v>
      </c>
      <c r="E1540">
        <v>0</v>
      </c>
      <c r="F1540">
        <v>1000000</v>
      </c>
      <c r="G1540" s="16">
        <v>0.87</v>
      </c>
      <c r="H1540" s="16">
        <v>0.87</v>
      </c>
      <c r="I1540" s="16">
        <v>0.87</v>
      </c>
      <c r="J1540" s="16">
        <v>0.87</v>
      </c>
      <c r="K1540" s="16">
        <v>1</v>
      </c>
      <c r="L1540" s="16">
        <v>1</v>
      </c>
      <c r="M1540" s="16">
        <v>1</v>
      </c>
    </row>
    <row r="1541" spans="2:13" x14ac:dyDescent="0.25">
      <c r="B1541">
        <v>30</v>
      </c>
      <c r="C1541" t="s">
        <v>464</v>
      </c>
      <c r="D1541">
        <v>2039</v>
      </c>
      <c r="E1541">
        <v>0</v>
      </c>
      <c r="F1541">
        <v>1000000</v>
      </c>
      <c r="G1541" s="16">
        <v>0.86</v>
      </c>
      <c r="H1541" s="16">
        <v>0.86</v>
      </c>
      <c r="I1541" s="16">
        <v>0.86</v>
      </c>
      <c r="J1541" s="16">
        <v>0.86</v>
      </c>
      <c r="K1541" s="16">
        <v>1</v>
      </c>
      <c r="L1541" s="16">
        <v>1</v>
      </c>
      <c r="M1541" s="16">
        <v>1</v>
      </c>
    </row>
    <row r="1542" spans="2:13" x14ac:dyDescent="0.25">
      <c r="B1542">
        <v>30</v>
      </c>
      <c r="C1542" t="s">
        <v>464</v>
      </c>
      <c r="D1542">
        <v>2040</v>
      </c>
      <c r="E1542">
        <v>0</v>
      </c>
      <c r="F1542">
        <v>1000000</v>
      </c>
      <c r="G1542" s="16">
        <v>0.85</v>
      </c>
      <c r="H1542" s="16">
        <v>0.85</v>
      </c>
      <c r="I1542" s="16">
        <v>0.85</v>
      </c>
      <c r="J1542" s="16">
        <v>0.85</v>
      </c>
      <c r="K1542" s="16">
        <v>1</v>
      </c>
      <c r="L1542" s="16">
        <v>1</v>
      </c>
      <c r="M1542" s="16">
        <v>1</v>
      </c>
    </row>
    <row r="1543" spans="2:13" x14ac:dyDescent="0.25">
      <c r="B1543">
        <v>30</v>
      </c>
      <c r="C1543" t="s">
        <v>464</v>
      </c>
      <c r="D1543">
        <v>2041</v>
      </c>
      <c r="E1543">
        <v>0</v>
      </c>
      <c r="F1543">
        <v>1000000</v>
      </c>
      <c r="G1543" s="16">
        <v>0.84</v>
      </c>
      <c r="H1543" s="16">
        <v>0.84</v>
      </c>
      <c r="I1543" s="16">
        <v>0.84</v>
      </c>
      <c r="J1543" s="16">
        <v>0.84</v>
      </c>
      <c r="K1543" s="16">
        <v>1</v>
      </c>
      <c r="L1543" s="16">
        <v>1</v>
      </c>
      <c r="M1543" s="16">
        <v>1</v>
      </c>
    </row>
    <row r="1544" spans="2:13" x14ac:dyDescent="0.25">
      <c r="B1544">
        <v>30</v>
      </c>
      <c r="C1544" t="s">
        <v>464</v>
      </c>
      <c r="D1544">
        <v>2042</v>
      </c>
      <c r="E1544">
        <v>0</v>
      </c>
      <c r="F1544">
        <v>1000000</v>
      </c>
      <c r="G1544" s="16">
        <v>0.83</v>
      </c>
      <c r="H1544" s="16">
        <v>0.83</v>
      </c>
      <c r="I1544" s="16">
        <v>0.83</v>
      </c>
      <c r="J1544" s="16">
        <v>0.83</v>
      </c>
      <c r="K1544" s="16">
        <v>1</v>
      </c>
      <c r="L1544" s="16">
        <v>1</v>
      </c>
      <c r="M1544" s="16">
        <v>1</v>
      </c>
    </row>
    <row r="1545" spans="2:13" x14ac:dyDescent="0.25">
      <c r="B1545">
        <v>30</v>
      </c>
      <c r="C1545" t="s">
        <v>464</v>
      </c>
      <c r="D1545">
        <v>2043</v>
      </c>
      <c r="E1545">
        <v>0</v>
      </c>
      <c r="F1545">
        <v>1000000</v>
      </c>
      <c r="G1545" s="16">
        <v>0.82</v>
      </c>
      <c r="H1545" s="16">
        <v>0.82</v>
      </c>
      <c r="I1545" s="16">
        <v>0.82</v>
      </c>
      <c r="J1545" s="16">
        <v>0.82</v>
      </c>
      <c r="K1545" s="16">
        <v>1</v>
      </c>
      <c r="L1545" s="16">
        <v>1</v>
      </c>
      <c r="M1545" s="16">
        <v>1</v>
      </c>
    </row>
    <row r="1546" spans="2:13" x14ac:dyDescent="0.25">
      <c r="B1546">
        <v>30</v>
      </c>
      <c r="C1546" t="s">
        <v>464</v>
      </c>
      <c r="D1546">
        <v>2044</v>
      </c>
      <c r="E1546">
        <v>0</v>
      </c>
      <c r="F1546">
        <v>1000000</v>
      </c>
      <c r="G1546" s="16">
        <v>0.81</v>
      </c>
      <c r="H1546" s="16">
        <v>0.81</v>
      </c>
      <c r="I1546" s="16">
        <v>0.81</v>
      </c>
      <c r="J1546" s="16">
        <v>0.81</v>
      </c>
      <c r="K1546" s="16">
        <v>1</v>
      </c>
      <c r="L1546" s="16">
        <v>1</v>
      </c>
      <c r="M1546" s="16">
        <v>1</v>
      </c>
    </row>
    <row r="1547" spans="2:13" x14ac:dyDescent="0.25">
      <c r="B1547">
        <v>30</v>
      </c>
      <c r="C1547" t="s">
        <v>464</v>
      </c>
      <c r="D1547">
        <v>2045</v>
      </c>
      <c r="E1547">
        <v>0</v>
      </c>
      <c r="F1547">
        <v>1000000</v>
      </c>
      <c r="G1547" s="16">
        <v>0.8</v>
      </c>
      <c r="H1547" s="16">
        <v>0.8</v>
      </c>
      <c r="I1547" s="16">
        <v>0.8</v>
      </c>
      <c r="J1547" s="16">
        <v>0.8</v>
      </c>
      <c r="K1547" s="16">
        <v>1</v>
      </c>
      <c r="L1547" s="16">
        <v>1</v>
      </c>
      <c r="M1547" s="16">
        <v>1</v>
      </c>
    </row>
    <row r="1548" spans="2:13" x14ac:dyDescent="0.25">
      <c r="B1548">
        <v>30</v>
      </c>
      <c r="C1548" t="s">
        <v>464</v>
      </c>
      <c r="D1548">
        <v>2046</v>
      </c>
      <c r="E1548">
        <v>0</v>
      </c>
      <c r="F1548">
        <v>1000000</v>
      </c>
      <c r="G1548" s="16">
        <v>0.8</v>
      </c>
      <c r="H1548" s="16">
        <v>0.8</v>
      </c>
      <c r="I1548" s="16">
        <v>0.8</v>
      </c>
      <c r="J1548" s="16">
        <v>0.8</v>
      </c>
      <c r="K1548" s="16">
        <v>1</v>
      </c>
      <c r="L1548" s="16">
        <v>1</v>
      </c>
      <c r="M1548" s="16">
        <v>1</v>
      </c>
    </row>
    <row r="1549" spans="2:13" x14ac:dyDescent="0.25">
      <c r="B1549">
        <v>30</v>
      </c>
      <c r="C1549" t="s">
        <v>464</v>
      </c>
      <c r="D1549">
        <v>2047</v>
      </c>
      <c r="E1549">
        <v>0</v>
      </c>
      <c r="F1549">
        <v>1000000</v>
      </c>
      <c r="G1549" s="16">
        <v>0.8</v>
      </c>
      <c r="H1549" s="16">
        <v>0.8</v>
      </c>
      <c r="I1549" s="16">
        <v>0.8</v>
      </c>
      <c r="J1549" s="16">
        <v>0.8</v>
      </c>
      <c r="K1549" s="16">
        <v>1</v>
      </c>
      <c r="L1549" s="16">
        <v>1</v>
      </c>
      <c r="M1549" s="16">
        <v>1</v>
      </c>
    </row>
    <row r="1550" spans="2:13" x14ac:dyDescent="0.25">
      <c r="B1550">
        <v>30</v>
      </c>
      <c r="C1550" t="s">
        <v>464</v>
      </c>
      <c r="D1550">
        <v>2048</v>
      </c>
      <c r="E1550">
        <v>0</v>
      </c>
      <c r="F1550">
        <v>1000000</v>
      </c>
      <c r="G1550" s="16">
        <v>0.8</v>
      </c>
      <c r="H1550" s="16">
        <v>0.8</v>
      </c>
      <c r="I1550" s="16">
        <v>0.8</v>
      </c>
      <c r="J1550" s="16">
        <v>0.8</v>
      </c>
      <c r="K1550" s="16">
        <v>1</v>
      </c>
      <c r="L1550" s="16">
        <v>1</v>
      </c>
      <c r="M1550" s="16">
        <v>1</v>
      </c>
    </row>
    <row r="1551" spans="2:13" x14ac:dyDescent="0.25">
      <c r="B1551">
        <v>30</v>
      </c>
      <c r="C1551" t="s">
        <v>464</v>
      </c>
      <c r="D1551">
        <v>2049</v>
      </c>
      <c r="E1551">
        <v>0</v>
      </c>
      <c r="F1551">
        <v>1000000</v>
      </c>
      <c r="G1551" s="16">
        <v>0.8</v>
      </c>
      <c r="H1551" s="16">
        <v>0.8</v>
      </c>
      <c r="I1551" s="16">
        <v>0.8</v>
      </c>
      <c r="J1551" s="16">
        <v>0.8</v>
      </c>
      <c r="K1551" s="16">
        <v>1</v>
      </c>
      <c r="L1551" s="16">
        <v>1</v>
      </c>
      <c r="M1551" s="16">
        <v>1</v>
      </c>
    </row>
    <row r="1552" spans="2:13" x14ac:dyDescent="0.25">
      <c r="B1552">
        <v>30</v>
      </c>
      <c r="C1552" t="s">
        <v>464</v>
      </c>
      <c r="D1552">
        <v>2050</v>
      </c>
      <c r="E1552">
        <v>0</v>
      </c>
      <c r="F1552">
        <v>1000000</v>
      </c>
      <c r="G1552" s="16">
        <v>0.8</v>
      </c>
      <c r="H1552" s="16">
        <v>0.8</v>
      </c>
      <c r="I1552" s="16">
        <v>0.8</v>
      </c>
      <c r="J1552" s="16">
        <v>0.8</v>
      </c>
      <c r="K1552" s="16">
        <v>1</v>
      </c>
      <c r="L1552" s="16">
        <v>1</v>
      </c>
      <c r="M1552" s="16">
        <v>1</v>
      </c>
    </row>
    <row r="1553" spans="2:13" x14ac:dyDescent="0.25">
      <c r="B1553">
        <v>31</v>
      </c>
      <c r="C1553" t="s">
        <v>273</v>
      </c>
      <c r="D1553">
        <v>2020</v>
      </c>
      <c r="E1553">
        <v>0</v>
      </c>
      <c r="F1553">
        <v>1000000</v>
      </c>
      <c r="G1553" s="16">
        <v>1</v>
      </c>
      <c r="H1553" s="16">
        <v>1</v>
      </c>
      <c r="I1553" s="16">
        <v>1</v>
      </c>
      <c r="J1553" s="16">
        <v>1</v>
      </c>
      <c r="K1553" s="16">
        <v>1</v>
      </c>
      <c r="L1553" s="16">
        <v>1</v>
      </c>
      <c r="M1553" s="16">
        <v>1</v>
      </c>
    </row>
    <row r="1554" spans="2:13" x14ac:dyDescent="0.25">
      <c r="B1554">
        <v>31</v>
      </c>
      <c r="C1554" t="s">
        <v>273</v>
      </c>
      <c r="D1554">
        <v>2021</v>
      </c>
      <c r="E1554">
        <v>0</v>
      </c>
      <c r="F1554">
        <v>1000000</v>
      </c>
      <c r="G1554" s="16">
        <v>1</v>
      </c>
      <c r="H1554" s="16">
        <v>1</v>
      </c>
      <c r="I1554" s="16">
        <v>1</v>
      </c>
      <c r="J1554" s="16">
        <v>1</v>
      </c>
      <c r="K1554" s="16">
        <v>1</v>
      </c>
      <c r="L1554" s="16">
        <v>1</v>
      </c>
      <c r="M1554" s="16">
        <v>1</v>
      </c>
    </row>
    <row r="1555" spans="2:13" x14ac:dyDescent="0.25">
      <c r="B1555">
        <v>31</v>
      </c>
      <c r="C1555" t="s">
        <v>273</v>
      </c>
      <c r="D1555">
        <v>2022</v>
      </c>
      <c r="E1555">
        <v>0</v>
      </c>
      <c r="F1555">
        <v>1000000</v>
      </c>
      <c r="G1555" s="16">
        <v>1</v>
      </c>
      <c r="H1555" s="16">
        <v>1</v>
      </c>
      <c r="I1555" s="16">
        <v>1</v>
      </c>
      <c r="J1555" s="16">
        <v>1</v>
      </c>
      <c r="K1555" s="16">
        <v>1</v>
      </c>
      <c r="L1555" s="16">
        <v>1</v>
      </c>
      <c r="M1555" s="16">
        <v>1</v>
      </c>
    </row>
    <row r="1556" spans="2:13" x14ac:dyDescent="0.25">
      <c r="B1556">
        <v>31</v>
      </c>
      <c r="C1556" t="s">
        <v>273</v>
      </c>
      <c r="D1556">
        <v>2023</v>
      </c>
      <c r="E1556">
        <v>0</v>
      </c>
      <c r="F1556">
        <v>1000000</v>
      </c>
      <c r="G1556" s="16">
        <v>1</v>
      </c>
      <c r="H1556" s="16">
        <v>1</v>
      </c>
      <c r="I1556" s="16">
        <v>1</v>
      </c>
      <c r="J1556" s="16">
        <v>1</v>
      </c>
      <c r="K1556" s="16">
        <v>1</v>
      </c>
      <c r="L1556" s="16">
        <v>1</v>
      </c>
      <c r="M1556" s="16">
        <v>1</v>
      </c>
    </row>
    <row r="1557" spans="2:13" x14ac:dyDescent="0.25">
      <c r="B1557">
        <v>31</v>
      </c>
      <c r="C1557" t="s">
        <v>273</v>
      </c>
      <c r="D1557">
        <v>2024</v>
      </c>
      <c r="E1557">
        <v>0</v>
      </c>
      <c r="F1557">
        <v>1000000</v>
      </c>
      <c r="G1557" s="16">
        <v>1</v>
      </c>
      <c r="H1557" s="16">
        <v>1</v>
      </c>
      <c r="I1557" s="16">
        <v>1</v>
      </c>
      <c r="J1557" s="16">
        <v>1</v>
      </c>
      <c r="K1557" s="16">
        <v>1</v>
      </c>
      <c r="L1557" s="16">
        <v>1</v>
      </c>
      <c r="M1557" s="16">
        <v>1</v>
      </c>
    </row>
    <row r="1558" spans="2:13" x14ac:dyDescent="0.25">
      <c r="B1558">
        <v>31</v>
      </c>
      <c r="C1558" t="s">
        <v>273</v>
      </c>
      <c r="D1558">
        <v>2025</v>
      </c>
      <c r="E1558">
        <v>0</v>
      </c>
      <c r="F1558">
        <v>1000000</v>
      </c>
      <c r="G1558" s="16">
        <v>1</v>
      </c>
      <c r="H1558" s="16">
        <v>1</v>
      </c>
      <c r="I1558" s="16">
        <v>1</v>
      </c>
      <c r="J1558" s="16">
        <v>1</v>
      </c>
      <c r="K1558" s="16">
        <v>1</v>
      </c>
      <c r="L1558" s="16">
        <v>1</v>
      </c>
      <c r="M1558" s="16">
        <v>1</v>
      </c>
    </row>
    <row r="1559" spans="2:13" x14ac:dyDescent="0.25">
      <c r="B1559">
        <v>31</v>
      </c>
      <c r="C1559" t="s">
        <v>273</v>
      </c>
      <c r="D1559">
        <v>2026</v>
      </c>
      <c r="E1559">
        <v>0</v>
      </c>
      <c r="F1559">
        <v>1000000</v>
      </c>
      <c r="G1559" s="16">
        <v>0.99</v>
      </c>
      <c r="H1559" s="16">
        <v>0.99</v>
      </c>
      <c r="I1559" s="16">
        <v>0.99</v>
      </c>
      <c r="J1559" s="16">
        <v>0.99</v>
      </c>
      <c r="K1559" s="16">
        <v>1</v>
      </c>
      <c r="L1559" s="16">
        <v>1</v>
      </c>
      <c r="M1559" s="16">
        <v>1</v>
      </c>
    </row>
    <row r="1560" spans="2:13" x14ac:dyDescent="0.25">
      <c r="B1560">
        <v>31</v>
      </c>
      <c r="C1560" t="s">
        <v>273</v>
      </c>
      <c r="D1560">
        <v>2027</v>
      </c>
      <c r="E1560">
        <v>0</v>
      </c>
      <c r="F1560">
        <v>1000000</v>
      </c>
      <c r="G1560" s="16">
        <v>0.98</v>
      </c>
      <c r="H1560" s="16">
        <v>0.98</v>
      </c>
      <c r="I1560" s="16">
        <v>0.98</v>
      </c>
      <c r="J1560" s="16">
        <v>0.98</v>
      </c>
      <c r="K1560" s="16">
        <v>1</v>
      </c>
      <c r="L1560" s="16">
        <v>1</v>
      </c>
      <c r="M1560" s="16">
        <v>1</v>
      </c>
    </row>
    <row r="1561" spans="2:13" x14ac:dyDescent="0.25">
      <c r="B1561">
        <v>31</v>
      </c>
      <c r="C1561" t="s">
        <v>273</v>
      </c>
      <c r="D1561">
        <v>2028</v>
      </c>
      <c r="E1561">
        <v>0</v>
      </c>
      <c r="F1561">
        <v>1000000</v>
      </c>
      <c r="G1561" s="16">
        <v>0.97</v>
      </c>
      <c r="H1561" s="16">
        <v>0.97</v>
      </c>
      <c r="I1561" s="16">
        <v>0.97</v>
      </c>
      <c r="J1561" s="16">
        <v>0.97</v>
      </c>
      <c r="K1561" s="16">
        <v>1</v>
      </c>
      <c r="L1561" s="16">
        <v>1</v>
      </c>
      <c r="M1561" s="16">
        <v>1</v>
      </c>
    </row>
    <row r="1562" spans="2:13" x14ac:dyDescent="0.25">
      <c r="B1562">
        <v>31</v>
      </c>
      <c r="C1562" t="s">
        <v>273</v>
      </c>
      <c r="D1562">
        <v>2029</v>
      </c>
      <c r="E1562">
        <v>0</v>
      </c>
      <c r="F1562">
        <v>1000000</v>
      </c>
      <c r="G1562" s="16">
        <v>0.96</v>
      </c>
      <c r="H1562" s="16">
        <v>0.96</v>
      </c>
      <c r="I1562" s="16">
        <v>0.96</v>
      </c>
      <c r="J1562" s="16">
        <v>0.96</v>
      </c>
      <c r="K1562" s="16">
        <v>1</v>
      </c>
      <c r="L1562" s="16">
        <v>1</v>
      </c>
      <c r="M1562" s="16">
        <v>1</v>
      </c>
    </row>
    <row r="1563" spans="2:13" x14ac:dyDescent="0.25">
      <c r="B1563">
        <v>31</v>
      </c>
      <c r="C1563" t="s">
        <v>273</v>
      </c>
      <c r="D1563">
        <v>2030</v>
      </c>
      <c r="E1563">
        <v>0</v>
      </c>
      <c r="F1563">
        <v>1000000</v>
      </c>
      <c r="G1563" s="16">
        <v>0.95</v>
      </c>
      <c r="H1563" s="16">
        <v>0.95</v>
      </c>
      <c r="I1563" s="16">
        <v>0.95</v>
      </c>
      <c r="J1563" s="16">
        <v>0.95</v>
      </c>
      <c r="K1563" s="16">
        <v>1</v>
      </c>
      <c r="L1563" s="16">
        <v>1</v>
      </c>
      <c r="M1563" s="16">
        <v>1</v>
      </c>
    </row>
    <row r="1564" spans="2:13" x14ac:dyDescent="0.25">
      <c r="B1564">
        <v>31</v>
      </c>
      <c r="C1564" t="s">
        <v>273</v>
      </c>
      <c r="D1564">
        <v>2031</v>
      </c>
      <c r="E1564">
        <v>0</v>
      </c>
      <c r="F1564">
        <v>1000000</v>
      </c>
      <c r="G1564" s="16">
        <v>0.94</v>
      </c>
      <c r="H1564" s="16">
        <v>0.94</v>
      </c>
      <c r="I1564" s="16">
        <v>0.94</v>
      </c>
      <c r="J1564" s="16">
        <v>0.94</v>
      </c>
      <c r="K1564" s="16">
        <v>1</v>
      </c>
      <c r="L1564" s="16">
        <v>1</v>
      </c>
      <c r="M1564" s="16">
        <v>1</v>
      </c>
    </row>
    <row r="1565" spans="2:13" x14ac:dyDescent="0.25">
      <c r="B1565">
        <v>31</v>
      </c>
      <c r="C1565" t="s">
        <v>273</v>
      </c>
      <c r="D1565">
        <v>2032</v>
      </c>
      <c r="E1565">
        <v>0</v>
      </c>
      <c r="F1565">
        <v>1000000</v>
      </c>
      <c r="G1565" s="16">
        <v>0.93</v>
      </c>
      <c r="H1565" s="16">
        <v>0.93</v>
      </c>
      <c r="I1565" s="16">
        <v>0.93</v>
      </c>
      <c r="J1565" s="16">
        <v>0.93</v>
      </c>
      <c r="K1565" s="16">
        <v>1</v>
      </c>
      <c r="L1565" s="16">
        <v>1</v>
      </c>
      <c r="M1565" s="16">
        <v>1</v>
      </c>
    </row>
    <row r="1566" spans="2:13" x14ac:dyDescent="0.25">
      <c r="B1566">
        <v>31</v>
      </c>
      <c r="C1566" t="s">
        <v>273</v>
      </c>
      <c r="D1566">
        <v>2033</v>
      </c>
      <c r="E1566">
        <v>0</v>
      </c>
      <c r="F1566">
        <v>1000000</v>
      </c>
      <c r="G1566" s="16">
        <v>0.92</v>
      </c>
      <c r="H1566" s="16">
        <v>0.92</v>
      </c>
      <c r="I1566" s="16">
        <v>0.92</v>
      </c>
      <c r="J1566" s="16">
        <v>0.92</v>
      </c>
      <c r="K1566" s="16">
        <v>1</v>
      </c>
      <c r="L1566" s="16">
        <v>1</v>
      </c>
      <c r="M1566" s="16">
        <v>1</v>
      </c>
    </row>
    <row r="1567" spans="2:13" x14ac:dyDescent="0.25">
      <c r="B1567">
        <v>31</v>
      </c>
      <c r="C1567" t="s">
        <v>273</v>
      </c>
      <c r="D1567">
        <v>2034</v>
      </c>
      <c r="E1567">
        <v>0</v>
      </c>
      <c r="F1567">
        <v>1000000</v>
      </c>
      <c r="G1567" s="16">
        <v>0.91</v>
      </c>
      <c r="H1567" s="16">
        <v>0.91</v>
      </c>
      <c r="I1567" s="16">
        <v>0.91</v>
      </c>
      <c r="J1567" s="16">
        <v>0.91</v>
      </c>
      <c r="K1567" s="16">
        <v>1</v>
      </c>
      <c r="L1567" s="16">
        <v>1</v>
      </c>
      <c r="M1567" s="16">
        <v>1</v>
      </c>
    </row>
    <row r="1568" spans="2:13" x14ac:dyDescent="0.25">
      <c r="B1568">
        <v>31</v>
      </c>
      <c r="C1568" t="s">
        <v>273</v>
      </c>
      <c r="D1568">
        <v>2035</v>
      </c>
      <c r="E1568">
        <v>0</v>
      </c>
      <c r="F1568">
        <v>1000000</v>
      </c>
      <c r="G1568" s="16">
        <v>0.9</v>
      </c>
      <c r="H1568" s="16">
        <v>0.9</v>
      </c>
      <c r="I1568" s="16">
        <v>0.9</v>
      </c>
      <c r="J1568" s="16">
        <v>0.9</v>
      </c>
      <c r="K1568" s="16">
        <v>1</v>
      </c>
      <c r="L1568" s="16">
        <v>1</v>
      </c>
      <c r="M1568" s="16">
        <v>1</v>
      </c>
    </row>
    <row r="1569" spans="2:13" x14ac:dyDescent="0.25">
      <c r="B1569">
        <v>31</v>
      </c>
      <c r="C1569" t="s">
        <v>273</v>
      </c>
      <c r="D1569">
        <v>2036</v>
      </c>
      <c r="E1569">
        <v>0</v>
      </c>
      <c r="F1569">
        <v>1000000</v>
      </c>
      <c r="G1569" s="16">
        <v>0.89</v>
      </c>
      <c r="H1569" s="16">
        <v>0.89</v>
      </c>
      <c r="I1569" s="16">
        <v>0.89</v>
      </c>
      <c r="J1569" s="16">
        <v>0.89</v>
      </c>
      <c r="K1569" s="16">
        <v>1</v>
      </c>
      <c r="L1569" s="16">
        <v>1</v>
      </c>
      <c r="M1569" s="16">
        <v>1</v>
      </c>
    </row>
    <row r="1570" spans="2:13" x14ac:dyDescent="0.25">
      <c r="B1570">
        <v>31</v>
      </c>
      <c r="C1570" t="s">
        <v>273</v>
      </c>
      <c r="D1570">
        <v>2037</v>
      </c>
      <c r="E1570">
        <v>0</v>
      </c>
      <c r="F1570">
        <v>1000000</v>
      </c>
      <c r="G1570" s="16">
        <v>0.88</v>
      </c>
      <c r="H1570" s="16">
        <v>0.88</v>
      </c>
      <c r="I1570" s="16">
        <v>0.88</v>
      </c>
      <c r="J1570" s="16">
        <v>0.88</v>
      </c>
      <c r="K1570" s="16">
        <v>1</v>
      </c>
      <c r="L1570" s="16">
        <v>1</v>
      </c>
      <c r="M1570" s="16">
        <v>1</v>
      </c>
    </row>
    <row r="1571" spans="2:13" x14ac:dyDescent="0.25">
      <c r="B1571">
        <v>31</v>
      </c>
      <c r="C1571" t="s">
        <v>273</v>
      </c>
      <c r="D1571">
        <v>2038</v>
      </c>
      <c r="E1571">
        <v>0</v>
      </c>
      <c r="F1571">
        <v>1000000</v>
      </c>
      <c r="G1571" s="16">
        <v>0.87</v>
      </c>
      <c r="H1571" s="16">
        <v>0.87</v>
      </c>
      <c r="I1571" s="16">
        <v>0.87</v>
      </c>
      <c r="J1571" s="16">
        <v>0.87</v>
      </c>
      <c r="K1571" s="16">
        <v>1</v>
      </c>
      <c r="L1571" s="16">
        <v>1</v>
      </c>
      <c r="M1571" s="16">
        <v>1</v>
      </c>
    </row>
    <row r="1572" spans="2:13" x14ac:dyDescent="0.25">
      <c r="B1572">
        <v>31</v>
      </c>
      <c r="C1572" t="s">
        <v>273</v>
      </c>
      <c r="D1572">
        <v>2039</v>
      </c>
      <c r="E1572">
        <v>0</v>
      </c>
      <c r="F1572">
        <v>1000000</v>
      </c>
      <c r="G1572" s="16">
        <v>0.86</v>
      </c>
      <c r="H1572" s="16">
        <v>0.86</v>
      </c>
      <c r="I1572" s="16">
        <v>0.86</v>
      </c>
      <c r="J1572" s="16">
        <v>0.86</v>
      </c>
      <c r="K1572" s="16">
        <v>1</v>
      </c>
      <c r="L1572" s="16">
        <v>1</v>
      </c>
      <c r="M1572" s="16">
        <v>1</v>
      </c>
    </row>
    <row r="1573" spans="2:13" x14ac:dyDescent="0.25">
      <c r="B1573">
        <v>31</v>
      </c>
      <c r="C1573" t="s">
        <v>273</v>
      </c>
      <c r="D1573">
        <v>2040</v>
      </c>
      <c r="E1573">
        <v>0</v>
      </c>
      <c r="F1573">
        <v>1000000</v>
      </c>
      <c r="G1573" s="16">
        <v>0.85</v>
      </c>
      <c r="H1573" s="16">
        <v>0.85</v>
      </c>
      <c r="I1573" s="16">
        <v>0.85</v>
      </c>
      <c r="J1573" s="16">
        <v>0.85</v>
      </c>
      <c r="K1573" s="16">
        <v>1</v>
      </c>
      <c r="L1573" s="16">
        <v>1</v>
      </c>
      <c r="M1573" s="16">
        <v>1</v>
      </c>
    </row>
    <row r="1574" spans="2:13" x14ac:dyDescent="0.25">
      <c r="B1574">
        <v>31</v>
      </c>
      <c r="C1574" t="s">
        <v>273</v>
      </c>
      <c r="D1574">
        <v>2041</v>
      </c>
      <c r="E1574">
        <v>0</v>
      </c>
      <c r="F1574">
        <v>1000000</v>
      </c>
      <c r="G1574" s="16">
        <v>0.84</v>
      </c>
      <c r="H1574" s="16">
        <v>0.84</v>
      </c>
      <c r="I1574" s="16">
        <v>0.84</v>
      </c>
      <c r="J1574" s="16">
        <v>0.84</v>
      </c>
      <c r="K1574" s="16">
        <v>1</v>
      </c>
      <c r="L1574" s="16">
        <v>1</v>
      </c>
      <c r="M1574" s="16">
        <v>1</v>
      </c>
    </row>
    <row r="1575" spans="2:13" x14ac:dyDescent="0.25">
      <c r="B1575">
        <v>31</v>
      </c>
      <c r="C1575" t="s">
        <v>273</v>
      </c>
      <c r="D1575">
        <v>2042</v>
      </c>
      <c r="E1575">
        <v>0</v>
      </c>
      <c r="F1575">
        <v>1000000</v>
      </c>
      <c r="G1575" s="16">
        <v>0.83</v>
      </c>
      <c r="H1575" s="16">
        <v>0.83</v>
      </c>
      <c r="I1575" s="16">
        <v>0.83</v>
      </c>
      <c r="J1575" s="16">
        <v>0.83</v>
      </c>
      <c r="K1575" s="16">
        <v>1</v>
      </c>
      <c r="L1575" s="16">
        <v>1</v>
      </c>
      <c r="M1575" s="16">
        <v>1</v>
      </c>
    </row>
    <row r="1576" spans="2:13" x14ac:dyDescent="0.25">
      <c r="B1576">
        <v>31</v>
      </c>
      <c r="C1576" t="s">
        <v>273</v>
      </c>
      <c r="D1576">
        <v>2043</v>
      </c>
      <c r="E1576">
        <v>0</v>
      </c>
      <c r="F1576">
        <v>1000000</v>
      </c>
      <c r="G1576" s="16">
        <v>0.82</v>
      </c>
      <c r="H1576" s="16">
        <v>0.82</v>
      </c>
      <c r="I1576" s="16">
        <v>0.82</v>
      </c>
      <c r="J1576" s="16">
        <v>0.82</v>
      </c>
      <c r="K1576" s="16">
        <v>1</v>
      </c>
      <c r="L1576" s="16">
        <v>1</v>
      </c>
      <c r="M1576" s="16">
        <v>1</v>
      </c>
    </row>
    <row r="1577" spans="2:13" x14ac:dyDescent="0.25">
      <c r="B1577">
        <v>31</v>
      </c>
      <c r="C1577" t="s">
        <v>273</v>
      </c>
      <c r="D1577">
        <v>2044</v>
      </c>
      <c r="E1577">
        <v>0</v>
      </c>
      <c r="F1577">
        <v>1000000</v>
      </c>
      <c r="G1577" s="16">
        <v>0.81</v>
      </c>
      <c r="H1577" s="16">
        <v>0.81</v>
      </c>
      <c r="I1577" s="16">
        <v>0.81</v>
      </c>
      <c r="J1577" s="16">
        <v>0.81</v>
      </c>
      <c r="K1577" s="16">
        <v>1</v>
      </c>
      <c r="L1577" s="16">
        <v>1</v>
      </c>
      <c r="M1577" s="16">
        <v>1</v>
      </c>
    </row>
    <row r="1578" spans="2:13" x14ac:dyDescent="0.25">
      <c r="B1578">
        <v>31</v>
      </c>
      <c r="C1578" t="s">
        <v>273</v>
      </c>
      <c r="D1578">
        <v>2045</v>
      </c>
      <c r="E1578">
        <v>0</v>
      </c>
      <c r="F1578">
        <v>1000000</v>
      </c>
      <c r="G1578" s="16">
        <v>0.8</v>
      </c>
      <c r="H1578" s="16">
        <v>0.8</v>
      </c>
      <c r="I1578" s="16">
        <v>0.8</v>
      </c>
      <c r="J1578" s="16">
        <v>0.8</v>
      </c>
      <c r="K1578" s="16">
        <v>1</v>
      </c>
      <c r="L1578" s="16">
        <v>1</v>
      </c>
      <c r="M1578" s="16">
        <v>1</v>
      </c>
    </row>
    <row r="1579" spans="2:13" x14ac:dyDescent="0.25">
      <c r="B1579">
        <v>31</v>
      </c>
      <c r="C1579" t="s">
        <v>273</v>
      </c>
      <c r="D1579">
        <v>2046</v>
      </c>
      <c r="E1579">
        <v>0</v>
      </c>
      <c r="F1579">
        <v>1000000</v>
      </c>
      <c r="G1579" s="16">
        <v>0.8</v>
      </c>
      <c r="H1579" s="16">
        <v>0.8</v>
      </c>
      <c r="I1579" s="16">
        <v>0.8</v>
      </c>
      <c r="J1579" s="16">
        <v>0.8</v>
      </c>
      <c r="K1579" s="16">
        <v>1</v>
      </c>
      <c r="L1579" s="16">
        <v>1</v>
      </c>
      <c r="M1579" s="16">
        <v>1</v>
      </c>
    </row>
    <row r="1580" spans="2:13" x14ac:dyDescent="0.25">
      <c r="B1580">
        <v>31</v>
      </c>
      <c r="C1580" t="s">
        <v>273</v>
      </c>
      <c r="D1580">
        <v>2047</v>
      </c>
      <c r="E1580">
        <v>0</v>
      </c>
      <c r="F1580">
        <v>1000000</v>
      </c>
      <c r="G1580" s="16">
        <v>0.8</v>
      </c>
      <c r="H1580" s="16">
        <v>0.8</v>
      </c>
      <c r="I1580" s="16">
        <v>0.8</v>
      </c>
      <c r="J1580" s="16">
        <v>0.8</v>
      </c>
      <c r="K1580" s="16">
        <v>1</v>
      </c>
      <c r="L1580" s="16">
        <v>1</v>
      </c>
      <c r="M1580" s="16">
        <v>1</v>
      </c>
    </row>
    <row r="1581" spans="2:13" x14ac:dyDescent="0.25">
      <c r="B1581">
        <v>31</v>
      </c>
      <c r="C1581" t="s">
        <v>273</v>
      </c>
      <c r="D1581">
        <v>2048</v>
      </c>
      <c r="E1581">
        <v>0</v>
      </c>
      <c r="F1581">
        <v>1000000</v>
      </c>
      <c r="G1581" s="16">
        <v>0.8</v>
      </c>
      <c r="H1581" s="16">
        <v>0.8</v>
      </c>
      <c r="I1581" s="16">
        <v>0.8</v>
      </c>
      <c r="J1581" s="16">
        <v>0.8</v>
      </c>
      <c r="K1581" s="16">
        <v>1</v>
      </c>
      <c r="L1581" s="16">
        <v>1</v>
      </c>
      <c r="M1581" s="16">
        <v>1</v>
      </c>
    </row>
    <row r="1582" spans="2:13" x14ac:dyDescent="0.25">
      <c r="B1582">
        <v>31</v>
      </c>
      <c r="C1582" t="s">
        <v>273</v>
      </c>
      <c r="D1582">
        <v>2049</v>
      </c>
      <c r="E1582">
        <v>0</v>
      </c>
      <c r="F1582">
        <v>1000000</v>
      </c>
      <c r="G1582" s="16">
        <v>0.8</v>
      </c>
      <c r="H1582" s="16">
        <v>0.8</v>
      </c>
      <c r="I1582" s="16">
        <v>0.8</v>
      </c>
      <c r="J1582" s="16">
        <v>0.8</v>
      </c>
      <c r="K1582" s="16">
        <v>1</v>
      </c>
      <c r="L1582" s="16">
        <v>1</v>
      </c>
      <c r="M1582" s="16">
        <v>1</v>
      </c>
    </row>
    <row r="1583" spans="2:13" x14ac:dyDescent="0.25">
      <c r="B1583">
        <v>31</v>
      </c>
      <c r="C1583" t="s">
        <v>273</v>
      </c>
      <c r="D1583">
        <v>2050</v>
      </c>
      <c r="E1583">
        <v>0</v>
      </c>
      <c r="F1583">
        <v>1000000</v>
      </c>
      <c r="G1583" s="16">
        <v>0.8</v>
      </c>
      <c r="H1583" s="16">
        <v>0.8</v>
      </c>
      <c r="I1583" s="16">
        <v>0.8</v>
      </c>
      <c r="J1583" s="16">
        <v>0.8</v>
      </c>
      <c r="K1583" s="16">
        <v>1</v>
      </c>
      <c r="L1583" s="16">
        <v>1</v>
      </c>
      <c r="M1583" s="16">
        <v>1</v>
      </c>
    </row>
    <row r="1584" spans="2:13" x14ac:dyDescent="0.25">
      <c r="B1584">
        <v>32</v>
      </c>
      <c r="C1584" t="s">
        <v>469</v>
      </c>
      <c r="D1584">
        <v>2020</v>
      </c>
      <c r="E1584">
        <v>0</v>
      </c>
      <c r="F1584">
        <v>1000000</v>
      </c>
      <c r="G1584" s="16">
        <v>1</v>
      </c>
      <c r="H1584" s="16">
        <v>1</v>
      </c>
      <c r="I1584" s="16">
        <v>1</v>
      </c>
      <c r="J1584" s="16">
        <v>1</v>
      </c>
      <c r="K1584" s="16">
        <v>1</v>
      </c>
      <c r="L1584" s="16">
        <v>1</v>
      </c>
      <c r="M1584" s="16">
        <v>1</v>
      </c>
    </row>
    <row r="1585" spans="2:13" x14ac:dyDescent="0.25">
      <c r="B1585">
        <v>32</v>
      </c>
      <c r="C1585" t="s">
        <v>469</v>
      </c>
      <c r="D1585">
        <v>2021</v>
      </c>
      <c r="E1585">
        <v>0</v>
      </c>
      <c r="F1585">
        <v>1000000</v>
      </c>
      <c r="G1585" s="16">
        <v>1</v>
      </c>
      <c r="H1585" s="16">
        <v>1</v>
      </c>
      <c r="I1585" s="16">
        <v>1</v>
      </c>
      <c r="J1585" s="16">
        <v>1</v>
      </c>
      <c r="K1585" s="16">
        <v>1</v>
      </c>
      <c r="L1585" s="16">
        <v>1</v>
      </c>
      <c r="M1585" s="16">
        <v>1</v>
      </c>
    </row>
    <row r="1586" spans="2:13" x14ac:dyDescent="0.25">
      <c r="B1586">
        <v>32</v>
      </c>
      <c r="C1586" t="s">
        <v>469</v>
      </c>
      <c r="D1586">
        <v>2022</v>
      </c>
      <c r="E1586">
        <v>0</v>
      </c>
      <c r="F1586">
        <v>1000000</v>
      </c>
      <c r="G1586" s="16">
        <v>1</v>
      </c>
      <c r="H1586" s="16">
        <v>1</v>
      </c>
      <c r="I1586" s="16">
        <v>1</v>
      </c>
      <c r="J1586" s="16">
        <v>1</v>
      </c>
      <c r="K1586" s="16">
        <v>1</v>
      </c>
      <c r="L1586" s="16">
        <v>1</v>
      </c>
      <c r="M1586" s="16">
        <v>1</v>
      </c>
    </row>
    <row r="1587" spans="2:13" x14ac:dyDescent="0.25">
      <c r="B1587">
        <v>32</v>
      </c>
      <c r="C1587" t="s">
        <v>469</v>
      </c>
      <c r="D1587">
        <v>2023</v>
      </c>
      <c r="E1587">
        <v>0</v>
      </c>
      <c r="F1587">
        <v>1000000</v>
      </c>
      <c r="G1587" s="16">
        <v>1</v>
      </c>
      <c r="H1587" s="16">
        <v>1</v>
      </c>
      <c r="I1587" s="16">
        <v>1</v>
      </c>
      <c r="J1587" s="16">
        <v>1</v>
      </c>
      <c r="K1587" s="16">
        <v>1</v>
      </c>
      <c r="L1587" s="16">
        <v>1</v>
      </c>
      <c r="M1587" s="16">
        <v>1</v>
      </c>
    </row>
    <row r="1588" spans="2:13" x14ac:dyDescent="0.25">
      <c r="B1588">
        <v>32</v>
      </c>
      <c r="C1588" t="s">
        <v>469</v>
      </c>
      <c r="D1588">
        <v>2024</v>
      </c>
      <c r="E1588">
        <v>0</v>
      </c>
      <c r="F1588">
        <v>1000000</v>
      </c>
      <c r="G1588" s="16">
        <v>1</v>
      </c>
      <c r="H1588" s="16">
        <v>1</v>
      </c>
      <c r="I1588" s="16">
        <v>1</v>
      </c>
      <c r="J1588" s="16">
        <v>1</v>
      </c>
      <c r="K1588" s="16">
        <v>1</v>
      </c>
      <c r="L1588" s="16">
        <v>1</v>
      </c>
      <c r="M1588" s="16">
        <v>1</v>
      </c>
    </row>
    <row r="1589" spans="2:13" x14ac:dyDescent="0.25">
      <c r="B1589">
        <v>32</v>
      </c>
      <c r="C1589" t="s">
        <v>469</v>
      </c>
      <c r="D1589">
        <v>2025</v>
      </c>
      <c r="E1589">
        <v>0</v>
      </c>
      <c r="F1589">
        <v>1000000</v>
      </c>
      <c r="G1589" s="16">
        <v>1</v>
      </c>
      <c r="H1589" s="16">
        <v>1</v>
      </c>
      <c r="I1589" s="16">
        <v>1</v>
      </c>
      <c r="J1589" s="16">
        <v>1</v>
      </c>
      <c r="K1589" s="16">
        <v>1</v>
      </c>
      <c r="L1589" s="16">
        <v>1</v>
      </c>
      <c r="M1589" s="16">
        <v>1</v>
      </c>
    </row>
    <row r="1590" spans="2:13" x14ac:dyDescent="0.25">
      <c r="B1590">
        <v>32</v>
      </c>
      <c r="C1590" t="s">
        <v>469</v>
      </c>
      <c r="D1590">
        <v>2026</v>
      </c>
      <c r="E1590">
        <v>0</v>
      </c>
      <c r="F1590">
        <v>1000000</v>
      </c>
      <c r="G1590" s="16">
        <v>0.99</v>
      </c>
      <c r="H1590" s="16">
        <v>0.99</v>
      </c>
      <c r="I1590" s="16">
        <v>0.99</v>
      </c>
      <c r="J1590" s="16">
        <v>0.99</v>
      </c>
      <c r="K1590" s="16">
        <v>1</v>
      </c>
      <c r="L1590" s="16">
        <v>1</v>
      </c>
      <c r="M1590" s="16">
        <v>1</v>
      </c>
    </row>
    <row r="1591" spans="2:13" x14ac:dyDescent="0.25">
      <c r="B1591">
        <v>32</v>
      </c>
      <c r="C1591" t="s">
        <v>469</v>
      </c>
      <c r="D1591">
        <v>2027</v>
      </c>
      <c r="E1591">
        <v>0</v>
      </c>
      <c r="F1591">
        <v>1000000</v>
      </c>
      <c r="G1591" s="16">
        <v>0.98</v>
      </c>
      <c r="H1591" s="16">
        <v>0.98</v>
      </c>
      <c r="I1591" s="16">
        <v>0.98</v>
      </c>
      <c r="J1591" s="16">
        <v>0.98</v>
      </c>
      <c r="K1591" s="16">
        <v>1</v>
      </c>
      <c r="L1591" s="16">
        <v>1</v>
      </c>
      <c r="M1591" s="16">
        <v>1</v>
      </c>
    </row>
    <row r="1592" spans="2:13" x14ac:dyDescent="0.25">
      <c r="B1592">
        <v>32</v>
      </c>
      <c r="C1592" t="s">
        <v>469</v>
      </c>
      <c r="D1592">
        <v>2028</v>
      </c>
      <c r="E1592">
        <v>0</v>
      </c>
      <c r="F1592">
        <v>1000000</v>
      </c>
      <c r="G1592" s="16">
        <v>0.97</v>
      </c>
      <c r="H1592" s="16">
        <v>0.97</v>
      </c>
      <c r="I1592" s="16">
        <v>0.97</v>
      </c>
      <c r="J1592" s="16">
        <v>0.97</v>
      </c>
      <c r="K1592" s="16">
        <v>1</v>
      </c>
      <c r="L1592" s="16">
        <v>1</v>
      </c>
      <c r="M1592" s="16">
        <v>1</v>
      </c>
    </row>
    <row r="1593" spans="2:13" x14ac:dyDescent="0.25">
      <c r="B1593">
        <v>32</v>
      </c>
      <c r="C1593" t="s">
        <v>469</v>
      </c>
      <c r="D1593">
        <v>2029</v>
      </c>
      <c r="E1593">
        <v>0</v>
      </c>
      <c r="F1593">
        <v>1000000</v>
      </c>
      <c r="G1593" s="16">
        <v>0.96</v>
      </c>
      <c r="H1593" s="16">
        <v>0.96</v>
      </c>
      <c r="I1593" s="16">
        <v>0.96</v>
      </c>
      <c r="J1593" s="16">
        <v>0.96</v>
      </c>
      <c r="K1593" s="16">
        <v>1</v>
      </c>
      <c r="L1593" s="16">
        <v>1</v>
      </c>
      <c r="M1593" s="16">
        <v>1</v>
      </c>
    </row>
    <row r="1594" spans="2:13" x14ac:dyDescent="0.25">
      <c r="B1594">
        <v>32</v>
      </c>
      <c r="C1594" t="s">
        <v>469</v>
      </c>
      <c r="D1594">
        <v>2030</v>
      </c>
      <c r="E1594">
        <v>0</v>
      </c>
      <c r="F1594">
        <v>1000000</v>
      </c>
      <c r="G1594" s="16">
        <v>0.95</v>
      </c>
      <c r="H1594" s="16">
        <v>0.95</v>
      </c>
      <c r="I1594" s="16">
        <v>0.95</v>
      </c>
      <c r="J1594" s="16">
        <v>0.95</v>
      </c>
      <c r="K1594" s="16">
        <v>1</v>
      </c>
      <c r="L1594" s="16">
        <v>1</v>
      </c>
      <c r="M1594" s="16">
        <v>1</v>
      </c>
    </row>
    <row r="1595" spans="2:13" x14ac:dyDescent="0.25">
      <c r="B1595">
        <v>32</v>
      </c>
      <c r="C1595" t="s">
        <v>469</v>
      </c>
      <c r="D1595">
        <v>2031</v>
      </c>
      <c r="E1595">
        <v>0</v>
      </c>
      <c r="F1595">
        <v>1000000</v>
      </c>
      <c r="G1595" s="16">
        <v>0.94</v>
      </c>
      <c r="H1595" s="16">
        <v>0.94</v>
      </c>
      <c r="I1595" s="16">
        <v>0.94</v>
      </c>
      <c r="J1595" s="16">
        <v>0.94</v>
      </c>
      <c r="K1595" s="16">
        <v>1</v>
      </c>
      <c r="L1595" s="16">
        <v>1</v>
      </c>
      <c r="M1595" s="16">
        <v>1</v>
      </c>
    </row>
    <row r="1596" spans="2:13" x14ac:dyDescent="0.25">
      <c r="B1596">
        <v>32</v>
      </c>
      <c r="C1596" t="s">
        <v>469</v>
      </c>
      <c r="D1596">
        <v>2032</v>
      </c>
      <c r="E1596">
        <v>0</v>
      </c>
      <c r="F1596">
        <v>1000000</v>
      </c>
      <c r="G1596" s="16">
        <v>0.93</v>
      </c>
      <c r="H1596" s="16">
        <v>0.93</v>
      </c>
      <c r="I1596" s="16">
        <v>0.93</v>
      </c>
      <c r="J1596" s="16">
        <v>0.93</v>
      </c>
      <c r="K1596" s="16">
        <v>1</v>
      </c>
      <c r="L1596" s="16">
        <v>1</v>
      </c>
      <c r="M1596" s="16">
        <v>1</v>
      </c>
    </row>
    <row r="1597" spans="2:13" x14ac:dyDescent="0.25">
      <c r="B1597">
        <v>32</v>
      </c>
      <c r="C1597" t="s">
        <v>469</v>
      </c>
      <c r="D1597">
        <v>2033</v>
      </c>
      <c r="E1597">
        <v>0</v>
      </c>
      <c r="F1597">
        <v>1000000</v>
      </c>
      <c r="G1597" s="16">
        <v>0.92</v>
      </c>
      <c r="H1597" s="16">
        <v>0.92</v>
      </c>
      <c r="I1597" s="16">
        <v>0.92</v>
      </c>
      <c r="J1597" s="16">
        <v>0.92</v>
      </c>
      <c r="K1597" s="16">
        <v>1</v>
      </c>
      <c r="L1597" s="16">
        <v>1</v>
      </c>
      <c r="M1597" s="16">
        <v>1</v>
      </c>
    </row>
    <row r="1598" spans="2:13" x14ac:dyDescent="0.25">
      <c r="B1598">
        <v>32</v>
      </c>
      <c r="C1598" t="s">
        <v>469</v>
      </c>
      <c r="D1598">
        <v>2034</v>
      </c>
      <c r="E1598">
        <v>0</v>
      </c>
      <c r="F1598">
        <v>1000000</v>
      </c>
      <c r="G1598" s="16">
        <v>0.91</v>
      </c>
      <c r="H1598" s="16">
        <v>0.91</v>
      </c>
      <c r="I1598" s="16">
        <v>0.91</v>
      </c>
      <c r="J1598" s="16">
        <v>0.91</v>
      </c>
      <c r="K1598" s="16">
        <v>1</v>
      </c>
      <c r="L1598" s="16">
        <v>1</v>
      </c>
      <c r="M1598" s="16">
        <v>1</v>
      </c>
    </row>
    <row r="1599" spans="2:13" x14ac:dyDescent="0.25">
      <c r="B1599">
        <v>32</v>
      </c>
      <c r="C1599" t="s">
        <v>469</v>
      </c>
      <c r="D1599">
        <v>2035</v>
      </c>
      <c r="E1599">
        <v>0</v>
      </c>
      <c r="F1599">
        <v>1000000</v>
      </c>
      <c r="G1599" s="16">
        <v>0.9</v>
      </c>
      <c r="H1599" s="16">
        <v>0.9</v>
      </c>
      <c r="I1599" s="16">
        <v>0.9</v>
      </c>
      <c r="J1599" s="16">
        <v>0.9</v>
      </c>
      <c r="K1599" s="16">
        <v>1</v>
      </c>
      <c r="L1599" s="16">
        <v>1</v>
      </c>
      <c r="M1599" s="16">
        <v>1</v>
      </c>
    </row>
    <row r="1600" spans="2:13" x14ac:dyDescent="0.25">
      <c r="B1600">
        <v>32</v>
      </c>
      <c r="C1600" t="s">
        <v>469</v>
      </c>
      <c r="D1600">
        <v>2036</v>
      </c>
      <c r="E1600">
        <v>0</v>
      </c>
      <c r="F1600">
        <v>1000000</v>
      </c>
      <c r="G1600" s="16">
        <v>0.89</v>
      </c>
      <c r="H1600" s="16">
        <v>0.89</v>
      </c>
      <c r="I1600" s="16">
        <v>0.89</v>
      </c>
      <c r="J1600" s="16">
        <v>0.89</v>
      </c>
      <c r="K1600" s="16">
        <v>1</v>
      </c>
      <c r="L1600" s="16">
        <v>1</v>
      </c>
      <c r="M1600" s="16">
        <v>1</v>
      </c>
    </row>
    <row r="1601" spans="2:13" x14ac:dyDescent="0.25">
      <c r="B1601">
        <v>32</v>
      </c>
      <c r="C1601" t="s">
        <v>469</v>
      </c>
      <c r="D1601">
        <v>2037</v>
      </c>
      <c r="E1601">
        <v>0</v>
      </c>
      <c r="F1601">
        <v>1000000</v>
      </c>
      <c r="G1601" s="16">
        <v>0.88</v>
      </c>
      <c r="H1601" s="16">
        <v>0.88</v>
      </c>
      <c r="I1601" s="16">
        <v>0.88</v>
      </c>
      <c r="J1601" s="16">
        <v>0.88</v>
      </c>
      <c r="K1601" s="16">
        <v>1</v>
      </c>
      <c r="L1601" s="16">
        <v>1</v>
      </c>
      <c r="M1601" s="16">
        <v>1</v>
      </c>
    </row>
    <row r="1602" spans="2:13" x14ac:dyDescent="0.25">
      <c r="B1602">
        <v>32</v>
      </c>
      <c r="C1602" t="s">
        <v>469</v>
      </c>
      <c r="D1602">
        <v>2038</v>
      </c>
      <c r="E1602">
        <v>0</v>
      </c>
      <c r="F1602">
        <v>1000000</v>
      </c>
      <c r="G1602" s="16">
        <v>0.87</v>
      </c>
      <c r="H1602" s="16">
        <v>0.87</v>
      </c>
      <c r="I1602" s="16">
        <v>0.87</v>
      </c>
      <c r="J1602" s="16">
        <v>0.87</v>
      </c>
      <c r="K1602" s="16">
        <v>1</v>
      </c>
      <c r="L1602" s="16">
        <v>1</v>
      </c>
      <c r="M1602" s="16">
        <v>1</v>
      </c>
    </row>
    <row r="1603" spans="2:13" x14ac:dyDescent="0.25">
      <c r="B1603">
        <v>32</v>
      </c>
      <c r="C1603" t="s">
        <v>469</v>
      </c>
      <c r="D1603">
        <v>2039</v>
      </c>
      <c r="E1603">
        <v>0</v>
      </c>
      <c r="F1603">
        <v>1000000</v>
      </c>
      <c r="G1603" s="16">
        <v>0.86</v>
      </c>
      <c r="H1603" s="16">
        <v>0.86</v>
      </c>
      <c r="I1603" s="16">
        <v>0.86</v>
      </c>
      <c r="J1603" s="16">
        <v>0.86</v>
      </c>
      <c r="K1603" s="16">
        <v>1</v>
      </c>
      <c r="L1603" s="16">
        <v>1</v>
      </c>
      <c r="M1603" s="16">
        <v>1</v>
      </c>
    </row>
    <row r="1604" spans="2:13" x14ac:dyDescent="0.25">
      <c r="B1604">
        <v>32</v>
      </c>
      <c r="C1604" t="s">
        <v>469</v>
      </c>
      <c r="D1604">
        <v>2040</v>
      </c>
      <c r="E1604">
        <v>0</v>
      </c>
      <c r="F1604">
        <v>1000000</v>
      </c>
      <c r="G1604" s="16">
        <v>0.85</v>
      </c>
      <c r="H1604" s="16">
        <v>0.85</v>
      </c>
      <c r="I1604" s="16">
        <v>0.85</v>
      </c>
      <c r="J1604" s="16">
        <v>0.85</v>
      </c>
      <c r="K1604" s="16">
        <v>1</v>
      </c>
      <c r="L1604" s="16">
        <v>1</v>
      </c>
      <c r="M1604" s="16">
        <v>1</v>
      </c>
    </row>
    <row r="1605" spans="2:13" x14ac:dyDescent="0.25">
      <c r="B1605">
        <v>32</v>
      </c>
      <c r="C1605" t="s">
        <v>469</v>
      </c>
      <c r="D1605">
        <v>2041</v>
      </c>
      <c r="E1605">
        <v>0</v>
      </c>
      <c r="F1605">
        <v>1000000</v>
      </c>
      <c r="G1605" s="16">
        <v>0.84</v>
      </c>
      <c r="H1605" s="16">
        <v>0.84</v>
      </c>
      <c r="I1605" s="16">
        <v>0.84</v>
      </c>
      <c r="J1605" s="16">
        <v>0.84</v>
      </c>
      <c r="K1605" s="16">
        <v>1</v>
      </c>
      <c r="L1605" s="16">
        <v>1</v>
      </c>
      <c r="M1605" s="16">
        <v>1</v>
      </c>
    </row>
    <row r="1606" spans="2:13" x14ac:dyDescent="0.25">
      <c r="B1606">
        <v>32</v>
      </c>
      <c r="C1606" t="s">
        <v>469</v>
      </c>
      <c r="D1606">
        <v>2042</v>
      </c>
      <c r="E1606">
        <v>0</v>
      </c>
      <c r="F1606">
        <v>1000000</v>
      </c>
      <c r="G1606" s="16">
        <v>0.83</v>
      </c>
      <c r="H1606" s="16">
        <v>0.83</v>
      </c>
      <c r="I1606" s="16">
        <v>0.83</v>
      </c>
      <c r="J1606" s="16">
        <v>0.83</v>
      </c>
      <c r="K1606" s="16">
        <v>1</v>
      </c>
      <c r="L1606" s="16">
        <v>1</v>
      </c>
      <c r="M1606" s="16">
        <v>1</v>
      </c>
    </row>
    <row r="1607" spans="2:13" x14ac:dyDescent="0.25">
      <c r="B1607">
        <v>32</v>
      </c>
      <c r="C1607" t="s">
        <v>469</v>
      </c>
      <c r="D1607">
        <v>2043</v>
      </c>
      <c r="E1607">
        <v>0</v>
      </c>
      <c r="F1607">
        <v>1000000</v>
      </c>
      <c r="G1607" s="16">
        <v>0.82</v>
      </c>
      <c r="H1607" s="16">
        <v>0.82</v>
      </c>
      <c r="I1607" s="16">
        <v>0.82</v>
      </c>
      <c r="J1607" s="16">
        <v>0.82</v>
      </c>
      <c r="K1607" s="16">
        <v>1</v>
      </c>
      <c r="L1607" s="16">
        <v>1</v>
      </c>
      <c r="M1607" s="16">
        <v>1</v>
      </c>
    </row>
    <row r="1608" spans="2:13" x14ac:dyDescent="0.25">
      <c r="B1608">
        <v>32</v>
      </c>
      <c r="C1608" t="s">
        <v>469</v>
      </c>
      <c r="D1608">
        <v>2044</v>
      </c>
      <c r="E1608">
        <v>0</v>
      </c>
      <c r="F1608">
        <v>1000000</v>
      </c>
      <c r="G1608" s="16">
        <v>0.81</v>
      </c>
      <c r="H1608" s="16">
        <v>0.81</v>
      </c>
      <c r="I1608" s="16">
        <v>0.81</v>
      </c>
      <c r="J1608" s="16">
        <v>0.81</v>
      </c>
      <c r="K1608" s="16">
        <v>1</v>
      </c>
      <c r="L1608" s="16">
        <v>1</v>
      </c>
      <c r="M1608" s="16">
        <v>1</v>
      </c>
    </row>
    <row r="1609" spans="2:13" x14ac:dyDescent="0.25">
      <c r="B1609">
        <v>32</v>
      </c>
      <c r="C1609" t="s">
        <v>469</v>
      </c>
      <c r="D1609">
        <v>2045</v>
      </c>
      <c r="E1609">
        <v>0</v>
      </c>
      <c r="F1609">
        <v>1000000</v>
      </c>
      <c r="G1609" s="16">
        <v>0.8</v>
      </c>
      <c r="H1609" s="16">
        <v>0.8</v>
      </c>
      <c r="I1609" s="16">
        <v>0.8</v>
      </c>
      <c r="J1609" s="16">
        <v>0.8</v>
      </c>
      <c r="K1609" s="16">
        <v>1</v>
      </c>
      <c r="L1609" s="16">
        <v>1</v>
      </c>
      <c r="M1609" s="16">
        <v>1</v>
      </c>
    </row>
    <row r="1610" spans="2:13" x14ac:dyDescent="0.25">
      <c r="B1610">
        <v>32</v>
      </c>
      <c r="C1610" t="s">
        <v>469</v>
      </c>
      <c r="D1610">
        <v>2046</v>
      </c>
      <c r="E1610">
        <v>0</v>
      </c>
      <c r="F1610">
        <v>1000000</v>
      </c>
      <c r="G1610" s="16">
        <v>0.8</v>
      </c>
      <c r="H1610" s="16">
        <v>0.8</v>
      </c>
      <c r="I1610" s="16">
        <v>0.8</v>
      </c>
      <c r="J1610" s="16">
        <v>0.8</v>
      </c>
      <c r="K1610" s="16">
        <v>1</v>
      </c>
      <c r="L1610" s="16">
        <v>1</v>
      </c>
      <c r="M1610" s="16">
        <v>1</v>
      </c>
    </row>
    <row r="1611" spans="2:13" x14ac:dyDescent="0.25">
      <c r="B1611">
        <v>32</v>
      </c>
      <c r="C1611" t="s">
        <v>469</v>
      </c>
      <c r="D1611">
        <v>2047</v>
      </c>
      <c r="E1611">
        <v>0</v>
      </c>
      <c r="F1611">
        <v>1000000</v>
      </c>
      <c r="G1611" s="16">
        <v>0.8</v>
      </c>
      <c r="H1611" s="16">
        <v>0.8</v>
      </c>
      <c r="I1611" s="16">
        <v>0.8</v>
      </c>
      <c r="J1611" s="16">
        <v>0.8</v>
      </c>
      <c r="K1611" s="16">
        <v>1</v>
      </c>
      <c r="L1611" s="16">
        <v>1</v>
      </c>
      <c r="M1611" s="16">
        <v>1</v>
      </c>
    </row>
    <row r="1612" spans="2:13" x14ac:dyDescent="0.25">
      <c r="B1612">
        <v>32</v>
      </c>
      <c r="C1612" t="s">
        <v>469</v>
      </c>
      <c r="D1612">
        <v>2048</v>
      </c>
      <c r="E1612">
        <v>0</v>
      </c>
      <c r="F1612">
        <v>1000000</v>
      </c>
      <c r="G1612" s="16">
        <v>0.8</v>
      </c>
      <c r="H1612" s="16">
        <v>0.8</v>
      </c>
      <c r="I1612" s="16">
        <v>0.8</v>
      </c>
      <c r="J1612" s="16">
        <v>0.8</v>
      </c>
      <c r="K1612" s="16">
        <v>1</v>
      </c>
      <c r="L1612" s="16">
        <v>1</v>
      </c>
      <c r="M1612" s="16">
        <v>1</v>
      </c>
    </row>
    <row r="1613" spans="2:13" x14ac:dyDescent="0.25">
      <c r="B1613">
        <v>32</v>
      </c>
      <c r="C1613" t="s">
        <v>469</v>
      </c>
      <c r="D1613">
        <v>2049</v>
      </c>
      <c r="E1613">
        <v>0</v>
      </c>
      <c r="F1613">
        <v>1000000</v>
      </c>
      <c r="G1613" s="16">
        <v>0.8</v>
      </c>
      <c r="H1613" s="16">
        <v>0.8</v>
      </c>
      <c r="I1613" s="16">
        <v>0.8</v>
      </c>
      <c r="J1613" s="16">
        <v>0.8</v>
      </c>
      <c r="K1613" s="16">
        <v>1</v>
      </c>
      <c r="L1613" s="16">
        <v>1</v>
      </c>
      <c r="M1613" s="16">
        <v>1</v>
      </c>
    </row>
    <row r="1614" spans="2:13" x14ac:dyDescent="0.25">
      <c r="B1614">
        <v>32</v>
      </c>
      <c r="C1614" t="s">
        <v>469</v>
      </c>
      <c r="D1614">
        <v>2050</v>
      </c>
      <c r="E1614">
        <v>0</v>
      </c>
      <c r="F1614">
        <v>1000000</v>
      </c>
      <c r="G1614" s="16">
        <v>0.8</v>
      </c>
      <c r="H1614" s="16">
        <v>0.8</v>
      </c>
      <c r="I1614" s="16">
        <v>0.8</v>
      </c>
      <c r="J1614" s="16">
        <v>0.8</v>
      </c>
      <c r="K1614" s="16">
        <v>1</v>
      </c>
      <c r="L1614" s="16">
        <v>1</v>
      </c>
      <c r="M1614" s="16">
        <v>1</v>
      </c>
    </row>
    <row r="1615" spans="2:13" x14ac:dyDescent="0.25">
      <c r="B1615">
        <v>33</v>
      </c>
      <c r="C1615" t="s">
        <v>473</v>
      </c>
      <c r="D1615">
        <v>2020</v>
      </c>
      <c r="E1615">
        <v>0</v>
      </c>
      <c r="F1615">
        <v>1000000</v>
      </c>
      <c r="G1615" s="16">
        <v>1</v>
      </c>
      <c r="H1615" s="16">
        <v>1</v>
      </c>
      <c r="I1615" s="16">
        <v>1</v>
      </c>
      <c r="J1615" s="16">
        <v>1</v>
      </c>
      <c r="K1615" s="16">
        <v>1</v>
      </c>
      <c r="L1615" s="16">
        <v>1</v>
      </c>
      <c r="M1615" s="16">
        <v>1</v>
      </c>
    </row>
    <row r="1616" spans="2:13" x14ac:dyDescent="0.25">
      <c r="B1616">
        <v>33</v>
      </c>
      <c r="C1616" t="s">
        <v>473</v>
      </c>
      <c r="D1616">
        <v>2021</v>
      </c>
      <c r="E1616">
        <v>0</v>
      </c>
      <c r="F1616">
        <v>1000000</v>
      </c>
      <c r="G1616" s="16">
        <v>1</v>
      </c>
      <c r="H1616" s="16">
        <v>1</v>
      </c>
      <c r="I1616" s="16">
        <v>1</v>
      </c>
      <c r="J1616" s="16">
        <v>1</v>
      </c>
      <c r="K1616" s="16">
        <v>1</v>
      </c>
      <c r="L1616" s="16">
        <v>1</v>
      </c>
      <c r="M1616" s="16">
        <v>1</v>
      </c>
    </row>
    <row r="1617" spans="2:13" x14ac:dyDescent="0.25">
      <c r="B1617">
        <v>33</v>
      </c>
      <c r="C1617" t="s">
        <v>473</v>
      </c>
      <c r="D1617">
        <v>2022</v>
      </c>
      <c r="E1617">
        <v>0</v>
      </c>
      <c r="F1617">
        <v>1000000</v>
      </c>
      <c r="G1617" s="16">
        <v>1</v>
      </c>
      <c r="H1617" s="16">
        <v>1</v>
      </c>
      <c r="I1617" s="16">
        <v>1</v>
      </c>
      <c r="J1617" s="16">
        <v>1</v>
      </c>
      <c r="K1617" s="16">
        <v>1</v>
      </c>
      <c r="L1617" s="16">
        <v>1</v>
      </c>
      <c r="M1617" s="16">
        <v>1</v>
      </c>
    </row>
    <row r="1618" spans="2:13" x14ac:dyDescent="0.25">
      <c r="B1618">
        <v>33</v>
      </c>
      <c r="C1618" t="s">
        <v>473</v>
      </c>
      <c r="D1618">
        <v>2023</v>
      </c>
      <c r="E1618">
        <v>0</v>
      </c>
      <c r="F1618">
        <v>1000000</v>
      </c>
      <c r="G1618" s="16">
        <v>1</v>
      </c>
      <c r="H1618" s="16">
        <v>1</v>
      </c>
      <c r="I1618" s="16">
        <v>1</v>
      </c>
      <c r="J1618" s="16">
        <v>1</v>
      </c>
      <c r="K1618" s="16">
        <v>1</v>
      </c>
      <c r="L1618" s="16">
        <v>1</v>
      </c>
      <c r="M1618" s="16">
        <v>1</v>
      </c>
    </row>
    <row r="1619" spans="2:13" x14ac:dyDescent="0.25">
      <c r="B1619">
        <v>33</v>
      </c>
      <c r="C1619" t="s">
        <v>473</v>
      </c>
      <c r="D1619">
        <v>2024</v>
      </c>
      <c r="E1619">
        <v>0</v>
      </c>
      <c r="F1619">
        <v>1000000</v>
      </c>
      <c r="G1619" s="16">
        <v>1</v>
      </c>
      <c r="H1619" s="16">
        <v>1</v>
      </c>
      <c r="I1619" s="16">
        <v>1</v>
      </c>
      <c r="J1619" s="16">
        <v>1</v>
      </c>
      <c r="K1619" s="16">
        <v>1</v>
      </c>
      <c r="L1619" s="16">
        <v>1</v>
      </c>
      <c r="M1619" s="16">
        <v>1</v>
      </c>
    </row>
    <row r="1620" spans="2:13" x14ac:dyDescent="0.25">
      <c r="B1620">
        <v>33</v>
      </c>
      <c r="C1620" t="s">
        <v>473</v>
      </c>
      <c r="D1620">
        <v>2025</v>
      </c>
      <c r="E1620">
        <v>0</v>
      </c>
      <c r="F1620">
        <v>1000000</v>
      </c>
      <c r="G1620" s="16">
        <v>1</v>
      </c>
      <c r="H1620" s="16">
        <v>1</v>
      </c>
      <c r="I1620" s="16">
        <v>1</v>
      </c>
      <c r="J1620" s="16">
        <v>1</v>
      </c>
      <c r="K1620" s="16">
        <v>1</v>
      </c>
      <c r="L1620" s="16">
        <v>1</v>
      </c>
      <c r="M1620" s="16">
        <v>1</v>
      </c>
    </row>
    <row r="1621" spans="2:13" x14ac:dyDescent="0.25">
      <c r="B1621">
        <v>33</v>
      </c>
      <c r="C1621" t="s">
        <v>473</v>
      </c>
      <c r="D1621">
        <v>2026</v>
      </c>
      <c r="E1621">
        <v>0</v>
      </c>
      <c r="F1621">
        <v>1000000</v>
      </c>
      <c r="G1621" s="16">
        <v>0.99</v>
      </c>
      <c r="H1621" s="16">
        <v>0.99</v>
      </c>
      <c r="I1621" s="16">
        <v>0.99</v>
      </c>
      <c r="J1621" s="16">
        <v>0.99</v>
      </c>
      <c r="K1621" s="16">
        <v>1</v>
      </c>
      <c r="L1621" s="16">
        <v>1</v>
      </c>
      <c r="M1621" s="16">
        <v>1</v>
      </c>
    </row>
    <row r="1622" spans="2:13" x14ac:dyDescent="0.25">
      <c r="B1622">
        <v>33</v>
      </c>
      <c r="C1622" t="s">
        <v>473</v>
      </c>
      <c r="D1622">
        <v>2027</v>
      </c>
      <c r="E1622">
        <v>0</v>
      </c>
      <c r="F1622">
        <v>1000000</v>
      </c>
      <c r="G1622" s="16">
        <v>0.98</v>
      </c>
      <c r="H1622" s="16">
        <v>0.98</v>
      </c>
      <c r="I1622" s="16">
        <v>0.98</v>
      </c>
      <c r="J1622" s="16">
        <v>0.98</v>
      </c>
      <c r="K1622" s="16">
        <v>1</v>
      </c>
      <c r="L1622" s="16">
        <v>1</v>
      </c>
      <c r="M1622" s="16">
        <v>1</v>
      </c>
    </row>
    <row r="1623" spans="2:13" x14ac:dyDescent="0.25">
      <c r="B1623">
        <v>33</v>
      </c>
      <c r="C1623" t="s">
        <v>473</v>
      </c>
      <c r="D1623">
        <v>2028</v>
      </c>
      <c r="E1623">
        <v>0</v>
      </c>
      <c r="F1623">
        <v>1000000</v>
      </c>
      <c r="G1623" s="16">
        <v>0.97</v>
      </c>
      <c r="H1623" s="16">
        <v>0.97</v>
      </c>
      <c r="I1623" s="16">
        <v>0.97</v>
      </c>
      <c r="J1623" s="16">
        <v>0.97</v>
      </c>
      <c r="K1623" s="16">
        <v>1</v>
      </c>
      <c r="L1623" s="16">
        <v>1</v>
      </c>
      <c r="M1623" s="16">
        <v>1</v>
      </c>
    </row>
    <row r="1624" spans="2:13" x14ac:dyDescent="0.25">
      <c r="B1624">
        <v>33</v>
      </c>
      <c r="C1624" t="s">
        <v>473</v>
      </c>
      <c r="D1624">
        <v>2029</v>
      </c>
      <c r="E1624">
        <v>0</v>
      </c>
      <c r="F1624">
        <v>1000000</v>
      </c>
      <c r="G1624" s="16">
        <v>0.96</v>
      </c>
      <c r="H1624" s="16">
        <v>0.96</v>
      </c>
      <c r="I1624" s="16">
        <v>0.96</v>
      </c>
      <c r="J1624" s="16">
        <v>0.96</v>
      </c>
      <c r="K1624" s="16">
        <v>1</v>
      </c>
      <c r="L1624" s="16">
        <v>1</v>
      </c>
      <c r="M1624" s="16">
        <v>1</v>
      </c>
    </row>
    <row r="1625" spans="2:13" x14ac:dyDescent="0.25">
      <c r="B1625">
        <v>33</v>
      </c>
      <c r="C1625" t="s">
        <v>473</v>
      </c>
      <c r="D1625">
        <v>2030</v>
      </c>
      <c r="E1625">
        <v>0</v>
      </c>
      <c r="F1625">
        <v>1000000</v>
      </c>
      <c r="G1625" s="16">
        <v>0.95</v>
      </c>
      <c r="H1625" s="16">
        <v>0.95</v>
      </c>
      <c r="I1625" s="16">
        <v>0.95</v>
      </c>
      <c r="J1625" s="16">
        <v>0.95</v>
      </c>
      <c r="K1625" s="16">
        <v>1</v>
      </c>
      <c r="L1625" s="16">
        <v>1</v>
      </c>
      <c r="M1625" s="16">
        <v>1</v>
      </c>
    </row>
    <row r="1626" spans="2:13" x14ac:dyDescent="0.25">
      <c r="B1626">
        <v>33</v>
      </c>
      <c r="C1626" t="s">
        <v>473</v>
      </c>
      <c r="D1626">
        <v>2031</v>
      </c>
      <c r="E1626">
        <v>0</v>
      </c>
      <c r="F1626">
        <v>1000000</v>
      </c>
      <c r="G1626" s="16">
        <v>0.94</v>
      </c>
      <c r="H1626" s="16">
        <v>0.94</v>
      </c>
      <c r="I1626" s="16">
        <v>0.94</v>
      </c>
      <c r="J1626" s="16">
        <v>0.94</v>
      </c>
      <c r="K1626" s="16">
        <v>1</v>
      </c>
      <c r="L1626" s="16">
        <v>1</v>
      </c>
      <c r="M1626" s="16">
        <v>1</v>
      </c>
    </row>
    <row r="1627" spans="2:13" x14ac:dyDescent="0.25">
      <c r="B1627">
        <v>33</v>
      </c>
      <c r="C1627" t="s">
        <v>473</v>
      </c>
      <c r="D1627">
        <v>2032</v>
      </c>
      <c r="E1627">
        <v>0</v>
      </c>
      <c r="F1627">
        <v>1000000</v>
      </c>
      <c r="G1627" s="16">
        <v>0.93</v>
      </c>
      <c r="H1627" s="16">
        <v>0.93</v>
      </c>
      <c r="I1627" s="16">
        <v>0.93</v>
      </c>
      <c r="J1627" s="16">
        <v>0.93</v>
      </c>
      <c r="K1627" s="16">
        <v>1</v>
      </c>
      <c r="L1627" s="16">
        <v>1</v>
      </c>
      <c r="M1627" s="16">
        <v>1</v>
      </c>
    </row>
    <row r="1628" spans="2:13" x14ac:dyDescent="0.25">
      <c r="B1628">
        <v>33</v>
      </c>
      <c r="C1628" t="s">
        <v>473</v>
      </c>
      <c r="D1628">
        <v>2033</v>
      </c>
      <c r="E1628">
        <v>0</v>
      </c>
      <c r="F1628">
        <v>1000000</v>
      </c>
      <c r="G1628" s="16">
        <v>0.92</v>
      </c>
      <c r="H1628" s="16">
        <v>0.92</v>
      </c>
      <c r="I1628" s="16">
        <v>0.92</v>
      </c>
      <c r="J1628" s="16">
        <v>0.92</v>
      </c>
      <c r="K1628" s="16">
        <v>1</v>
      </c>
      <c r="L1628" s="16">
        <v>1</v>
      </c>
      <c r="M1628" s="16">
        <v>1</v>
      </c>
    </row>
    <row r="1629" spans="2:13" x14ac:dyDescent="0.25">
      <c r="B1629">
        <v>33</v>
      </c>
      <c r="C1629" t="s">
        <v>473</v>
      </c>
      <c r="D1629">
        <v>2034</v>
      </c>
      <c r="E1629">
        <v>0</v>
      </c>
      <c r="F1629">
        <v>1000000</v>
      </c>
      <c r="G1629" s="16">
        <v>0.91</v>
      </c>
      <c r="H1629" s="16">
        <v>0.91</v>
      </c>
      <c r="I1629" s="16">
        <v>0.91</v>
      </c>
      <c r="J1629" s="16">
        <v>0.91</v>
      </c>
      <c r="K1629" s="16">
        <v>1</v>
      </c>
      <c r="L1629" s="16">
        <v>1</v>
      </c>
      <c r="M1629" s="16">
        <v>1</v>
      </c>
    </row>
    <row r="1630" spans="2:13" x14ac:dyDescent="0.25">
      <c r="B1630">
        <v>33</v>
      </c>
      <c r="C1630" t="s">
        <v>473</v>
      </c>
      <c r="D1630">
        <v>2035</v>
      </c>
      <c r="E1630">
        <v>0</v>
      </c>
      <c r="F1630">
        <v>1000000</v>
      </c>
      <c r="G1630" s="16">
        <v>0.9</v>
      </c>
      <c r="H1630" s="16">
        <v>0.9</v>
      </c>
      <c r="I1630" s="16">
        <v>0.9</v>
      </c>
      <c r="J1630" s="16">
        <v>0.9</v>
      </c>
      <c r="K1630" s="16">
        <v>1</v>
      </c>
      <c r="L1630" s="16">
        <v>1</v>
      </c>
      <c r="M1630" s="16">
        <v>1</v>
      </c>
    </row>
    <row r="1631" spans="2:13" x14ac:dyDescent="0.25">
      <c r="B1631">
        <v>33</v>
      </c>
      <c r="C1631" t="s">
        <v>473</v>
      </c>
      <c r="D1631">
        <v>2036</v>
      </c>
      <c r="E1631">
        <v>0</v>
      </c>
      <c r="F1631">
        <v>1000000</v>
      </c>
      <c r="G1631" s="16">
        <v>0.89</v>
      </c>
      <c r="H1631" s="16">
        <v>0.89</v>
      </c>
      <c r="I1631" s="16">
        <v>0.89</v>
      </c>
      <c r="J1631" s="16">
        <v>0.89</v>
      </c>
      <c r="K1631" s="16">
        <v>1</v>
      </c>
      <c r="L1631" s="16">
        <v>1</v>
      </c>
      <c r="M1631" s="16">
        <v>1</v>
      </c>
    </row>
    <row r="1632" spans="2:13" x14ac:dyDescent="0.25">
      <c r="B1632">
        <v>33</v>
      </c>
      <c r="C1632" t="s">
        <v>473</v>
      </c>
      <c r="D1632">
        <v>2037</v>
      </c>
      <c r="E1632">
        <v>0</v>
      </c>
      <c r="F1632">
        <v>1000000</v>
      </c>
      <c r="G1632" s="16">
        <v>0.88</v>
      </c>
      <c r="H1632" s="16">
        <v>0.88</v>
      </c>
      <c r="I1632" s="16">
        <v>0.88</v>
      </c>
      <c r="J1632" s="16">
        <v>0.88</v>
      </c>
      <c r="K1632" s="16">
        <v>1</v>
      </c>
      <c r="L1632" s="16">
        <v>1</v>
      </c>
      <c r="M1632" s="16">
        <v>1</v>
      </c>
    </row>
    <row r="1633" spans="2:13" x14ac:dyDescent="0.25">
      <c r="B1633">
        <v>33</v>
      </c>
      <c r="C1633" t="s">
        <v>473</v>
      </c>
      <c r="D1633">
        <v>2038</v>
      </c>
      <c r="E1633">
        <v>0</v>
      </c>
      <c r="F1633">
        <v>1000000</v>
      </c>
      <c r="G1633" s="16">
        <v>0.87</v>
      </c>
      <c r="H1633" s="16">
        <v>0.87</v>
      </c>
      <c r="I1633" s="16">
        <v>0.87</v>
      </c>
      <c r="J1633" s="16">
        <v>0.87</v>
      </c>
      <c r="K1633" s="16">
        <v>1</v>
      </c>
      <c r="L1633" s="16">
        <v>1</v>
      </c>
      <c r="M1633" s="16">
        <v>1</v>
      </c>
    </row>
    <row r="1634" spans="2:13" x14ac:dyDescent="0.25">
      <c r="B1634">
        <v>33</v>
      </c>
      <c r="C1634" t="s">
        <v>473</v>
      </c>
      <c r="D1634">
        <v>2039</v>
      </c>
      <c r="E1634">
        <v>0</v>
      </c>
      <c r="F1634">
        <v>1000000</v>
      </c>
      <c r="G1634" s="16">
        <v>0.86</v>
      </c>
      <c r="H1634" s="16">
        <v>0.86</v>
      </c>
      <c r="I1634" s="16">
        <v>0.86</v>
      </c>
      <c r="J1634" s="16">
        <v>0.86</v>
      </c>
      <c r="K1634" s="16">
        <v>1</v>
      </c>
      <c r="L1634" s="16">
        <v>1</v>
      </c>
      <c r="M1634" s="16">
        <v>1</v>
      </c>
    </row>
    <row r="1635" spans="2:13" x14ac:dyDescent="0.25">
      <c r="B1635">
        <v>33</v>
      </c>
      <c r="C1635" t="s">
        <v>473</v>
      </c>
      <c r="D1635">
        <v>2040</v>
      </c>
      <c r="E1635">
        <v>0</v>
      </c>
      <c r="F1635">
        <v>1000000</v>
      </c>
      <c r="G1635" s="16">
        <v>0.85</v>
      </c>
      <c r="H1635" s="16">
        <v>0.85</v>
      </c>
      <c r="I1635" s="16">
        <v>0.85</v>
      </c>
      <c r="J1635" s="16">
        <v>0.85</v>
      </c>
      <c r="K1635" s="16">
        <v>1</v>
      </c>
      <c r="L1635" s="16">
        <v>1</v>
      </c>
      <c r="M1635" s="16">
        <v>1</v>
      </c>
    </row>
    <row r="1636" spans="2:13" x14ac:dyDescent="0.25">
      <c r="B1636">
        <v>33</v>
      </c>
      <c r="C1636" t="s">
        <v>473</v>
      </c>
      <c r="D1636">
        <v>2041</v>
      </c>
      <c r="E1636">
        <v>0</v>
      </c>
      <c r="F1636">
        <v>1000000</v>
      </c>
      <c r="G1636" s="16">
        <v>0.84</v>
      </c>
      <c r="H1636" s="16">
        <v>0.84</v>
      </c>
      <c r="I1636" s="16">
        <v>0.84</v>
      </c>
      <c r="J1636" s="16">
        <v>0.84</v>
      </c>
      <c r="K1636" s="16">
        <v>1</v>
      </c>
      <c r="L1636" s="16">
        <v>1</v>
      </c>
      <c r="M1636" s="16">
        <v>1</v>
      </c>
    </row>
    <row r="1637" spans="2:13" x14ac:dyDescent="0.25">
      <c r="B1637">
        <v>33</v>
      </c>
      <c r="C1637" t="s">
        <v>473</v>
      </c>
      <c r="D1637">
        <v>2042</v>
      </c>
      <c r="E1637">
        <v>0</v>
      </c>
      <c r="F1637">
        <v>1000000</v>
      </c>
      <c r="G1637" s="16">
        <v>0.83</v>
      </c>
      <c r="H1637" s="16">
        <v>0.83</v>
      </c>
      <c r="I1637" s="16">
        <v>0.83</v>
      </c>
      <c r="J1637" s="16">
        <v>0.83</v>
      </c>
      <c r="K1637" s="16">
        <v>1</v>
      </c>
      <c r="L1637" s="16">
        <v>1</v>
      </c>
      <c r="M1637" s="16">
        <v>1</v>
      </c>
    </row>
    <row r="1638" spans="2:13" x14ac:dyDescent="0.25">
      <c r="B1638">
        <v>33</v>
      </c>
      <c r="C1638" t="s">
        <v>473</v>
      </c>
      <c r="D1638">
        <v>2043</v>
      </c>
      <c r="E1638">
        <v>0</v>
      </c>
      <c r="F1638">
        <v>1000000</v>
      </c>
      <c r="G1638" s="16">
        <v>0.82</v>
      </c>
      <c r="H1638" s="16">
        <v>0.82</v>
      </c>
      <c r="I1638" s="16">
        <v>0.82</v>
      </c>
      <c r="J1638" s="16">
        <v>0.82</v>
      </c>
      <c r="K1638" s="16">
        <v>1</v>
      </c>
      <c r="L1638" s="16">
        <v>1</v>
      </c>
      <c r="M1638" s="16">
        <v>1</v>
      </c>
    </row>
    <row r="1639" spans="2:13" x14ac:dyDescent="0.25">
      <c r="B1639">
        <v>33</v>
      </c>
      <c r="C1639" t="s">
        <v>473</v>
      </c>
      <c r="D1639">
        <v>2044</v>
      </c>
      <c r="E1639">
        <v>0</v>
      </c>
      <c r="F1639">
        <v>1000000</v>
      </c>
      <c r="G1639" s="16">
        <v>0.81</v>
      </c>
      <c r="H1639" s="16">
        <v>0.81</v>
      </c>
      <c r="I1639" s="16">
        <v>0.81</v>
      </c>
      <c r="J1639" s="16">
        <v>0.81</v>
      </c>
      <c r="K1639" s="16">
        <v>1</v>
      </c>
      <c r="L1639" s="16">
        <v>1</v>
      </c>
      <c r="M1639" s="16">
        <v>1</v>
      </c>
    </row>
    <row r="1640" spans="2:13" x14ac:dyDescent="0.25">
      <c r="B1640">
        <v>33</v>
      </c>
      <c r="C1640" t="s">
        <v>473</v>
      </c>
      <c r="D1640">
        <v>2045</v>
      </c>
      <c r="E1640">
        <v>0</v>
      </c>
      <c r="F1640">
        <v>1000000</v>
      </c>
      <c r="G1640" s="16">
        <v>0.8</v>
      </c>
      <c r="H1640" s="16">
        <v>0.8</v>
      </c>
      <c r="I1640" s="16">
        <v>0.8</v>
      </c>
      <c r="J1640" s="16">
        <v>0.8</v>
      </c>
      <c r="K1640" s="16">
        <v>1</v>
      </c>
      <c r="L1640" s="16">
        <v>1</v>
      </c>
      <c r="M1640" s="16">
        <v>1</v>
      </c>
    </row>
    <row r="1641" spans="2:13" x14ac:dyDescent="0.25">
      <c r="B1641">
        <v>33</v>
      </c>
      <c r="C1641" t="s">
        <v>473</v>
      </c>
      <c r="D1641">
        <v>2046</v>
      </c>
      <c r="E1641">
        <v>0</v>
      </c>
      <c r="F1641">
        <v>1000000</v>
      </c>
      <c r="G1641" s="16">
        <v>0.8</v>
      </c>
      <c r="H1641" s="16">
        <v>0.8</v>
      </c>
      <c r="I1641" s="16">
        <v>0.8</v>
      </c>
      <c r="J1641" s="16">
        <v>0.8</v>
      </c>
      <c r="K1641" s="16">
        <v>1</v>
      </c>
      <c r="L1641" s="16">
        <v>1</v>
      </c>
      <c r="M1641" s="16">
        <v>1</v>
      </c>
    </row>
    <row r="1642" spans="2:13" x14ac:dyDescent="0.25">
      <c r="B1642">
        <v>33</v>
      </c>
      <c r="C1642" t="s">
        <v>473</v>
      </c>
      <c r="D1642">
        <v>2047</v>
      </c>
      <c r="E1642">
        <v>0</v>
      </c>
      <c r="F1642">
        <v>1000000</v>
      </c>
      <c r="G1642" s="16">
        <v>0.8</v>
      </c>
      <c r="H1642" s="16">
        <v>0.8</v>
      </c>
      <c r="I1642" s="16">
        <v>0.8</v>
      </c>
      <c r="J1642" s="16">
        <v>0.8</v>
      </c>
      <c r="K1642" s="16">
        <v>1</v>
      </c>
      <c r="L1642" s="16">
        <v>1</v>
      </c>
      <c r="M1642" s="16">
        <v>1</v>
      </c>
    </row>
    <row r="1643" spans="2:13" x14ac:dyDescent="0.25">
      <c r="B1643">
        <v>33</v>
      </c>
      <c r="C1643" t="s">
        <v>473</v>
      </c>
      <c r="D1643">
        <v>2048</v>
      </c>
      <c r="E1643">
        <v>0</v>
      </c>
      <c r="F1643">
        <v>1000000</v>
      </c>
      <c r="G1643" s="16">
        <v>0.8</v>
      </c>
      <c r="H1643" s="16">
        <v>0.8</v>
      </c>
      <c r="I1643" s="16">
        <v>0.8</v>
      </c>
      <c r="J1643" s="16">
        <v>0.8</v>
      </c>
      <c r="K1643" s="16">
        <v>1</v>
      </c>
      <c r="L1643" s="16">
        <v>1</v>
      </c>
      <c r="M1643" s="16">
        <v>1</v>
      </c>
    </row>
    <row r="1644" spans="2:13" x14ac:dyDescent="0.25">
      <c r="B1644">
        <v>33</v>
      </c>
      <c r="C1644" t="s">
        <v>473</v>
      </c>
      <c r="D1644">
        <v>2049</v>
      </c>
      <c r="E1644">
        <v>0</v>
      </c>
      <c r="F1644">
        <v>1000000</v>
      </c>
      <c r="G1644" s="16">
        <v>0.8</v>
      </c>
      <c r="H1644" s="16">
        <v>0.8</v>
      </c>
      <c r="I1644" s="16">
        <v>0.8</v>
      </c>
      <c r="J1644" s="16">
        <v>0.8</v>
      </c>
      <c r="K1644" s="16">
        <v>1</v>
      </c>
      <c r="L1644" s="16">
        <v>1</v>
      </c>
      <c r="M1644" s="16">
        <v>1</v>
      </c>
    </row>
    <row r="1645" spans="2:13" x14ac:dyDescent="0.25">
      <c r="B1645">
        <v>33</v>
      </c>
      <c r="C1645" t="s">
        <v>473</v>
      </c>
      <c r="D1645">
        <v>2050</v>
      </c>
      <c r="E1645">
        <v>0</v>
      </c>
      <c r="F1645">
        <v>1000000</v>
      </c>
      <c r="G1645" s="16">
        <v>0.8</v>
      </c>
      <c r="H1645" s="16">
        <v>0.8</v>
      </c>
      <c r="I1645" s="16">
        <v>0.8</v>
      </c>
      <c r="J1645" s="16">
        <v>0.8</v>
      </c>
      <c r="K1645" s="16">
        <v>1</v>
      </c>
      <c r="L1645" s="16">
        <v>1</v>
      </c>
      <c r="M1645" s="16">
        <v>1</v>
      </c>
    </row>
    <row r="1646" spans="2:13" x14ac:dyDescent="0.25">
      <c r="B1646">
        <v>34</v>
      </c>
      <c r="C1646" t="s">
        <v>477</v>
      </c>
      <c r="D1646">
        <v>2020</v>
      </c>
      <c r="E1646">
        <v>0</v>
      </c>
      <c r="F1646">
        <v>1000000</v>
      </c>
      <c r="G1646" s="16">
        <v>1</v>
      </c>
      <c r="H1646" s="16">
        <v>1</v>
      </c>
      <c r="I1646" s="16">
        <v>1</v>
      </c>
      <c r="J1646" s="16">
        <v>1</v>
      </c>
      <c r="K1646" s="16">
        <v>1</v>
      </c>
      <c r="L1646" s="16">
        <v>1</v>
      </c>
      <c r="M1646" s="16">
        <v>1</v>
      </c>
    </row>
    <row r="1647" spans="2:13" x14ac:dyDescent="0.25">
      <c r="B1647">
        <v>34</v>
      </c>
      <c r="C1647" t="s">
        <v>477</v>
      </c>
      <c r="D1647">
        <v>2021</v>
      </c>
      <c r="E1647">
        <v>0</v>
      </c>
      <c r="F1647">
        <v>1000000</v>
      </c>
      <c r="G1647" s="16">
        <v>1</v>
      </c>
      <c r="H1647" s="16">
        <v>1</v>
      </c>
      <c r="I1647" s="16">
        <v>1</v>
      </c>
      <c r="J1647" s="16">
        <v>1</v>
      </c>
      <c r="K1647" s="16">
        <v>1</v>
      </c>
      <c r="L1647" s="16">
        <v>1</v>
      </c>
      <c r="M1647" s="16">
        <v>1</v>
      </c>
    </row>
    <row r="1648" spans="2:13" x14ac:dyDescent="0.25">
      <c r="B1648">
        <v>34</v>
      </c>
      <c r="C1648" t="s">
        <v>477</v>
      </c>
      <c r="D1648">
        <v>2022</v>
      </c>
      <c r="E1648">
        <v>0</v>
      </c>
      <c r="F1648">
        <v>1000000</v>
      </c>
      <c r="G1648" s="16">
        <v>1</v>
      </c>
      <c r="H1648" s="16">
        <v>1</v>
      </c>
      <c r="I1648" s="16">
        <v>1</v>
      </c>
      <c r="J1648" s="16">
        <v>1</v>
      </c>
      <c r="K1648" s="16">
        <v>1</v>
      </c>
      <c r="L1648" s="16">
        <v>1</v>
      </c>
      <c r="M1648" s="16">
        <v>1</v>
      </c>
    </row>
    <row r="1649" spans="2:13" x14ac:dyDescent="0.25">
      <c r="B1649">
        <v>34</v>
      </c>
      <c r="C1649" t="s">
        <v>477</v>
      </c>
      <c r="D1649">
        <v>2023</v>
      </c>
      <c r="E1649">
        <v>0</v>
      </c>
      <c r="F1649">
        <v>1000000</v>
      </c>
      <c r="G1649" s="16">
        <v>1</v>
      </c>
      <c r="H1649" s="16">
        <v>1</v>
      </c>
      <c r="I1649" s="16">
        <v>1</v>
      </c>
      <c r="J1649" s="16">
        <v>1</v>
      </c>
      <c r="K1649" s="16">
        <v>1</v>
      </c>
      <c r="L1649" s="16">
        <v>1</v>
      </c>
      <c r="M1649" s="16">
        <v>1</v>
      </c>
    </row>
    <row r="1650" spans="2:13" x14ac:dyDescent="0.25">
      <c r="B1650">
        <v>34</v>
      </c>
      <c r="C1650" t="s">
        <v>477</v>
      </c>
      <c r="D1650">
        <v>2024</v>
      </c>
      <c r="E1650">
        <v>0</v>
      </c>
      <c r="F1650">
        <v>1000000</v>
      </c>
      <c r="G1650" s="16">
        <v>1</v>
      </c>
      <c r="H1650" s="16">
        <v>1</v>
      </c>
      <c r="I1650" s="16">
        <v>1</v>
      </c>
      <c r="J1650" s="16">
        <v>1</v>
      </c>
      <c r="K1650" s="16">
        <v>1</v>
      </c>
      <c r="L1650" s="16">
        <v>1</v>
      </c>
      <c r="M1650" s="16">
        <v>1</v>
      </c>
    </row>
    <row r="1651" spans="2:13" x14ac:dyDescent="0.25">
      <c r="B1651">
        <v>34</v>
      </c>
      <c r="C1651" t="s">
        <v>477</v>
      </c>
      <c r="D1651">
        <v>2025</v>
      </c>
      <c r="E1651">
        <v>0</v>
      </c>
      <c r="F1651">
        <v>1000000</v>
      </c>
      <c r="G1651" s="16">
        <v>1</v>
      </c>
      <c r="H1651" s="16">
        <v>1</v>
      </c>
      <c r="I1651" s="16">
        <v>1</v>
      </c>
      <c r="J1651" s="16">
        <v>1</v>
      </c>
      <c r="K1651" s="16">
        <v>1</v>
      </c>
      <c r="L1651" s="16">
        <v>1</v>
      </c>
      <c r="M1651" s="16">
        <v>1</v>
      </c>
    </row>
    <row r="1652" spans="2:13" x14ac:dyDescent="0.25">
      <c r="B1652">
        <v>34</v>
      </c>
      <c r="C1652" t="s">
        <v>477</v>
      </c>
      <c r="D1652">
        <v>2026</v>
      </c>
      <c r="E1652">
        <v>0</v>
      </c>
      <c r="F1652">
        <v>1000000</v>
      </c>
      <c r="G1652" s="16">
        <v>0.99</v>
      </c>
      <c r="H1652" s="16">
        <v>0.99</v>
      </c>
      <c r="I1652" s="16">
        <v>0.99</v>
      </c>
      <c r="J1652" s="16">
        <v>0.99</v>
      </c>
      <c r="K1652" s="16">
        <v>1</v>
      </c>
      <c r="L1652" s="16">
        <v>1</v>
      </c>
      <c r="M1652" s="16">
        <v>1</v>
      </c>
    </row>
    <row r="1653" spans="2:13" x14ac:dyDescent="0.25">
      <c r="B1653">
        <v>34</v>
      </c>
      <c r="C1653" t="s">
        <v>477</v>
      </c>
      <c r="D1653">
        <v>2027</v>
      </c>
      <c r="E1653">
        <v>0</v>
      </c>
      <c r="F1653">
        <v>1000000</v>
      </c>
      <c r="G1653" s="16">
        <v>0.98</v>
      </c>
      <c r="H1653" s="16">
        <v>0.98</v>
      </c>
      <c r="I1653" s="16">
        <v>0.98</v>
      </c>
      <c r="J1653" s="16">
        <v>0.98</v>
      </c>
      <c r="K1653" s="16">
        <v>1</v>
      </c>
      <c r="L1653" s="16">
        <v>1</v>
      </c>
      <c r="M1653" s="16">
        <v>1</v>
      </c>
    </row>
    <row r="1654" spans="2:13" x14ac:dyDescent="0.25">
      <c r="B1654">
        <v>34</v>
      </c>
      <c r="C1654" t="s">
        <v>477</v>
      </c>
      <c r="D1654">
        <v>2028</v>
      </c>
      <c r="E1654">
        <v>0</v>
      </c>
      <c r="F1654">
        <v>1000000</v>
      </c>
      <c r="G1654" s="16">
        <v>0.97</v>
      </c>
      <c r="H1654" s="16">
        <v>0.97</v>
      </c>
      <c r="I1654" s="16">
        <v>0.97</v>
      </c>
      <c r="J1654" s="16">
        <v>0.97</v>
      </c>
      <c r="K1654" s="16">
        <v>1</v>
      </c>
      <c r="L1654" s="16">
        <v>1</v>
      </c>
      <c r="M1654" s="16">
        <v>1</v>
      </c>
    </row>
    <row r="1655" spans="2:13" x14ac:dyDescent="0.25">
      <c r="B1655">
        <v>34</v>
      </c>
      <c r="C1655" t="s">
        <v>477</v>
      </c>
      <c r="D1655">
        <v>2029</v>
      </c>
      <c r="E1655">
        <v>0</v>
      </c>
      <c r="F1655">
        <v>1000000</v>
      </c>
      <c r="G1655" s="16">
        <v>0.96</v>
      </c>
      <c r="H1655" s="16">
        <v>0.96</v>
      </c>
      <c r="I1655" s="16">
        <v>0.96</v>
      </c>
      <c r="J1655" s="16">
        <v>0.96</v>
      </c>
      <c r="K1655" s="16">
        <v>1</v>
      </c>
      <c r="L1655" s="16">
        <v>1</v>
      </c>
      <c r="M1655" s="16">
        <v>1</v>
      </c>
    </row>
    <row r="1656" spans="2:13" x14ac:dyDescent="0.25">
      <c r="B1656">
        <v>34</v>
      </c>
      <c r="C1656" t="s">
        <v>477</v>
      </c>
      <c r="D1656">
        <v>2030</v>
      </c>
      <c r="E1656">
        <v>0</v>
      </c>
      <c r="F1656">
        <v>1000000</v>
      </c>
      <c r="G1656" s="16">
        <v>0.95</v>
      </c>
      <c r="H1656" s="16">
        <v>0.95</v>
      </c>
      <c r="I1656" s="16">
        <v>0.95</v>
      </c>
      <c r="J1656" s="16">
        <v>0.95</v>
      </c>
      <c r="K1656" s="16">
        <v>1</v>
      </c>
      <c r="L1656" s="16">
        <v>1</v>
      </c>
      <c r="M1656" s="16">
        <v>1</v>
      </c>
    </row>
    <row r="1657" spans="2:13" x14ac:dyDescent="0.25">
      <c r="B1657">
        <v>34</v>
      </c>
      <c r="C1657" t="s">
        <v>477</v>
      </c>
      <c r="D1657">
        <v>2031</v>
      </c>
      <c r="E1657">
        <v>0</v>
      </c>
      <c r="F1657">
        <v>1000000</v>
      </c>
      <c r="G1657" s="16">
        <v>0.94</v>
      </c>
      <c r="H1657" s="16">
        <v>0.94</v>
      </c>
      <c r="I1657" s="16">
        <v>0.94</v>
      </c>
      <c r="J1657" s="16">
        <v>0.94</v>
      </c>
      <c r="K1657" s="16">
        <v>1</v>
      </c>
      <c r="L1657" s="16">
        <v>1</v>
      </c>
      <c r="M1657" s="16">
        <v>1</v>
      </c>
    </row>
    <row r="1658" spans="2:13" x14ac:dyDescent="0.25">
      <c r="B1658">
        <v>34</v>
      </c>
      <c r="C1658" t="s">
        <v>477</v>
      </c>
      <c r="D1658">
        <v>2032</v>
      </c>
      <c r="E1658">
        <v>0</v>
      </c>
      <c r="F1658">
        <v>1000000</v>
      </c>
      <c r="G1658" s="16">
        <v>0.93</v>
      </c>
      <c r="H1658" s="16">
        <v>0.93</v>
      </c>
      <c r="I1658" s="16">
        <v>0.93</v>
      </c>
      <c r="J1658" s="16">
        <v>0.93</v>
      </c>
      <c r="K1658" s="16">
        <v>1</v>
      </c>
      <c r="L1658" s="16">
        <v>1</v>
      </c>
      <c r="M1658" s="16">
        <v>1</v>
      </c>
    </row>
    <row r="1659" spans="2:13" x14ac:dyDescent="0.25">
      <c r="B1659">
        <v>34</v>
      </c>
      <c r="C1659" t="s">
        <v>477</v>
      </c>
      <c r="D1659">
        <v>2033</v>
      </c>
      <c r="E1659">
        <v>0</v>
      </c>
      <c r="F1659">
        <v>1000000</v>
      </c>
      <c r="G1659" s="16">
        <v>0.92</v>
      </c>
      <c r="H1659" s="16">
        <v>0.92</v>
      </c>
      <c r="I1659" s="16">
        <v>0.92</v>
      </c>
      <c r="J1659" s="16">
        <v>0.92</v>
      </c>
      <c r="K1659" s="16">
        <v>1</v>
      </c>
      <c r="L1659" s="16">
        <v>1</v>
      </c>
      <c r="M1659" s="16">
        <v>1</v>
      </c>
    </row>
    <row r="1660" spans="2:13" x14ac:dyDescent="0.25">
      <c r="B1660">
        <v>34</v>
      </c>
      <c r="C1660" t="s">
        <v>477</v>
      </c>
      <c r="D1660">
        <v>2034</v>
      </c>
      <c r="E1660">
        <v>0</v>
      </c>
      <c r="F1660">
        <v>1000000</v>
      </c>
      <c r="G1660" s="16">
        <v>0.91</v>
      </c>
      <c r="H1660" s="16">
        <v>0.91</v>
      </c>
      <c r="I1660" s="16">
        <v>0.91</v>
      </c>
      <c r="J1660" s="16">
        <v>0.91</v>
      </c>
      <c r="K1660" s="16">
        <v>1</v>
      </c>
      <c r="L1660" s="16">
        <v>1</v>
      </c>
      <c r="M1660" s="16">
        <v>1</v>
      </c>
    </row>
    <row r="1661" spans="2:13" x14ac:dyDescent="0.25">
      <c r="B1661">
        <v>34</v>
      </c>
      <c r="C1661" t="s">
        <v>477</v>
      </c>
      <c r="D1661">
        <v>2035</v>
      </c>
      <c r="E1661">
        <v>0</v>
      </c>
      <c r="F1661">
        <v>1000000</v>
      </c>
      <c r="G1661" s="16">
        <v>0.9</v>
      </c>
      <c r="H1661" s="16">
        <v>0.9</v>
      </c>
      <c r="I1661" s="16">
        <v>0.9</v>
      </c>
      <c r="J1661" s="16">
        <v>0.9</v>
      </c>
      <c r="K1661" s="16">
        <v>1</v>
      </c>
      <c r="L1661" s="16">
        <v>1</v>
      </c>
      <c r="M1661" s="16">
        <v>1</v>
      </c>
    </row>
    <row r="1662" spans="2:13" x14ac:dyDescent="0.25">
      <c r="B1662">
        <v>34</v>
      </c>
      <c r="C1662" t="s">
        <v>477</v>
      </c>
      <c r="D1662">
        <v>2036</v>
      </c>
      <c r="E1662">
        <v>0</v>
      </c>
      <c r="F1662">
        <v>1000000</v>
      </c>
      <c r="G1662" s="16">
        <v>0.89</v>
      </c>
      <c r="H1662" s="16">
        <v>0.89</v>
      </c>
      <c r="I1662" s="16">
        <v>0.89</v>
      </c>
      <c r="J1662" s="16">
        <v>0.89</v>
      </c>
      <c r="K1662" s="16">
        <v>1</v>
      </c>
      <c r="L1662" s="16">
        <v>1</v>
      </c>
      <c r="M1662" s="16">
        <v>1</v>
      </c>
    </row>
    <row r="1663" spans="2:13" x14ac:dyDescent="0.25">
      <c r="B1663">
        <v>34</v>
      </c>
      <c r="C1663" t="s">
        <v>477</v>
      </c>
      <c r="D1663">
        <v>2037</v>
      </c>
      <c r="E1663">
        <v>0</v>
      </c>
      <c r="F1663">
        <v>1000000</v>
      </c>
      <c r="G1663" s="16">
        <v>0.88</v>
      </c>
      <c r="H1663" s="16">
        <v>0.88</v>
      </c>
      <c r="I1663" s="16">
        <v>0.88</v>
      </c>
      <c r="J1663" s="16">
        <v>0.88</v>
      </c>
      <c r="K1663" s="16">
        <v>1</v>
      </c>
      <c r="L1663" s="16">
        <v>1</v>
      </c>
      <c r="M1663" s="16">
        <v>1</v>
      </c>
    </row>
    <row r="1664" spans="2:13" x14ac:dyDescent="0.25">
      <c r="B1664">
        <v>34</v>
      </c>
      <c r="C1664" t="s">
        <v>477</v>
      </c>
      <c r="D1664">
        <v>2038</v>
      </c>
      <c r="E1664">
        <v>0</v>
      </c>
      <c r="F1664">
        <v>1000000</v>
      </c>
      <c r="G1664" s="16">
        <v>0.87</v>
      </c>
      <c r="H1664" s="16">
        <v>0.87</v>
      </c>
      <c r="I1664" s="16">
        <v>0.87</v>
      </c>
      <c r="J1664" s="16">
        <v>0.87</v>
      </c>
      <c r="K1664" s="16">
        <v>1</v>
      </c>
      <c r="L1664" s="16">
        <v>1</v>
      </c>
      <c r="M1664" s="16">
        <v>1</v>
      </c>
    </row>
    <row r="1665" spans="2:13" x14ac:dyDescent="0.25">
      <c r="B1665">
        <v>34</v>
      </c>
      <c r="C1665" t="s">
        <v>477</v>
      </c>
      <c r="D1665">
        <v>2039</v>
      </c>
      <c r="E1665">
        <v>0</v>
      </c>
      <c r="F1665">
        <v>1000000</v>
      </c>
      <c r="G1665" s="16">
        <v>0.86</v>
      </c>
      <c r="H1665" s="16">
        <v>0.86</v>
      </c>
      <c r="I1665" s="16">
        <v>0.86</v>
      </c>
      <c r="J1665" s="16">
        <v>0.86</v>
      </c>
      <c r="K1665" s="16">
        <v>1</v>
      </c>
      <c r="L1665" s="16">
        <v>1</v>
      </c>
      <c r="M1665" s="16">
        <v>1</v>
      </c>
    </row>
    <row r="1666" spans="2:13" x14ac:dyDescent="0.25">
      <c r="B1666">
        <v>34</v>
      </c>
      <c r="C1666" t="s">
        <v>477</v>
      </c>
      <c r="D1666">
        <v>2040</v>
      </c>
      <c r="E1666">
        <v>0</v>
      </c>
      <c r="F1666">
        <v>1000000</v>
      </c>
      <c r="G1666" s="16">
        <v>0.85</v>
      </c>
      <c r="H1666" s="16">
        <v>0.85</v>
      </c>
      <c r="I1666" s="16">
        <v>0.85</v>
      </c>
      <c r="J1666" s="16">
        <v>0.85</v>
      </c>
      <c r="K1666" s="16">
        <v>1</v>
      </c>
      <c r="L1666" s="16">
        <v>1</v>
      </c>
      <c r="M1666" s="16">
        <v>1</v>
      </c>
    </row>
    <row r="1667" spans="2:13" x14ac:dyDescent="0.25">
      <c r="B1667">
        <v>34</v>
      </c>
      <c r="C1667" t="s">
        <v>477</v>
      </c>
      <c r="D1667">
        <v>2041</v>
      </c>
      <c r="E1667">
        <v>0</v>
      </c>
      <c r="F1667">
        <v>1000000</v>
      </c>
      <c r="G1667" s="16">
        <v>0.84</v>
      </c>
      <c r="H1667" s="16">
        <v>0.84</v>
      </c>
      <c r="I1667" s="16">
        <v>0.84</v>
      </c>
      <c r="J1667" s="16">
        <v>0.84</v>
      </c>
      <c r="K1667" s="16">
        <v>1</v>
      </c>
      <c r="L1667" s="16">
        <v>1</v>
      </c>
      <c r="M1667" s="16">
        <v>1</v>
      </c>
    </row>
    <row r="1668" spans="2:13" x14ac:dyDescent="0.25">
      <c r="B1668">
        <v>34</v>
      </c>
      <c r="C1668" t="s">
        <v>477</v>
      </c>
      <c r="D1668">
        <v>2042</v>
      </c>
      <c r="E1668">
        <v>0</v>
      </c>
      <c r="F1668">
        <v>1000000</v>
      </c>
      <c r="G1668" s="16">
        <v>0.83</v>
      </c>
      <c r="H1668" s="16">
        <v>0.83</v>
      </c>
      <c r="I1668" s="16">
        <v>0.83</v>
      </c>
      <c r="J1668" s="16">
        <v>0.83</v>
      </c>
      <c r="K1668" s="16">
        <v>1</v>
      </c>
      <c r="L1668" s="16">
        <v>1</v>
      </c>
      <c r="M1668" s="16">
        <v>1</v>
      </c>
    </row>
    <row r="1669" spans="2:13" x14ac:dyDescent="0.25">
      <c r="B1669">
        <v>34</v>
      </c>
      <c r="C1669" t="s">
        <v>477</v>
      </c>
      <c r="D1669">
        <v>2043</v>
      </c>
      <c r="E1669">
        <v>0</v>
      </c>
      <c r="F1669">
        <v>1000000</v>
      </c>
      <c r="G1669" s="16">
        <v>0.82</v>
      </c>
      <c r="H1669" s="16">
        <v>0.82</v>
      </c>
      <c r="I1669" s="16">
        <v>0.82</v>
      </c>
      <c r="J1669" s="16">
        <v>0.82</v>
      </c>
      <c r="K1669" s="16">
        <v>1</v>
      </c>
      <c r="L1669" s="16">
        <v>1</v>
      </c>
      <c r="M1669" s="16">
        <v>1</v>
      </c>
    </row>
    <row r="1670" spans="2:13" x14ac:dyDescent="0.25">
      <c r="B1670">
        <v>34</v>
      </c>
      <c r="C1670" t="s">
        <v>477</v>
      </c>
      <c r="D1670">
        <v>2044</v>
      </c>
      <c r="E1670">
        <v>0</v>
      </c>
      <c r="F1670">
        <v>1000000</v>
      </c>
      <c r="G1670" s="16">
        <v>0.81</v>
      </c>
      <c r="H1670" s="16">
        <v>0.81</v>
      </c>
      <c r="I1670" s="16">
        <v>0.81</v>
      </c>
      <c r="J1670" s="16">
        <v>0.81</v>
      </c>
      <c r="K1670" s="16">
        <v>1</v>
      </c>
      <c r="L1670" s="16">
        <v>1</v>
      </c>
      <c r="M1670" s="16">
        <v>1</v>
      </c>
    </row>
    <row r="1671" spans="2:13" x14ac:dyDescent="0.25">
      <c r="B1671">
        <v>34</v>
      </c>
      <c r="C1671" t="s">
        <v>477</v>
      </c>
      <c r="D1671">
        <v>2045</v>
      </c>
      <c r="E1671">
        <v>0</v>
      </c>
      <c r="F1671">
        <v>1000000</v>
      </c>
      <c r="G1671" s="16">
        <v>0.8</v>
      </c>
      <c r="H1671" s="16">
        <v>0.8</v>
      </c>
      <c r="I1671" s="16">
        <v>0.8</v>
      </c>
      <c r="J1671" s="16">
        <v>0.8</v>
      </c>
      <c r="K1671" s="16">
        <v>1</v>
      </c>
      <c r="L1671" s="16">
        <v>1</v>
      </c>
      <c r="M1671" s="16">
        <v>1</v>
      </c>
    </row>
    <row r="1672" spans="2:13" x14ac:dyDescent="0.25">
      <c r="B1672">
        <v>34</v>
      </c>
      <c r="C1672" t="s">
        <v>477</v>
      </c>
      <c r="D1672">
        <v>2046</v>
      </c>
      <c r="E1672">
        <v>0</v>
      </c>
      <c r="F1672">
        <v>1000000</v>
      </c>
      <c r="G1672" s="16">
        <v>0.8</v>
      </c>
      <c r="H1672" s="16">
        <v>0.8</v>
      </c>
      <c r="I1672" s="16">
        <v>0.8</v>
      </c>
      <c r="J1672" s="16">
        <v>0.8</v>
      </c>
      <c r="K1672" s="16">
        <v>1</v>
      </c>
      <c r="L1672" s="16">
        <v>1</v>
      </c>
      <c r="M1672" s="16">
        <v>1</v>
      </c>
    </row>
    <row r="1673" spans="2:13" x14ac:dyDescent="0.25">
      <c r="B1673">
        <v>34</v>
      </c>
      <c r="C1673" t="s">
        <v>477</v>
      </c>
      <c r="D1673">
        <v>2047</v>
      </c>
      <c r="E1673">
        <v>0</v>
      </c>
      <c r="F1673">
        <v>1000000</v>
      </c>
      <c r="G1673" s="16">
        <v>0.8</v>
      </c>
      <c r="H1673" s="16">
        <v>0.8</v>
      </c>
      <c r="I1673" s="16">
        <v>0.8</v>
      </c>
      <c r="J1673" s="16">
        <v>0.8</v>
      </c>
      <c r="K1673" s="16">
        <v>1</v>
      </c>
      <c r="L1673" s="16">
        <v>1</v>
      </c>
      <c r="M1673" s="16">
        <v>1</v>
      </c>
    </row>
    <row r="1674" spans="2:13" x14ac:dyDescent="0.25">
      <c r="B1674">
        <v>34</v>
      </c>
      <c r="C1674" t="s">
        <v>477</v>
      </c>
      <c r="D1674">
        <v>2048</v>
      </c>
      <c r="E1674">
        <v>0</v>
      </c>
      <c r="F1674">
        <v>1000000</v>
      </c>
      <c r="G1674" s="16">
        <v>0.8</v>
      </c>
      <c r="H1674" s="16">
        <v>0.8</v>
      </c>
      <c r="I1674" s="16">
        <v>0.8</v>
      </c>
      <c r="J1674" s="16">
        <v>0.8</v>
      </c>
      <c r="K1674" s="16">
        <v>1</v>
      </c>
      <c r="L1674" s="16">
        <v>1</v>
      </c>
      <c r="M1674" s="16">
        <v>1</v>
      </c>
    </row>
    <row r="1675" spans="2:13" x14ac:dyDescent="0.25">
      <c r="B1675">
        <v>34</v>
      </c>
      <c r="C1675" t="s">
        <v>477</v>
      </c>
      <c r="D1675">
        <v>2049</v>
      </c>
      <c r="E1675">
        <v>0</v>
      </c>
      <c r="F1675">
        <v>1000000</v>
      </c>
      <c r="G1675" s="16">
        <v>0.8</v>
      </c>
      <c r="H1675" s="16">
        <v>0.8</v>
      </c>
      <c r="I1675" s="16">
        <v>0.8</v>
      </c>
      <c r="J1675" s="16">
        <v>0.8</v>
      </c>
      <c r="K1675" s="16">
        <v>1</v>
      </c>
      <c r="L1675" s="16">
        <v>1</v>
      </c>
      <c r="M1675" s="16">
        <v>1</v>
      </c>
    </row>
    <row r="1676" spans="2:13" x14ac:dyDescent="0.25">
      <c r="B1676">
        <v>34</v>
      </c>
      <c r="C1676" t="s">
        <v>477</v>
      </c>
      <c r="D1676">
        <v>2050</v>
      </c>
      <c r="E1676">
        <v>0</v>
      </c>
      <c r="F1676">
        <v>1000000</v>
      </c>
      <c r="G1676" s="16">
        <v>0.8</v>
      </c>
      <c r="H1676" s="16">
        <v>0.8</v>
      </c>
      <c r="I1676" s="16">
        <v>0.8</v>
      </c>
      <c r="J1676" s="16">
        <v>0.8</v>
      </c>
      <c r="K1676" s="16">
        <v>1</v>
      </c>
      <c r="L1676" s="16">
        <v>1</v>
      </c>
      <c r="M1676" s="16">
        <v>1</v>
      </c>
    </row>
    <row r="1677" spans="2:13" x14ac:dyDescent="0.25">
      <c r="B1677">
        <v>35</v>
      </c>
      <c r="C1677" t="s">
        <v>481</v>
      </c>
      <c r="D1677">
        <v>2020</v>
      </c>
      <c r="E1677">
        <v>0</v>
      </c>
      <c r="F1677">
        <v>1000000</v>
      </c>
      <c r="G1677" s="16">
        <v>1</v>
      </c>
      <c r="H1677" s="16">
        <v>1</v>
      </c>
      <c r="I1677" s="16">
        <v>1</v>
      </c>
      <c r="J1677" s="16">
        <v>1</v>
      </c>
      <c r="K1677" s="16">
        <v>1</v>
      </c>
      <c r="L1677" s="16">
        <v>1</v>
      </c>
      <c r="M1677" s="16">
        <v>1</v>
      </c>
    </row>
    <row r="1678" spans="2:13" x14ac:dyDescent="0.25">
      <c r="B1678">
        <v>35</v>
      </c>
      <c r="C1678" t="s">
        <v>481</v>
      </c>
      <c r="D1678">
        <v>2021</v>
      </c>
      <c r="E1678">
        <v>0</v>
      </c>
      <c r="F1678">
        <v>1000000</v>
      </c>
      <c r="G1678" s="16">
        <v>1</v>
      </c>
      <c r="H1678" s="16">
        <v>1</v>
      </c>
      <c r="I1678" s="16">
        <v>1</v>
      </c>
      <c r="J1678" s="16">
        <v>1</v>
      </c>
      <c r="K1678" s="16">
        <v>1</v>
      </c>
      <c r="L1678" s="16">
        <v>1</v>
      </c>
      <c r="M1678" s="16">
        <v>1</v>
      </c>
    </row>
    <row r="1679" spans="2:13" x14ac:dyDescent="0.25">
      <c r="B1679">
        <v>35</v>
      </c>
      <c r="C1679" t="s">
        <v>481</v>
      </c>
      <c r="D1679">
        <v>2022</v>
      </c>
      <c r="E1679">
        <v>0</v>
      </c>
      <c r="F1679">
        <v>1000000</v>
      </c>
      <c r="G1679" s="16">
        <v>1</v>
      </c>
      <c r="H1679" s="16">
        <v>1</v>
      </c>
      <c r="I1679" s="16">
        <v>1</v>
      </c>
      <c r="J1679" s="16">
        <v>1</v>
      </c>
      <c r="K1679" s="16">
        <v>1</v>
      </c>
      <c r="L1679" s="16">
        <v>1</v>
      </c>
      <c r="M1679" s="16">
        <v>1</v>
      </c>
    </row>
    <row r="1680" spans="2:13" x14ac:dyDescent="0.25">
      <c r="B1680">
        <v>35</v>
      </c>
      <c r="C1680" t="s">
        <v>481</v>
      </c>
      <c r="D1680">
        <v>2023</v>
      </c>
      <c r="E1680">
        <v>0</v>
      </c>
      <c r="F1680">
        <v>1000000</v>
      </c>
      <c r="G1680" s="16">
        <v>1</v>
      </c>
      <c r="H1680" s="16">
        <v>1</v>
      </c>
      <c r="I1680" s="16">
        <v>1</v>
      </c>
      <c r="J1680" s="16">
        <v>1</v>
      </c>
      <c r="K1680" s="16">
        <v>1</v>
      </c>
      <c r="L1680" s="16">
        <v>1</v>
      </c>
      <c r="M1680" s="16">
        <v>1</v>
      </c>
    </row>
    <row r="1681" spans="2:13" x14ac:dyDescent="0.25">
      <c r="B1681">
        <v>35</v>
      </c>
      <c r="C1681" t="s">
        <v>481</v>
      </c>
      <c r="D1681">
        <v>2024</v>
      </c>
      <c r="E1681">
        <v>0</v>
      </c>
      <c r="F1681">
        <v>1000000</v>
      </c>
      <c r="G1681" s="16">
        <v>1</v>
      </c>
      <c r="H1681" s="16">
        <v>1</v>
      </c>
      <c r="I1681" s="16">
        <v>1</v>
      </c>
      <c r="J1681" s="16">
        <v>1</v>
      </c>
      <c r="K1681" s="16">
        <v>1</v>
      </c>
      <c r="L1681" s="16">
        <v>1</v>
      </c>
      <c r="M1681" s="16">
        <v>1</v>
      </c>
    </row>
    <row r="1682" spans="2:13" x14ac:dyDescent="0.25">
      <c r="B1682">
        <v>35</v>
      </c>
      <c r="C1682" t="s">
        <v>481</v>
      </c>
      <c r="D1682">
        <v>2025</v>
      </c>
      <c r="E1682">
        <v>0</v>
      </c>
      <c r="F1682">
        <v>1000000</v>
      </c>
      <c r="G1682" s="16">
        <v>1</v>
      </c>
      <c r="H1682" s="16">
        <v>1</v>
      </c>
      <c r="I1682" s="16">
        <v>1</v>
      </c>
      <c r="J1682" s="16">
        <v>1</v>
      </c>
      <c r="K1682" s="16">
        <v>1</v>
      </c>
      <c r="L1682" s="16">
        <v>1</v>
      </c>
      <c r="M1682" s="16">
        <v>1</v>
      </c>
    </row>
    <row r="1683" spans="2:13" x14ac:dyDescent="0.25">
      <c r="B1683">
        <v>35</v>
      </c>
      <c r="C1683" t="s">
        <v>481</v>
      </c>
      <c r="D1683">
        <v>2026</v>
      </c>
      <c r="E1683">
        <v>0</v>
      </c>
      <c r="F1683">
        <v>1000000</v>
      </c>
      <c r="G1683" s="16">
        <v>0.99</v>
      </c>
      <c r="H1683" s="16">
        <v>0.99</v>
      </c>
      <c r="I1683" s="16">
        <v>0.99</v>
      </c>
      <c r="J1683" s="16">
        <v>0.99</v>
      </c>
      <c r="K1683" s="16">
        <v>1</v>
      </c>
      <c r="L1683" s="16">
        <v>1</v>
      </c>
      <c r="M1683" s="16">
        <v>1</v>
      </c>
    </row>
    <row r="1684" spans="2:13" x14ac:dyDescent="0.25">
      <c r="B1684">
        <v>35</v>
      </c>
      <c r="C1684" t="s">
        <v>481</v>
      </c>
      <c r="D1684">
        <v>2027</v>
      </c>
      <c r="E1684">
        <v>0</v>
      </c>
      <c r="F1684">
        <v>1000000</v>
      </c>
      <c r="G1684" s="16">
        <v>0.98</v>
      </c>
      <c r="H1684" s="16">
        <v>0.98</v>
      </c>
      <c r="I1684" s="16">
        <v>0.98</v>
      </c>
      <c r="J1684" s="16">
        <v>0.98</v>
      </c>
      <c r="K1684" s="16">
        <v>1</v>
      </c>
      <c r="L1684" s="16">
        <v>1</v>
      </c>
      <c r="M1684" s="16">
        <v>1</v>
      </c>
    </row>
    <row r="1685" spans="2:13" x14ac:dyDescent="0.25">
      <c r="B1685">
        <v>35</v>
      </c>
      <c r="C1685" t="s">
        <v>481</v>
      </c>
      <c r="D1685">
        <v>2028</v>
      </c>
      <c r="E1685">
        <v>0</v>
      </c>
      <c r="F1685">
        <v>1000000</v>
      </c>
      <c r="G1685" s="16">
        <v>0.97</v>
      </c>
      <c r="H1685" s="16">
        <v>0.97</v>
      </c>
      <c r="I1685" s="16">
        <v>0.97</v>
      </c>
      <c r="J1685" s="16">
        <v>0.97</v>
      </c>
      <c r="K1685" s="16">
        <v>1</v>
      </c>
      <c r="L1685" s="16">
        <v>1</v>
      </c>
      <c r="M1685" s="16">
        <v>1</v>
      </c>
    </row>
    <row r="1686" spans="2:13" x14ac:dyDescent="0.25">
      <c r="B1686">
        <v>35</v>
      </c>
      <c r="C1686" t="s">
        <v>481</v>
      </c>
      <c r="D1686">
        <v>2029</v>
      </c>
      <c r="E1686">
        <v>0</v>
      </c>
      <c r="F1686">
        <v>1000000</v>
      </c>
      <c r="G1686" s="16">
        <v>0.96</v>
      </c>
      <c r="H1686" s="16">
        <v>0.96</v>
      </c>
      <c r="I1686" s="16">
        <v>0.96</v>
      </c>
      <c r="J1686" s="16">
        <v>0.96</v>
      </c>
      <c r="K1686" s="16">
        <v>1</v>
      </c>
      <c r="L1686" s="16">
        <v>1</v>
      </c>
      <c r="M1686" s="16">
        <v>1</v>
      </c>
    </row>
    <row r="1687" spans="2:13" x14ac:dyDescent="0.25">
      <c r="B1687">
        <v>35</v>
      </c>
      <c r="C1687" t="s">
        <v>481</v>
      </c>
      <c r="D1687">
        <v>2030</v>
      </c>
      <c r="E1687">
        <v>0</v>
      </c>
      <c r="F1687">
        <v>1000000</v>
      </c>
      <c r="G1687" s="16">
        <v>0.95</v>
      </c>
      <c r="H1687" s="16">
        <v>0.95</v>
      </c>
      <c r="I1687" s="16">
        <v>0.95</v>
      </c>
      <c r="J1687" s="16">
        <v>0.95</v>
      </c>
      <c r="K1687" s="16">
        <v>1</v>
      </c>
      <c r="L1687" s="16">
        <v>1</v>
      </c>
      <c r="M1687" s="16">
        <v>1</v>
      </c>
    </row>
    <row r="1688" spans="2:13" x14ac:dyDescent="0.25">
      <c r="B1688">
        <v>35</v>
      </c>
      <c r="C1688" t="s">
        <v>481</v>
      </c>
      <c r="D1688">
        <v>2031</v>
      </c>
      <c r="E1688">
        <v>0</v>
      </c>
      <c r="F1688">
        <v>1000000</v>
      </c>
      <c r="G1688" s="16">
        <v>0.94</v>
      </c>
      <c r="H1688" s="16">
        <v>0.94</v>
      </c>
      <c r="I1688" s="16">
        <v>0.94</v>
      </c>
      <c r="J1688" s="16">
        <v>0.94</v>
      </c>
      <c r="K1688" s="16">
        <v>1</v>
      </c>
      <c r="L1688" s="16">
        <v>1</v>
      </c>
      <c r="M1688" s="16">
        <v>1</v>
      </c>
    </row>
    <row r="1689" spans="2:13" x14ac:dyDescent="0.25">
      <c r="B1689">
        <v>35</v>
      </c>
      <c r="C1689" t="s">
        <v>481</v>
      </c>
      <c r="D1689">
        <v>2032</v>
      </c>
      <c r="E1689">
        <v>0</v>
      </c>
      <c r="F1689">
        <v>1000000</v>
      </c>
      <c r="G1689" s="16">
        <v>0.93</v>
      </c>
      <c r="H1689" s="16">
        <v>0.93</v>
      </c>
      <c r="I1689" s="16">
        <v>0.93</v>
      </c>
      <c r="J1689" s="16">
        <v>0.93</v>
      </c>
      <c r="K1689" s="16">
        <v>1</v>
      </c>
      <c r="L1689" s="16">
        <v>1</v>
      </c>
      <c r="M1689" s="16">
        <v>1</v>
      </c>
    </row>
    <row r="1690" spans="2:13" x14ac:dyDescent="0.25">
      <c r="B1690">
        <v>35</v>
      </c>
      <c r="C1690" t="s">
        <v>481</v>
      </c>
      <c r="D1690">
        <v>2033</v>
      </c>
      <c r="E1690">
        <v>0</v>
      </c>
      <c r="F1690">
        <v>1000000</v>
      </c>
      <c r="G1690" s="16">
        <v>0.92</v>
      </c>
      <c r="H1690" s="16">
        <v>0.92</v>
      </c>
      <c r="I1690" s="16">
        <v>0.92</v>
      </c>
      <c r="J1690" s="16">
        <v>0.92</v>
      </c>
      <c r="K1690" s="16">
        <v>1</v>
      </c>
      <c r="L1690" s="16">
        <v>1</v>
      </c>
      <c r="M1690" s="16">
        <v>1</v>
      </c>
    </row>
    <row r="1691" spans="2:13" x14ac:dyDescent="0.25">
      <c r="B1691">
        <v>35</v>
      </c>
      <c r="C1691" t="s">
        <v>481</v>
      </c>
      <c r="D1691">
        <v>2034</v>
      </c>
      <c r="E1691">
        <v>0</v>
      </c>
      <c r="F1691">
        <v>1000000</v>
      </c>
      <c r="G1691" s="16">
        <v>0.91</v>
      </c>
      <c r="H1691" s="16">
        <v>0.91</v>
      </c>
      <c r="I1691" s="16">
        <v>0.91</v>
      </c>
      <c r="J1691" s="16">
        <v>0.91</v>
      </c>
      <c r="K1691" s="16">
        <v>1</v>
      </c>
      <c r="L1691" s="16">
        <v>1</v>
      </c>
      <c r="M1691" s="16">
        <v>1</v>
      </c>
    </row>
    <row r="1692" spans="2:13" x14ac:dyDescent="0.25">
      <c r="B1692">
        <v>35</v>
      </c>
      <c r="C1692" t="s">
        <v>481</v>
      </c>
      <c r="D1692">
        <v>2035</v>
      </c>
      <c r="E1692">
        <v>0</v>
      </c>
      <c r="F1692">
        <v>1000000</v>
      </c>
      <c r="G1692" s="16">
        <v>0.9</v>
      </c>
      <c r="H1692" s="16">
        <v>0.9</v>
      </c>
      <c r="I1692" s="16">
        <v>0.9</v>
      </c>
      <c r="J1692" s="16">
        <v>0.9</v>
      </c>
      <c r="K1692" s="16">
        <v>1</v>
      </c>
      <c r="L1692" s="16">
        <v>1</v>
      </c>
      <c r="M1692" s="16">
        <v>1</v>
      </c>
    </row>
    <row r="1693" spans="2:13" x14ac:dyDescent="0.25">
      <c r="B1693">
        <v>35</v>
      </c>
      <c r="C1693" t="s">
        <v>481</v>
      </c>
      <c r="D1693">
        <v>2036</v>
      </c>
      <c r="E1693">
        <v>0</v>
      </c>
      <c r="F1693">
        <v>1000000</v>
      </c>
      <c r="G1693" s="16">
        <v>0.89</v>
      </c>
      <c r="H1693" s="16">
        <v>0.89</v>
      </c>
      <c r="I1693" s="16">
        <v>0.89</v>
      </c>
      <c r="J1693" s="16">
        <v>0.89</v>
      </c>
      <c r="K1693" s="16">
        <v>1</v>
      </c>
      <c r="L1693" s="16">
        <v>1</v>
      </c>
      <c r="M1693" s="16">
        <v>1</v>
      </c>
    </row>
    <row r="1694" spans="2:13" x14ac:dyDescent="0.25">
      <c r="B1694">
        <v>35</v>
      </c>
      <c r="C1694" t="s">
        <v>481</v>
      </c>
      <c r="D1694">
        <v>2037</v>
      </c>
      <c r="E1694">
        <v>0</v>
      </c>
      <c r="F1694">
        <v>1000000</v>
      </c>
      <c r="G1694" s="16">
        <v>0.88</v>
      </c>
      <c r="H1694" s="16">
        <v>0.88</v>
      </c>
      <c r="I1694" s="16">
        <v>0.88</v>
      </c>
      <c r="J1694" s="16">
        <v>0.88</v>
      </c>
      <c r="K1694" s="16">
        <v>1</v>
      </c>
      <c r="L1694" s="16">
        <v>1</v>
      </c>
      <c r="M1694" s="16">
        <v>1</v>
      </c>
    </row>
    <row r="1695" spans="2:13" x14ac:dyDescent="0.25">
      <c r="B1695">
        <v>35</v>
      </c>
      <c r="C1695" t="s">
        <v>481</v>
      </c>
      <c r="D1695">
        <v>2038</v>
      </c>
      <c r="E1695">
        <v>0</v>
      </c>
      <c r="F1695">
        <v>1000000</v>
      </c>
      <c r="G1695" s="16">
        <v>0.87</v>
      </c>
      <c r="H1695" s="16">
        <v>0.87</v>
      </c>
      <c r="I1695" s="16">
        <v>0.87</v>
      </c>
      <c r="J1695" s="16">
        <v>0.87</v>
      </c>
      <c r="K1695" s="16">
        <v>1</v>
      </c>
      <c r="L1695" s="16">
        <v>1</v>
      </c>
      <c r="M1695" s="16">
        <v>1</v>
      </c>
    </row>
    <row r="1696" spans="2:13" x14ac:dyDescent="0.25">
      <c r="B1696">
        <v>35</v>
      </c>
      <c r="C1696" t="s">
        <v>481</v>
      </c>
      <c r="D1696">
        <v>2039</v>
      </c>
      <c r="E1696">
        <v>0</v>
      </c>
      <c r="F1696">
        <v>1000000</v>
      </c>
      <c r="G1696" s="16">
        <v>0.86</v>
      </c>
      <c r="H1696" s="16">
        <v>0.86</v>
      </c>
      <c r="I1696" s="16">
        <v>0.86</v>
      </c>
      <c r="J1696" s="16">
        <v>0.86</v>
      </c>
      <c r="K1696" s="16">
        <v>1</v>
      </c>
      <c r="L1696" s="16">
        <v>1</v>
      </c>
      <c r="M1696" s="16">
        <v>1</v>
      </c>
    </row>
    <row r="1697" spans="2:13" x14ac:dyDescent="0.25">
      <c r="B1697">
        <v>35</v>
      </c>
      <c r="C1697" t="s">
        <v>481</v>
      </c>
      <c r="D1697">
        <v>2040</v>
      </c>
      <c r="E1697">
        <v>0</v>
      </c>
      <c r="F1697">
        <v>1000000</v>
      </c>
      <c r="G1697" s="16">
        <v>0.85</v>
      </c>
      <c r="H1697" s="16">
        <v>0.85</v>
      </c>
      <c r="I1697" s="16">
        <v>0.85</v>
      </c>
      <c r="J1697" s="16">
        <v>0.85</v>
      </c>
      <c r="K1697" s="16">
        <v>1</v>
      </c>
      <c r="L1697" s="16">
        <v>1</v>
      </c>
      <c r="M1697" s="16">
        <v>1</v>
      </c>
    </row>
    <row r="1698" spans="2:13" x14ac:dyDescent="0.25">
      <c r="B1698">
        <v>35</v>
      </c>
      <c r="C1698" t="s">
        <v>481</v>
      </c>
      <c r="D1698">
        <v>2041</v>
      </c>
      <c r="E1698">
        <v>0</v>
      </c>
      <c r="F1698">
        <v>1000000</v>
      </c>
      <c r="G1698" s="16">
        <v>0.84</v>
      </c>
      <c r="H1698" s="16">
        <v>0.84</v>
      </c>
      <c r="I1698" s="16">
        <v>0.84</v>
      </c>
      <c r="J1698" s="16">
        <v>0.84</v>
      </c>
      <c r="K1698" s="16">
        <v>1</v>
      </c>
      <c r="L1698" s="16">
        <v>1</v>
      </c>
      <c r="M1698" s="16">
        <v>1</v>
      </c>
    </row>
    <row r="1699" spans="2:13" x14ac:dyDescent="0.25">
      <c r="B1699">
        <v>35</v>
      </c>
      <c r="C1699" t="s">
        <v>481</v>
      </c>
      <c r="D1699">
        <v>2042</v>
      </c>
      <c r="E1699">
        <v>0</v>
      </c>
      <c r="F1699">
        <v>1000000</v>
      </c>
      <c r="G1699" s="16">
        <v>0.83</v>
      </c>
      <c r="H1699" s="16">
        <v>0.83</v>
      </c>
      <c r="I1699" s="16">
        <v>0.83</v>
      </c>
      <c r="J1699" s="16">
        <v>0.83</v>
      </c>
      <c r="K1699" s="16">
        <v>1</v>
      </c>
      <c r="L1699" s="16">
        <v>1</v>
      </c>
      <c r="M1699" s="16">
        <v>1</v>
      </c>
    </row>
    <row r="1700" spans="2:13" x14ac:dyDescent="0.25">
      <c r="B1700">
        <v>35</v>
      </c>
      <c r="C1700" t="s">
        <v>481</v>
      </c>
      <c r="D1700">
        <v>2043</v>
      </c>
      <c r="E1700">
        <v>0</v>
      </c>
      <c r="F1700">
        <v>1000000</v>
      </c>
      <c r="G1700" s="16">
        <v>0.82</v>
      </c>
      <c r="H1700" s="16">
        <v>0.82</v>
      </c>
      <c r="I1700" s="16">
        <v>0.82</v>
      </c>
      <c r="J1700" s="16">
        <v>0.82</v>
      </c>
      <c r="K1700" s="16">
        <v>1</v>
      </c>
      <c r="L1700" s="16">
        <v>1</v>
      </c>
      <c r="M1700" s="16">
        <v>1</v>
      </c>
    </row>
    <row r="1701" spans="2:13" x14ac:dyDescent="0.25">
      <c r="B1701">
        <v>35</v>
      </c>
      <c r="C1701" t="s">
        <v>481</v>
      </c>
      <c r="D1701">
        <v>2044</v>
      </c>
      <c r="E1701">
        <v>0</v>
      </c>
      <c r="F1701">
        <v>1000000</v>
      </c>
      <c r="G1701" s="16">
        <v>0.81</v>
      </c>
      <c r="H1701" s="16">
        <v>0.81</v>
      </c>
      <c r="I1701" s="16">
        <v>0.81</v>
      </c>
      <c r="J1701" s="16">
        <v>0.81</v>
      </c>
      <c r="K1701" s="16">
        <v>1</v>
      </c>
      <c r="L1701" s="16">
        <v>1</v>
      </c>
      <c r="M1701" s="16">
        <v>1</v>
      </c>
    </row>
    <row r="1702" spans="2:13" x14ac:dyDescent="0.25">
      <c r="B1702">
        <v>35</v>
      </c>
      <c r="C1702" t="s">
        <v>481</v>
      </c>
      <c r="D1702">
        <v>2045</v>
      </c>
      <c r="E1702">
        <v>0</v>
      </c>
      <c r="F1702">
        <v>1000000</v>
      </c>
      <c r="G1702" s="16">
        <v>0.8</v>
      </c>
      <c r="H1702" s="16">
        <v>0.8</v>
      </c>
      <c r="I1702" s="16">
        <v>0.8</v>
      </c>
      <c r="J1702" s="16">
        <v>0.8</v>
      </c>
      <c r="K1702" s="16">
        <v>1</v>
      </c>
      <c r="L1702" s="16">
        <v>1</v>
      </c>
      <c r="M1702" s="16">
        <v>1</v>
      </c>
    </row>
    <row r="1703" spans="2:13" x14ac:dyDescent="0.25">
      <c r="B1703">
        <v>35</v>
      </c>
      <c r="C1703" t="s">
        <v>481</v>
      </c>
      <c r="D1703">
        <v>2046</v>
      </c>
      <c r="E1703">
        <v>0</v>
      </c>
      <c r="F1703">
        <v>1000000</v>
      </c>
      <c r="G1703" s="16">
        <v>0.8</v>
      </c>
      <c r="H1703" s="16">
        <v>0.8</v>
      </c>
      <c r="I1703" s="16">
        <v>0.8</v>
      </c>
      <c r="J1703" s="16">
        <v>0.8</v>
      </c>
      <c r="K1703" s="16">
        <v>1</v>
      </c>
      <c r="L1703" s="16">
        <v>1</v>
      </c>
      <c r="M1703" s="16">
        <v>1</v>
      </c>
    </row>
    <row r="1704" spans="2:13" x14ac:dyDescent="0.25">
      <c r="B1704">
        <v>35</v>
      </c>
      <c r="C1704" t="s">
        <v>481</v>
      </c>
      <c r="D1704">
        <v>2047</v>
      </c>
      <c r="E1704">
        <v>0</v>
      </c>
      <c r="F1704">
        <v>1000000</v>
      </c>
      <c r="G1704" s="16">
        <v>0.8</v>
      </c>
      <c r="H1704" s="16">
        <v>0.8</v>
      </c>
      <c r="I1704" s="16">
        <v>0.8</v>
      </c>
      <c r="J1704" s="16">
        <v>0.8</v>
      </c>
      <c r="K1704" s="16">
        <v>1</v>
      </c>
      <c r="L1704" s="16">
        <v>1</v>
      </c>
      <c r="M1704" s="16">
        <v>1</v>
      </c>
    </row>
    <row r="1705" spans="2:13" x14ac:dyDescent="0.25">
      <c r="B1705">
        <v>35</v>
      </c>
      <c r="C1705" t="s">
        <v>481</v>
      </c>
      <c r="D1705">
        <v>2048</v>
      </c>
      <c r="E1705">
        <v>0</v>
      </c>
      <c r="F1705">
        <v>1000000</v>
      </c>
      <c r="G1705" s="16">
        <v>0.8</v>
      </c>
      <c r="H1705" s="16">
        <v>0.8</v>
      </c>
      <c r="I1705" s="16">
        <v>0.8</v>
      </c>
      <c r="J1705" s="16">
        <v>0.8</v>
      </c>
      <c r="K1705" s="16">
        <v>1</v>
      </c>
      <c r="L1705" s="16">
        <v>1</v>
      </c>
      <c r="M1705" s="16">
        <v>1</v>
      </c>
    </row>
    <row r="1706" spans="2:13" x14ac:dyDescent="0.25">
      <c r="B1706">
        <v>35</v>
      </c>
      <c r="C1706" t="s">
        <v>481</v>
      </c>
      <c r="D1706">
        <v>2049</v>
      </c>
      <c r="E1706">
        <v>0</v>
      </c>
      <c r="F1706">
        <v>1000000</v>
      </c>
      <c r="G1706" s="16">
        <v>0.8</v>
      </c>
      <c r="H1706" s="16">
        <v>0.8</v>
      </c>
      <c r="I1706" s="16">
        <v>0.8</v>
      </c>
      <c r="J1706" s="16">
        <v>0.8</v>
      </c>
      <c r="K1706" s="16">
        <v>1</v>
      </c>
      <c r="L1706" s="16">
        <v>1</v>
      </c>
      <c r="M1706" s="16">
        <v>1</v>
      </c>
    </row>
    <row r="1707" spans="2:13" x14ac:dyDescent="0.25">
      <c r="B1707">
        <v>35</v>
      </c>
      <c r="C1707" t="s">
        <v>481</v>
      </c>
      <c r="D1707">
        <v>2050</v>
      </c>
      <c r="E1707">
        <v>0</v>
      </c>
      <c r="F1707">
        <v>1000000</v>
      </c>
      <c r="G1707" s="16">
        <v>0.8</v>
      </c>
      <c r="H1707" s="16">
        <v>0.8</v>
      </c>
      <c r="I1707" s="16">
        <v>0.8</v>
      </c>
      <c r="J1707" s="16">
        <v>0.8</v>
      </c>
      <c r="K1707" s="16">
        <v>1</v>
      </c>
      <c r="L1707" s="16">
        <v>1</v>
      </c>
      <c r="M1707" s="16">
        <v>1</v>
      </c>
    </row>
    <row r="1708" spans="2:13" x14ac:dyDescent="0.25">
      <c r="B1708">
        <v>36</v>
      </c>
      <c r="C1708" t="s">
        <v>484</v>
      </c>
      <c r="D1708">
        <v>2020</v>
      </c>
      <c r="E1708">
        <v>0</v>
      </c>
      <c r="F1708">
        <v>1000000</v>
      </c>
      <c r="G1708" s="16">
        <v>1</v>
      </c>
      <c r="H1708" s="16">
        <v>1</v>
      </c>
      <c r="I1708" s="16">
        <v>1</v>
      </c>
      <c r="J1708" s="16">
        <v>1</v>
      </c>
      <c r="K1708" s="16">
        <v>1</v>
      </c>
      <c r="L1708" s="16">
        <v>1</v>
      </c>
      <c r="M1708" s="16">
        <v>1</v>
      </c>
    </row>
    <row r="1709" spans="2:13" x14ac:dyDescent="0.25">
      <c r="B1709">
        <v>36</v>
      </c>
      <c r="C1709" t="s">
        <v>484</v>
      </c>
      <c r="D1709">
        <v>2021</v>
      </c>
      <c r="E1709">
        <v>0</v>
      </c>
      <c r="F1709">
        <v>1000000</v>
      </c>
      <c r="G1709" s="16">
        <v>1</v>
      </c>
      <c r="H1709" s="16">
        <v>1</v>
      </c>
      <c r="I1709" s="16">
        <v>1</v>
      </c>
      <c r="J1709" s="16">
        <v>1</v>
      </c>
      <c r="K1709" s="16">
        <v>1</v>
      </c>
      <c r="L1709" s="16">
        <v>1</v>
      </c>
      <c r="M1709" s="16">
        <v>1</v>
      </c>
    </row>
    <row r="1710" spans="2:13" x14ac:dyDescent="0.25">
      <c r="B1710">
        <v>36</v>
      </c>
      <c r="C1710" t="s">
        <v>484</v>
      </c>
      <c r="D1710">
        <v>2022</v>
      </c>
      <c r="E1710">
        <v>0</v>
      </c>
      <c r="F1710">
        <v>1000000</v>
      </c>
      <c r="G1710" s="16">
        <v>1</v>
      </c>
      <c r="H1710" s="16">
        <v>1</v>
      </c>
      <c r="I1710" s="16">
        <v>1</v>
      </c>
      <c r="J1710" s="16">
        <v>1</v>
      </c>
      <c r="K1710" s="16">
        <v>1</v>
      </c>
      <c r="L1710" s="16">
        <v>1</v>
      </c>
      <c r="M1710" s="16">
        <v>1</v>
      </c>
    </row>
    <row r="1711" spans="2:13" x14ac:dyDescent="0.25">
      <c r="B1711">
        <v>36</v>
      </c>
      <c r="C1711" t="s">
        <v>484</v>
      </c>
      <c r="D1711">
        <v>2023</v>
      </c>
      <c r="E1711">
        <v>0</v>
      </c>
      <c r="F1711">
        <v>1000000</v>
      </c>
      <c r="G1711" s="16">
        <v>1</v>
      </c>
      <c r="H1711" s="16">
        <v>1</v>
      </c>
      <c r="I1711" s="16">
        <v>1</v>
      </c>
      <c r="J1711" s="16">
        <v>1</v>
      </c>
      <c r="K1711" s="16">
        <v>1</v>
      </c>
      <c r="L1711" s="16">
        <v>1</v>
      </c>
      <c r="M1711" s="16">
        <v>1</v>
      </c>
    </row>
    <row r="1712" spans="2:13" x14ac:dyDescent="0.25">
      <c r="B1712">
        <v>36</v>
      </c>
      <c r="C1712" t="s">
        <v>484</v>
      </c>
      <c r="D1712">
        <v>2024</v>
      </c>
      <c r="E1712">
        <v>0</v>
      </c>
      <c r="F1712">
        <v>1000000</v>
      </c>
      <c r="G1712" s="16">
        <v>1</v>
      </c>
      <c r="H1712" s="16">
        <v>1</v>
      </c>
      <c r="I1712" s="16">
        <v>1</v>
      </c>
      <c r="J1712" s="16">
        <v>1</v>
      </c>
      <c r="K1712" s="16">
        <v>1</v>
      </c>
      <c r="L1712" s="16">
        <v>1</v>
      </c>
      <c r="M1712" s="16">
        <v>1</v>
      </c>
    </row>
    <row r="1713" spans="2:13" x14ac:dyDescent="0.25">
      <c r="B1713">
        <v>36</v>
      </c>
      <c r="C1713" t="s">
        <v>484</v>
      </c>
      <c r="D1713">
        <v>2025</v>
      </c>
      <c r="E1713">
        <v>0</v>
      </c>
      <c r="F1713">
        <v>1000000</v>
      </c>
      <c r="G1713" s="16">
        <v>1</v>
      </c>
      <c r="H1713" s="16">
        <v>1</v>
      </c>
      <c r="I1713" s="16">
        <v>1</v>
      </c>
      <c r="J1713" s="16">
        <v>1</v>
      </c>
      <c r="K1713" s="16">
        <v>1</v>
      </c>
      <c r="L1713" s="16">
        <v>1</v>
      </c>
      <c r="M1713" s="16">
        <v>1</v>
      </c>
    </row>
    <row r="1714" spans="2:13" x14ac:dyDescent="0.25">
      <c r="B1714">
        <v>36</v>
      </c>
      <c r="C1714" t="s">
        <v>484</v>
      </c>
      <c r="D1714">
        <v>2026</v>
      </c>
      <c r="E1714">
        <v>0</v>
      </c>
      <c r="F1714">
        <v>1000000</v>
      </c>
      <c r="G1714" s="16">
        <v>0.99</v>
      </c>
      <c r="H1714" s="16">
        <v>0.99</v>
      </c>
      <c r="I1714" s="16">
        <v>0.99</v>
      </c>
      <c r="J1714" s="16">
        <v>0.99</v>
      </c>
      <c r="K1714" s="16">
        <v>1</v>
      </c>
      <c r="L1714" s="16">
        <v>1</v>
      </c>
      <c r="M1714" s="16">
        <v>1</v>
      </c>
    </row>
    <row r="1715" spans="2:13" x14ac:dyDescent="0.25">
      <c r="B1715">
        <v>36</v>
      </c>
      <c r="C1715" t="s">
        <v>484</v>
      </c>
      <c r="D1715">
        <v>2027</v>
      </c>
      <c r="E1715">
        <v>0</v>
      </c>
      <c r="F1715">
        <v>1000000</v>
      </c>
      <c r="G1715" s="16">
        <v>0.98</v>
      </c>
      <c r="H1715" s="16">
        <v>0.98</v>
      </c>
      <c r="I1715" s="16">
        <v>0.98</v>
      </c>
      <c r="J1715" s="16">
        <v>0.98</v>
      </c>
      <c r="K1715" s="16">
        <v>1</v>
      </c>
      <c r="L1715" s="16">
        <v>1</v>
      </c>
      <c r="M1715" s="16">
        <v>1</v>
      </c>
    </row>
    <row r="1716" spans="2:13" x14ac:dyDescent="0.25">
      <c r="B1716">
        <v>36</v>
      </c>
      <c r="C1716" t="s">
        <v>484</v>
      </c>
      <c r="D1716">
        <v>2028</v>
      </c>
      <c r="E1716">
        <v>0</v>
      </c>
      <c r="F1716">
        <v>1000000</v>
      </c>
      <c r="G1716" s="16">
        <v>0.97</v>
      </c>
      <c r="H1716" s="16">
        <v>0.97</v>
      </c>
      <c r="I1716" s="16">
        <v>0.97</v>
      </c>
      <c r="J1716" s="16">
        <v>0.97</v>
      </c>
      <c r="K1716" s="16">
        <v>1</v>
      </c>
      <c r="L1716" s="16">
        <v>1</v>
      </c>
      <c r="M1716" s="16">
        <v>1</v>
      </c>
    </row>
    <row r="1717" spans="2:13" x14ac:dyDescent="0.25">
      <c r="B1717">
        <v>36</v>
      </c>
      <c r="C1717" t="s">
        <v>484</v>
      </c>
      <c r="D1717">
        <v>2029</v>
      </c>
      <c r="E1717">
        <v>0</v>
      </c>
      <c r="F1717">
        <v>1000000</v>
      </c>
      <c r="G1717" s="16">
        <v>0.96</v>
      </c>
      <c r="H1717" s="16">
        <v>0.96</v>
      </c>
      <c r="I1717" s="16">
        <v>0.96</v>
      </c>
      <c r="J1717" s="16">
        <v>0.96</v>
      </c>
      <c r="K1717" s="16">
        <v>1</v>
      </c>
      <c r="L1717" s="16">
        <v>1</v>
      </c>
      <c r="M1717" s="16">
        <v>1</v>
      </c>
    </row>
    <row r="1718" spans="2:13" x14ac:dyDescent="0.25">
      <c r="B1718">
        <v>36</v>
      </c>
      <c r="C1718" t="s">
        <v>484</v>
      </c>
      <c r="D1718">
        <v>2030</v>
      </c>
      <c r="E1718">
        <v>0</v>
      </c>
      <c r="F1718">
        <v>1000000</v>
      </c>
      <c r="G1718" s="16">
        <v>0.95</v>
      </c>
      <c r="H1718" s="16">
        <v>0.95</v>
      </c>
      <c r="I1718" s="16">
        <v>0.95</v>
      </c>
      <c r="J1718" s="16">
        <v>0.95</v>
      </c>
      <c r="K1718" s="16">
        <v>1</v>
      </c>
      <c r="L1718" s="16">
        <v>1</v>
      </c>
      <c r="M1718" s="16">
        <v>1</v>
      </c>
    </row>
    <row r="1719" spans="2:13" x14ac:dyDescent="0.25">
      <c r="B1719">
        <v>36</v>
      </c>
      <c r="C1719" t="s">
        <v>484</v>
      </c>
      <c r="D1719">
        <v>2031</v>
      </c>
      <c r="E1719">
        <v>0</v>
      </c>
      <c r="F1719">
        <v>1000000</v>
      </c>
      <c r="G1719" s="16">
        <v>0.94</v>
      </c>
      <c r="H1719" s="16">
        <v>0.94</v>
      </c>
      <c r="I1719" s="16">
        <v>0.94</v>
      </c>
      <c r="J1719" s="16">
        <v>0.94</v>
      </c>
      <c r="K1719" s="16">
        <v>1</v>
      </c>
      <c r="L1719" s="16">
        <v>1</v>
      </c>
      <c r="M1719" s="16">
        <v>1</v>
      </c>
    </row>
    <row r="1720" spans="2:13" x14ac:dyDescent="0.25">
      <c r="B1720">
        <v>36</v>
      </c>
      <c r="C1720" t="s">
        <v>484</v>
      </c>
      <c r="D1720">
        <v>2032</v>
      </c>
      <c r="E1720">
        <v>0</v>
      </c>
      <c r="F1720">
        <v>1000000</v>
      </c>
      <c r="G1720" s="16">
        <v>0.93</v>
      </c>
      <c r="H1720" s="16">
        <v>0.93</v>
      </c>
      <c r="I1720" s="16">
        <v>0.93</v>
      </c>
      <c r="J1720" s="16">
        <v>0.93</v>
      </c>
      <c r="K1720" s="16">
        <v>1</v>
      </c>
      <c r="L1720" s="16">
        <v>1</v>
      </c>
      <c r="M1720" s="16">
        <v>1</v>
      </c>
    </row>
    <row r="1721" spans="2:13" x14ac:dyDescent="0.25">
      <c r="B1721">
        <v>36</v>
      </c>
      <c r="C1721" t="s">
        <v>484</v>
      </c>
      <c r="D1721">
        <v>2033</v>
      </c>
      <c r="E1721">
        <v>0</v>
      </c>
      <c r="F1721">
        <v>1000000</v>
      </c>
      <c r="G1721" s="16">
        <v>0.92</v>
      </c>
      <c r="H1721" s="16">
        <v>0.92</v>
      </c>
      <c r="I1721" s="16">
        <v>0.92</v>
      </c>
      <c r="J1721" s="16">
        <v>0.92</v>
      </c>
      <c r="K1721" s="16">
        <v>1</v>
      </c>
      <c r="L1721" s="16">
        <v>1</v>
      </c>
      <c r="M1721" s="16">
        <v>1</v>
      </c>
    </row>
    <row r="1722" spans="2:13" x14ac:dyDescent="0.25">
      <c r="B1722">
        <v>36</v>
      </c>
      <c r="C1722" t="s">
        <v>484</v>
      </c>
      <c r="D1722">
        <v>2034</v>
      </c>
      <c r="E1722">
        <v>0</v>
      </c>
      <c r="F1722">
        <v>1000000</v>
      </c>
      <c r="G1722" s="16">
        <v>0.91</v>
      </c>
      <c r="H1722" s="16">
        <v>0.91</v>
      </c>
      <c r="I1722" s="16">
        <v>0.91</v>
      </c>
      <c r="J1722" s="16">
        <v>0.91</v>
      </c>
      <c r="K1722" s="16">
        <v>1</v>
      </c>
      <c r="L1722" s="16">
        <v>1</v>
      </c>
      <c r="M1722" s="16">
        <v>1</v>
      </c>
    </row>
    <row r="1723" spans="2:13" x14ac:dyDescent="0.25">
      <c r="B1723">
        <v>36</v>
      </c>
      <c r="C1723" t="s">
        <v>484</v>
      </c>
      <c r="D1723">
        <v>2035</v>
      </c>
      <c r="E1723">
        <v>0</v>
      </c>
      <c r="F1723">
        <v>1000000</v>
      </c>
      <c r="G1723" s="16">
        <v>0.9</v>
      </c>
      <c r="H1723" s="16">
        <v>0.9</v>
      </c>
      <c r="I1723" s="16">
        <v>0.9</v>
      </c>
      <c r="J1723" s="16">
        <v>0.9</v>
      </c>
      <c r="K1723" s="16">
        <v>1</v>
      </c>
      <c r="L1723" s="16">
        <v>1</v>
      </c>
      <c r="M1723" s="16">
        <v>1</v>
      </c>
    </row>
    <row r="1724" spans="2:13" x14ac:dyDescent="0.25">
      <c r="B1724">
        <v>36</v>
      </c>
      <c r="C1724" t="s">
        <v>484</v>
      </c>
      <c r="D1724">
        <v>2036</v>
      </c>
      <c r="E1724">
        <v>0</v>
      </c>
      <c r="F1724">
        <v>1000000</v>
      </c>
      <c r="G1724" s="16">
        <v>0.89</v>
      </c>
      <c r="H1724" s="16">
        <v>0.89</v>
      </c>
      <c r="I1724" s="16">
        <v>0.89</v>
      </c>
      <c r="J1724" s="16">
        <v>0.89</v>
      </c>
      <c r="K1724" s="16">
        <v>1</v>
      </c>
      <c r="L1724" s="16">
        <v>1</v>
      </c>
      <c r="M1724" s="16">
        <v>1</v>
      </c>
    </row>
    <row r="1725" spans="2:13" x14ac:dyDescent="0.25">
      <c r="B1725">
        <v>36</v>
      </c>
      <c r="C1725" t="s">
        <v>484</v>
      </c>
      <c r="D1725">
        <v>2037</v>
      </c>
      <c r="E1725">
        <v>0</v>
      </c>
      <c r="F1725">
        <v>1000000</v>
      </c>
      <c r="G1725" s="16">
        <v>0.88</v>
      </c>
      <c r="H1725" s="16">
        <v>0.88</v>
      </c>
      <c r="I1725" s="16">
        <v>0.88</v>
      </c>
      <c r="J1725" s="16">
        <v>0.88</v>
      </c>
      <c r="K1725" s="16">
        <v>1</v>
      </c>
      <c r="L1725" s="16">
        <v>1</v>
      </c>
      <c r="M1725" s="16">
        <v>1</v>
      </c>
    </row>
    <row r="1726" spans="2:13" x14ac:dyDescent="0.25">
      <c r="B1726">
        <v>36</v>
      </c>
      <c r="C1726" t="s">
        <v>484</v>
      </c>
      <c r="D1726">
        <v>2038</v>
      </c>
      <c r="E1726">
        <v>0</v>
      </c>
      <c r="F1726">
        <v>1000000</v>
      </c>
      <c r="G1726" s="16">
        <v>0.87</v>
      </c>
      <c r="H1726" s="16">
        <v>0.87</v>
      </c>
      <c r="I1726" s="16">
        <v>0.87</v>
      </c>
      <c r="J1726" s="16">
        <v>0.87</v>
      </c>
      <c r="K1726" s="16">
        <v>1</v>
      </c>
      <c r="L1726" s="16">
        <v>1</v>
      </c>
      <c r="M1726" s="16">
        <v>1</v>
      </c>
    </row>
    <row r="1727" spans="2:13" x14ac:dyDescent="0.25">
      <c r="B1727">
        <v>36</v>
      </c>
      <c r="C1727" t="s">
        <v>484</v>
      </c>
      <c r="D1727">
        <v>2039</v>
      </c>
      <c r="E1727">
        <v>0</v>
      </c>
      <c r="F1727">
        <v>1000000</v>
      </c>
      <c r="G1727" s="16">
        <v>0.86</v>
      </c>
      <c r="H1727" s="16">
        <v>0.86</v>
      </c>
      <c r="I1727" s="16">
        <v>0.86</v>
      </c>
      <c r="J1727" s="16">
        <v>0.86</v>
      </c>
      <c r="K1727" s="16">
        <v>1</v>
      </c>
      <c r="L1727" s="16">
        <v>1</v>
      </c>
      <c r="M1727" s="16">
        <v>1</v>
      </c>
    </row>
    <row r="1728" spans="2:13" x14ac:dyDescent="0.25">
      <c r="B1728">
        <v>36</v>
      </c>
      <c r="C1728" t="s">
        <v>484</v>
      </c>
      <c r="D1728">
        <v>2040</v>
      </c>
      <c r="E1728">
        <v>0</v>
      </c>
      <c r="F1728">
        <v>1000000</v>
      </c>
      <c r="G1728" s="16">
        <v>0.85</v>
      </c>
      <c r="H1728" s="16">
        <v>0.85</v>
      </c>
      <c r="I1728" s="16">
        <v>0.85</v>
      </c>
      <c r="J1728" s="16">
        <v>0.85</v>
      </c>
      <c r="K1728" s="16">
        <v>1</v>
      </c>
      <c r="L1728" s="16">
        <v>1</v>
      </c>
      <c r="M1728" s="16">
        <v>1</v>
      </c>
    </row>
    <row r="1729" spans="2:13" x14ac:dyDescent="0.25">
      <c r="B1729">
        <v>36</v>
      </c>
      <c r="C1729" t="s">
        <v>484</v>
      </c>
      <c r="D1729">
        <v>2041</v>
      </c>
      <c r="E1729">
        <v>0</v>
      </c>
      <c r="F1729">
        <v>1000000</v>
      </c>
      <c r="G1729" s="16">
        <v>0.84</v>
      </c>
      <c r="H1729" s="16">
        <v>0.84</v>
      </c>
      <c r="I1729" s="16">
        <v>0.84</v>
      </c>
      <c r="J1729" s="16">
        <v>0.84</v>
      </c>
      <c r="K1729" s="16">
        <v>1</v>
      </c>
      <c r="L1729" s="16">
        <v>1</v>
      </c>
      <c r="M1729" s="16">
        <v>1</v>
      </c>
    </row>
    <row r="1730" spans="2:13" x14ac:dyDescent="0.25">
      <c r="B1730">
        <v>36</v>
      </c>
      <c r="C1730" t="s">
        <v>484</v>
      </c>
      <c r="D1730">
        <v>2042</v>
      </c>
      <c r="E1730">
        <v>0</v>
      </c>
      <c r="F1730">
        <v>1000000</v>
      </c>
      <c r="G1730" s="16">
        <v>0.83</v>
      </c>
      <c r="H1730" s="16">
        <v>0.83</v>
      </c>
      <c r="I1730" s="16">
        <v>0.83</v>
      </c>
      <c r="J1730" s="16">
        <v>0.83</v>
      </c>
      <c r="K1730" s="16">
        <v>1</v>
      </c>
      <c r="L1730" s="16">
        <v>1</v>
      </c>
      <c r="M1730" s="16">
        <v>1</v>
      </c>
    </row>
    <row r="1731" spans="2:13" x14ac:dyDescent="0.25">
      <c r="B1731">
        <v>36</v>
      </c>
      <c r="C1731" t="s">
        <v>484</v>
      </c>
      <c r="D1731">
        <v>2043</v>
      </c>
      <c r="E1731">
        <v>0</v>
      </c>
      <c r="F1731">
        <v>1000000</v>
      </c>
      <c r="G1731" s="16">
        <v>0.82</v>
      </c>
      <c r="H1731" s="16">
        <v>0.82</v>
      </c>
      <c r="I1731" s="16">
        <v>0.82</v>
      </c>
      <c r="J1731" s="16">
        <v>0.82</v>
      </c>
      <c r="K1731" s="16">
        <v>1</v>
      </c>
      <c r="L1731" s="16">
        <v>1</v>
      </c>
      <c r="M1731" s="16">
        <v>1</v>
      </c>
    </row>
    <row r="1732" spans="2:13" x14ac:dyDescent="0.25">
      <c r="B1732">
        <v>36</v>
      </c>
      <c r="C1732" t="s">
        <v>484</v>
      </c>
      <c r="D1732">
        <v>2044</v>
      </c>
      <c r="E1732">
        <v>0</v>
      </c>
      <c r="F1732">
        <v>1000000</v>
      </c>
      <c r="G1732" s="16">
        <v>0.81</v>
      </c>
      <c r="H1732" s="16">
        <v>0.81</v>
      </c>
      <c r="I1732" s="16">
        <v>0.81</v>
      </c>
      <c r="J1732" s="16">
        <v>0.81</v>
      </c>
      <c r="K1732" s="16">
        <v>1</v>
      </c>
      <c r="L1732" s="16">
        <v>1</v>
      </c>
      <c r="M1732" s="16">
        <v>1</v>
      </c>
    </row>
    <row r="1733" spans="2:13" x14ac:dyDescent="0.25">
      <c r="B1733">
        <v>36</v>
      </c>
      <c r="C1733" t="s">
        <v>484</v>
      </c>
      <c r="D1733">
        <v>2045</v>
      </c>
      <c r="E1733">
        <v>0</v>
      </c>
      <c r="F1733">
        <v>1000000</v>
      </c>
      <c r="G1733" s="16">
        <v>0.8</v>
      </c>
      <c r="H1733" s="16">
        <v>0.8</v>
      </c>
      <c r="I1733" s="16">
        <v>0.8</v>
      </c>
      <c r="J1733" s="16">
        <v>0.8</v>
      </c>
      <c r="K1733" s="16">
        <v>1</v>
      </c>
      <c r="L1733" s="16">
        <v>1</v>
      </c>
      <c r="M1733" s="16">
        <v>1</v>
      </c>
    </row>
    <row r="1734" spans="2:13" x14ac:dyDescent="0.25">
      <c r="B1734">
        <v>36</v>
      </c>
      <c r="C1734" t="s">
        <v>484</v>
      </c>
      <c r="D1734">
        <v>2046</v>
      </c>
      <c r="E1734">
        <v>0</v>
      </c>
      <c r="F1734">
        <v>1000000</v>
      </c>
      <c r="G1734" s="16">
        <v>0.8</v>
      </c>
      <c r="H1734" s="16">
        <v>0.8</v>
      </c>
      <c r="I1734" s="16">
        <v>0.8</v>
      </c>
      <c r="J1734" s="16">
        <v>0.8</v>
      </c>
      <c r="K1734" s="16">
        <v>1</v>
      </c>
      <c r="L1734" s="16">
        <v>1</v>
      </c>
      <c r="M1734" s="16">
        <v>1</v>
      </c>
    </row>
    <row r="1735" spans="2:13" x14ac:dyDescent="0.25">
      <c r="B1735">
        <v>36</v>
      </c>
      <c r="C1735" t="s">
        <v>484</v>
      </c>
      <c r="D1735">
        <v>2047</v>
      </c>
      <c r="E1735">
        <v>0</v>
      </c>
      <c r="F1735">
        <v>1000000</v>
      </c>
      <c r="G1735" s="16">
        <v>0.8</v>
      </c>
      <c r="H1735" s="16">
        <v>0.8</v>
      </c>
      <c r="I1735" s="16">
        <v>0.8</v>
      </c>
      <c r="J1735" s="16">
        <v>0.8</v>
      </c>
      <c r="K1735" s="16">
        <v>1</v>
      </c>
      <c r="L1735" s="16">
        <v>1</v>
      </c>
      <c r="M1735" s="16">
        <v>1</v>
      </c>
    </row>
    <row r="1736" spans="2:13" x14ac:dyDescent="0.25">
      <c r="B1736">
        <v>36</v>
      </c>
      <c r="C1736" t="s">
        <v>484</v>
      </c>
      <c r="D1736">
        <v>2048</v>
      </c>
      <c r="E1736">
        <v>0</v>
      </c>
      <c r="F1736">
        <v>1000000</v>
      </c>
      <c r="G1736" s="16">
        <v>0.8</v>
      </c>
      <c r="H1736" s="16">
        <v>0.8</v>
      </c>
      <c r="I1736" s="16">
        <v>0.8</v>
      </c>
      <c r="J1736" s="16">
        <v>0.8</v>
      </c>
      <c r="K1736" s="16">
        <v>1</v>
      </c>
      <c r="L1736" s="16">
        <v>1</v>
      </c>
      <c r="M1736" s="16">
        <v>1</v>
      </c>
    </row>
    <row r="1737" spans="2:13" x14ac:dyDescent="0.25">
      <c r="B1737">
        <v>36</v>
      </c>
      <c r="C1737" t="s">
        <v>484</v>
      </c>
      <c r="D1737">
        <v>2049</v>
      </c>
      <c r="E1737">
        <v>0</v>
      </c>
      <c r="F1737">
        <v>1000000</v>
      </c>
      <c r="G1737" s="16">
        <v>0.8</v>
      </c>
      <c r="H1737" s="16">
        <v>0.8</v>
      </c>
      <c r="I1737" s="16">
        <v>0.8</v>
      </c>
      <c r="J1737" s="16">
        <v>0.8</v>
      </c>
      <c r="K1737" s="16">
        <v>1</v>
      </c>
      <c r="L1737" s="16">
        <v>1</v>
      </c>
      <c r="M1737" s="16">
        <v>1</v>
      </c>
    </row>
    <row r="1738" spans="2:13" x14ac:dyDescent="0.25">
      <c r="B1738">
        <v>36</v>
      </c>
      <c r="C1738" t="s">
        <v>484</v>
      </c>
      <c r="D1738">
        <v>2050</v>
      </c>
      <c r="E1738">
        <v>0</v>
      </c>
      <c r="F1738">
        <v>1000000</v>
      </c>
      <c r="G1738" s="16">
        <v>0.8</v>
      </c>
      <c r="H1738" s="16">
        <v>0.8</v>
      </c>
      <c r="I1738" s="16">
        <v>0.8</v>
      </c>
      <c r="J1738" s="16">
        <v>0.8</v>
      </c>
      <c r="K1738" s="16">
        <v>1</v>
      </c>
      <c r="L1738" s="16">
        <v>1</v>
      </c>
      <c r="M1738" s="16">
        <v>1</v>
      </c>
    </row>
    <row r="1739" spans="2:13" x14ac:dyDescent="0.25">
      <c r="B1739">
        <v>37</v>
      </c>
      <c r="C1739" t="s">
        <v>487</v>
      </c>
      <c r="D1739">
        <v>2020</v>
      </c>
      <c r="E1739">
        <v>0</v>
      </c>
      <c r="F1739">
        <v>1000000</v>
      </c>
      <c r="G1739" s="16">
        <v>1</v>
      </c>
      <c r="H1739" s="16">
        <v>1</v>
      </c>
      <c r="I1739" s="16">
        <v>1</v>
      </c>
      <c r="J1739" s="16">
        <v>1</v>
      </c>
      <c r="K1739" s="16">
        <v>1</v>
      </c>
      <c r="L1739" s="16">
        <v>1</v>
      </c>
      <c r="M1739" s="16">
        <v>1</v>
      </c>
    </row>
    <row r="1740" spans="2:13" x14ac:dyDescent="0.25">
      <c r="B1740">
        <v>37</v>
      </c>
      <c r="C1740" t="s">
        <v>487</v>
      </c>
      <c r="D1740">
        <v>2021</v>
      </c>
      <c r="E1740">
        <v>0</v>
      </c>
      <c r="F1740">
        <v>1000000</v>
      </c>
      <c r="G1740" s="16">
        <v>1</v>
      </c>
      <c r="H1740" s="16">
        <v>1</v>
      </c>
      <c r="I1740" s="16">
        <v>1</v>
      </c>
      <c r="J1740" s="16">
        <v>1</v>
      </c>
      <c r="K1740" s="16">
        <v>1</v>
      </c>
      <c r="L1740" s="16">
        <v>1</v>
      </c>
      <c r="M1740" s="16">
        <v>1</v>
      </c>
    </row>
    <row r="1741" spans="2:13" x14ac:dyDescent="0.25">
      <c r="B1741">
        <v>37</v>
      </c>
      <c r="C1741" t="s">
        <v>487</v>
      </c>
      <c r="D1741">
        <v>2022</v>
      </c>
      <c r="E1741">
        <v>0</v>
      </c>
      <c r="F1741">
        <v>1000000</v>
      </c>
      <c r="G1741" s="16">
        <v>1</v>
      </c>
      <c r="H1741" s="16">
        <v>1</v>
      </c>
      <c r="I1741" s="16">
        <v>1</v>
      </c>
      <c r="J1741" s="16">
        <v>1</v>
      </c>
      <c r="K1741" s="16">
        <v>1</v>
      </c>
      <c r="L1741" s="16">
        <v>1</v>
      </c>
      <c r="M1741" s="16">
        <v>1</v>
      </c>
    </row>
    <row r="1742" spans="2:13" x14ac:dyDescent="0.25">
      <c r="B1742">
        <v>37</v>
      </c>
      <c r="C1742" t="s">
        <v>487</v>
      </c>
      <c r="D1742">
        <v>2023</v>
      </c>
      <c r="E1742">
        <v>0</v>
      </c>
      <c r="F1742">
        <v>1000000</v>
      </c>
      <c r="G1742" s="16">
        <v>1</v>
      </c>
      <c r="H1742" s="16">
        <v>1</v>
      </c>
      <c r="I1742" s="16">
        <v>1</v>
      </c>
      <c r="J1742" s="16">
        <v>1</v>
      </c>
      <c r="K1742" s="16">
        <v>1</v>
      </c>
      <c r="L1742" s="16">
        <v>1</v>
      </c>
      <c r="M1742" s="16">
        <v>1</v>
      </c>
    </row>
    <row r="1743" spans="2:13" x14ac:dyDescent="0.25">
      <c r="B1743">
        <v>37</v>
      </c>
      <c r="C1743" t="s">
        <v>487</v>
      </c>
      <c r="D1743">
        <v>2024</v>
      </c>
      <c r="E1743">
        <v>0</v>
      </c>
      <c r="F1743">
        <v>1000000</v>
      </c>
      <c r="G1743" s="16">
        <v>1</v>
      </c>
      <c r="H1743" s="16">
        <v>1</v>
      </c>
      <c r="I1743" s="16">
        <v>1</v>
      </c>
      <c r="J1743" s="16">
        <v>1</v>
      </c>
      <c r="K1743" s="16">
        <v>1</v>
      </c>
      <c r="L1743" s="16">
        <v>1</v>
      </c>
      <c r="M1743" s="16">
        <v>1</v>
      </c>
    </row>
    <row r="1744" spans="2:13" x14ac:dyDescent="0.25">
      <c r="B1744">
        <v>37</v>
      </c>
      <c r="C1744" t="s">
        <v>487</v>
      </c>
      <c r="D1744">
        <v>2025</v>
      </c>
      <c r="E1744">
        <v>0</v>
      </c>
      <c r="F1744">
        <v>1000000</v>
      </c>
      <c r="G1744" s="16">
        <v>1</v>
      </c>
      <c r="H1744" s="16">
        <v>1</v>
      </c>
      <c r="I1744" s="16">
        <v>1</v>
      </c>
      <c r="J1744" s="16">
        <v>1</v>
      </c>
      <c r="K1744" s="16">
        <v>1</v>
      </c>
      <c r="L1744" s="16">
        <v>1</v>
      </c>
      <c r="M1744" s="16">
        <v>1</v>
      </c>
    </row>
    <row r="1745" spans="2:13" x14ac:dyDescent="0.25">
      <c r="B1745">
        <v>37</v>
      </c>
      <c r="C1745" t="s">
        <v>487</v>
      </c>
      <c r="D1745">
        <v>2026</v>
      </c>
      <c r="E1745">
        <v>0</v>
      </c>
      <c r="F1745">
        <v>1000000</v>
      </c>
      <c r="G1745" s="16">
        <v>0.99</v>
      </c>
      <c r="H1745" s="16">
        <v>0.99</v>
      </c>
      <c r="I1745" s="16">
        <v>0.99</v>
      </c>
      <c r="J1745" s="16">
        <v>0.99</v>
      </c>
      <c r="K1745" s="16">
        <v>1</v>
      </c>
      <c r="L1745" s="16">
        <v>1</v>
      </c>
      <c r="M1745" s="16">
        <v>1</v>
      </c>
    </row>
    <row r="1746" spans="2:13" x14ac:dyDescent="0.25">
      <c r="B1746">
        <v>37</v>
      </c>
      <c r="C1746" t="s">
        <v>487</v>
      </c>
      <c r="D1746">
        <v>2027</v>
      </c>
      <c r="E1746">
        <v>0</v>
      </c>
      <c r="F1746">
        <v>1000000</v>
      </c>
      <c r="G1746" s="16">
        <v>0.98</v>
      </c>
      <c r="H1746" s="16">
        <v>0.98</v>
      </c>
      <c r="I1746" s="16">
        <v>0.98</v>
      </c>
      <c r="J1746" s="16">
        <v>0.98</v>
      </c>
      <c r="K1746" s="16">
        <v>1</v>
      </c>
      <c r="L1746" s="16">
        <v>1</v>
      </c>
      <c r="M1746" s="16">
        <v>1</v>
      </c>
    </row>
    <row r="1747" spans="2:13" x14ac:dyDescent="0.25">
      <c r="B1747">
        <v>37</v>
      </c>
      <c r="C1747" t="s">
        <v>487</v>
      </c>
      <c r="D1747">
        <v>2028</v>
      </c>
      <c r="E1747">
        <v>0</v>
      </c>
      <c r="F1747">
        <v>1000000</v>
      </c>
      <c r="G1747" s="16">
        <v>0.97</v>
      </c>
      <c r="H1747" s="16">
        <v>0.97</v>
      </c>
      <c r="I1747" s="16">
        <v>0.97</v>
      </c>
      <c r="J1747" s="16">
        <v>0.97</v>
      </c>
      <c r="K1747" s="16">
        <v>1</v>
      </c>
      <c r="L1747" s="16">
        <v>1</v>
      </c>
      <c r="M1747" s="16">
        <v>1</v>
      </c>
    </row>
    <row r="1748" spans="2:13" x14ac:dyDescent="0.25">
      <c r="B1748">
        <v>37</v>
      </c>
      <c r="C1748" t="s">
        <v>487</v>
      </c>
      <c r="D1748">
        <v>2029</v>
      </c>
      <c r="E1748">
        <v>0</v>
      </c>
      <c r="F1748">
        <v>1000000</v>
      </c>
      <c r="G1748" s="16">
        <v>0.96</v>
      </c>
      <c r="H1748" s="16">
        <v>0.96</v>
      </c>
      <c r="I1748" s="16">
        <v>0.96</v>
      </c>
      <c r="J1748" s="16">
        <v>0.96</v>
      </c>
      <c r="K1748" s="16">
        <v>1</v>
      </c>
      <c r="L1748" s="16">
        <v>1</v>
      </c>
      <c r="M1748" s="16">
        <v>1</v>
      </c>
    </row>
    <row r="1749" spans="2:13" x14ac:dyDescent="0.25">
      <c r="B1749">
        <v>37</v>
      </c>
      <c r="C1749" t="s">
        <v>487</v>
      </c>
      <c r="D1749">
        <v>2030</v>
      </c>
      <c r="E1749">
        <v>0</v>
      </c>
      <c r="F1749">
        <v>1000000</v>
      </c>
      <c r="G1749" s="16">
        <v>0.95</v>
      </c>
      <c r="H1749" s="16">
        <v>0.95</v>
      </c>
      <c r="I1749" s="16">
        <v>0.95</v>
      </c>
      <c r="J1749" s="16">
        <v>0.95</v>
      </c>
      <c r="K1749" s="16">
        <v>1</v>
      </c>
      <c r="L1749" s="16">
        <v>1</v>
      </c>
      <c r="M1749" s="16">
        <v>1</v>
      </c>
    </row>
    <row r="1750" spans="2:13" x14ac:dyDescent="0.25">
      <c r="B1750">
        <v>37</v>
      </c>
      <c r="C1750" t="s">
        <v>487</v>
      </c>
      <c r="D1750">
        <v>2031</v>
      </c>
      <c r="E1750">
        <v>0</v>
      </c>
      <c r="F1750">
        <v>1000000</v>
      </c>
      <c r="G1750" s="16">
        <v>0.94</v>
      </c>
      <c r="H1750" s="16">
        <v>0.94</v>
      </c>
      <c r="I1750" s="16">
        <v>0.94</v>
      </c>
      <c r="J1750" s="16">
        <v>0.94</v>
      </c>
      <c r="K1750" s="16">
        <v>1</v>
      </c>
      <c r="L1750" s="16">
        <v>1</v>
      </c>
      <c r="M1750" s="16">
        <v>1</v>
      </c>
    </row>
    <row r="1751" spans="2:13" x14ac:dyDescent="0.25">
      <c r="B1751">
        <v>37</v>
      </c>
      <c r="C1751" t="s">
        <v>487</v>
      </c>
      <c r="D1751">
        <v>2032</v>
      </c>
      <c r="E1751">
        <v>0</v>
      </c>
      <c r="F1751">
        <v>1000000</v>
      </c>
      <c r="G1751" s="16">
        <v>0.93</v>
      </c>
      <c r="H1751" s="16">
        <v>0.93</v>
      </c>
      <c r="I1751" s="16">
        <v>0.93</v>
      </c>
      <c r="J1751" s="16">
        <v>0.93</v>
      </c>
      <c r="K1751" s="16">
        <v>1</v>
      </c>
      <c r="L1751" s="16">
        <v>1</v>
      </c>
      <c r="M1751" s="16">
        <v>1</v>
      </c>
    </row>
    <row r="1752" spans="2:13" x14ac:dyDescent="0.25">
      <c r="B1752">
        <v>37</v>
      </c>
      <c r="C1752" t="s">
        <v>487</v>
      </c>
      <c r="D1752">
        <v>2033</v>
      </c>
      <c r="E1752">
        <v>0</v>
      </c>
      <c r="F1752">
        <v>1000000</v>
      </c>
      <c r="G1752" s="16">
        <v>0.92</v>
      </c>
      <c r="H1752" s="16">
        <v>0.92</v>
      </c>
      <c r="I1752" s="16">
        <v>0.92</v>
      </c>
      <c r="J1752" s="16">
        <v>0.92</v>
      </c>
      <c r="K1752" s="16">
        <v>1</v>
      </c>
      <c r="L1752" s="16">
        <v>1</v>
      </c>
      <c r="M1752" s="16">
        <v>1</v>
      </c>
    </row>
    <row r="1753" spans="2:13" x14ac:dyDescent="0.25">
      <c r="B1753">
        <v>37</v>
      </c>
      <c r="C1753" t="s">
        <v>487</v>
      </c>
      <c r="D1753">
        <v>2034</v>
      </c>
      <c r="E1753">
        <v>0</v>
      </c>
      <c r="F1753">
        <v>1000000</v>
      </c>
      <c r="G1753" s="16">
        <v>0.91</v>
      </c>
      <c r="H1753" s="16">
        <v>0.91</v>
      </c>
      <c r="I1753" s="16">
        <v>0.91</v>
      </c>
      <c r="J1753" s="16">
        <v>0.91</v>
      </c>
      <c r="K1753" s="16">
        <v>1</v>
      </c>
      <c r="L1753" s="16">
        <v>1</v>
      </c>
      <c r="M1753" s="16">
        <v>1</v>
      </c>
    </row>
    <row r="1754" spans="2:13" x14ac:dyDescent="0.25">
      <c r="B1754">
        <v>37</v>
      </c>
      <c r="C1754" t="s">
        <v>487</v>
      </c>
      <c r="D1754">
        <v>2035</v>
      </c>
      <c r="E1754">
        <v>0</v>
      </c>
      <c r="F1754">
        <v>1000000</v>
      </c>
      <c r="G1754" s="16">
        <v>0.9</v>
      </c>
      <c r="H1754" s="16">
        <v>0.9</v>
      </c>
      <c r="I1754" s="16">
        <v>0.9</v>
      </c>
      <c r="J1754" s="16">
        <v>0.9</v>
      </c>
      <c r="K1754" s="16">
        <v>1</v>
      </c>
      <c r="L1754" s="16">
        <v>1</v>
      </c>
      <c r="M1754" s="16">
        <v>1</v>
      </c>
    </row>
    <row r="1755" spans="2:13" x14ac:dyDescent="0.25">
      <c r="B1755">
        <v>37</v>
      </c>
      <c r="C1755" t="s">
        <v>487</v>
      </c>
      <c r="D1755">
        <v>2036</v>
      </c>
      <c r="E1755">
        <v>0</v>
      </c>
      <c r="F1755">
        <v>1000000</v>
      </c>
      <c r="G1755" s="16">
        <v>0.89</v>
      </c>
      <c r="H1755" s="16">
        <v>0.89</v>
      </c>
      <c r="I1755" s="16">
        <v>0.89</v>
      </c>
      <c r="J1755" s="16">
        <v>0.89</v>
      </c>
      <c r="K1755" s="16">
        <v>1</v>
      </c>
      <c r="L1755" s="16">
        <v>1</v>
      </c>
      <c r="M1755" s="16">
        <v>1</v>
      </c>
    </row>
    <row r="1756" spans="2:13" x14ac:dyDescent="0.25">
      <c r="B1756">
        <v>37</v>
      </c>
      <c r="C1756" t="s">
        <v>487</v>
      </c>
      <c r="D1756">
        <v>2037</v>
      </c>
      <c r="E1756">
        <v>0</v>
      </c>
      <c r="F1756">
        <v>1000000</v>
      </c>
      <c r="G1756" s="16">
        <v>0.88</v>
      </c>
      <c r="H1756" s="16">
        <v>0.88</v>
      </c>
      <c r="I1756" s="16">
        <v>0.88</v>
      </c>
      <c r="J1756" s="16">
        <v>0.88</v>
      </c>
      <c r="K1756" s="16">
        <v>1</v>
      </c>
      <c r="L1756" s="16">
        <v>1</v>
      </c>
      <c r="M1756" s="16">
        <v>1</v>
      </c>
    </row>
    <row r="1757" spans="2:13" x14ac:dyDescent="0.25">
      <c r="B1757">
        <v>37</v>
      </c>
      <c r="C1757" t="s">
        <v>487</v>
      </c>
      <c r="D1757">
        <v>2038</v>
      </c>
      <c r="E1757">
        <v>0</v>
      </c>
      <c r="F1757">
        <v>1000000</v>
      </c>
      <c r="G1757" s="16">
        <v>0.87</v>
      </c>
      <c r="H1757" s="16">
        <v>0.87</v>
      </c>
      <c r="I1757" s="16">
        <v>0.87</v>
      </c>
      <c r="J1757" s="16">
        <v>0.87</v>
      </c>
      <c r="K1757" s="16">
        <v>1</v>
      </c>
      <c r="L1757" s="16">
        <v>1</v>
      </c>
      <c r="M1757" s="16">
        <v>1</v>
      </c>
    </row>
    <row r="1758" spans="2:13" x14ac:dyDescent="0.25">
      <c r="B1758">
        <v>37</v>
      </c>
      <c r="C1758" t="s">
        <v>487</v>
      </c>
      <c r="D1758">
        <v>2039</v>
      </c>
      <c r="E1758">
        <v>0</v>
      </c>
      <c r="F1758">
        <v>1000000</v>
      </c>
      <c r="G1758" s="16">
        <v>0.86</v>
      </c>
      <c r="H1758" s="16">
        <v>0.86</v>
      </c>
      <c r="I1758" s="16">
        <v>0.86</v>
      </c>
      <c r="J1758" s="16">
        <v>0.86</v>
      </c>
      <c r="K1758" s="16">
        <v>1</v>
      </c>
      <c r="L1758" s="16">
        <v>1</v>
      </c>
      <c r="M1758" s="16">
        <v>1</v>
      </c>
    </row>
    <row r="1759" spans="2:13" x14ac:dyDescent="0.25">
      <c r="B1759">
        <v>37</v>
      </c>
      <c r="C1759" t="s">
        <v>487</v>
      </c>
      <c r="D1759">
        <v>2040</v>
      </c>
      <c r="E1759">
        <v>0</v>
      </c>
      <c r="F1759">
        <v>1000000</v>
      </c>
      <c r="G1759" s="16">
        <v>0.85</v>
      </c>
      <c r="H1759" s="16">
        <v>0.85</v>
      </c>
      <c r="I1759" s="16">
        <v>0.85</v>
      </c>
      <c r="J1759" s="16">
        <v>0.85</v>
      </c>
      <c r="K1759" s="16">
        <v>1</v>
      </c>
      <c r="L1759" s="16">
        <v>1</v>
      </c>
      <c r="M1759" s="16">
        <v>1</v>
      </c>
    </row>
    <row r="1760" spans="2:13" x14ac:dyDescent="0.25">
      <c r="B1760">
        <v>37</v>
      </c>
      <c r="C1760" t="s">
        <v>487</v>
      </c>
      <c r="D1760">
        <v>2041</v>
      </c>
      <c r="E1760">
        <v>0</v>
      </c>
      <c r="F1760">
        <v>1000000</v>
      </c>
      <c r="G1760" s="16">
        <v>0.84</v>
      </c>
      <c r="H1760" s="16">
        <v>0.84</v>
      </c>
      <c r="I1760" s="16">
        <v>0.84</v>
      </c>
      <c r="J1760" s="16">
        <v>0.84</v>
      </c>
      <c r="K1760" s="16">
        <v>1</v>
      </c>
      <c r="L1760" s="16">
        <v>1</v>
      </c>
      <c r="M1760" s="16">
        <v>1</v>
      </c>
    </row>
    <row r="1761" spans="2:13" x14ac:dyDescent="0.25">
      <c r="B1761">
        <v>37</v>
      </c>
      <c r="C1761" t="s">
        <v>487</v>
      </c>
      <c r="D1761">
        <v>2042</v>
      </c>
      <c r="E1761">
        <v>0</v>
      </c>
      <c r="F1761">
        <v>1000000</v>
      </c>
      <c r="G1761" s="16">
        <v>0.83</v>
      </c>
      <c r="H1761" s="16">
        <v>0.83</v>
      </c>
      <c r="I1761" s="16">
        <v>0.83</v>
      </c>
      <c r="J1761" s="16">
        <v>0.83</v>
      </c>
      <c r="K1761" s="16">
        <v>1</v>
      </c>
      <c r="L1761" s="16">
        <v>1</v>
      </c>
      <c r="M1761" s="16">
        <v>1</v>
      </c>
    </row>
    <row r="1762" spans="2:13" x14ac:dyDescent="0.25">
      <c r="B1762">
        <v>37</v>
      </c>
      <c r="C1762" t="s">
        <v>487</v>
      </c>
      <c r="D1762">
        <v>2043</v>
      </c>
      <c r="E1762">
        <v>0</v>
      </c>
      <c r="F1762">
        <v>1000000</v>
      </c>
      <c r="G1762" s="16">
        <v>0.82</v>
      </c>
      <c r="H1762" s="16">
        <v>0.82</v>
      </c>
      <c r="I1762" s="16">
        <v>0.82</v>
      </c>
      <c r="J1762" s="16">
        <v>0.82</v>
      </c>
      <c r="K1762" s="16">
        <v>1</v>
      </c>
      <c r="L1762" s="16">
        <v>1</v>
      </c>
      <c r="M1762" s="16">
        <v>1</v>
      </c>
    </row>
    <row r="1763" spans="2:13" x14ac:dyDescent="0.25">
      <c r="B1763">
        <v>37</v>
      </c>
      <c r="C1763" t="s">
        <v>487</v>
      </c>
      <c r="D1763">
        <v>2044</v>
      </c>
      <c r="E1763">
        <v>0</v>
      </c>
      <c r="F1763">
        <v>1000000</v>
      </c>
      <c r="G1763" s="16">
        <v>0.81</v>
      </c>
      <c r="H1763" s="16">
        <v>0.81</v>
      </c>
      <c r="I1763" s="16">
        <v>0.81</v>
      </c>
      <c r="J1763" s="16">
        <v>0.81</v>
      </c>
      <c r="K1763" s="16">
        <v>1</v>
      </c>
      <c r="L1763" s="16">
        <v>1</v>
      </c>
      <c r="M1763" s="16">
        <v>1</v>
      </c>
    </row>
    <row r="1764" spans="2:13" x14ac:dyDescent="0.25">
      <c r="B1764">
        <v>37</v>
      </c>
      <c r="C1764" t="s">
        <v>487</v>
      </c>
      <c r="D1764">
        <v>2045</v>
      </c>
      <c r="E1764">
        <v>0</v>
      </c>
      <c r="F1764">
        <v>1000000</v>
      </c>
      <c r="G1764" s="16">
        <v>0.8</v>
      </c>
      <c r="H1764" s="16">
        <v>0.8</v>
      </c>
      <c r="I1764" s="16">
        <v>0.8</v>
      </c>
      <c r="J1764" s="16">
        <v>0.8</v>
      </c>
      <c r="K1764" s="16">
        <v>1</v>
      </c>
      <c r="L1764" s="16">
        <v>1</v>
      </c>
      <c r="M1764" s="16">
        <v>1</v>
      </c>
    </row>
    <row r="1765" spans="2:13" x14ac:dyDescent="0.25">
      <c r="B1765">
        <v>37</v>
      </c>
      <c r="C1765" t="s">
        <v>487</v>
      </c>
      <c r="D1765">
        <v>2046</v>
      </c>
      <c r="E1765">
        <v>0</v>
      </c>
      <c r="F1765">
        <v>1000000</v>
      </c>
      <c r="G1765" s="16">
        <v>0.8</v>
      </c>
      <c r="H1765" s="16">
        <v>0.8</v>
      </c>
      <c r="I1765" s="16">
        <v>0.8</v>
      </c>
      <c r="J1765" s="16">
        <v>0.8</v>
      </c>
      <c r="K1765" s="16">
        <v>1</v>
      </c>
      <c r="L1765" s="16">
        <v>1</v>
      </c>
      <c r="M1765" s="16">
        <v>1</v>
      </c>
    </row>
    <row r="1766" spans="2:13" x14ac:dyDescent="0.25">
      <c r="B1766">
        <v>37</v>
      </c>
      <c r="C1766" t="s">
        <v>487</v>
      </c>
      <c r="D1766">
        <v>2047</v>
      </c>
      <c r="E1766">
        <v>0</v>
      </c>
      <c r="F1766">
        <v>1000000</v>
      </c>
      <c r="G1766" s="16">
        <v>0.8</v>
      </c>
      <c r="H1766" s="16">
        <v>0.8</v>
      </c>
      <c r="I1766" s="16">
        <v>0.8</v>
      </c>
      <c r="J1766" s="16">
        <v>0.8</v>
      </c>
      <c r="K1766" s="16">
        <v>1</v>
      </c>
      <c r="L1766" s="16">
        <v>1</v>
      </c>
      <c r="M1766" s="16">
        <v>1</v>
      </c>
    </row>
    <row r="1767" spans="2:13" x14ac:dyDescent="0.25">
      <c r="B1767">
        <v>37</v>
      </c>
      <c r="C1767" t="s">
        <v>487</v>
      </c>
      <c r="D1767">
        <v>2048</v>
      </c>
      <c r="E1767">
        <v>0</v>
      </c>
      <c r="F1767">
        <v>1000000</v>
      </c>
      <c r="G1767" s="16">
        <v>0.8</v>
      </c>
      <c r="H1767" s="16">
        <v>0.8</v>
      </c>
      <c r="I1767" s="16">
        <v>0.8</v>
      </c>
      <c r="J1767" s="16">
        <v>0.8</v>
      </c>
      <c r="K1767" s="16">
        <v>1</v>
      </c>
      <c r="L1767" s="16">
        <v>1</v>
      </c>
      <c r="M1767" s="16">
        <v>1</v>
      </c>
    </row>
    <row r="1768" spans="2:13" x14ac:dyDescent="0.25">
      <c r="B1768">
        <v>37</v>
      </c>
      <c r="C1768" t="s">
        <v>487</v>
      </c>
      <c r="D1768">
        <v>2049</v>
      </c>
      <c r="E1768">
        <v>0</v>
      </c>
      <c r="F1768">
        <v>1000000</v>
      </c>
      <c r="G1768" s="16">
        <v>0.8</v>
      </c>
      <c r="H1768" s="16">
        <v>0.8</v>
      </c>
      <c r="I1768" s="16">
        <v>0.8</v>
      </c>
      <c r="J1768" s="16">
        <v>0.8</v>
      </c>
      <c r="K1768" s="16">
        <v>1</v>
      </c>
      <c r="L1768" s="16">
        <v>1</v>
      </c>
      <c r="M1768" s="16">
        <v>1</v>
      </c>
    </row>
    <row r="1769" spans="2:13" x14ac:dyDescent="0.25">
      <c r="B1769">
        <v>37</v>
      </c>
      <c r="C1769" t="s">
        <v>487</v>
      </c>
      <c r="D1769">
        <v>2050</v>
      </c>
      <c r="E1769">
        <v>0</v>
      </c>
      <c r="F1769">
        <v>1000000</v>
      </c>
      <c r="G1769" s="16">
        <v>0.8</v>
      </c>
      <c r="H1769" s="16">
        <v>0.8</v>
      </c>
      <c r="I1769" s="16">
        <v>0.8</v>
      </c>
      <c r="J1769" s="16">
        <v>0.8</v>
      </c>
      <c r="K1769" s="16">
        <v>1</v>
      </c>
      <c r="L1769" s="16">
        <v>1</v>
      </c>
      <c r="M1769" s="16">
        <v>1</v>
      </c>
    </row>
    <row r="1770" spans="2:13" x14ac:dyDescent="0.25">
      <c r="B1770">
        <v>38</v>
      </c>
      <c r="C1770" t="s">
        <v>489</v>
      </c>
      <c r="D1770">
        <v>2020</v>
      </c>
      <c r="E1770">
        <v>0</v>
      </c>
      <c r="F1770">
        <v>1000000</v>
      </c>
      <c r="G1770" s="16">
        <v>1</v>
      </c>
      <c r="H1770" s="16">
        <v>1</v>
      </c>
      <c r="I1770" s="16">
        <v>1</v>
      </c>
      <c r="J1770" s="16">
        <v>1</v>
      </c>
      <c r="K1770" s="16">
        <v>1</v>
      </c>
      <c r="L1770" s="16">
        <v>1</v>
      </c>
      <c r="M1770" s="16">
        <v>1</v>
      </c>
    </row>
    <row r="1771" spans="2:13" x14ac:dyDescent="0.25">
      <c r="B1771">
        <v>38</v>
      </c>
      <c r="C1771" t="s">
        <v>489</v>
      </c>
      <c r="D1771">
        <v>2021</v>
      </c>
      <c r="E1771">
        <v>0</v>
      </c>
      <c r="F1771">
        <v>1000000</v>
      </c>
      <c r="G1771" s="16">
        <v>1</v>
      </c>
      <c r="H1771" s="16">
        <v>1</v>
      </c>
      <c r="I1771" s="16">
        <v>1</v>
      </c>
      <c r="J1771" s="16">
        <v>1</v>
      </c>
      <c r="K1771" s="16">
        <v>1</v>
      </c>
      <c r="L1771" s="16">
        <v>1</v>
      </c>
      <c r="M1771" s="16">
        <v>1</v>
      </c>
    </row>
    <row r="1772" spans="2:13" x14ac:dyDescent="0.25">
      <c r="B1772">
        <v>38</v>
      </c>
      <c r="C1772" t="s">
        <v>489</v>
      </c>
      <c r="D1772">
        <v>2022</v>
      </c>
      <c r="E1772">
        <v>0</v>
      </c>
      <c r="F1772">
        <v>1000000</v>
      </c>
      <c r="G1772" s="16">
        <v>1</v>
      </c>
      <c r="H1772" s="16">
        <v>1</v>
      </c>
      <c r="I1772" s="16">
        <v>1</v>
      </c>
      <c r="J1772" s="16">
        <v>1</v>
      </c>
      <c r="K1772" s="16">
        <v>1</v>
      </c>
      <c r="L1772" s="16">
        <v>1</v>
      </c>
      <c r="M1772" s="16">
        <v>1</v>
      </c>
    </row>
    <row r="1773" spans="2:13" x14ac:dyDescent="0.25">
      <c r="B1773">
        <v>38</v>
      </c>
      <c r="C1773" t="s">
        <v>489</v>
      </c>
      <c r="D1773">
        <v>2023</v>
      </c>
      <c r="E1773">
        <v>0</v>
      </c>
      <c r="F1773">
        <v>1000000</v>
      </c>
      <c r="G1773" s="16">
        <v>1</v>
      </c>
      <c r="H1773" s="16">
        <v>1</v>
      </c>
      <c r="I1773" s="16">
        <v>1</v>
      </c>
      <c r="J1773" s="16">
        <v>1</v>
      </c>
      <c r="K1773" s="16">
        <v>1</v>
      </c>
      <c r="L1773" s="16">
        <v>1</v>
      </c>
      <c r="M1773" s="16">
        <v>1</v>
      </c>
    </row>
    <row r="1774" spans="2:13" x14ac:dyDescent="0.25">
      <c r="B1774">
        <v>38</v>
      </c>
      <c r="C1774" t="s">
        <v>489</v>
      </c>
      <c r="D1774">
        <v>2024</v>
      </c>
      <c r="E1774">
        <v>0</v>
      </c>
      <c r="F1774">
        <v>1000000</v>
      </c>
      <c r="G1774" s="16">
        <v>1</v>
      </c>
      <c r="H1774" s="16">
        <v>1</v>
      </c>
      <c r="I1774" s="16">
        <v>1</v>
      </c>
      <c r="J1774" s="16">
        <v>1</v>
      </c>
      <c r="K1774" s="16">
        <v>1</v>
      </c>
      <c r="L1774" s="16">
        <v>1</v>
      </c>
      <c r="M1774" s="16">
        <v>1</v>
      </c>
    </row>
    <row r="1775" spans="2:13" x14ac:dyDescent="0.25">
      <c r="B1775">
        <v>38</v>
      </c>
      <c r="C1775" t="s">
        <v>489</v>
      </c>
      <c r="D1775">
        <v>2025</v>
      </c>
      <c r="E1775">
        <v>0</v>
      </c>
      <c r="F1775">
        <v>1000000</v>
      </c>
      <c r="G1775" s="16">
        <v>1</v>
      </c>
      <c r="H1775" s="16">
        <v>1</v>
      </c>
      <c r="I1775" s="16">
        <v>1</v>
      </c>
      <c r="J1775" s="16">
        <v>1</v>
      </c>
      <c r="K1775" s="16">
        <v>1</v>
      </c>
      <c r="L1775" s="16">
        <v>1</v>
      </c>
      <c r="M1775" s="16">
        <v>1</v>
      </c>
    </row>
    <row r="1776" spans="2:13" x14ac:dyDescent="0.25">
      <c r="B1776">
        <v>38</v>
      </c>
      <c r="C1776" t="s">
        <v>489</v>
      </c>
      <c r="D1776">
        <v>2026</v>
      </c>
      <c r="E1776">
        <v>0</v>
      </c>
      <c r="F1776">
        <v>1000000</v>
      </c>
      <c r="G1776" s="16">
        <v>0.99</v>
      </c>
      <c r="H1776" s="16">
        <v>0.99</v>
      </c>
      <c r="I1776" s="16">
        <v>0.99</v>
      </c>
      <c r="J1776" s="16">
        <v>0.99</v>
      </c>
      <c r="K1776" s="16">
        <v>1</v>
      </c>
      <c r="L1776" s="16">
        <v>1</v>
      </c>
      <c r="M1776" s="16">
        <v>1</v>
      </c>
    </row>
    <row r="1777" spans="2:13" x14ac:dyDescent="0.25">
      <c r="B1777">
        <v>38</v>
      </c>
      <c r="C1777" t="s">
        <v>489</v>
      </c>
      <c r="D1777">
        <v>2027</v>
      </c>
      <c r="E1777">
        <v>0</v>
      </c>
      <c r="F1777">
        <v>1000000</v>
      </c>
      <c r="G1777" s="16">
        <v>0.98</v>
      </c>
      <c r="H1777" s="16">
        <v>0.98</v>
      </c>
      <c r="I1777" s="16">
        <v>0.98</v>
      </c>
      <c r="J1777" s="16">
        <v>0.98</v>
      </c>
      <c r="K1777" s="16">
        <v>1</v>
      </c>
      <c r="L1777" s="16">
        <v>1</v>
      </c>
      <c r="M1777" s="16">
        <v>1</v>
      </c>
    </row>
    <row r="1778" spans="2:13" x14ac:dyDescent="0.25">
      <c r="B1778">
        <v>38</v>
      </c>
      <c r="C1778" t="s">
        <v>489</v>
      </c>
      <c r="D1778">
        <v>2028</v>
      </c>
      <c r="E1778">
        <v>0</v>
      </c>
      <c r="F1778">
        <v>1000000</v>
      </c>
      <c r="G1778" s="16">
        <v>0.97</v>
      </c>
      <c r="H1778" s="16">
        <v>0.97</v>
      </c>
      <c r="I1778" s="16">
        <v>0.97</v>
      </c>
      <c r="J1778" s="16">
        <v>0.97</v>
      </c>
      <c r="K1778" s="16">
        <v>1</v>
      </c>
      <c r="L1778" s="16">
        <v>1</v>
      </c>
      <c r="M1778" s="16">
        <v>1</v>
      </c>
    </row>
    <row r="1779" spans="2:13" x14ac:dyDescent="0.25">
      <c r="B1779">
        <v>38</v>
      </c>
      <c r="C1779" t="s">
        <v>489</v>
      </c>
      <c r="D1779">
        <v>2029</v>
      </c>
      <c r="E1779">
        <v>0</v>
      </c>
      <c r="F1779">
        <v>1000000</v>
      </c>
      <c r="G1779" s="16">
        <v>0.96</v>
      </c>
      <c r="H1779" s="16">
        <v>0.96</v>
      </c>
      <c r="I1779" s="16">
        <v>0.96</v>
      </c>
      <c r="J1779" s="16">
        <v>0.96</v>
      </c>
      <c r="K1779" s="16">
        <v>1</v>
      </c>
      <c r="L1779" s="16">
        <v>1</v>
      </c>
      <c r="M1779" s="16">
        <v>1</v>
      </c>
    </row>
    <row r="1780" spans="2:13" x14ac:dyDescent="0.25">
      <c r="B1780">
        <v>38</v>
      </c>
      <c r="C1780" t="s">
        <v>489</v>
      </c>
      <c r="D1780">
        <v>2030</v>
      </c>
      <c r="E1780">
        <v>0</v>
      </c>
      <c r="F1780">
        <v>1000000</v>
      </c>
      <c r="G1780" s="16">
        <v>0.95</v>
      </c>
      <c r="H1780" s="16">
        <v>0.95</v>
      </c>
      <c r="I1780" s="16">
        <v>0.95</v>
      </c>
      <c r="J1780" s="16">
        <v>0.95</v>
      </c>
      <c r="K1780" s="16">
        <v>1</v>
      </c>
      <c r="L1780" s="16">
        <v>1</v>
      </c>
      <c r="M1780" s="16">
        <v>1</v>
      </c>
    </row>
    <row r="1781" spans="2:13" x14ac:dyDescent="0.25">
      <c r="B1781">
        <v>38</v>
      </c>
      <c r="C1781" t="s">
        <v>489</v>
      </c>
      <c r="D1781">
        <v>2031</v>
      </c>
      <c r="E1781">
        <v>0</v>
      </c>
      <c r="F1781">
        <v>1000000</v>
      </c>
      <c r="G1781" s="16">
        <v>0.94</v>
      </c>
      <c r="H1781" s="16">
        <v>0.94</v>
      </c>
      <c r="I1781" s="16">
        <v>0.94</v>
      </c>
      <c r="J1781" s="16">
        <v>0.94</v>
      </c>
      <c r="K1781" s="16">
        <v>1</v>
      </c>
      <c r="L1781" s="16">
        <v>1</v>
      </c>
      <c r="M1781" s="16">
        <v>1</v>
      </c>
    </row>
    <row r="1782" spans="2:13" x14ac:dyDescent="0.25">
      <c r="B1782">
        <v>38</v>
      </c>
      <c r="C1782" t="s">
        <v>489</v>
      </c>
      <c r="D1782">
        <v>2032</v>
      </c>
      <c r="E1782">
        <v>0</v>
      </c>
      <c r="F1782">
        <v>1000000</v>
      </c>
      <c r="G1782" s="16">
        <v>0.93</v>
      </c>
      <c r="H1782" s="16">
        <v>0.93</v>
      </c>
      <c r="I1782" s="16">
        <v>0.93</v>
      </c>
      <c r="J1782" s="16">
        <v>0.93</v>
      </c>
      <c r="K1782" s="16">
        <v>1</v>
      </c>
      <c r="L1782" s="16">
        <v>1</v>
      </c>
      <c r="M1782" s="16">
        <v>1</v>
      </c>
    </row>
    <row r="1783" spans="2:13" x14ac:dyDescent="0.25">
      <c r="B1783">
        <v>38</v>
      </c>
      <c r="C1783" t="s">
        <v>489</v>
      </c>
      <c r="D1783">
        <v>2033</v>
      </c>
      <c r="E1783">
        <v>0</v>
      </c>
      <c r="F1783">
        <v>1000000</v>
      </c>
      <c r="G1783" s="16">
        <v>0.92</v>
      </c>
      <c r="H1783" s="16">
        <v>0.92</v>
      </c>
      <c r="I1783" s="16">
        <v>0.92</v>
      </c>
      <c r="J1783" s="16">
        <v>0.92</v>
      </c>
      <c r="K1783" s="16">
        <v>1</v>
      </c>
      <c r="L1783" s="16">
        <v>1</v>
      </c>
      <c r="M1783" s="16">
        <v>1</v>
      </c>
    </row>
    <row r="1784" spans="2:13" x14ac:dyDescent="0.25">
      <c r="B1784">
        <v>38</v>
      </c>
      <c r="C1784" t="s">
        <v>489</v>
      </c>
      <c r="D1784">
        <v>2034</v>
      </c>
      <c r="E1784">
        <v>0</v>
      </c>
      <c r="F1784">
        <v>1000000</v>
      </c>
      <c r="G1784" s="16">
        <v>0.91</v>
      </c>
      <c r="H1784" s="16">
        <v>0.91</v>
      </c>
      <c r="I1784" s="16">
        <v>0.91</v>
      </c>
      <c r="J1784" s="16">
        <v>0.91</v>
      </c>
      <c r="K1784" s="16">
        <v>1</v>
      </c>
      <c r="L1784" s="16">
        <v>1</v>
      </c>
      <c r="M1784" s="16">
        <v>1</v>
      </c>
    </row>
    <row r="1785" spans="2:13" x14ac:dyDescent="0.25">
      <c r="B1785">
        <v>38</v>
      </c>
      <c r="C1785" t="s">
        <v>489</v>
      </c>
      <c r="D1785">
        <v>2035</v>
      </c>
      <c r="E1785">
        <v>0</v>
      </c>
      <c r="F1785">
        <v>1000000</v>
      </c>
      <c r="G1785" s="16">
        <v>0.9</v>
      </c>
      <c r="H1785" s="16">
        <v>0.9</v>
      </c>
      <c r="I1785" s="16">
        <v>0.9</v>
      </c>
      <c r="J1785" s="16">
        <v>0.9</v>
      </c>
      <c r="K1785" s="16">
        <v>1</v>
      </c>
      <c r="L1785" s="16">
        <v>1</v>
      </c>
      <c r="M1785" s="16">
        <v>1</v>
      </c>
    </row>
    <row r="1786" spans="2:13" x14ac:dyDescent="0.25">
      <c r="B1786">
        <v>38</v>
      </c>
      <c r="C1786" t="s">
        <v>489</v>
      </c>
      <c r="D1786">
        <v>2036</v>
      </c>
      <c r="E1786">
        <v>0</v>
      </c>
      <c r="F1786">
        <v>1000000</v>
      </c>
      <c r="G1786" s="16">
        <v>0.89</v>
      </c>
      <c r="H1786" s="16">
        <v>0.89</v>
      </c>
      <c r="I1786" s="16">
        <v>0.89</v>
      </c>
      <c r="J1786" s="16">
        <v>0.89</v>
      </c>
      <c r="K1786" s="16">
        <v>1</v>
      </c>
      <c r="L1786" s="16">
        <v>1</v>
      </c>
      <c r="M1786" s="16">
        <v>1</v>
      </c>
    </row>
    <row r="1787" spans="2:13" x14ac:dyDescent="0.25">
      <c r="B1787">
        <v>38</v>
      </c>
      <c r="C1787" t="s">
        <v>489</v>
      </c>
      <c r="D1787">
        <v>2037</v>
      </c>
      <c r="E1787">
        <v>0</v>
      </c>
      <c r="F1787">
        <v>1000000</v>
      </c>
      <c r="G1787" s="16">
        <v>0.88</v>
      </c>
      <c r="H1787" s="16">
        <v>0.88</v>
      </c>
      <c r="I1787" s="16">
        <v>0.88</v>
      </c>
      <c r="J1787" s="16">
        <v>0.88</v>
      </c>
      <c r="K1787" s="16">
        <v>1</v>
      </c>
      <c r="L1787" s="16">
        <v>1</v>
      </c>
      <c r="M1787" s="16">
        <v>1</v>
      </c>
    </row>
    <row r="1788" spans="2:13" x14ac:dyDescent="0.25">
      <c r="B1788">
        <v>38</v>
      </c>
      <c r="C1788" t="s">
        <v>489</v>
      </c>
      <c r="D1788">
        <v>2038</v>
      </c>
      <c r="E1788">
        <v>0</v>
      </c>
      <c r="F1788">
        <v>1000000</v>
      </c>
      <c r="G1788" s="16">
        <v>0.87</v>
      </c>
      <c r="H1788" s="16">
        <v>0.87</v>
      </c>
      <c r="I1788" s="16">
        <v>0.87</v>
      </c>
      <c r="J1788" s="16">
        <v>0.87</v>
      </c>
      <c r="K1788" s="16">
        <v>1</v>
      </c>
      <c r="L1788" s="16">
        <v>1</v>
      </c>
      <c r="M1788" s="16">
        <v>1</v>
      </c>
    </row>
    <row r="1789" spans="2:13" x14ac:dyDescent="0.25">
      <c r="B1789">
        <v>38</v>
      </c>
      <c r="C1789" t="s">
        <v>489</v>
      </c>
      <c r="D1789">
        <v>2039</v>
      </c>
      <c r="E1789">
        <v>0</v>
      </c>
      <c r="F1789">
        <v>1000000</v>
      </c>
      <c r="G1789" s="16">
        <v>0.86</v>
      </c>
      <c r="H1789" s="16">
        <v>0.86</v>
      </c>
      <c r="I1789" s="16">
        <v>0.86</v>
      </c>
      <c r="J1789" s="16">
        <v>0.86</v>
      </c>
      <c r="K1789" s="16">
        <v>1</v>
      </c>
      <c r="L1789" s="16">
        <v>1</v>
      </c>
      <c r="M1789" s="16">
        <v>1</v>
      </c>
    </row>
    <row r="1790" spans="2:13" x14ac:dyDescent="0.25">
      <c r="B1790">
        <v>38</v>
      </c>
      <c r="C1790" t="s">
        <v>489</v>
      </c>
      <c r="D1790">
        <v>2040</v>
      </c>
      <c r="E1790">
        <v>0</v>
      </c>
      <c r="F1790">
        <v>1000000</v>
      </c>
      <c r="G1790" s="16">
        <v>0.85</v>
      </c>
      <c r="H1790" s="16">
        <v>0.85</v>
      </c>
      <c r="I1790" s="16">
        <v>0.85</v>
      </c>
      <c r="J1790" s="16">
        <v>0.85</v>
      </c>
      <c r="K1790" s="16">
        <v>1</v>
      </c>
      <c r="L1790" s="16">
        <v>1</v>
      </c>
      <c r="M1790" s="16">
        <v>1</v>
      </c>
    </row>
    <row r="1791" spans="2:13" x14ac:dyDescent="0.25">
      <c r="B1791">
        <v>38</v>
      </c>
      <c r="C1791" t="s">
        <v>489</v>
      </c>
      <c r="D1791">
        <v>2041</v>
      </c>
      <c r="E1791">
        <v>0</v>
      </c>
      <c r="F1791">
        <v>1000000</v>
      </c>
      <c r="G1791" s="16">
        <v>0.84</v>
      </c>
      <c r="H1791" s="16">
        <v>0.84</v>
      </c>
      <c r="I1791" s="16">
        <v>0.84</v>
      </c>
      <c r="J1791" s="16">
        <v>0.84</v>
      </c>
      <c r="K1791" s="16">
        <v>1</v>
      </c>
      <c r="L1791" s="16">
        <v>1</v>
      </c>
      <c r="M1791" s="16">
        <v>1</v>
      </c>
    </row>
    <row r="1792" spans="2:13" x14ac:dyDescent="0.25">
      <c r="B1792">
        <v>38</v>
      </c>
      <c r="C1792" t="s">
        <v>489</v>
      </c>
      <c r="D1792">
        <v>2042</v>
      </c>
      <c r="E1792">
        <v>0</v>
      </c>
      <c r="F1792">
        <v>1000000</v>
      </c>
      <c r="G1792" s="16">
        <v>0.83</v>
      </c>
      <c r="H1792" s="16">
        <v>0.83</v>
      </c>
      <c r="I1792" s="16">
        <v>0.83</v>
      </c>
      <c r="J1792" s="16">
        <v>0.83</v>
      </c>
      <c r="K1792" s="16">
        <v>1</v>
      </c>
      <c r="L1792" s="16">
        <v>1</v>
      </c>
      <c r="M1792" s="16">
        <v>1</v>
      </c>
    </row>
    <row r="1793" spans="2:13" x14ac:dyDescent="0.25">
      <c r="B1793">
        <v>38</v>
      </c>
      <c r="C1793" t="s">
        <v>489</v>
      </c>
      <c r="D1793">
        <v>2043</v>
      </c>
      <c r="E1793">
        <v>0</v>
      </c>
      <c r="F1793">
        <v>1000000</v>
      </c>
      <c r="G1793" s="16">
        <v>0.82</v>
      </c>
      <c r="H1793" s="16">
        <v>0.82</v>
      </c>
      <c r="I1793" s="16">
        <v>0.82</v>
      </c>
      <c r="J1793" s="16">
        <v>0.82</v>
      </c>
      <c r="K1793" s="16">
        <v>1</v>
      </c>
      <c r="L1793" s="16">
        <v>1</v>
      </c>
      <c r="M1793" s="16">
        <v>1</v>
      </c>
    </row>
    <row r="1794" spans="2:13" x14ac:dyDescent="0.25">
      <c r="B1794">
        <v>38</v>
      </c>
      <c r="C1794" t="s">
        <v>489</v>
      </c>
      <c r="D1794">
        <v>2044</v>
      </c>
      <c r="E1794">
        <v>0</v>
      </c>
      <c r="F1794">
        <v>1000000</v>
      </c>
      <c r="G1794" s="16">
        <v>0.81</v>
      </c>
      <c r="H1794" s="16">
        <v>0.81</v>
      </c>
      <c r="I1794" s="16">
        <v>0.81</v>
      </c>
      <c r="J1794" s="16">
        <v>0.81</v>
      </c>
      <c r="K1794" s="16">
        <v>1</v>
      </c>
      <c r="L1794" s="16">
        <v>1</v>
      </c>
      <c r="M1794" s="16">
        <v>1</v>
      </c>
    </row>
    <row r="1795" spans="2:13" x14ac:dyDescent="0.25">
      <c r="B1795">
        <v>38</v>
      </c>
      <c r="C1795" t="s">
        <v>489</v>
      </c>
      <c r="D1795">
        <v>2045</v>
      </c>
      <c r="E1795">
        <v>0</v>
      </c>
      <c r="F1795">
        <v>1000000</v>
      </c>
      <c r="G1795" s="16">
        <v>0.8</v>
      </c>
      <c r="H1795" s="16">
        <v>0.8</v>
      </c>
      <c r="I1795" s="16">
        <v>0.8</v>
      </c>
      <c r="J1795" s="16">
        <v>0.8</v>
      </c>
      <c r="K1795" s="16">
        <v>1</v>
      </c>
      <c r="L1795" s="16">
        <v>1</v>
      </c>
      <c r="M1795" s="16">
        <v>1</v>
      </c>
    </row>
    <row r="1796" spans="2:13" x14ac:dyDescent="0.25">
      <c r="B1796">
        <v>38</v>
      </c>
      <c r="C1796" t="s">
        <v>489</v>
      </c>
      <c r="D1796">
        <v>2046</v>
      </c>
      <c r="E1796">
        <v>0</v>
      </c>
      <c r="F1796">
        <v>1000000</v>
      </c>
      <c r="G1796" s="16">
        <v>0.8</v>
      </c>
      <c r="H1796" s="16">
        <v>0.8</v>
      </c>
      <c r="I1796" s="16">
        <v>0.8</v>
      </c>
      <c r="J1796" s="16">
        <v>0.8</v>
      </c>
      <c r="K1796" s="16">
        <v>1</v>
      </c>
      <c r="L1796" s="16">
        <v>1</v>
      </c>
      <c r="M1796" s="16">
        <v>1</v>
      </c>
    </row>
    <row r="1797" spans="2:13" x14ac:dyDescent="0.25">
      <c r="B1797">
        <v>38</v>
      </c>
      <c r="C1797" t="s">
        <v>489</v>
      </c>
      <c r="D1797">
        <v>2047</v>
      </c>
      <c r="E1797">
        <v>0</v>
      </c>
      <c r="F1797">
        <v>1000000</v>
      </c>
      <c r="G1797" s="16">
        <v>0.8</v>
      </c>
      <c r="H1797" s="16">
        <v>0.8</v>
      </c>
      <c r="I1797" s="16">
        <v>0.8</v>
      </c>
      <c r="J1797" s="16">
        <v>0.8</v>
      </c>
      <c r="K1797" s="16">
        <v>1</v>
      </c>
      <c r="L1797" s="16">
        <v>1</v>
      </c>
      <c r="M1797" s="16">
        <v>1</v>
      </c>
    </row>
    <row r="1798" spans="2:13" x14ac:dyDescent="0.25">
      <c r="B1798">
        <v>38</v>
      </c>
      <c r="C1798" t="s">
        <v>489</v>
      </c>
      <c r="D1798">
        <v>2048</v>
      </c>
      <c r="E1798">
        <v>0</v>
      </c>
      <c r="F1798">
        <v>1000000</v>
      </c>
      <c r="G1798" s="16">
        <v>0.8</v>
      </c>
      <c r="H1798" s="16">
        <v>0.8</v>
      </c>
      <c r="I1798" s="16">
        <v>0.8</v>
      </c>
      <c r="J1798" s="16">
        <v>0.8</v>
      </c>
      <c r="K1798" s="16">
        <v>1</v>
      </c>
      <c r="L1798" s="16">
        <v>1</v>
      </c>
      <c r="M1798" s="16">
        <v>1</v>
      </c>
    </row>
    <row r="1799" spans="2:13" x14ac:dyDescent="0.25">
      <c r="B1799">
        <v>38</v>
      </c>
      <c r="C1799" t="s">
        <v>489</v>
      </c>
      <c r="D1799">
        <v>2049</v>
      </c>
      <c r="E1799">
        <v>0</v>
      </c>
      <c r="F1799">
        <v>1000000</v>
      </c>
      <c r="G1799" s="16">
        <v>0.8</v>
      </c>
      <c r="H1799" s="16">
        <v>0.8</v>
      </c>
      <c r="I1799" s="16">
        <v>0.8</v>
      </c>
      <c r="J1799" s="16">
        <v>0.8</v>
      </c>
      <c r="K1799" s="16">
        <v>1</v>
      </c>
      <c r="L1799" s="16">
        <v>1</v>
      </c>
      <c r="M1799" s="16">
        <v>1</v>
      </c>
    </row>
    <row r="1800" spans="2:13" x14ac:dyDescent="0.25">
      <c r="B1800">
        <v>38</v>
      </c>
      <c r="C1800" t="s">
        <v>489</v>
      </c>
      <c r="D1800">
        <v>2050</v>
      </c>
      <c r="E1800">
        <v>0</v>
      </c>
      <c r="F1800">
        <v>1000000</v>
      </c>
      <c r="G1800" s="16">
        <v>0.8</v>
      </c>
      <c r="H1800" s="16">
        <v>0.8</v>
      </c>
      <c r="I1800" s="16">
        <v>0.8</v>
      </c>
      <c r="J1800" s="16">
        <v>0.8</v>
      </c>
      <c r="K1800" s="16">
        <v>1</v>
      </c>
      <c r="L1800" s="16">
        <v>1</v>
      </c>
      <c r="M1800" s="16">
        <v>1</v>
      </c>
    </row>
    <row r="1801" spans="2:13" x14ac:dyDescent="0.25">
      <c r="B1801">
        <v>39</v>
      </c>
      <c r="C1801" t="s">
        <v>492</v>
      </c>
      <c r="D1801">
        <v>2020</v>
      </c>
      <c r="E1801">
        <v>0</v>
      </c>
      <c r="F1801">
        <v>1000000</v>
      </c>
      <c r="G1801" s="16">
        <v>1</v>
      </c>
      <c r="H1801" s="16">
        <v>1</v>
      </c>
      <c r="I1801" s="16">
        <v>1</v>
      </c>
      <c r="J1801" s="16">
        <v>1</v>
      </c>
      <c r="K1801" s="16">
        <v>1</v>
      </c>
      <c r="L1801" s="16">
        <v>1</v>
      </c>
      <c r="M1801" s="16">
        <v>1</v>
      </c>
    </row>
    <row r="1802" spans="2:13" x14ac:dyDescent="0.25">
      <c r="B1802">
        <v>39</v>
      </c>
      <c r="C1802" t="s">
        <v>492</v>
      </c>
      <c r="D1802">
        <v>2021</v>
      </c>
      <c r="E1802">
        <v>0</v>
      </c>
      <c r="F1802">
        <v>1000000</v>
      </c>
      <c r="G1802" s="16">
        <v>1</v>
      </c>
      <c r="H1802" s="16">
        <v>1</v>
      </c>
      <c r="I1802" s="16">
        <v>1</v>
      </c>
      <c r="J1802" s="16">
        <v>1</v>
      </c>
      <c r="K1802" s="16">
        <v>1</v>
      </c>
      <c r="L1802" s="16">
        <v>1</v>
      </c>
      <c r="M1802" s="16">
        <v>1</v>
      </c>
    </row>
    <row r="1803" spans="2:13" x14ac:dyDescent="0.25">
      <c r="B1803">
        <v>39</v>
      </c>
      <c r="C1803" t="s">
        <v>492</v>
      </c>
      <c r="D1803">
        <v>2022</v>
      </c>
      <c r="E1803">
        <v>0</v>
      </c>
      <c r="F1803">
        <v>1000000</v>
      </c>
      <c r="G1803" s="16">
        <v>1</v>
      </c>
      <c r="H1803" s="16">
        <v>1</v>
      </c>
      <c r="I1803" s="16">
        <v>1</v>
      </c>
      <c r="J1803" s="16">
        <v>1</v>
      </c>
      <c r="K1803" s="16">
        <v>1</v>
      </c>
      <c r="L1803" s="16">
        <v>1</v>
      </c>
      <c r="M1803" s="16">
        <v>1</v>
      </c>
    </row>
    <row r="1804" spans="2:13" x14ac:dyDescent="0.25">
      <c r="B1804">
        <v>39</v>
      </c>
      <c r="C1804" t="s">
        <v>492</v>
      </c>
      <c r="D1804">
        <v>2023</v>
      </c>
      <c r="E1804">
        <v>0</v>
      </c>
      <c r="F1804">
        <v>1000000</v>
      </c>
      <c r="G1804" s="16">
        <v>1</v>
      </c>
      <c r="H1804" s="16">
        <v>1</v>
      </c>
      <c r="I1804" s="16">
        <v>1</v>
      </c>
      <c r="J1804" s="16">
        <v>1</v>
      </c>
      <c r="K1804" s="16">
        <v>1</v>
      </c>
      <c r="L1804" s="16">
        <v>1</v>
      </c>
      <c r="M1804" s="16">
        <v>1</v>
      </c>
    </row>
    <row r="1805" spans="2:13" x14ac:dyDescent="0.25">
      <c r="B1805">
        <v>39</v>
      </c>
      <c r="C1805" t="s">
        <v>492</v>
      </c>
      <c r="D1805">
        <v>2024</v>
      </c>
      <c r="E1805">
        <v>0</v>
      </c>
      <c r="F1805">
        <v>1000000</v>
      </c>
      <c r="G1805" s="16">
        <v>1</v>
      </c>
      <c r="H1805" s="16">
        <v>1</v>
      </c>
      <c r="I1805" s="16">
        <v>1</v>
      </c>
      <c r="J1805" s="16">
        <v>1</v>
      </c>
      <c r="K1805" s="16">
        <v>1</v>
      </c>
      <c r="L1805" s="16">
        <v>1</v>
      </c>
      <c r="M1805" s="16">
        <v>1</v>
      </c>
    </row>
    <row r="1806" spans="2:13" x14ac:dyDescent="0.25">
      <c r="B1806">
        <v>39</v>
      </c>
      <c r="C1806" t="s">
        <v>492</v>
      </c>
      <c r="D1806">
        <v>2025</v>
      </c>
      <c r="E1806">
        <v>0</v>
      </c>
      <c r="F1806">
        <v>1000000</v>
      </c>
      <c r="G1806" s="16">
        <v>1</v>
      </c>
      <c r="H1806" s="16">
        <v>1</v>
      </c>
      <c r="I1806" s="16">
        <v>1</v>
      </c>
      <c r="J1806" s="16">
        <v>1</v>
      </c>
      <c r="K1806" s="16">
        <v>1</v>
      </c>
      <c r="L1806" s="16">
        <v>1</v>
      </c>
      <c r="M1806" s="16">
        <v>1</v>
      </c>
    </row>
    <row r="1807" spans="2:13" x14ac:dyDescent="0.25">
      <c r="B1807">
        <v>39</v>
      </c>
      <c r="C1807" t="s">
        <v>492</v>
      </c>
      <c r="D1807">
        <v>2026</v>
      </c>
      <c r="E1807">
        <v>0</v>
      </c>
      <c r="F1807">
        <v>1000000</v>
      </c>
      <c r="G1807" s="16">
        <v>0.99</v>
      </c>
      <c r="H1807" s="16">
        <v>0.99</v>
      </c>
      <c r="I1807" s="16">
        <v>0.99</v>
      </c>
      <c r="J1807" s="16">
        <v>0.99</v>
      </c>
      <c r="K1807" s="16">
        <v>1</v>
      </c>
      <c r="L1807" s="16">
        <v>1</v>
      </c>
      <c r="M1807" s="16">
        <v>1</v>
      </c>
    </row>
    <row r="1808" spans="2:13" x14ac:dyDescent="0.25">
      <c r="B1808">
        <v>39</v>
      </c>
      <c r="C1808" t="s">
        <v>492</v>
      </c>
      <c r="D1808">
        <v>2027</v>
      </c>
      <c r="E1808">
        <v>0</v>
      </c>
      <c r="F1808">
        <v>1000000</v>
      </c>
      <c r="G1808" s="16">
        <v>0.98</v>
      </c>
      <c r="H1808" s="16">
        <v>0.98</v>
      </c>
      <c r="I1808" s="16">
        <v>0.98</v>
      </c>
      <c r="J1808" s="16">
        <v>0.98</v>
      </c>
      <c r="K1808" s="16">
        <v>1</v>
      </c>
      <c r="L1808" s="16">
        <v>1</v>
      </c>
      <c r="M1808" s="16">
        <v>1</v>
      </c>
    </row>
    <row r="1809" spans="2:13" x14ac:dyDescent="0.25">
      <c r="B1809">
        <v>39</v>
      </c>
      <c r="C1809" t="s">
        <v>492</v>
      </c>
      <c r="D1809">
        <v>2028</v>
      </c>
      <c r="E1809">
        <v>0</v>
      </c>
      <c r="F1809">
        <v>1000000</v>
      </c>
      <c r="G1809" s="16">
        <v>0.97</v>
      </c>
      <c r="H1809" s="16">
        <v>0.97</v>
      </c>
      <c r="I1809" s="16">
        <v>0.97</v>
      </c>
      <c r="J1809" s="16">
        <v>0.97</v>
      </c>
      <c r="K1809" s="16">
        <v>1</v>
      </c>
      <c r="L1809" s="16">
        <v>1</v>
      </c>
      <c r="M1809" s="16">
        <v>1</v>
      </c>
    </row>
    <row r="1810" spans="2:13" x14ac:dyDescent="0.25">
      <c r="B1810">
        <v>39</v>
      </c>
      <c r="C1810" t="s">
        <v>492</v>
      </c>
      <c r="D1810">
        <v>2029</v>
      </c>
      <c r="E1810">
        <v>0</v>
      </c>
      <c r="F1810">
        <v>1000000</v>
      </c>
      <c r="G1810" s="16">
        <v>0.96</v>
      </c>
      <c r="H1810" s="16">
        <v>0.96</v>
      </c>
      <c r="I1810" s="16">
        <v>0.96</v>
      </c>
      <c r="J1810" s="16">
        <v>0.96</v>
      </c>
      <c r="K1810" s="16">
        <v>1</v>
      </c>
      <c r="L1810" s="16">
        <v>1</v>
      </c>
      <c r="M1810" s="16">
        <v>1</v>
      </c>
    </row>
    <row r="1811" spans="2:13" x14ac:dyDescent="0.25">
      <c r="B1811">
        <v>39</v>
      </c>
      <c r="C1811" t="s">
        <v>492</v>
      </c>
      <c r="D1811">
        <v>2030</v>
      </c>
      <c r="E1811">
        <v>0</v>
      </c>
      <c r="F1811">
        <v>1000000</v>
      </c>
      <c r="G1811" s="16">
        <v>0.95</v>
      </c>
      <c r="H1811" s="16">
        <v>0.95</v>
      </c>
      <c r="I1811" s="16">
        <v>0.95</v>
      </c>
      <c r="J1811" s="16">
        <v>0.95</v>
      </c>
      <c r="K1811" s="16">
        <v>1</v>
      </c>
      <c r="L1811" s="16">
        <v>1</v>
      </c>
      <c r="M1811" s="16">
        <v>1</v>
      </c>
    </row>
    <row r="1812" spans="2:13" x14ac:dyDescent="0.25">
      <c r="B1812">
        <v>39</v>
      </c>
      <c r="C1812" t="s">
        <v>492</v>
      </c>
      <c r="D1812">
        <v>2031</v>
      </c>
      <c r="E1812">
        <v>0</v>
      </c>
      <c r="F1812">
        <v>1000000</v>
      </c>
      <c r="G1812" s="16">
        <v>0.94</v>
      </c>
      <c r="H1812" s="16">
        <v>0.94</v>
      </c>
      <c r="I1812" s="16">
        <v>0.94</v>
      </c>
      <c r="J1812" s="16">
        <v>0.94</v>
      </c>
      <c r="K1812" s="16">
        <v>1</v>
      </c>
      <c r="L1812" s="16">
        <v>1</v>
      </c>
      <c r="M1812" s="16">
        <v>1</v>
      </c>
    </row>
    <row r="1813" spans="2:13" x14ac:dyDescent="0.25">
      <c r="B1813">
        <v>39</v>
      </c>
      <c r="C1813" t="s">
        <v>492</v>
      </c>
      <c r="D1813">
        <v>2032</v>
      </c>
      <c r="E1813">
        <v>0</v>
      </c>
      <c r="F1813">
        <v>1000000</v>
      </c>
      <c r="G1813" s="16">
        <v>0.93</v>
      </c>
      <c r="H1813" s="16">
        <v>0.93</v>
      </c>
      <c r="I1813" s="16">
        <v>0.93</v>
      </c>
      <c r="J1813" s="16">
        <v>0.93</v>
      </c>
      <c r="K1813" s="16">
        <v>1</v>
      </c>
      <c r="L1813" s="16">
        <v>1</v>
      </c>
      <c r="M1813" s="16">
        <v>1</v>
      </c>
    </row>
    <row r="1814" spans="2:13" x14ac:dyDescent="0.25">
      <c r="B1814">
        <v>39</v>
      </c>
      <c r="C1814" t="s">
        <v>492</v>
      </c>
      <c r="D1814">
        <v>2033</v>
      </c>
      <c r="E1814">
        <v>0</v>
      </c>
      <c r="F1814">
        <v>1000000</v>
      </c>
      <c r="G1814" s="16">
        <v>0.92</v>
      </c>
      <c r="H1814" s="16">
        <v>0.92</v>
      </c>
      <c r="I1814" s="16">
        <v>0.92</v>
      </c>
      <c r="J1814" s="16">
        <v>0.92</v>
      </c>
      <c r="K1814" s="16">
        <v>1</v>
      </c>
      <c r="L1814" s="16">
        <v>1</v>
      </c>
      <c r="M1814" s="16">
        <v>1</v>
      </c>
    </row>
    <row r="1815" spans="2:13" x14ac:dyDescent="0.25">
      <c r="B1815">
        <v>39</v>
      </c>
      <c r="C1815" t="s">
        <v>492</v>
      </c>
      <c r="D1815">
        <v>2034</v>
      </c>
      <c r="E1815">
        <v>0</v>
      </c>
      <c r="F1815">
        <v>1000000</v>
      </c>
      <c r="G1815" s="16">
        <v>0.91</v>
      </c>
      <c r="H1815" s="16">
        <v>0.91</v>
      </c>
      <c r="I1815" s="16">
        <v>0.91</v>
      </c>
      <c r="J1815" s="16">
        <v>0.91</v>
      </c>
      <c r="K1815" s="16">
        <v>1</v>
      </c>
      <c r="L1815" s="16">
        <v>1</v>
      </c>
      <c r="M1815" s="16">
        <v>1</v>
      </c>
    </row>
    <row r="1816" spans="2:13" x14ac:dyDescent="0.25">
      <c r="B1816">
        <v>39</v>
      </c>
      <c r="C1816" t="s">
        <v>492</v>
      </c>
      <c r="D1816">
        <v>2035</v>
      </c>
      <c r="E1816">
        <v>0</v>
      </c>
      <c r="F1816">
        <v>1000000</v>
      </c>
      <c r="G1816" s="16">
        <v>0.9</v>
      </c>
      <c r="H1816" s="16">
        <v>0.9</v>
      </c>
      <c r="I1816" s="16">
        <v>0.9</v>
      </c>
      <c r="J1816" s="16">
        <v>0.9</v>
      </c>
      <c r="K1816" s="16">
        <v>1</v>
      </c>
      <c r="L1816" s="16">
        <v>1</v>
      </c>
      <c r="M1816" s="16">
        <v>1</v>
      </c>
    </row>
    <row r="1817" spans="2:13" x14ac:dyDescent="0.25">
      <c r="B1817">
        <v>39</v>
      </c>
      <c r="C1817" t="s">
        <v>492</v>
      </c>
      <c r="D1817">
        <v>2036</v>
      </c>
      <c r="E1817">
        <v>0</v>
      </c>
      <c r="F1817">
        <v>1000000</v>
      </c>
      <c r="G1817" s="16">
        <v>0.89</v>
      </c>
      <c r="H1817" s="16">
        <v>0.89</v>
      </c>
      <c r="I1817" s="16">
        <v>0.89</v>
      </c>
      <c r="J1817" s="16">
        <v>0.89</v>
      </c>
      <c r="K1817" s="16">
        <v>1</v>
      </c>
      <c r="L1817" s="16">
        <v>1</v>
      </c>
      <c r="M1817" s="16">
        <v>1</v>
      </c>
    </row>
    <row r="1818" spans="2:13" x14ac:dyDescent="0.25">
      <c r="B1818">
        <v>39</v>
      </c>
      <c r="C1818" t="s">
        <v>492</v>
      </c>
      <c r="D1818">
        <v>2037</v>
      </c>
      <c r="E1818">
        <v>0</v>
      </c>
      <c r="F1818">
        <v>1000000</v>
      </c>
      <c r="G1818" s="16">
        <v>0.88</v>
      </c>
      <c r="H1818" s="16">
        <v>0.88</v>
      </c>
      <c r="I1818" s="16">
        <v>0.88</v>
      </c>
      <c r="J1818" s="16">
        <v>0.88</v>
      </c>
      <c r="K1818" s="16">
        <v>1</v>
      </c>
      <c r="L1818" s="16">
        <v>1</v>
      </c>
      <c r="M1818" s="16">
        <v>1</v>
      </c>
    </row>
    <row r="1819" spans="2:13" x14ac:dyDescent="0.25">
      <c r="B1819">
        <v>39</v>
      </c>
      <c r="C1819" t="s">
        <v>492</v>
      </c>
      <c r="D1819">
        <v>2038</v>
      </c>
      <c r="E1819">
        <v>0</v>
      </c>
      <c r="F1819">
        <v>1000000</v>
      </c>
      <c r="G1819" s="16">
        <v>0.87</v>
      </c>
      <c r="H1819" s="16">
        <v>0.87</v>
      </c>
      <c r="I1819" s="16">
        <v>0.87</v>
      </c>
      <c r="J1819" s="16">
        <v>0.87</v>
      </c>
      <c r="K1819" s="16">
        <v>1</v>
      </c>
      <c r="L1819" s="16">
        <v>1</v>
      </c>
      <c r="M1819" s="16">
        <v>1</v>
      </c>
    </row>
    <row r="1820" spans="2:13" x14ac:dyDescent="0.25">
      <c r="B1820">
        <v>39</v>
      </c>
      <c r="C1820" t="s">
        <v>492</v>
      </c>
      <c r="D1820">
        <v>2039</v>
      </c>
      <c r="E1820">
        <v>0</v>
      </c>
      <c r="F1820">
        <v>1000000</v>
      </c>
      <c r="G1820" s="16">
        <v>0.86</v>
      </c>
      <c r="H1820" s="16">
        <v>0.86</v>
      </c>
      <c r="I1820" s="16">
        <v>0.86</v>
      </c>
      <c r="J1820" s="16">
        <v>0.86</v>
      </c>
      <c r="K1820" s="16">
        <v>1</v>
      </c>
      <c r="L1820" s="16">
        <v>1</v>
      </c>
      <c r="M1820" s="16">
        <v>1</v>
      </c>
    </row>
    <row r="1821" spans="2:13" x14ac:dyDescent="0.25">
      <c r="B1821">
        <v>39</v>
      </c>
      <c r="C1821" t="s">
        <v>492</v>
      </c>
      <c r="D1821">
        <v>2040</v>
      </c>
      <c r="E1821">
        <v>0</v>
      </c>
      <c r="F1821">
        <v>1000000</v>
      </c>
      <c r="G1821" s="16">
        <v>0.85</v>
      </c>
      <c r="H1821" s="16">
        <v>0.85</v>
      </c>
      <c r="I1821" s="16">
        <v>0.85</v>
      </c>
      <c r="J1821" s="16">
        <v>0.85</v>
      </c>
      <c r="K1821" s="16">
        <v>1</v>
      </c>
      <c r="L1821" s="16">
        <v>1</v>
      </c>
      <c r="M1821" s="16">
        <v>1</v>
      </c>
    </row>
    <row r="1822" spans="2:13" x14ac:dyDescent="0.25">
      <c r="B1822">
        <v>39</v>
      </c>
      <c r="C1822" t="s">
        <v>492</v>
      </c>
      <c r="D1822">
        <v>2041</v>
      </c>
      <c r="E1822">
        <v>0</v>
      </c>
      <c r="F1822">
        <v>1000000</v>
      </c>
      <c r="G1822" s="16">
        <v>0.84</v>
      </c>
      <c r="H1822" s="16">
        <v>0.84</v>
      </c>
      <c r="I1822" s="16">
        <v>0.84</v>
      </c>
      <c r="J1822" s="16">
        <v>0.84</v>
      </c>
      <c r="K1822" s="16">
        <v>1</v>
      </c>
      <c r="L1822" s="16">
        <v>1</v>
      </c>
      <c r="M1822" s="16">
        <v>1</v>
      </c>
    </row>
    <row r="1823" spans="2:13" x14ac:dyDescent="0.25">
      <c r="B1823">
        <v>39</v>
      </c>
      <c r="C1823" t="s">
        <v>492</v>
      </c>
      <c r="D1823">
        <v>2042</v>
      </c>
      <c r="E1823">
        <v>0</v>
      </c>
      <c r="F1823">
        <v>1000000</v>
      </c>
      <c r="G1823" s="16">
        <v>0.83</v>
      </c>
      <c r="H1823" s="16">
        <v>0.83</v>
      </c>
      <c r="I1823" s="16">
        <v>0.83</v>
      </c>
      <c r="J1823" s="16">
        <v>0.83</v>
      </c>
      <c r="K1823" s="16">
        <v>1</v>
      </c>
      <c r="L1823" s="16">
        <v>1</v>
      </c>
      <c r="M1823" s="16">
        <v>1</v>
      </c>
    </row>
    <row r="1824" spans="2:13" x14ac:dyDescent="0.25">
      <c r="B1824">
        <v>39</v>
      </c>
      <c r="C1824" t="s">
        <v>492</v>
      </c>
      <c r="D1824">
        <v>2043</v>
      </c>
      <c r="E1824">
        <v>0</v>
      </c>
      <c r="F1824">
        <v>1000000</v>
      </c>
      <c r="G1824" s="16">
        <v>0.82</v>
      </c>
      <c r="H1824" s="16">
        <v>0.82</v>
      </c>
      <c r="I1824" s="16">
        <v>0.82</v>
      </c>
      <c r="J1824" s="16">
        <v>0.82</v>
      </c>
      <c r="K1824" s="16">
        <v>1</v>
      </c>
      <c r="L1824" s="16">
        <v>1</v>
      </c>
      <c r="M1824" s="16">
        <v>1</v>
      </c>
    </row>
    <row r="1825" spans="2:13" x14ac:dyDescent="0.25">
      <c r="B1825">
        <v>39</v>
      </c>
      <c r="C1825" t="s">
        <v>492</v>
      </c>
      <c r="D1825">
        <v>2044</v>
      </c>
      <c r="E1825">
        <v>0</v>
      </c>
      <c r="F1825">
        <v>1000000</v>
      </c>
      <c r="G1825" s="16">
        <v>0.81</v>
      </c>
      <c r="H1825" s="16">
        <v>0.81</v>
      </c>
      <c r="I1825" s="16">
        <v>0.81</v>
      </c>
      <c r="J1825" s="16">
        <v>0.81</v>
      </c>
      <c r="K1825" s="16">
        <v>1</v>
      </c>
      <c r="L1825" s="16">
        <v>1</v>
      </c>
      <c r="M1825" s="16">
        <v>1</v>
      </c>
    </row>
    <row r="1826" spans="2:13" x14ac:dyDescent="0.25">
      <c r="B1826">
        <v>39</v>
      </c>
      <c r="C1826" t="s">
        <v>492</v>
      </c>
      <c r="D1826">
        <v>2045</v>
      </c>
      <c r="E1826">
        <v>0</v>
      </c>
      <c r="F1826">
        <v>1000000</v>
      </c>
      <c r="G1826" s="16">
        <v>0.8</v>
      </c>
      <c r="H1826" s="16">
        <v>0.8</v>
      </c>
      <c r="I1826" s="16">
        <v>0.8</v>
      </c>
      <c r="J1826" s="16">
        <v>0.8</v>
      </c>
      <c r="K1826" s="16">
        <v>1</v>
      </c>
      <c r="L1826" s="16">
        <v>1</v>
      </c>
      <c r="M1826" s="16">
        <v>1</v>
      </c>
    </row>
    <row r="1827" spans="2:13" x14ac:dyDescent="0.25">
      <c r="B1827">
        <v>39</v>
      </c>
      <c r="C1827" t="s">
        <v>492</v>
      </c>
      <c r="D1827">
        <v>2046</v>
      </c>
      <c r="E1827">
        <v>0</v>
      </c>
      <c r="F1827">
        <v>1000000</v>
      </c>
      <c r="G1827" s="16">
        <v>0.8</v>
      </c>
      <c r="H1827" s="16">
        <v>0.8</v>
      </c>
      <c r="I1827" s="16">
        <v>0.8</v>
      </c>
      <c r="J1827" s="16">
        <v>0.8</v>
      </c>
      <c r="K1827" s="16">
        <v>1</v>
      </c>
      <c r="L1827" s="16">
        <v>1</v>
      </c>
      <c r="M1827" s="16">
        <v>1</v>
      </c>
    </row>
    <row r="1828" spans="2:13" x14ac:dyDescent="0.25">
      <c r="B1828">
        <v>39</v>
      </c>
      <c r="C1828" t="s">
        <v>492</v>
      </c>
      <c r="D1828">
        <v>2047</v>
      </c>
      <c r="E1828">
        <v>0</v>
      </c>
      <c r="F1828">
        <v>1000000</v>
      </c>
      <c r="G1828" s="16">
        <v>0.8</v>
      </c>
      <c r="H1828" s="16">
        <v>0.8</v>
      </c>
      <c r="I1828" s="16">
        <v>0.8</v>
      </c>
      <c r="J1828" s="16">
        <v>0.8</v>
      </c>
      <c r="K1828" s="16">
        <v>1</v>
      </c>
      <c r="L1828" s="16">
        <v>1</v>
      </c>
      <c r="M1828" s="16">
        <v>1</v>
      </c>
    </row>
    <row r="1829" spans="2:13" x14ac:dyDescent="0.25">
      <c r="B1829">
        <v>39</v>
      </c>
      <c r="C1829" t="s">
        <v>492</v>
      </c>
      <c r="D1829">
        <v>2048</v>
      </c>
      <c r="E1829">
        <v>0</v>
      </c>
      <c r="F1829">
        <v>1000000</v>
      </c>
      <c r="G1829" s="16">
        <v>0.8</v>
      </c>
      <c r="H1829" s="16">
        <v>0.8</v>
      </c>
      <c r="I1829" s="16">
        <v>0.8</v>
      </c>
      <c r="J1829" s="16">
        <v>0.8</v>
      </c>
      <c r="K1829" s="16">
        <v>1</v>
      </c>
      <c r="L1829" s="16">
        <v>1</v>
      </c>
      <c r="M1829" s="16">
        <v>1</v>
      </c>
    </row>
    <row r="1830" spans="2:13" x14ac:dyDescent="0.25">
      <c r="B1830">
        <v>39</v>
      </c>
      <c r="C1830" t="s">
        <v>492</v>
      </c>
      <c r="D1830">
        <v>2049</v>
      </c>
      <c r="E1830">
        <v>0</v>
      </c>
      <c r="F1830">
        <v>1000000</v>
      </c>
      <c r="G1830" s="16">
        <v>0.8</v>
      </c>
      <c r="H1830" s="16">
        <v>0.8</v>
      </c>
      <c r="I1830" s="16">
        <v>0.8</v>
      </c>
      <c r="J1830" s="16">
        <v>0.8</v>
      </c>
      <c r="K1830" s="16">
        <v>1</v>
      </c>
      <c r="L1830" s="16">
        <v>1</v>
      </c>
      <c r="M1830" s="16">
        <v>1</v>
      </c>
    </row>
    <row r="1831" spans="2:13" x14ac:dyDescent="0.25">
      <c r="B1831">
        <v>39</v>
      </c>
      <c r="C1831" t="s">
        <v>492</v>
      </c>
      <c r="D1831">
        <v>2050</v>
      </c>
      <c r="E1831">
        <v>0</v>
      </c>
      <c r="F1831">
        <v>1000000</v>
      </c>
      <c r="G1831" s="16">
        <v>0.8</v>
      </c>
      <c r="H1831" s="16">
        <v>0.8</v>
      </c>
      <c r="I1831" s="16">
        <v>0.8</v>
      </c>
      <c r="J1831" s="16">
        <v>0.8</v>
      </c>
      <c r="K1831" s="16">
        <v>1</v>
      </c>
      <c r="L1831" s="16">
        <v>1</v>
      </c>
      <c r="M1831" s="16">
        <v>1</v>
      </c>
    </row>
    <row r="1832" spans="2:13" x14ac:dyDescent="0.25">
      <c r="B1832">
        <v>40</v>
      </c>
      <c r="C1832" t="s">
        <v>495</v>
      </c>
      <c r="D1832">
        <v>2020</v>
      </c>
      <c r="E1832">
        <v>0</v>
      </c>
      <c r="F1832">
        <v>1000000</v>
      </c>
      <c r="G1832" s="16">
        <v>1</v>
      </c>
      <c r="H1832" s="16">
        <v>1</v>
      </c>
      <c r="I1832" s="16">
        <v>1</v>
      </c>
      <c r="J1832" s="16">
        <v>1</v>
      </c>
      <c r="K1832" s="16">
        <v>1</v>
      </c>
      <c r="L1832" s="16">
        <v>1</v>
      </c>
      <c r="M1832" s="16">
        <v>1</v>
      </c>
    </row>
    <row r="1833" spans="2:13" x14ac:dyDescent="0.25">
      <c r="B1833">
        <v>40</v>
      </c>
      <c r="C1833" t="s">
        <v>495</v>
      </c>
      <c r="D1833">
        <v>2021</v>
      </c>
      <c r="E1833">
        <v>0</v>
      </c>
      <c r="F1833">
        <v>1000000</v>
      </c>
      <c r="G1833" s="16">
        <v>1</v>
      </c>
      <c r="H1833" s="16">
        <v>1</v>
      </c>
      <c r="I1833" s="16">
        <v>1</v>
      </c>
      <c r="J1833" s="16">
        <v>1</v>
      </c>
      <c r="K1833" s="16">
        <v>1</v>
      </c>
      <c r="L1833" s="16">
        <v>1</v>
      </c>
      <c r="M1833" s="16">
        <v>1</v>
      </c>
    </row>
    <row r="1834" spans="2:13" x14ac:dyDescent="0.25">
      <c r="B1834">
        <v>40</v>
      </c>
      <c r="C1834" t="s">
        <v>495</v>
      </c>
      <c r="D1834">
        <v>2022</v>
      </c>
      <c r="E1834">
        <v>0</v>
      </c>
      <c r="F1834">
        <v>1000000</v>
      </c>
      <c r="G1834" s="16">
        <v>1</v>
      </c>
      <c r="H1834" s="16">
        <v>1</v>
      </c>
      <c r="I1834" s="16">
        <v>1</v>
      </c>
      <c r="J1834" s="16">
        <v>1</v>
      </c>
      <c r="K1834" s="16">
        <v>1</v>
      </c>
      <c r="L1834" s="16">
        <v>1</v>
      </c>
      <c r="M1834" s="16">
        <v>1</v>
      </c>
    </row>
    <row r="1835" spans="2:13" x14ac:dyDescent="0.25">
      <c r="B1835">
        <v>40</v>
      </c>
      <c r="C1835" t="s">
        <v>495</v>
      </c>
      <c r="D1835">
        <v>2023</v>
      </c>
      <c r="E1835">
        <v>0</v>
      </c>
      <c r="F1835">
        <v>1000000</v>
      </c>
      <c r="G1835" s="16">
        <v>1</v>
      </c>
      <c r="H1835" s="16">
        <v>1</v>
      </c>
      <c r="I1835" s="16">
        <v>1</v>
      </c>
      <c r="J1835" s="16">
        <v>1</v>
      </c>
      <c r="K1835" s="16">
        <v>1</v>
      </c>
      <c r="L1835" s="16">
        <v>1</v>
      </c>
      <c r="M1835" s="16">
        <v>1</v>
      </c>
    </row>
    <row r="1836" spans="2:13" x14ac:dyDescent="0.25">
      <c r="B1836">
        <v>40</v>
      </c>
      <c r="C1836" t="s">
        <v>495</v>
      </c>
      <c r="D1836">
        <v>2024</v>
      </c>
      <c r="E1836">
        <v>0</v>
      </c>
      <c r="F1836">
        <v>1000000</v>
      </c>
      <c r="G1836" s="16">
        <v>1</v>
      </c>
      <c r="H1836" s="16">
        <v>1</v>
      </c>
      <c r="I1836" s="16">
        <v>1</v>
      </c>
      <c r="J1836" s="16">
        <v>1</v>
      </c>
      <c r="K1836" s="16">
        <v>1</v>
      </c>
      <c r="L1836" s="16">
        <v>1</v>
      </c>
      <c r="M1836" s="16">
        <v>1</v>
      </c>
    </row>
    <row r="1837" spans="2:13" x14ac:dyDescent="0.25">
      <c r="B1837">
        <v>40</v>
      </c>
      <c r="C1837" t="s">
        <v>495</v>
      </c>
      <c r="D1837">
        <v>2025</v>
      </c>
      <c r="E1837">
        <v>0</v>
      </c>
      <c r="F1837">
        <v>1000000</v>
      </c>
      <c r="G1837" s="16">
        <v>1</v>
      </c>
      <c r="H1837" s="16">
        <v>1</v>
      </c>
      <c r="I1837" s="16">
        <v>1</v>
      </c>
      <c r="J1837" s="16">
        <v>1</v>
      </c>
      <c r="K1837" s="16">
        <v>1</v>
      </c>
      <c r="L1837" s="16">
        <v>1</v>
      </c>
      <c r="M1837" s="16">
        <v>1</v>
      </c>
    </row>
    <row r="1838" spans="2:13" x14ac:dyDescent="0.25">
      <c r="B1838">
        <v>40</v>
      </c>
      <c r="C1838" t="s">
        <v>495</v>
      </c>
      <c r="D1838">
        <v>2026</v>
      </c>
      <c r="E1838">
        <v>0</v>
      </c>
      <c r="F1838">
        <v>1000000</v>
      </c>
      <c r="G1838" s="16">
        <v>0.99</v>
      </c>
      <c r="H1838" s="16">
        <v>0.99</v>
      </c>
      <c r="I1838" s="16">
        <v>0.99</v>
      </c>
      <c r="J1838" s="16">
        <v>0.99</v>
      </c>
      <c r="K1838" s="16">
        <v>1</v>
      </c>
      <c r="L1838" s="16">
        <v>1</v>
      </c>
      <c r="M1838" s="16">
        <v>1</v>
      </c>
    </row>
    <row r="1839" spans="2:13" x14ac:dyDescent="0.25">
      <c r="B1839">
        <v>40</v>
      </c>
      <c r="C1839" t="s">
        <v>495</v>
      </c>
      <c r="D1839">
        <v>2027</v>
      </c>
      <c r="E1839">
        <v>0</v>
      </c>
      <c r="F1839">
        <v>1000000</v>
      </c>
      <c r="G1839" s="16">
        <v>0.98</v>
      </c>
      <c r="H1839" s="16">
        <v>0.98</v>
      </c>
      <c r="I1839" s="16">
        <v>0.98</v>
      </c>
      <c r="J1839" s="16">
        <v>0.98</v>
      </c>
      <c r="K1839" s="16">
        <v>1</v>
      </c>
      <c r="L1839" s="16">
        <v>1</v>
      </c>
      <c r="M1839" s="16">
        <v>1</v>
      </c>
    </row>
    <row r="1840" spans="2:13" x14ac:dyDescent="0.25">
      <c r="B1840">
        <v>40</v>
      </c>
      <c r="C1840" t="s">
        <v>495</v>
      </c>
      <c r="D1840">
        <v>2028</v>
      </c>
      <c r="E1840">
        <v>0</v>
      </c>
      <c r="F1840">
        <v>1000000</v>
      </c>
      <c r="G1840" s="16">
        <v>0.97</v>
      </c>
      <c r="H1840" s="16">
        <v>0.97</v>
      </c>
      <c r="I1840" s="16">
        <v>0.97</v>
      </c>
      <c r="J1840" s="16">
        <v>0.97</v>
      </c>
      <c r="K1840" s="16">
        <v>1</v>
      </c>
      <c r="L1840" s="16">
        <v>1</v>
      </c>
      <c r="M1840" s="16">
        <v>1</v>
      </c>
    </row>
    <row r="1841" spans="2:13" x14ac:dyDescent="0.25">
      <c r="B1841">
        <v>40</v>
      </c>
      <c r="C1841" t="s">
        <v>495</v>
      </c>
      <c r="D1841">
        <v>2029</v>
      </c>
      <c r="E1841">
        <v>0</v>
      </c>
      <c r="F1841">
        <v>1000000</v>
      </c>
      <c r="G1841" s="16">
        <v>0.96</v>
      </c>
      <c r="H1841" s="16">
        <v>0.96</v>
      </c>
      <c r="I1841" s="16">
        <v>0.96</v>
      </c>
      <c r="J1841" s="16">
        <v>0.96</v>
      </c>
      <c r="K1841" s="16">
        <v>1</v>
      </c>
      <c r="L1841" s="16">
        <v>1</v>
      </c>
      <c r="M1841" s="16">
        <v>1</v>
      </c>
    </row>
    <row r="1842" spans="2:13" x14ac:dyDescent="0.25">
      <c r="B1842">
        <v>40</v>
      </c>
      <c r="C1842" t="s">
        <v>495</v>
      </c>
      <c r="D1842">
        <v>2030</v>
      </c>
      <c r="E1842">
        <v>0</v>
      </c>
      <c r="F1842">
        <v>1000000</v>
      </c>
      <c r="G1842" s="16">
        <v>0.95</v>
      </c>
      <c r="H1842" s="16">
        <v>0.95</v>
      </c>
      <c r="I1842" s="16">
        <v>0.95</v>
      </c>
      <c r="J1842" s="16">
        <v>0.95</v>
      </c>
      <c r="K1842" s="16">
        <v>1</v>
      </c>
      <c r="L1842" s="16">
        <v>1</v>
      </c>
      <c r="M1842" s="16">
        <v>1</v>
      </c>
    </row>
    <row r="1843" spans="2:13" x14ac:dyDescent="0.25">
      <c r="B1843">
        <v>40</v>
      </c>
      <c r="C1843" t="s">
        <v>495</v>
      </c>
      <c r="D1843">
        <v>2031</v>
      </c>
      <c r="E1843">
        <v>0</v>
      </c>
      <c r="F1843">
        <v>1000000</v>
      </c>
      <c r="G1843" s="16">
        <v>0.94</v>
      </c>
      <c r="H1843" s="16">
        <v>0.94</v>
      </c>
      <c r="I1843" s="16">
        <v>0.94</v>
      </c>
      <c r="J1843" s="16">
        <v>0.94</v>
      </c>
      <c r="K1843" s="16">
        <v>1</v>
      </c>
      <c r="L1843" s="16">
        <v>1</v>
      </c>
      <c r="M1843" s="16">
        <v>1</v>
      </c>
    </row>
    <row r="1844" spans="2:13" x14ac:dyDescent="0.25">
      <c r="B1844">
        <v>40</v>
      </c>
      <c r="C1844" t="s">
        <v>495</v>
      </c>
      <c r="D1844">
        <v>2032</v>
      </c>
      <c r="E1844">
        <v>0</v>
      </c>
      <c r="F1844">
        <v>1000000</v>
      </c>
      <c r="G1844" s="16">
        <v>0.93</v>
      </c>
      <c r="H1844" s="16">
        <v>0.93</v>
      </c>
      <c r="I1844" s="16">
        <v>0.93</v>
      </c>
      <c r="J1844" s="16">
        <v>0.93</v>
      </c>
      <c r="K1844" s="16">
        <v>1</v>
      </c>
      <c r="L1844" s="16">
        <v>1</v>
      </c>
      <c r="M1844" s="16">
        <v>1</v>
      </c>
    </row>
    <row r="1845" spans="2:13" x14ac:dyDescent="0.25">
      <c r="B1845">
        <v>40</v>
      </c>
      <c r="C1845" t="s">
        <v>495</v>
      </c>
      <c r="D1845">
        <v>2033</v>
      </c>
      <c r="E1845">
        <v>0</v>
      </c>
      <c r="F1845">
        <v>1000000</v>
      </c>
      <c r="G1845" s="16">
        <v>0.92</v>
      </c>
      <c r="H1845" s="16">
        <v>0.92</v>
      </c>
      <c r="I1845" s="16">
        <v>0.92</v>
      </c>
      <c r="J1845" s="16">
        <v>0.92</v>
      </c>
      <c r="K1845" s="16">
        <v>1</v>
      </c>
      <c r="L1845" s="16">
        <v>1</v>
      </c>
      <c r="M1845" s="16">
        <v>1</v>
      </c>
    </row>
    <row r="1846" spans="2:13" x14ac:dyDescent="0.25">
      <c r="B1846">
        <v>40</v>
      </c>
      <c r="C1846" t="s">
        <v>495</v>
      </c>
      <c r="D1846">
        <v>2034</v>
      </c>
      <c r="E1846">
        <v>0</v>
      </c>
      <c r="F1846">
        <v>1000000</v>
      </c>
      <c r="G1846" s="16">
        <v>0.91</v>
      </c>
      <c r="H1846" s="16">
        <v>0.91</v>
      </c>
      <c r="I1846" s="16">
        <v>0.91</v>
      </c>
      <c r="J1846" s="16">
        <v>0.91</v>
      </c>
      <c r="K1846" s="16">
        <v>1</v>
      </c>
      <c r="L1846" s="16">
        <v>1</v>
      </c>
      <c r="M1846" s="16">
        <v>1</v>
      </c>
    </row>
    <row r="1847" spans="2:13" x14ac:dyDescent="0.25">
      <c r="B1847">
        <v>40</v>
      </c>
      <c r="C1847" t="s">
        <v>495</v>
      </c>
      <c r="D1847">
        <v>2035</v>
      </c>
      <c r="E1847">
        <v>0</v>
      </c>
      <c r="F1847">
        <v>1000000</v>
      </c>
      <c r="G1847" s="16">
        <v>0.9</v>
      </c>
      <c r="H1847" s="16">
        <v>0.9</v>
      </c>
      <c r="I1847" s="16">
        <v>0.9</v>
      </c>
      <c r="J1847" s="16">
        <v>0.9</v>
      </c>
      <c r="K1847" s="16">
        <v>1</v>
      </c>
      <c r="L1847" s="16">
        <v>1</v>
      </c>
      <c r="M1847" s="16">
        <v>1</v>
      </c>
    </row>
    <row r="1848" spans="2:13" x14ac:dyDescent="0.25">
      <c r="B1848">
        <v>40</v>
      </c>
      <c r="C1848" t="s">
        <v>495</v>
      </c>
      <c r="D1848">
        <v>2036</v>
      </c>
      <c r="E1848">
        <v>0</v>
      </c>
      <c r="F1848">
        <v>1000000</v>
      </c>
      <c r="G1848" s="16">
        <v>0.89</v>
      </c>
      <c r="H1848" s="16">
        <v>0.89</v>
      </c>
      <c r="I1848" s="16">
        <v>0.89</v>
      </c>
      <c r="J1848" s="16">
        <v>0.89</v>
      </c>
      <c r="K1848" s="16">
        <v>1</v>
      </c>
      <c r="L1848" s="16">
        <v>1</v>
      </c>
      <c r="M1848" s="16">
        <v>1</v>
      </c>
    </row>
    <row r="1849" spans="2:13" x14ac:dyDescent="0.25">
      <c r="B1849">
        <v>40</v>
      </c>
      <c r="C1849" t="s">
        <v>495</v>
      </c>
      <c r="D1849">
        <v>2037</v>
      </c>
      <c r="E1849">
        <v>0</v>
      </c>
      <c r="F1849">
        <v>1000000</v>
      </c>
      <c r="G1849" s="16">
        <v>0.88</v>
      </c>
      <c r="H1849" s="16">
        <v>0.88</v>
      </c>
      <c r="I1849" s="16">
        <v>0.88</v>
      </c>
      <c r="J1849" s="16">
        <v>0.88</v>
      </c>
      <c r="K1849" s="16">
        <v>1</v>
      </c>
      <c r="L1849" s="16">
        <v>1</v>
      </c>
      <c r="M1849" s="16">
        <v>1</v>
      </c>
    </row>
    <row r="1850" spans="2:13" x14ac:dyDescent="0.25">
      <c r="B1850">
        <v>40</v>
      </c>
      <c r="C1850" t="s">
        <v>495</v>
      </c>
      <c r="D1850">
        <v>2038</v>
      </c>
      <c r="E1850">
        <v>0</v>
      </c>
      <c r="F1850">
        <v>1000000</v>
      </c>
      <c r="G1850" s="16">
        <v>0.87</v>
      </c>
      <c r="H1850" s="16">
        <v>0.87</v>
      </c>
      <c r="I1850" s="16">
        <v>0.87</v>
      </c>
      <c r="J1850" s="16">
        <v>0.87</v>
      </c>
      <c r="K1850" s="16">
        <v>1</v>
      </c>
      <c r="L1850" s="16">
        <v>1</v>
      </c>
      <c r="M1850" s="16">
        <v>1</v>
      </c>
    </row>
    <row r="1851" spans="2:13" x14ac:dyDescent="0.25">
      <c r="B1851">
        <v>40</v>
      </c>
      <c r="C1851" t="s">
        <v>495</v>
      </c>
      <c r="D1851">
        <v>2039</v>
      </c>
      <c r="E1851">
        <v>0</v>
      </c>
      <c r="F1851">
        <v>1000000</v>
      </c>
      <c r="G1851" s="16">
        <v>0.86</v>
      </c>
      <c r="H1851" s="16">
        <v>0.86</v>
      </c>
      <c r="I1851" s="16">
        <v>0.86</v>
      </c>
      <c r="J1851" s="16">
        <v>0.86</v>
      </c>
      <c r="K1851" s="16">
        <v>1</v>
      </c>
      <c r="L1851" s="16">
        <v>1</v>
      </c>
      <c r="M1851" s="16">
        <v>1</v>
      </c>
    </row>
    <row r="1852" spans="2:13" x14ac:dyDescent="0.25">
      <c r="B1852">
        <v>40</v>
      </c>
      <c r="C1852" t="s">
        <v>495</v>
      </c>
      <c r="D1852">
        <v>2040</v>
      </c>
      <c r="E1852">
        <v>0</v>
      </c>
      <c r="F1852">
        <v>1000000</v>
      </c>
      <c r="G1852" s="16">
        <v>0.85</v>
      </c>
      <c r="H1852" s="16">
        <v>0.85</v>
      </c>
      <c r="I1852" s="16">
        <v>0.85</v>
      </c>
      <c r="J1852" s="16">
        <v>0.85</v>
      </c>
      <c r="K1852" s="16">
        <v>1</v>
      </c>
      <c r="L1852" s="16">
        <v>1</v>
      </c>
      <c r="M1852" s="16">
        <v>1</v>
      </c>
    </row>
    <row r="1853" spans="2:13" x14ac:dyDescent="0.25">
      <c r="B1853">
        <v>40</v>
      </c>
      <c r="C1853" t="s">
        <v>495</v>
      </c>
      <c r="D1853">
        <v>2041</v>
      </c>
      <c r="E1853">
        <v>0</v>
      </c>
      <c r="F1853">
        <v>1000000</v>
      </c>
      <c r="G1853" s="16">
        <v>0.84</v>
      </c>
      <c r="H1853" s="16">
        <v>0.84</v>
      </c>
      <c r="I1853" s="16">
        <v>0.84</v>
      </c>
      <c r="J1853" s="16">
        <v>0.84</v>
      </c>
      <c r="K1853" s="16">
        <v>1</v>
      </c>
      <c r="L1853" s="16">
        <v>1</v>
      </c>
      <c r="M1853" s="16">
        <v>1</v>
      </c>
    </row>
    <row r="1854" spans="2:13" x14ac:dyDescent="0.25">
      <c r="B1854">
        <v>40</v>
      </c>
      <c r="C1854" t="s">
        <v>495</v>
      </c>
      <c r="D1854">
        <v>2042</v>
      </c>
      <c r="E1854">
        <v>0</v>
      </c>
      <c r="F1854">
        <v>1000000</v>
      </c>
      <c r="G1854" s="16">
        <v>0.83</v>
      </c>
      <c r="H1854" s="16">
        <v>0.83</v>
      </c>
      <c r="I1854" s="16">
        <v>0.83</v>
      </c>
      <c r="J1854" s="16">
        <v>0.83</v>
      </c>
      <c r="K1854" s="16">
        <v>1</v>
      </c>
      <c r="L1854" s="16">
        <v>1</v>
      </c>
      <c r="M1854" s="16">
        <v>1</v>
      </c>
    </row>
    <row r="1855" spans="2:13" x14ac:dyDescent="0.25">
      <c r="B1855">
        <v>40</v>
      </c>
      <c r="C1855" t="s">
        <v>495</v>
      </c>
      <c r="D1855">
        <v>2043</v>
      </c>
      <c r="E1855">
        <v>0</v>
      </c>
      <c r="F1855">
        <v>1000000</v>
      </c>
      <c r="G1855" s="16">
        <v>0.82</v>
      </c>
      <c r="H1855" s="16">
        <v>0.82</v>
      </c>
      <c r="I1855" s="16">
        <v>0.82</v>
      </c>
      <c r="J1855" s="16">
        <v>0.82</v>
      </c>
      <c r="K1855" s="16">
        <v>1</v>
      </c>
      <c r="L1855" s="16">
        <v>1</v>
      </c>
      <c r="M1855" s="16">
        <v>1</v>
      </c>
    </row>
    <row r="1856" spans="2:13" x14ac:dyDescent="0.25">
      <c r="B1856">
        <v>40</v>
      </c>
      <c r="C1856" t="s">
        <v>495</v>
      </c>
      <c r="D1856">
        <v>2044</v>
      </c>
      <c r="E1856">
        <v>0</v>
      </c>
      <c r="F1856">
        <v>1000000</v>
      </c>
      <c r="G1856" s="16">
        <v>0.81</v>
      </c>
      <c r="H1856" s="16">
        <v>0.81</v>
      </c>
      <c r="I1856" s="16">
        <v>0.81</v>
      </c>
      <c r="J1856" s="16">
        <v>0.81</v>
      </c>
      <c r="K1856" s="16">
        <v>1</v>
      </c>
      <c r="L1856" s="16">
        <v>1</v>
      </c>
      <c r="M1856" s="16">
        <v>1</v>
      </c>
    </row>
    <row r="1857" spans="2:13" x14ac:dyDescent="0.25">
      <c r="B1857">
        <v>40</v>
      </c>
      <c r="C1857" t="s">
        <v>495</v>
      </c>
      <c r="D1857">
        <v>2045</v>
      </c>
      <c r="E1857">
        <v>0</v>
      </c>
      <c r="F1857">
        <v>1000000</v>
      </c>
      <c r="G1857" s="16">
        <v>0.8</v>
      </c>
      <c r="H1857" s="16">
        <v>0.8</v>
      </c>
      <c r="I1857" s="16">
        <v>0.8</v>
      </c>
      <c r="J1857" s="16">
        <v>0.8</v>
      </c>
      <c r="K1857" s="16">
        <v>1</v>
      </c>
      <c r="L1857" s="16">
        <v>1</v>
      </c>
      <c r="M1857" s="16">
        <v>1</v>
      </c>
    </row>
    <row r="1858" spans="2:13" x14ac:dyDescent="0.25">
      <c r="B1858">
        <v>40</v>
      </c>
      <c r="C1858" t="s">
        <v>495</v>
      </c>
      <c r="D1858">
        <v>2046</v>
      </c>
      <c r="E1858">
        <v>0</v>
      </c>
      <c r="F1858">
        <v>1000000</v>
      </c>
      <c r="G1858" s="16">
        <v>0.8</v>
      </c>
      <c r="H1858" s="16">
        <v>0.8</v>
      </c>
      <c r="I1858" s="16">
        <v>0.8</v>
      </c>
      <c r="J1858" s="16">
        <v>0.8</v>
      </c>
      <c r="K1858" s="16">
        <v>1</v>
      </c>
      <c r="L1858" s="16">
        <v>1</v>
      </c>
      <c r="M1858" s="16">
        <v>1</v>
      </c>
    </row>
    <row r="1859" spans="2:13" x14ac:dyDescent="0.25">
      <c r="B1859">
        <v>40</v>
      </c>
      <c r="C1859" t="s">
        <v>495</v>
      </c>
      <c r="D1859">
        <v>2047</v>
      </c>
      <c r="E1859">
        <v>0</v>
      </c>
      <c r="F1859">
        <v>1000000</v>
      </c>
      <c r="G1859" s="16">
        <v>0.8</v>
      </c>
      <c r="H1859" s="16">
        <v>0.8</v>
      </c>
      <c r="I1859" s="16">
        <v>0.8</v>
      </c>
      <c r="J1859" s="16">
        <v>0.8</v>
      </c>
      <c r="K1859" s="16">
        <v>1</v>
      </c>
      <c r="L1859" s="16">
        <v>1</v>
      </c>
      <c r="M1859" s="16">
        <v>1</v>
      </c>
    </row>
    <row r="1860" spans="2:13" x14ac:dyDescent="0.25">
      <c r="B1860">
        <v>40</v>
      </c>
      <c r="C1860" t="s">
        <v>495</v>
      </c>
      <c r="D1860">
        <v>2048</v>
      </c>
      <c r="E1860">
        <v>0</v>
      </c>
      <c r="F1860">
        <v>1000000</v>
      </c>
      <c r="G1860" s="16">
        <v>0.8</v>
      </c>
      <c r="H1860" s="16">
        <v>0.8</v>
      </c>
      <c r="I1860" s="16">
        <v>0.8</v>
      </c>
      <c r="J1860" s="16">
        <v>0.8</v>
      </c>
      <c r="K1860" s="16">
        <v>1</v>
      </c>
      <c r="L1860" s="16">
        <v>1</v>
      </c>
      <c r="M1860" s="16">
        <v>1</v>
      </c>
    </row>
    <row r="1861" spans="2:13" x14ac:dyDescent="0.25">
      <c r="B1861">
        <v>40</v>
      </c>
      <c r="C1861" t="s">
        <v>495</v>
      </c>
      <c r="D1861">
        <v>2049</v>
      </c>
      <c r="E1861">
        <v>0</v>
      </c>
      <c r="F1861">
        <v>1000000</v>
      </c>
      <c r="G1861" s="16">
        <v>0.8</v>
      </c>
      <c r="H1861" s="16">
        <v>0.8</v>
      </c>
      <c r="I1861" s="16">
        <v>0.8</v>
      </c>
      <c r="J1861" s="16">
        <v>0.8</v>
      </c>
      <c r="K1861" s="16">
        <v>1</v>
      </c>
      <c r="L1861" s="16">
        <v>1</v>
      </c>
      <c r="M1861" s="16">
        <v>1</v>
      </c>
    </row>
    <row r="1862" spans="2:13" x14ac:dyDescent="0.25">
      <c r="B1862">
        <v>40</v>
      </c>
      <c r="C1862" t="s">
        <v>495</v>
      </c>
      <c r="D1862">
        <v>2050</v>
      </c>
      <c r="E1862">
        <v>0</v>
      </c>
      <c r="F1862">
        <v>1000000</v>
      </c>
      <c r="G1862" s="16">
        <v>0.8</v>
      </c>
      <c r="H1862" s="16">
        <v>0.8</v>
      </c>
      <c r="I1862" s="16">
        <v>0.8</v>
      </c>
      <c r="J1862" s="16">
        <v>0.8</v>
      </c>
      <c r="K1862" s="16">
        <v>1</v>
      </c>
      <c r="L1862" s="16">
        <v>1</v>
      </c>
      <c r="M1862" s="16">
        <v>1</v>
      </c>
    </row>
    <row r="1863" spans="2:13" x14ac:dyDescent="0.25">
      <c r="B1863">
        <v>41</v>
      </c>
      <c r="C1863" t="s">
        <v>497</v>
      </c>
      <c r="D1863">
        <v>2020</v>
      </c>
      <c r="E1863">
        <v>0</v>
      </c>
      <c r="F1863">
        <v>1000000</v>
      </c>
      <c r="G1863" s="16">
        <v>1</v>
      </c>
      <c r="H1863" s="16">
        <v>1</v>
      </c>
      <c r="I1863" s="16">
        <v>1</v>
      </c>
      <c r="J1863" s="16">
        <v>1</v>
      </c>
      <c r="K1863" s="16">
        <v>1</v>
      </c>
      <c r="L1863" s="16">
        <v>1</v>
      </c>
      <c r="M1863" s="16">
        <v>1</v>
      </c>
    </row>
    <row r="1864" spans="2:13" x14ac:dyDescent="0.25">
      <c r="B1864">
        <v>41</v>
      </c>
      <c r="C1864" t="s">
        <v>497</v>
      </c>
      <c r="D1864">
        <v>2021</v>
      </c>
      <c r="E1864">
        <v>0</v>
      </c>
      <c r="F1864">
        <v>1000000</v>
      </c>
      <c r="G1864" s="16">
        <v>1</v>
      </c>
      <c r="H1864" s="16">
        <v>1</v>
      </c>
      <c r="I1864" s="16">
        <v>1</v>
      </c>
      <c r="J1864" s="16">
        <v>1</v>
      </c>
      <c r="K1864" s="16">
        <v>1</v>
      </c>
      <c r="L1864" s="16">
        <v>1</v>
      </c>
      <c r="M1864" s="16">
        <v>1</v>
      </c>
    </row>
    <row r="1865" spans="2:13" x14ac:dyDescent="0.25">
      <c r="B1865">
        <v>41</v>
      </c>
      <c r="C1865" t="s">
        <v>497</v>
      </c>
      <c r="D1865">
        <v>2022</v>
      </c>
      <c r="E1865">
        <v>0</v>
      </c>
      <c r="F1865">
        <v>1000000</v>
      </c>
      <c r="G1865" s="16">
        <v>1</v>
      </c>
      <c r="H1865" s="16">
        <v>1</v>
      </c>
      <c r="I1865" s="16">
        <v>1</v>
      </c>
      <c r="J1865" s="16">
        <v>1</v>
      </c>
      <c r="K1865" s="16">
        <v>1</v>
      </c>
      <c r="L1865" s="16">
        <v>1</v>
      </c>
      <c r="M1865" s="16">
        <v>1</v>
      </c>
    </row>
    <row r="1866" spans="2:13" x14ac:dyDescent="0.25">
      <c r="B1866">
        <v>41</v>
      </c>
      <c r="C1866" t="s">
        <v>497</v>
      </c>
      <c r="D1866">
        <v>2023</v>
      </c>
      <c r="E1866">
        <v>0</v>
      </c>
      <c r="F1866">
        <v>1000000</v>
      </c>
      <c r="G1866" s="16">
        <v>1</v>
      </c>
      <c r="H1866" s="16">
        <v>1</v>
      </c>
      <c r="I1866" s="16">
        <v>1</v>
      </c>
      <c r="J1866" s="16">
        <v>1</v>
      </c>
      <c r="K1866" s="16">
        <v>1</v>
      </c>
      <c r="L1866" s="16">
        <v>1</v>
      </c>
      <c r="M1866" s="16">
        <v>1</v>
      </c>
    </row>
    <row r="1867" spans="2:13" x14ac:dyDescent="0.25">
      <c r="B1867">
        <v>41</v>
      </c>
      <c r="C1867" t="s">
        <v>497</v>
      </c>
      <c r="D1867">
        <v>2024</v>
      </c>
      <c r="E1867">
        <v>0</v>
      </c>
      <c r="F1867">
        <v>1000000</v>
      </c>
      <c r="G1867" s="16">
        <v>1</v>
      </c>
      <c r="H1867" s="16">
        <v>1</v>
      </c>
      <c r="I1867" s="16">
        <v>1</v>
      </c>
      <c r="J1867" s="16">
        <v>1</v>
      </c>
      <c r="K1867" s="16">
        <v>1</v>
      </c>
      <c r="L1867" s="16">
        <v>1</v>
      </c>
      <c r="M1867" s="16">
        <v>1</v>
      </c>
    </row>
    <row r="1868" spans="2:13" x14ac:dyDescent="0.25">
      <c r="B1868">
        <v>41</v>
      </c>
      <c r="C1868" t="s">
        <v>497</v>
      </c>
      <c r="D1868">
        <v>2025</v>
      </c>
      <c r="E1868">
        <v>0</v>
      </c>
      <c r="F1868">
        <v>1000000</v>
      </c>
      <c r="G1868" s="16">
        <v>1</v>
      </c>
      <c r="H1868" s="16">
        <v>1</v>
      </c>
      <c r="I1868" s="16">
        <v>1</v>
      </c>
      <c r="J1868" s="16">
        <v>1</v>
      </c>
      <c r="K1868" s="16">
        <v>1</v>
      </c>
      <c r="L1868" s="16">
        <v>1</v>
      </c>
      <c r="M1868" s="16">
        <v>1</v>
      </c>
    </row>
    <row r="1869" spans="2:13" x14ac:dyDescent="0.25">
      <c r="B1869">
        <v>41</v>
      </c>
      <c r="C1869" t="s">
        <v>497</v>
      </c>
      <c r="D1869">
        <v>2026</v>
      </c>
      <c r="E1869">
        <v>0</v>
      </c>
      <c r="F1869">
        <v>1000000</v>
      </c>
      <c r="G1869" s="16">
        <v>0.99</v>
      </c>
      <c r="H1869" s="16">
        <v>0.99</v>
      </c>
      <c r="I1869" s="16">
        <v>0.99</v>
      </c>
      <c r="J1869" s="16">
        <v>0.99</v>
      </c>
      <c r="K1869" s="16">
        <v>1</v>
      </c>
      <c r="L1869" s="16">
        <v>1</v>
      </c>
      <c r="M1869" s="16">
        <v>1</v>
      </c>
    </row>
    <row r="1870" spans="2:13" x14ac:dyDescent="0.25">
      <c r="B1870">
        <v>41</v>
      </c>
      <c r="C1870" t="s">
        <v>497</v>
      </c>
      <c r="D1870">
        <v>2027</v>
      </c>
      <c r="E1870">
        <v>0</v>
      </c>
      <c r="F1870">
        <v>1000000</v>
      </c>
      <c r="G1870" s="16">
        <v>0.98</v>
      </c>
      <c r="H1870" s="16">
        <v>0.98</v>
      </c>
      <c r="I1870" s="16">
        <v>0.98</v>
      </c>
      <c r="J1870" s="16">
        <v>0.98</v>
      </c>
      <c r="K1870" s="16">
        <v>1</v>
      </c>
      <c r="L1870" s="16">
        <v>1</v>
      </c>
      <c r="M1870" s="16">
        <v>1</v>
      </c>
    </row>
    <row r="1871" spans="2:13" x14ac:dyDescent="0.25">
      <c r="B1871">
        <v>41</v>
      </c>
      <c r="C1871" t="s">
        <v>497</v>
      </c>
      <c r="D1871">
        <v>2028</v>
      </c>
      <c r="E1871">
        <v>0</v>
      </c>
      <c r="F1871">
        <v>1000000</v>
      </c>
      <c r="G1871" s="16">
        <v>0.97</v>
      </c>
      <c r="H1871" s="16">
        <v>0.97</v>
      </c>
      <c r="I1871" s="16">
        <v>0.97</v>
      </c>
      <c r="J1871" s="16">
        <v>0.97</v>
      </c>
      <c r="K1871" s="16">
        <v>1</v>
      </c>
      <c r="L1871" s="16">
        <v>1</v>
      </c>
      <c r="M1871" s="16">
        <v>1</v>
      </c>
    </row>
    <row r="1872" spans="2:13" x14ac:dyDescent="0.25">
      <c r="B1872">
        <v>41</v>
      </c>
      <c r="C1872" t="s">
        <v>497</v>
      </c>
      <c r="D1872">
        <v>2029</v>
      </c>
      <c r="E1872">
        <v>0</v>
      </c>
      <c r="F1872">
        <v>1000000</v>
      </c>
      <c r="G1872" s="16">
        <v>0.96</v>
      </c>
      <c r="H1872" s="16">
        <v>0.96</v>
      </c>
      <c r="I1872" s="16">
        <v>0.96</v>
      </c>
      <c r="J1872" s="16">
        <v>0.96</v>
      </c>
      <c r="K1872" s="16">
        <v>1</v>
      </c>
      <c r="L1872" s="16">
        <v>1</v>
      </c>
      <c r="M1872" s="16">
        <v>1</v>
      </c>
    </row>
    <row r="1873" spans="2:13" x14ac:dyDescent="0.25">
      <c r="B1873">
        <v>41</v>
      </c>
      <c r="C1873" t="s">
        <v>497</v>
      </c>
      <c r="D1873">
        <v>2030</v>
      </c>
      <c r="E1873">
        <v>0</v>
      </c>
      <c r="F1873">
        <v>1000000</v>
      </c>
      <c r="G1873" s="16">
        <v>0.95</v>
      </c>
      <c r="H1873" s="16">
        <v>0.95</v>
      </c>
      <c r="I1873" s="16">
        <v>0.95</v>
      </c>
      <c r="J1873" s="16">
        <v>0.95</v>
      </c>
      <c r="K1873" s="16">
        <v>1</v>
      </c>
      <c r="L1873" s="16">
        <v>1</v>
      </c>
      <c r="M1873" s="16">
        <v>1</v>
      </c>
    </row>
    <row r="1874" spans="2:13" x14ac:dyDescent="0.25">
      <c r="B1874">
        <v>41</v>
      </c>
      <c r="C1874" t="s">
        <v>497</v>
      </c>
      <c r="D1874">
        <v>2031</v>
      </c>
      <c r="E1874">
        <v>0</v>
      </c>
      <c r="F1874">
        <v>1000000</v>
      </c>
      <c r="G1874" s="16">
        <v>0.94</v>
      </c>
      <c r="H1874" s="16">
        <v>0.94</v>
      </c>
      <c r="I1874" s="16">
        <v>0.94</v>
      </c>
      <c r="J1874" s="16">
        <v>0.94</v>
      </c>
      <c r="K1874" s="16">
        <v>1</v>
      </c>
      <c r="L1874" s="16">
        <v>1</v>
      </c>
      <c r="M1874" s="16">
        <v>1</v>
      </c>
    </row>
    <row r="1875" spans="2:13" x14ac:dyDescent="0.25">
      <c r="B1875">
        <v>41</v>
      </c>
      <c r="C1875" t="s">
        <v>497</v>
      </c>
      <c r="D1875">
        <v>2032</v>
      </c>
      <c r="E1875">
        <v>0</v>
      </c>
      <c r="F1875">
        <v>1000000</v>
      </c>
      <c r="G1875" s="16">
        <v>0.93</v>
      </c>
      <c r="H1875" s="16">
        <v>0.93</v>
      </c>
      <c r="I1875" s="16">
        <v>0.93</v>
      </c>
      <c r="J1875" s="16">
        <v>0.93</v>
      </c>
      <c r="K1875" s="16">
        <v>1</v>
      </c>
      <c r="L1875" s="16">
        <v>1</v>
      </c>
      <c r="M1875" s="16">
        <v>1</v>
      </c>
    </row>
    <row r="1876" spans="2:13" x14ac:dyDescent="0.25">
      <c r="B1876">
        <v>41</v>
      </c>
      <c r="C1876" t="s">
        <v>497</v>
      </c>
      <c r="D1876">
        <v>2033</v>
      </c>
      <c r="E1876">
        <v>0</v>
      </c>
      <c r="F1876">
        <v>1000000</v>
      </c>
      <c r="G1876" s="16">
        <v>0.92</v>
      </c>
      <c r="H1876" s="16">
        <v>0.92</v>
      </c>
      <c r="I1876" s="16">
        <v>0.92</v>
      </c>
      <c r="J1876" s="16">
        <v>0.92</v>
      </c>
      <c r="K1876" s="16">
        <v>1</v>
      </c>
      <c r="L1876" s="16">
        <v>1</v>
      </c>
      <c r="M1876" s="16">
        <v>1</v>
      </c>
    </row>
    <row r="1877" spans="2:13" x14ac:dyDescent="0.25">
      <c r="B1877">
        <v>41</v>
      </c>
      <c r="C1877" t="s">
        <v>497</v>
      </c>
      <c r="D1877">
        <v>2034</v>
      </c>
      <c r="E1877">
        <v>0</v>
      </c>
      <c r="F1877">
        <v>1000000</v>
      </c>
      <c r="G1877" s="16">
        <v>0.91</v>
      </c>
      <c r="H1877" s="16">
        <v>0.91</v>
      </c>
      <c r="I1877" s="16">
        <v>0.91</v>
      </c>
      <c r="J1877" s="16">
        <v>0.91</v>
      </c>
      <c r="K1877" s="16">
        <v>1</v>
      </c>
      <c r="L1877" s="16">
        <v>1</v>
      </c>
      <c r="M1877" s="16">
        <v>1</v>
      </c>
    </row>
    <row r="1878" spans="2:13" x14ac:dyDescent="0.25">
      <c r="B1878">
        <v>41</v>
      </c>
      <c r="C1878" t="s">
        <v>497</v>
      </c>
      <c r="D1878">
        <v>2035</v>
      </c>
      <c r="E1878">
        <v>0</v>
      </c>
      <c r="F1878">
        <v>1000000</v>
      </c>
      <c r="G1878" s="16">
        <v>0.9</v>
      </c>
      <c r="H1878" s="16">
        <v>0.9</v>
      </c>
      <c r="I1878" s="16">
        <v>0.9</v>
      </c>
      <c r="J1878" s="16">
        <v>0.9</v>
      </c>
      <c r="K1878" s="16">
        <v>1</v>
      </c>
      <c r="L1878" s="16">
        <v>1</v>
      </c>
      <c r="M1878" s="16">
        <v>1</v>
      </c>
    </row>
    <row r="1879" spans="2:13" x14ac:dyDescent="0.25">
      <c r="B1879">
        <v>41</v>
      </c>
      <c r="C1879" t="s">
        <v>497</v>
      </c>
      <c r="D1879">
        <v>2036</v>
      </c>
      <c r="E1879">
        <v>0</v>
      </c>
      <c r="F1879">
        <v>1000000</v>
      </c>
      <c r="G1879" s="16">
        <v>0.89</v>
      </c>
      <c r="H1879" s="16">
        <v>0.89</v>
      </c>
      <c r="I1879" s="16">
        <v>0.89</v>
      </c>
      <c r="J1879" s="16">
        <v>0.89</v>
      </c>
      <c r="K1879" s="16">
        <v>1</v>
      </c>
      <c r="L1879" s="16">
        <v>1</v>
      </c>
      <c r="M1879" s="16">
        <v>1</v>
      </c>
    </row>
    <row r="1880" spans="2:13" x14ac:dyDescent="0.25">
      <c r="B1880">
        <v>41</v>
      </c>
      <c r="C1880" t="s">
        <v>497</v>
      </c>
      <c r="D1880">
        <v>2037</v>
      </c>
      <c r="E1880">
        <v>0</v>
      </c>
      <c r="F1880">
        <v>1000000</v>
      </c>
      <c r="G1880" s="16">
        <v>0.88</v>
      </c>
      <c r="H1880" s="16">
        <v>0.88</v>
      </c>
      <c r="I1880" s="16">
        <v>0.88</v>
      </c>
      <c r="J1880" s="16">
        <v>0.88</v>
      </c>
      <c r="K1880" s="16">
        <v>1</v>
      </c>
      <c r="L1880" s="16">
        <v>1</v>
      </c>
      <c r="M1880" s="16">
        <v>1</v>
      </c>
    </row>
    <row r="1881" spans="2:13" x14ac:dyDescent="0.25">
      <c r="B1881">
        <v>41</v>
      </c>
      <c r="C1881" t="s">
        <v>497</v>
      </c>
      <c r="D1881">
        <v>2038</v>
      </c>
      <c r="E1881">
        <v>0</v>
      </c>
      <c r="F1881">
        <v>1000000</v>
      </c>
      <c r="G1881" s="16">
        <v>0.87</v>
      </c>
      <c r="H1881" s="16">
        <v>0.87</v>
      </c>
      <c r="I1881" s="16">
        <v>0.87</v>
      </c>
      <c r="J1881" s="16">
        <v>0.87</v>
      </c>
      <c r="K1881" s="16">
        <v>1</v>
      </c>
      <c r="L1881" s="16">
        <v>1</v>
      </c>
      <c r="M1881" s="16">
        <v>1</v>
      </c>
    </row>
    <row r="1882" spans="2:13" x14ac:dyDescent="0.25">
      <c r="B1882">
        <v>41</v>
      </c>
      <c r="C1882" t="s">
        <v>497</v>
      </c>
      <c r="D1882">
        <v>2039</v>
      </c>
      <c r="E1882">
        <v>0</v>
      </c>
      <c r="F1882">
        <v>1000000</v>
      </c>
      <c r="G1882" s="16">
        <v>0.86</v>
      </c>
      <c r="H1882" s="16">
        <v>0.86</v>
      </c>
      <c r="I1882" s="16">
        <v>0.86</v>
      </c>
      <c r="J1882" s="16">
        <v>0.86</v>
      </c>
      <c r="K1882" s="16">
        <v>1</v>
      </c>
      <c r="L1882" s="16">
        <v>1</v>
      </c>
      <c r="M1882" s="16">
        <v>1</v>
      </c>
    </row>
    <row r="1883" spans="2:13" x14ac:dyDescent="0.25">
      <c r="B1883">
        <v>41</v>
      </c>
      <c r="C1883" t="s">
        <v>497</v>
      </c>
      <c r="D1883">
        <v>2040</v>
      </c>
      <c r="E1883">
        <v>0</v>
      </c>
      <c r="F1883">
        <v>1000000</v>
      </c>
      <c r="G1883" s="16">
        <v>0.85</v>
      </c>
      <c r="H1883" s="16">
        <v>0.85</v>
      </c>
      <c r="I1883" s="16">
        <v>0.85</v>
      </c>
      <c r="J1883" s="16">
        <v>0.85</v>
      </c>
      <c r="K1883" s="16">
        <v>1</v>
      </c>
      <c r="L1883" s="16">
        <v>1</v>
      </c>
      <c r="M1883" s="16">
        <v>1</v>
      </c>
    </row>
    <row r="1884" spans="2:13" x14ac:dyDescent="0.25">
      <c r="B1884">
        <v>41</v>
      </c>
      <c r="C1884" t="s">
        <v>497</v>
      </c>
      <c r="D1884">
        <v>2041</v>
      </c>
      <c r="E1884">
        <v>0</v>
      </c>
      <c r="F1884">
        <v>1000000</v>
      </c>
      <c r="G1884" s="16">
        <v>0.84</v>
      </c>
      <c r="H1884" s="16">
        <v>0.84</v>
      </c>
      <c r="I1884" s="16">
        <v>0.84</v>
      </c>
      <c r="J1884" s="16">
        <v>0.84</v>
      </c>
      <c r="K1884" s="16">
        <v>1</v>
      </c>
      <c r="L1884" s="16">
        <v>1</v>
      </c>
      <c r="M1884" s="16">
        <v>1</v>
      </c>
    </row>
    <row r="1885" spans="2:13" x14ac:dyDescent="0.25">
      <c r="B1885">
        <v>41</v>
      </c>
      <c r="C1885" t="s">
        <v>497</v>
      </c>
      <c r="D1885">
        <v>2042</v>
      </c>
      <c r="E1885">
        <v>0</v>
      </c>
      <c r="F1885">
        <v>1000000</v>
      </c>
      <c r="G1885" s="16">
        <v>0.83</v>
      </c>
      <c r="H1885" s="16">
        <v>0.83</v>
      </c>
      <c r="I1885" s="16">
        <v>0.83</v>
      </c>
      <c r="J1885" s="16">
        <v>0.83</v>
      </c>
      <c r="K1885" s="16">
        <v>1</v>
      </c>
      <c r="L1885" s="16">
        <v>1</v>
      </c>
      <c r="M1885" s="16">
        <v>1</v>
      </c>
    </row>
    <row r="1886" spans="2:13" x14ac:dyDescent="0.25">
      <c r="B1886">
        <v>41</v>
      </c>
      <c r="C1886" t="s">
        <v>497</v>
      </c>
      <c r="D1886">
        <v>2043</v>
      </c>
      <c r="E1886">
        <v>0</v>
      </c>
      <c r="F1886">
        <v>1000000</v>
      </c>
      <c r="G1886" s="16">
        <v>0.82</v>
      </c>
      <c r="H1886" s="16">
        <v>0.82</v>
      </c>
      <c r="I1886" s="16">
        <v>0.82</v>
      </c>
      <c r="J1886" s="16">
        <v>0.82</v>
      </c>
      <c r="K1886" s="16">
        <v>1</v>
      </c>
      <c r="L1886" s="16">
        <v>1</v>
      </c>
      <c r="M1886" s="16">
        <v>1</v>
      </c>
    </row>
    <row r="1887" spans="2:13" x14ac:dyDescent="0.25">
      <c r="B1887">
        <v>41</v>
      </c>
      <c r="C1887" t="s">
        <v>497</v>
      </c>
      <c r="D1887">
        <v>2044</v>
      </c>
      <c r="E1887">
        <v>0</v>
      </c>
      <c r="F1887">
        <v>1000000</v>
      </c>
      <c r="G1887" s="16">
        <v>0.81</v>
      </c>
      <c r="H1887" s="16">
        <v>0.81</v>
      </c>
      <c r="I1887" s="16">
        <v>0.81</v>
      </c>
      <c r="J1887" s="16">
        <v>0.81</v>
      </c>
      <c r="K1887" s="16">
        <v>1</v>
      </c>
      <c r="L1887" s="16">
        <v>1</v>
      </c>
      <c r="M1887" s="16">
        <v>1</v>
      </c>
    </row>
    <row r="1888" spans="2:13" x14ac:dyDescent="0.25">
      <c r="B1888">
        <v>41</v>
      </c>
      <c r="C1888" t="s">
        <v>497</v>
      </c>
      <c r="D1888">
        <v>2045</v>
      </c>
      <c r="E1888">
        <v>0</v>
      </c>
      <c r="F1888">
        <v>1000000</v>
      </c>
      <c r="G1888" s="16">
        <v>0.8</v>
      </c>
      <c r="H1888" s="16">
        <v>0.8</v>
      </c>
      <c r="I1888" s="16">
        <v>0.8</v>
      </c>
      <c r="J1888" s="16">
        <v>0.8</v>
      </c>
      <c r="K1888" s="16">
        <v>1</v>
      </c>
      <c r="L1888" s="16">
        <v>1</v>
      </c>
      <c r="M1888" s="16">
        <v>1</v>
      </c>
    </row>
    <row r="1889" spans="2:13" x14ac:dyDescent="0.25">
      <c r="B1889">
        <v>41</v>
      </c>
      <c r="C1889" t="s">
        <v>497</v>
      </c>
      <c r="D1889">
        <v>2046</v>
      </c>
      <c r="E1889">
        <v>0</v>
      </c>
      <c r="F1889">
        <v>1000000</v>
      </c>
      <c r="G1889" s="16">
        <v>0.8</v>
      </c>
      <c r="H1889" s="16">
        <v>0.8</v>
      </c>
      <c r="I1889" s="16">
        <v>0.8</v>
      </c>
      <c r="J1889" s="16">
        <v>0.8</v>
      </c>
      <c r="K1889" s="16">
        <v>1</v>
      </c>
      <c r="L1889" s="16">
        <v>1</v>
      </c>
      <c r="M1889" s="16">
        <v>1</v>
      </c>
    </row>
    <row r="1890" spans="2:13" x14ac:dyDescent="0.25">
      <c r="B1890">
        <v>41</v>
      </c>
      <c r="C1890" t="s">
        <v>497</v>
      </c>
      <c r="D1890">
        <v>2047</v>
      </c>
      <c r="E1890">
        <v>0</v>
      </c>
      <c r="F1890">
        <v>1000000</v>
      </c>
      <c r="G1890" s="16">
        <v>0.8</v>
      </c>
      <c r="H1890" s="16">
        <v>0.8</v>
      </c>
      <c r="I1890" s="16">
        <v>0.8</v>
      </c>
      <c r="J1890" s="16">
        <v>0.8</v>
      </c>
      <c r="K1890" s="16">
        <v>1</v>
      </c>
      <c r="L1890" s="16">
        <v>1</v>
      </c>
      <c r="M1890" s="16">
        <v>1</v>
      </c>
    </row>
    <row r="1891" spans="2:13" x14ac:dyDescent="0.25">
      <c r="B1891">
        <v>41</v>
      </c>
      <c r="C1891" t="s">
        <v>497</v>
      </c>
      <c r="D1891">
        <v>2048</v>
      </c>
      <c r="E1891">
        <v>0</v>
      </c>
      <c r="F1891">
        <v>1000000</v>
      </c>
      <c r="G1891" s="16">
        <v>0.8</v>
      </c>
      <c r="H1891" s="16">
        <v>0.8</v>
      </c>
      <c r="I1891" s="16">
        <v>0.8</v>
      </c>
      <c r="J1891" s="16">
        <v>0.8</v>
      </c>
      <c r="K1891" s="16">
        <v>1</v>
      </c>
      <c r="L1891" s="16">
        <v>1</v>
      </c>
      <c r="M1891" s="16">
        <v>1</v>
      </c>
    </row>
    <row r="1892" spans="2:13" x14ac:dyDescent="0.25">
      <c r="B1892">
        <v>41</v>
      </c>
      <c r="C1892" t="s">
        <v>497</v>
      </c>
      <c r="D1892">
        <v>2049</v>
      </c>
      <c r="E1892">
        <v>0</v>
      </c>
      <c r="F1892">
        <v>1000000</v>
      </c>
      <c r="G1892" s="16">
        <v>0.8</v>
      </c>
      <c r="H1892" s="16">
        <v>0.8</v>
      </c>
      <c r="I1892" s="16">
        <v>0.8</v>
      </c>
      <c r="J1892" s="16">
        <v>0.8</v>
      </c>
      <c r="K1892" s="16">
        <v>1</v>
      </c>
      <c r="L1892" s="16">
        <v>1</v>
      </c>
      <c r="M1892" s="16">
        <v>1</v>
      </c>
    </row>
    <row r="1893" spans="2:13" x14ac:dyDescent="0.25">
      <c r="B1893">
        <v>41</v>
      </c>
      <c r="C1893" t="s">
        <v>497</v>
      </c>
      <c r="D1893">
        <v>2050</v>
      </c>
      <c r="E1893">
        <v>0</v>
      </c>
      <c r="F1893">
        <v>1000000</v>
      </c>
      <c r="G1893" s="16">
        <v>0.8</v>
      </c>
      <c r="H1893" s="16">
        <v>0.8</v>
      </c>
      <c r="I1893" s="16">
        <v>0.8</v>
      </c>
      <c r="J1893" s="16">
        <v>0.8</v>
      </c>
      <c r="K1893" s="16">
        <v>1</v>
      </c>
      <c r="L1893" s="16">
        <v>1</v>
      </c>
      <c r="M1893" s="16">
        <v>1</v>
      </c>
    </row>
    <row r="1894" spans="2:13" x14ac:dyDescent="0.25">
      <c r="B1894">
        <v>42</v>
      </c>
      <c r="C1894" t="s">
        <v>499</v>
      </c>
      <c r="D1894">
        <v>2020</v>
      </c>
      <c r="E1894">
        <v>0</v>
      </c>
      <c r="F1894">
        <v>1000000</v>
      </c>
      <c r="G1894" s="16">
        <v>1</v>
      </c>
      <c r="H1894" s="16">
        <v>1</v>
      </c>
      <c r="I1894" s="16">
        <v>1</v>
      </c>
      <c r="J1894" s="16">
        <v>1</v>
      </c>
      <c r="K1894" s="16">
        <v>1</v>
      </c>
      <c r="L1894" s="16">
        <v>1</v>
      </c>
      <c r="M1894" s="16">
        <v>1</v>
      </c>
    </row>
    <row r="1895" spans="2:13" x14ac:dyDescent="0.25">
      <c r="B1895">
        <v>42</v>
      </c>
      <c r="C1895" t="s">
        <v>499</v>
      </c>
      <c r="D1895">
        <v>2021</v>
      </c>
      <c r="E1895">
        <v>0</v>
      </c>
      <c r="F1895">
        <v>1000000</v>
      </c>
      <c r="G1895" s="16">
        <v>1</v>
      </c>
      <c r="H1895" s="16">
        <v>1</v>
      </c>
      <c r="I1895" s="16">
        <v>1</v>
      </c>
      <c r="J1895" s="16">
        <v>1</v>
      </c>
      <c r="K1895" s="16">
        <v>1</v>
      </c>
      <c r="L1895" s="16">
        <v>1</v>
      </c>
      <c r="M1895" s="16">
        <v>1</v>
      </c>
    </row>
    <row r="1896" spans="2:13" x14ac:dyDescent="0.25">
      <c r="B1896">
        <v>42</v>
      </c>
      <c r="C1896" t="s">
        <v>499</v>
      </c>
      <c r="D1896">
        <v>2022</v>
      </c>
      <c r="E1896">
        <v>0</v>
      </c>
      <c r="F1896">
        <v>1000000</v>
      </c>
      <c r="G1896" s="16">
        <v>1</v>
      </c>
      <c r="H1896" s="16">
        <v>1</v>
      </c>
      <c r="I1896" s="16">
        <v>1</v>
      </c>
      <c r="J1896" s="16">
        <v>1</v>
      </c>
      <c r="K1896" s="16">
        <v>1</v>
      </c>
      <c r="L1896" s="16">
        <v>1</v>
      </c>
      <c r="M1896" s="16">
        <v>1</v>
      </c>
    </row>
    <row r="1897" spans="2:13" x14ac:dyDescent="0.25">
      <c r="B1897">
        <v>42</v>
      </c>
      <c r="C1897" t="s">
        <v>499</v>
      </c>
      <c r="D1897">
        <v>2023</v>
      </c>
      <c r="E1897">
        <v>0</v>
      </c>
      <c r="F1897">
        <v>1000000</v>
      </c>
      <c r="G1897" s="16">
        <v>1</v>
      </c>
      <c r="H1897" s="16">
        <v>1</v>
      </c>
      <c r="I1897" s="16">
        <v>1</v>
      </c>
      <c r="J1897" s="16">
        <v>1</v>
      </c>
      <c r="K1897" s="16">
        <v>1</v>
      </c>
      <c r="L1897" s="16">
        <v>1</v>
      </c>
      <c r="M1897" s="16">
        <v>1</v>
      </c>
    </row>
    <row r="1898" spans="2:13" x14ac:dyDescent="0.25">
      <c r="B1898">
        <v>42</v>
      </c>
      <c r="C1898" t="s">
        <v>499</v>
      </c>
      <c r="D1898">
        <v>2024</v>
      </c>
      <c r="E1898">
        <v>0</v>
      </c>
      <c r="F1898">
        <v>1000000</v>
      </c>
      <c r="G1898" s="16">
        <v>1</v>
      </c>
      <c r="H1898" s="16">
        <v>1</v>
      </c>
      <c r="I1898" s="16">
        <v>1</v>
      </c>
      <c r="J1898" s="16">
        <v>1</v>
      </c>
      <c r="K1898" s="16">
        <v>1</v>
      </c>
      <c r="L1898" s="16">
        <v>1</v>
      </c>
      <c r="M1898" s="16">
        <v>1</v>
      </c>
    </row>
    <row r="1899" spans="2:13" x14ac:dyDescent="0.25">
      <c r="B1899">
        <v>42</v>
      </c>
      <c r="C1899" t="s">
        <v>499</v>
      </c>
      <c r="D1899">
        <v>2025</v>
      </c>
      <c r="E1899">
        <v>0</v>
      </c>
      <c r="F1899">
        <v>1000000</v>
      </c>
      <c r="G1899" s="16">
        <v>1</v>
      </c>
      <c r="H1899" s="16">
        <v>1</v>
      </c>
      <c r="I1899" s="16">
        <v>1</v>
      </c>
      <c r="J1899" s="16">
        <v>1</v>
      </c>
      <c r="K1899" s="16">
        <v>1</v>
      </c>
      <c r="L1899" s="16">
        <v>1</v>
      </c>
      <c r="M1899" s="16">
        <v>1</v>
      </c>
    </row>
    <row r="1900" spans="2:13" x14ac:dyDescent="0.25">
      <c r="B1900">
        <v>42</v>
      </c>
      <c r="C1900" t="s">
        <v>499</v>
      </c>
      <c r="D1900">
        <v>2026</v>
      </c>
      <c r="E1900">
        <v>0</v>
      </c>
      <c r="F1900">
        <v>1000000</v>
      </c>
      <c r="G1900" s="16">
        <v>0.99</v>
      </c>
      <c r="H1900" s="16">
        <v>0.99</v>
      </c>
      <c r="I1900" s="16">
        <v>0.99</v>
      </c>
      <c r="J1900" s="16">
        <v>0.99</v>
      </c>
      <c r="K1900" s="16">
        <v>1</v>
      </c>
      <c r="L1900" s="16">
        <v>1</v>
      </c>
      <c r="M1900" s="16">
        <v>1</v>
      </c>
    </row>
    <row r="1901" spans="2:13" x14ac:dyDescent="0.25">
      <c r="B1901">
        <v>42</v>
      </c>
      <c r="C1901" t="s">
        <v>499</v>
      </c>
      <c r="D1901">
        <v>2027</v>
      </c>
      <c r="E1901">
        <v>0</v>
      </c>
      <c r="F1901">
        <v>1000000</v>
      </c>
      <c r="G1901" s="16">
        <v>0.98</v>
      </c>
      <c r="H1901" s="16">
        <v>0.98</v>
      </c>
      <c r="I1901" s="16">
        <v>0.98</v>
      </c>
      <c r="J1901" s="16">
        <v>0.98</v>
      </c>
      <c r="K1901" s="16">
        <v>1</v>
      </c>
      <c r="L1901" s="16">
        <v>1</v>
      </c>
      <c r="M1901" s="16">
        <v>1</v>
      </c>
    </row>
    <row r="1902" spans="2:13" x14ac:dyDescent="0.25">
      <c r="B1902">
        <v>42</v>
      </c>
      <c r="C1902" t="s">
        <v>499</v>
      </c>
      <c r="D1902">
        <v>2028</v>
      </c>
      <c r="E1902">
        <v>0</v>
      </c>
      <c r="F1902">
        <v>1000000</v>
      </c>
      <c r="G1902" s="16">
        <v>0.97</v>
      </c>
      <c r="H1902" s="16">
        <v>0.97</v>
      </c>
      <c r="I1902" s="16">
        <v>0.97</v>
      </c>
      <c r="J1902" s="16">
        <v>0.97</v>
      </c>
      <c r="K1902" s="16">
        <v>1</v>
      </c>
      <c r="L1902" s="16">
        <v>1</v>
      </c>
      <c r="M1902" s="16">
        <v>1</v>
      </c>
    </row>
    <row r="1903" spans="2:13" x14ac:dyDescent="0.25">
      <c r="B1903">
        <v>42</v>
      </c>
      <c r="C1903" t="s">
        <v>499</v>
      </c>
      <c r="D1903">
        <v>2029</v>
      </c>
      <c r="E1903">
        <v>0</v>
      </c>
      <c r="F1903">
        <v>1000000</v>
      </c>
      <c r="G1903" s="16">
        <v>0.96</v>
      </c>
      <c r="H1903" s="16">
        <v>0.96</v>
      </c>
      <c r="I1903" s="16">
        <v>0.96</v>
      </c>
      <c r="J1903" s="16">
        <v>0.96</v>
      </c>
      <c r="K1903" s="16">
        <v>1</v>
      </c>
      <c r="L1903" s="16">
        <v>1</v>
      </c>
      <c r="M1903" s="16">
        <v>1</v>
      </c>
    </row>
    <row r="1904" spans="2:13" x14ac:dyDescent="0.25">
      <c r="B1904">
        <v>42</v>
      </c>
      <c r="C1904" t="s">
        <v>499</v>
      </c>
      <c r="D1904">
        <v>2030</v>
      </c>
      <c r="E1904">
        <v>0</v>
      </c>
      <c r="F1904">
        <v>1000000</v>
      </c>
      <c r="G1904" s="16">
        <v>0.95</v>
      </c>
      <c r="H1904" s="16">
        <v>0.95</v>
      </c>
      <c r="I1904" s="16">
        <v>0.95</v>
      </c>
      <c r="J1904" s="16">
        <v>0.95</v>
      </c>
      <c r="K1904" s="16">
        <v>1</v>
      </c>
      <c r="L1904" s="16">
        <v>1</v>
      </c>
      <c r="M1904" s="16">
        <v>1</v>
      </c>
    </row>
    <row r="1905" spans="2:13" x14ac:dyDescent="0.25">
      <c r="B1905">
        <v>42</v>
      </c>
      <c r="C1905" t="s">
        <v>499</v>
      </c>
      <c r="D1905">
        <v>2031</v>
      </c>
      <c r="E1905">
        <v>0</v>
      </c>
      <c r="F1905">
        <v>1000000</v>
      </c>
      <c r="G1905" s="16">
        <v>0.94</v>
      </c>
      <c r="H1905" s="16">
        <v>0.94</v>
      </c>
      <c r="I1905" s="16">
        <v>0.94</v>
      </c>
      <c r="J1905" s="16">
        <v>0.94</v>
      </c>
      <c r="K1905" s="16">
        <v>1</v>
      </c>
      <c r="L1905" s="16">
        <v>1</v>
      </c>
      <c r="M1905" s="16">
        <v>1</v>
      </c>
    </row>
    <row r="1906" spans="2:13" x14ac:dyDescent="0.25">
      <c r="B1906">
        <v>42</v>
      </c>
      <c r="C1906" t="s">
        <v>499</v>
      </c>
      <c r="D1906">
        <v>2032</v>
      </c>
      <c r="E1906">
        <v>0</v>
      </c>
      <c r="F1906">
        <v>1000000</v>
      </c>
      <c r="G1906" s="16">
        <v>0.93</v>
      </c>
      <c r="H1906" s="16">
        <v>0.93</v>
      </c>
      <c r="I1906" s="16">
        <v>0.93</v>
      </c>
      <c r="J1906" s="16">
        <v>0.93</v>
      </c>
      <c r="K1906" s="16">
        <v>1</v>
      </c>
      <c r="L1906" s="16">
        <v>1</v>
      </c>
      <c r="M1906" s="16">
        <v>1</v>
      </c>
    </row>
    <row r="1907" spans="2:13" x14ac:dyDescent="0.25">
      <c r="B1907">
        <v>42</v>
      </c>
      <c r="C1907" t="s">
        <v>499</v>
      </c>
      <c r="D1907">
        <v>2033</v>
      </c>
      <c r="E1907">
        <v>0</v>
      </c>
      <c r="F1907">
        <v>1000000</v>
      </c>
      <c r="G1907" s="16">
        <v>0.92</v>
      </c>
      <c r="H1907" s="16">
        <v>0.92</v>
      </c>
      <c r="I1907" s="16">
        <v>0.92</v>
      </c>
      <c r="J1907" s="16">
        <v>0.92</v>
      </c>
      <c r="K1907" s="16">
        <v>1</v>
      </c>
      <c r="L1907" s="16">
        <v>1</v>
      </c>
      <c r="M1907" s="16">
        <v>1</v>
      </c>
    </row>
    <row r="1908" spans="2:13" x14ac:dyDescent="0.25">
      <c r="B1908">
        <v>42</v>
      </c>
      <c r="C1908" t="s">
        <v>499</v>
      </c>
      <c r="D1908">
        <v>2034</v>
      </c>
      <c r="E1908">
        <v>0</v>
      </c>
      <c r="F1908">
        <v>1000000</v>
      </c>
      <c r="G1908" s="16">
        <v>0.91</v>
      </c>
      <c r="H1908" s="16">
        <v>0.91</v>
      </c>
      <c r="I1908" s="16">
        <v>0.91</v>
      </c>
      <c r="J1908" s="16">
        <v>0.91</v>
      </c>
      <c r="K1908" s="16">
        <v>1</v>
      </c>
      <c r="L1908" s="16">
        <v>1</v>
      </c>
      <c r="M1908" s="16">
        <v>1</v>
      </c>
    </row>
    <row r="1909" spans="2:13" x14ac:dyDescent="0.25">
      <c r="B1909">
        <v>42</v>
      </c>
      <c r="C1909" t="s">
        <v>499</v>
      </c>
      <c r="D1909">
        <v>2035</v>
      </c>
      <c r="E1909">
        <v>0</v>
      </c>
      <c r="F1909">
        <v>1000000</v>
      </c>
      <c r="G1909" s="16">
        <v>0.9</v>
      </c>
      <c r="H1909" s="16">
        <v>0.9</v>
      </c>
      <c r="I1909" s="16">
        <v>0.9</v>
      </c>
      <c r="J1909" s="16">
        <v>0.9</v>
      </c>
      <c r="K1909" s="16">
        <v>1</v>
      </c>
      <c r="L1909" s="16">
        <v>1</v>
      </c>
      <c r="M1909" s="16">
        <v>1</v>
      </c>
    </row>
    <row r="1910" spans="2:13" x14ac:dyDescent="0.25">
      <c r="B1910">
        <v>42</v>
      </c>
      <c r="C1910" t="s">
        <v>499</v>
      </c>
      <c r="D1910">
        <v>2036</v>
      </c>
      <c r="E1910">
        <v>0</v>
      </c>
      <c r="F1910">
        <v>1000000</v>
      </c>
      <c r="G1910" s="16">
        <v>0.89</v>
      </c>
      <c r="H1910" s="16">
        <v>0.89</v>
      </c>
      <c r="I1910" s="16">
        <v>0.89</v>
      </c>
      <c r="J1910" s="16">
        <v>0.89</v>
      </c>
      <c r="K1910" s="16">
        <v>1</v>
      </c>
      <c r="L1910" s="16">
        <v>1</v>
      </c>
      <c r="M1910" s="16">
        <v>1</v>
      </c>
    </row>
    <row r="1911" spans="2:13" x14ac:dyDescent="0.25">
      <c r="B1911">
        <v>42</v>
      </c>
      <c r="C1911" t="s">
        <v>499</v>
      </c>
      <c r="D1911">
        <v>2037</v>
      </c>
      <c r="E1911">
        <v>0</v>
      </c>
      <c r="F1911">
        <v>1000000</v>
      </c>
      <c r="G1911" s="16">
        <v>0.88</v>
      </c>
      <c r="H1911" s="16">
        <v>0.88</v>
      </c>
      <c r="I1911" s="16">
        <v>0.88</v>
      </c>
      <c r="J1911" s="16">
        <v>0.88</v>
      </c>
      <c r="K1911" s="16">
        <v>1</v>
      </c>
      <c r="L1911" s="16">
        <v>1</v>
      </c>
      <c r="M1911" s="16">
        <v>1</v>
      </c>
    </row>
    <row r="1912" spans="2:13" x14ac:dyDescent="0.25">
      <c r="B1912">
        <v>42</v>
      </c>
      <c r="C1912" t="s">
        <v>499</v>
      </c>
      <c r="D1912">
        <v>2038</v>
      </c>
      <c r="E1912">
        <v>0</v>
      </c>
      <c r="F1912">
        <v>1000000</v>
      </c>
      <c r="G1912" s="16">
        <v>0.87</v>
      </c>
      <c r="H1912" s="16">
        <v>0.87</v>
      </c>
      <c r="I1912" s="16">
        <v>0.87</v>
      </c>
      <c r="J1912" s="16">
        <v>0.87</v>
      </c>
      <c r="K1912" s="16">
        <v>1</v>
      </c>
      <c r="L1912" s="16">
        <v>1</v>
      </c>
      <c r="M1912" s="16">
        <v>1</v>
      </c>
    </row>
    <row r="1913" spans="2:13" x14ac:dyDescent="0.25">
      <c r="B1913">
        <v>42</v>
      </c>
      <c r="C1913" t="s">
        <v>499</v>
      </c>
      <c r="D1913">
        <v>2039</v>
      </c>
      <c r="E1913">
        <v>0</v>
      </c>
      <c r="F1913">
        <v>1000000</v>
      </c>
      <c r="G1913" s="16">
        <v>0.86</v>
      </c>
      <c r="H1913" s="16">
        <v>0.86</v>
      </c>
      <c r="I1913" s="16">
        <v>0.86</v>
      </c>
      <c r="J1913" s="16">
        <v>0.86</v>
      </c>
      <c r="K1913" s="16">
        <v>1</v>
      </c>
      <c r="L1913" s="16">
        <v>1</v>
      </c>
      <c r="M1913" s="16">
        <v>1</v>
      </c>
    </row>
    <row r="1914" spans="2:13" x14ac:dyDescent="0.25">
      <c r="B1914">
        <v>42</v>
      </c>
      <c r="C1914" t="s">
        <v>499</v>
      </c>
      <c r="D1914">
        <v>2040</v>
      </c>
      <c r="E1914">
        <v>0</v>
      </c>
      <c r="F1914">
        <v>1000000</v>
      </c>
      <c r="G1914" s="16">
        <v>0.85</v>
      </c>
      <c r="H1914" s="16">
        <v>0.85</v>
      </c>
      <c r="I1914" s="16">
        <v>0.85</v>
      </c>
      <c r="J1914" s="16">
        <v>0.85</v>
      </c>
      <c r="K1914" s="16">
        <v>1</v>
      </c>
      <c r="L1914" s="16">
        <v>1</v>
      </c>
      <c r="M1914" s="16">
        <v>1</v>
      </c>
    </row>
    <row r="1915" spans="2:13" x14ac:dyDescent="0.25">
      <c r="B1915">
        <v>42</v>
      </c>
      <c r="C1915" t="s">
        <v>499</v>
      </c>
      <c r="D1915">
        <v>2041</v>
      </c>
      <c r="E1915">
        <v>0</v>
      </c>
      <c r="F1915">
        <v>1000000</v>
      </c>
      <c r="G1915" s="16">
        <v>0.84</v>
      </c>
      <c r="H1915" s="16">
        <v>0.84</v>
      </c>
      <c r="I1915" s="16">
        <v>0.84</v>
      </c>
      <c r="J1915" s="16">
        <v>0.84</v>
      </c>
      <c r="K1915" s="16">
        <v>1</v>
      </c>
      <c r="L1915" s="16">
        <v>1</v>
      </c>
      <c r="M1915" s="16">
        <v>1</v>
      </c>
    </row>
    <row r="1916" spans="2:13" x14ac:dyDescent="0.25">
      <c r="B1916">
        <v>42</v>
      </c>
      <c r="C1916" t="s">
        <v>499</v>
      </c>
      <c r="D1916">
        <v>2042</v>
      </c>
      <c r="E1916">
        <v>0</v>
      </c>
      <c r="F1916">
        <v>1000000</v>
      </c>
      <c r="G1916" s="16">
        <v>0.83</v>
      </c>
      <c r="H1916" s="16">
        <v>0.83</v>
      </c>
      <c r="I1916" s="16">
        <v>0.83</v>
      </c>
      <c r="J1916" s="16">
        <v>0.83</v>
      </c>
      <c r="K1916" s="16">
        <v>1</v>
      </c>
      <c r="L1916" s="16">
        <v>1</v>
      </c>
      <c r="M1916" s="16">
        <v>1</v>
      </c>
    </row>
    <row r="1917" spans="2:13" x14ac:dyDescent="0.25">
      <c r="B1917">
        <v>42</v>
      </c>
      <c r="C1917" t="s">
        <v>499</v>
      </c>
      <c r="D1917">
        <v>2043</v>
      </c>
      <c r="E1917">
        <v>0</v>
      </c>
      <c r="F1917">
        <v>1000000</v>
      </c>
      <c r="G1917" s="16">
        <v>0.82</v>
      </c>
      <c r="H1917" s="16">
        <v>0.82</v>
      </c>
      <c r="I1917" s="16">
        <v>0.82</v>
      </c>
      <c r="J1917" s="16">
        <v>0.82</v>
      </c>
      <c r="K1917" s="16">
        <v>1</v>
      </c>
      <c r="L1917" s="16">
        <v>1</v>
      </c>
      <c r="M1917" s="16">
        <v>1</v>
      </c>
    </row>
    <row r="1918" spans="2:13" x14ac:dyDescent="0.25">
      <c r="B1918">
        <v>42</v>
      </c>
      <c r="C1918" t="s">
        <v>499</v>
      </c>
      <c r="D1918">
        <v>2044</v>
      </c>
      <c r="E1918">
        <v>0</v>
      </c>
      <c r="F1918">
        <v>1000000</v>
      </c>
      <c r="G1918" s="16">
        <v>0.81</v>
      </c>
      <c r="H1918" s="16">
        <v>0.81</v>
      </c>
      <c r="I1918" s="16">
        <v>0.81</v>
      </c>
      <c r="J1918" s="16">
        <v>0.81</v>
      </c>
      <c r="K1918" s="16">
        <v>1</v>
      </c>
      <c r="L1918" s="16">
        <v>1</v>
      </c>
      <c r="M1918" s="16">
        <v>1</v>
      </c>
    </row>
    <row r="1919" spans="2:13" x14ac:dyDescent="0.25">
      <c r="B1919">
        <v>42</v>
      </c>
      <c r="C1919" t="s">
        <v>499</v>
      </c>
      <c r="D1919">
        <v>2045</v>
      </c>
      <c r="E1919">
        <v>0</v>
      </c>
      <c r="F1919">
        <v>1000000</v>
      </c>
      <c r="G1919" s="16">
        <v>0.8</v>
      </c>
      <c r="H1919" s="16">
        <v>0.8</v>
      </c>
      <c r="I1919" s="16">
        <v>0.8</v>
      </c>
      <c r="J1919" s="16">
        <v>0.8</v>
      </c>
      <c r="K1919" s="16">
        <v>1</v>
      </c>
      <c r="L1919" s="16">
        <v>1</v>
      </c>
      <c r="M1919" s="16">
        <v>1</v>
      </c>
    </row>
    <row r="1920" spans="2:13" x14ac:dyDescent="0.25">
      <c r="B1920">
        <v>42</v>
      </c>
      <c r="C1920" t="s">
        <v>499</v>
      </c>
      <c r="D1920">
        <v>2046</v>
      </c>
      <c r="E1920">
        <v>0</v>
      </c>
      <c r="F1920">
        <v>1000000</v>
      </c>
      <c r="G1920" s="16">
        <v>0.8</v>
      </c>
      <c r="H1920" s="16">
        <v>0.8</v>
      </c>
      <c r="I1920" s="16">
        <v>0.8</v>
      </c>
      <c r="J1920" s="16">
        <v>0.8</v>
      </c>
      <c r="K1920" s="16">
        <v>1</v>
      </c>
      <c r="L1920" s="16">
        <v>1</v>
      </c>
      <c r="M1920" s="16">
        <v>1</v>
      </c>
    </row>
    <row r="1921" spans="2:13" x14ac:dyDescent="0.25">
      <c r="B1921">
        <v>42</v>
      </c>
      <c r="C1921" t="s">
        <v>499</v>
      </c>
      <c r="D1921">
        <v>2047</v>
      </c>
      <c r="E1921">
        <v>0</v>
      </c>
      <c r="F1921">
        <v>1000000</v>
      </c>
      <c r="G1921" s="16">
        <v>0.8</v>
      </c>
      <c r="H1921" s="16">
        <v>0.8</v>
      </c>
      <c r="I1921" s="16">
        <v>0.8</v>
      </c>
      <c r="J1921" s="16">
        <v>0.8</v>
      </c>
      <c r="K1921" s="16">
        <v>1</v>
      </c>
      <c r="L1921" s="16">
        <v>1</v>
      </c>
      <c r="M1921" s="16">
        <v>1</v>
      </c>
    </row>
    <row r="1922" spans="2:13" x14ac:dyDescent="0.25">
      <c r="B1922">
        <v>42</v>
      </c>
      <c r="C1922" t="s">
        <v>499</v>
      </c>
      <c r="D1922">
        <v>2048</v>
      </c>
      <c r="E1922">
        <v>0</v>
      </c>
      <c r="F1922">
        <v>1000000</v>
      </c>
      <c r="G1922" s="16">
        <v>0.8</v>
      </c>
      <c r="H1922" s="16">
        <v>0.8</v>
      </c>
      <c r="I1922" s="16">
        <v>0.8</v>
      </c>
      <c r="J1922" s="16">
        <v>0.8</v>
      </c>
      <c r="K1922" s="16">
        <v>1</v>
      </c>
      <c r="L1922" s="16">
        <v>1</v>
      </c>
      <c r="M1922" s="16">
        <v>1</v>
      </c>
    </row>
    <row r="1923" spans="2:13" x14ac:dyDescent="0.25">
      <c r="B1923">
        <v>42</v>
      </c>
      <c r="C1923" t="s">
        <v>499</v>
      </c>
      <c r="D1923">
        <v>2049</v>
      </c>
      <c r="E1923">
        <v>0</v>
      </c>
      <c r="F1923">
        <v>1000000</v>
      </c>
      <c r="G1923" s="16">
        <v>0.8</v>
      </c>
      <c r="H1923" s="16">
        <v>0.8</v>
      </c>
      <c r="I1923" s="16">
        <v>0.8</v>
      </c>
      <c r="J1923" s="16">
        <v>0.8</v>
      </c>
      <c r="K1923" s="16">
        <v>1</v>
      </c>
      <c r="L1923" s="16">
        <v>1</v>
      </c>
      <c r="M1923" s="16">
        <v>1</v>
      </c>
    </row>
    <row r="1924" spans="2:13" x14ac:dyDescent="0.25">
      <c r="B1924">
        <v>42</v>
      </c>
      <c r="C1924" t="s">
        <v>499</v>
      </c>
      <c r="D1924">
        <v>2050</v>
      </c>
      <c r="E1924">
        <v>0</v>
      </c>
      <c r="F1924">
        <v>1000000</v>
      </c>
      <c r="G1924" s="16">
        <v>0.8</v>
      </c>
      <c r="H1924" s="16">
        <v>0.8</v>
      </c>
      <c r="I1924" s="16">
        <v>0.8</v>
      </c>
      <c r="J1924" s="16">
        <v>0.8</v>
      </c>
      <c r="K1924" s="16">
        <v>1</v>
      </c>
      <c r="L1924" s="16">
        <v>1</v>
      </c>
      <c r="M1924" s="16">
        <v>1</v>
      </c>
    </row>
    <row r="1925" spans="2:13" x14ac:dyDescent="0.25">
      <c r="B1925">
        <v>43</v>
      </c>
      <c r="C1925" t="s">
        <v>501</v>
      </c>
      <c r="D1925">
        <v>2020</v>
      </c>
      <c r="E1925">
        <v>0</v>
      </c>
      <c r="F1925">
        <v>1000000</v>
      </c>
      <c r="G1925" s="16">
        <v>1</v>
      </c>
      <c r="H1925" s="16">
        <v>1</v>
      </c>
      <c r="I1925" s="16">
        <v>1</v>
      </c>
      <c r="J1925" s="16">
        <v>1</v>
      </c>
      <c r="K1925" s="16">
        <v>1</v>
      </c>
      <c r="L1925" s="16">
        <v>1</v>
      </c>
      <c r="M1925" s="16">
        <v>1</v>
      </c>
    </row>
    <row r="1926" spans="2:13" x14ac:dyDescent="0.25">
      <c r="B1926">
        <v>43</v>
      </c>
      <c r="C1926" t="s">
        <v>501</v>
      </c>
      <c r="D1926">
        <v>2021</v>
      </c>
      <c r="E1926">
        <v>0</v>
      </c>
      <c r="F1926">
        <v>1000000</v>
      </c>
      <c r="G1926" s="16">
        <v>1</v>
      </c>
      <c r="H1926" s="16">
        <v>1</v>
      </c>
      <c r="I1926" s="16">
        <v>1</v>
      </c>
      <c r="J1926" s="16">
        <v>1</v>
      </c>
      <c r="K1926" s="16">
        <v>1</v>
      </c>
      <c r="L1926" s="16">
        <v>1</v>
      </c>
      <c r="M1926" s="16">
        <v>1</v>
      </c>
    </row>
    <row r="1927" spans="2:13" x14ac:dyDescent="0.25">
      <c r="B1927">
        <v>43</v>
      </c>
      <c r="C1927" t="s">
        <v>501</v>
      </c>
      <c r="D1927">
        <v>2022</v>
      </c>
      <c r="E1927">
        <v>0</v>
      </c>
      <c r="F1927">
        <v>1000000</v>
      </c>
      <c r="G1927" s="16">
        <v>1</v>
      </c>
      <c r="H1927" s="16">
        <v>1</v>
      </c>
      <c r="I1927" s="16">
        <v>1</v>
      </c>
      <c r="J1927" s="16">
        <v>1</v>
      </c>
      <c r="K1927" s="16">
        <v>1</v>
      </c>
      <c r="L1927" s="16">
        <v>1</v>
      </c>
      <c r="M1927" s="16">
        <v>1</v>
      </c>
    </row>
    <row r="1928" spans="2:13" x14ac:dyDescent="0.25">
      <c r="B1928">
        <v>43</v>
      </c>
      <c r="C1928" t="s">
        <v>501</v>
      </c>
      <c r="D1928">
        <v>2023</v>
      </c>
      <c r="E1928">
        <v>0</v>
      </c>
      <c r="F1928">
        <v>1000000</v>
      </c>
      <c r="G1928" s="16">
        <v>1</v>
      </c>
      <c r="H1928" s="16">
        <v>1</v>
      </c>
      <c r="I1928" s="16">
        <v>1</v>
      </c>
      <c r="J1928" s="16">
        <v>1</v>
      </c>
      <c r="K1928" s="16">
        <v>1</v>
      </c>
      <c r="L1928" s="16">
        <v>1</v>
      </c>
      <c r="M1928" s="16">
        <v>1</v>
      </c>
    </row>
    <row r="1929" spans="2:13" x14ac:dyDescent="0.25">
      <c r="B1929">
        <v>43</v>
      </c>
      <c r="C1929" t="s">
        <v>501</v>
      </c>
      <c r="D1929">
        <v>2024</v>
      </c>
      <c r="E1929">
        <v>0</v>
      </c>
      <c r="F1929">
        <v>1000000</v>
      </c>
      <c r="G1929" s="16">
        <v>1</v>
      </c>
      <c r="H1929" s="16">
        <v>1</v>
      </c>
      <c r="I1929" s="16">
        <v>1</v>
      </c>
      <c r="J1929" s="16">
        <v>1</v>
      </c>
      <c r="K1929" s="16">
        <v>1</v>
      </c>
      <c r="L1929" s="16">
        <v>1</v>
      </c>
      <c r="M1929" s="16">
        <v>1</v>
      </c>
    </row>
    <row r="1930" spans="2:13" x14ac:dyDescent="0.25">
      <c r="B1930">
        <v>43</v>
      </c>
      <c r="C1930" t="s">
        <v>501</v>
      </c>
      <c r="D1930">
        <v>2025</v>
      </c>
      <c r="E1930">
        <v>0</v>
      </c>
      <c r="F1930">
        <v>1000000</v>
      </c>
      <c r="G1930" s="16">
        <v>1</v>
      </c>
      <c r="H1930" s="16">
        <v>1</v>
      </c>
      <c r="I1930" s="16">
        <v>1</v>
      </c>
      <c r="J1930" s="16">
        <v>1</v>
      </c>
      <c r="K1930" s="16">
        <v>1</v>
      </c>
      <c r="L1930" s="16">
        <v>1</v>
      </c>
      <c r="M1930" s="16">
        <v>1</v>
      </c>
    </row>
    <row r="1931" spans="2:13" x14ac:dyDescent="0.25">
      <c r="B1931">
        <v>43</v>
      </c>
      <c r="C1931" t="s">
        <v>501</v>
      </c>
      <c r="D1931">
        <v>2026</v>
      </c>
      <c r="E1931">
        <v>0</v>
      </c>
      <c r="F1931">
        <v>1000000</v>
      </c>
      <c r="G1931" s="16">
        <v>0.99</v>
      </c>
      <c r="H1931" s="16">
        <v>0.99</v>
      </c>
      <c r="I1931" s="16">
        <v>0.99</v>
      </c>
      <c r="J1931" s="16">
        <v>0.99</v>
      </c>
      <c r="K1931" s="16">
        <v>1</v>
      </c>
      <c r="L1931" s="16">
        <v>1</v>
      </c>
      <c r="M1931" s="16">
        <v>1</v>
      </c>
    </row>
    <row r="1932" spans="2:13" x14ac:dyDescent="0.25">
      <c r="B1932">
        <v>43</v>
      </c>
      <c r="C1932" t="s">
        <v>501</v>
      </c>
      <c r="D1932">
        <v>2027</v>
      </c>
      <c r="E1932">
        <v>0</v>
      </c>
      <c r="F1932">
        <v>1000000</v>
      </c>
      <c r="G1932" s="16">
        <v>0.98</v>
      </c>
      <c r="H1932" s="16">
        <v>0.98</v>
      </c>
      <c r="I1932" s="16">
        <v>0.98</v>
      </c>
      <c r="J1932" s="16">
        <v>0.98</v>
      </c>
      <c r="K1932" s="16">
        <v>1</v>
      </c>
      <c r="L1932" s="16">
        <v>1</v>
      </c>
      <c r="M1932" s="16">
        <v>1</v>
      </c>
    </row>
    <row r="1933" spans="2:13" x14ac:dyDescent="0.25">
      <c r="B1933">
        <v>43</v>
      </c>
      <c r="C1933" t="s">
        <v>501</v>
      </c>
      <c r="D1933">
        <v>2028</v>
      </c>
      <c r="E1933">
        <v>0</v>
      </c>
      <c r="F1933">
        <v>1000000</v>
      </c>
      <c r="G1933" s="16">
        <v>0.97</v>
      </c>
      <c r="H1933" s="16">
        <v>0.97</v>
      </c>
      <c r="I1933" s="16">
        <v>0.97</v>
      </c>
      <c r="J1933" s="16">
        <v>0.97</v>
      </c>
      <c r="K1933" s="16">
        <v>1</v>
      </c>
      <c r="L1933" s="16">
        <v>1</v>
      </c>
      <c r="M1933" s="16">
        <v>1</v>
      </c>
    </row>
    <row r="1934" spans="2:13" x14ac:dyDescent="0.25">
      <c r="B1934">
        <v>43</v>
      </c>
      <c r="C1934" t="s">
        <v>501</v>
      </c>
      <c r="D1934">
        <v>2029</v>
      </c>
      <c r="E1934">
        <v>0</v>
      </c>
      <c r="F1934">
        <v>1000000</v>
      </c>
      <c r="G1934" s="16">
        <v>0.96</v>
      </c>
      <c r="H1934" s="16">
        <v>0.96</v>
      </c>
      <c r="I1934" s="16">
        <v>0.96</v>
      </c>
      <c r="J1934" s="16">
        <v>0.96</v>
      </c>
      <c r="K1934" s="16">
        <v>1</v>
      </c>
      <c r="L1934" s="16">
        <v>1</v>
      </c>
      <c r="M1934" s="16">
        <v>1</v>
      </c>
    </row>
    <row r="1935" spans="2:13" x14ac:dyDescent="0.25">
      <c r="B1935">
        <v>43</v>
      </c>
      <c r="C1935" t="s">
        <v>501</v>
      </c>
      <c r="D1935">
        <v>2030</v>
      </c>
      <c r="E1935">
        <v>0</v>
      </c>
      <c r="F1935">
        <v>1000000</v>
      </c>
      <c r="G1935" s="16">
        <v>0.95</v>
      </c>
      <c r="H1935" s="16">
        <v>0.95</v>
      </c>
      <c r="I1935" s="16">
        <v>0.95</v>
      </c>
      <c r="J1935" s="16">
        <v>0.95</v>
      </c>
      <c r="K1935" s="16">
        <v>1</v>
      </c>
      <c r="L1935" s="16">
        <v>1</v>
      </c>
      <c r="M1935" s="16">
        <v>1</v>
      </c>
    </row>
    <row r="1936" spans="2:13" x14ac:dyDescent="0.25">
      <c r="B1936">
        <v>43</v>
      </c>
      <c r="C1936" t="s">
        <v>501</v>
      </c>
      <c r="D1936">
        <v>2031</v>
      </c>
      <c r="E1936">
        <v>0</v>
      </c>
      <c r="F1936">
        <v>1000000</v>
      </c>
      <c r="G1936" s="16">
        <v>0.94</v>
      </c>
      <c r="H1936" s="16">
        <v>0.94</v>
      </c>
      <c r="I1936" s="16">
        <v>0.94</v>
      </c>
      <c r="J1936" s="16">
        <v>0.94</v>
      </c>
      <c r="K1936" s="16">
        <v>1</v>
      </c>
      <c r="L1936" s="16">
        <v>1</v>
      </c>
      <c r="M1936" s="16">
        <v>1</v>
      </c>
    </row>
    <row r="1937" spans="2:13" x14ac:dyDescent="0.25">
      <c r="B1937">
        <v>43</v>
      </c>
      <c r="C1937" t="s">
        <v>501</v>
      </c>
      <c r="D1937">
        <v>2032</v>
      </c>
      <c r="E1937">
        <v>0</v>
      </c>
      <c r="F1937">
        <v>1000000</v>
      </c>
      <c r="G1937" s="16">
        <v>0.93</v>
      </c>
      <c r="H1937" s="16">
        <v>0.93</v>
      </c>
      <c r="I1937" s="16">
        <v>0.93</v>
      </c>
      <c r="J1937" s="16">
        <v>0.93</v>
      </c>
      <c r="K1937" s="16">
        <v>1</v>
      </c>
      <c r="L1937" s="16">
        <v>1</v>
      </c>
      <c r="M1937" s="16">
        <v>1</v>
      </c>
    </row>
    <row r="1938" spans="2:13" x14ac:dyDescent="0.25">
      <c r="B1938">
        <v>43</v>
      </c>
      <c r="C1938" t="s">
        <v>501</v>
      </c>
      <c r="D1938">
        <v>2033</v>
      </c>
      <c r="E1938">
        <v>0</v>
      </c>
      <c r="F1938">
        <v>1000000</v>
      </c>
      <c r="G1938" s="16">
        <v>0.92</v>
      </c>
      <c r="H1938" s="16">
        <v>0.92</v>
      </c>
      <c r="I1938" s="16">
        <v>0.92</v>
      </c>
      <c r="J1938" s="16">
        <v>0.92</v>
      </c>
      <c r="K1938" s="16">
        <v>1</v>
      </c>
      <c r="L1938" s="16">
        <v>1</v>
      </c>
      <c r="M1938" s="16">
        <v>1</v>
      </c>
    </row>
    <row r="1939" spans="2:13" x14ac:dyDescent="0.25">
      <c r="B1939">
        <v>43</v>
      </c>
      <c r="C1939" t="s">
        <v>501</v>
      </c>
      <c r="D1939">
        <v>2034</v>
      </c>
      <c r="E1939">
        <v>0</v>
      </c>
      <c r="F1939">
        <v>1000000</v>
      </c>
      <c r="G1939" s="16">
        <v>0.91</v>
      </c>
      <c r="H1939" s="16">
        <v>0.91</v>
      </c>
      <c r="I1939" s="16">
        <v>0.91</v>
      </c>
      <c r="J1939" s="16">
        <v>0.91</v>
      </c>
      <c r="K1939" s="16">
        <v>1</v>
      </c>
      <c r="L1939" s="16">
        <v>1</v>
      </c>
      <c r="M1939" s="16">
        <v>1</v>
      </c>
    </row>
    <row r="1940" spans="2:13" x14ac:dyDescent="0.25">
      <c r="B1940">
        <v>43</v>
      </c>
      <c r="C1940" t="s">
        <v>501</v>
      </c>
      <c r="D1940">
        <v>2035</v>
      </c>
      <c r="E1940">
        <v>0</v>
      </c>
      <c r="F1940">
        <v>1000000</v>
      </c>
      <c r="G1940" s="16">
        <v>0.9</v>
      </c>
      <c r="H1940" s="16">
        <v>0.9</v>
      </c>
      <c r="I1940" s="16">
        <v>0.9</v>
      </c>
      <c r="J1940" s="16">
        <v>0.9</v>
      </c>
      <c r="K1940" s="16">
        <v>1</v>
      </c>
      <c r="L1940" s="16">
        <v>1</v>
      </c>
      <c r="M1940" s="16">
        <v>1</v>
      </c>
    </row>
    <row r="1941" spans="2:13" x14ac:dyDescent="0.25">
      <c r="B1941">
        <v>43</v>
      </c>
      <c r="C1941" t="s">
        <v>501</v>
      </c>
      <c r="D1941">
        <v>2036</v>
      </c>
      <c r="E1941">
        <v>0</v>
      </c>
      <c r="F1941">
        <v>1000000</v>
      </c>
      <c r="G1941" s="16">
        <v>0.89</v>
      </c>
      <c r="H1941" s="16">
        <v>0.89</v>
      </c>
      <c r="I1941" s="16">
        <v>0.89</v>
      </c>
      <c r="J1941" s="16">
        <v>0.89</v>
      </c>
      <c r="K1941" s="16">
        <v>1</v>
      </c>
      <c r="L1941" s="16">
        <v>1</v>
      </c>
      <c r="M1941" s="16">
        <v>1</v>
      </c>
    </row>
    <row r="1942" spans="2:13" x14ac:dyDescent="0.25">
      <c r="B1942">
        <v>43</v>
      </c>
      <c r="C1942" t="s">
        <v>501</v>
      </c>
      <c r="D1942">
        <v>2037</v>
      </c>
      <c r="E1942">
        <v>0</v>
      </c>
      <c r="F1942">
        <v>1000000</v>
      </c>
      <c r="G1942" s="16">
        <v>0.88</v>
      </c>
      <c r="H1942" s="16">
        <v>0.88</v>
      </c>
      <c r="I1942" s="16">
        <v>0.88</v>
      </c>
      <c r="J1942" s="16">
        <v>0.88</v>
      </c>
      <c r="K1942" s="16">
        <v>1</v>
      </c>
      <c r="L1942" s="16">
        <v>1</v>
      </c>
      <c r="M1942" s="16">
        <v>1</v>
      </c>
    </row>
    <row r="1943" spans="2:13" x14ac:dyDescent="0.25">
      <c r="B1943">
        <v>43</v>
      </c>
      <c r="C1943" t="s">
        <v>501</v>
      </c>
      <c r="D1943">
        <v>2038</v>
      </c>
      <c r="E1943">
        <v>0</v>
      </c>
      <c r="F1943">
        <v>1000000</v>
      </c>
      <c r="G1943" s="16">
        <v>0.87</v>
      </c>
      <c r="H1943" s="16">
        <v>0.87</v>
      </c>
      <c r="I1943" s="16">
        <v>0.87</v>
      </c>
      <c r="J1943" s="16">
        <v>0.87</v>
      </c>
      <c r="K1943" s="16">
        <v>1</v>
      </c>
      <c r="L1943" s="16">
        <v>1</v>
      </c>
      <c r="M1943" s="16">
        <v>1</v>
      </c>
    </row>
    <row r="1944" spans="2:13" x14ac:dyDescent="0.25">
      <c r="B1944">
        <v>43</v>
      </c>
      <c r="C1944" t="s">
        <v>501</v>
      </c>
      <c r="D1944">
        <v>2039</v>
      </c>
      <c r="E1944">
        <v>0</v>
      </c>
      <c r="F1944">
        <v>1000000</v>
      </c>
      <c r="G1944" s="16">
        <v>0.86</v>
      </c>
      <c r="H1944" s="16">
        <v>0.86</v>
      </c>
      <c r="I1944" s="16">
        <v>0.86</v>
      </c>
      <c r="J1944" s="16">
        <v>0.86</v>
      </c>
      <c r="K1944" s="16">
        <v>1</v>
      </c>
      <c r="L1944" s="16">
        <v>1</v>
      </c>
      <c r="M1944" s="16">
        <v>1</v>
      </c>
    </row>
    <row r="1945" spans="2:13" x14ac:dyDescent="0.25">
      <c r="B1945">
        <v>43</v>
      </c>
      <c r="C1945" t="s">
        <v>501</v>
      </c>
      <c r="D1945">
        <v>2040</v>
      </c>
      <c r="E1945">
        <v>0</v>
      </c>
      <c r="F1945">
        <v>1000000</v>
      </c>
      <c r="G1945" s="16">
        <v>0.85</v>
      </c>
      <c r="H1945" s="16">
        <v>0.85</v>
      </c>
      <c r="I1945" s="16">
        <v>0.85</v>
      </c>
      <c r="J1945" s="16">
        <v>0.85</v>
      </c>
      <c r="K1945" s="16">
        <v>1</v>
      </c>
      <c r="L1945" s="16">
        <v>1</v>
      </c>
      <c r="M1945" s="16">
        <v>1</v>
      </c>
    </row>
    <row r="1946" spans="2:13" x14ac:dyDescent="0.25">
      <c r="B1946">
        <v>43</v>
      </c>
      <c r="C1946" t="s">
        <v>501</v>
      </c>
      <c r="D1946">
        <v>2041</v>
      </c>
      <c r="E1946">
        <v>0</v>
      </c>
      <c r="F1946">
        <v>1000000</v>
      </c>
      <c r="G1946" s="16">
        <v>0.84</v>
      </c>
      <c r="H1946" s="16">
        <v>0.84</v>
      </c>
      <c r="I1946" s="16">
        <v>0.84</v>
      </c>
      <c r="J1946" s="16">
        <v>0.84</v>
      </c>
      <c r="K1946" s="16">
        <v>1</v>
      </c>
      <c r="L1946" s="16">
        <v>1</v>
      </c>
      <c r="M1946" s="16">
        <v>1</v>
      </c>
    </row>
    <row r="1947" spans="2:13" x14ac:dyDescent="0.25">
      <c r="B1947">
        <v>43</v>
      </c>
      <c r="C1947" t="s">
        <v>501</v>
      </c>
      <c r="D1947">
        <v>2042</v>
      </c>
      <c r="E1947">
        <v>0</v>
      </c>
      <c r="F1947">
        <v>1000000</v>
      </c>
      <c r="G1947" s="16">
        <v>0.83</v>
      </c>
      <c r="H1947" s="16">
        <v>0.83</v>
      </c>
      <c r="I1947" s="16">
        <v>0.83</v>
      </c>
      <c r="J1947" s="16">
        <v>0.83</v>
      </c>
      <c r="K1947" s="16">
        <v>1</v>
      </c>
      <c r="L1947" s="16">
        <v>1</v>
      </c>
      <c r="M1947" s="16">
        <v>1</v>
      </c>
    </row>
    <row r="1948" spans="2:13" x14ac:dyDescent="0.25">
      <c r="B1948">
        <v>43</v>
      </c>
      <c r="C1948" t="s">
        <v>501</v>
      </c>
      <c r="D1948">
        <v>2043</v>
      </c>
      <c r="E1948">
        <v>0</v>
      </c>
      <c r="F1948">
        <v>1000000</v>
      </c>
      <c r="G1948" s="16">
        <v>0.82</v>
      </c>
      <c r="H1948" s="16">
        <v>0.82</v>
      </c>
      <c r="I1948" s="16">
        <v>0.82</v>
      </c>
      <c r="J1948" s="16">
        <v>0.82</v>
      </c>
      <c r="K1948" s="16">
        <v>1</v>
      </c>
      <c r="L1948" s="16">
        <v>1</v>
      </c>
      <c r="M1948" s="16">
        <v>1</v>
      </c>
    </row>
    <row r="1949" spans="2:13" x14ac:dyDescent="0.25">
      <c r="B1949">
        <v>43</v>
      </c>
      <c r="C1949" t="s">
        <v>501</v>
      </c>
      <c r="D1949">
        <v>2044</v>
      </c>
      <c r="E1949">
        <v>0</v>
      </c>
      <c r="F1949">
        <v>1000000</v>
      </c>
      <c r="G1949" s="16">
        <v>0.81</v>
      </c>
      <c r="H1949" s="16">
        <v>0.81</v>
      </c>
      <c r="I1949" s="16">
        <v>0.81</v>
      </c>
      <c r="J1949" s="16">
        <v>0.81</v>
      </c>
      <c r="K1949" s="16">
        <v>1</v>
      </c>
      <c r="L1949" s="16">
        <v>1</v>
      </c>
      <c r="M1949" s="16">
        <v>1</v>
      </c>
    </row>
    <row r="1950" spans="2:13" x14ac:dyDescent="0.25">
      <c r="B1950">
        <v>43</v>
      </c>
      <c r="C1950" t="s">
        <v>501</v>
      </c>
      <c r="D1950">
        <v>2045</v>
      </c>
      <c r="E1950">
        <v>0</v>
      </c>
      <c r="F1950">
        <v>1000000</v>
      </c>
      <c r="G1950" s="16">
        <v>0.8</v>
      </c>
      <c r="H1950" s="16">
        <v>0.8</v>
      </c>
      <c r="I1950" s="16">
        <v>0.8</v>
      </c>
      <c r="J1950" s="16">
        <v>0.8</v>
      </c>
      <c r="K1950" s="16">
        <v>1</v>
      </c>
      <c r="L1950" s="16">
        <v>1</v>
      </c>
      <c r="M1950" s="16">
        <v>1</v>
      </c>
    </row>
    <row r="1951" spans="2:13" x14ac:dyDescent="0.25">
      <c r="B1951">
        <v>43</v>
      </c>
      <c r="C1951" t="s">
        <v>501</v>
      </c>
      <c r="D1951">
        <v>2046</v>
      </c>
      <c r="E1951">
        <v>0</v>
      </c>
      <c r="F1951">
        <v>1000000</v>
      </c>
      <c r="G1951" s="16">
        <v>0.8</v>
      </c>
      <c r="H1951" s="16">
        <v>0.8</v>
      </c>
      <c r="I1951" s="16">
        <v>0.8</v>
      </c>
      <c r="J1951" s="16">
        <v>0.8</v>
      </c>
      <c r="K1951" s="16">
        <v>1</v>
      </c>
      <c r="L1951" s="16">
        <v>1</v>
      </c>
      <c r="M1951" s="16">
        <v>1</v>
      </c>
    </row>
    <row r="1952" spans="2:13" x14ac:dyDescent="0.25">
      <c r="B1952">
        <v>43</v>
      </c>
      <c r="C1952" t="s">
        <v>501</v>
      </c>
      <c r="D1952">
        <v>2047</v>
      </c>
      <c r="E1952">
        <v>0</v>
      </c>
      <c r="F1952">
        <v>1000000</v>
      </c>
      <c r="G1952" s="16">
        <v>0.8</v>
      </c>
      <c r="H1952" s="16">
        <v>0.8</v>
      </c>
      <c r="I1952" s="16">
        <v>0.8</v>
      </c>
      <c r="J1952" s="16">
        <v>0.8</v>
      </c>
      <c r="K1952" s="16">
        <v>1</v>
      </c>
      <c r="L1952" s="16">
        <v>1</v>
      </c>
      <c r="M1952" s="16">
        <v>1</v>
      </c>
    </row>
    <row r="1953" spans="2:13" x14ac:dyDescent="0.25">
      <c r="B1953">
        <v>43</v>
      </c>
      <c r="C1953" t="s">
        <v>501</v>
      </c>
      <c r="D1953">
        <v>2048</v>
      </c>
      <c r="E1953">
        <v>0</v>
      </c>
      <c r="F1953">
        <v>1000000</v>
      </c>
      <c r="G1953" s="16">
        <v>0.8</v>
      </c>
      <c r="H1953" s="16">
        <v>0.8</v>
      </c>
      <c r="I1953" s="16">
        <v>0.8</v>
      </c>
      <c r="J1953" s="16">
        <v>0.8</v>
      </c>
      <c r="K1953" s="16">
        <v>1</v>
      </c>
      <c r="L1953" s="16">
        <v>1</v>
      </c>
      <c r="M1953" s="16">
        <v>1</v>
      </c>
    </row>
    <row r="1954" spans="2:13" x14ac:dyDescent="0.25">
      <c r="B1954">
        <v>43</v>
      </c>
      <c r="C1954" t="s">
        <v>501</v>
      </c>
      <c r="D1954">
        <v>2049</v>
      </c>
      <c r="E1954">
        <v>0</v>
      </c>
      <c r="F1954">
        <v>1000000</v>
      </c>
      <c r="G1954" s="16">
        <v>0.8</v>
      </c>
      <c r="H1954" s="16">
        <v>0.8</v>
      </c>
      <c r="I1954" s="16">
        <v>0.8</v>
      </c>
      <c r="J1954" s="16">
        <v>0.8</v>
      </c>
      <c r="K1954" s="16">
        <v>1</v>
      </c>
      <c r="L1954" s="16">
        <v>1</v>
      </c>
      <c r="M1954" s="16">
        <v>1</v>
      </c>
    </row>
    <row r="1955" spans="2:13" x14ac:dyDescent="0.25">
      <c r="B1955">
        <v>43</v>
      </c>
      <c r="C1955" t="s">
        <v>501</v>
      </c>
      <c r="D1955">
        <v>2050</v>
      </c>
      <c r="E1955">
        <v>0</v>
      </c>
      <c r="F1955">
        <v>1000000</v>
      </c>
      <c r="G1955" s="16">
        <v>0.8</v>
      </c>
      <c r="H1955" s="16">
        <v>0.8</v>
      </c>
      <c r="I1955" s="16">
        <v>0.8</v>
      </c>
      <c r="J1955" s="16">
        <v>0.8</v>
      </c>
      <c r="K1955" s="16">
        <v>1</v>
      </c>
      <c r="L1955" s="16">
        <v>1</v>
      </c>
      <c r="M1955" s="16">
        <v>1</v>
      </c>
    </row>
    <row r="1956" spans="2:13" x14ac:dyDescent="0.25">
      <c r="B1956">
        <v>44</v>
      </c>
      <c r="C1956" t="s">
        <v>503</v>
      </c>
      <c r="D1956">
        <v>2020</v>
      </c>
      <c r="E1956">
        <v>0</v>
      </c>
      <c r="F1956">
        <v>1000000</v>
      </c>
      <c r="G1956" s="16">
        <v>1</v>
      </c>
      <c r="H1956" s="16">
        <v>1</v>
      </c>
      <c r="I1956" s="16">
        <v>1</v>
      </c>
      <c r="J1956" s="16">
        <v>1</v>
      </c>
      <c r="K1956" s="16">
        <v>1</v>
      </c>
      <c r="L1956" s="16">
        <v>1</v>
      </c>
      <c r="M1956" s="16">
        <v>1</v>
      </c>
    </row>
    <row r="1957" spans="2:13" x14ac:dyDescent="0.25">
      <c r="B1957">
        <v>44</v>
      </c>
      <c r="C1957" t="s">
        <v>503</v>
      </c>
      <c r="D1957">
        <v>2021</v>
      </c>
      <c r="E1957">
        <v>0</v>
      </c>
      <c r="F1957">
        <v>1000000</v>
      </c>
      <c r="G1957" s="16">
        <v>1</v>
      </c>
      <c r="H1957" s="16">
        <v>1</v>
      </c>
      <c r="I1957" s="16">
        <v>1</v>
      </c>
      <c r="J1957" s="16">
        <v>1</v>
      </c>
      <c r="K1957" s="16">
        <v>1</v>
      </c>
      <c r="L1957" s="16">
        <v>1</v>
      </c>
      <c r="M1957" s="16">
        <v>1</v>
      </c>
    </row>
    <row r="1958" spans="2:13" x14ac:dyDescent="0.25">
      <c r="B1958">
        <v>44</v>
      </c>
      <c r="C1958" t="s">
        <v>503</v>
      </c>
      <c r="D1958">
        <v>2022</v>
      </c>
      <c r="E1958">
        <v>0</v>
      </c>
      <c r="F1958">
        <v>1000000</v>
      </c>
      <c r="G1958" s="16">
        <v>1</v>
      </c>
      <c r="H1958" s="16">
        <v>1</v>
      </c>
      <c r="I1958" s="16">
        <v>1</v>
      </c>
      <c r="J1958" s="16">
        <v>1</v>
      </c>
      <c r="K1958" s="16">
        <v>1</v>
      </c>
      <c r="L1958" s="16">
        <v>1</v>
      </c>
      <c r="M1958" s="16">
        <v>1</v>
      </c>
    </row>
    <row r="1959" spans="2:13" x14ac:dyDescent="0.25">
      <c r="B1959">
        <v>44</v>
      </c>
      <c r="C1959" t="s">
        <v>503</v>
      </c>
      <c r="D1959">
        <v>2023</v>
      </c>
      <c r="E1959">
        <v>0</v>
      </c>
      <c r="F1959">
        <v>1000000</v>
      </c>
      <c r="G1959" s="16">
        <v>1</v>
      </c>
      <c r="H1959" s="16">
        <v>1</v>
      </c>
      <c r="I1959" s="16">
        <v>1</v>
      </c>
      <c r="J1959" s="16">
        <v>1</v>
      </c>
      <c r="K1959" s="16">
        <v>1</v>
      </c>
      <c r="L1959" s="16">
        <v>1</v>
      </c>
      <c r="M1959" s="16">
        <v>1</v>
      </c>
    </row>
    <row r="1960" spans="2:13" x14ac:dyDescent="0.25">
      <c r="B1960">
        <v>44</v>
      </c>
      <c r="C1960" t="s">
        <v>503</v>
      </c>
      <c r="D1960">
        <v>2024</v>
      </c>
      <c r="E1960">
        <v>0</v>
      </c>
      <c r="F1960">
        <v>1000000</v>
      </c>
      <c r="G1960" s="16">
        <v>1</v>
      </c>
      <c r="H1960" s="16">
        <v>1</v>
      </c>
      <c r="I1960" s="16">
        <v>1</v>
      </c>
      <c r="J1960" s="16">
        <v>1</v>
      </c>
      <c r="K1960" s="16">
        <v>1</v>
      </c>
      <c r="L1960" s="16">
        <v>1</v>
      </c>
      <c r="M1960" s="16">
        <v>1</v>
      </c>
    </row>
    <row r="1961" spans="2:13" x14ac:dyDescent="0.25">
      <c r="B1961">
        <v>44</v>
      </c>
      <c r="C1961" t="s">
        <v>503</v>
      </c>
      <c r="D1961">
        <v>2025</v>
      </c>
      <c r="E1961">
        <v>0</v>
      </c>
      <c r="F1961">
        <v>1000000</v>
      </c>
      <c r="G1961" s="16">
        <v>1</v>
      </c>
      <c r="H1961" s="16">
        <v>1</v>
      </c>
      <c r="I1961" s="16">
        <v>1</v>
      </c>
      <c r="J1961" s="16">
        <v>1</v>
      </c>
      <c r="K1961" s="16">
        <v>1</v>
      </c>
      <c r="L1961" s="16">
        <v>1</v>
      </c>
      <c r="M1961" s="16">
        <v>1</v>
      </c>
    </row>
    <row r="1962" spans="2:13" x14ac:dyDescent="0.25">
      <c r="B1962">
        <v>44</v>
      </c>
      <c r="C1962" t="s">
        <v>503</v>
      </c>
      <c r="D1962">
        <v>2026</v>
      </c>
      <c r="E1962">
        <v>0</v>
      </c>
      <c r="F1962">
        <v>1000000</v>
      </c>
      <c r="G1962" s="16">
        <v>0.99</v>
      </c>
      <c r="H1962" s="16">
        <v>0.99</v>
      </c>
      <c r="I1962" s="16">
        <v>0.99</v>
      </c>
      <c r="J1962" s="16">
        <v>0.99</v>
      </c>
      <c r="K1962" s="16">
        <v>1</v>
      </c>
      <c r="L1962" s="16">
        <v>1</v>
      </c>
      <c r="M1962" s="16">
        <v>1</v>
      </c>
    </row>
    <row r="1963" spans="2:13" x14ac:dyDescent="0.25">
      <c r="B1963">
        <v>44</v>
      </c>
      <c r="C1963" t="s">
        <v>503</v>
      </c>
      <c r="D1963">
        <v>2027</v>
      </c>
      <c r="E1963">
        <v>0</v>
      </c>
      <c r="F1963">
        <v>1000000</v>
      </c>
      <c r="G1963" s="16">
        <v>0.98</v>
      </c>
      <c r="H1963" s="16">
        <v>0.98</v>
      </c>
      <c r="I1963" s="16">
        <v>0.98</v>
      </c>
      <c r="J1963" s="16">
        <v>0.98</v>
      </c>
      <c r="K1963" s="16">
        <v>1</v>
      </c>
      <c r="L1963" s="16">
        <v>1</v>
      </c>
      <c r="M1963" s="16">
        <v>1</v>
      </c>
    </row>
    <row r="1964" spans="2:13" x14ac:dyDescent="0.25">
      <c r="B1964">
        <v>44</v>
      </c>
      <c r="C1964" t="s">
        <v>503</v>
      </c>
      <c r="D1964">
        <v>2028</v>
      </c>
      <c r="E1964">
        <v>0</v>
      </c>
      <c r="F1964">
        <v>1000000</v>
      </c>
      <c r="G1964" s="16">
        <v>0.97</v>
      </c>
      <c r="H1964" s="16">
        <v>0.97</v>
      </c>
      <c r="I1964" s="16">
        <v>0.97</v>
      </c>
      <c r="J1964" s="16">
        <v>0.97</v>
      </c>
      <c r="K1964" s="16">
        <v>1</v>
      </c>
      <c r="L1964" s="16">
        <v>1</v>
      </c>
      <c r="M1964" s="16">
        <v>1</v>
      </c>
    </row>
    <row r="1965" spans="2:13" x14ac:dyDescent="0.25">
      <c r="B1965">
        <v>44</v>
      </c>
      <c r="C1965" t="s">
        <v>503</v>
      </c>
      <c r="D1965">
        <v>2029</v>
      </c>
      <c r="E1965">
        <v>0</v>
      </c>
      <c r="F1965">
        <v>1000000</v>
      </c>
      <c r="G1965" s="16">
        <v>0.96</v>
      </c>
      <c r="H1965" s="16">
        <v>0.96</v>
      </c>
      <c r="I1965" s="16">
        <v>0.96</v>
      </c>
      <c r="J1965" s="16">
        <v>0.96</v>
      </c>
      <c r="K1965" s="16">
        <v>1</v>
      </c>
      <c r="L1965" s="16">
        <v>1</v>
      </c>
      <c r="M1965" s="16">
        <v>1</v>
      </c>
    </row>
    <row r="1966" spans="2:13" x14ac:dyDescent="0.25">
      <c r="B1966">
        <v>44</v>
      </c>
      <c r="C1966" t="s">
        <v>503</v>
      </c>
      <c r="D1966">
        <v>2030</v>
      </c>
      <c r="E1966">
        <v>0</v>
      </c>
      <c r="F1966">
        <v>1000000</v>
      </c>
      <c r="G1966" s="16">
        <v>0.95</v>
      </c>
      <c r="H1966" s="16">
        <v>0.95</v>
      </c>
      <c r="I1966" s="16">
        <v>0.95</v>
      </c>
      <c r="J1966" s="16">
        <v>0.95</v>
      </c>
      <c r="K1966" s="16">
        <v>1</v>
      </c>
      <c r="L1966" s="16">
        <v>1</v>
      </c>
      <c r="M1966" s="16">
        <v>1</v>
      </c>
    </row>
    <row r="1967" spans="2:13" x14ac:dyDescent="0.25">
      <c r="B1967">
        <v>44</v>
      </c>
      <c r="C1967" t="s">
        <v>503</v>
      </c>
      <c r="D1967">
        <v>2031</v>
      </c>
      <c r="E1967">
        <v>0</v>
      </c>
      <c r="F1967">
        <v>1000000</v>
      </c>
      <c r="G1967" s="16">
        <v>0.94</v>
      </c>
      <c r="H1967" s="16">
        <v>0.94</v>
      </c>
      <c r="I1967" s="16">
        <v>0.94</v>
      </c>
      <c r="J1967" s="16">
        <v>0.94</v>
      </c>
      <c r="K1967" s="16">
        <v>1</v>
      </c>
      <c r="L1967" s="16">
        <v>1</v>
      </c>
      <c r="M1967" s="16">
        <v>1</v>
      </c>
    </row>
    <row r="1968" spans="2:13" x14ac:dyDescent="0.25">
      <c r="B1968">
        <v>44</v>
      </c>
      <c r="C1968" t="s">
        <v>503</v>
      </c>
      <c r="D1968">
        <v>2032</v>
      </c>
      <c r="E1968">
        <v>0</v>
      </c>
      <c r="F1968">
        <v>1000000</v>
      </c>
      <c r="G1968" s="16">
        <v>0.93</v>
      </c>
      <c r="H1968" s="16">
        <v>0.93</v>
      </c>
      <c r="I1968" s="16">
        <v>0.93</v>
      </c>
      <c r="J1968" s="16">
        <v>0.93</v>
      </c>
      <c r="K1968" s="16">
        <v>1</v>
      </c>
      <c r="L1968" s="16">
        <v>1</v>
      </c>
      <c r="M1968" s="16">
        <v>1</v>
      </c>
    </row>
    <row r="1969" spans="2:13" x14ac:dyDescent="0.25">
      <c r="B1969">
        <v>44</v>
      </c>
      <c r="C1969" t="s">
        <v>503</v>
      </c>
      <c r="D1969">
        <v>2033</v>
      </c>
      <c r="E1969">
        <v>0</v>
      </c>
      <c r="F1969">
        <v>1000000</v>
      </c>
      <c r="G1969" s="16">
        <v>0.92</v>
      </c>
      <c r="H1969" s="16">
        <v>0.92</v>
      </c>
      <c r="I1969" s="16">
        <v>0.92</v>
      </c>
      <c r="J1969" s="16">
        <v>0.92</v>
      </c>
      <c r="K1969" s="16">
        <v>1</v>
      </c>
      <c r="L1969" s="16">
        <v>1</v>
      </c>
      <c r="M1969" s="16">
        <v>1</v>
      </c>
    </row>
    <row r="1970" spans="2:13" x14ac:dyDescent="0.25">
      <c r="B1970">
        <v>44</v>
      </c>
      <c r="C1970" t="s">
        <v>503</v>
      </c>
      <c r="D1970">
        <v>2034</v>
      </c>
      <c r="E1970">
        <v>0</v>
      </c>
      <c r="F1970">
        <v>1000000</v>
      </c>
      <c r="G1970" s="16">
        <v>0.91</v>
      </c>
      <c r="H1970" s="16">
        <v>0.91</v>
      </c>
      <c r="I1970" s="16">
        <v>0.91</v>
      </c>
      <c r="J1970" s="16">
        <v>0.91</v>
      </c>
      <c r="K1970" s="16">
        <v>1</v>
      </c>
      <c r="L1970" s="16">
        <v>1</v>
      </c>
      <c r="M1970" s="16">
        <v>1</v>
      </c>
    </row>
    <row r="1971" spans="2:13" x14ac:dyDescent="0.25">
      <c r="B1971">
        <v>44</v>
      </c>
      <c r="C1971" t="s">
        <v>503</v>
      </c>
      <c r="D1971">
        <v>2035</v>
      </c>
      <c r="E1971">
        <v>0</v>
      </c>
      <c r="F1971">
        <v>1000000</v>
      </c>
      <c r="G1971" s="16">
        <v>0.9</v>
      </c>
      <c r="H1971" s="16">
        <v>0.9</v>
      </c>
      <c r="I1971" s="16">
        <v>0.9</v>
      </c>
      <c r="J1971" s="16">
        <v>0.9</v>
      </c>
      <c r="K1971" s="16">
        <v>1</v>
      </c>
      <c r="L1971" s="16">
        <v>1</v>
      </c>
      <c r="M1971" s="16">
        <v>1</v>
      </c>
    </row>
    <row r="1972" spans="2:13" x14ac:dyDescent="0.25">
      <c r="B1972">
        <v>44</v>
      </c>
      <c r="C1972" t="s">
        <v>503</v>
      </c>
      <c r="D1972">
        <v>2036</v>
      </c>
      <c r="E1972">
        <v>0</v>
      </c>
      <c r="F1972">
        <v>1000000</v>
      </c>
      <c r="G1972" s="16">
        <v>0.89</v>
      </c>
      <c r="H1972" s="16">
        <v>0.89</v>
      </c>
      <c r="I1972" s="16">
        <v>0.89</v>
      </c>
      <c r="J1972" s="16">
        <v>0.89</v>
      </c>
      <c r="K1972" s="16">
        <v>1</v>
      </c>
      <c r="L1972" s="16">
        <v>1</v>
      </c>
      <c r="M1972" s="16">
        <v>1</v>
      </c>
    </row>
    <row r="1973" spans="2:13" x14ac:dyDescent="0.25">
      <c r="B1973">
        <v>44</v>
      </c>
      <c r="C1973" t="s">
        <v>503</v>
      </c>
      <c r="D1973">
        <v>2037</v>
      </c>
      <c r="E1973">
        <v>0</v>
      </c>
      <c r="F1973">
        <v>1000000</v>
      </c>
      <c r="G1973" s="16">
        <v>0.88</v>
      </c>
      <c r="H1973" s="16">
        <v>0.88</v>
      </c>
      <c r="I1973" s="16">
        <v>0.88</v>
      </c>
      <c r="J1973" s="16">
        <v>0.88</v>
      </c>
      <c r="K1973" s="16">
        <v>1</v>
      </c>
      <c r="L1973" s="16">
        <v>1</v>
      </c>
      <c r="M1973" s="16">
        <v>1</v>
      </c>
    </row>
    <row r="1974" spans="2:13" x14ac:dyDescent="0.25">
      <c r="B1974">
        <v>44</v>
      </c>
      <c r="C1974" t="s">
        <v>503</v>
      </c>
      <c r="D1974">
        <v>2038</v>
      </c>
      <c r="E1974">
        <v>0</v>
      </c>
      <c r="F1974">
        <v>1000000</v>
      </c>
      <c r="G1974" s="16">
        <v>0.87</v>
      </c>
      <c r="H1974" s="16">
        <v>0.87</v>
      </c>
      <c r="I1974" s="16">
        <v>0.87</v>
      </c>
      <c r="J1974" s="16">
        <v>0.87</v>
      </c>
      <c r="K1974" s="16">
        <v>1</v>
      </c>
      <c r="L1974" s="16">
        <v>1</v>
      </c>
      <c r="M1974" s="16">
        <v>1</v>
      </c>
    </row>
    <row r="1975" spans="2:13" x14ac:dyDescent="0.25">
      <c r="B1975">
        <v>44</v>
      </c>
      <c r="C1975" t="s">
        <v>503</v>
      </c>
      <c r="D1975">
        <v>2039</v>
      </c>
      <c r="E1975">
        <v>0</v>
      </c>
      <c r="F1975">
        <v>1000000</v>
      </c>
      <c r="G1975" s="16">
        <v>0.86</v>
      </c>
      <c r="H1975" s="16">
        <v>0.86</v>
      </c>
      <c r="I1975" s="16">
        <v>0.86</v>
      </c>
      <c r="J1975" s="16">
        <v>0.86</v>
      </c>
      <c r="K1975" s="16">
        <v>1</v>
      </c>
      <c r="L1975" s="16">
        <v>1</v>
      </c>
      <c r="M1975" s="16">
        <v>1</v>
      </c>
    </row>
    <row r="1976" spans="2:13" x14ac:dyDescent="0.25">
      <c r="B1976">
        <v>44</v>
      </c>
      <c r="C1976" t="s">
        <v>503</v>
      </c>
      <c r="D1976">
        <v>2040</v>
      </c>
      <c r="E1976">
        <v>0</v>
      </c>
      <c r="F1976">
        <v>1000000</v>
      </c>
      <c r="G1976" s="16">
        <v>0.85</v>
      </c>
      <c r="H1976" s="16">
        <v>0.85</v>
      </c>
      <c r="I1976" s="16">
        <v>0.85</v>
      </c>
      <c r="J1976" s="16">
        <v>0.85</v>
      </c>
      <c r="K1976" s="16">
        <v>1</v>
      </c>
      <c r="L1976" s="16">
        <v>1</v>
      </c>
      <c r="M1976" s="16">
        <v>1</v>
      </c>
    </row>
    <row r="1977" spans="2:13" x14ac:dyDescent="0.25">
      <c r="B1977">
        <v>44</v>
      </c>
      <c r="C1977" t="s">
        <v>503</v>
      </c>
      <c r="D1977">
        <v>2041</v>
      </c>
      <c r="E1977">
        <v>0</v>
      </c>
      <c r="F1977">
        <v>1000000</v>
      </c>
      <c r="G1977" s="16">
        <v>0.84</v>
      </c>
      <c r="H1977" s="16">
        <v>0.84</v>
      </c>
      <c r="I1977" s="16">
        <v>0.84</v>
      </c>
      <c r="J1977" s="16">
        <v>0.84</v>
      </c>
      <c r="K1977" s="16">
        <v>1</v>
      </c>
      <c r="L1977" s="16">
        <v>1</v>
      </c>
      <c r="M1977" s="16">
        <v>1</v>
      </c>
    </row>
    <row r="1978" spans="2:13" x14ac:dyDescent="0.25">
      <c r="B1978">
        <v>44</v>
      </c>
      <c r="C1978" t="s">
        <v>503</v>
      </c>
      <c r="D1978">
        <v>2042</v>
      </c>
      <c r="E1978">
        <v>0</v>
      </c>
      <c r="F1978">
        <v>1000000</v>
      </c>
      <c r="G1978" s="16">
        <v>0.83</v>
      </c>
      <c r="H1978" s="16">
        <v>0.83</v>
      </c>
      <c r="I1978" s="16">
        <v>0.83</v>
      </c>
      <c r="J1978" s="16">
        <v>0.83</v>
      </c>
      <c r="K1978" s="16">
        <v>1</v>
      </c>
      <c r="L1978" s="16">
        <v>1</v>
      </c>
      <c r="M1978" s="16">
        <v>1</v>
      </c>
    </row>
    <row r="1979" spans="2:13" x14ac:dyDescent="0.25">
      <c r="B1979">
        <v>44</v>
      </c>
      <c r="C1979" t="s">
        <v>503</v>
      </c>
      <c r="D1979">
        <v>2043</v>
      </c>
      <c r="E1979">
        <v>0</v>
      </c>
      <c r="F1979">
        <v>1000000</v>
      </c>
      <c r="G1979" s="16">
        <v>0.82</v>
      </c>
      <c r="H1979" s="16">
        <v>0.82</v>
      </c>
      <c r="I1979" s="16">
        <v>0.82</v>
      </c>
      <c r="J1979" s="16">
        <v>0.82</v>
      </c>
      <c r="K1979" s="16">
        <v>1</v>
      </c>
      <c r="L1979" s="16">
        <v>1</v>
      </c>
      <c r="M1979" s="16">
        <v>1</v>
      </c>
    </row>
    <row r="1980" spans="2:13" x14ac:dyDescent="0.25">
      <c r="B1980">
        <v>44</v>
      </c>
      <c r="C1980" t="s">
        <v>503</v>
      </c>
      <c r="D1980">
        <v>2044</v>
      </c>
      <c r="E1980">
        <v>0</v>
      </c>
      <c r="F1980">
        <v>1000000</v>
      </c>
      <c r="G1980" s="16">
        <v>0.81</v>
      </c>
      <c r="H1980" s="16">
        <v>0.81</v>
      </c>
      <c r="I1980" s="16">
        <v>0.81</v>
      </c>
      <c r="J1980" s="16">
        <v>0.81</v>
      </c>
      <c r="K1980" s="16">
        <v>1</v>
      </c>
      <c r="L1980" s="16">
        <v>1</v>
      </c>
      <c r="M1980" s="16">
        <v>1</v>
      </c>
    </row>
    <row r="1981" spans="2:13" x14ac:dyDescent="0.25">
      <c r="B1981">
        <v>44</v>
      </c>
      <c r="C1981" t="s">
        <v>503</v>
      </c>
      <c r="D1981">
        <v>2045</v>
      </c>
      <c r="E1981">
        <v>0</v>
      </c>
      <c r="F1981">
        <v>1000000</v>
      </c>
      <c r="G1981" s="16">
        <v>0.8</v>
      </c>
      <c r="H1981" s="16">
        <v>0.8</v>
      </c>
      <c r="I1981" s="16">
        <v>0.8</v>
      </c>
      <c r="J1981" s="16">
        <v>0.8</v>
      </c>
      <c r="K1981" s="16">
        <v>1</v>
      </c>
      <c r="L1981" s="16">
        <v>1</v>
      </c>
      <c r="M1981" s="16">
        <v>1</v>
      </c>
    </row>
    <row r="1982" spans="2:13" x14ac:dyDescent="0.25">
      <c r="B1982">
        <v>44</v>
      </c>
      <c r="C1982" t="s">
        <v>503</v>
      </c>
      <c r="D1982">
        <v>2046</v>
      </c>
      <c r="E1982">
        <v>0</v>
      </c>
      <c r="F1982">
        <v>1000000</v>
      </c>
      <c r="G1982" s="16">
        <v>0.8</v>
      </c>
      <c r="H1982" s="16">
        <v>0.8</v>
      </c>
      <c r="I1982" s="16">
        <v>0.8</v>
      </c>
      <c r="J1982" s="16">
        <v>0.8</v>
      </c>
      <c r="K1982" s="16">
        <v>1</v>
      </c>
      <c r="L1982" s="16">
        <v>1</v>
      </c>
      <c r="M1982" s="16">
        <v>1</v>
      </c>
    </row>
    <row r="1983" spans="2:13" x14ac:dyDescent="0.25">
      <c r="B1983">
        <v>44</v>
      </c>
      <c r="C1983" t="s">
        <v>503</v>
      </c>
      <c r="D1983">
        <v>2047</v>
      </c>
      <c r="E1983">
        <v>0</v>
      </c>
      <c r="F1983">
        <v>1000000</v>
      </c>
      <c r="G1983" s="16">
        <v>0.8</v>
      </c>
      <c r="H1983" s="16">
        <v>0.8</v>
      </c>
      <c r="I1983" s="16">
        <v>0.8</v>
      </c>
      <c r="J1983" s="16">
        <v>0.8</v>
      </c>
      <c r="K1983" s="16">
        <v>1</v>
      </c>
      <c r="L1983" s="16">
        <v>1</v>
      </c>
      <c r="M1983" s="16">
        <v>1</v>
      </c>
    </row>
    <row r="1984" spans="2:13" x14ac:dyDescent="0.25">
      <c r="B1984">
        <v>44</v>
      </c>
      <c r="C1984" t="s">
        <v>503</v>
      </c>
      <c r="D1984">
        <v>2048</v>
      </c>
      <c r="E1984">
        <v>0</v>
      </c>
      <c r="F1984">
        <v>1000000</v>
      </c>
      <c r="G1984" s="16">
        <v>0.8</v>
      </c>
      <c r="H1984" s="16">
        <v>0.8</v>
      </c>
      <c r="I1984" s="16">
        <v>0.8</v>
      </c>
      <c r="J1984" s="16">
        <v>0.8</v>
      </c>
      <c r="K1984" s="16">
        <v>1</v>
      </c>
      <c r="L1984" s="16">
        <v>1</v>
      </c>
      <c r="M1984" s="16">
        <v>1</v>
      </c>
    </row>
    <row r="1985" spans="2:13" x14ac:dyDescent="0.25">
      <c r="B1985">
        <v>44</v>
      </c>
      <c r="C1985" t="s">
        <v>503</v>
      </c>
      <c r="D1985">
        <v>2049</v>
      </c>
      <c r="E1985">
        <v>0</v>
      </c>
      <c r="F1985">
        <v>1000000</v>
      </c>
      <c r="G1985" s="16">
        <v>0.8</v>
      </c>
      <c r="H1985" s="16">
        <v>0.8</v>
      </c>
      <c r="I1985" s="16">
        <v>0.8</v>
      </c>
      <c r="J1985" s="16">
        <v>0.8</v>
      </c>
      <c r="K1985" s="16">
        <v>1</v>
      </c>
      <c r="L1985" s="16">
        <v>1</v>
      </c>
      <c r="M1985" s="16">
        <v>1</v>
      </c>
    </row>
    <row r="1986" spans="2:13" x14ac:dyDescent="0.25">
      <c r="B1986">
        <v>44</v>
      </c>
      <c r="C1986" t="s">
        <v>503</v>
      </c>
      <c r="D1986">
        <v>2050</v>
      </c>
      <c r="E1986">
        <v>0</v>
      </c>
      <c r="F1986">
        <v>1000000</v>
      </c>
      <c r="G1986" s="16">
        <v>0.8</v>
      </c>
      <c r="H1986" s="16">
        <v>0.8</v>
      </c>
      <c r="I1986" s="16">
        <v>0.8</v>
      </c>
      <c r="J1986" s="16">
        <v>0.8</v>
      </c>
      <c r="K1986" s="16">
        <v>1</v>
      </c>
      <c r="L1986" s="16">
        <v>1</v>
      </c>
      <c r="M1986" s="16">
        <v>1</v>
      </c>
    </row>
    <row r="1987" spans="2:13" x14ac:dyDescent="0.25">
      <c r="B1987">
        <v>45</v>
      </c>
      <c r="C1987" t="s">
        <v>505</v>
      </c>
      <c r="D1987">
        <v>2020</v>
      </c>
      <c r="E1987">
        <v>0</v>
      </c>
      <c r="F1987">
        <v>1000000</v>
      </c>
      <c r="G1987" s="16">
        <v>1</v>
      </c>
      <c r="H1987" s="16">
        <v>1</v>
      </c>
      <c r="I1987" s="16">
        <v>1</v>
      </c>
      <c r="J1987" s="16">
        <v>1</v>
      </c>
      <c r="K1987" s="16">
        <v>1</v>
      </c>
      <c r="L1987" s="16">
        <v>1</v>
      </c>
      <c r="M1987" s="16">
        <v>1</v>
      </c>
    </row>
    <row r="1988" spans="2:13" x14ac:dyDescent="0.25">
      <c r="B1988">
        <v>45</v>
      </c>
      <c r="C1988" t="s">
        <v>505</v>
      </c>
      <c r="D1988">
        <v>2021</v>
      </c>
      <c r="E1988">
        <v>0</v>
      </c>
      <c r="F1988">
        <v>1000000</v>
      </c>
      <c r="G1988" s="16">
        <v>1</v>
      </c>
      <c r="H1988" s="16">
        <v>1</v>
      </c>
      <c r="I1988" s="16">
        <v>1</v>
      </c>
      <c r="J1988" s="16">
        <v>1</v>
      </c>
      <c r="K1988" s="16">
        <v>1</v>
      </c>
      <c r="L1988" s="16">
        <v>1</v>
      </c>
      <c r="M1988" s="16">
        <v>1</v>
      </c>
    </row>
    <row r="1989" spans="2:13" x14ac:dyDescent="0.25">
      <c r="B1989">
        <v>45</v>
      </c>
      <c r="C1989" t="s">
        <v>505</v>
      </c>
      <c r="D1989">
        <v>2022</v>
      </c>
      <c r="E1989">
        <v>0</v>
      </c>
      <c r="F1989">
        <v>1000000</v>
      </c>
      <c r="G1989" s="16">
        <v>1</v>
      </c>
      <c r="H1989" s="16">
        <v>1</v>
      </c>
      <c r="I1989" s="16">
        <v>1</v>
      </c>
      <c r="J1989" s="16">
        <v>1</v>
      </c>
      <c r="K1989" s="16">
        <v>1</v>
      </c>
      <c r="L1989" s="16">
        <v>1</v>
      </c>
      <c r="M1989" s="16">
        <v>1</v>
      </c>
    </row>
    <row r="1990" spans="2:13" x14ac:dyDescent="0.25">
      <c r="B1990">
        <v>45</v>
      </c>
      <c r="C1990" t="s">
        <v>505</v>
      </c>
      <c r="D1990">
        <v>2023</v>
      </c>
      <c r="E1990">
        <v>0</v>
      </c>
      <c r="F1990">
        <v>1000000</v>
      </c>
      <c r="G1990" s="16">
        <v>1</v>
      </c>
      <c r="H1990" s="16">
        <v>1</v>
      </c>
      <c r="I1990" s="16">
        <v>1</v>
      </c>
      <c r="J1990" s="16">
        <v>1</v>
      </c>
      <c r="K1990" s="16">
        <v>1</v>
      </c>
      <c r="L1990" s="16">
        <v>1</v>
      </c>
      <c r="M1990" s="16">
        <v>1</v>
      </c>
    </row>
    <row r="1991" spans="2:13" x14ac:dyDescent="0.25">
      <c r="B1991">
        <v>45</v>
      </c>
      <c r="C1991" t="s">
        <v>505</v>
      </c>
      <c r="D1991">
        <v>2024</v>
      </c>
      <c r="E1991">
        <v>0</v>
      </c>
      <c r="F1991">
        <v>1000000</v>
      </c>
      <c r="G1991" s="16">
        <v>1</v>
      </c>
      <c r="H1991" s="16">
        <v>1</v>
      </c>
      <c r="I1991" s="16">
        <v>1</v>
      </c>
      <c r="J1991" s="16">
        <v>1</v>
      </c>
      <c r="K1991" s="16">
        <v>1</v>
      </c>
      <c r="L1991" s="16">
        <v>1</v>
      </c>
      <c r="M1991" s="16">
        <v>1</v>
      </c>
    </row>
    <row r="1992" spans="2:13" x14ac:dyDescent="0.25">
      <c r="B1992">
        <v>45</v>
      </c>
      <c r="C1992" t="s">
        <v>505</v>
      </c>
      <c r="D1992">
        <v>2025</v>
      </c>
      <c r="E1992">
        <v>0</v>
      </c>
      <c r="F1992">
        <v>1000000</v>
      </c>
      <c r="G1992" s="16">
        <v>1</v>
      </c>
      <c r="H1992" s="16">
        <v>1</v>
      </c>
      <c r="I1992" s="16">
        <v>1</v>
      </c>
      <c r="J1992" s="16">
        <v>1</v>
      </c>
      <c r="K1992" s="16">
        <v>1</v>
      </c>
      <c r="L1992" s="16">
        <v>1</v>
      </c>
      <c r="M1992" s="16">
        <v>1</v>
      </c>
    </row>
    <row r="1993" spans="2:13" x14ac:dyDescent="0.25">
      <c r="B1993">
        <v>45</v>
      </c>
      <c r="C1993" t="s">
        <v>505</v>
      </c>
      <c r="D1993">
        <v>2026</v>
      </c>
      <c r="E1993">
        <v>0</v>
      </c>
      <c r="F1993">
        <v>1000000</v>
      </c>
      <c r="G1993" s="16">
        <v>1</v>
      </c>
      <c r="H1993" s="16">
        <v>1</v>
      </c>
      <c r="I1993" s="16">
        <v>1</v>
      </c>
      <c r="J1993" s="16">
        <v>1</v>
      </c>
      <c r="K1993" s="16">
        <v>1</v>
      </c>
      <c r="L1993" s="16">
        <v>1</v>
      </c>
      <c r="M1993" s="16">
        <v>1</v>
      </c>
    </row>
    <row r="1994" spans="2:13" x14ac:dyDescent="0.25">
      <c r="B1994">
        <v>45</v>
      </c>
      <c r="C1994" t="s">
        <v>505</v>
      </c>
      <c r="D1994">
        <v>2027</v>
      </c>
      <c r="E1994">
        <v>0</v>
      </c>
      <c r="F1994">
        <v>1000000</v>
      </c>
      <c r="G1994" s="16">
        <v>1</v>
      </c>
      <c r="H1994" s="16">
        <v>1</v>
      </c>
      <c r="I1994" s="16">
        <v>1</v>
      </c>
      <c r="J1994" s="16">
        <v>1</v>
      </c>
      <c r="K1994" s="16">
        <v>1</v>
      </c>
      <c r="L1994" s="16">
        <v>1</v>
      </c>
      <c r="M1994" s="16">
        <v>1</v>
      </c>
    </row>
    <row r="1995" spans="2:13" x14ac:dyDescent="0.25">
      <c r="B1995">
        <v>45</v>
      </c>
      <c r="C1995" t="s">
        <v>505</v>
      </c>
      <c r="D1995">
        <v>2028</v>
      </c>
      <c r="E1995">
        <v>0</v>
      </c>
      <c r="F1995">
        <v>1000000</v>
      </c>
      <c r="G1995" s="16">
        <v>1</v>
      </c>
      <c r="H1995" s="16">
        <v>1</v>
      </c>
      <c r="I1995" s="16">
        <v>1</v>
      </c>
      <c r="J1995" s="16">
        <v>1</v>
      </c>
      <c r="K1995" s="16">
        <v>1</v>
      </c>
      <c r="L1995" s="16">
        <v>1</v>
      </c>
      <c r="M1995" s="16">
        <v>1</v>
      </c>
    </row>
    <row r="1996" spans="2:13" x14ac:dyDescent="0.25">
      <c r="B1996">
        <v>45</v>
      </c>
      <c r="C1996" t="s">
        <v>505</v>
      </c>
      <c r="D1996">
        <v>2029</v>
      </c>
      <c r="E1996">
        <v>0</v>
      </c>
      <c r="F1996">
        <v>1000000</v>
      </c>
      <c r="G1996" s="16">
        <v>1</v>
      </c>
      <c r="H1996" s="16">
        <v>1</v>
      </c>
      <c r="I1996" s="16">
        <v>1</v>
      </c>
      <c r="J1996" s="16">
        <v>1</v>
      </c>
      <c r="K1996" s="16">
        <v>1</v>
      </c>
      <c r="L1996" s="16">
        <v>1</v>
      </c>
      <c r="M1996" s="16">
        <v>1</v>
      </c>
    </row>
    <row r="1997" spans="2:13" x14ac:dyDescent="0.25">
      <c r="B1997">
        <v>45</v>
      </c>
      <c r="C1997" t="s">
        <v>505</v>
      </c>
      <c r="D1997">
        <v>2030</v>
      </c>
      <c r="E1997">
        <v>0</v>
      </c>
      <c r="F1997">
        <v>1000000</v>
      </c>
      <c r="G1997" s="16">
        <v>1</v>
      </c>
      <c r="H1997" s="16">
        <v>1</v>
      </c>
      <c r="I1997" s="16">
        <v>1</v>
      </c>
      <c r="J1997" s="16">
        <v>1</v>
      </c>
      <c r="K1997" s="16">
        <v>1</v>
      </c>
      <c r="L1997" s="16">
        <v>1</v>
      </c>
      <c r="M1997" s="16">
        <v>1</v>
      </c>
    </row>
    <row r="1998" spans="2:13" x14ac:dyDescent="0.25">
      <c r="B1998">
        <v>45</v>
      </c>
      <c r="C1998" t="s">
        <v>505</v>
      </c>
      <c r="D1998">
        <v>2031</v>
      </c>
      <c r="E1998">
        <v>0</v>
      </c>
      <c r="F1998">
        <v>1000000</v>
      </c>
      <c r="G1998" s="16">
        <v>1</v>
      </c>
      <c r="H1998" s="16">
        <v>1</v>
      </c>
      <c r="I1998" s="16">
        <v>1</v>
      </c>
      <c r="J1998" s="16">
        <v>1</v>
      </c>
      <c r="K1998" s="16">
        <v>1</v>
      </c>
      <c r="L1998" s="16">
        <v>1</v>
      </c>
      <c r="M1998" s="16">
        <v>1</v>
      </c>
    </row>
    <row r="1999" spans="2:13" x14ac:dyDescent="0.25">
      <c r="B1999">
        <v>45</v>
      </c>
      <c r="C1999" t="s">
        <v>505</v>
      </c>
      <c r="D1999">
        <v>2032</v>
      </c>
      <c r="E1999">
        <v>0</v>
      </c>
      <c r="F1999">
        <v>1000000</v>
      </c>
      <c r="G1999" s="16">
        <v>1</v>
      </c>
      <c r="H1999" s="16">
        <v>1</v>
      </c>
      <c r="I1999" s="16">
        <v>1</v>
      </c>
      <c r="J1999" s="16">
        <v>1</v>
      </c>
      <c r="K1999" s="16">
        <v>1</v>
      </c>
      <c r="L1999" s="16">
        <v>1</v>
      </c>
      <c r="M1999" s="16">
        <v>1</v>
      </c>
    </row>
    <row r="2000" spans="2:13" x14ac:dyDescent="0.25">
      <c r="B2000">
        <v>45</v>
      </c>
      <c r="C2000" t="s">
        <v>505</v>
      </c>
      <c r="D2000">
        <v>2033</v>
      </c>
      <c r="E2000">
        <v>0</v>
      </c>
      <c r="F2000">
        <v>1000000</v>
      </c>
      <c r="G2000" s="16">
        <v>1</v>
      </c>
      <c r="H2000" s="16">
        <v>1</v>
      </c>
      <c r="I2000" s="16">
        <v>1</v>
      </c>
      <c r="J2000" s="16">
        <v>1</v>
      </c>
      <c r="K2000" s="16">
        <v>1</v>
      </c>
      <c r="L2000" s="16">
        <v>1</v>
      </c>
      <c r="M2000" s="16">
        <v>1</v>
      </c>
    </row>
    <row r="2001" spans="2:13" x14ac:dyDescent="0.25">
      <c r="B2001">
        <v>45</v>
      </c>
      <c r="C2001" t="s">
        <v>505</v>
      </c>
      <c r="D2001">
        <v>2034</v>
      </c>
      <c r="E2001">
        <v>0</v>
      </c>
      <c r="F2001">
        <v>1000000</v>
      </c>
      <c r="G2001" s="16">
        <v>1</v>
      </c>
      <c r="H2001" s="16">
        <v>1</v>
      </c>
      <c r="I2001" s="16">
        <v>1</v>
      </c>
      <c r="J2001" s="16">
        <v>1</v>
      </c>
      <c r="K2001" s="16">
        <v>1</v>
      </c>
      <c r="L2001" s="16">
        <v>1</v>
      </c>
      <c r="M2001" s="16">
        <v>1</v>
      </c>
    </row>
    <row r="2002" spans="2:13" x14ac:dyDescent="0.25">
      <c r="B2002">
        <v>45</v>
      </c>
      <c r="C2002" t="s">
        <v>505</v>
      </c>
      <c r="D2002">
        <v>2035</v>
      </c>
      <c r="E2002">
        <v>0</v>
      </c>
      <c r="F2002">
        <v>1000000</v>
      </c>
      <c r="G2002" s="16">
        <v>1</v>
      </c>
      <c r="H2002" s="16">
        <v>1</v>
      </c>
      <c r="I2002" s="16">
        <v>1</v>
      </c>
      <c r="J2002" s="16">
        <v>1</v>
      </c>
      <c r="K2002" s="16">
        <v>1</v>
      </c>
      <c r="L2002" s="16">
        <v>1</v>
      </c>
      <c r="M2002" s="16">
        <v>1</v>
      </c>
    </row>
    <row r="2003" spans="2:13" x14ac:dyDescent="0.25">
      <c r="B2003">
        <v>45</v>
      </c>
      <c r="C2003" t="s">
        <v>505</v>
      </c>
      <c r="D2003">
        <v>2036</v>
      </c>
      <c r="E2003">
        <v>0</v>
      </c>
      <c r="F2003">
        <v>1000000</v>
      </c>
      <c r="G2003" s="16">
        <v>1</v>
      </c>
      <c r="H2003" s="16">
        <v>1</v>
      </c>
      <c r="I2003" s="16">
        <v>1</v>
      </c>
      <c r="J2003" s="16">
        <v>1</v>
      </c>
      <c r="K2003" s="16">
        <v>1</v>
      </c>
      <c r="L2003" s="16">
        <v>1</v>
      </c>
      <c r="M2003" s="16">
        <v>1</v>
      </c>
    </row>
    <row r="2004" spans="2:13" x14ac:dyDescent="0.25">
      <c r="B2004">
        <v>45</v>
      </c>
      <c r="C2004" t="s">
        <v>505</v>
      </c>
      <c r="D2004">
        <v>2037</v>
      </c>
      <c r="E2004">
        <v>0</v>
      </c>
      <c r="F2004">
        <v>1000000</v>
      </c>
      <c r="G2004" s="16">
        <v>1</v>
      </c>
      <c r="H2004" s="16">
        <v>1</v>
      </c>
      <c r="I2004" s="16">
        <v>1</v>
      </c>
      <c r="J2004" s="16">
        <v>1</v>
      </c>
      <c r="K2004" s="16">
        <v>1</v>
      </c>
      <c r="L2004" s="16">
        <v>1</v>
      </c>
      <c r="M2004" s="16">
        <v>1</v>
      </c>
    </row>
    <row r="2005" spans="2:13" x14ac:dyDescent="0.25">
      <c r="B2005">
        <v>45</v>
      </c>
      <c r="C2005" t="s">
        <v>505</v>
      </c>
      <c r="D2005">
        <v>2038</v>
      </c>
      <c r="E2005">
        <v>0</v>
      </c>
      <c r="F2005">
        <v>1000000</v>
      </c>
      <c r="G2005" s="16">
        <v>1</v>
      </c>
      <c r="H2005" s="16">
        <v>1</v>
      </c>
      <c r="I2005" s="16">
        <v>1</v>
      </c>
      <c r="J2005" s="16">
        <v>1</v>
      </c>
      <c r="K2005" s="16">
        <v>1</v>
      </c>
      <c r="L2005" s="16">
        <v>1</v>
      </c>
      <c r="M2005" s="16">
        <v>1</v>
      </c>
    </row>
    <row r="2006" spans="2:13" x14ac:dyDescent="0.25">
      <c r="B2006">
        <v>45</v>
      </c>
      <c r="C2006" t="s">
        <v>505</v>
      </c>
      <c r="D2006">
        <v>2039</v>
      </c>
      <c r="E2006">
        <v>0</v>
      </c>
      <c r="F2006">
        <v>1000000</v>
      </c>
      <c r="G2006" s="16">
        <v>1</v>
      </c>
      <c r="H2006" s="16">
        <v>1</v>
      </c>
      <c r="I2006" s="16">
        <v>1</v>
      </c>
      <c r="J2006" s="16">
        <v>1</v>
      </c>
      <c r="K2006" s="16">
        <v>1</v>
      </c>
      <c r="L2006" s="16">
        <v>1</v>
      </c>
      <c r="M2006" s="16">
        <v>1</v>
      </c>
    </row>
    <row r="2007" spans="2:13" x14ac:dyDescent="0.25">
      <c r="B2007">
        <v>45</v>
      </c>
      <c r="C2007" t="s">
        <v>505</v>
      </c>
      <c r="D2007">
        <v>2040</v>
      </c>
      <c r="E2007">
        <v>0</v>
      </c>
      <c r="F2007">
        <v>1000000</v>
      </c>
      <c r="G2007" s="16">
        <v>1</v>
      </c>
      <c r="H2007" s="16">
        <v>1</v>
      </c>
      <c r="I2007" s="16">
        <v>1</v>
      </c>
      <c r="J2007" s="16">
        <v>1</v>
      </c>
      <c r="K2007" s="16">
        <v>1</v>
      </c>
      <c r="L2007" s="16">
        <v>1</v>
      </c>
      <c r="M2007" s="16">
        <v>1</v>
      </c>
    </row>
    <row r="2008" spans="2:13" x14ac:dyDescent="0.25">
      <c r="B2008">
        <v>45</v>
      </c>
      <c r="C2008" t="s">
        <v>505</v>
      </c>
      <c r="D2008">
        <v>2041</v>
      </c>
      <c r="E2008">
        <v>0</v>
      </c>
      <c r="F2008">
        <v>1000000</v>
      </c>
      <c r="G2008" s="16">
        <v>1</v>
      </c>
      <c r="H2008" s="16">
        <v>1</v>
      </c>
      <c r="I2008" s="16">
        <v>1</v>
      </c>
      <c r="J2008" s="16">
        <v>1</v>
      </c>
      <c r="K2008" s="16">
        <v>1</v>
      </c>
      <c r="L2008" s="16">
        <v>1</v>
      </c>
      <c r="M2008" s="16">
        <v>1</v>
      </c>
    </row>
    <row r="2009" spans="2:13" x14ac:dyDescent="0.25">
      <c r="B2009">
        <v>45</v>
      </c>
      <c r="C2009" t="s">
        <v>505</v>
      </c>
      <c r="D2009">
        <v>2042</v>
      </c>
      <c r="E2009">
        <v>0</v>
      </c>
      <c r="F2009">
        <v>1000000</v>
      </c>
      <c r="G2009" s="16">
        <v>1</v>
      </c>
      <c r="H2009" s="16">
        <v>1</v>
      </c>
      <c r="I2009" s="16">
        <v>1</v>
      </c>
      <c r="J2009" s="16">
        <v>1</v>
      </c>
      <c r="K2009" s="16">
        <v>1</v>
      </c>
      <c r="L2009" s="16">
        <v>1</v>
      </c>
      <c r="M2009" s="16">
        <v>1</v>
      </c>
    </row>
    <row r="2010" spans="2:13" x14ac:dyDescent="0.25">
      <c r="B2010">
        <v>45</v>
      </c>
      <c r="C2010" t="s">
        <v>505</v>
      </c>
      <c r="D2010">
        <v>2043</v>
      </c>
      <c r="E2010">
        <v>0</v>
      </c>
      <c r="F2010">
        <v>1000000</v>
      </c>
      <c r="G2010" s="16">
        <v>1</v>
      </c>
      <c r="H2010" s="16">
        <v>1</v>
      </c>
      <c r="I2010" s="16">
        <v>1</v>
      </c>
      <c r="J2010" s="16">
        <v>1</v>
      </c>
      <c r="K2010" s="16">
        <v>1</v>
      </c>
      <c r="L2010" s="16">
        <v>1</v>
      </c>
      <c r="M2010" s="16">
        <v>1</v>
      </c>
    </row>
    <row r="2011" spans="2:13" x14ac:dyDescent="0.25">
      <c r="B2011">
        <v>45</v>
      </c>
      <c r="C2011" t="s">
        <v>505</v>
      </c>
      <c r="D2011">
        <v>2044</v>
      </c>
      <c r="E2011">
        <v>0</v>
      </c>
      <c r="F2011">
        <v>1000000</v>
      </c>
      <c r="G2011" s="16">
        <v>1</v>
      </c>
      <c r="H2011" s="16">
        <v>1</v>
      </c>
      <c r="I2011" s="16">
        <v>1</v>
      </c>
      <c r="J2011" s="16">
        <v>1</v>
      </c>
      <c r="K2011" s="16">
        <v>1</v>
      </c>
      <c r="L2011" s="16">
        <v>1</v>
      </c>
      <c r="M2011" s="16">
        <v>1</v>
      </c>
    </row>
    <row r="2012" spans="2:13" x14ac:dyDescent="0.25">
      <c r="B2012">
        <v>45</v>
      </c>
      <c r="C2012" t="s">
        <v>505</v>
      </c>
      <c r="D2012">
        <v>2045</v>
      </c>
      <c r="E2012">
        <v>0</v>
      </c>
      <c r="F2012">
        <v>1000000</v>
      </c>
      <c r="G2012" s="16">
        <v>1</v>
      </c>
      <c r="H2012" s="16">
        <v>1</v>
      </c>
      <c r="I2012" s="16">
        <v>1</v>
      </c>
      <c r="J2012" s="16">
        <v>1</v>
      </c>
      <c r="K2012" s="16">
        <v>1</v>
      </c>
      <c r="L2012" s="16">
        <v>1</v>
      </c>
      <c r="M2012" s="16">
        <v>1</v>
      </c>
    </row>
    <row r="2013" spans="2:13" x14ac:dyDescent="0.25">
      <c r="B2013">
        <v>45</v>
      </c>
      <c r="C2013" t="s">
        <v>505</v>
      </c>
      <c r="D2013">
        <v>2046</v>
      </c>
      <c r="E2013">
        <v>0</v>
      </c>
      <c r="F2013">
        <v>1000000</v>
      </c>
      <c r="G2013" s="16">
        <v>1</v>
      </c>
      <c r="H2013" s="16">
        <v>1</v>
      </c>
      <c r="I2013" s="16">
        <v>1</v>
      </c>
      <c r="J2013" s="16">
        <v>1</v>
      </c>
      <c r="K2013" s="16">
        <v>1</v>
      </c>
      <c r="L2013" s="16">
        <v>1</v>
      </c>
      <c r="M2013" s="16">
        <v>1</v>
      </c>
    </row>
    <row r="2014" spans="2:13" x14ac:dyDescent="0.25">
      <c r="B2014">
        <v>45</v>
      </c>
      <c r="C2014" t="s">
        <v>505</v>
      </c>
      <c r="D2014">
        <v>2047</v>
      </c>
      <c r="E2014">
        <v>0</v>
      </c>
      <c r="F2014">
        <v>1000000</v>
      </c>
      <c r="G2014" s="16">
        <v>1</v>
      </c>
      <c r="H2014" s="16">
        <v>1</v>
      </c>
      <c r="I2014" s="16">
        <v>1</v>
      </c>
      <c r="J2014" s="16">
        <v>1</v>
      </c>
      <c r="K2014" s="16">
        <v>1</v>
      </c>
      <c r="L2014" s="16">
        <v>1</v>
      </c>
      <c r="M2014" s="16">
        <v>1</v>
      </c>
    </row>
    <row r="2015" spans="2:13" x14ac:dyDescent="0.25">
      <c r="B2015">
        <v>45</v>
      </c>
      <c r="C2015" t="s">
        <v>505</v>
      </c>
      <c r="D2015">
        <v>2048</v>
      </c>
      <c r="E2015">
        <v>0</v>
      </c>
      <c r="F2015">
        <v>1000000</v>
      </c>
      <c r="G2015" s="16">
        <v>1</v>
      </c>
      <c r="H2015" s="16">
        <v>1</v>
      </c>
      <c r="I2015" s="16">
        <v>1</v>
      </c>
      <c r="J2015" s="16">
        <v>1</v>
      </c>
      <c r="K2015" s="16">
        <v>1</v>
      </c>
      <c r="L2015" s="16">
        <v>1</v>
      </c>
      <c r="M2015" s="16">
        <v>1</v>
      </c>
    </row>
    <row r="2016" spans="2:13" x14ac:dyDescent="0.25">
      <c r="B2016">
        <v>45</v>
      </c>
      <c r="C2016" t="s">
        <v>505</v>
      </c>
      <c r="D2016">
        <v>2049</v>
      </c>
      <c r="E2016">
        <v>0</v>
      </c>
      <c r="F2016">
        <v>1000000</v>
      </c>
      <c r="G2016" s="16">
        <v>1</v>
      </c>
      <c r="H2016" s="16">
        <v>1</v>
      </c>
      <c r="I2016" s="16">
        <v>1</v>
      </c>
      <c r="J2016" s="16">
        <v>1</v>
      </c>
      <c r="K2016" s="16">
        <v>1</v>
      </c>
      <c r="L2016" s="16">
        <v>1</v>
      </c>
      <c r="M2016" s="16">
        <v>1</v>
      </c>
    </row>
    <row r="2017" spans="2:13" x14ac:dyDescent="0.25">
      <c r="B2017">
        <v>45</v>
      </c>
      <c r="C2017" t="s">
        <v>505</v>
      </c>
      <c r="D2017">
        <v>2050</v>
      </c>
      <c r="E2017">
        <v>0</v>
      </c>
      <c r="F2017">
        <v>1000000</v>
      </c>
      <c r="G2017" s="16">
        <v>1</v>
      </c>
      <c r="H2017" s="16">
        <v>1</v>
      </c>
      <c r="I2017" s="16">
        <v>1</v>
      </c>
      <c r="J2017" s="16">
        <v>1</v>
      </c>
      <c r="K2017" s="16">
        <v>1</v>
      </c>
      <c r="L2017" s="16">
        <v>1</v>
      </c>
      <c r="M2017" s="16">
        <v>1</v>
      </c>
    </row>
    <row r="2018" spans="2:13" x14ac:dyDescent="0.25">
      <c r="B2018">
        <v>46</v>
      </c>
      <c r="C2018" t="s">
        <v>509</v>
      </c>
      <c r="D2018">
        <v>2020</v>
      </c>
      <c r="E2018">
        <v>0</v>
      </c>
      <c r="F2018">
        <v>1000000</v>
      </c>
      <c r="G2018" s="16">
        <v>1</v>
      </c>
      <c r="H2018" s="16">
        <v>1</v>
      </c>
      <c r="I2018" s="16">
        <v>1</v>
      </c>
      <c r="J2018" s="16">
        <v>1</v>
      </c>
      <c r="K2018" s="16">
        <v>1</v>
      </c>
      <c r="L2018" s="16">
        <v>1</v>
      </c>
      <c r="M2018" s="16">
        <v>1</v>
      </c>
    </row>
    <row r="2019" spans="2:13" x14ac:dyDescent="0.25">
      <c r="B2019">
        <v>46</v>
      </c>
      <c r="C2019" t="s">
        <v>509</v>
      </c>
      <c r="D2019">
        <v>2021</v>
      </c>
      <c r="E2019">
        <v>0</v>
      </c>
      <c r="F2019">
        <v>1000000</v>
      </c>
      <c r="G2019" s="16">
        <v>1</v>
      </c>
      <c r="H2019" s="16">
        <v>1</v>
      </c>
      <c r="I2019" s="16">
        <v>1</v>
      </c>
      <c r="J2019" s="16">
        <v>1</v>
      </c>
      <c r="K2019" s="16">
        <v>1</v>
      </c>
      <c r="L2019" s="16">
        <v>1</v>
      </c>
      <c r="M2019" s="16">
        <v>1</v>
      </c>
    </row>
    <row r="2020" spans="2:13" x14ac:dyDescent="0.25">
      <c r="B2020">
        <v>46</v>
      </c>
      <c r="C2020" t="s">
        <v>509</v>
      </c>
      <c r="D2020">
        <v>2022</v>
      </c>
      <c r="E2020">
        <v>0</v>
      </c>
      <c r="F2020">
        <v>1000000</v>
      </c>
      <c r="G2020" s="16">
        <v>1</v>
      </c>
      <c r="H2020" s="16">
        <v>1</v>
      </c>
      <c r="I2020" s="16">
        <v>1</v>
      </c>
      <c r="J2020" s="16">
        <v>1</v>
      </c>
      <c r="K2020" s="16">
        <v>1</v>
      </c>
      <c r="L2020" s="16">
        <v>1</v>
      </c>
      <c r="M2020" s="16">
        <v>1</v>
      </c>
    </row>
    <row r="2021" spans="2:13" x14ac:dyDescent="0.25">
      <c r="B2021">
        <v>46</v>
      </c>
      <c r="C2021" t="s">
        <v>509</v>
      </c>
      <c r="D2021">
        <v>2023</v>
      </c>
      <c r="E2021">
        <v>0</v>
      </c>
      <c r="F2021">
        <v>1000000</v>
      </c>
      <c r="G2021" s="16">
        <v>1</v>
      </c>
      <c r="H2021" s="16">
        <v>1</v>
      </c>
      <c r="I2021" s="16">
        <v>1</v>
      </c>
      <c r="J2021" s="16">
        <v>1</v>
      </c>
      <c r="K2021" s="16">
        <v>1</v>
      </c>
      <c r="L2021" s="16">
        <v>1</v>
      </c>
      <c r="M2021" s="16">
        <v>1</v>
      </c>
    </row>
    <row r="2022" spans="2:13" x14ac:dyDescent="0.25">
      <c r="B2022">
        <v>46</v>
      </c>
      <c r="C2022" t="s">
        <v>509</v>
      </c>
      <c r="D2022">
        <v>2024</v>
      </c>
      <c r="E2022">
        <v>0</v>
      </c>
      <c r="F2022">
        <v>1000000</v>
      </c>
      <c r="G2022" s="16">
        <v>1</v>
      </c>
      <c r="H2022" s="16">
        <v>1</v>
      </c>
      <c r="I2022" s="16">
        <v>1</v>
      </c>
      <c r="J2022" s="16">
        <v>1</v>
      </c>
      <c r="K2022" s="16">
        <v>1</v>
      </c>
      <c r="L2022" s="16">
        <v>1</v>
      </c>
      <c r="M2022" s="16">
        <v>1</v>
      </c>
    </row>
    <row r="2023" spans="2:13" x14ac:dyDescent="0.25">
      <c r="B2023">
        <v>46</v>
      </c>
      <c r="C2023" t="s">
        <v>509</v>
      </c>
      <c r="D2023">
        <v>2025</v>
      </c>
      <c r="E2023">
        <v>0</v>
      </c>
      <c r="F2023">
        <v>1000000</v>
      </c>
      <c r="G2023" s="16">
        <v>1</v>
      </c>
      <c r="H2023" s="16">
        <v>1</v>
      </c>
      <c r="I2023" s="16">
        <v>1</v>
      </c>
      <c r="J2023" s="16">
        <v>1</v>
      </c>
      <c r="K2023" s="16">
        <v>1</v>
      </c>
      <c r="L2023" s="16">
        <v>1</v>
      </c>
      <c r="M2023" s="16">
        <v>1</v>
      </c>
    </row>
    <row r="2024" spans="2:13" x14ac:dyDescent="0.25">
      <c r="B2024">
        <v>46</v>
      </c>
      <c r="C2024" t="s">
        <v>509</v>
      </c>
      <c r="D2024">
        <v>2026</v>
      </c>
      <c r="E2024">
        <v>0</v>
      </c>
      <c r="F2024">
        <v>1000000</v>
      </c>
      <c r="G2024" s="16">
        <v>1</v>
      </c>
      <c r="H2024" s="16">
        <v>1</v>
      </c>
      <c r="I2024" s="16">
        <v>1</v>
      </c>
      <c r="J2024" s="16">
        <v>1</v>
      </c>
      <c r="K2024" s="16">
        <v>1</v>
      </c>
      <c r="L2024" s="16">
        <v>1</v>
      </c>
      <c r="M2024" s="16">
        <v>1</v>
      </c>
    </row>
    <row r="2025" spans="2:13" x14ac:dyDescent="0.25">
      <c r="B2025">
        <v>46</v>
      </c>
      <c r="C2025" t="s">
        <v>509</v>
      </c>
      <c r="D2025">
        <v>2027</v>
      </c>
      <c r="E2025">
        <v>0</v>
      </c>
      <c r="F2025">
        <v>1000000</v>
      </c>
      <c r="G2025" s="16">
        <v>1</v>
      </c>
      <c r="H2025" s="16">
        <v>1</v>
      </c>
      <c r="I2025" s="16">
        <v>1</v>
      </c>
      <c r="J2025" s="16">
        <v>1</v>
      </c>
      <c r="K2025" s="16">
        <v>1</v>
      </c>
      <c r="L2025" s="16">
        <v>1</v>
      </c>
      <c r="M2025" s="16">
        <v>1</v>
      </c>
    </row>
    <row r="2026" spans="2:13" x14ac:dyDescent="0.25">
      <c r="B2026">
        <v>46</v>
      </c>
      <c r="C2026" t="s">
        <v>509</v>
      </c>
      <c r="D2026">
        <v>2028</v>
      </c>
      <c r="E2026">
        <v>0</v>
      </c>
      <c r="F2026">
        <v>1000000</v>
      </c>
      <c r="G2026" s="16">
        <v>1</v>
      </c>
      <c r="H2026" s="16">
        <v>1</v>
      </c>
      <c r="I2026" s="16">
        <v>1</v>
      </c>
      <c r="J2026" s="16">
        <v>1</v>
      </c>
      <c r="K2026" s="16">
        <v>1</v>
      </c>
      <c r="L2026" s="16">
        <v>1</v>
      </c>
      <c r="M2026" s="16">
        <v>1</v>
      </c>
    </row>
    <row r="2027" spans="2:13" x14ac:dyDescent="0.25">
      <c r="B2027">
        <v>46</v>
      </c>
      <c r="C2027" t="s">
        <v>509</v>
      </c>
      <c r="D2027">
        <v>2029</v>
      </c>
      <c r="E2027">
        <v>0</v>
      </c>
      <c r="F2027">
        <v>1000000</v>
      </c>
      <c r="G2027" s="16">
        <v>1</v>
      </c>
      <c r="H2027" s="16">
        <v>1</v>
      </c>
      <c r="I2027" s="16">
        <v>1</v>
      </c>
      <c r="J2027" s="16">
        <v>1</v>
      </c>
      <c r="K2027" s="16">
        <v>1</v>
      </c>
      <c r="L2027" s="16">
        <v>1</v>
      </c>
      <c r="M2027" s="16">
        <v>1</v>
      </c>
    </row>
    <row r="2028" spans="2:13" x14ac:dyDescent="0.25">
      <c r="B2028">
        <v>46</v>
      </c>
      <c r="C2028" t="s">
        <v>509</v>
      </c>
      <c r="D2028">
        <v>2030</v>
      </c>
      <c r="E2028">
        <v>0</v>
      </c>
      <c r="F2028">
        <v>1000000</v>
      </c>
      <c r="G2028" s="16">
        <v>1</v>
      </c>
      <c r="H2028" s="16">
        <v>1</v>
      </c>
      <c r="I2028" s="16">
        <v>1</v>
      </c>
      <c r="J2028" s="16">
        <v>1</v>
      </c>
      <c r="K2028" s="16">
        <v>1</v>
      </c>
      <c r="L2028" s="16">
        <v>1</v>
      </c>
      <c r="M2028" s="16">
        <v>1</v>
      </c>
    </row>
    <row r="2029" spans="2:13" x14ac:dyDescent="0.25">
      <c r="B2029">
        <v>46</v>
      </c>
      <c r="C2029" t="s">
        <v>509</v>
      </c>
      <c r="D2029">
        <v>2031</v>
      </c>
      <c r="E2029">
        <v>0</v>
      </c>
      <c r="F2029">
        <v>1000000</v>
      </c>
      <c r="G2029" s="16">
        <v>1</v>
      </c>
      <c r="H2029" s="16">
        <v>1</v>
      </c>
      <c r="I2029" s="16">
        <v>1</v>
      </c>
      <c r="J2029" s="16">
        <v>1</v>
      </c>
      <c r="K2029" s="16">
        <v>1</v>
      </c>
      <c r="L2029" s="16">
        <v>1</v>
      </c>
      <c r="M2029" s="16">
        <v>1</v>
      </c>
    </row>
    <row r="2030" spans="2:13" x14ac:dyDescent="0.25">
      <c r="B2030">
        <v>46</v>
      </c>
      <c r="C2030" t="s">
        <v>509</v>
      </c>
      <c r="D2030">
        <v>2032</v>
      </c>
      <c r="E2030">
        <v>0</v>
      </c>
      <c r="F2030">
        <v>1000000</v>
      </c>
      <c r="G2030" s="16">
        <v>1</v>
      </c>
      <c r="H2030" s="16">
        <v>1</v>
      </c>
      <c r="I2030" s="16">
        <v>1</v>
      </c>
      <c r="J2030" s="16">
        <v>1</v>
      </c>
      <c r="K2030" s="16">
        <v>1</v>
      </c>
      <c r="L2030" s="16">
        <v>1</v>
      </c>
      <c r="M2030" s="16">
        <v>1</v>
      </c>
    </row>
    <row r="2031" spans="2:13" x14ac:dyDescent="0.25">
      <c r="B2031">
        <v>46</v>
      </c>
      <c r="C2031" t="s">
        <v>509</v>
      </c>
      <c r="D2031">
        <v>2033</v>
      </c>
      <c r="E2031">
        <v>0</v>
      </c>
      <c r="F2031">
        <v>1000000</v>
      </c>
      <c r="G2031" s="16">
        <v>1</v>
      </c>
      <c r="H2031" s="16">
        <v>1</v>
      </c>
      <c r="I2031" s="16">
        <v>1</v>
      </c>
      <c r="J2031" s="16">
        <v>1</v>
      </c>
      <c r="K2031" s="16">
        <v>1</v>
      </c>
      <c r="L2031" s="16">
        <v>1</v>
      </c>
      <c r="M2031" s="16">
        <v>1</v>
      </c>
    </row>
    <row r="2032" spans="2:13" x14ac:dyDescent="0.25">
      <c r="B2032">
        <v>46</v>
      </c>
      <c r="C2032" t="s">
        <v>509</v>
      </c>
      <c r="D2032">
        <v>2034</v>
      </c>
      <c r="E2032">
        <v>0</v>
      </c>
      <c r="F2032">
        <v>1000000</v>
      </c>
      <c r="G2032" s="16">
        <v>1</v>
      </c>
      <c r="H2032" s="16">
        <v>1</v>
      </c>
      <c r="I2032" s="16">
        <v>1</v>
      </c>
      <c r="J2032" s="16">
        <v>1</v>
      </c>
      <c r="K2032" s="16">
        <v>1</v>
      </c>
      <c r="L2032" s="16">
        <v>1</v>
      </c>
      <c r="M2032" s="16">
        <v>1</v>
      </c>
    </row>
    <row r="2033" spans="2:13" x14ac:dyDescent="0.25">
      <c r="B2033">
        <v>46</v>
      </c>
      <c r="C2033" t="s">
        <v>509</v>
      </c>
      <c r="D2033">
        <v>2035</v>
      </c>
      <c r="E2033">
        <v>0</v>
      </c>
      <c r="F2033">
        <v>1000000</v>
      </c>
      <c r="G2033" s="16">
        <v>1</v>
      </c>
      <c r="H2033" s="16">
        <v>1</v>
      </c>
      <c r="I2033" s="16">
        <v>1</v>
      </c>
      <c r="J2033" s="16">
        <v>1</v>
      </c>
      <c r="K2033" s="16">
        <v>1</v>
      </c>
      <c r="L2033" s="16">
        <v>1</v>
      </c>
      <c r="M2033" s="16">
        <v>1</v>
      </c>
    </row>
    <row r="2034" spans="2:13" x14ac:dyDescent="0.25">
      <c r="B2034">
        <v>46</v>
      </c>
      <c r="C2034" t="s">
        <v>509</v>
      </c>
      <c r="D2034">
        <v>2036</v>
      </c>
      <c r="E2034">
        <v>0</v>
      </c>
      <c r="F2034">
        <v>1000000</v>
      </c>
      <c r="G2034" s="16">
        <v>1</v>
      </c>
      <c r="H2034" s="16">
        <v>1</v>
      </c>
      <c r="I2034" s="16">
        <v>1</v>
      </c>
      <c r="J2034" s="16">
        <v>1</v>
      </c>
      <c r="K2034" s="16">
        <v>1</v>
      </c>
      <c r="L2034" s="16">
        <v>1</v>
      </c>
      <c r="M2034" s="16">
        <v>1</v>
      </c>
    </row>
    <row r="2035" spans="2:13" x14ac:dyDescent="0.25">
      <c r="B2035">
        <v>46</v>
      </c>
      <c r="C2035" t="s">
        <v>509</v>
      </c>
      <c r="D2035">
        <v>2037</v>
      </c>
      <c r="E2035">
        <v>0</v>
      </c>
      <c r="F2035">
        <v>1000000</v>
      </c>
      <c r="G2035" s="16">
        <v>1</v>
      </c>
      <c r="H2035" s="16">
        <v>1</v>
      </c>
      <c r="I2035" s="16">
        <v>1</v>
      </c>
      <c r="J2035" s="16">
        <v>1</v>
      </c>
      <c r="K2035" s="16">
        <v>1</v>
      </c>
      <c r="L2035" s="16">
        <v>1</v>
      </c>
      <c r="M2035" s="16">
        <v>1</v>
      </c>
    </row>
    <row r="2036" spans="2:13" x14ac:dyDescent="0.25">
      <c r="B2036">
        <v>46</v>
      </c>
      <c r="C2036" t="s">
        <v>509</v>
      </c>
      <c r="D2036">
        <v>2038</v>
      </c>
      <c r="E2036">
        <v>0</v>
      </c>
      <c r="F2036">
        <v>1000000</v>
      </c>
      <c r="G2036" s="16">
        <v>1</v>
      </c>
      <c r="H2036" s="16">
        <v>1</v>
      </c>
      <c r="I2036" s="16">
        <v>1</v>
      </c>
      <c r="J2036" s="16">
        <v>1</v>
      </c>
      <c r="K2036" s="16">
        <v>1</v>
      </c>
      <c r="L2036" s="16">
        <v>1</v>
      </c>
      <c r="M2036" s="16">
        <v>1</v>
      </c>
    </row>
    <row r="2037" spans="2:13" x14ac:dyDescent="0.25">
      <c r="B2037">
        <v>46</v>
      </c>
      <c r="C2037" t="s">
        <v>509</v>
      </c>
      <c r="D2037">
        <v>2039</v>
      </c>
      <c r="E2037">
        <v>0</v>
      </c>
      <c r="F2037">
        <v>1000000</v>
      </c>
      <c r="G2037" s="16">
        <v>1</v>
      </c>
      <c r="H2037" s="16">
        <v>1</v>
      </c>
      <c r="I2037" s="16">
        <v>1</v>
      </c>
      <c r="J2037" s="16">
        <v>1</v>
      </c>
      <c r="K2037" s="16">
        <v>1</v>
      </c>
      <c r="L2037" s="16">
        <v>1</v>
      </c>
      <c r="M2037" s="16">
        <v>1</v>
      </c>
    </row>
    <row r="2038" spans="2:13" x14ac:dyDescent="0.25">
      <c r="B2038">
        <v>46</v>
      </c>
      <c r="C2038" t="s">
        <v>509</v>
      </c>
      <c r="D2038">
        <v>2040</v>
      </c>
      <c r="E2038">
        <v>0</v>
      </c>
      <c r="F2038">
        <v>1000000</v>
      </c>
      <c r="G2038" s="16">
        <v>1</v>
      </c>
      <c r="H2038" s="16">
        <v>1</v>
      </c>
      <c r="I2038" s="16">
        <v>1</v>
      </c>
      <c r="J2038" s="16">
        <v>1</v>
      </c>
      <c r="K2038" s="16">
        <v>1</v>
      </c>
      <c r="L2038" s="16">
        <v>1</v>
      </c>
      <c r="M2038" s="16">
        <v>1</v>
      </c>
    </row>
    <row r="2039" spans="2:13" x14ac:dyDescent="0.25">
      <c r="B2039">
        <v>46</v>
      </c>
      <c r="C2039" t="s">
        <v>509</v>
      </c>
      <c r="D2039">
        <v>2041</v>
      </c>
      <c r="E2039">
        <v>0</v>
      </c>
      <c r="F2039">
        <v>1000000</v>
      </c>
      <c r="G2039" s="16">
        <v>1</v>
      </c>
      <c r="H2039" s="16">
        <v>1</v>
      </c>
      <c r="I2039" s="16">
        <v>1</v>
      </c>
      <c r="J2039" s="16">
        <v>1</v>
      </c>
      <c r="K2039" s="16">
        <v>1</v>
      </c>
      <c r="L2039" s="16">
        <v>1</v>
      </c>
      <c r="M2039" s="16">
        <v>1</v>
      </c>
    </row>
    <row r="2040" spans="2:13" x14ac:dyDescent="0.25">
      <c r="B2040">
        <v>46</v>
      </c>
      <c r="C2040" t="s">
        <v>509</v>
      </c>
      <c r="D2040">
        <v>2042</v>
      </c>
      <c r="E2040">
        <v>0</v>
      </c>
      <c r="F2040">
        <v>1000000</v>
      </c>
      <c r="G2040" s="16">
        <v>1</v>
      </c>
      <c r="H2040" s="16">
        <v>1</v>
      </c>
      <c r="I2040" s="16">
        <v>1</v>
      </c>
      <c r="J2040" s="16">
        <v>1</v>
      </c>
      <c r="K2040" s="16">
        <v>1</v>
      </c>
      <c r="L2040" s="16">
        <v>1</v>
      </c>
      <c r="M2040" s="16">
        <v>1</v>
      </c>
    </row>
    <row r="2041" spans="2:13" x14ac:dyDescent="0.25">
      <c r="B2041">
        <v>46</v>
      </c>
      <c r="C2041" t="s">
        <v>509</v>
      </c>
      <c r="D2041">
        <v>2043</v>
      </c>
      <c r="E2041">
        <v>0</v>
      </c>
      <c r="F2041">
        <v>1000000</v>
      </c>
      <c r="G2041" s="16">
        <v>1</v>
      </c>
      <c r="H2041" s="16">
        <v>1</v>
      </c>
      <c r="I2041" s="16">
        <v>1</v>
      </c>
      <c r="J2041" s="16">
        <v>1</v>
      </c>
      <c r="K2041" s="16">
        <v>1</v>
      </c>
      <c r="L2041" s="16">
        <v>1</v>
      </c>
      <c r="M2041" s="16">
        <v>1</v>
      </c>
    </row>
    <row r="2042" spans="2:13" x14ac:dyDescent="0.25">
      <c r="B2042">
        <v>46</v>
      </c>
      <c r="C2042" t="s">
        <v>509</v>
      </c>
      <c r="D2042">
        <v>2044</v>
      </c>
      <c r="E2042">
        <v>0</v>
      </c>
      <c r="F2042">
        <v>1000000</v>
      </c>
      <c r="G2042" s="16">
        <v>1</v>
      </c>
      <c r="H2042" s="16">
        <v>1</v>
      </c>
      <c r="I2042" s="16">
        <v>1</v>
      </c>
      <c r="J2042" s="16">
        <v>1</v>
      </c>
      <c r="K2042" s="16">
        <v>1</v>
      </c>
      <c r="L2042" s="16">
        <v>1</v>
      </c>
      <c r="M2042" s="16">
        <v>1</v>
      </c>
    </row>
    <row r="2043" spans="2:13" x14ac:dyDescent="0.25">
      <c r="B2043">
        <v>46</v>
      </c>
      <c r="C2043" t="s">
        <v>509</v>
      </c>
      <c r="D2043">
        <v>2045</v>
      </c>
      <c r="E2043">
        <v>0</v>
      </c>
      <c r="F2043">
        <v>1000000</v>
      </c>
      <c r="G2043" s="16">
        <v>1</v>
      </c>
      <c r="H2043" s="16">
        <v>1</v>
      </c>
      <c r="I2043" s="16">
        <v>1</v>
      </c>
      <c r="J2043" s="16">
        <v>1</v>
      </c>
      <c r="K2043" s="16">
        <v>1</v>
      </c>
      <c r="L2043" s="16">
        <v>1</v>
      </c>
      <c r="M2043" s="16">
        <v>1</v>
      </c>
    </row>
    <row r="2044" spans="2:13" x14ac:dyDescent="0.25">
      <c r="B2044">
        <v>46</v>
      </c>
      <c r="C2044" t="s">
        <v>509</v>
      </c>
      <c r="D2044">
        <v>2046</v>
      </c>
      <c r="E2044">
        <v>0</v>
      </c>
      <c r="F2044">
        <v>1000000</v>
      </c>
      <c r="G2044" s="16">
        <v>1</v>
      </c>
      <c r="H2044" s="16">
        <v>1</v>
      </c>
      <c r="I2044" s="16">
        <v>1</v>
      </c>
      <c r="J2044" s="16">
        <v>1</v>
      </c>
      <c r="K2044" s="16">
        <v>1</v>
      </c>
      <c r="L2044" s="16">
        <v>1</v>
      </c>
      <c r="M2044" s="16">
        <v>1</v>
      </c>
    </row>
    <row r="2045" spans="2:13" x14ac:dyDescent="0.25">
      <c r="B2045">
        <v>46</v>
      </c>
      <c r="C2045" t="s">
        <v>509</v>
      </c>
      <c r="D2045">
        <v>2047</v>
      </c>
      <c r="E2045">
        <v>0</v>
      </c>
      <c r="F2045">
        <v>1000000</v>
      </c>
      <c r="G2045" s="16">
        <v>1</v>
      </c>
      <c r="H2045" s="16">
        <v>1</v>
      </c>
      <c r="I2045" s="16">
        <v>1</v>
      </c>
      <c r="J2045" s="16">
        <v>1</v>
      </c>
      <c r="K2045" s="16">
        <v>1</v>
      </c>
      <c r="L2045" s="16">
        <v>1</v>
      </c>
      <c r="M2045" s="16">
        <v>1</v>
      </c>
    </row>
    <row r="2046" spans="2:13" x14ac:dyDescent="0.25">
      <c r="B2046">
        <v>46</v>
      </c>
      <c r="C2046" t="s">
        <v>509</v>
      </c>
      <c r="D2046">
        <v>2048</v>
      </c>
      <c r="E2046">
        <v>0</v>
      </c>
      <c r="F2046">
        <v>1000000</v>
      </c>
      <c r="G2046" s="16">
        <v>1</v>
      </c>
      <c r="H2046" s="16">
        <v>1</v>
      </c>
      <c r="I2046" s="16">
        <v>1</v>
      </c>
      <c r="J2046" s="16">
        <v>1</v>
      </c>
      <c r="K2046" s="16">
        <v>1</v>
      </c>
      <c r="L2046" s="16">
        <v>1</v>
      </c>
      <c r="M2046" s="16">
        <v>1</v>
      </c>
    </row>
    <row r="2047" spans="2:13" x14ac:dyDescent="0.25">
      <c r="B2047">
        <v>46</v>
      </c>
      <c r="C2047" t="s">
        <v>509</v>
      </c>
      <c r="D2047">
        <v>2049</v>
      </c>
      <c r="E2047">
        <v>0</v>
      </c>
      <c r="F2047">
        <v>1000000</v>
      </c>
      <c r="G2047" s="16">
        <v>1</v>
      </c>
      <c r="H2047" s="16">
        <v>1</v>
      </c>
      <c r="I2047" s="16">
        <v>1</v>
      </c>
      <c r="J2047" s="16">
        <v>1</v>
      </c>
      <c r="K2047" s="16">
        <v>1</v>
      </c>
      <c r="L2047" s="16">
        <v>1</v>
      </c>
      <c r="M2047" s="16">
        <v>1</v>
      </c>
    </row>
    <row r="2048" spans="2:13" x14ac:dyDescent="0.25">
      <c r="B2048">
        <v>46</v>
      </c>
      <c r="C2048" t="s">
        <v>509</v>
      </c>
      <c r="D2048">
        <v>2050</v>
      </c>
      <c r="E2048">
        <v>0</v>
      </c>
      <c r="F2048">
        <v>1000000</v>
      </c>
      <c r="G2048" s="16">
        <v>1</v>
      </c>
      <c r="H2048" s="16">
        <v>1</v>
      </c>
      <c r="I2048" s="16">
        <v>1</v>
      </c>
      <c r="J2048" s="16">
        <v>1</v>
      </c>
      <c r="K2048" s="16">
        <v>1</v>
      </c>
      <c r="L2048" s="16">
        <v>1</v>
      </c>
      <c r="M2048" s="16">
        <v>1</v>
      </c>
    </row>
    <row r="2049" spans="2:13" x14ac:dyDescent="0.25">
      <c r="B2049">
        <v>47</v>
      </c>
      <c r="C2049" t="s">
        <v>512</v>
      </c>
      <c r="D2049">
        <v>2020</v>
      </c>
      <c r="E2049">
        <v>0</v>
      </c>
      <c r="F2049">
        <v>1000000</v>
      </c>
      <c r="G2049" s="16">
        <v>1</v>
      </c>
      <c r="H2049" s="16">
        <v>1</v>
      </c>
      <c r="I2049" s="16">
        <v>1</v>
      </c>
      <c r="J2049" s="16">
        <v>1</v>
      </c>
      <c r="K2049" s="16">
        <v>1</v>
      </c>
      <c r="L2049" s="16">
        <v>1</v>
      </c>
      <c r="M2049" s="16">
        <v>1</v>
      </c>
    </row>
    <row r="2050" spans="2:13" x14ac:dyDescent="0.25">
      <c r="B2050">
        <v>47</v>
      </c>
      <c r="C2050" t="s">
        <v>512</v>
      </c>
      <c r="D2050">
        <v>2021</v>
      </c>
      <c r="E2050">
        <v>0</v>
      </c>
      <c r="F2050">
        <v>1000000</v>
      </c>
      <c r="G2050" s="16">
        <v>1</v>
      </c>
      <c r="H2050" s="16">
        <v>1</v>
      </c>
      <c r="I2050" s="16">
        <v>1</v>
      </c>
      <c r="J2050" s="16">
        <v>1</v>
      </c>
      <c r="K2050" s="16">
        <v>1</v>
      </c>
      <c r="L2050" s="16">
        <v>1</v>
      </c>
      <c r="M2050" s="16">
        <v>1</v>
      </c>
    </row>
    <row r="2051" spans="2:13" x14ac:dyDescent="0.25">
      <c r="B2051">
        <v>47</v>
      </c>
      <c r="C2051" t="s">
        <v>512</v>
      </c>
      <c r="D2051">
        <v>2022</v>
      </c>
      <c r="E2051">
        <v>0</v>
      </c>
      <c r="F2051">
        <v>1000000</v>
      </c>
      <c r="G2051" s="16">
        <v>1</v>
      </c>
      <c r="H2051" s="16">
        <v>1</v>
      </c>
      <c r="I2051" s="16">
        <v>1</v>
      </c>
      <c r="J2051" s="16">
        <v>1</v>
      </c>
      <c r="K2051" s="16">
        <v>1</v>
      </c>
      <c r="L2051" s="16">
        <v>1</v>
      </c>
      <c r="M2051" s="16">
        <v>1</v>
      </c>
    </row>
    <row r="2052" spans="2:13" x14ac:dyDescent="0.25">
      <c r="B2052">
        <v>47</v>
      </c>
      <c r="C2052" t="s">
        <v>512</v>
      </c>
      <c r="D2052">
        <v>2023</v>
      </c>
      <c r="E2052">
        <v>0</v>
      </c>
      <c r="F2052">
        <v>1000000</v>
      </c>
      <c r="G2052" s="16">
        <v>1</v>
      </c>
      <c r="H2052" s="16">
        <v>1</v>
      </c>
      <c r="I2052" s="16">
        <v>1</v>
      </c>
      <c r="J2052" s="16">
        <v>1</v>
      </c>
      <c r="K2052" s="16">
        <v>1</v>
      </c>
      <c r="L2052" s="16">
        <v>1</v>
      </c>
      <c r="M2052" s="16">
        <v>1</v>
      </c>
    </row>
    <row r="2053" spans="2:13" x14ac:dyDescent="0.25">
      <c r="B2053">
        <v>47</v>
      </c>
      <c r="C2053" t="s">
        <v>512</v>
      </c>
      <c r="D2053">
        <v>2024</v>
      </c>
      <c r="E2053">
        <v>0</v>
      </c>
      <c r="F2053">
        <v>1000000</v>
      </c>
      <c r="G2053" s="16">
        <v>1</v>
      </c>
      <c r="H2053" s="16">
        <v>1</v>
      </c>
      <c r="I2053" s="16">
        <v>1</v>
      </c>
      <c r="J2053" s="16">
        <v>1</v>
      </c>
      <c r="K2053" s="16">
        <v>1</v>
      </c>
      <c r="L2053" s="16">
        <v>1</v>
      </c>
      <c r="M2053" s="16">
        <v>1</v>
      </c>
    </row>
    <row r="2054" spans="2:13" x14ac:dyDescent="0.25">
      <c r="B2054">
        <v>47</v>
      </c>
      <c r="C2054" t="s">
        <v>512</v>
      </c>
      <c r="D2054">
        <v>2025</v>
      </c>
      <c r="E2054">
        <v>0</v>
      </c>
      <c r="F2054">
        <v>1000000</v>
      </c>
      <c r="G2054" s="16">
        <v>1</v>
      </c>
      <c r="H2054" s="16">
        <v>1</v>
      </c>
      <c r="I2054" s="16">
        <v>1</v>
      </c>
      <c r="J2054" s="16">
        <v>1</v>
      </c>
      <c r="K2054" s="16">
        <v>1</v>
      </c>
      <c r="L2054" s="16">
        <v>1</v>
      </c>
      <c r="M2054" s="16">
        <v>1</v>
      </c>
    </row>
    <row r="2055" spans="2:13" x14ac:dyDescent="0.25">
      <c r="B2055">
        <v>47</v>
      </c>
      <c r="C2055" t="s">
        <v>512</v>
      </c>
      <c r="D2055">
        <v>2026</v>
      </c>
      <c r="E2055">
        <v>0</v>
      </c>
      <c r="F2055">
        <v>1000000</v>
      </c>
      <c r="G2055" s="16">
        <v>1</v>
      </c>
      <c r="H2055" s="16">
        <v>1</v>
      </c>
      <c r="I2055" s="16">
        <v>1</v>
      </c>
      <c r="J2055" s="16">
        <v>1</v>
      </c>
      <c r="K2055" s="16">
        <v>1</v>
      </c>
      <c r="L2055" s="16">
        <v>1</v>
      </c>
      <c r="M2055" s="16">
        <v>1</v>
      </c>
    </row>
    <row r="2056" spans="2:13" x14ac:dyDescent="0.25">
      <c r="B2056">
        <v>47</v>
      </c>
      <c r="C2056" t="s">
        <v>512</v>
      </c>
      <c r="D2056">
        <v>2027</v>
      </c>
      <c r="E2056">
        <v>0</v>
      </c>
      <c r="F2056">
        <v>1000000</v>
      </c>
      <c r="G2056" s="16">
        <v>1</v>
      </c>
      <c r="H2056" s="16">
        <v>1</v>
      </c>
      <c r="I2056" s="16">
        <v>1</v>
      </c>
      <c r="J2056" s="16">
        <v>1</v>
      </c>
      <c r="K2056" s="16">
        <v>1</v>
      </c>
      <c r="L2056" s="16">
        <v>1</v>
      </c>
      <c r="M2056" s="16">
        <v>1</v>
      </c>
    </row>
    <row r="2057" spans="2:13" x14ac:dyDescent="0.25">
      <c r="B2057">
        <v>47</v>
      </c>
      <c r="C2057" t="s">
        <v>512</v>
      </c>
      <c r="D2057">
        <v>2028</v>
      </c>
      <c r="E2057">
        <v>0</v>
      </c>
      <c r="F2057">
        <v>1000000</v>
      </c>
      <c r="G2057" s="16">
        <v>1</v>
      </c>
      <c r="H2057" s="16">
        <v>1</v>
      </c>
      <c r="I2057" s="16">
        <v>1</v>
      </c>
      <c r="J2057" s="16">
        <v>1</v>
      </c>
      <c r="K2057" s="16">
        <v>1</v>
      </c>
      <c r="L2057" s="16">
        <v>1</v>
      </c>
      <c r="M2057" s="16">
        <v>1</v>
      </c>
    </row>
    <row r="2058" spans="2:13" x14ac:dyDescent="0.25">
      <c r="B2058">
        <v>47</v>
      </c>
      <c r="C2058" t="s">
        <v>512</v>
      </c>
      <c r="D2058">
        <v>2029</v>
      </c>
      <c r="E2058">
        <v>0</v>
      </c>
      <c r="F2058">
        <v>1000000</v>
      </c>
      <c r="G2058" s="16">
        <v>1</v>
      </c>
      <c r="H2058" s="16">
        <v>1</v>
      </c>
      <c r="I2058" s="16">
        <v>1</v>
      </c>
      <c r="J2058" s="16">
        <v>1</v>
      </c>
      <c r="K2058" s="16">
        <v>1</v>
      </c>
      <c r="L2058" s="16">
        <v>1</v>
      </c>
      <c r="M2058" s="16">
        <v>1</v>
      </c>
    </row>
    <row r="2059" spans="2:13" x14ac:dyDescent="0.25">
      <c r="B2059">
        <v>47</v>
      </c>
      <c r="C2059" t="s">
        <v>512</v>
      </c>
      <c r="D2059">
        <v>2030</v>
      </c>
      <c r="E2059">
        <v>0</v>
      </c>
      <c r="F2059">
        <v>1000000</v>
      </c>
      <c r="G2059" s="16">
        <v>1</v>
      </c>
      <c r="H2059" s="16">
        <v>1</v>
      </c>
      <c r="I2059" s="16">
        <v>1</v>
      </c>
      <c r="J2059" s="16">
        <v>1</v>
      </c>
      <c r="K2059" s="16">
        <v>1</v>
      </c>
      <c r="L2059" s="16">
        <v>1</v>
      </c>
      <c r="M2059" s="16">
        <v>1</v>
      </c>
    </row>
    <row r="2060" spans="2:13" x14ac:dyDescent="0.25">
      <c r="B2060">
        <v>47</v>
      </c>
      <c r="C2060" t="s">
        <v>512</v>
      </c>
      <c r="D2060">
        <v>2031</v>
      </c>
      <c r="E2060">
        <v>0</v>
      </c>
      <c r="F2060">
        <v>1000000</v>
      </c>
      <c r="G2060" s="16">
        <v>1</v>
      </c>
      <c r="H2060" s="16">
        <v>1</v>
      </c>
      <c r="I2060" s="16">
        <v>1</v>
      </c>
      <c r="J2060" s="16">
        <v>1</v>
      </c>
      <c r="K2060" s="16">
        <v>1</v>
      </c>
      <c r="L2060" s="16">
        <v>1</v>
      </c>
      <c r="M2060" s="16">
        <v>1</v>
      </c>
    </row>
    <row r="2061" spans="2:13" x14ac:dyDescent="0.25">
      <c r="B2061">
        <v>47</v>
      </c>
      <c r="C2061" t="s">
        <v>512</v>
      </c>
      <c r="D2061">
        <v>2032</v>
      </c>
      <c r="E2061">
        <v>0</v>
      </c>
      <c r="F2061">
        <v>1000000</v>
      </c>
      <c r="G2061" s="16">
        <v>1</v>
      </c>
      <c r="H2061" s="16">
        <v>1</v>
      </c>
      <c r="I2061" s="16">
        <v>1</v>
      </c>
      <c r="J2061" s="16">
        <v>1</v>
      </c>
      <c r="K2061" s="16">
        <v>1</v>
      </c>
      <c r="L2061" s="16">
        <v>1</v>
      </c>
      <c r="M2061" s="16">
        <v>1</v>
      </c>
    </row>
    <row r="2062" spans="2:13" x14ac:dyDescent="0.25">
      <c r="B2062">
        <v>47</v>
      </c>
      <c r="C2062" t="s">
        <v>512</v>
      </c>
      <c r="D2062">
        <v>2033</v>
      </c>
      <c r="E2062">
        <v>0</v>
      </c>
      <c r="F2062">
        <v>1000000</v>
      </c>
      <c r="G2062" s="16">
        <v>1</v>
      </c>
      <c r="H2062" s="16">
        <v>1</v>
      </c>
      <c r="I2062" s="16">
        <v>1</v>
      </c>
      <c r="J2062" s="16">
        <v>1</v>
      </c>
      <c r="K2062" s="16">
        <v>1</v>
      </c>
      <c r="L2062" s="16">
        <v>1</v>
      </c>
      <c r="M2062" s="16">
        <v>1</v>
      </c>
    </row>
    <row r="2063" spans="2:13" x14ac:dyDescent="0.25">
      <c r="B2063">
        <v>47</v>
      </c>
      <c r="C2063" t="s">
        <v>512</v>
      </c>
      <c r="D2063">
        <v>2034</v>
      </c>
      <c r="E2063">
        <v>0</v>
      </c>
      <c r="F2063">
        <v>1000000</v>
      </c>
      <c r="G2063" s="16">
        <v>1</v>
      </c>
      <c r="H2063" s="16">
        <v>1</v>
      </c>
      <c r="I2063" s="16">
        <v>1</v>
      </c>
      <c r="J2063" s="16">
        <v>1</v>
      </c>
      <c r="K2063" s="16">
        <v>1</v>
      </c>
      <c r="L2063" s="16">
        <v>1</v>
      </c>
      <c r="M2063" s="16">
        <v>1</v>
      </c>
    </row>
    <row r="2064" spans="2:13" x14ac:dyDescent="0.25">
      <c r="B2064">
        <v>47</v>
      </c>
      <c r="C2064" t="s">
        <v>512</v>
      </c>
      <c r="D2064">
        <v>2035</v>
      </c>
      <c r="E2064">
        <v>0</v>
      </c>
      <c r="F2064">
        <v>1000000</v>
      </c>
      <c r="G2064" s="16">
        <v>1</v>
      </c>
      <c r="H2064" s="16">
        <v>1</v>
      </c>
      <c r="I2064" s="16">
        <v>1</v>
      </c>
      <c r="J2064" s="16">
        <v>1</v>
      </c>
      <c r="K2064" s="16">
        <v>1</v>
      </c>
      <c r="L2064" s="16">
        <v>1</v>
      </c>
      <c r="M2064" s="16">
        <v>1</v>
      </c>
    </row>
    <row r="2065" spans="2:13" x14ac:dyDescent="0.25">
      <c r="B2065">
        <v>47</v>
      </c>
      <c r="C2065" t="s">
        <v>512</v>
      </c>
      <c r="D2065">
        <v>2036</v>
      </c>
      <c r="E2065">
        <v>0</v>
      </c>
      <c r="F2065">
        <v>1000000</v>
      </c>
      <c r="G2065" s="16">
        <v>1</v>
      </c>
      <c r="H2065" s="16">
        <v>1</v>
      </c>
      <c r="I2065" s="16">
        <v>1</v>
      </c>
      <c r="J2065" s="16">
        <v>1</v>
      </c>
      <c r="K2065" s="16">
        <v>1</v>
      </c>
      <c r="L2065" s="16">
        <v>1</v>
      </c>
      <c r="M2065" s="16">
        <v>1</v>
      </c>
    </row>
    <row r="2066" spans="2:13" x14ac:dyDescent="0.25">
      <c r="B2066">
        <v>47</v>
      </c>
      <c r="C2066" t="s">
        <v>512</v>
      </c>
      <c r="D2066">
        <v>2037</v>
      </c>
      <c r="E2066">
        <v>0</v>
      </c>
      <c r="F2066">
        <v>1000000</v>
      </c>
      <c r="G2066" s="16">
        <v>1</v>
      </c>
      <c r="H2066" s="16">
        <v>1</v>
      </c>
      <c r="I2066" s="16">
        <v>1</v>
      </c>
      <c r="J2066" s="16">
        <v>1</v>
      </c>
      <c r="K2066" s="16">
        <v>1</v>
      </c>
      <c r="L2066" s="16">
        <v>1</v>
      </c>
      <c r="M2066" s="16">
        <v>1</v>
      </c>
    </row>
    <row r="2067" spans="2:13" x14ac:dyDescent="0.25">
      <c r="B2067">
        <v>47</v>
      </c>
      <c r="C2067" t="s">
        <v>512</v>
      </c>
      <c r="D2067">
        <v>2038</v>
      </c>
      <c r="E2067">
        <v>0</v>
      </c>
      <c r="F2067">
        <v>1000000</v>
      </c>
      <c r="G2067" s="16">
        <v>1</v>
      </c>
      <c r="H2067" s="16">
        <v>1</v>
      </c>
      <c r="I2067" s="16">
        <v>1</v>
      </c>
      <c r="J2067" s="16">
        <v>1</v>
      </c>
      <c r="K2067" s="16">
        <v>1</v>
      </c>
      <c r="L2067" s="16">
        <v>1</v>
      </c>
      <c r="M2067" s="16">
        <v>1</v>
      </c>
    </row>
    <row r="2068" spans="2:13" x14ac:dyDescent="0.25">
      <c r="B2068">
        <v>47</v>
      </c>
      <c r="C2068" t="s">
        <v>512</v>
      </c>
      <c r="D2068">
        <v>2039</v>
      </c>
      <c r="E2068">
        <v>0</v>
      </c>
      <c r="F2068">
        <v>1000000</v>
      </c>
      <c r="G2068" s="16">
        <v>1</v>
      </c>
      <c r="H2068" s="16">
        <v>1</v>
      </c>
      <c r="I2068" s="16">
        <v>1</v>
      </c>
      <c r="J2068" s="16">
        <v>1</v>
      </c>
      <c r="K2068" s="16">
        <v>1</v>
      </c>
      <c r="L2068" s="16">
        <v>1</v>
      </c>
      <c r="M2068" s="16">
        <v>1</v>
      </c>
    </row>
    <row r="2069" spans="2:13" x14ac:dyDescent="0.25">
      <c r="B2069">
        <v>47</v>
      </c>
      <c r="C2069" t="s">
        <v>512</v>
      </c>
      <c r="D2069">
        <v>2040</v>
      </c>
      <c r="E2069">
        <v>0</v>
      </c>
      <c r="F2069">
        <v>1000000</v>
      </c>
      <c r="G2069" s="16">
        <v>1</v>
      </c>
      <c r="H2069" s="16">
        <v>1</v>
      </c>
      <c r="I2069" s="16">
        <v>1</v>
      </c>
      <c r="J2069" s="16">
        <v>1</v>
      </c>
      <c r="K2069" s="16">
        <v>1</v>
      </c>
      <c r="L2069" s="16">
        <v>1</v>
      </c>
      <c r="M2069" s="16">
        <v>1</v>
      </c>
    </row>
    <row r="2070" spans="2:13" x14ac:dyDescent="0.25">
      <c r="B2070">
        <v>47</v>
      </c>
      <c r="C2070" t="s">
        <v>512</v>
      </c>
      <c r="D2070">
        <v>2041</v>
      </c>
      <c r="E2070">
        <v>0</v>
      </c>
      <c r="F2070">
        <v>1000000</v>
      </c>
      <c r="G2070" s="16">
        <v>1</v>
      </c>
      <c r="H2070" s="16">
        <v>1</v>
      </c>
      <c r="I2070" s="16">
        <v>1</v>
      </c>
      <c r="J2070" s="16">
        <v>1</v>
      </c>
      <c r="K2070" s="16">
        <v>1</v>
      </c>
      <c r="L2070" s="16">
        <v>1</v>
      </c>
      <c r="M2070" s="16">
        <v>1</v>
      </c>
    </row>
    <row r="2071" spans="2:13" x14ac:dyDescent="0.25">
      <c r="B2071">
        <v>47</v>
      </c>
      <c r="C2071" t="s">
        <v>512</v>
      </c>
      <c r="D2071">
        <v>2042</v>
      </c>
      <c r="E2071">
        <v>0</v>
      </c>
      <c r="F2071">
        <v>1000000</v>
      </c>
      <c r="G2071" s="16">
        <v>1</v>
      </c>
      <c r="H2071" s="16">
        <v>1</v>
      </c>
      <c r="I2071" s="16">
        <v>1</v>
      </c>
      <c r="J2071" s="16">
        <v>1</v>
      </c>
      <c r="K2071" s="16">
        <v>1</v>
      </c>
      <c r="L2071" s="16">
        <v>1</v>
      </c>
      <c r="M2071" s="16">
        <v>1</v>
      </c>
    </row>
    <row r="2072" spans="2:13" x14ac:dyDescent="0.25">
      <c r="B2072">
        <v>47</v>
      </c>
      <c r="C2072" t="s">
        <v>512</v>
      </c>
      <c r="D2072">
        <v>2043</v>
      </c>
      <c r="E2072">
        <v>0</v>
      </c>
      <c r="F2072">
        <v>1000000</v>
      </c>
      <c r="G2072" s="16">
        <v>1</v>
      </c>
      <c r="H2072" s="16">
        <v>1</v>
      </c>
      <c r="I2072" s="16">
        <v>1</v>
      </c>
      <c r="J2072" s="16">
        <v>1</v>
      </c>
      <c r="K2072" s="16">
        <v>1</v>
      </c>
      <c r="L2072" s="16">
        <v>1</v>
      </c>
      <c r="M2072" s="16">
        <v>1</v>
      </c>
    </row>
    <row r="2073" spans="2:13" x14ac:dyDescent="0.25">
      <c r="B2073">
        <v>47</v>
      </c>
      <c r="C2073" t="s">
        <v>512</v>
      </c>
      <c r="D2073">
        <v>2044</v>
      </c>
      <c r="E2073">
        <v>0</v>
      </c>
      <c r="F2073">
        <v>1000000</v>
      </c>
      <c r="G2073" s="16">
        <v>1</v>
      </c>
      <c r="H2073" s="16">
        <v>1</v>
      </c>
      <c r="I2073" s="16">
        <v>1</v>
      </c>
      <c r="J2073" s="16">
        <v>1</v>
      </c>
      <c r="K2073" s="16">
        <v>1</v>
      </c>
      <c r="L2073" s="16">
        <v>1</v>
      </c>
      <c r="M2073" s="16">
        <v>1</v>
      </c>
    </row>
    <row r="2074" spans="2:13" x14ac:dyDescent="0.25">
      <c r="B2074">
        <v>47</v>
      </c>
      <c r="C2074" t="s">
        <v>512</v>
      </c>
      <c r="D2074">
        <v>2045</v>
      </c>
      <c r="E2074">
        <v>0</v>
      </c>
      <c r="F2074">
        <v>1000000</v>
      </c>
      <c r="G2074" s="16">
        <v>1</v>
      </c>
      <c r="H2074" s="16">
        <v>1</v>
      </c>
      <c r="I2074" s="16">
        <v>1</v>
      </c>
      <c r="J2074" s="16">
        <v>1</v>
      </c>
      <c r="K2074" s="16">
        <v>1</v>
      </c>
      <c r="L2074" s="16">
        <v>1</v>
      </c>
      <c r="M2074" s="16">
        <v>1</v>
      </c>
    </row>
    <row r="2075" spans="2:13" x14ac:dyDescent="0.25">
      <c r="B2075">
        <v>47</v>
      </c>
      <c r="C2075" t="s">
        <v>512</v>
      </c>
      <c r="D2075">
        <v>2046</v>
      </c>
      <c r="E2075">
        <v>0</v>
      </c>
      <c r="F2075">
        <v>1000000</v>
      </c>
      <c r="G2075" s="16">
        <v>1</v>
      </c>
      <c r="H2075" s="16">
        <v>1</v>
      </c>
      <c r="I2075" s="16">
        <v>1</v>
      </c>
      <c r="J2075" s="16">
        <v>1</v>
      </c>
      <c r="K2075" s="16">
        <v>1</v>
      </c>
      <c r="L2075" s="16">
        <v>1</v>
      </c>
      <c r="M2075" s="16">
        <v>1</v>
      </c>
    </row>
    <row r="2076" spans="2:13" x14ac:dyDescent="0.25">
      <c r="B2076">
        <v>47</v>
      </c>
      <c r="C2076" t="s">
        <v>512</v>
      </c>
      <c r="D2076">
        <v>2047</v>
      </c>
      <c r="E2076">
        <v>0</v>
      </c>
      <c r="F2076">
        <v>1000000</v>
      </c>
      <c r="G2076" s="16">
        <v>1</v>
      </c>
      <c r="H2076" s="16">
        <v>1</v>
      </c>
      <c r="I2076" s="16">
        <v>1</v>
      </c>
      <c r="J2076" s="16">
        <v>1</v>
      </c>
      <c r="K2076" s="16">
        <v>1</v>
      </c>
      <c r="L2076" s="16">
        <v>1</v>
      </c>
      <c r="M2076" s="16">
        <v>1</v>
      </c>
    </row>
    <row r="2077" spans="2:13" x14ac:dyDescent="0.25">
      <c r="B2077">
        <v>47</v>
      </c>
      <c r="C2077" t="s">
        <v>512</v>
      </c>
      <c r="D2077">
        <v>2048</v>
      </c>
      <c r="E2077">
        <v>0</v>
      </c>
      <c r="F2077">
        <v>1000000</v>
      </c>
      <c r="G2077" s="16">
        <v>1</v>
      </c>
      <c r="H2077" s="16">
        <v>1</v>
      </c>
      <c r="I2077" s="16">
        <v>1</v>
      </c>
      <c r="J2077" s="16">
        <v>1</v>
      </c>
      <c r="K2077" s="16">
        <v>1</v>
      </c>
      <c r="L2077" s="16">
        <v>1</v>
      </c>
      <c r="M2077" s="16">
        <v>1</v>
      </c>
    </row>
    <row r="2078" spans="2:13" x14ac:dyDescent="0.25">
      <c r="B2078">
        <v>47</v>
      </c>
      <c r="C2078" t="s">
        <v>512</v>
      </c>
      <c r="D2078">
        <v>2049</v>
      </c>
      <c r="E2078">
        <v>0</v>
      </c>
      <c r="F2078">
        <v>1000000</v>
      </c>
      <c r="G2078" s="16">
        <v>1</v>
      </c>
      <c r="H2078" s="16">
        <v>1</v>
      </c>
      <c r="I2078" s="16">
        <v>1</v>
      </c>
      <c r="J2078" s="16">
        <v>1</v>
      </c>
      <c r="K2078" s="16">
        <v>1</v>
      </c>
      <c r="L2078" s="16">
        <v>1</v>
      </c>
      <c r="M2078" s="16">
        <v>1</v>
      </c>
    </row>
    <row r="2079" spans="2:13" x14ac:dyDescent="0.25">
      <c r="B2079">
        <v>47</v>
      </c>
      <c r="C2079" t="s">
        <v>512</v>
      </c>
      <c r="D2079">
        <v>2050</v>
      </c>
      <c r="E2079">
        <v>0</v>
      </c>
      <c r="F2079">
        <v>1000000</v>
      </c>
      <c r="G2079" s="16">
        <v>1</v>
      </c>
      <c r="H2079" s="16">
        <v>1</v>
      </c>
      <c r="I2079" s="16">
        <v>1</v>
      </c>
      <c r="J2079" s="16">
        <v>1</v>
      </c>
      <c r="K2079" s="16">
        <v>1</v>
      </c>
      <c r="L2079" s="16">
        <v>1</v>
      </c>
      <c r="M2079" s="16">
        <v>1</v>
      </c>
    </row>
    <row r="2080" spans="2:13" x14ac:dyDescent="0.25">
      <c r="B2080">
        <v>48</v>
      </c>
      <c r="C2080" t="s">
        <v>515</v>
      </c>
      <c r="D2080">
        <v>2020</v>
      </c>
      <c r="E2080">
        <v>0</v>
      </c>
      <c r="F2080">
        <v>1000000</v>
      </c>
      <c r="G2080" s="16">
        <v>1</v>
      </c>
      <c r="H2080" s="16">
        <v>1</v>
      </c>
      <c r="I2080" s="16">
        <v>1</v>
      </c>
      <c r="J2080" s="16">
        <v>1</v>
      </c>
      <c r="K2080" s="16">
        <v>1</v>
      </c>
      <c r="L2080" s="16">
        <v>1</v>
      </c>
      <c r="M2080" s="16">
        <v>1</v>
      </c>
    </row>
    <row r="2081" spans="2:13" x14ac:dyDescent="0.25">
      <c r="B2081">
        <v>48</v>
      </c>
      <c r="C2081" t="s">
        <v>515</v>
      </c>
      <c r="D2081">
        <v>2021</v>
      </c>
      <c r="E2081">
        <v>0</v>
      </c>
      <c r="F2081">
        <v>1000000</v>
      </c>
      <c r="G2081" s="16">
        <v>1</v>
      </c>
      <c r="H2081" s="16">
        <v>1</v>
      </c>
      <c r="I2081" s="16">
        <v>1</v>
      </c>
      <c r="J2081" s="16">
        <v>1</v>
      </c>
      <c r="K2081" s="16">
        <v>1</v>
      </c>
      <c r="L2081" s="16">
        <v>1</v>
      </c>
      <c r="M2081" s="16">
        <v>1</v>
      </c>
    </row>
    <row r="2082" spans="2:13" x14ac:dyDescent="0.25">
      <c r="B2082">
        <v>48</v>
      </c>
      <c r="C2082" t="s">
        <v>515</v>
      </c>
      <c r="D2082">
        <v>2022</v>
      </c>
      <c r="E2082">
        <v>0</v>
      </c>
      <c r="F2082">
        <v>1000000</v>
      </c>
      <c r="G2082" s="16">
        <v>1</v>
      </c>
      <c r="H2082" s="16">
        <v>1</v>
      </c>
      <c r="I2082" s="16">
        <v>1</v>
      </c>
      <c r="J2082" s="16">
        <v>1</v>
      </c>
      <c r="K2082" s="16">
        <v>1</v>
      </c>
      <c r="L2082" s="16">
        <v>1</v>
      </c>
      <c r="M2082" s="16">
        <v>1</v>
      </c>
    </row>
    <row r="2083" spans="2:13" x14ac:dyDescent="0.25">
      <c r="B2083">
        <v>48</v>
      </c>
      <c r="C2083" t="s">
        <v>515</v>
      </c>
      <c r="D2083">
        <v>2023</v>
      </c>
      <c r="E2083">
        <v>0</v>
      </c>
      <c r="F2083">
        <v>1000000</v>
      </c>
      <c r="G2083" s="16">
        <v>1</v>
      </c>
      <c r="H2083" s="16">
        <v>1</v>
      </c>
      <c r="I2083" s="16">
        <v>1</v>
      </c>
      <c r="J2083" s="16">
        <v>1</v>
      </c>
      <c r="K2083" s="16">
        <v>1</v>
      </c>
      <c r="L2083" s="16">
        <v>1</v>
      </c>
      <c r="M2083" s="16">
        <v>1</v>
      </c>
    </row>
    <row r="2084" spans="2:13" x14ac:dyDescent="0.25">
      <c r="B2084">
        <v>48</v>
      </c>
      <c r="C2084" t="s">
        <v>515</v>
      </c>
      <c r="D2084">
        <v>2024</v>
      </c>
      <c r="E2084">
        <v>0</v>
      </c>
      <c r="F2084">
        <v>1000000</v>
      </c>
      <c r="G2084" s="16">
        <v>1</v>
      </c>
      <c r="H2084" s="16">
        <v>1</v>
      </c>
      <c r="I2084" s="16">
        <v>1</v>
      </c>
      <c r="J2084" s="16">
        <v>1</v>
      </c>
      <c r="K2084" s="16">
        <v>1</v>
      </c>
      <c r="L2084" s="16">
        <v>1</v>
      </c>
      <c r="M2084" s="16">
        <v>1</v>
      </c>
    </row>
    <row r="2085" spans="2:13" x14ac:dyDescent="0.25">
      <c r="B2085">
        <v>48</v>
      </c>
      <c r="C2085" t="s">
        <v>515</v>
      </c>
      <c r="D2085">
        <v>2025</v>
      </c>
      <c r="E2085">
        <v>0</v>
      </c>
      <c r="F2085">
        <v>1000000</v>
      </c>
      <c r="G2085" s="16">
        <v>1</v>
      </c>
      <c r="H2085" s="16">
        <v>1</v>
      </c>
      <c r="I2085" s="16">
        <v>1</v>
      </c>
      <c r="J2085" s="16">
        <v>1</v>
      </c>
      <c r="K2085" s="16">
        <v>1</v>
      </c>
      <c r="L2085" s="16">
        <v>1</v>
      </c>
      <c r="M2085" s="16">
        <v>1</v>
      </c>
    </row>
    <row r="2086" spans="2:13" x14ac:dyDescent="0.25">
      <c r="B2086">
        <v>48</v>
      </c>
      <c r="C2086" t="s">
        <v>515</v>
      </c>
      <c r="D2086">
        <v>2026</v>
      </c>
      <c r="E2086">
        <v>0</v>
      </c>
      <c r="F2086">
        <v>1000000</v>
      </c>
      <c r="G2086" s="16">
        <v>1</v>
      </c>
      <c r="H2086" s="16">
        <v>1</v>
      </c>
      <c r="I2086" s="16">
        <v>1</v>
      </c>
      <c r="J2086" s="16">
        <v>1</v>
      </c>
      <c r="K2086" s="16">
        <v>1</v>
      </c>
      <c r="L2086" s="16">
        <v>1</v>
      </c>
      <c r="M2086" s="16">
        <v>1</v>
      </c>
    </row>
    <row r="2087" spans="2:13" x14ac:dyDescent="0.25">
      <c r="B2087">
        <v>48</v>
      </c>
      <c r="C2087" t="s">
        <v>515</v>
      </c>
      <c r="D2087">
        <v>2027</v>
      </c>
      <c r="E2087">
        <v>0</v>
      </c>
      <c r="F2087">
        <v>1000000</v>
      </c>
      <c r="G2087" s="16">
        <v>1</v>
      </c>
      <c r="H2087" s="16">
        <v>1</v>
      </c>
      <c r="I2087" s="16">
        <v>1</v>
      </c>
      <c r="J2087" s="16">
        <v>1</v>
      </c>
      <c r="K2087" s="16">
        <v>1</v>
      </c>
      <c r="L2087" s="16">
        <v>1</v>
      </c>
      <c r="M2087" s="16">
        <v>1</v>
      </c>
    </row>
    <row r="2088" spans="2:13" x14ac:dyDescent="0.25">
      <c r="B2088">
        <v>48</v>
      </c>
      <c r="C2088" t="s">
        <v>515</v>
      </c>
      <c r="D2088">
        <v>2028</v>
      </c>
      <c r="E2088">
        <v>0</v>
      </c>
      <c r="F2088">
        <v>1000000</v>
      </c>
      <c r="G2088" s="16">
        <v>1</v>
      </c>
      <c r="H2088" s="16">
        <v>1</v>
      </c>
      <c r="I2088" s="16">
        <v>1</v>
      </c>
      <c r="J2088" s="16">
        <v>1</v>
      </c>
      <c r="K2088" s="16">
        <v>1</v>
      </c>
      <c r="L2088" s="16">
        <v>1</v>
      </c>
      <c r="M2088" s="16">
        <v>1</v>
      </c>
    </row>
    <row r="2089" spans="2:13" x14ac:dyDescent="0.25">
      <c r="B2089">
        <v>48</v>
      </c>
      <c r="C2089" t="s">
        <v>515</v>
      </c>
      <c r="D2089">
        <v>2029</v>
      </c>
      <c r="E2089">
        <v>0</v>
      </c>
      <c r="F2089">
        <v>1000000</v>
      </c>
      <c r="G2089" s="16">
        <v>1</v>
      </c>
      <c r="H2089" s="16">
        <v>1</v>
      </c>
      <c r="I2089" s="16">
        <v>1</v>
      </c>
      <c r="J2089" s="16">
        <v>1</v>
      </c>
      <c r="K2089" s="16">
        <v>1</v>
      </c>
      <c r="L2089" s="16">
        <v>1</v>
      </c>
      <c r="M2089" s="16">
        <v>1</v>
      </c>
    </row>
    <row r="2090" spans="2:13" x14ac:dyDescent="0.25">
      <c r="B2090">
        <v>48</v>
      </c>
      <c r="C2090" t="s">
        <v>515</v>
      </c>
      <c r="D2090">
        <v>2030</v>
      </c>
      <c r="E2090">
        <v>0</v>
      </c>
      <c r="F2090">
        <v>1000000</v>
      </c>
      <c r="G2090" s="16">
        <v>1</v>
      </c>
      <c r="H2090" s="16">
        <v>1</v>
      </c>
      <c r="I2090" s="16">
        <v>1</v>
      </c>
      <c r="J2090" s="16">
        <v>1</v>
      </c>
      <c r="K2090" s="16">
        <v>1</v>
      </c>
      <c r="L2090" s="16">
        <v>1</v>
      </c>
      <c r="M2090" s="16">
        <v>1</v>
      </c>
    </row>
    <row r="2091" spans="2:13" x14ac:dyDescent="0.25">
      <c r="B2091">
        <v>48</v>
      </c>
      <c r="C2091" t="s">
        <v>515</v>
      </c>
      <c r="D2091">
        <v>2031</v>
      </c>
      <c r="E2091">
        <v>0</v>
      </c>
      <c r="F2091">
        <v>1000000</v>
      </c>
      <c r="G2091" s="16">
        <v>1</v>
      </c>
      <c r="H2091" s="16">
        <v>1</v>
      </c>
      <c r="I2091" s="16">
        <v>1</v>
      </c>
      <c r="J2091" s="16">
        <v>1</v>
      </c>
      <c r="K2091" s="16">
        <v>1</v>
      </c>
      <c r="L2091" s="16">
        <v>1</v>
      </c>
      <c r="M2091" s="16">
        <v>1</v>
      </c>
    </row>
    <row r="2092" spans="2:13" x14ac:dyDescent="0.25">
      <c r="B2092">
        <v>48</v>
      </c>
      <c r="C2092" t="s">
        <v>515</v>
      </c>
      <c r="D2092">
        <v>2032</v>
      </c>
      <c r="E2092">
        <v>0</v>
      </c>
      <c r="F2092">
        <v>1000000</v>
      </c>
      <c r="G2092" s="16">
        <v>1</v>
      </c>
      <c r="H2092" s="16">
        <v>1</v>
      </c>
      <c r="I2092" s="16">
        <v>1</v>
      </c>
      <c r="J2092" s="16">
        <v>1</v>
      </c>
      <c r="K2092" s="16">
        <v>1</v>
      </c>
      <c r="L2092" s="16">
        <v>1</v>
      </c>
      <c r="M2092" s="16">
        <v>1</v>
      </c>
    </row>
    <row r="2093" spans="2:13" x14ac:dyDescent="0.25">
      <c r="B2093">
        <v>48</v>
      </c>
      <c r="C2093" t="s">
        <v>515</v>
      </c>
      <c r="D2093">
        <v>2033</v>
      </c>
      <c r="E2093">
        <v>0</v>
      </c>
      <c r="F2093">
        <v>1000000</v>
      </c>
      <c r="G2093" s="16">
        <v>1</v>
      </c>
      <c r="H2093" s="16">
        <v>1</v>
      </c>
      <c r="I2093" s="16">
        <v>1</v>
      </c>
      <c r="J2093" s="16">
        <v>1</v>
      </c>
      <c r="K2093" s="16">
        <v>1</v>
      </c>
      <c r="L2093" s="16">
        <v>1</v>
      </c>
      <c r="M2093" s="16">
        <v>1</v>
      </c>
    </row>
    <row r="2094" spans="2:13" x14ac:dyDescent="0.25">
      <c r="B2094">
        <v>48</v>
      </c>
      <c r="C2094" t="s">
        <v>515</v>
      </c>
      <c r="D2094">
        <v>2034</v>
      </c>
      <c r="E2094">
        <v>0</v>
      </c>
      <c r="F2094">
        <v>1000000</v>
      </c>
      <c r="G2094" s="16">
        <v>1</v>
      </c>
      <c r="H2094" s="16">
        <v>1</v>
      </c>
      <c r="I2094" s="16">
        <v>1</v>
      </c>
      <c r="J2094" s="16">
        <v>1</v>
      </c>
      <c r="K2094" s="16">
        <v>1</v>
      </c>
      <c r="L2094" s="16">
        <v>1</v>
      </c>
      <c r="M2094" s="16">
        <v>1</v>
      </c>
    </row>
    <row r="2095" spans="2:13" x14ac:dyDescent="0.25">
      <c r="B2095">
        <v>48</v>
      </c>
      <c r="C2095" t="s">
        <v>515</v>
      </c>
      <c r="D2095">
        <v>2035</v>
      </c>
      <c r="E2095">
        <v>0</v>
      </c>
      <c r="F2095">
        <v>1000000</v>
      </c>
      <c r="G2095" s="16">
        <v>1</v>
      </c>
      <c r="H2095" s="16">
        <v>1</v>
      </c>
      <c r="I2095" s="16">
        <v>1</v>
      </c>
      <c r="J2095" s="16">
        <v>1</v>
      </c>
      <c r="K2095" s="16">
        <v>1</v>
      </c>
      <c r="L2095" s="16">
        <v>1</v>
      </c>
      <c r="M2095" s="16">
        <v>1</v>
      </c>
    </row>
    <row r="2096" spans="2:13" x14ac:dyDescent="0.25">
      <c r="B2096">
        <v>48</v>
      </c>
      <c r="C2096" t="s">
        <v>515</v>
      </c>
      <c r="D2096">
        <v>2036</v>
      </c>
      <c r="E2096">
        <v>0</v>
      </c>
      <c r="F2096">
        <v>1000000</v>
      </c>
      <c r="G2096" s="16">
        <v>1</v>
      </c>
      <c r="H2096" s="16">
        <v>1</v>
      </c>
      <c r="I2096" s="16">
        <v>1</v>
      </c>
      <c r="J2096" s="16">
        <v>1</v>
      </c>
      <c r="K2096" s="16">
        <v>1</v>
      </c>
      <c r="L2096" s="16">
        <v>1</v>
      </c>
      <c r="M2096" s="16">
        <v>1</v>
      </c>
    </row>
    <row r="2097" spans="2:13" x14ac:dyDescent="0.25">
      <c r="B2097">
        <v>48</v>
      </c>
      <c r="C2097" t="s">
        <v>515</v>
      </c>
      <c r="D2097">
        <v>2037</v>
      </c>
      <c r="E2097">
        <v>0</v>
      </c>
      <c r="F2097">
        <v>1000000</v>
      </c>
      <c r="G2097" s="16">
        <v>1</v>
      </c>
      <c r="H2097" s="16">
        <v>1</v>
      </c>
      <c r="I2097" s="16">
        <v>1</v>
      </c>
      <c r="J2097" s="16">
        <v>1</v>
      </c>
      <c r="K2097" s="16">
        <v>1</v>
      </c>
      <c r="L2097" s="16">
        <v>1</v>
      </c>
      <c r="M2097" s="16">
        <v>1</v>
      </c>
    </row>
    <row r="2098" spans="2:13" x14ac:dyDescent="0.25">
      <c r="B2098">
        <v>48</v>
      </c>
      <c r="C2098" t="s">
        <v>515</v>
      </c>
      <c r="D2098">
        <v>2038</v>
      </c>
      <c r="E2098">
        <v>0</v>
      </c>
      <c r="F2098">
        <v>1000000</v>
      </c>
      <c r="G2098" s="16">
        <v>1</v>
      </c>
      <c r="H2098" s="16">
        <v>1</v>
      </c>
      <c r="I2098" s="16">
        <v>1</v>
      </c>
      <c r="J2098" s="16">
        <v>1</v>
      </c>
      <c r="K2098" s="16">
        <v>1</v>
      </c>
      <c r="L2098" s="16">
        <v>1</v>
      </c>
      <c r="M2098" s="16">
        <v>1</v>
      </c>
    </row>
    <row r="2099" spans="2:13" x14ac:dyDescent="0.25">
      <c r="B2099">
        <v>48</v>
      </c>
      <c r="C2099" t="s">
        <v>515</v>
      </c>
      <c r="D2099">
        <v>2039</v>
      </c>
      <c r="E2099">
        <v>0</v>
      </c>
      <c r="F2099">
        <v>1000000</v>
      </c>
      <c r="G2099" s="16">
        <v>1</v>
      </c>
      <c r="H2099" s="16">
        <v>1</v>
      </c>
      <c r="I2099" s="16">
        <v>1</v>
      </c>
      <c r="J2099" s="16">
        <v>1</v>
      </c>
      <c r="K2099" s="16">
        <v>1</v>
      </c>
      <c r="L2099" s="16">
        <v>1</v>
      </c>
      <c r="M2099" s="16">
        <v>1</v>
      </c>
    </row>
    <row r="2100" spans="2:13" x14ac:dyDescent="0.25">
      <c r="B2100">
        <v>48</v>
      </c>
      <c r="C2100" t="s">
        <v>515</v>
      </c>
      <c r="D2100">
        <v>2040</v>
      </c>
      <c r="E2100">
        <v>0</v>
      </c>
      <c r="F2100">
        <v>1000000</v>
      </c>
      <c r="G2100" s="16">
        <v>1</v>
      </c>
      <c r="H2100" s="16">
        <v>1</v>
      </c>
      <c r="I2100" s="16">
        <v>1</v>
      </c>
      <c r="J2100" s="16">
        <v>1</v>
      </c>
      <c r="K2100" s="16">
        <v>1</v>
      </c>
      <c r="L2100" s="16">
        <v>1</v>
      </c>
      <c r="M2100" s="16">
        <v>1</v>
      </c>
    </row>
    <row r="2101" spans="2:13" x14ac:dyDescent="0.25">
      <c r="B2101">
        <v>48</v>
      </c>
      <c r="C2101" t="s">
        <v>515</v>
      </c>
      <c r="D2101">
        <v>2041</v>
      </c>
      <c r="E2101">
        <v>0</v>
      </c>
      <c r="F2101">
        <v>1000000</v>
      </c>
      <c r="G2101" s="16">
        <v>1</v>
      </c>
      <c r="H2101" s="16">
        <v>1</v>
      </c>
      <c r="I2101" s="16">
        <v>1</v>
      </c>
      <c r="J2101" s="16">
        <v>1</v>
      </c>
      <c r="K2101" s="16">
        <v>1</v>
      </c>
      <c r="L2101" s="16">
        <v>1</v>
      </c>
      <c r="M2101" s="16">
        <v>1</v>
      </c>
    </row>
    <row r="2102" spans="2:13" x14ac:dyDescent="0.25">
      <c r="B2102">
        <v>48</v>
      </c>
      <c r="C2102" t="s">
        <v>515</v>
      </c>
      <c r="D2102">
        <v>2042</v>
      </c>
      <c r="E2102">
        <v>0</v>
      </c>
      <c r="F2102">
        <v>1000000</v>
      </c>
      <c r="G2102" s="16">
        <v>1</v>
      </c>
      <c r="H2102" s="16">
        <v>1</v>
      </c>
      <c r="I2102" s="16">
        <v>1</v>
      </c>
      <c r="J2102" s="16">
        <v>1</v>
      </c>
      <c r="K2102" s="16">
        <v>1</v>
      </c>
      <c r="L2102" s="16">
        <v>1</v>
      </c>
      <c r="M2102" s="16">
        <v>1</v>
      </c>
    </row>
    <row r="2103" spans="2:13" x14ac:dyDescent="0.25">
      <c r="B2103">
        <v>48</v>
      </c>
      <c r="C2103" t="s">
        <v>515</v>
      </c>
      <c r="D2103">
        <v>2043</v>
      </c>
      <c r="E2103">
        <v>0</v>
      </c>
      <c r="F2103">
        <v>1000000</v>
      </c>
      <c r="G2103" s="16">
        <v>1</v>
      </c>
      <c r="H2103" s="16">
        <v>1</v>
      </c>
      <c r="I2103" s="16">
        <v>1</v>
      </c>
      <c r="J2103" s="16">
        <v>1</v>
      </c>
      <c r="K2103" s="16">
        <v>1</v>
      </c>
      <c r="L2103" s="16">
        <v>1</v>
      </c>
      <c r="M2103" s="16">
        <v>1</v>
      </c>
    </row>
    <row r="2104" spans="2:13" x14ac:dyDescent="0.25">
      <c r="B2104">
        <v>48</v>
      </c>
      <c r="C2104" t="s">
        <v>515</v>
      </c>
      <c r="D2104">
        <v>2044</v>
      </c>
      <c r="E2104">
        <v>0</v>
      </c>
      <c r="F2104">
        <v>1000000</v>
      </c>
      <c r="G2104" s="16">
        <v>1</v>
      </c>
      <c r="H2104" s="16">
        <v>1</v>
      </c>
      <c r="I2104" s="16">
        <v>1</v>
      </c>
      <c r="J2104" s="16">
        <v>1</v>
      </c>
      <c r="K2104" s="16">
        <v>1</v>
      </c>
      <c r="L2104" s="16">
        <v>1</v>
      </c>
      <c r="M2104" s="16">
        <v>1</v>
      </c>
    </row>
    <row r="2105" spans="2:13" x14ac:dyDescent="0.25">
      <c r="B2105">
        <v>48</v>
      </c>
      <c r="C2105" t="s">
        <v>515</v>
      </c>
      <c r="D2105">
        <v>2045</v>
      </c>
      <c r="E2105">
        <v>0</v>
      </c>
      <c r="F2105">
        <v>1000000</v>
      </c>
      <c r="G2105" s="16">
        <v>1</v>
      </c>
      <c r="H2105" s="16">
        <v>1</v>
      </c>
      <c r="I2105" s="16">
        <v>1</v>
      </c>
      <c r="J2105" s="16">
        <v>1</v>
      </c>
      <c r="K2105" s="16">
        <v>1</v>
      </c>
      <c r="L2105" s="16">
        <v>1</v>
      </c>
      <c r="M2105" s="16">
        <v>1</v>
      </c>
    </row>
    <row r="2106" spans="2:13" x14ac:dyDescent="0.25">
      <c r="B2106">
        <v>48</v>
      </c>
      <c r="C2106" t="s">
        <v>515</v>
      </c>
      <c r="D2106">
        <v>2046</v>
      </c>
      <c r="E2106">
        <v>0</v>
      </c>
      <c r="F2106">
        <v>1000000</v>
      </c>
      <c r="G2106" s="16">
        <v>1</v>
      </c>
      <c r="H2106" s="16">
        <v>1</v>
      </c>
      <c r="I2106" s="16">
        <v>1</v>
      </c>
      <c r="J2106" s="16">
        <v>1</v>
      </c>
      <c r="K2106" s="16">
        <v>1</v>
      </c>
      <c r="L2106" s="16">
        <v>1</v>
      </c>
      <c r="M2106" s="16">
        <v>1</v>
      </c>
    </row>
    <row r="2107" spans="2:13" x14ac:dyDescent="0.25">
      <c r="B2107">
        <v>48</v>
      </c>
      <c r="C2107" t="s">
        <v>515</v>
      </c>
      <c r="D2107">
        <v>2047</v>
      </c>
      <c r="E2107">
        <v>0</v>
      </c>
      <c r="F2107">
        <v>1000000</v>
      </c>
      <c r="G2107" s="16">
        <v>1</v>
      </c>
      <c r="H2107" s="16">
        <v>1</v>
      </c>
      <c r="I2107" s="16">
        <v>1</v>
      </c>
      <c r="J2107" s="16">
        <v>1</v>
      </c>
      <c r="K2107" s="16">
        <v>1</v>
      </c>
      <c r="L2107" s="16">
        <v>1</v>
      </c>
      <c r="M2107" s="16">
        <v>1</v>
      </c>
    </row>
    <row r="2108" spans="2:13" x14ac:dyDescent="0.25">
      <c r="B2108">
        <v>48</v>
      </c>
      <c r="C2108" t="s">
        <v>515</v>
      </c>
      <c r="D2108">
        <v>2048</v>
      </c>
      <c r="E2108">
        <v>0</v>
      </c>
      <c r="F2108">
        <v>1000000</v>
      </c>
      <c r="G2108" s="16">
        <v>1</v>
      </c>
      <c r="H2108" s="16">
        <v>1</v>
      </c>
      <c r="I2108" s="16">
        <v>1</v>
      </c>
      <c r="J2108" s="16">
        <v>1</v>
      </c>
      <c r="K2108" s="16">
        <v>1</v>
      </c>
      <c r="L2108" s="16">
        <v>1</v>
      </c>
      <c r="M2108" s="16">
        <v>1</v>
      </c>
    </row>
    <row r="2109" spans="2:13" x14ac:dyDescent="0.25">
      <c r="B2109">
        <v>48</v>
      </c>
      <c r="C2109" t="s">
        <v>515</v>
      </c>
      <c r="D2109">
        <v>2049</v>
      </c>
      <c r="E2109">
        <v>0</v>
      </c>
      <c r="F2109">
        <v>1000000</v>
      </c>
      <c r="G2109" s="16">
        <v>1</v>
      </c>
      <c r="H2109" s="16">
        <v>1</v>
      </c>
      <c r="I2109" s="16">
        <v>1</v>
      </c>
      <c r="J2109" s="16">
        <v>1</v>
      </c>
      <c r="K2109" s="16">
        <v>1</v>
      </c>
      <c r="L2109" s="16">
        <v>1</v>
      </c>
      <c r="M2109" s="16">
        <v>1</v>
      </c>
    </row>
    <row r="2110" spans="2:13" x14ac:dyDescent="0.25">
      <c r="B2110">
        <v>48</v>
      </c>
      <c r="C2110" t="s">
        <v>515</v>
      </c>
      <c r="D2110">
        <v>2050</v>
      </c>
      <c r="E2110">
        <v>0</v>
      </c>
      <c r="F2110">
        <v>1000000</v>
      </c>
      <c r="G2110" s="16">
        <v>1</v>
      </c>
      <c r="H2110" s="16">
        <v>1</v>
      </c>
      <c r="I2110" s="16">
        <v>1</v>
      </c>
      <c r="J2110" s="16">
        <v>1</v>
      </c>
      <c r="K2110" s="16">
        <v>1</v>
      </c>
      <c r="L2110" s="16">
        <v>1</v>
      </c>
      <c r="M2110" s="16">
        <v>1</v>
      </c>
    </row>
    <row r="2111" spans="2:13" x14ac:dyDescent="0.25">
      <c r="B2111">
        <v>49</v>
      </c>
      <c r="C2111" t="s">
        <v>519</v>
      </c>
      <c r="D2111">
        <v>2020</v>
      </c>
      <c r="E2111">
        <v>0</v>
      </c>
      <c r="F2111">
        <v>1000000</v>
      </c>
      <c r="G2111" s="16">
        <v>1</v>
      </c>
      <c r="H2111" s="16">
        <v>1</v>
      </c>
      <c r="I2111" s="16">
        <v>1</v>
      </c>
      <c r="J2111" s="16">
        <v>1</v>
      </c>
      <c r="K2111" s="16">
        <v>1</v>
      </c>
      <c r="L2111" s="16">
        <v>1</v>
      </c>
      <c r="M2111" s="16">
        <v>1</v>
      </c>
    </row>
    <row r="2112" spans="2:13" x14ac:dyDescent="0.25">
      <c r="B2112">
        <v>49</v>
      </c>
      <c r="C2112" t="s">
        <v>519</v>
      </c>
      <c r="D2112">
        <v>2021</v>
      </c>
      <c r="E2112">
        <v>0</v>
      </c>
      <c r="F2112">
        <v>1000000</v>
      </c>
      <c r="G2112" s="16">
        <v>1</v>
      </c>
      <c r="H2112" s="16">
        <v>1</v>
      </c>
      <c r="I2112" s="16">
        <v>1</v>
      </c>
      <c r="J2112" s="16">
        <v>1</v>
      </c>
      <c r="K2112" s="16">
        <v>1</v>
      </c>
      <c r="L2112" s="16">
        <v>1</v>
      </c>
      <c r="M2112" s="16">
        <v>1</v>
      </c>
    </row>
    <row r="2113" spans="2:13" x14ac:dyDescent="0.25">
      <c r="B2113">
        <v>49</v>
      </c>
      <c r="C2113" t="s">
        <v>519</v>
      </c>
      <c r="D2113">
        <v>2022</v>
      </c>
      <c r="E2113">
        <v>0</v>
      </c>
      <c r="F2113">
        <v>1000000</v>
      </c>
      <c r="G2113" s="16">
        <v>1</v>
      </c>
      <c r="H2113" s="16">
        <v>1</v>
      </c>
      <c r="I2113" s="16">
        <v>1</v>
      </c>
      <c r="J2113" s="16">
        <v>1</v>
      </c>
      <c r="K2113" s="16">
        <v>1</v>
      </c>
      <c r="L2113" s="16">
        <v>1</v>
      </c>
      <c r="M2113" s="16">
        <v>1</v>
      </c>
    </row>
    <row r="2114" spans="2:13" x14ac:dyDescent="0.25">
      <c r="B2114">
        <v>49</v>
      </c>
      <c r="C2114" t="s">
        <v>519</v>
      </c>
      <c r="D2114">
        <v>2023</v>
      </c>
      <c r="E2114">
        <v>0</v>
      </c>
      <c r="F2114">
        <v>1000000</v>
      </c>
      <c r="G2114" s="16">
        <v>1</v>
      </c>
      <c r="H2114" s="16">
        <v>1</v>
      </c>
      <c r="I2114" s="16">
        <v>1</v>
      </c>
      <c r="J2114" s="16">
        <v>1</v>
      </c>
      <c r="K2114" s="16">
        <v>1</v>
      </c>
      <c r="L2114" s="16">
        <v>1</v>
      </c>
      <c r="M2114" s="16">
        <v>1</v>
      </c>
    </row>
    <row r="2115" spans="2:13" x14ac:dyDescent="0.25">
      <c r="B2115">
        <v>49</v>
      </c>
      <c r="C2115" t="s">
        <v>519</v>
      </c>
      <c r="D2115">
        <v>2024</v>
      </c>
      <c r="E2115">
        <v>0</v>
      </c>
      <c r="F2115">
        <v>1000000</v>
      </c>
      <c r="G2115" s="16">
        <v>1</v>
      </c>
      <c r="H2115" s="16">
        <v>1</v>
      </c>
      <c r="I2115" s="16">
        <v>1</v>
      </c>
      <c r="J2115" s="16">
        <v>1</v>
      </c>
      <c r="K2115" s="16">
        <v>1</v>
      </c>
      <c r="L2115" s="16">
        <v>1</v>
      </c>
      <c r="M2115" s="16">
        <v>1</v>
      </c>
    </row>
    <row r="2116" spans="2:13" x14ac:dyDescent="0.25">
      <c r="B2116">
        <v>49</v>
      </c>
      <c r="C2116" t="s">
        <v>519</v>
      </c>
      <c r="D2116">
        <v>2025</v>
      </c>
      <c r="E2116">
        <v>0</v>
      </c>
      <c r="F2116">
        <v>1000000</v>
      </c>
      <c r="G2116" s="16">
        <v>1</v>
      </c>
      <c r="H2116" s="16">
        <v>1</v>
      </c>
      <c r="I2116" s="16">
        <v>1</v>
      </c>
      <c r="J2116" s="16">
        <v>1</v>
      </c>
      <c r="K2116" s="16">
        <v>1</v>
      </c>
      <c r="L2116" s="16">
        <v>1</v>
      </c>
      <c r="M2116" s="16">
        <v>1</v>
      </c>
    </row>
    <row r="2117" spans="2:13" x14ac:dyDescent="0.25">
      <c r="B2117">
        <v>49</v>
      </c>
      <c r="C2117" t="s">
        <v>519</v>
      </c>
      <c r="D2117">
        <v>2026</v>
      </c>
      <c r="E2117">
        <v>0</v>
      </c>
      <c r="F2117">
        <v>1000000</v>
      </c>
      <c r="G2117" s="16">
        <v>1</v>
      </c>
      <c r="H2117" s="16">
        <v>1</v>
      </c>
      <c r="I2117" s="16">
        <v>1</v>
      </c>
      <c r="J2117" s="16">
        <v>1</v>
      </c>
      <c r="K2117" s="16">
        <v>1</v>
      </c>
      <c r="L2117" s="16">
        <v>1</v>
      </c>
      <c r="M2117" s="16">
        <v>1</v>
      </c>
    </row>
    <row r="2118" spans="2:13" x14ac:dyDescent="0.25">
      <c r="B2118">
        <v>49</v>
      </c>
      <c r="C2118" t="s">
        <v>519</v>
      </c>
      <c r="D2118">
        <v>2027</v>
      </c>
      <c r="E2118">
        <v>0</v>
      </c>
      <c r="F2118">
        <v>1000000</v>
      </c>
      <c r="G2118" s="16">
        <v>1</v>
      </c>
      <c r="H2118" s="16">
        <v>1</v>
      </c>
      <c r="I2118" s="16">
        <v>1</v>
      </c>
      <c r="J2118" s="16">
        <v>1</v>
      </c>
      <c r="K2118" s="16">
        <v>1</v>
      </c>
      <c r="L2118" s="16">
        <v>1</v>
      </c>
      <c r="M2118" s="16">
        <v>1</v>
      </c>
    </row>
    <row r="2119" spans="2:13" x14ac:dyDescent="0.25">
      <c r="B2119">
        <v>49</v>
      </c>
      <c r="C2119" t="s">
        <v>519</v>
      </c>
      <c r="D2119">
        <v>2028</v>
      </c>
      <c r="E2119">
        <v>0</v>
      </c>
      <c r="F2119">
        <v>1000000</v>
      </c>
      <c r="G2119" s="16">
        <v>1</v>
      </c>
      <c r="H2119" s="16">
        <v>1</v>
      </c>
      <c r="I2119" s="16">
        <v>1</v>
      </c>
      <c r="J2119" s="16">
        <v>1</v>
      </c>
      <c r="K2119" s="16">
        <v>1</v>
      </c>
      <c r="L2119" s="16">
        <v>1</v>
      </c>
      <c r="M2119" s="16">
        <v>1</v>
      </c>
    </row>
    <row r="2120" spans="2:13" x14ac:dyDescent="0.25">
      <c r="B2120">
        <v>49</v>
      </c>
      <c r="C2120" t="s">
        <v>519</v>
      </c>
      <c r="D2120">
        <v>2029</v>
      </c>
      <c r="E2120">
        <v>0</v>
      </c>
      <c r="F2120">
        <v>1000000</v>
      </c>
      <c r="G2120" s="16">
        <v>1</v>
      </c>
      <c r="H2120" s="16">
        <v>1</v>
      </c>
      <c r="I2120" s="16">
        <v>1</v>
      </c>
      <c r="J2120" s="16">
        <v>1</v>
      </c>
      <c r="K2120" s="16">
        <v>1</v>
      </c>
      <c r="L2120" s="16">
        <v>1</v>
      </c>
      <c r="M2120" s="16">
        <v>1</v>
      </c>
    </row>
    <row r="2121" spans="2:13" x14ac:dyDescent="0.25">
      <c r="B2121">
        <v>49</v>
      </c>
      <c r="C2121" t="s">
        <v>519</v>
      </c>
      <c r="D2121">
        <v>2030</v>
      </c>
      <c r="E2121">
        <v>0</v>
      </c>
      <c r="F2121">
        <v>1000000</v>
      </c>
      <c r="G2121" s="16">
        <v>1</v>
      </c>
      <c r="H2121" s="16">
        <v>1</v>
      </c>
      <c r="I2121" s="16">
        <v>1</v>
      </c>
      <c r="J2121" s="16">
        <v>1</v>
      </c>
      <c r="K2121" s="16">
        <v>1</v>
      </c>
      <c r="L2121" s="16">
        <v>1</v>
      </c>
      <c r="M2121" s="16">
        <v>1</v>
      </c>
    </row>
    <row r="2122" spans="2:13" x14ac:dyDescent="0.25">
      <c r="B2122">
        <v>49</v>
      </c>
      <c r="C2122" t="s">
        <v>519</v>
      </c>
      <c r="D2122">
        <v>2031</v>
      </c>
      <c r="E2122">
        <v>0</v>
      </c>
      <c r="F2122">
        <v>1000000</v>
      </c>
      <c r="G2122" s="16">
        <v>1</v>
      </c>
      <c r="H2122" s="16">
        <v>1</v>
      </c>
      <c r="I2122" s="16">
        <v>1</v>
      </c>
      <c r="J2122" s="16">
        <v>1</v>
      </c>
      <c r="K2122" s="16">
        <v>1</v>
      </c>
      <c r="L2122" s="16">
        <v>1</v>
      </c>
      <c r="M2122" s="16">
        <v>1</v>
      </c>
    </row>
    <row r="2123" spans="2:13" x14ac:dyDescent="0.25">
      <c r="B2123">
        <v>49</v>
      </c>
      <c r="C2123" t="s">
        <v>519</v>
      </c>
      <c r="D2123">
        <v>2032</v>
      </c>
      <c r="E2123">
        <v>0</v>
      </c>
      <c r="F2123">
        <v>1000000</v>
      </c>
      <c r="G2123" s="16">
        <v>1</v>
      </c>
      <c r="H2123" s="16">
        <v>1</v>
      </c>
      <c r="I2123" s="16">
        <v>1</v>
      </c>
      <c r="J2123" s="16">
        <v>1</v>
      </c>
      <c r="K2123" s="16">
        <v>1</v>
      </c>
      <c r="L2123" s="16">
        <v>1</v>
      </c>
      <c r="M2123" s="16">
        <v>1</v>
      </c>
    </row>
    <row r="2124" spans="2:13" x14ac:dyDescent="0.25">
      <c r="B2124">
        <v>49</v>
      </c>
      <c r="C2124" t="s">
        <v>519</v>
      </c>
      <c r="D2124">
        <v>2033</v>
      </c>
      <c r="E2124">
        <v>0</v>
      </c>
      <c r="F2124">
        <v>1000000</v>
      </c>
      <c r="G2124" s="16">
        <v>1</v>
      </c>
      <c r="H2124" s="16">
        <v>1</v>
      </c>
      <c r="I2124" s="16">
        <v>1</v>
      </c>
      <c r="J2124" s="16">
        <v>1</v>
      </c>
      <c r="K2124" s="16">
        <v>1</v>
      </c>
      <c r="L2124" s="16">
        <v>1</v>
      </c>
      <c r="M2124" s="16">
        <v>1</v>
      </c>
    </row>
    <row r="2125" spans="2:13" x14ac:dyDescent="0.25">
      <c r="B2125">
        <v>49</v>
      </c>
      <c r="C2125" t="s">
        <v>519</v>
      </c>
      <c r="D2125">
        <v>2034</v>
      </c>
      <c r="E2125">
        <v>0</v>
      </c>
      <c r="F2125">
        <v>1000000</v>
      </c>
      <c r="G2125" s="16">
        <v>1</v>
      </c>
      <c r="H2125" s="16">
        <v>1</v>
      </c>
      <c r="I2125" s="16">
        <v>1</v>
      </c>
      <c r="J2125" s="16">
        <v>1</v>
      </c>
      <c r="K2125" s="16">
        <v>1</v>
      </c>
      <c r="L2125" s="16">
        <v>1</v>
      </c>
      <c r="M2125" s="16">
        <v>1</v>
      </c>
    </row>
    <row r="2126" spans="2:13" x14ac:dyDescent="0.25">
      <c r="B2126">
        <v>49</v>
      </c>
      <c r="C2126" t="s">
        <v>519</v>
      </c>
      <c r="D2126">
        <v>2035</v>
      </c>
      <c r="E2126">
        <v>0</v>
      </c>
      <c r="F2126">
        <v>1000000</v>
      </c>
      <c r="G2126" s="16">
        <v>1</v>
      </c>
      <c r="H2126" s="16">
        <v>1</v>
      </c>
      <c r="I2126" s="16">
        <v>1</v>
      </c>
      <c r="J2126" s="16">
        <v>1</v>
      </c>
      <c r="K2126" s="16">
        <v>1</v>
      </c>
      <c r="L2126" s="16">
        <v>1</v>
      </c>
      <c r="M2126" s="16">
        <v>1</v>
      </c>
    </row>
    <row r="2127" spans="2:13" x14ac:dyDescent="0.25">
      <c r="B2127">
        <v>49</v>
      </c>
      <c r="C2127" t="s">
        <v>519</v>
      </c>
      <c r="D2127">
        <v>2036</v>
      </c>
      <c r="E2127">
        <v>0</v>
      </c>
      <c r="F2127">
        <v>1000000</v>
      </c>
      <c r="G2127" s="16">
        <v>1</v>
      </c>
      <c r="H2127" s="16">
        <v>1</v>
      </c>
      <c r="I2127" s="16">
        <v>1</v>
      </c>
      <c r="J2127" s="16">
        <v>1</v>
      </c>
      <c r="K2127" s="16">
        <v>1</v>
      </c>
      <c r="L2127" s="16">
        <v>1</v>
      </c>
      <c r="M2127" s="16">
        <v>1</v>
      </c>
    </row>
    <row r="2128" spans="2:13" x14ac:dyDescent="0.25">
      <c r="B2128">
        <v>49</v>
      </c>
      <c r="C2128" t="s">
        <v>519</v>
      </c>
      <c r="D2128">
        <v>2037</v>
      </c>
      <c r="E2128">
        <v>0</v>
      </c>
      <c r="F2128">
        <v>1000000</v>
      </c>
      <c r="G2128" s="16">
        <v>1</v>
      </c>
      <c r="H2128" s="16">
        <v>1</v>
      </c>
      <c r="I2128" s="16">
        <v>1</v>
      </c>
      <c r="J2128" s="16">
        <v>1</v>
      </c>
      <c r="K2128" s="16">
        <v>1</v>
      </c>
      <c r="L2128" s="16">
        <v>1</v>
      </c>
      <c r="M2128" s="16">
        <v>1</v>
      </c>
    </row>
    <row r="2129" spans="2:13" x14ac:dyDescent="0.25">
      <c r="B2129">
        <v>49</v>
      </c>
      <c r="C2129" t="s">
        <v>519</v>
      </c>
      <c r="D2129">
        <v>2038</v>
      </c>
      <c r="E2129">
        <v>0</v>
      </c>
      <c r="F2129">
        <v>1000000</v>
      </c>
      <c r="G2129" s="16">
        <v>1</v>
      </c>
      <c r="H2129" s="16">
        <v>1</v>
      </c>
      <c r="I2129" s="16">
        <v>1</v>
      </c>
      <c r="J2129" s="16">
        <v>1</v>
      </c>
      <c r="K2129" s="16">
        <v>1</v>
      </c>
      <c r="L2129" s="16">
        <v>1</v>
      </c>
      <c r="M2129" s="16">
        <v>1</v>
      </c>
    </row>
    <row r="2130" spans="2:13" x14ac:dyDescent="0.25">
      <c r="B2130">
        <v>49</v>
      </c>
      <c r="C2130" t="s">
        <v>519</v>
      </c>
      <c r="D2130">
        <v>2039</v>
      </c>
      <c r="E2130">
        <v>0</v>
      </c>
      <c r="F2130">
        <v>1000000</v>
      </c>
      <c r="G2130" s="16">
        <v>1</v>
      </c>
      <c r="H2130" s="16">
        <v>1</v>
      </c>
      <c r="I2130" s="16">
        <v>1</v>
      </c>
      <c r="J2130" s="16">
        <v>1</v>
      </c>
      <c r="K2130" s="16">
        <v>1</v>
      </c>
      <c r="L2130" s="16">
        <v>1</v>
      </c>
      <c r="M2130" s="16">
        <v>1</v>
      </c>
    </row>
    <row r="2131" spans="2:13" x14ac:dyDescent="0.25">
      <c r="B2131">
        <v>49</v>
      </c>
      <c r="C2131" t="s">
        <v>519</v>
      </c>
      <c r="D2131">
        <v>2040</v>
      </c>
      <c r="E2131">
        <v>0</v>
      </c>
      <c r="F2131">
        <v>1000000</v>
      </c>
      <c r="G2131" s="16">
        <v>1</v>
      </c>
      <c r="H2131" s="16">
        <v>1</v>
      </c>
      <c r="I2131" s="16">
        <v>1</v>
      </c>
      <c r="J2131" s="16">
        <v>1</v>
      </c>
      <c r="K2131" s="16">
        <v>1</v>
      </c>
      <c r="L2131" s="16">
        <v>1</v>
      </c>
      <c r="M2131" s="16">
        <v>1</v>
      </c>
    </row>
    <row r="2132" spans="2:13" x14ac:dyDescent="0.25">
      <c r="B2132">
        <v>49</v>
      </c>
      <c r="C2132" t="s">
        <v>519</v>
      </c>
      <c r="D2132">
        <v>2041</v>
      </c>
      <c r="E2132">
        <v>0</v>
      </c>
      <c r="F2132">
        <v>1000000</v>
      </c>
      <c r="G2132" s="16">
        <v>1</v>
      </c>
      <c r="H2132" s="16">
        <v>1</v>
      </c>
      <c r="I2132" s="16">
        <v>1</v>
      </c>
      <c r="J2132" s="16">
        <v>1</v>
      </c>
      <c r="K2132" s="16">
        <v>1</v>
      </c>
      <c r="L2132" s="16">
        <v>1</v>
      </c>
      <c r="M2132" s="16">
        <v>1</v>
      </c>
    </row>
    <row r="2133" spans="2:13" x14ac:dyDescent="0.25">
      <c r="B2133">
        <v>49</v>
      </c>
      <c r="C2133" t="s">
        <v>519</v>
      </c>
      <c r="D2133">
        <v>2042</v>
      </c>
      <c r="E2133">
        <v>0</v>
      </c>
      <c r="F2133">
        <v>1000000</v>
      </c>
      <c r="G2133" s="16">
        <v>1</v>
      </c>
      <c r="H2133" s="16">
        <v>1</v>
      </c>
      <c r="I2133" s="16">
        <v>1</v>
      </c>
      <c r="J2133" s="16">
        <v>1</v>
      </c>
      <c r="K2133" s="16">
        <v>1</v>
      </c>
      <c r="L2133" s="16">
        <v>1</v>
      </c>
      <c r="M2133" s="16">
        <v>1</v>
      </c>
    </row>
    <row r="2134" spans="2:13" x14ac:dyDescent="0.25">
      <c r="B2134">
        <v>49</v>
      </c>
      <c r="C2134" t="s">
        <v>519</v>
      </c>
      <c r="D2134">
        <v>2043</v>
      </c>
      <c r="E2134">
        <v>0</v>
      </c>
      <c r="F2134">
        <v>1000000</v>
      </c>
      <c r="G2134" s="16">
        <v>1</v>
      </c>
      <c r="H2134" s="16">
        <v>1</v>
      </c>
      <c r="I2134" s="16">
        <v>1</v>
      </c>
      <c r="J2134" s="16">
        <v>1</v>
      </c>
      <c r="K2134" s="16">
        <v>1</v>
      </c>
      <c r="L2134" s="16">
        <v>1</v>
      </c>
      <c r="M2134" s="16">
        <v>1</v>
      </c>
    </row>
    <row r="2135" spans="2:13" x14ac:dyDescent="0.25">
      <c r="B2135">
        <v>49</v>
      </c>
      <c r="C2135" t="s">
        <v>519</v>
      </c>
      <c r="D2135">
        <v>2044</v>
      </c>
      <c r="E2135">
        <v>0</v>
      </c>
      <c r="F2135">
        <v>1000000</v>
      </c>
      <c r="G2135" s="16">
        <v>1</v>
      </c>
      <c r="H2135" s="16">
        <v>1</v>
      </c>
      <c r="I2135" s="16">
        <v>1</v>
      </c>
      <c r="J2135" s="16">
        <v>1</v>
      </c>
      <c r="K2135" s="16">
        <v>1</v>
      </c>
      <c r="L2135" s="16">
        <v>1</v>
      </c>
      <c r="M2135" s="16">
        <v>1</v>
      </c>
    </row>
    <row r="2136" spans="2:13" x14ac:dyDescent="0.25">
      <c r="B2136">
        <v>49</v>
      </c>
      <c r="C2136" t="s">
        <v>519</v>
      </c>
      <c r="D2136">
        <v>2045</v>
      </c>
      <c r="E2136">
        <v>0</v>
      </c>
      <c r="F2136">
        <v>1000000</v>
      </c>
      <c r="G2136" s="16">
        <v>1</v>
      </c>
      <c r="H2136" s="16">
        <v>1</v>
      </c>
      <c r="I2136" s="16">
        <v>1</v>
      </c>
      <c r="J2136" s="16">
        <v>1</v>
      </c>
      <c r="K2136" s="16">
        <v>1</v>
      </c>
      <c r="L2136" s="16">
        <v>1</v>
      </c>
      <c r="M2136" s="16">
        <v>1</v>
      </c>
    </row>
    <row r="2137" spans="2:13" x14ac:dyDescent="0.25">
      <c r="B2137">
        <v>49</v>
      </c>
      <c r="C2137" t="s">
        <v>519</v>
      </c>
      <c r="D2137">
        <v>2046</v>
      </c>
      <c r="E2137">
        <v>0</v>
      </c>
      <c r="F2137">
        <v>1000000</v>
      </c>
      <c r="G2137" s="16">
        <v>1</v>
      </c>
      <c r="H2137" s="16">
        <v>1</v>
      </c>
      <c r="I2137" s="16">
        <v>1</v>
      </c>
      <c r="J2137" s="16">
        <v>1</v>
      </c>
      <c r="K2137" s="16">
        <v>1</v>
      </c>
      <c r="L2137" s="16">
        <v>1</v>
      </c>
      <c r="M2137" s="16">
        <v>1</v>
      </c>
    </row>
    <row r="2138" spans="2:13" x14ac:dyDescent="0.25">
      <c r="B2138">
        <v>49</v>
      </c>
      <c r="C2138" t="s">
        <v>519</v>
      </c>
      <c r="D2138">
        <v>2047</v>
      </c>
      <c r="E2138">
        <v>0</v>
      </c>
      <c r="F2138">
        <v>1000000</v>
      </c>
      <c r="G2138" s="16">
        <v>1</v>
      </c>
      <c r="H2138" s="16">
        <v>1</v>
      </c>
      <c r="I2138" s="16">
        <v>1</v>
      </c>
      <c r="J2138" s="16">
        <v>1</v>
      </c>
      <c r="K2138" s="16">
        <v>1</v>
      </c>
      <c r="L2138" s="16">
        <v>1</v>
      </c>
      <c r="M2138" s="16">
        <v>1</v>
      </c>
    </row>
    <row r="2139" spans="2:13" x14ac:dyDescent="0.25">
      <c r="B2139">
        <v>49</v>
      </c>
      <c r="C2139" t="s">
        <v>519</v>
      </c>
      <c r="D2139">
        <v>2048</v>
      </c>
      <c r="E2139">
        <v>0</v>
      </c>
      <c r="F2139">
        <v>1000000</v>
      </c>
      <c r="G2139" s="16">
        <v>1</v>
      </c>
      <c r="H2139" s="16">
        <v>1</v>
      </c>
      <c r="I2139" s="16">
        <v>1</v>
      </c>
      <c r="J2139" s="16">
        <v>1</v>
      </c>
      <c r="K2139" s="16">
        <v>1</v>
      </c>
      <c r="L2139" s="16">
        <v>1</v>
      </c>
      <c r="M2139" s="16">
        <v>1</v>
      </c>
    </row>
    <row r="2140" spans="2:13" x14ac:dyDescent="0.25">
      <c r="B2140">
        <v>49</v>
      </c>
      <c r="C2140" t="s">
        <v>519</v>
      </c>
      <c r="D2140">
        <v>2049</v>
      </c>
      <c r="E2140">
        <v>0</v>
      </c>
      <c r="F2140">
        <v>1000000</v>
      </c>
      <c r="G2140" s="16">
        <v>1</v>
      </c>
      <c r="H2140" s="16">
        <v>1</v>
      </c>
      <c r="I2140" s="16">
        <v>1</v>
      </c>
      <c r="J2140" s="16">
        <v>1</v>
      </c>
      <c r="K2140" s="16">
        <v>1</v>
      </c>
      <c r="L2140" s="16">
        <v>1</v>
      </c>
      <c r="M2140" s="16">
        <v>1</v>
      </c>
    </row>
    <row r="2141" spans="2:13" x14ac:dyDescent="0.25">
      <c r="B2141">
        <v>49</v>
      </c>
      <c r="C2141" t="s">
        <v>519</v>
      </c>
      <c r="D2141">
        <v>2050</v>
      </c>
      <c r="E2141">
        <v>0</v>
      </c>
      <c r="F2141">
        <v>1000000</v>
      </c>
      <c r="G2141" s="16">
        <v>1</v>
      </c>
      <c r="H2141" s="16">
        <v>1</v>
      </c>
      <c r="I2141" s="16">
        <v>1</v>
      </c>
      <c r="J2141" s="16">
        <v>1</v>
      </c>
      <c r="K2141" s="16">
        <v>1</v>
      </c>
      <c r="L2141" s="16">
        <v>1</v>
      </c>
      <c r="M2141" s="16">
        <v>1</v>
      </c>
    </row>
    <row r="2142" spans="2:13" x14ac:dyDescent="0.25">
      <c r="B2142">
        <v>50</v>
      </c>
      <c r="C2142" t="s">
        <v>522</v>
      </c>
      <c r="D2142">
        <v>2020</v>
      </c>
      <c r="E2142">
        <v>0</v>
      </c>
      <c r="F2142">
        <v>1000000</v>
      </c>
      <c r="G2142" s="16">
        <v>1</v>
      </c>
      <c r="H2142" s="16">
        <v>1</v>
      </c>
      <c r="I2142" s="16">
        <v>1</v>
      </c>
      <c r="J2142" s="16">
        <v>1</v>
      </c>
      <c r="K2142" s="16">
        <v>1</v>
      </c>
      <c r="L2142" s="16">
        <v>1</v>
      </c>
      <c r="M2142" s="16">
        <v>1</v>
      </c>
    </row>
    <row r="2143" spans="2:13" x14ac:dyDescent="0.25">
      <c r="B2143">
        <v>50</v>
      </c>
      <c r="C2143" t="s">
        <v>522</v>
      </c>
      <c r="D2143">
        <v>2021</v>
      </c>
      <c r="E2143">
        <v>0</v>
      </c>
      <c r="F2143">
        <v>1000000</v>
      </c>
      <c r="G2143" s="16">
        <v>1</v>
      </c>
      <c r="H2143" s="16">
        <v>1</v>
      </c>
      <c r="I2143" s="16">
        <v>1</v>
      </c>
      <c r="J2143" s="16">
        <v>1</v>
      </c>
      <c r="K2143" s="16">
        <v>1</v>
      </c>
      <c r="L2143" s="16">
        <v>1</v>
      </c>
      <c r="M2143" s="16">
        <v>1</v>
      </c>
    </row>
    <row r="2144" spans="2:13" x14ac:dyDescent="0.25">
      <c r="B2144">
        <v>50</v>
      </c>
      <c r="C2144" t="s">
        <v>522</v>
      </c>
      <c r="D2144">
        <v>2022</v>
      </c>
      <c r="E2144">
        <v>0</v>
      </c>
      <c r="F2144">
        <v>1000000</v>
      </c>
      <c r="G2144" s="16">
        <v>1</v>
      </c>
      <c r="H2144" s="16">
        <v>1</v>
      </c>
      <c r="I2144" s="16">
        <v>1</v>
      </c>
      <c r="J2144" s="16">
        <v>1</v>
      </c>
      <c r="K2144" s="16">
        <v>1</v>
      </c>
      <c r="L2144" s="16">
        <v>1</v>
      </c>
      <c r="M2144" s="16">
        <v>1</v>
      </c>
    </row>
    <row r="2145" spans="2:13" x14ac:dyDescent="0.25">
      <c r="B2145">
        <v>50</v>
      </c>
      <c r="C2145" t="s">
        <v>522</v>
      </c>
      <c r="D2145">
        <v>2023</v>
      </c>
      <c r="E2145">
        <v>0</v>
      </c>
      <c r="F2145">
        <v>1000000</v>
      </c>
      <c r="G2145" s="16">
        <v>1</v>
      </c>
      <c r="H2145" s="16">
        <v>1</v>
      </c>
      <c r="I2145" s="16">
        <v>1</v>
      </c>
      <c r="J2145" s="16">
        <v>1</v>
      </c>
      <c r="K2145" s="16">
        <v>1</v>
      </c>
      <c r="L2145" s="16">
        <v>1</v>
      </c>
      <c r="M2145" s="16">
        <v>1</v>
      </c>
    </row>
    <row r="2146" spans="2:13" x14ac:dyDescent="0.25">
      <c r="B2146">
        <v>50</v>
      </c>
      <c r="C2146" t="s">
        <v>522</v>
      </c>
      <c r="D2146">
        <v>2024</v>
      </c>
      <c r="E2146">
        <v>0</v>
      </c>
      <c r="F2146">
        <v>1000000</v>
      </c>
      <c r="G2146" s="16">
        <v>1</v>
      </c>
      <c r="H2146" s="16">
        <v>1</v>
      </c>
      <c r="I2146" s="16">
        <v>1</v>
      </c>
      <c r="J2146" s="16">
        <v>1</v>
      </c>
      <c r="K2146" s="16">
        <v>1</v>
      </c>
      <c r="L2146" s="16">
        <v>1</v>
      </c>
      <c r="M2146" s="16">
        <v>1</v>
      </c>
    </row>
    <row r="2147" spans="2:13" x14ac:dyDescent="0.25">
      <c r="B2147">
        <v>50</v>
      </c>
      <c r="C2147" t="s">
        <v>522</v>
      </c>
      <c r="D2147">
        <v>2025</v>
      </c>
      <c r="E2147">
        <v>0</v>
      </c>
      <c r="F2147">
        <v>1000000</v>
      </c>
      <c r="G2147" s="16">
        <v>1</v>
      </c>
      <c r="H2147" s="16">
        <v>1</v>
      </c>
      <c r="I2147" s="16">
        <v>1</v>
      </c>
      <c r="J2147" s="16">
        <v>1</v>
      </c>
      <c r="K2147" s="16">
        <v>1</v>
      </c>
      <c r="L2147" s="16">
        <v>1</v>
      </c>
      <c r="M2147" s="16">
        <v>1</v>
      </c>
    </row>
    <row r="2148" spans="2:13" x14ac:dyDescent="0.25">
      <c r="B2148">
        <v>50</v>
      </c>
      <c r="C2148" t="s">
        <v>522</v>
      </c>
      <c r="D2148">
        <v>2026</v>
      </c>
      <c r="E2148">
        <v>0</v>
      </c>
      <c r="F2148">
        <v>1000000</v>
      </c>
      <c r="G2148" s="16">
        <v>1</v>
      </c>
      <c r="H2148" s="16">
        <v>1</v>
      </c>
      <c r="I2148" s="16">
        <v>1</v>
      </c>
      <c r="J2148" s="16">
        <v>1</v>
      </c>
      <c r="K2148" s="16">
        <v>1</v>
      </c>
      <c r="L2148" s="16">
        <v>1</v>
      </c>
      <c r="M2148" s="16">
        <v>1</v>
      </c>
    </row>
    <row r="2149" spans="2:13" x14ac:dyDescent="0.25">
      <c r="B2149">
        <v>50</v>
      </c>
      <c r="C2149" t="s">
        <v>522</v>
      </c>
      <c r="D2149">
        <v>2027</v>
      </c>
      <c r="E2149">
        <v>0</v>
      </c>
      <c r="F2149">
        <v>1000000</v>
      </c>
      <c r="G2149" s="16">
        <v>1</v>
      </c>
      <c r="H2149" s="16">
        <v>1</v>
      </c>
      <c r="I2149" s="16">
        <v>1</v>
      </c>
      <c r="J2149" s="16">
        <v>1</v>
      </c>
      <c r="K2149" s="16">
        <v>1</v>
      </c>
      <c r="L2149" s="16">
        <v>1</v>
      </c>
      <c r="M2149" s="16">
        <v>1</v>
      </c>
    </row>
    <row r="2150" spans="2:13" x14ac:dyDescent="0.25">
      <c r="B2150">
        <v>50</v>
      </c>
      <c r="C2150" t="s">
        <v>522</v>
      </c>
      <c r="D2150">
        <v>2028</v>
      </c>
      <c r="E2150">
        <v>0</v>
      </c>
      <c r="F2150">
        <v>1000000</v>
      </c>
      <c r="G2150" s="16">
        <v>1</v>
      </c>
      <c r="H2150" s="16">
        <v>1</v>
      </c>
      <c r="I2150" s="16">
        <v>1</v>
      </c>
      <c r="J2150" s="16">
        <v>1</v>
      </c>
      <c r="K2150" s="16">
        <v>1</v>
      </c>
      <c r="L2150" s="16">
        <v>1</v>
      </c>
      <c r="M2150" s="16">
        <v>1</v>
      </c>
    </row>
    <row r="2151" spans="2:13" x14ac:dyDescent="0.25">
      <c r="B2151">
        <v>50</v>
      </c>
      <c r="C2151" t="s">
        <v>522</v>
      </c>
      <c r="D2151">
        <v>2029</v>
      </c>
      <c r="E2151">
        <v>0</v>
      </c>
      <c r="F2151">
        <v>1000000</v>
      </c>
      <c r="G2151" s="16">
        <v>1</v>
      </c>
      <c r="H2151" s="16">
        <v>1</v>
      </c>
      <c r="I2151" s="16">
        <v>1</v>
      </c>
      <c r="J2151" s="16">
        <v>1</v>
      </c>
      <c r="K2151" s="16">
        <v>1</v>
      </c>
      <c r="L2151" s="16">
        <v>1</v>
      </c>
      <c r="M2151" s="16">
        <v>1</v>
      </c>
    </row>
    <row r="2152" spans="2:13" x14ac:dyDescent="0.25">
      <c r="B2152">
        <v>50</v>
      </c>
      <c r="C2152" t="s">
        <v>522</v>
      </c>
      <c r="D2152">
        <v>2030</v>
      </c>
      <c r="E2152">
        <v>0</v>
      </c>
      <c r="F2152">
        <v>1000000</v>
      </c>
      <c r="G2152" s="16">
        <v>1</v>
      </c>
      <c r="H2152" s="16">
        <v>1</v>
      </c>
      <c r="I2152" s="16">
        <v>1</v>
      </c>
      <c r="J2152" s="16">
        <v>1</v>
      </c>
      <c r="K2152" s="16">
        <v>1</v>
      </c>
      <c r="L2152" s="16">
        <v>1</v>
      </c>
      <c r="M2152" s="16">
        <v>1</v>
      </c>
    </row>
    <row r="2153" spans="2:13" x14ac:dyDescent="0.25">
      <c r="B2153">
        <v>50</v>
      </c>
      <c r="C2153" t="s">
        <v>522</v>
      </c>
      <c r="D2153">
        <v>2031</v>
      </c>
      <c r="E2153">
        <v>0</v>
      </c>
      <c r="F2153">
        <v>1000000</v>
      </c>
      <c r="G2153" s="16">
        <v>1</v>
      </c>
      <c r="H2153" s="16">
        <v>1</v>
      </c>
      <c r="I2153" s="16">
        <v>1</v>
      </c>
      <c r="J2153" s="16">
        <v>1</v>
      </c>
      <c r="K2153" s="16">
        <v>1</v>
      </c>
      <c r="L2153" s="16">
        <v>1</v>
      </c>
      <c r="M2153" s="16">
        <v>1</v>
      </c>
    </row>
    <row r="2154" spans="2:13" x14ac:dyDescent="0.25">
      <c r="B2154">
        <v>50</v>
      </c>
      <c r="C2154" t="s">
        <v>522</v>
      </c>
      <c r="D2154">
        <v>2032</v>
      </c>
      <c r="E2154">
        <v>0</v>
      </c>
      <c r="F2154">
        <v>1000000</v>
      </c>
      <c r="G2154" s="16">
        <v>1</v>
      </c>
      <c r="H2154" s="16">
        <v>1</v>
      </c>
      <c r="I2154" s="16">
        <v>1</v>
      </c>
      <c r="J2154" s="16">
        <v>1</v>
      </c>
      <c r="K2154" s="16">
        <v>1</v>
      </c>
      <c r="L2154" s="16">
        <v>1</v>
      </c>
      <c r="M2154" s="16">
        <v>1</v>
      </c>
    </row>
    <row r="2155" spans="2:13" x14ac:dyDescent="0.25">
      <c r="B2155">
        <v>50</v>
      </c>
      <c r="C2155" t="s">
        <v>522</v>
      </c>
      <c r="D2155">
        <v>2033</v>
      </c>
      <c r="E2155">
        <v>0</v>
      </c>
      <c r="F2155">
        <v>1000000</v>
      </c>
      <c r="G2155" s="16">
        <v>1</v>
      </c>
      <c r="H2155" s="16">
        <v>1</v>
      </c>
      <c r="I2155" s="16">
        <v>1</v>
      </c>
      <c r="J2155" s="16">
        <v>1</v>
      </c>
      <c r="K2155" s="16">
        <v>1</v>
      </c>
      <c r="L2155" s="16">
        <v>1</v>
      </c>
      <c r="M2155" s="16">
        <v>1</v>
      </c>
    </row>
    <row r="2156" spans="2:13" x14ac:dyDescent="0.25">
      <c r="B2156">
        <v>50</v>
      </c>
      <c r="C2156" t="s">
        <v>522</v>
      </c>
      <c r="D2156">
        <v>2034</v>
      </c>
      <c r="E2156">
        <v>0</v>
      </c>
      <c r="F2156">
        <v>1000000</v>
      </c>
      <c r="G2156" s="16">
        <v>1</v>
      </c>
      <c r="H2156" s="16">
        <v>1</v>
      </c>
      <c r="I2156" s="16">
        <v>1</v>
      </c>
      <c r="J2156" s="16">
        <v>1</v>
      </c>
      <c r="K2156" s="16">
        <v>1</v>
      </c>
      <c r="L2156" s="16">
        <v>1</v>
      </c>
      <c r="M2156" s="16">
        <v>1</v>
      </c>
    </row>
    <row r="2157" spans="2:13" x14ac:dyDescent="0.25">
      <c r="B2157">
        <v>50</v>
      </c>
      <c r="C2157" t="s">
        <v>522</v>
      </c>
      <c r="D2157">
        <v>2035</v>
      </c>
      <c r="E2157">
        <v>0</v>
      </c>
      <c r="F2157">
        <v>1000000</v>
      </c>
      <c r="G2157" s="16">
        <v>1</v>
      </c>
      <c r="H2157" s="16">
        <v>1</v>
      </c>
      <c r="I2157" s="16">
        <v>1</v>
      </c>
      <c r="J2157" s="16">
        <v>1</v>
      </c>
      <c r="K2157" s="16">
        <v>1</v>
      </c>
      <c r="L2157" s="16">
        <v>1</v>
      </c>
      <c r="M2157" s="16">
        <v>1</v>
      </c>
    </row>
    <row r="2158" spans="2:13" x14ac:dyDescent="0.25">
      <c r="B2158">
        <v>50</v>
      </c>
      <c r="C2158" t="s">
        <v>522</v>
      </c>
      <c r="D2158">
        <v>2036</v>
      </c>
      <c r="E2158">
        <v>0</v>
      </c>
      <c r="F2158">
        <v>1000000</v>
      </c>
      <c r="G2158" s="16">
        <v>1</v>
      </c>
      <c r="H2158" s="16">
        <v>1</v>
      </c>
      <c r="I2158" s="16">
        <v>1</v>
      </c>
      <c r="J2158" s="16">
        <v>1</v>
      </c>
      <c r="K2158" s="16">
        <v>1</v>
      </c>
      <c r="L2158" s="16">
        <v>1</v>
      </c>
      <c r="M2158" s="16">
        <v>1</v>
      </c>
    </row>
    <row r="2159" spans="2:13" x14ac:dyDescent="0.25">
      <c r="B2159">
        <v>50</v>
      </c>
      <c r="C2159" t="s">
        <v>522</v>
      </c>
      <c r="D2159">
        <v>2037</v>
      </c>
      <c r="E2159">
        <v>0</v>
      </c>
      <c r="F2159">
        <v>1000000</v>
      </c>
      <c r="G2159" s="16">
        <v>1</v>
      </c>
      <c r="H2159" s="16">
        <v>1</v>
      </c>
      <c r="I2159" s="16">
        <v>1</v>
      </c>
      <c r="J2159" s="16">
        <v>1</v>
      </c>
      <c r="K2159" s="16">
        <v>1</v>
      </c>
      <c r="L2159" s="16">
        <v>1</v>
      </c>
      <c r="M2159" s="16">
        <v>1</v>
      </c>
    </row>
    <row r="2160" spans="2:13" x14ac:dyDescent="0.25">
      <c r="B2160">
        <v>50</v>
      </c>
      <c r="C2160" t="s">
        <v>522</v>
      </c>
      <c r="D2160">
        <v>2038</v>
      </c>
      <c r="E2160">
        <v>0</v>
      </c>
      <c r="F2160">
        <v>1000000</v>
      </c>
      <c r="G2160" s="16">
        <v>1</v>
      </c>
      <c r="H2160" s="16">
        <v>1</v>
      </c>
      <c r="I2160" s="16">
        <v>1</v>
      </c>
      <c r="J2160" s="16">
        <v>1</v>
      </c>
      <c r="K2160" s="16">
        <v>1</v>
      </c>
      <c r="L2160" s="16">
        <v>1</v>
      </c>
      <c r="M2160" s="16">
        <v>1</v>
      </c>
    </row>
    <row r="2161" spans="2:13" x14ac:dyDescent="0.25">
      <c r="B2161">
        <v>50</v>
      </c>
      <c r="C2161" t="s">
        <v>522</v>
      </c>
      <c r="D2161">
        <v>2039</v>
      </c>
      <c r="E2161">
        <v>0</v>
      </c>
      <c r="F2161">
        <v>1000000</v>
      </c>
      <c r="G2161" s="16">
        <v>1</v>
      </c>
      <c r="H2161" s="16">
        <v>1</v>
      </c>
      <c r="I2161" s="16">
        <v>1</v>
      </c>
      <c r="J2161" s="16">
        <v>1</v>
      </c>
      <c r="K2161" s="16">
        <v>1</v>
      </c>
      <c r="L2161" s="16">
        <v>1</v>
      </c>
      <c r="M2161" s="16">
        <v>1</v>
      </c>
    </row>
    <row r="2162" spans="2:13" x14ac:dyDescent="0.25">
      <c r="B2162">
        <v>50</v>
      </c>
      <c r="C2162" t="s">
        <v>522</v>
      </c>
      <c r="D2162">
        <v>2040</v>
      </c>
      <c r="E2162">
        <v>0</v>
      </c>
      <c r="F2162">
        <v>1000000</v>
      </c>
      <c r="G2162" s="16">
        <v>1</v>
      </c>
      <c r="H2162" s="16">
        <v>1</v>
      </c>
      <c r="I2162" s="16">
        <v>1</v>
      </c>
      <c r="J2162" s="16">
        <v>1</v>
      </c>
      <c r="K2162" s="16">
        <v>1</v>
      </c>
      <c r="L2162" s="16">
        <v>1</v>
      </c>
      <c r="M2162" s="16">
        <v>1</v>
      </c>
    </row>
    <row r="2163" spans="2:13" x14ac:dyDescent="0.25">
      <c r="B2163">
        <v>50</v>
      </c>
      <c r="C2163" t="s">
        <v>522</v>
      </c>
      <c r="D2163">
        <v>2041</v>
      </c>
      <c r="E2163">
        <v>0</v>
      </c>
      <c r="F2163">
        <v>1000000</v>
      </c>
      <c r="G2163" s="16">
        <v>1</v>
      </c>
      <c r="H2163" s="16">
        <v>1</v>
      </c>
      <c r="I2163" s="16">
        <v>1</v>
      </c>
      <c r="J2163" s="16">
        <v>1</v>
      </c>
      <c r="K2163" s="16">
        <v>1</v>
      </c>
      <c r="L2163" s="16">
        <v>1</v>
      </c>
      <c r="M2163" s="16">
        <v>1</v>
      </c>
    </row>
    <row r="2164" spans="2:13" x14ac:dyDescent="0.25">
      <c r="B2164">
        <v>50</v>
      </c>
      <c r="C2164" t="s">
        <v>522</v>
      </c>
      <c r="D2164">
        <v>2042</v>
      </c>
      <c r="E2164">
        <v>0</v>
      </c>
      <c r="F2164">
        <v>1000000</v>
      </c>
      <c r="G2164" s="16">
        <v>1</v>
      </c>
      <c r="H2164" s="16">
        <v>1</v>
      </c>
      <c r="I2164" s="16">
        <v>1</v>
      </c>
      <c r="J2164" s="16">
        <v>1</v>
      </c>
      <c r="K2164" s="16">
        <v>1</v>
      </c>
      <c r="L2164" s="16">
        <v>1</v>
      </c>
      <c r="M2164" s="16">
        <v>1</v>
      </c>
    </row>
    <row r="2165" spans="2:13" x14ac:dyDescent="0.25">
      <c r="B2165">
        <v>50</v>
      </c>
      <c r="C2165" t="s">
        <v>522</v>
      </c>
      <c r="D2165">
        <v>2043</v>
      </c>
      <c r="E2165">
        <v>0</v>
      </c>
      <c r="F2165">
        <v>1000000</v>
      </c>
      <c r="G2165" s="16">
        <v>1</v>
      </c>
      <c r="H2165" s="16">
        <v>1</v>
      </c>
      <c r="I2165" s="16">
        <v>1</v>
      </c>
      <c r="J2165" s="16">
        <v>1</v>
      </c>
      <c r="K2165" s="16">
        <v>1</v>
      </c>
      <c r="L2165" s="16">
        <v>1</v>
      </c>
      <c r="M2165" s="16">
        <v>1</v>
      </c>
    </row>
    <row r="2166" spans="2:13" x14ac:dyDescent="0.25">
      <c r="B2166">
        <v>50</v>
      </c>
      <c r="C2166" t="s">
        <v>522</v>
      </c>
      <c r="D2166">
        <v>2044</v>
      </c>
      <c r="E2166">
        <v>0</v>
      </c>
      <c r="F2166">
        <v>1000000</v>
      </c>
      <c r="G2166" s="16">
        <v>1</v>
      </c>
      <c r="H2166" s="16">
        <v>1</v>
      </c>
      <c r="I2166" s="16">
        <v>1</v>
      </c>
      <c r="J2166" s="16">
        <v>1</v>
      </c>
      <c r="K2166" s="16">
        <v>1</v>
      </c>
      <c r="L2166" s="16">
        <v>1</v>
      </c>
      <c r="M2166" s="16">
        <v>1</v>
      </c>
    </row>
    <row r="2167" spans="2:13" x14ac:dyDescent="0.25">
      <c r="B2167">
        <v>50</v>
      </c>
      <c r="C2167" t="s">
        <v>522</v>
      </c>
      <c r="D2167">
        <v>2045</v>
      </c>
      <c r="E2167">
        <v>0</v>
      </c>
      <c r="F2167">
        <v>1000000</v>
      </c>
      <c r="G2167" s="16">
        <v>1</v>
      </c>
      <c r="H2167" s="16">
        <v>1</v>
      </c>
      <c r="I2167" s="16">
        <v>1</v>
      </c>
      <c r="J2167" s="16">
        <v>1</v>
      </c>
      <c r="K2167" s="16">
        <v>1</v>
      </c>
      <c r="L2167" s="16">
        <v>1</v>
      </c>
      <c r="M2167" s="16">
        <v>1</v>
      </c>
    </row>
    <row r="2168" spans="2:13" x14ac:dyDescent="0.25">
      <c r="B2168">
        <v>50</v>
      </c>
      <c r="C2168" t="s">
        <v>522</v>
      </c>
      <c r="D2168">
        <v>2046</v>
      </c>
      <c r="E2168">
        <v>0</v>
      </c>
      <c r="F2168">
        <v>1000000</v>
      </c>
      <c r="G2168" s="16">
        <v>1</v>
      </c>
      <c r="H2168" s="16">
        <v>1</v>
      </c>
      <c r="I2168" s="16">
        <v>1</v>
      </c>
      <c r="J2168" s="16">
        <v>1</v>
      </c>
      <c r="K2168" s="16">
        <v>1</v>
      </c>
      <c r="L2168" s="16">
        <v>1</v>
      </c>
      <c r="M2168" s="16">
        <v>1</v>
      </c>
    </row>
    <row r="2169" spans="2:13" x14ac:dyDescent="0.25">
      <c r="B2169">
        <v>50</v>
      </c>
      <c r="C2169" t="s">
        <v>522</v>
      </c>
      <c r="D2169">
        <v>2047</v>
      </c>
      <c r="E2169">
        <v>0</v>
      </c>
      <c r="F2169">
        <v>1000000</v>
      </c>
      <c r="G2169" s="16">
        <v>1</v>
      </c>
      <c r="H2169" s="16">
        <v>1</v>
      </c>
      <c r="I2169" s="16">
        <v>1</v>
      </c>
      <c r="J2169" s="16">
        <v>1</v>
      </c>
      <c r="K2169" s="16">
        <v>1</v>
      </c>
      <c r="L2169" s="16">
        <v>1</v>
      </c>
      <c r="M2169" s="16">
        <v>1</v>
      </c>
    </row>
    <row r="2170" spans="2:13" x14ac:dyDescent="0.25">
      <c r="B2170">
        <v>50</v>
      </c>
      <c r="C2170" t="s">
        <v>522</v>
      </c>
      <c r="D2170">
        <v>2048</v>
      </c>
      <c r="E2170">
        <v>0</v>
      </c>
      <c r="F2170">
        <v>1000000</v>
      </c>
      <c r="G2170" s="16">
        <v>1</v>
      </c>
      <c r="H2170" s="16">
        <v>1</v>
      </c>
      <c r="I2170" s="16">
        <v>1</v>
      </c>
      <c r="J2170" s="16">
        <v>1</v>
      </c>
      <c r="K2170" s="16">
        <v>1</v>
      </c>
      <c r="L2170" s="16">
        <v>1</v>
      </c>
      <c r="M2170" s="16">
        <v>1</v>
      </c>
    </row>
    <row r="2171" spans="2:13" x14ac:dyDescent="0.25">
      <c r="B2171">
        <v>50</v>
      </c>
      <c r="C2171" t="s">
        <v>522</v>
      </c>
      <c r="D2171">
        <v>2049</v>
      </c>
      <c r="E2171">
        <v>0</v>
      </c>
      <c r="F2171">
        <v>1000000</v>
      </c>
      <c r="G2171" s="16">
        <v>1</v>
      </c>
      <c r="H2171" s="16">
        <v>1</v>
      </c>
      <c r="I2171" s="16">
        <v>1</v>
      </c>
      <c r="J2171" s="16">
        <v>1</v>
      </c>
      <c r="K2171" s="16">
        <v>1</v>
      </c>
      <c r="L2171" s="16">
        <v>1</v>
      </c>
      <c r="M2171" s="16">
        <v>1</v>
      </c>
    </row>
    <row r="2172" spans="2:13" x14ac:dyDescent="0.25">
      <c r="B2172">
        <v>50</v>
      </c>
      <c r="C2172" t="s">
        <v>522</v>
      </c>
      <c r="D2172">
        <v>2050</v>
      </c>
      <c r="E2172">
        <v>0</v>
      </c>
      <c r="F2172">
        <v>1000000</v>
      </c>
      <c r="G2172" s="16">
        <v>1</v>
      </c>
      <c r="H2172" s="16">
        <v>1</v>
      </c>
      <c r="I2172" s="16">
        <v>1</v>
      </c>
      <c r="J2172" s="16">
        <v>1</v>
      </c>
      <c r="K2172" s="16">
        <v>1</v>
      </c>
      <c r="L2172" s="16">
        <v>1</v>
      </c>
      <c r="M2172" s="16">
        <v>1</v>
      </c>
    </row>
    <row r="2173" spans="2:13" x14ac:dyDescent="0.25">
      <c r="B2173">
        <v>51</v>
      </c>
      <c r="C2173" t="s">
        <v>482</v>
      </c>
      <c r="D2173">
        <v>2020</v>
      </c>
      <c r="E2173">
        <v>0</v>
      </c>
      <c r="F2173">
        <v>1000000</v>
      </c>
      <c r="G2173" s="16">
        <v>1</v>
      </c>
      <c r="H2173" s="16">
        <v>1</v>
      </c>
      <c r="I2173" s="16">
        <v>1</v>
      </c>
      <c r="J2173" s="16">
        <v>1</v>
      </c>
      <c r="K2173" s="16">
        <v>1</v>
      </c>
      <c r="L2173" s="16">
        <v>1</v>
      </c>
      <c r="M2173" s="16">
        <v>1</v>
      </c>
    </row>
    <row r="2174" spans="2:13" x14ac:dyDescent="0.25">
      <c r="B2174">
        <v>51</v>
      </c>
      <c r="C2174" t="s">
        <v>482</v>
      </c>
      <c r="D2174">
        <v>2021</v>
      </c>
      <c r="E2174">
        <v>0</v>
      </c>
      <c r="F2174">
        <v>1000000</v>
      </c>
      <c r="G2174" s="16">
        <v>1</v>
      </c>
      <c r="H2174" s="16">
        <v>1</v>
      </c>
      <c r="I2174" s="16">
        <v>1</v>
      </c>
      <c r="J2174" s="16">
        <v>1</v>
      </c>
      <c r="K2174" s="16">
        <v>1</v>
      </c>
      <c r="L2174" s="16">
        <v>1</v>
      </c>
      <c r="M2174" s="16">
        <v>1</v>
      </c>
    </row>
    <row r="2175" spans="2:13" x14ac:dyDescent="0.25">
      <c r="B2175">
        <v>51</v>
      </c>
      <c r="C2175" t="s">
        <v>482</v>
      </c>
      <c r="D2175">
        <v>2022</v>
      </c>
      <c r="E2175">
        <v>0</v>
      </c>
      <c r="F2175">
        <v>1000000</v>
      </c>
      <c r="G2175" s="16">
        <v>1</v>
      </c>
      <c r="H2175" s="16">
        <v>1</v>
      </c>
      <c r="I2175" s="16">
        <v>1</v>
      </c>
      <c r="J2175" s="16">
        <v>1</v>
      </c>
      <c r="K2175" s="16">
        <v>1</v>
      </c>
      <c r="L2175" s="16">
        <v>1</v>
      </c>
      <c r="M2175" s="16">
        <v>1</v>
      </c>
    </row>
    <row r="2176" spans="2:13" x14ac:dyDescent="0.25">
      <c r="B2176">
        <v>51</v>
      </c>
      <c r="C2176" t="s">
        <v>482</v>
      </c>
      <c r="D2176">
        <v>2023</v>
      </c>
      <c r="E2176">
        <v>0</v>
      </c>
      <c r="F2176">
        <v>1000000</v>
      </c>
      <c r="G2176" s="16">
        <v>1</v>
      </c>
      <c r="H2176" s="16">
        <v>1</v>
      </c>
      <c r="I2176" s="16">
        <v>1</v>
      </c>
      <c r="J2176" s="16">
        <v>1</v>
      </c>
      <c r="K2176" s="16">
        <v>1</v>
      </c>
      <c r="L2176" s="16">
        <v>1</v>
      </c>
      <c r="M2176" s="16">
        <v>1</v>
      </c>
    </row>
    <row r="2177" spans="2:13" x14ac:dyDescent="0.25">
      <c r="B2177">
        <v>51</v>
      </c>
      <c r="C2177" t="s">
        <v>482</v>
      </c>
      <c r="D2177">
        <v>2024</v>
      </c>
      <c r="E2177">
        <v>0</v>
      </c>
      <c r="F2177">
        <v>1000000</v>
      </c>
      <c r="G2177" s="16">
        <v>1</v>
      </c>
      <c r="H2177" s="16">
        <v>1</v>
      </c>
      <c r="I2177" s="16">
        <v>1</v>
      </c>
      <c r="J2177" s="16">
        <v>1</v>
      </c>
      <c r="K2177" s="16">
        <v>1</v>
      </c>
      <c r="L2177" s="16">
        <v>1</v>
      </c>
      <c r="M2177" s="16">
        <v>1</v>
      </c>
    </row>
    <row r="2178" spans="2:13" x14ac:dyDescent="0.25">
      <c r="B2178">
        <v>51</v>
      </c>
      <c r="C2178" t="s">
        <v>482</v>
      </c>
      <c r="D2178">
        <v>2025</v>
      </c>
      <c r="E2178">
        <v>0</v>
      </c>
      <c r="F2178">
        <v>1000000</v>
      </c>
      <c r="G2178" s="16">
        <v>1</v>
      </c>
      <c r="H2178" s="16">
        <v>1</v>
      </c>
      <c r="I2178" s="16">
        <v>1</v>
      </c>
      <c r="J2178" s="16">
        <v>1</v>
      </c>
      <c r="K2178" s="16">
        <v>1</v>
      </c>
      <c r="L2178" s="16">
        <v>1</v>
      </c>
      <c r="M2178" s="16">
        <v>1</v>
      </c>
    </row>
    <row r="2179" spans="2:13" x14ac:dyDescent="0.25">
      <c r="B2179">
        <v>51</v>
      </c>
      <c r="C2179" t="s">
        <v>482</v>
      </c>
      <c r="D2179">
        <v>2026</v>
      </c>
      <c r="E2179">
        <v>0</v>
      </c>
      <c r="F2179">
        <v>1000000</v>
      </c>
      <c r="G2179" s="16">
        <v>1</v>
      </c>
      <c r="H2179" s="16">
        <v>1</v>
      </c>
      <c r="I2179" s="16">
        <v>1</v>
      </c>
      <c r="J2179" s="16">
        <v>1</v>
      </c>
      <c r="K2179" s="16">
        <v>1</v>
      </c>
      <c r="L2179" s="16">
        <v>1</v>
      </c>
      <c r="M2179" s="16">
        <v>1</v>
      </c>
    </row>
    <row r="2180" spans="2:13" x14ac:dyDescent="0.25">
      <c r="B2180">
        <v>51</v>
      </c>
      <c r="C2180" t="s">
        <v>482</v>
      </c>
      <c r="D2180">
        <v>2027</v>
      </c>
      <c r="E2180">
        <v>0</v>
      </c>
      <c r="F2180">
        <v>1000000</v>
      </c>
      <c r="G2180" s="16">
        <v>1</v>
      </c>
      <c r="H2180" s="16">
        <v>1</v>
      </c>
      <c r="I2180" s="16">
        <v>1</v>
      </c>
      <c r="J2180" s="16">
        <v>1</v>
      </c>
      <c r="K2180" s="16">
        <v>1</v>
      </c>
      <c r="L2180" s="16">
        <v>1</v>
      </c>
      <c r="M2180" s="16">
        <v>1</v>
      </c>
    </row>
    <row r="2181" spans="2:13" x14ac:dyDescent="0.25">
      <c r="B2181">
        <v>51</v>
      </c>
      <c r="C2181" t="s">
        <v>482</v>
      </c>
      <c r="D2181">
        <v>2028</v>
      </c>
      <c r="E2181">
        <v>0</v>
      </c>
      <c r="F2181">
        <v>1000000</v>
      </c>
      <c r="G2181" s="16">
        <v>1</v>
      </c>
      <c r="H2181" s="16">
        <v>1</v>
      </c>
      <c r="I2181" s="16">
        <v>1</v>
      </c>
      <c r="J2181" s="16">
        <v>1</v>
      </c>
      <c r="K2181" s="16">
        <v>1</v>
      </c>
      <c r="L2181" s="16">
        <v>1</v>
      </c>
      <c r="M2181" s="16">
        <v>1</v>
      </c>
    </row>
    <row r="2182" spans="2:13" x14ac:dyDescent="0.25">
      <c r="B2182">
        <v>51</v>
      </c>
      <c r="C2182" t="s">
        <v>482</v>
      </c>
      <c r="D2182">
        <v>2029</v>
      </c>
      <c r="E2182">
        <v>0</v>
      </c>
      <c r="F2182">
        <v>1000000</v>
      </c>
      <c r="G2182" s="16">
        <v>1</v>
      </c>
      <c r="H2182" s="16">
        <v>1</v>
      </c>
      <c r="I2182" s="16">
        <v>1</v>
      </c>
      <c r="J2182" s="16">
        <v>1</v>
      </c>
      <c r="K2182" s="16">
        <v>1</v>
      </c>
      <c r="L2182" s="16">
        <v>1</v>
      </c>
      <c r="M2182" s="16">
        <v>1</v>
      </c>
    </row>
    <row r="2183" spans="2:13" x14ac:dyDescent="0.25">
      <c r="B2183">
        <v>51</v>
      </c>
      <c r="C2183" t="s">
        <v>482</v>
      </c>
      <c r="D2183">
        <v>2030</v>
      </c>
      <c r="E2183">
        <v>0</v>
      </c>
      <c r="F2183">
        <v>1000000</v>
      </c>
      <c r="G2183" s="16">
        <v>1</v>
      </c>
      <c r="H2183" s="16">
        <v>1</v>
      </c>
      <c r="I2183" s="16">
        <v>1</v>
      </c>
      <c r="J2183" s="16">
        <v>1</v>
      </c>
      <c r="K2183" s="16">
        <v>1</v>
      </c>
      <c r="L2183" s="16">
        <v>1</v>
      </c>
      <c r="M2183" s="16">
        <v>1</v>
      </c>
    </row>
    <row r="2184" spans="2:13" x14ac:dyDescent="0.25">
      <c r="B2184">
        <v>51</v>
      </c>
      <c r="C2184" t="s">
        <v>482</v>
      </c>
      <c r="D2184">
        <v>2031</v>
      </c>
      <c r="E2184">
        <v>0</v>
      </c>
      <c r="F2184">
        <v>1000000</v>
      </c>
      <c r="G2184" s="16">
        <v>1</v>
      </c>
      <c r="H2184" s="16">
        <v>1</v>
      </c>
      <c r="I2184" s="16">
        <v>1</v>
      </c>
      <c r="J2184" s="16">
        <v>1</v>
      </c>
      <c r="K2184" s="16">
        <v>1</v>
      </c>
      <c r="L2184" s="16">
        <v>1</v>
      </c>
      <c r="M2184" s="16">
        <v>1</v>
      </c>
    </row>
    <row r="2185" spans="2:13" x14ac:dyDescent="0.25">
      <c r="B2185">
        <v>51</v>
      </c>
      <c r="C2185" t="s">
        <v>482</v>
      </c>
      <c r="D2185">
        <v>2032</v>
      </c>
      <c r="E2185">
        <v>0</v>
      </c>
      <c r="F2185">
        <v>1000000</v>
      </c>
      <c r="G2185" s="16">
        <v>1</v>
      </c>
      <c r="H2185" s="16">
        <v>1</v>
      </c>
      <c r="I2185" s="16">
        <v>1</v>
      </c>
      <c r="J2185" s="16">
        <v>1</v>
      </c>
      <c r="K2185" s="16">
        <v>1</v>
      </c>
      <c r="L2185" s="16">
        <v>1</v>
      </c>
      <c r="M2185" s="16">
        <v>1</v>
      </c>
    </row>
    <row r="2186" spans="2:13" x14ac:dyDescent="0.25">
      <c r="B2186">
        <v>51</v>
      </c>
      <c r="C2186" t="s">
        <v>482</v>
      </c>
      <c r="D2186">
        <v>2033</v>
      </c>
      <c r="E2186">
        <v>0</v>
      </c>
      <c r="F2186">
        <v>1000000</v>
      </c>
      <c r="G2186" s="16">
        <v>1</v>
      </c>
      <c r="H2186" s="16">
        <v>1</v>
      </c>
      <c r="I2186" s="16">
        <v>1</v>
      </c>
      <c r="J2186" s="16">
        <v>1</v>
      </c>
      <c r="K2186" s="16">
        <v>1</v>
      </c>
      <c r="L2186" s="16">
        <v>1</v>
      </c>
      <c r="M2186" s="16">
        <v>1</v>
      </c>
    </row>
    <row r="2187" spans="2:13" x14ac:dyDescent="0.25">
      <c r="B2187">
        <v>51</v>
      </c>
      <c r="C2187" t="s">
        <v>482</v>
      </c>
      <c r="D2187">
        <v>2034</v>
      </c>
      <c r="E2187">
        <v>0</v>
      </c>
      <c r="F2187">
        <v>1000000</v>
      </c>
      <c r="G2187" s="16">
        <v>1</v>
      </c>
      <c r="H2187" s="16">
        <v>1</v>
      </c>
      <c r="I2187" s="16">
        <v>1</v>
      </c>
      <c r="J2187" s="16">
        <v>1</v>
      </c>
      <c r="K2187" s="16">
        <v>1</v>
      </c>
      <c r="L2187" s="16">
        <v>1</v>
      </c>
      <c r="M2187" s="16">
        <v>1</v>
      </c>
    </row>
    <row r="2188" spans="2:13" x14ac:dyDescent="0.25">
      <c r="B2188">
        <v>51</v>
      </c>
      <c r="C2188" t="s">
        <v>482</v>
      </c>
      <c r="D2188">
        <v>2035</v>
      </c>
      <c r="E2188">
        <v>0</v>
      </c>
      <c r="F2188">
        <v>1000000</v>
      </c>
      <c r="G2188" s="16">
        <v>1</v>
      </c>
      <c r="H2188" s="16">
        <v>1</v>
      </c>
      <c r="I2188" s="16">
        <v>1</v>
      </c>
      <c r="J2188" s="16">
        <v>1</v>
      </c>
      <c r="K2188" s="16">
        <v>1</v>
      </c>
      <c r="L2188" s="16">
        <v>1</v>
      </c>
      <c r="M2188" s="16">
        <v>1</v>
      </c>
    </row>
    <row r="2189" spans="2:13" x14ac:dyDescent="0.25">
      <c r="B2189">
        <v>51</v>
      </c>
      <c r="C2189" t="s">
        <v>482</v>
      </c>
      <c r="D2189">
        <v>2036</v>
      </c>
      <c r="E2189">
        <v>0</v>
      </c>
      <c r="F2189">
        <v>1000000</v>
      </c>
      <c r="G2189" s="16">
        <v>1</v>
      </c>
      <c r="H2189" s="16">
        <v>1</v>
      </c>
      <c r="I2189" s="16">
        <v>1</v>
      </c>
      <c r="J2189" s="16">
        <v>1</v>
      </c>
      <c r="K2189" s="16">
        <v>1</v>
      </c>
      <c r="L2189" s="16">
        <v>1</v>
      </c>
      <c r="M2189" s="16">
        <v>1</v>
      </c>
    </row>
    <row r="2190" spans="2:13" x14ac:dyDescent="0.25">
      <c r="B2190">
        <v>51</v>
      </c>
      <c r="C2190" t="s">
        <v>482</v>
      </c>
      <c r="D2190">
        <v>2037</v>
      </c>
      <c r="E2190">
        <v>0</v>
      </c>
      <c r="F2190">
        <v>1000000</v>
      </c>
      <c r="G2190" s="16">
        <v>1</v>
      </c>
      <c r="H2190" s="16">
        <v>1</v>
      </c>
      <c r="I2190" s="16">
        <v>1</v>
      </c>
      <c r="J2190" s="16">
        <v>1</v>
      </c>
      <c r="K2190" s="16">
        <v>1</v>
      </c>
      <c r="L2190" s="16">
        <v>1</v>
      </c>
      <c r="M2190" s="16">
        <v>1</v>
      </c>
    </row>
    <row r="2191" spans="2:13" x14ac:dyDescent="0.25">
      <c r="B2191">
        <v>51</v>
      </c>
      <c r="C2191" t="s">
        <v>482</v>
      </c>
      <c r="D2191">
        <v>2038</v>
      </c>
      <c r="E2191">
        <v>0</v>
      </c>
      <c r="F2191">
        <v>1000000</v>
      </c>
      <c r="G2191" s="16">
        <v>1</v>
      </c>
      <c r="H2191" s="16">
        <v>1</v>
      </c>
      <c r="I2191" s="16">
        <v>1</v>
      </c>
      <c r="J2191" s="16">
        <v>1</v>
      </c>
      <c r="K2191" s="16">
        <v>1</v>
      </c>
      <c r="L2191" s="16">
        <v>1</v>
      </c>
      <c r="M2191" s="16">
        <v>1</v>
      </c>
    </row>
    <row r="2192" spans="2:13" x14ac:dyDescent="0.25">
      <c r="B2192">
        <v>51</v>
      </c>
      <c r="C2192" t="s">
        <v>482</v>
      </c>
      <c r="D2192">
        <v>2039</v>
      </c>
      <c r="E2192">
        <v>0</v>
      </c>
      <c r="F2192">
        <v>1000000</v>
      </c>
      <c r="G2192" s="16">
        <v>1</v>
      </c>
      <c r="H2192" s="16">
        <v>1</v>
      </c>
      <c r="I2192" s="16">
        <v>1</v>
      </c>
      <c r="J2192" s="16">
        <v>1</v>
      </c>
      <c r="K2192" s="16">
        <v>1</v>
      </c>
      <c r="L2192" s="16">
        <v>1</v>
      </c>
      <c r="M2192" s="16">
        <v>1</v>
      </c>
    </row>
    <row r="2193" spans="2:13" x14ac:dyDescent="0.25">
      <c r="B2193">
        <v>51</v>
      </c>
      <c r="C2193" t="s">
        <v>482</v>
      </c>
      <c r="D2193">
        <v>2040</v>
      </c>
      <c r="E2193">
        <v>0</v>
      </c>
      <c r="F2193">
        <v>1000000</v>
      </c>
      <c r="G2193" s="16">
        <v>1</v>
      </c>
      <c r="H2193" s="16">
        <v>1</v>
      </c>
      <c r="I2193" s="16">
        <v>1</v>
      </c>
      <c r="J2193" s="16">
        <v>1</v>
      </c>
      <c r="K2193" s="16">
        <v>1</v>
      </c>
      <c r="L2193" s="16">
        <v>1</v>
      </c>
      <c r="M2193" s="16">
        <v>1</v>
      </c>
    </row>
    <row r="2194" spans="2:13" x14ac:dyDescent="0.25">
      <c r="B2194">
        <v>51</v>
      </c>
      <c r="C2194" t="s">
        <v>482</v>
      </c>
      <c r="D2194">
        <v>2041</v>
      </c>
      <c r="E2194">
        <v>0</v>
      </c>
      <c r="F2194">
        <v>1000000</v>
      </c>
      <c r="G2194" s="16">
        <v>1</v>
      </c>
      <c r="H2194" s="16">
        <v>1</v>
      </c>
      <c r="I2194" s="16">
        <v>1</v>
      </c>
      <c r="J2194" s="16">
        <v>1</v>
      </c>
      <c r="K2194" s="16">
        <v>1</v>
      </c>
      <c r="L2194" s="16">
        <v>1</v>
      </c>
      <c r="M2194" s="16">
        <v>1</v>
      </c>
    </row>
    <row r="2195" spans="2:13" x14ac:dyDescent="0.25">
      <c r="B2195">
        <v>51</v>
      </c>
      <c r="C2195" t="s">
        <v>482</v>
      </c>
      <c r="D2195">
        <v>2042</v>
      </c>
      <c r="E2195">
        <v>0</v>
      </c>
      <c r="F2195">
        <v>1000000</v>
      </c>
      <c r="G2195" s="16">
        <v>1</v>
      </c>
      <c r="H2195" s="16">
        <v>1</v>
      </c>
      <c r="I2195" s="16">
        <v>1</v>
      </c>
      <c r="J2195" s="16">
        <v>1</v>
      </c>
      <c r="K2195" s="16">
        <v>1</v>
      </c>
      <c r="L2195" s="16">
        <v>1</v>
      </c>
      <c r="M2195" s="16">
        <v>1</v>
      </c>
    </row>
    <row r="2196" spans="2:13" x14ac:dyDescent="0.25">
      <c r="B2196">
        <v>51</v>
      </c>
      <c r="C2196" t="s">
        <v>482</v>
      </c>
      <c r="D2196">
        <v>2043</v>
      </c>
      <c r="E2196">
        <v>0</v>
      </c>
      <c r="F2196">
        <v>1000000</v>
      </c>
      <c r="G2196" s="16">
        <v>1</v>
      </c>
      <c r="H2196" s="16">
        <v>1</v>
      </c>
      <c r="I2196" s="16">
        <v>1</v>
      </c>
      <c r="J2196" s="16">
        <v>1</v>
      </c>
      <c r="K2196" s="16">
        <v>1</v>
      </c>
      <c r="L2196" s="16">
        <v>1</v>
      </c>
      <c r="M2196" s="16">
        <v>1</v>
      </c>
    </row>
    <row r="2197" spans="2:13" x14ac:dyDescent="0.25">
      <c r="B2197">
        <v>51</v>
      </c>
      <c r="C2197" t="s">
        <v>482</v>
      </c>
      <c r="D2197">
        <v>2044</v>
      </c>
      <c r="E2197">
        <v>0</v>
      </c>
      <c r="F2197">
        <v>1000000</v>
      </c>
      <c r="G2197" s="16">
        <v>1</v>
      </c>
      <c r="H2197" s="16">
        <v>1</v>
      </c>
      <c r="I2197" s="16">
        <v>1</v>
      </c>
      <c r="J2197" s="16">
        <v>1</v>
      </c>
      <c r="K2197" s="16">
        <v>1</v>
      </c>
      <c r="L2197" s="16">
        <v>1</v>
      </c>
      <c r="M2197" s="16">
        <v>1</v>
      </c>
    </row>
    <row r="2198" spans="2:13" x14ac:dyDescent="0.25">
      <c r="B2198">
        <v>51</v>
      </c>
      <c r="C2198" t="s">
        <v>482</v>
      </c>
      <c r="D2198">
        <v>2045</v>
      </c>
      <c r="E2198">
        <v>0</v>
      </c>
      <c r="F2198">
        <v>1000000</v>
      </c>
      <c r="G2198" s="16">
        <v>1</v>
      </c>
      <c r="H2198" s="16">
        <v>1</v>
      </c>
      <c r="I2198" s="16">
        <v>1</v>
      </c>
      <c r="J2198" s="16">
        <v>1</v>
      </c>
      <c r="K2198" s="16">
        <v>1</v>
      </c>
      <c r="L2198" s="16">
        <v>1</v>
      </c>
      <c r="M2198" s="16">
        <v>1</v>
      </c>
    </row>
    <row r="2199" spans="2:13" x14ac:dyDescent="0.25">
      <c r="B2199">
        <v>51</v>
      </c>
      <c r="C2199" t="s">
        <v>482</v>
      </c>
      <c r="D2199">
        <v>2046</v>
      </c>
      <c r="E2199">
        <v>0</v>
      </c>
      <c r="F2199">
        <v>1000000</v>
      </c>
      <c r="G2199" s="16">
        <v>1</v>
      </c>
      <c r="H2199" s="16">
        <v>1</v>
      </c>
      <c r="I2199" s="16">
        <v>1</v>
      </c>
      <c r="J2199" s="16">
        <v>1</v>
      </c>
      <c r="K2199" s="16">
        <v>1</v>
      </c>
      <c r="L2199" s="16">
        <v>1</v>
      </c>
      <c r="M2199" s="16">
        <v>1</v>
      </c>
    </row>
    <row r="2200" spans="2:13" x14ac:dyDescent="0.25">
      <c r="B2200">
        <v>51</v>
      </c>
      <c r="C2200" t="s">
        <v>482</v>
      </c>
      <c r="D2200">
        <v>2047</v>
      </c>
      <c r="E2200">
        <v>0</v>
      </c>
      <c r="F2200">
        <v>1000000</v>
      </c>
      <c r="G2200" s="16">
        <v>1</v>
      </c>
      <c r="H2200" s="16">
        <v>1</v>
      </c>
      <c r="I2200" s="16">
        <v>1</v>
      </c>
      <c r="J2200" s="16">
        <v>1</v>
      </c>
      <c r="K2200" s="16">
        <v>1</v>
      </c>
      <c r="L2200" s="16">
        <v>1</v>
      </c>
      <c r="M2200" s="16">
        <v>1</v>
      </c>
    </row>
    <row r="2201" spans="2:13" x14ac:dyDescent="0.25">
      <c r="B2201">
        <v>51</v>
      </c>
      <c r="C2201" t="s">
        <v>482</v>
      </c>
      <c r="D2201">
        <v>2048</v>
      </c>
      <c r="E2201">
        <v>0</v>
      </c>
      <c r="F2201">
        <v>1000000</v>
      </c>
      <c r="G2201" s="16">
        <v>1</v>
      </c>
      <c r="H2201" s="16">
        <v>1</v>
      </c>
      <c r="I2201" s="16">
        <v>1</v>
      </c>
      <c r="J2201" s="16">
        <v>1</v>
      </c>
      <c r="K2201" s="16">
        <v>1</v>
      </c>
      <c r="L2201" s="16">
        <v>1</v>
      </c>
      <c r="M2201" s="16">
        <v>1</v>
      </c>
    </row>
    <row r="2202" spans="2:13" x14ac:dyDescent="0.25">
      <c r="B2202">
        <v>51</v>
      </c>
      <c r="C2202" t="s">
        <v>482</v>
      </c>
      <c r="D2202">
        <v>2049</v>
      </c>
      <c r="E2202">
        <v>0</v>
      </c>
      <c r="F2202">
        <v>1000000</v>
      </c>
      <c r="G2202" s="16">
        <v>1</v>
      </c>
      <c r="H2202" s="16">
        <v>1</v>
      </c>
      <c r="I2202" s="16">
        <v>1</v>
      </c>
      <c r="J2202" s="16">
        <v>1</v>
      </c>
      <c r="K2202" s="16">
        <v>1</v>
      </c>
      <c r="L2202" s="16">
        <v>1</v>
      </c>
      <c r="M2202" s="16">
        <v>1</v>
      </c>
    </row>
    <row r="2203" spans="2:13" x14ac:dyDescent="0.25">
      <c r="B2203">
        <v>51</v>
      </c>
      <c r="C2203" t="s">
        <v>482</v>
      </c>
      <c r="D2203">
        <v>2050</v>
      </c>
      <c r="E2203">
        <v>0</v>
      </c>
      <c r="F2203">
        <v>1000000</v>
      </c>
      <c r="G2203" s="16">
        <v>1</v>
      </c>
      <c r="H2203" s="16">
        <v>1</v>
      </c>
      <c r="I2203" s="16">
        <v>1</v>
      </c>
      <c r="J2203" s="16">
        <v>1</v>
      </c>
      <c r="K2203" s="16">
        <v>1</v>
      </c>
      <c r="L2203" s="16">
        <v>1</v>
      </c>
      <c r="M2203" s="16">
        <v>1</v>
      </c>
    </row>
    <row r="2204" spans="2:13" x14ac:dyDescent="0.25">
      <c r="B2204">
        <v>52</v>
      </c>
      <c r="C2204" t="s">
        <v>493</v>
      </c>
      <c r="D2204">
        <v>2020</v>
      </c>
      <c r="E2204">
        <v>0</v>
      </c>
      <c r="F2204">
        <v>1000000</v>
      </c>
      <c r="G2204" s="16">
        <v>1</v>
      </c>
      <c r="H2204" s="16">
        <v>1</v>
      </c>
      <c r="I2204" s="16">
        <v>1</v>
      </c>
      <c r="J2204" s="16">
        <v>1</v>
      </c>
      <c r="K2204" s="16">
        <v>1</v>
      </c>
      <c r="L2204" s="16">
        <v>1</v>
      </c>
      <c r="M2204" s="16">
        <v>1</v>
      </c>
    </row>
    <row r="2205" spans="2:13" x14ac:dyDescent="0.25">
      <c r="B2205">
        <v>52</v>
      </c>
      <c r="C2205" t="s">
        <v>493</v>
      </c>
      <c r="D2205">
        <v>2021</v>
      </c>
      <c r="E2205">
        <v>0</v>
      </c>
      <c r="F2205">
        <v>1000000</v>
      </c>
      <c r="G2205" s="16">
        <v>1</v>
      </c>
      <c r="H2205" s="16">
        <v>1</v>
      </c>
      <c r="I2205" s="16">
        <v>1</v>
      </c>
      <c r="J2205" s="16">
        <v>1</v>
      </c>
      <c r="K2205" s="16">
        <v>1</v>
      </c>
      <c r="L2205" s="16">
        <v>1</v>
      </c>
      <c r="M2205" s="16">
        <v>1</v>
      </c>
    </row>
    <row r="2206" spans="2:13" x14ac:dyDescent="0.25">
      <c r="B2206">
        <v>52</v>
      </c>
      <c r="C2206" t="s">
        <v>493</v>
      </c>
      <c r="D2206">
        <v>2022</v>
      </c>
      <c r="E2206">
        <v>0</v>
      </c>
      <c r="F2206">
        <v>1000000</v>
      </c>
      <c r="G2206" s="16">
        <v>1</v>
      </c>
      <c r="H2206" s="16">
        <v>1</v>
      </c>
      <c r="I2206" s="16">
        <v>1</v>
      </c>
      <c r="J2206" s="16">
        <v>1</v>
      </c>
      <c r="K2206" s="16">
        <v>1</v>
      </c>
      <c r="L2206" s="16">
        <v>1</v>
      </c>
      <c r="M2206" s="16">
        <v>1</v>
      </c>
    </row>
    <row r="2207" spans="2:13" x14ac:dyDescent="0.25">
      <c r="B2207">
        <v>52</v>
      </c>
      <c r="C2207" t="s">
        <v>493</v>
      </c>
      <c r="D2207">
        <v>2023</v>
      </c>
      <c r="E2207">
        <v>0</v>
      </c>
      <c r="F2207">
        <v>1000000</v>
      </c>
      <c r="G2207" s="16">
        <v>1</v>
      </c>
      <c r="H2207" s="16">
        <v>1</v>
      </c>
      <c r="I2207" s="16">
        <v>1</v>
      </c>
      <c r="J2207" s="16">
        <v>1</v>
      </c>
      <c r="K2207" s="16">
        <v>1</v>
      </c>
      <c r="L2207" s="16">
        <v>1</v>
      </c>
      <c r="M2207" s="16">
        <v>1</v>
      </c>
    </row>
    <row r="2208" spans="2:13" x14ac:dyDescent="0.25">
      <c r="B2208">
        <v>52</v>
      </c>
      <c r="C2208" t="s">
        <v>493</v>
      </c>
      <c r="D2208">
        <v>2024</v>
      </c>
      <c r="E2208">
        <v>0</v>
      </c>
      <c r="F2208">
        <v>1000000</v>
      </c>
      <c r="G2208" s="16">
        <v>1</v>
      </c>
      <c r="H2208" s="16">
        <v>1</v>
      </c>
      <c r="I2208" s="16">
        <v>1</v>
      </c>
      <c r="J2208" s="16">
        <v>1</v>
      </c>
      <c r="K2208" s="16">
        <v>1</v>
      </c>
      <c r="L2208" s="16">
        <v>1</v>
      </c>
      <c r="M2208" s="16">
        <v>1</v>
      </c>
    </row>
    <row r="2209" spans="2:13" x14ac:dyDescent="0.25">
      <c r="B2209">
        <v>52</v>
      </c>
      <c r="C2209" t="s">
        <v>493</v>
      </c>
      <c r="D2209">
        <v>2025</v>
      </c>
      <c r="E2209">
        <v>0</v>
      </c>
      <c r="F2209">
        <v>1000000</v>
      </c>
      <c r="G2209" s="16">
        <v>1</v>
      </c>
      <c r="H2209" s="16">
        <v>1</v>
      </c>
      <c r="I2209" s="16">
        <v>1</v>
      </c>
      <c r="J2209" s="16">
        <v>1</v>
      </c>
      <c r="K2209" s="16">
        <v>1</v>
      </c>
      <c r="L2209" s="16">
        <v>1</v>
      </c>
      <c r="M2209" s="16">
        <v>1</v>
      </c>
    </row>
    <row r="2210" spans="2:13" x14ac:dyDescent="0.25">
      <c r="B2210">
        <v>52</v>
      </c>
      <c r="C2210" t="s">
        <v>493</v>
      </c>
      <c r="D2210">
        <v>2026</v>
      </c>
      <c r="E2210">
        <v>0</v>
      </c>
      <c r="F2210">
        <v>1000000</v>
      </c>
      <c r="G2210" s="16">
        <v>1</v>
      </c>
      <c r="H2210" s="16">
        <v>1</v>
      </c>
      <c r="I2210" s="16">
        <v>1</v>
      </c>
      <c r="J2210" s="16">
        <v>1</v>
      </c>
      <c r="K2210" s="16">
        <v>1</v>
      </c>
      <c r="L2210" s="16">
        <v>1</v>
      </c>
      <c r="M2210" s="16">
        <v>1</v>
      </c>
    </row>
    <row r="2211" spans="2:13" x14ac:dyDescent="0.25">
      <c r="B2211">
        <v>52</v>
      </c>
      <c r="C2211" t="s">
        <v>493</v>
      </c>
      <c r="D2211">
        <v>2027</v>
      </c>
      <c r="E2211">
        <v>0</v>
      </c>
      <c r="F2211">
        <v>1000000</v>
      </c>
      <c r="G2211" s="16">
        <v>1</v>
      </c>
      <c r="H2211" s="16">
        <v>1</v>
      </c>
      <c r="I2211" s="16">
        <v>1</v>
      </c>
      <c r="J2211" s="16">
        <v>1</v>
      </c>
      <c r="K2211" s="16">
        <v>1</v>
      </c>
      <c r="L2211" s="16">
        <v>1</v>
      </c>
      <c r="M2211" s="16">
        <v>1</v>
      </c>
    </row>
    <row r="2212" spans="2:13" x14ac:dyDescent="0.25">
      <c r="B2212">
        <v>52</v>
      </c>
      <c r="C2212" t="s">
        <v>493</v>
      </c>
      <c r="D2212">
        <v>2028</v>
      </c>
      <c r="E2212">
        <v>0</v>
      </c>
      <c r="F2212">
        <v>1000000</v>
      </c>
      <c r="G2212" s="16">
        <v>1</v>
      </c>
      <c r="H2212" s="16">
        <v>1</v>
      </c>
      <c r="I2212" s="16">
        <v>1</v>
      </c>
      <c r="J2212" s="16">
        <v>1</v>
      </c>
      <c r="K2212" s="16">
        <v>1</v>
      </c>
      <c r="L2212" s="16">
        <v>1</v>
      </c>
      <c r="M2212" s="16">
        <v>1</v>
      </c>
    </row>
    <row r="2213" spans="2:13" x14ac:dyDescent="0.25">
      <c r="B2213">
        <v>52</v>
      </c>
      <c r="C2213" t="s">
        <v>493</v>
      </c>
      <c r="D2213">
        <v>2029</v>
      </c>
      <c r="E2213">
        <v>0</v>
      </c>
      <c r="F2213">
        <v>1000000</v>
      </c>
      <c r="G2213" s="16">
        <v>1</v>
      </c>
      <c r="H2213" s="16">
        <v>1</v>
      </c>
      <c r="I2213" s="16">
        <v>1</v>
      </c>
      <c r="J2213" s="16">
        <v>1</v>
      </c>
      <c r="K2213" s="16">
        <v>1</v>
      </c>
      <c r="L2213" s="16">
        <v>1</v>
      </c>
      <c r="M2213" s="16">
        <v>1</v>
      </c>
    </row>
    <row r="2214" spans="2:13" x14ac:dyDescent="0.25">
      <c r="B2214">
        <v>52</v>
      </c>
      <c r="C2214" t="s">
        <v>493</v>
      </c>
      <c r="D2214">
        <v>2030</v>
      </c>
      <c r="E2214">
        <v>0</v>
      </c>
      <c r="F2214">
        <v>1000000</v>
      </c>
      <c r="G2214" s="16">
        <v>1</v>
      </c>
      <c r="H2214" s="16">
        <v>1</v>
      </c>
      <c r="I2214" s="16">
        <v>1</v>
      </c>
      <c r="J2214" s="16">
        <v>1</v>
      </c>
      <c r="K2214" s="16">
        <v>1</v>
      </c>
      <c r="L2214" s="16">
        <v>1</v>
      </c>
      <c r="M2214" s="16">
        <v>1</v>
      </c>
    </row>
    <row r="2215" spans="2:13" x14ac:dyDescent="0.25">
      <c r="B2215">
        <v>52</v>
      </c>
      <c r="C2215" t="s">
        <v>493</v>
      </c>
      <c r="D2215">
        <v>2031</v>
      </c>
      <c r="E2215">
        <v>0</v>
      </c>
      <c r="F2215">
        <v>1000000</v>
      </c>
      <c r="G2215" s="16">
        <v>1</v>
      </c>
      <c r="H2215" s="16">
        <v>1</v>
      </c>
      <c r="I2215" s="16">
        <v>1</v>
      </c>
      <c r="J2215" s="16">
        <v>1</v>
      </c>
      <c r="K2215" s="16">
        <v>1</v>
      </c>
      <c r="L2215" s="16">
        <v>1</v>
      </c>
      <c r="M2215" s="16">
        <v>1</v>
      </c>
    </row>
    <row r="2216" spans="2:13" x14ac:dyDescent="0.25">
      <c r="B2216">
        <v>52</v>
      </c>
      <c r="C2216" t="s">
        <v>493</v>
      </c>
      <c r="D2216">
        <v>2032</v>
      </c>
      <c r="E2216">
        <v>0</v>
      </c>
      <c r="F2216">
        <v>1000000</v>
      </c>
      <c r="G2216" s="16">
        <v>1</v>
      </c>
      <c r="H2216" s="16">
        <v>1</v>
      </c>
      <c r="I2216" s="16">
        <v>1</v>
      </c>
      <c r="J2216" s="16">
        <v>1</v>
      </c>
      <c r="K2216" s="16">
        <v>1</v>
      </c>
      <c r="L2216" s="16">
        <v>1</v>
      </c>
      <c r="M2216" s="16">
        <v>1</v>
      </c>
    </row>
    <row r="2217" spans="2:13" x14ac:dyDescent="0.25">
      <c r="B2217">
        <v>52</v>
      </c>
      <c r="C2217" t="s">
        <v>493</v>
      </c>
      <c r="D2217">
        <v>2033</v>
      </c>
      <c r="E2217">
        <v>0</v>
      </c>
      <c r="F2217">
        <v>1000000</v>
      </c>
      <c r="G2217" s="16">
        <v>1</v>
      </c>
      <c r="H2217" s="16">
        <v>1</v>
      </c>
      <c r="I2217" s="16">
        <v>1</v>
      </c>
      <c r="J2217" s="16">
        <v>1</v>
      </c>
      <c r="K2217" s="16">
        <v>1</v>
      </c>
      <c r="L2217" s="16">
        <v>1</v>
      </c>
      <c r="M2217" s="16">
        <v>1</v>
      </c>
    </row>
    <row r="2218" spans="2:13" x14ac:dyDescent="0.25">
      <c r="B2218">
        <v>52</v>
      </c>
      <c r="C2218" t="s">
        <v>493</v>
      </c>
      <c r="D2218">
        <v>2034</v>
      </c>
      <c r="E2218">
        <v>0</v>
      </c>
      <c r="F2218">
        <v>1000000</v>
      </c>
      <c r="G2218" s="16">
        <v>1</v>
      </c>
      <c r="H2218" s="16">
        <v>1</v>
      </c>
      <c r="I2218" s="16">
        <v>1</v>
      </c>
      <c r="J2218" s="16">
        <v>1</v>
      </c>
      <c r="K2218" s="16">
        <v>1</v>
      </c>
      <c r="L2218" s="16">
        <v>1</v>
      </c>
      <c r="M2218" s="16">
        <v>1</v>
      </c>
    </row>
    <row r="2219" spans="2:13" x14ac:dyDescent="0.25">
      <c r="B2219">
        <v>52</v>
      </c>
      <c r="C2219" t="s">
        <v>493</v>
      </c>
      <c r="D2219">
        <v>2035</v>
      </c>
      <c r="E2219">
        <v>0</v>
      </c>
      <c r="F2219">
        <v>1000000</v>
      </c>
      <c r="G2219" s="16">
        <v>1</v>
      </c>
      <c r="H2219" s="16">
        <v>1</v>
      </c>
      <c r="I2219" s="16">
        <v>1</v>
      </c>
      <c r="J2219" s="16">
        <v>1</v>
      </c>
      <c r="K2219" s="16">
        <v>1</v>
      </c>
      <c r="L2219" s="16">
        <v>1</v>
      </c>
      <c r="M2219" s="16">
        <v>1</v>
      </c>
    </row>
    <row r="2220" spans="2:13" x14ac:dyDescent="0.25">
      <c r="B2220">
        <v>52</v>
      </c>
      <c r="C2220" t="s">
        <v>493</v>
      </c>
      <c r="D2220">
        <v>2036</v>
      </c>
      <c r="E2220">
        <v>0</v>
      </c>
      <c r="F2220">
        <v>1000000</v>
      </c>
      <c r="G2220" s="16">
        <v>1</v>
      </c>
      <c r="H2220" s="16">
        <v>1</v>
      </c>
      <c r="I2220" s="16">
        <v>1</v>
      </c>
      <c r="J2220" s="16">
        <v>1</v>
      </c>
      <c r="K2220" s="16">
        <v>1</v>
      </c>
      <c r="L2220" s="16">
        <v>1</v>
      </c>
      <c r="M2220" s="16">
        <v>1</v>
      </c>
    </row>
    <row r="2221" spans="2:13" x14ac:dyDescent="0.25">
      <c r="B2221">
        <v>52</v>
      </c>
      <c r="C2221" t="s">
        <v>493</v>
      </c>
      <c r="D2221">
        <v>2037</v>
      </c>
      <c r="E2221">
        <v>0</v>
      </c>
      <c r="F2221">
        <v>1000000</v>
      </c>
      <c r="G2221" s="16">
        <v>1</v>
      </c>
      <c r="H2221" s="16">
        <v>1</v>
      </c>
      <c r="I2221" s="16">
        <v>1</v>
      </c>
      <c r="J2221" s="16">
        <v>1</v>
      </c>
      <c r="K2221" s="16">
        <v>1</v>
      </c>
      <c r="L2221" s="16">
        <v>1</v>
      </c>
      <c r="M2221" s="16">
        <v>1</v>
      </c>
    </row>
    <row r="2222" spans="2:13" x14ac:dyDescent="0.25">
      <c r="B2222">
        <v>52</v>
      </c>
      <c r="C2222" t="s">
        <v>493</v>
      </c>
      <c r="D2222">
        <v>2038</v>
      </c>
      <c r="E2222">
        <v>0</v>
      </c>
      <c r="F2222">
        <v>1000000</v>
      </c>
      <c r="G2222" s="16">
        <v>1</v>
      </c>
      <c r="H2222" s="16">
        <v>1</v>
      </c>
      <c r="I2222" s="16">
        <v>1</v>
      </c>
      <c r="J2222" s="16">
        <v>1</v>
      </c>
      <c r="K2222" s="16">
        <v>1</v>
      </c>
      <c r="L2222" s="16">
        <v>1</v>
      </c>
      <c r="M2222" s="16">
        <v>1</v>
      </c>
    </row>
    <row r="2223" spans="2:13" x14ac:dyDescent="0.25">
      <c r="B2223">
        <v>52</v>
      </c>
      <c r="C2223" t="s">
        <v>493</v>
      </c>
      <c r="D2223">
        <v>2039</v>
      </c>
      <c r="E2223">
        <v>0</v>
      </c>
      <c r="F2223">
        <v>1000000</v>
      </c>
      <c r="G2223" s="16">
        <v>1</v>
      </c>
      <c r="H2223" s="16">
        <v>1</v>
      </c>
      <c r="I2223" s="16">
        <v>1</v>
      </c>
      <c r="J2223" s="16">
        <v>1</v>
      </c>
      <c r="K2223" s="16">
        <v>1</v>
      </c>
      <c r="L2223" s="16">
        <v>1</v>
      </c>
      <c r="M2223" s="16">
        <v>1</v>
      </c>
    </row>
    <row r="2224" spans="2:13" x14ac:dyDescent="0.25">
      <c r="B2224">
        <v>52</v>
      </c>
      <c r="C2224" t="s">
        <v>493</v>
      </c>
      <c r="D2224">
        <v>2040</v>
      </c>
      <c r="E2224">
        <v>0</v>
      </c>
      <c r="F2224">
        <v>1000000</v>
      </c>
      <c r="G2224" s="16">
        <v>1</v>
      </c>
      <c r="H2224" s="16">
        <v>1</v>
      </c>
      <c r="I2224" s="16">
        <v>1</v>
      </c>
      <c r="J2224" s="16">
        <v>1</v>
      </c>
      <c r="K2224" s="16">
        <v>1</v>
      </c>
      <c r="L2224" s="16">
        <v>1</v>
      </c>
      <c r="M2224" s="16">
        <v>1</v>
      </c>
    </row>
    <row r="2225" spans="2:13" x14ac:dyDescent="0.25">
      <c r="B2225">
        <v>52</v>
      </c>
      <c r="C2225" t="s">
        <v>493</v>
      </c>
      <c r="D2225">
        <v>2041</v>
      </c>
      <c r="E2225">
        <v>0</v>
      </c>
      <c r="F2225">
        <v>1000000</v>
      </c>
      <c r="G2225" s="16">
        <v>1</v>
      </c>
      <c r="H2225" s="16">
        <v>1</v>
      </c>
      <c r="I2225" s="16">
        <v>1</v>
      </c>
      <c r="J2225" s="16">
        <v>1</v>
      </c>
      <c r="K2225" s="16">
        <v>1</v>
      </c>
      <c r="L2225" s="16">
        <v>1</v>
      </c>
      <c r="M2225" s="16">
        <v>1</v>
      </c>
    </row>
    <row r="2226" spans="2:13" x14ac:dyDescent="0.25">
      <c r="B2226">
        <v>52</v>
      </c>
      <c r="C2226" t="s">
        <v>493</v>
      </c>
      <c r="D2226">
        <v>2042</v>
      </c>
      <c r="E2226">
        <v>0</v>
      </c>
      <c r="F2226">
        <v>1000000</v>
      </c>
      <c r="G2226" s="16">
        <v>1</v>
      </c>
      <c r="H2226" s="16">
        <v>1</v>
      </c>
      <c r="I2226" s="16">
        <v>1</v>
      </c>
      <c r="J2226" s="16">
        <v>1</v>
      </c>
      <c r="K2226" s="16">
        <v>1</v>
      </c>
      <c r="L2226" s="16">
        <v>1</v>
      </c>
      <c r="M2226" s="16">
        <v>1</v>
      </c>
    </row>
    <row r="2227" spans="2:13" x14ac:dyDescent="0.25">
      <c r="B2227">
        <v>52</v>
      </c>
      <c r="C2227" t="s">
        <v>493</v>
      </c>
      <c r="D2227">
        <v>2043</v>
      </c>
      <c r="E2227">
        <v>0</v>
      </c>
      <c r="F2227">
        <v>1000000</v>
      </c>
      <c r="G2227" s="16">
        <v>1</v>
      </c>
      <c r="H2227" s="16">
        <v>1</v>
      </c>
      <c r="I2227" s="16">
        <v>1</v>
      </c>
      <c r="J2227" s="16">
        <v>1</v>
      </c>
      <c r="K2227" s="16">
        <v>1</v>
      </c>
      <c r="L2227" s="16">
        <v>1</v>
      </c>
      <c r="M2227" s="16">
        <v>1</v>
      </c>
    </row>
    <row r="2228" spans="2:13" x14ac:dyDescent="0.25">
      <c r="B2228">
        <v>52</v>
      </c>
      <c r="C2228" t="s">
        <v>493</v>
      </c>
      <c r="D2228">
        <v>2044</v>
      </c>
      <c r="E2228">
        <v>0</v>
      </c>
      <c r="F2228">
        <v>1000000</v>
      </c>
      <c r="G2228" s="16">
        <v>1</v>
      </c>
      <c r="H2228" s="16">
        <v>1</v>
      </c>
      <c r="I2228" s="16">
        <v>1</v>
      </c>
      <c r="J2228" s="16">
        <v>1</v>
      </c>
      <c r="K2228" s="16">
        <v>1</v>
      </c>
      <c r="L2228" s="16">
        <v>1</v>
      </c>
      <c r="M2228" s="16">
        <v>1</v>
      </c>
    </row>
    <row r="2229" spans="2:13" x14ac:dyDescent="0.25">
      <c r="B2229">
        <v>52</v>
      </c>
      <c r="C2229" t="s">
        <v>493</v>
      </c>
      <c r="D2229">
        <v>2045</v>
      </c>
      <c r="E2229">
        <v>0</v>
      </c>
      <c r="F2229">
        <v>1000000</v>
      </c>
      <c r="G2229" s="16">
        <v>1</v>
      </c>
      <c r="H2229" s="16">
        <v>1</v>
      </c>
      <c r="I2229" s="16">
        <v>1</v>
      </c>
      <c r="J2229" s="16">
        <v>1</v>
      </c>
      <c r="K2229" s="16">
        <v>1</v>
      </c>
      <c r="L2229" s="16">
        <v>1</v>
      </c>
      <c r="M2229" s="16">
        <v>1</v>
      </c>
    </row>
    <row r="2230" spans="2:13" x14ac:dyDescent="0.25">
      <c r="B2230">
        <v>52</v>
      </c>
      <c r="C2230" t="s">
        <v>493</v>
      </c>
      <c r="D2230">
        <v>2046</v>
      </c>
      <c r="E2230">
        <v>0</v>
      </c>
      <c r="F2230">
        <v>1000000</v>
      </c>
      <c r="G2230" s="16">
        <v>1</v>
      </c>
      <c r="H2230" s="16">
        <v>1</v>
      </c>
      <c r="I2230" s="16">
        <v>1</v>
      </c>
      <c r="J2230" s="16">
        <v>1</v>
      </c>
      <c r="K2230" s="16">
        <v>1</v>
      </c>
      <c r="L2230" s="16">
        <v>1</v>
      </c>
      <c r="M2230" s="16">
        <v>1</v>
      </c>
    </row>
    <row r="2231" spans="2:13" x14ac:dyDescent="0.25">
      <c r="B2231">
        <v>52</v>
      </c>
      <c r="C2231" t="s">
        <v>493</v>
      </c>
      <c r="D2231">
        <v>2047</v>
      </c>
      <c r="E2231">
        <v>0</v>
      </c>
      <c r="F2231">
        <v>1000000</v>
      </c>
      <c r="G2231" s="16">
        <v>1</v>
      </c>
      <c r="H2231" s="16">
        <v>1</v>
      </c>
      <c r="I2231" s="16">
        <v>1</v>
      </c>
      <c r="J2231" s="16">
        <v>1</v>
      </c>
      <c r="K2231" s="16">
        <v>1</v>
      </c>
      <c r="L2231" s="16">
        <v>1</v>
      </c>
      <c r="M2231" s="16">
        <v>1</v>
      </c>
    </row>
    <row r="2232" spans="2:13" x14ac:dyDescent="0.25">
      <c r="B2232">
        <v>52</v>
      </c>
      <c r="C2232" t="s">
        <v>493</v>
      </c>
      <c r="D2232">
        <v>2048</v>
      </c>
      <c r="E2232">
        <v>0</v>
      </c>
      <c r="F2232">
        <v>1000000</v>
      </c>
      <c r="G2232" s="16">
        <v>1</v>
      </c>
      <c r="H2232" s="16">
        <v>1</v>
      </c>
      <c r="I2232" s="16">
        <v>1</v>
      </c>
      <c r="J2232" s="16">
        <v>1</v>
      </c>
      <c r="K2232" s="16">
        <v>1</v>
      </c>
      <c r="L2232" s="16">
        <v>1</v>
      </c>
      <c r="M2232" s="16">
        <v>1</v>
      </c>
    </row>
    <row r="2233" spans="2:13" x14ac:dyDescent="0.25">
      <c r="B2233">
        <v>52</v>
      </c>
      <c r="C2233" t="s">
        <v>493</v>
      </c>
      <c r="D2233">
        <v>2049</v>
      </c>
      <c r="E2233">
        <v>0</v>
      </c>
      <c r="F2233">
        <v>1000000</v>
      </c>
      <c r="G2233" s="16">
        <v>1</v>
      </c>
      <c r="H2233" s="16">
        <v>1</v>
      </c>
      <c r="I2233" s="16">
        <v>1</v>
      </c>
      <c r="J2233" s="16">
        <v>1</v>
      </c>
      <c r="K2233" s="16">
        <v>1</v>
      </c>
      <c r="L2233" s="16">
        <v>1</v>
      </c>
      <c r="M2233" s="16">
        <v>1</v>
      </c>
    </row>
    <row r="2234" spans="2:13" x14ac:dyDescent="0.25">
      <c r="B2234">
        <v>52</v>
      </c>
      <c r="C2234" t="s">
        <v>493</v>
      </c>
      <c r="D2234">
        <v>2050</v>
      </c>
      <c r="E2234">
        <v>0</v>
      </c>
      <c r="F2234">
        <v>1000000</v>
      </c>
      <c r="G2234" s="16">
        <v>1</v>
      </c>
      <c r="H2234" s="16">
        <v>1</v>
      </c>
      <c r="I2234" s="16">
        <v>1</v>
      </c>
      <c r="J2234" s="16">
        <v>1</v>
      </c>
      <c r="K2234" s="16">
        <v>1</v>
      </c>
      <c r="L2234" s="16">
        <v>1</v>
      </c>
      <c r="M2234" s="16">
        <v>1</v>
      </c>
    </row>
    <row r="2235" spans="2:13" x14ac:dyDescent="0.25">
      <c r="B2235">
        <v>53</v>
      </c>
      <c r="C2235" t="s">
        <v>478</v>
      </c>
      <c r="D2235">
        <v>2020</v>
      </c>
      <c r="E2235">
        <v>0</v>
      </c>
      <c r="F2235">
        <v>1000000</v>
      </c>
      <c r="G2235" s="16">
        <v>1</v>
      </c>
      <c r="H2235" s="16">
        <v>1</v>
      </c>
      <c r="I2235" s="16">
        <v>1</v>
      </c>
      <c r="J2235" s="16">
        <v>1</v>
      </c>
      <c r="K2235" s="16">
        <v>1</v>
      </c>
      <c r="L2235" s="16">
        <v>1</v>
      </c>
      <c r="M2235" s="16">
        <v>1</v>
      </c>
    </row>
    <row r="2236" spans="2:13" x14ac:dyDescent="0.25">
      <c r="B2236">
        <v>53</v>
      </c>
      <c r="C2236" t="s">
        <v>478</v>
      </c>
      <c r="D2236">
        <v>2021</v>
      </c>
      <c r="E2236">
        <v>0</v>
      </c>
      <c r="F2236">
        <v>1000000</v>
      </c>
      <c r="G2236" s="16">
        <v>1</v>
      </c>
      <c r="H2236" s="16">
        <v>1</v>
      </c>
      <c r="I2236" s="16">
        <v>1</v>
      </c>
      <c r="J2236" s="16">
        <v>1</v>
      </c>
      <c r="K2236" s="16">
        <v>1</v>
      </c>
      <c r="L2236" s="16">
        <v>1</v>
      </c>
      <c r="M2236" s="16">
        <v>1</v>
      </c>
    </row>
    <row r="2237" spans="2:13" x14ac:dyDescent="0.25">
      <c r="B2237">
        <v>53</v>
      </c>
      <c r="C2237" t="s">
        <v>478</v>
      </c>
      <c r="D2237">
        <v>2022</v>
      </c>
      <c r="E2237">
        <v>0</v>
      </c>
      <c r="F2237">
        <v>1000000</v>
      </c>
      <c r="G2237" s="16">
        <v>1</v>
      </c>
      <c r="H2237" s="16">
        <v>1</v>
      </c>
      <c r="I2237" s="16">
        <v>1</v>
      </c>
      <c r="J2237" s="16">
        <v>1</v>
      </c>
      <c r="K2237" s="16">
        <v>1</v>
      </c>
      <c r="L2237" s="16">
        <v>1</v>
      </c>
      <c r="M2237" s="16">
        <v>1</v>
      </c>
    </row>
    <row r="2238" spans="2:13" x14ac:dyDescent="0.25">
      <c r="B2238">
        <v>53</v>
      </c>
      <c r="C2238" t="s">
        <v>478</v>
      </c>
      <c r="D2238">
        <v>2023</v>
      </c>
      <c r="E2238">
        <v>0</v>
      </c>
      <c r="F2238">
        <v>1000000</v>
      </c>
      <c r="G2238" s="16">
        <v>1</v>
      </c>
      <c r="H2238" s="16">
        <v>1</v>
      </c>
      <c r="I2238" s="16">
        <v>1</v>
      </c>
      <c r="J2238" s="16">
        <v>1</v>
      </c>
      <c r="K2238" s="16">
        <v>1</v>
      </c>
      <c r="L2238" s="16">
        <v>1</v>
      </c>
      <c r="M2238" s="16">
        <v>1</v>
      </c>
    </row>
    <row r="2239" spans="2:13" x14ac:dyDescent="0.25">
      <c r="B2239">
        <v>53</v>
      </c>
      <c r="C2239" t="s">
        <v>478</v>
      </c>
      <c r="D2239">
        <v>2024</v>
      </c>
      <c r="E2239">
        <v>0</v>
      </c>
      <c r="F2239">
        <v>1000000</v>
      </c>
      <c r="G2239" s="16">
        <v>1</v>
      </c>
      <c r="H2239" s="16">
        <v>1</v>
      </c>
      <c r="I2239" s="16">
        <v>1</v>
      </c>
      <c r="J2239" s="16">
        <v>1</v>
      </c>
      <c r="K2239" s="16">
        <v>1</v>
      </c>
      <c r="L2239" s="16">
        <v>1</v>
      </c>
      <c r="M2239" s="16">
        <v>1</v>
      </c>
    </row>
    <row r="2240" spans="2:13" x14ac:dyDescent="0.25">
      <c r="B2240">
        <v>53</v>
      </c>
      <c r="C2240" t="s">
        <v>478</v>
      </c>
      <c r="D2240">
        <v>2025</v>
      </c>
      <c r="E2240">
        <v>0</v>
      </c>
      <c r="F2240">
        <v>1000000</v>
      </c>
      <c r="G2240" s="16">
        <v>1</v>
      </c>
      <c r="H2240" s="16">
        <v>1</v>
      </c>
      <c r="I2240" s="16">
        <v>1</v>
      </c>
      <c r="J2240" s="16">
        <v>1</v>
      </c>
      <c r="K2240" s="16">
        <v>1</v>
      </c>
      <c r="L2240" s="16">
        <v>1</v>
      </c>
      <c r="M2240" s="16">
        <v>1</v>
      </c>
    </row>
    <row r="2241" spans="2:13" x14ac:dyDescent="0.25">
      <c r="B2241">
        <v>53</v>
      </c>
      <c r="C2241" t="s">
        <v>478</v>
      </c>
      <c r="D2241">
        <v>2026</v>
      </c>
      <c r="E2241">
        <v>0</v>
      </c>
      <c r="F2241">
        <v>1000000</v>
      </c>
      <c r="G2241" s="16">
        <v>1</v>
      </c>
      <c r="H2241" s="16">
        <v>1</v>
      </c>
      <c r="I2241" s="16">
        <v>1</v>
      </c>
      <c r="J2241" s="16">
        <v>1</v>
      </c>
      <c r="K2241" s="16">
        <v>1</v>
      </c>
      <c r="L2241" s="16">
        <v>1</v>
      </c>
      <c r="M2241" s="16">
        <v>1</v>
      </c>
    </row>
    <row r="2242" spans="2:13" x14ac:dyDescent="0.25">
      <c r="B2242">
        <v>53</v>
      </c>
      <c r="C2242" t="s">
        <v>478</v>
      </c>
      <c r="D2242">
        <v>2027</v>
      </c>
      <c r="E2242">
        <v>0</v>
      </c>
      <c r="F2242">
        <v>1000000</v>
      </c>
      <c r="G2242" s="16">
        <v>1</v>
      </c>
      <c r="H2242" s="16">
        <v>1</v>
      </c>
      <c r="I2242" s="16">
        <v>1</v>
      </c>
      <c r="J2242" s="16">
        <v>1</v>
      </c>
      <c r="K2242" s="16">
        <v>1</v>
      </c>
      <c r="L2242" s="16">
        <v>1</v>
      </c>
      <c r="M2242" s="16">
        <v>1</v>
      </c>
    </row>
    <row r="2243" spans="2:13" x14ac:dyDescent="0.25">
      <c r="B2243">
        <v>53</v>
      </c>
      <c r="C2243" t="s">
        <v>478</v>
      </c>
      <c r="D2243">
        <v>2028</v>
      </c>
      <c r="E2243">
        <v>0</v>
      </c>
      <c r="F2243">
        <v>1000000</v>
      </c>
      <c r="G2243" s="16">
        <v>1</v>
      </c>
      <c r="H2243" s="16">
        <v>1</v>
      </c>
      <c r="I2243" s="16">
        <v>1</v>
      </c>
      <c r="J2243" s="16">
        <v>1</v>
      </c>
      <c r="K2243" s="16">
        <v>1</v>
      </c>
      <c r="L2243" s="16">
        <v>1</v>
      </c>
      <c r="M2243" s="16">
        <v>1</v>
      </c>
    </row>
    <row r="2244" spans="2:13" x14ac:dyDescent="0.25">
      <c r="B2244">
        <v>53</v>
      </c>
      <c r="C2244" t="s">
        <v>478</v>
      </c>
      <c r="D2244">
        <v>2029</v>
      </c>
      <c r="E2244">
        <v>0</v>
      </c>
      <c r="F2244">
        <v>1000000</v>
      </c>
      <c r="G2244" s="16">
        <v>1</v>
      </c>
      <c r="H2244" s="16">
        <v>1</v>
      </c>
      <c r="I2244" s="16">
        <v>1</v>
      </c>
      <c r="J2244" s="16">
        <v>1</v>
      </c>
      <c r="K2244" s="16">
        <v>1</v>
      </c>
      <c r="L2244" s="16">
        <v>1</v>
      </c>
      <c r="M2244" s="16">
        <v>1</v>
      </c>
    </row>
    <row r="2245" spans="2:13" x14ac:dyDescent="0.25">
      <c r="B2245">
        <v>53</v>
      </c>
      <c r="C2245" t="s">
        <v>478</v>
      </c>
      <c r="D2245">
        <v>2030</v>
      </c>
      <c r="E2245">
        <v>0</v>
      </c>
      <c r="F2245">
        <v>1000000</v>
      </c>
      <c r="G2245" s="16">
        <v>1</v>
      </c>
      <c r="H2245" s="16">
        <v>1</v>
      </c>
      <c r="I2245" s="16">
        <v>1</v>
      </c>
      <c r="J2245" s="16">
        <v>1</v>
      </c>
      <c r="K2245" s="16">
        <v>1</v>
      </c>
      <c r="L2245" s="16">
        <v>1</v>
      </c>
      <c r="M2245" s="16">
        <v>1</v>
      </c>
    </row>
    <row r="2246" spans="2:13" x14ac:dyDescent="0.25">
      <c r="B2246">
        <v>53</v>
      </c>
      <c r="C2246" t="s">
        <v>478</v>
      </c>
      <c r="D2246">
        <v>2031</v>
      </c>
      <c r="E2246">
        <v>0</v>
      </c>
      <c r="F2246">
        <v>1000000</v>
      </c>
      <c r="G2246" s="16">
        <v>1</v>
      </c>
      <c r="H2246" s="16">
        <v>1</v>
      </c>
      <c r="I2246" s="16">
        <v>1</v>
      </c>
      <c r="J2246" s="16">
        <v>1</v>
      </c>
      <c r="K2246" s="16">
        <v>1</v>
      </c>
      <c r="L2246" s="16">
        <v>1</v>
      </c>
      <c r="M2246" s="16">
        <v>1</v>
      </c>
    </row>
    <row r="2247" spans="2:13" x14ac:dyDescent="0.25">
      <c r="B2247">
        <v>53</v>
      </c>
      <c r="C2247" t="s">
        <v>478</v>
      </c>
      <c r="D2247">
        <v>2032</v>
      </c>
      <c r="E2247">
        <v>0</v>
      </c>
      <c r="F2247">
        <v>1000000</v>
      </c>
      <c r="G2247" s="16">
        <v>1</v>
      </c>
      <c r="H2247" s="16">
        <v>1</v>
      </c>
      <c r="I2247" s="16">
        <v>1</v>
      </c>
      <c r="J2247" s="16">
        <v>1</v>
      </c>
      <c r="K2247" s="16">
        <v>1</v>
      </c>
      <c r="L2247" s="16">
        <v>1</v>
      </c>
      <c r="M2247" s="16">
        <v>1</v>
      </c>
    </row>
    <row r="2248" spans="2:13" x14ac:dyDescent="0.25">
      <c r="B2248">
        <v>53</v>
      </c>
      <c r="C2248" t="s">
        <v>478</v>
      </c>
      <c r="D2248">
        <v>2033</v>
      </c>
      <c r="E2248">
        <v>0</v>
      </c>
      <c r="F2248">
        <v>1000000</v>
      </c>
      <c r="G2248" s="16">
        <v>1</v>
      </c>
      <c r="H2248" s="16">
        <v>1</v>
      </c>
      <c r="I2248" s="16">
        <v>1</v>
      </c>
      <c r="J2248" s="16">
        <v>1</v>
      </c>
      <c r="K2248" s="16">
        <v>1</v>
      </c>
      <c r="L2248" s="16">
        <v>1</v>
      </c>
      <c r="M2248" s="16">
        <v>1</v>
      </c>
    </row>
    <row r="2249" spans="2:13" x14ac:dyDescent="0.25">
      <c r="B2249">
        <v>53</v>
      </c>
      <c r="C2249" t="s">
        <v>478</v>
      </c>
      <c r="D2249">
        <v>2034</v>
      </c>
      <c r="E2249">
        <v>0</v>
      </c>
      <c r="F2249">
        <v>1000000</v>
      </c>
      <c r="G2249" s="16">
        <v>1</v>
      </c>
      <c r="H2249" s="16">
        <v>1</v>
      </c>
      <c r="I2249" s="16">
        <v>1</v>
      </c>
      <c r="J2249" s="16">
        <v>1</v>
      </c>
      <c r="K2249" s="16">
        <v>1</v>
      </c>
      <c r="L2249" s="16">
        <v>1</v>
      </c>
      <c r="M2249" s="16">
        <v>1</v>
      </c>
    </row>
    <row r="2250" spans="2:13" x14ac:dyDescent="0.25">
      <c r="B2250">
        <v>53</v>
      </c>
      <c r="C2250" t="s">
        <v>478</v>
      </c>
      <c r="D2250">
        <v>2035</v>
      </c>
      <c r="E2250">
        <v>0</v>
      </c>
      <c r="F2250">
        <v>1000000</v>
      </c>
      <c r="G2250" s="16">
        <v>1</v>
      </c>
      <c r="H2250" s="16">
        <v>1</v>
      </c>
      <c r="I2250" s="16">
        <v>1</v>
      </c>
      <c r="J2250" s="16">
        <v>1</v>
      </c>
      <c r="K2250" s="16">
        <v>1</v>
      </c>
      <c r="L2250" s="16">
        <v>1</v>
      </c>
      <c r="M2250" s="16">
        <v>1</v>
      </c>
    </row>
    <row r="2251" spans="2:13" x14ac:dyDescent="0.25">
      <c r="B2251">
        <v>53</v>
      </c>
      <c r="C2251" t="s">
        <v>478</v>
      </c>
      <c r="D2251">
        <v>2036</v>
      </c>
      <c r="E2251">
        <v>0</v>
      </c>
      <c r="F2251">
        <v>1000000</v>
      </c>
      <c r="G2251" s="16">
        <v>1</v>
      </c>
      <c r="H2251" s="16">
        <v>1</v>
      </c>
      <c r="I2251" s="16">
        <v>1</v>
      </c>
      <c r="J2251" s="16">
        <v>1</v>
      </c>
      <c r="K2251" s="16">
        <v>1</v>
      </c>
      <c r="L2251" s="16">
        <v>1</v>
      </c>
      <c r="M2251" s="16">
        <v>1</v>
      </c>
    </row>
    <row r="2252" spans="2:13" x14ac:dyDescent="0.25">
      <c r="B2252">
        <v>53</v>
      </c>
      <c r="C2252" t="s">
        <v>478</v>
      </c>
      <c r="D2252">
        <v>2037</v>
      </c>
      <c r="E2252">
        <v>0</v>
      </c>
      <c r="F2252">
        <v>1000000</v>
      </c>
      <c r="G2252" s="16">
        <v>1</v>
      </c>
      <c r="H2252" s="16">
        <v>1</v>
      </c>
      <c r="I2252" s="16">
        <v>1</v>
      </c>
      <c r="J2252" s="16">
        <v>1</v>
      </c>
      <c r="K2252" s="16">
        <v>1</v>
      </c>
      <c r="L2252" s="16">
        <v>1</v>
      </c>
      <c r="M2252" s="16">
        <v>1</v>
      </c>
    </row>
    <row r="2253" spans="2:13" x14ac:dyDescent="0.25">
      <c r="B2253">
        <v>53</v>
      </c>
      <c r="C2253" t="s">
        <v>478</v>
      </c>
      <c r="D2253">
        <v>2038</v>
      </c>
      <c r="E2253">
        <v>0</v>
      </c>
      <c r="F2253">
        <v>1000000</v>
      </c>
      <c r="G2253" s="16">
        <v>1</v>
      </c>
      <c r="H2253" s="16">
        <v>1</v>
      </c>
      <c r="I2253" s="16">
        <v>1</v>
      </c>
      <c r="J2253" s="16">
        <v>1</v>
      </c>
      <c r="K2253" s="16">
        <v>1</v>
      </c>
      <c r="L2253" s="16">
        <v>1</v>
      </c>
      <c r="M2253" s="16">
        <v>1</v>
      </c>
    </row>
    <row r="2254" spans="2:13" x14ac:dyDescent="0.25">
      <c r="B2254">
        <v>53</v>
      </c>
      <c r="C2254" t="s">
        <v>478</v>
      </c>
      <c r="D2254">
        <v>2039</v>
      </c>
      <c r="E2254">
        <v>0</v>
      </c>
      <c r="F2254">
        <v>1000000</v>
      </c>
      <c r="G2254" s="16">
        <v>1</v>
      </c>
      <c r="H2254" s="16">
        <v>1</v>
      </c>
      <c r="I2254" s="16">
        <v>1</v>
      </c>
      <c r="J2254" s="16">
        <v>1</v>
      </c>
      <c r="K2254" s="16">
        <v>1</v>
      </c>
      <c r="L2254" s="16">
        <v>1</v>
      </c>
      <c r="M2254" s="16">
        <v>1</v>
      </c>
    </row>
    <row r="2255" spans="2:13" x14ac:dyDescent="0.25">
      <c r="B2255">
        <v>53</v>
      </c>
      <c r="C2255" t="s">
        <v>478</v>
      </c>
      <c r="D2255">
        <v>2040</v>
      </c>
      <c r="E2255">
        <v>0</v>
      </c>
      <c r="F2255">
        <v>1000000</v>
      </c>
      <c r="G2255" s="16">
        <v>1</v>
      </c>
      <c r="H2255" s="16">
        <v>1</v>
      </c>
      <c r="I2255" s="16">
        <v>1</v>
      </c>
      <c r="J2255" s="16">
        <v>1</v>
      </c>
      <c r="K2255" s="16">
        <v>1</v>
      </c>
      <c r="L2255" s="16">
        <v>1</v>
      </c>
      <c r="M2255" s="16">
        <v>1</v>
      </c>
    </row>
    <row r="2256" spans="2:13" x14ac:dyDescent="0.25">
      <c r="B2256">
        <v>53</v>
      </c>
      <c r="C2256" t="s">
        <v>478</v>
      </c>
      <c r="D2256">
        <v>2041</v>
      </c>
      <c r="E2256">
        <v>0</v>
      </c>
      <c r="F2256">
        <v>1000000</v>
      </c>
      <c r="G2256" s="16">
        <v>1</v>
      </c>
      <c r="H2256" s="16">
        <v>1</v>
      </c>
      <c r="I2256" s="16">
        <v>1</v>
      </c>
      <c r="J2256" s="16">
        <v>1</v>
      </c>
      <c r="K2256" s="16">
        <v>1</v>
      </c>
      <c r="L2256" s="16">
        <v>1</v>
      </c>
      <c r="M2256" s="16">
        <v>1</v>
      </c>
    </row>
    <row r="2257" spans="2:13" x14ac:dyDescent="0.25">
      <c r="B2257">
        <v>53</v>
      </c>
      <c r="C2257" t="s">
        <v>478</v>
      </c>
      <c r="D2257">
        <v>2042</v>
      </c>
      <c r="E2257">
        <v>0</v>
      </c>
      <c r="F2257">
        <v>1000000</v>
      </c>
      <c r="G2257" s="16">
        <v>1</v>
      </c>
      <c r="H2257" s="16">
        <v>1</v>
      </c>
      <c r="I2257" s="16">
        <v>1</v>
      </c>
      <c r="J2257" s="16">
        <v>1</v>
      </c>
      <c r="K2257" s="16">
        <v>1</v>
      </c>
      <c r="L2257" s="16">
        <v>1</v>
      </c>
      <c r="M2257" s="16">
        <v>1</v>
      </c>
    </row>
    <row r="2258" spans="2:13" x14ac:dyDescent="0.25">
      <c r="B2258">
        <v>53</v>
      </c>
      <c r="C2258" t="s">
        <v>478</v>
      </c>
      <c r="D2258">
        <v>2043</v>
      </c>
      <c r="E2258">
        <v>0</v>
      </c>
      <c r="F2258">
        <v>1000000</v>
      </c>
      <c r="G2258" s="16">
        <v>1</v>
      </c>
      <c r="H2258" s="16">
        <v>1</v>
      </c>
      <c r="I2258" s="16">
        <v>1</v>
      </c>
      <c r="J2258" s="16">
        <v>1</v>
      </c>
      <c r="K2258" s="16">
        <v>1</v>
      </c>
      <c r="L2258" s="16">
        <v>1</v>
      </c>
      <c r="M2258" s="16">
        <v>1</v>
      </c>
    </row>
    <row r="2259" spans="2:13" x14ac:dyDescent="0.25">
      <c r="B2259">
        <v>53</v>
      </c>
      <c r="C2259" t="s">
        <v>478</v>
      </c>
      <c r="D2259">
        <v>2044</v>
      </c>
      <c r="E2259">
        <v>0</v>
      </c>
      <c r="F2259">
        <v>1000000</v>
      </c>
      <c r="G2259" s="16">
        <v>1</v>
      </c>
      <c r="H2259" s="16">
        <v>1</v>
      </c>
      <c r="I2259" s="16">
        <v>1</v>
      </c>
      <c r="J2259" s="16">
        <v>1</v>
      </c>
      <c r="K2259" s="16">
        <v>1</v>
      </c>
      <c r="L2259" s="16">
        <v>1</v>
      </c>
      <c r="M2259" s="16">
        <v>1</v>
      </c>
    </row>
    <row r="2260" spans="2:13" x14ac:dyDescent="0.25">
      <c r="B2260">
        <v>53</v>
      </c>
      <c r="C2260" t="s">
        <v>478</v>
      </c>
      <c r="D2260">
        <v>2045</v>
      </c>
      <c r="E2260">
        <v>0</v>
      </c>
      <c r="F2260">
        <v>1000000</v>
      </c>
      <c r="G2260" s="16">
        <v>1</v>
      </c>
      <c r="H2260" s="16">
        <v>1</v>
      </c>
      <c r="I2260" s="16">
        <v>1</v>
      </c>
      <c r="J2260" s="16">
        <v>1</v>
      </c>
      <c r="K2260" s="16">
        <v>1</v>
      </c>
      <c r="L2260" s="16">
        <v>1</v>
      </c>
      <c r="M2260" s="16">
        <v>1</v>
      </c>
    </row>
    <row r="2261" spans="2:13" x14ac:dyDescent="0.25">
      <c r="B2261">
        <v>53</v>
      </c>
      <c r="C2261" t="s">
        <v>478</v>
      </c>
      <c r="D2261">
        <v>2046</v>
      </c>
      <c r="E2261">
        <v>0</v>
      </c>
      <c r="F2261">
        <v>1000000</v>
      </c>
      <c r="G2261" s="16">
        <v>1</v>
      </c>
      <c r="H2261" s="16">
        <v>1</v>
      </c>
      <c r="I2261" s="16">
        <v>1</v>
      </c>
      <c r="J2261" s="16">
        <v>1</v>
      </c>
      <c r="K2261" s="16">
        <v>1</v>
      </c>
      <c r="L2261" s="16">
        <v>1</v>
      </c>
      <c r="M2261" s="16">
        <v>1</v>
      </c>
    </row>
    <row r="2262" spans="2:13" x14ac:dyDescent="0.25">
      <c r="B2262">
        <v>53</v>
      </c>
      <c r="C2262" t="s">
        <v>478</v>
      </c>
      <c r="D2262">
        <v>2047</v>
      </c>
      <c r="E2262">
        <v>0</v>
      </c>
      <c r="F2262">
        <v>1000000</v>
      </c>
      <c r="G2262" s="16">
        <v>1</v>
      </c>
      <c r="H2262" s="16">
        <v>1</v>
      </c>
      <c r="I2262" s="16">
        <v>1</v>
      </c>
      <c r="J2262" s="16">
        <v>1</v>
      </c>
      <c r="K2262" s="16">
        <v>1</v>
      </c>
      <c r="L2262" s="16">
        <v>1</v>
      </c>
      <c r="M2262" s="16">
        <v>1</v>
      </c>
    </row>
    <row r="2263" spans="2:13" x14ac:dyDescent="0.25">
      <c r="B2263">
        <v>53</v>
      </c>
      <c r="C2263" t="s">
        <v>478</v>
      </c>
      <c r="D2263">
        <v>2048</v>
      </c>
      <c r="E2263">
        <v>0</v>
      </c>
      <c r="F2263">
        <v>1000000</v>
      </c>
      <c r="G2263" s="16">
        <v>1</v>
      </c>
      <c r="H2263" s="16">
        <v>1</v>
      </c>
      <c r="I2263" s="16">
        <v>1</v>
      </c>
      <c r="J2263" s="16">
        <v>1</v>
      </c>
      <c r="K2263" s="16">
        <v>1</v>
      </c>
      <c r="L2263" s="16">
        <v>1</v>
      </c>
      <c r="M2263" s="16">
        <v>1</v>
      </c>
    </row>
    <row r="2264" spans="2:13" x14ac:dyDescent="0.25">
      <c r="B2264">
        <v>53</v>
      </c>
      <c r="C2264" t="s">
        <v>478</v>
      </c>
      <c r="D2264">
        <v>2049</v>
      </c>
      <c r="E2264">
        <v>0</v>
      </c>
      <c r="F2264">
        <v>1000000</v>
      </c>
      <c r="G2264" s="16">
        <v>1</v>
      </c>
      <c r="H2264" s="16">
        <v>1</v>
      </c>
      <c r="I2264" s="16">
        <v>1</v>
      </c>
      <c r="J2264" s="16">
        <v>1</v>
      </c>
      <c r="K2264" s="16">
        <v>1</v>
      </c>
      <c r="L2264" s="16">
        <v>1</v>
      </c>
      <c r="M2264" s="16">
        <v>1</v>
      </c>
    </row>
    <row r="2265" spans="2:13" x14ac:dyDescent="0.25">
      <c r="B2265">
        <v>53</v>
      </c>
      <c r="C2265" t="s">
        <v>478</v>
      </c>
      <c r="D2265">
        <v>2050</v>
      </c>
      <c r="E2265">
        <v>0</v>
      </c>
      <c r="F2265">
        <v>1000000</v>
      </c>
      <c r="G2265" s="16">
        <v>1</v>
      </c>
      <c r="H2265" s="16">
        <v>1</v>
      </c>
      <c r="I2265" s="16">
        <v>1</v>
      </c>
      <c r="J2265" s="16">
        <v>1</v>
      </c>
      <c r="K2265" s="16">
        <v>1</v>
      </c>
      <c r="L2265" s="16">
        <v>1</v>
      </c>
      <c r="M2265" s="16">
        <v>1</v>
      </c>
    </row>
    <row r="2266" spans="2:13" x14ac:dyDescent="0.25">
      <c r="B2266">
        <v>54</v>
      </c>
      <c r="C2266" t="s">
        <v>490</v>
      </c>
      <c r="D2266">
        <v>2020</v>
      </c>
      <c r="E2266">
        <v>0</v>
      </c>
      <c r="F2266">
        <v>1000000</v>
      </c>
      <c r="G2266" s="16">
        <v>1</v>
      </c>
      <c r="H2266" s="16">
        <v>1</v>
      </c>
      <c r="I2266" s="16">
        <v>1</v>
      </c>
      <c r="J2266" s="16">
        <v>1</v>
      </c>
      <c r="K2266" s="16">
        <v>1</v>
      </c>
      <c r="L2266" s="16">
        <v>1</v>
      </c>
      <c r="M2266" s="16">
        <v>1</v>
      </c>
    </row>
    <row r="2267" spans="2:13" x14ac:dyDescent="0.25">
      <c r="B2267">
        <v>54</v>
      </c>
      <c r="C2267" t="s">
        <v>490</v>
      </c>
      <c r="D2267">
        <v>2021</v>
      </c>
      <c r="E2267">
        <v>0</v>
      </c>
      <c r="F2267">
        <v>1000000</v>
      </c>
      <c r="G2267" s="16">
        <v>1</v>
      </c>
      <c r="H2267" s="16">
        <v>1</v>
      </c>
      <c r="I2267" s="16">
        <v>1</v>
      </c>
      <c r="J2267" s="16">
        <v>1</v>
      </c>
      <c r="K2267" s="16">
        <v>1</v>
      </c>
      <c r="L2267" s="16">
        <v>1</v>
      </c>
      <c r="M2267" s="16">
        <v>1</v>
      </c>
    </row>
    <row r="2268" spans="2:13" x14ac:dyDescent="0.25">
      <c r="B2268">
        <v>54</v>
      </c>
      <c r="C2268" t="s">
        <v>490</v>
      </c>
      <c r="D2268">
        <v>2022</v>
      </c>
      <c r="E2268">
        <v>0</v>
      </c>
      <c r="F2268">
        <v>1000000</v>
      </c>
      <c r="G2268" s="16">
        <v>1</v>
      </c>
      <c r="H2268" s="16">
        <v>1</v>
      </c>
      <c r="I2268" s="16">
        <v>1</v>
      </c>
      <c r="J2268" s="16">
        <v>1</v>
      </c>
      <c r="K2268" s="16">
        <v>1</v>
      </c>
      <c r="L2268" s="16">
        <v>1</v>
      </c>
      <c r="M2268" s="16">
        <v>1</v>
      </c>
    </row>
    <row r="2269" spans="2:13" x14ac:dyDescent="0.25">
      <c r="B2269">
        <v>54</v>
      </c>
      <c r="C2269" t="s">
        <v>490</v>
      </c>
      <c r="D2269">
        <v>2023</v>
      </c>
      <c r="E2269">
        <v>0</v>
      </c>
      <c r="F2269">
        <v>1000000</v>
      </c>
      <c r="G2269" s="16">
        <v>1</v>
      </c>
      <c r="H2269" s="16">
        <v>1</v>
      </c>
      <c r="I2269" s="16">
        <v>1</v>
      </c>
      <c r="J2269" s="16">
        <v>1</v>
      </c>
      <c r="K2269" s="16">
        <v>1</v>
      </c>
      <c r="L2269" s="16">
        <v>1</v>
      </c>
      <c r="M2269" s="16">
        <v>1</v>
      </c>
    </row>
    <row r="2270" spans="2:13" x14ac:dyDescent="0.25">
      <c r="B2270">
        <v>54</v>
      </c>
      <c r="C2270" t="s">
        <v>490</v>
      </c>
      <c r="D2270">
        <v>2024</v>
      </c>
      <c r="E2270">
        <v>0</v>
      </c>
      <c r="F2270">
        <v>1000000</v>
      </c>
      <c r="G2270" s="16">
        <v>1</v>
      </c>
      <c r="H2270" s="16">
        <v>1</v>
      </c>
      <c r="I2270" s="16">
        <v>1</v>
      </c>
      <c r="J2270" s="16">
        <v>1</v>
      </c>
      <c r="K2270" s="16">
        <v>1</v>
      </c>
      <c r="L2270" s="16">
        <v>1</v>
      </c>
      <c r="M2270" s="16">
        <v>1</v>
      </c>
    </row>
    <row r="2271" spans="2:13" x14ac:dyDescent="0.25">
      <c r="B2271">
        <v>54</v>
      </c>
      <c r="C2271" t="s">
        <v>490</v>
      </c>
      <c r="D2271">
        <v>2025</v>
      </c>
      <c r="E2271">
        <v>0</v>
      </c>
      <c r="F2271">
        <v>1000000</v>
      </c>
      <c r="G2271" s="16">
        <v>1</v>
      </c>
      <c r="H2271" s="16">
        <v>1</v>
      </c>
      <c r="I2271" s="16">
        <v>1</v>
      </c>
      <c r="J2271" s="16">
        <v>1</v>
      </c>
      <c r="K2271" s="16">
        <v>1</v>
      </c>
      <c r="L2271" s="16">
        <v>1</v>
      </c>
      <c r="M2271" s="16">
        <v>1</v>
      </c>
    </row>
    <row r="2272" spans="2:13" x14ac:dyDescent="0.25">
      <c r="B2272">
        <v>54</v>
      </c>
      <c r="C2272" t="s">
        <v>490</v>
      </c>
      <c r="D2272">
        <v>2026</v>
      </c>
      <c r="E2272">
        <v>0</v>
      </c>
      <c r="F2272">
        <v>1000000</v>
      </c>
      <c r="G2272" s="16">
        <v>1</v>
      </c>
      <c r="H2272" s="16">
        <v>1</v>
      </c>
      <c r="I2272" s="16">
        <v>1</v>
      </c>
      <c r="J2272" s="16">
        <v>1</v>
      </c>
      <c r="K2272" s="16">
        <v>1</v>
      </c>
      <c r="L2272" s="16">
        <v>1</v>
      </c>
      <c r="M2272" s="16">
        <v>1</v>
      </c>
    </row>
    <row r="2273" spans="2:13" x14ac:dyDescent="0.25">
      <c r="B2273">
        <v>54</v>
      </c>
      <c r="C2273" t="s">
        <v>490</v>
      </c>
      <c r="D2273">
        <v>2027</v>
      </c>
      <c r="E2273">
        <v>0</v>
      </c>
      <c r="F2273">
        <v>1000000</v>
      </c>
      <c r="G2273" s="16">
        <v>1</v>
      </c>
      <c r="H2273" s="16">
        <v>1</v>
      </c>
      <c r="I2273" s="16">
        <v>1</v>
      </c>
      <c r="J2273" s="16">
        <v>1</v>
      </c>
      <c r="K2273" s="16">
        <v>1</v>
      </c>
      <c r="L2273" s="16">
        <v>1</v>
      </c>
      <c r="M2273" s="16">
        <v>1</v>
      </c>
    </row>
    <row r="2274" spans="2:13" x14ac:dyDescent="0.25">
      <c r="B2274">
        <v>54</v>
      </c>
      <c r="C2274" t="s">
        <v>490</v>
      </c>
      <c r="D2274">
        <v>2028</v>
      </c>
      <c r="E2274">
        <v>0</v>
      </c>
      <c r="F2274">
        <v>1000000</v>
      </c>
      <c r="G2274" s="16">
        <v>1</v>
      </c>
      <c r="H2274" s="16">
        <v>1</v>
      </c>
      <c r="I2274" s="16">
        <v>1</v>
      </c>
      <c r="J2274" s="16">
        <v>1</v>
      </c>
      <c r="K2274" s="16">
        <v>1</v>
      </c>
      <c r="L2274" s="16">
        <v>1</v>
      </c>
      <c r="M2274" s="16">
        <v>1</v>
      </c>
    </row>
    <row r="2275" spans="2:13" x14ac:dyDescent="0.25">
      <c r="B2275">
        <v>54</v>
      </c>
      <c r="C2275" t="s">
        <v>490</v>
      </c>
      <c r="D2275">
        <v>2029</v>
      </c>
      <c r="E2275">
        <v>0</v>
      </c>
      <c r="F2275">
        <v>1000000</v>
      </c>
      <c r="G2275" s="16">
        <v>1</v>
      </c>
      <c r="H2275" s="16">
        <v>1</v>
      </c>
      <c r="I2275" s="16">
        <v>1</v>
      </c>
      <c r="J2275" s="16">
        <v>1</v>
      </c>
      <c r="K2275" s="16">
        <v>1</v>
      </c>
      <c r="L2275" s="16">
        <v>1</v>
      </c>
      <c r="M2275" s="16">
        <v>1</v>
      </c>
    </row>
    <row r="2276" spans="2:13" x14ac:dyDescent="0.25">
      <c r="B2276">
        <v>54</v>
      </c>
      <c r="C2276" t="s">
        <v>490</v>
      </c>
      <c r="D2276">
        <v>2030</v>
      </c>
      <c r="E2276">
        <v>0</v>
      </c>
      <c r="F2276">
        <v>1000000</v>
      </c>
      <c r="G2276" s="16">
        <v>1</v>
      </c>
      <c r="H2276" s="16">
        <v>1</v>
      </c>
      <c r="I2276" s="16">
        <v>1</v>
      </c>
      <c r="J2276" s="16">
        <v>1</v>
      </c>
      <c r="K2276" s="16">
        <v>1</v>
      </c>
      <c r="L2276" s="16">
        <v>1</v>
      </c>
      <c r="M2276" s="16">
        <v>1</v>
      </c>
    </row>
    <row r="2277" spans="2:13" x14ac:dyDescent="0.25">
      <c r="B2277">
        <v>54</v>
      </c>
      <c r="C2277" t="s">
        <v>490</v>
      </c>
      <c r="D2277">
        <v>2031</v>
      </c>
      <c r="E2277">
        <v>0</v>
      </c>
      <c r="F2277">
        <v>1000000</v>
      </c>
      <c r="G2277" s="16">
        <v>1</v>
      </c>
      <c r="H2277" s="16">
        <v>1</v>
      </c>
      <c r="I2277" s="16">
        <v>1</v>
      </c>
      <c r="J2277" s="16">
        <v>1</v>
      </c>
      <c r="K2277" s="16">
        <v>1</v>
      </c>
      <c r="L2277" s="16">
        <v>1</v>
      </c>
      <c r="M2277" s="16">
        <v>1</v>
      </c>
    </row>
    <row r="2278" spans="2:13" x14ac:dyDescent="0.25">
      <c r="B2278">
        <v>54</v>
      </c>
      <c r="C2278" t="s">
        <v>490</v>
      </c>
      <c r="D2278">
        <v>2032</v>
      </c>
      <c r="E2278">
        <v>0</v>
      </c>
      <c r="F2278">
        <v>1000000</v>
      </c>
      <c r="G2278" s="16">
        <v>1</v>
      </c>
      <c r="H2278" s="16">
        <v>1</v>
      </c>
      <c r="I2278" s="16">
        <v>1</v>
      </c>
      <c r="J2278" s="16">
        <v>1</v>
      </c>
      <c r="K2278" s="16">
        <v>1</v>
      </c>
      <c r="L2278" s="16">
        <v>1</v>
      </c>
      <c r="M2278" s="16">
        <v>1</v>
      </c>
    </row>
    <row r="2279" spans="2:13" x14ac:dyDescent="0.25">
      <c r="B2279">
        <v>54</v>
      </c>
      <c r="C2279" t="s">
        <v>490</v>
      </c>
      <c r="D2279">
        <v>2033</v>
      </c>
      <c r="E2279">
        <v>0</v>
      </c>
      <c r="F2279">
        <v>1000000</v>
      </c>
      <c r="G2279" s="16">
        <v>1</v>
      </c>
      <c r="H2279" s="16">
        <v>1</v>
      </c>
      <c r="I2279" s="16">
        <v>1</v>
      </c>
      <c r="J2279" s="16">
        <v>1</v>
      </c>
      <c r="K2279" s="16">
        <v>1</v>
      </c>
      <c r="L2279" s="16">
        <v>1</v>
      </c>
      <c r="M2279" s="16">
        <v>1</v>
      </c>
    </row>
    <row r="2280" spans="2:13" x14ac:dyDescent="0.25">
      <c r="B2280">
        <v>54</v>
      </c>
      <c r="C2280" t="s">
        <v>490</v>
      </c>
      <c r="D2280">
        <v>2034</v>
      </c>
      <c r="E2280">
        <v>0</v>
      </c>
      <c r="F2280">
        <v>1000000</v>
      </c>
      <c r="G2280" s="16">
        <v>1</v>
      </c>
      <c r="H2280" s="16">
        <v>1</v>
      </c>
      <c r="I2280" s="16">
        <v>1</v>
      </c>
      <c r="J2280" s="16">
        <v>1</v>
      </c>
      <c r="K2280" s="16">
        <v>1</v>
      </c>
      <c r="L2280" s="16">
        <v>1</v>
      </c>
      <c r="M2280" s="16">
        <v>1</v>
      </c>
    </row>
    <row r="2281" spans="2:13" x14ac:dyDescent="0.25">
      <c r="B2281">
        <v>54</v>
      </c>
      <c r="C2281" t="s">
        <v>490</v>
      </c>
      <c r="D2281">
        <v>2035</v>
      </c>
      <c r="E2281">
        <v>0</v>
      </c>
      <c r="F2281">
        <v>1000000</v>
      </c>
      <c r="G2281" s="16">
        <v>1</v>
      </c>
      <c r="H2281" s="16">
        <v>1</v>
      </c>
      <c r="I2281" s="16">
        <v>1</v>
      </c>
      <c r="J2281" s="16">
        <v>1</v>
      </c>
      <c r="K2281" s="16">
        <v>1</v>
      </c>
      <c r="L2281" s="16">
        <v>1</v>
      </c>
      <c r="M2281" s="16">
        <v>1</v>
      </c>
    </row>
    <row r="2282" spans="2:13" x14ac:dyDescent="0.25">
      <c r="B2282">
        <v>54</v>
      </c>
      <c r="C2282" t="s">
        <v>490</v>
      </c>
      <c r="D2282">
        <v>2036</v>
      </c>
      <c r="E2282">
        <v>0</v>
      </c>
      <c r="F2282">
        <v>1000000</v>
      </c>
      <c r="G2282" s="16">
        <v>1</v>
      </c>
      <c r="H2282" s="16">
        <v>1</v>
      </c>
      <c r="I2282" s="16">
        <v>1</v>
      </c>
      <c r="J2282" s="16">
        <v>1</v>
      </c>
      <c r="K2282" s="16">
        <v>1</v>
      </c>
      <c r="L2282" s="16">
        <v>1</v>
      </c>
      <c r="M2282" s="16">
        <v>1</v>
      </c>
    </row>
    <row r="2283" spans="2:13" x14ac:dyDescent="0.25">
      <c r="B2283">
        <v>54</v>
      </c>
      <c r="C2283" t="s">
        <v>490</v>
      </c>
      <c r="D2283">
        <v>2037</v>
      </c>
      <c r="E2283">
        <v>0</v>
      </c>
      <c r="F2283">
        <v>1000000</v>
      </c>
      <c r="G2283" s="16">
        <v>1</v>
      </c>
      <c r="H2283" s="16">
        <v>1</v>
      </c>
      <c r="I2283" s="16">
        <v>1</v>
      </c>
      <c r="J2283" s="16">
        <v>1</v>
      </c>
      <c r="K2283" s="16">
        <v>1</v>
      </c>
      <c r="L2283" s="16">
        <v>1</v>
      </c>
      <c r="M2283" s="16">
        <v>1</v>
      </c>
    </row>
    <row r="2284" spans="2:13" x14ac:dyDescent="0.25">
      <c r="B2284">
        <v>54</v>
      </c>
      <c r="C2284" t="s">
        <v>490</v>
      </c>
      <c r="D2284">
        <v>2038</v>
      </c>
      <c r="E2284">
        <v>0</v>
      </c>
      <c r="F2284">
        <v>1000000</v>
      </c>
      <c r="G2284" s="16">
        <v>1</v>
      </c>
      <c r="H2284" s="16">
        <v>1</v>
      </c>
      <c r="I2284" s="16">
        <v>1</v>
      </c>
      <c r="J2284" s="16">
        <v>1</v>
      </c>
      <c r="K2284" s="16">
        <v>1</v>
      </c>
      <c r="L2284" s="16">
        <v>1</v>
      </c>
      <c r="M2284" s="16">
        <v>1</v>
      </c>
    </row>
    <row r="2285" spans="2:13" x14ac:dyDescent="0.25">
      <c r="B2285">
        <v>54</v>
      </c>
      <c r="C2285" t="s">
        <v>490</v>
      </c>
      <c r="D2285">
        <v>2039</v>
      </c>
      <c r="E2285">
        <v>0</v>
      </c>
      <c r="F2285">
        <v>1000000</v>
      </c>
      <c r="G2285" s="16">
        <v>1</v>
      </c>
      <c r="H2285" s="16">
        <v>1</v>
      </c>
      <c r="I2285" s="16">
        <v>1</v>
      </c>
      <c r="J2285" s="16">
        <v>1</v>
      </c>
      <c r="K2285" s="16">
        <v>1</v>
      </c>
      <c r="L2285" s="16">
        <v>1</v>
      </c>
      <c r="M2285" s="16">
        <v>1</v>
      </c>
    </row>
    <row r="2286" spans="2:13" x14ac:dyDescent="0.25">
      <c r="B2286">
        <v>54</v>
      </c>
      <c r="C2286" t="s">
        <v>490</v>
      </c>
      <c r="D2286">
        <v>2040</v>
      </c>
      <c r="E2286">
        <v>0</v>
      </c>
      <c r="F2286">
        <v>1000000</v>
      </c>
      <c r="G2286" s="16">
        <v>1</v>
      </c>
      <c r="H2286" s="16">
        <v>1</v>
      </c>
      <c r="I2286" s="16">
        <v>1</v>
      </c>
      <c r="J2286" s="16">
        <v>1</v>
      </c>
      <c r="K2286" s="16">
        <v>1</v>
      </c>
      <c r="L2286" s="16">
        <v>1</v>
      </c>
      <c r="M2286" s="16">
        <v>1</v>
      </c>
    </row>
    <row r="2287" spans="2:13" x14ac:dyDescent="0.25">
      <c r="B2287">
        <v>54</v>
      </c>
      <c r="C2287" t="s">
        <v>490</v>
      </c>
      <c r="D2287">
        <v>2041</v>
      </c>
      <c r="E2287">
        <v>0</v>
      </c>
      <c r="F2287">
        <v>1000000</v>
      </c>
      <c r="G2287" s="16">
        <v>1</v>
      </c>
      <c r="H2287" s="16">
        <v>1</v>
      </c>
      <c r="I2287" s="16">
        <v>1</v>
      </c>
      <c r="J2287" s="16">
        <v>1</v>
      </c>
      <c r="K2287" s="16">
        <v>1</v>
      </c>
      <c r="L2287" s="16">
        <v>1</v>
      </c>
      <c r="M2287" s="16">
        <v>1</v>
      </c>
    </row>
    <row r="2288" spans="2:13" x14ac:dyDescent="0.25">
      <c r="B2288">
        <v>54</v>
      </c>
      <c r="C2288" t="s">
        <v>490</v>
      </c>
      <c r="D2288">
        <v>2042</v>
      </c>
      <c r="E2288">
        <v>0</v>
      </c>
      <c r="F2288">
        <v>1000000</v>
      </c>
      <c r="G2288" s="16">
        <v>1</v>
      </c>
      <c r="H2288" s="16">
        <v>1</v>
      </c>
      <c r="I2288" s="16">
        <v>1</v>
      </c>
      <c r="J2288" s="16">
        <v>1</v>
      </c>
      <c r="K2288" s="16">
        <v>1</v>
      </c>
      <c r="L2288" s="16">
        <v>1</v>
      </c>
      <c r="M2288" s="16">
        <v>1</v>
      </c>
    </row>
    <row r="2289" spans="2:13" x14ac:dyDescent="0.25">
      <c r="B2289">
        <v>54</v>
      </c>
      <c r="C2289" t="s">
        <v>490</v>
      </c>
      <c r="D2289">
        <v>2043</v>
      </c>
      <c r="E2289">
        <v>0</v>
      </c>
      <c r="F2289">
        <v>1000000</v>
      </c>
      <c r="G2289" s="16">
        <v>1</v>
      </c>
      <c r="H2289" s="16">
        <v>1</v>
      </c>
      <c r="I2289" s="16">
        <v>1</v>
      </c>
      <c r="J2289" s="16">
        <v>1</v>
      </c>
      <c r="K2289" s="16">
        <v>1</v>
      </c>
      <c r="L2289" s="16">
        <v>1</v>
      </c>
      <c r="M2289" s="16">
        <v>1</v>
      </c>
    </row>
    <row r="2290" spans="2:13" x14ac:dyDescent="0.25">
      <c r="B2290">
        <v>54</v>
      </c>
      <c r="C2290" t="s">
        <v>490</v>
      </c>
      <c r="D2290">
        <v>2044</v>
      </c>
      <c r="E2290">
        <v>0</v>
      </c>
      <c r="F2290">
        <v>1000000</v>
      </c>
      <c r="G2290" s="16">
        <v>1</v>
      </c>
      <c r="H2290" s="16">
        <v>1</v>
      </c>
      <c r="I2290" s="16">
        <v>1</v>
      </c>
      <c r="J2290" s="16">
        <v>1</v>
      </c>
      <c r="K2290" s="16">
        <v>1</v>
      </c>
      <c r="L2290" s="16">
        <v>1</v>
      </c>
      <c r="M2290" s="16">
        <v>1</v>
      </c>
    </row>
    <row r="2291" spans="2:13" x14ac:dyDescent="0.25">
      <c r="B2291">
        <v>54</v>
      </c>
      <c r="C2291" t="s">
        <v>490</v>
      </c>
      <c r="D2291">
        <v>2045</v>
      </c>
      <c r="E2291">
        <v>0</v>
      </c>
      <c r="F2291">
        <v>1000000</v>
      </c>
      <c r="G2291" s="16">
        <v>1</v>
      </c>
      <c r="H2291" s="16">
        <v>1</v>
      </c>
      <c r="I2291" s="16">
        <v>1</v>
      </c>
      <c r="J2291" s="16">
        <v>1</v>
      </c>
      <c r="K2291" s="16">
        <v>1</v>
      </c>
      <c r="L2291" s="16">
        <v>1</v>
      </c>
      <c r="M2291" s="16">
        <v>1</v>
      </c>
    </row>
    <row r="2292" spans="2:13" x14ac:dyDescent="0.25">
      <c r="B2292">
        <v>54</v>
      </c>
      <c r="C2292" t="s">
        <v>490</v>
      </c>
      <c r="D2292">
        <v>2046</v>
      </c>
      <c r="E2292">
        <v>0</v>
      </c>
      <c r="F2292">
        <v>1000000</v>
      </c>
      <c r="G2292" s="16">
        <v>1</v>
      </c>
      <c r="H2292" s="16">
        <v>1</v>
      </c>
      <c r="I2292" s="16">
        <v>1</v>
      </c>
      <c r="J2292" s="16">
        <v>1</v>
      </c>
      <c r="K2292" s="16">
        <v>1</v>
      </c>
      <c r="L2292" s="16">
        <v>1</v>
      </c>
      <c r="M2292" s="16">
        <v>1</v>
      </c>
    </row>
    <row r="2293" spans="2:13" x14ac:dyDescent="0.25">
      <c r="B2293">
        <v>54</v>
      </c>
      <c r="C2293" t="s">
        <v>490</v>
      </c>
      <c r="D2293">
        <v>2047</v>
      </c>
      <c r="E2293">
        <v>0</v>
      </c>
      <c r="F2293">
        <v>1000000</v>
      </c>
      <c r="G2293" s="16">
        <v>1</v>
      </c>
      <c r="H2293" s="16">
        <v>1</v>
      </c>
      <c r="I2293" s="16">
        <v>1</v>
      </c>
      <c r="J2293" s="16">
        <v>1</v>
      </c>
      <c r="K2293" s="16">
        <v>1</v>
      </c>
      <c r="L2293" s="16">
        <v>1</v>
      </c>
      <c r="M2293" s="16">
        <v>1</v>
      </c>
    </row>
    <row r="2294" spans="2:13" x14ac:dyDescent="0.25">
      <c r="B2294">
        <v>54</v>
      </c>
      <c r="C2294" t="s">
        <v>490</v>
      </c>
      <c r="D2294">
        <v>2048</v>
      </c>
      <c r="E2294">
        <v>0</v>
      </c>
      <c r="F2294">
        <v>1000000</v>
      </c>
      <c r="G2294" s="16">
        <v>1</v>
      </c>
      <c r="H2294" s="16">
        <v>1</v>
      </c>
      <c r="I2294" s="16">
        <v>1</v>
      </c>
      <c r="J2294" s="16">
        <v>1</v>
      </c>
      <c r="K2294" s="16">
        <v>1</v>
      </c>
      <c r="L2294" s="16">
        <v>1</v>
      </c>
      <c r="M2294" s="16">
        <v>1</v>
      </c>
    </row>
    <row r="2295" spans="2:13" x14ac:dyDescent="0.25">
      <c r="B2295">
        <v>54</v>
      </c>
      <c r="C2295" t="s">
        <v>490</v>
      </c>
      <c r="D2295">
        <v>2049</v>
      </c>
      <c r="E2295">
        <v>0</v>
      </c>
      <c r="F2295">
        <v>1000000</v>
      </c>
      <c r="G2295" s="16">
        <v>1</v>
      </c>
      <c r="H2295" s="16">
        <v>1</v>
      </c>
      <c r="I2295" s="16">
        <v>1</v>
      </c>
      <c r="J2295" s="16">
        <v>1</v>
      </c>
      <c r="K2295" s="16">
        <v>1</v>
      </c>
      <c r="L2295" s="16">
        <v>1</v>
      </c>
      <c r="M2295" s="16">
        <v>1</v>
      </c>
    </row>
    <row r="2296" spans="2:13" x14ac:dyDescent="0.25">
      <c r="B2296">
        <v>54</v>
      </c>
      <c r="C2296" t="s">
        <v>490</v>
      </c>
      <c r="D2296">
        <v>2050</v>
      </c>
      <c r="E2296">
        <v>0</v>
      </c>
      <c r="F2296">
        <v>1000000</v>
      </c>
      <c r="G2296" s="16">
        <v>1</v>
      </c>
      <c r="H2296" s="16">
        <v>1</v>
      </c>
      <c r="I2296" s="16">
        <v>1</v>
      </c>
      <c r="J2296" s="16">
        <v>1</v>
      </c>
      <c r="K2296" s="16">
        <v>1</v>
      </c>
      <c r="L2296" s="16">
        <v>1</v>
      </c>
      <c r="M2296" s="16">
        <v>1</v>
      </c>
    </row>
    <row r="2297" spans="2:13" x14ac:dyDescent="0.25">
      <c r="B2297">
        <v>55</v>
      </c>
      <c r="C2297" t="s">
        <v>488</v>
      </c>
      <c r="D2297">
        <v>2020</v>
      </c>
      <c r="E2297">
        <v>0</v>
      </c>
      <c r="F2297">
        <v>1000000</v>
      </c>
      <c r="G2297" s="16">
        <v>1</v>
      </c>
      <c r="H2297" s="16">
        <v>1</v>
      </c>
      <c r="I2297" s="16">
        <v>1</v>
      </c>
      <c r="J2297" s="16">
        <v>1</v>
      </c>
      <c r="K2297" s="16">
        <v>1</v>
      </c>
      <c r="L2297" s="16">
        <v>1</v>
      </c>
      <c r="M2297" s="16">
        <v>1</v>
      </c>
    </row>
    <row r="2298" spans="2:13" x14ac:dyDescent="0.25">
      <c r="B2298">
        <v>55</v>
      </c>
      <c r="C2298" t="s">
        <v>488</v>
      </c>
      <c r="D2298">
        <v>2021</v>
      </c>
      <c r="E2298">
        <v>0</v>
      </c>
      <c r="F2298">
        <v>1000000</v>
      </c>
      <c r="G2298" s="16">
        <v>1</v>
      </c>
      <c r="H2298" s="16">
        <v>1</v>
      </c>
      <c r="I2298" s="16">
        <v>1</v>
      </c>
      <c r="J2298" s="16">
        <v>1</v>
      </c>
      <c r="K2298" s="16">
        <v>1</v>
      </c>
      <c r="L2298" s="16">
        <v>1</v>
      </c>
      <c r="M2298" s="16">
        <v>1</v>
      </c>
    </row>
    <row r="2299" spans="2:13" x14ac:dyDescent="0.25">
      <c r="B2299">
        <v>55</v>
      </c>
      <c r="C2299" t="s">
        <v>488</v>
      </c>
      <c r="D2299">
        <v>2022</v>
      </c>
      <c r="E2299">
        <v>0</v>
      </c>
      <c r="F2299">
        <v>1000000</v>
      </c>
      <c r="G2299" s="16">
        <v>1</v>
      </c>
      <c r="H2299" s="16">
        <v>1</v>
      </c>
      <c r="I2299" s="16">
        <v>1</v>
      </c>
      <c r="J2299" s="16">
        <v>1</v>
      </c>
      <c r="K2299" s="16">
        <v>1</v>
      </c>
      <c r="L2299" s="16">
        <v>1</v>
      </c>
      <c r="M2299" s="16">
        <v>1</v>
      </c>
    </row>
    <row r="2300" spans="2:13" x14ac:dyDescent="0.25">
      <c r="B2300">
        <v>55</v>
      </c>
      <c r="C2300" t="s">
        <v>488</v>
      </c>
      <c r="D2300">
        <v>2023</v>
      </c>
      <c r="E2300">
        <v>0</v>
      </c>
      <c r="F2300">
        <v>1000000</v>
      </c>
      <c r="G2300" s="16">
        <v>1</v>
      </c>
      <c r="H2300" s="16">
        <v>1</v>
      </c>
      <c r="I2300" s="16">
        <v>1</v>
      </c>
      <c r="J2300" s="16">
        <v>1</v>
      </c>
      <c r="K2300" s="16">
        <v>1</v>
      </c>
      <c r="L2300" s="16">
        <v>1</v>
      </c>
      <c r="M2300" s="16">
        <v>1</v>
      </c>
    </row>
    <row r="2301" spans="2:13" x14ac:dyDescent="0.25">
      <c r="B2301">
        <v>55</v>
      </c>
      <c r="C2301" t="s">
        <v>488</v>
      </c>
      <c r="D2301">
        <v>2024</v>
      </c>
      <c r="E2301">
        <v>0</v>
      </c>
      <c r="F2301">
        <v>1000000</v>
      </c>
      <c r="G2301" s="16">
        <v>1</v>
      </c>
      <c r="H2301" s="16">
        <v>1</v>
      </c>
      <c r="I2301" s="16">
        <v>1</v>
      </c>
      <c r="J2301" s="16">
        <v>1</v>
      </c>
      <c r="K2301" s="16">
        <v>1</v>
      </c>
      <c r="L2301" s="16">
        <v>1</v>
      </c>
      <c r="M2301" s="16">
        <v>1</v>
      </c>
    </row>
    <row r="2302" spans="2:13" x14ac:dyDescent="0.25">
      <c r="B2302">
        <v>55</v>
      </c>
      <c r="C2302" t="s">
        <v>488</v>
      </c>
      <c r="D2302">
        <v>2025</v>
      </c>
      <c r="E2302">
        <v>0</v>
      </c>
      <c r="F2302">
        <v>1000000</v>
      </c>
      <c r="G2302" s="16">
        <v>1</v>
      </c>
      <c r="H2302" s="16">
        <v>1</v>
      </c>
      <c r="I2302" s="16">
        <v>1</v>
      </c>
      <c r="J2302" s="16">
        <v>1</v>
      </c>
      <c r="K2302" s="16">
        <v>1</v>
      </c>
      <c r="L2302" s="16">
        <v>1</v>
      </c>
      <c r="M2302" s="16">
        <v>1</v>
      </c>
    </row>
    <row r="2303" spans="2:13" x14ac:dyDescent="0.25">
      <c r="B2303">
        <v>55</v>
      </c>
      <c r="C2303" t="s">
        <v>488</v>
      </c>
      <c r="D2303">
        <v>2026</v>
      </c>
      <c r="E2303">
        <v>0</v>
      </c>
      <c r="F2303">
        <v>1000000</v>
      </c>
      <c r="G2303" s="16">
        <v>1</v>
      </c>
      <c r="H2303" s="16">
        <v>1</v>
      </c>
      <c r="I2303" s="16">
        <v>1</v>
      </c>
      <c r="J2303" s="16">
        <v>1</v>
      </c>
      <c r="K2303" s="16">
        <v>1</v>
      </c>
      <c r="L2303" s="16">
        <v>1</v>
      </c>
      <c r="M2303" s="16">
        <v>1</v>
      </c>
    </row>
    <row r="2304" spans="2:13" x14ac:dyDescent="0.25">
      <c r="B2304">
        <v>55</v>
      </c>
      <c r="C2304" t="s">
        <v>488</v>
      </c>
      <c r="D2304">
        <v>2027</v>
      </c>
      <c r="E2304">
        <v>0</v>
      </c>
      <c r="F2304">
        <v>1000000</v>
      </c>
      <c r="G2304" s="16">
        <v>1</v>
      </c>
      <c r="H2304" s="16">
        <v>1</v>
      </c>
      <c r="I2304" s="16">
        <v>1</v>
      </c>
      <c r="J2304" s="16">
        <v>1</v>
      </c>
      <c r="K2304" s="16">
        <v>1</v>
      </c>
      <c r="L2304" s="16">
        <v>1</v>
      </c>
      <c r="M2304" s="16">
        <v>1</v>
      </c>
    </row>
    <row r="2305" spans="2:13" x14ac:dyDescent="0.25">
      <c r="B2305">
        <v>55</v>
      </c>
      <c r="C2305" t="s">
        <v>488</v>
      </c>
      <c r="D2305">
        <v>2028</v>
      </c>
      <c r="E2305">
        <v>0</v>
      </c>
      <c r="F2305">
        <v>1000000</v>
      </c>
      <c r="G2305" s="16">
        <v>1</v>
      </c>
      <c r="H2305" s="16">
        <v>1</v>
      </c>
      <c r="I2305" s="16">
        <v>1</v>
      </c>
      <c r="J2305" s="16">
        <v>1</v>
      </c>
      <c r="K2305" s="16">
        <v>1</v>
      </c>
      <c r="L2305" s="16">
        <v>1</v>
      </c>
      <c r="M2305" s="16">
        <v>1</v>
      </c>
    </row>
    <row r="2306" spans="2:13" x14ac:dyDescent="0.25">
      <c r="B2306">
        <v>55</v>
      </c>
      <c r="C2306" t="s">
        <v>488</v>
      </c>
      <c r="D2306">
        <v>2029</v>
      </c>
      <c r="E2306">
        <v>0</v>
      </c>
      <c r="F2306">
        <v>1000000</v>
      </c>
      <c r="G2306" s="16">
        <v>1</v>
      </c>
      <c r="H2306" s="16">
        <v>1</v>
      </c>
      <c r="I2306" s="16">
        <v>1</v>
      </c>
      <c r="J2306" s="16">
        <v>1</v>
      </c>
      <c r="K2306" s="16">
        <v>1</v>
      </c>
      <c r="L2306" s="16">
        <v>1</v>
      </c>
      <c r="M2306" s="16">
        <v>1</v>
      </c>
    </row>
    <row r="2307" spans="2:13" x14ac:dyDescent="0.25">
      <c r="B2307">
        <v>55</v>
      </c>
      <c r="C2307" t="s">
        <v>488</v>
      </c>
      <c r="D2307">
        <v>2030</v>
      </c>
      <c r="E2307">
        <v>0</v>
      </c>
      <c r="F2307">
        <v>1000000</v>
      </c>
      <c r="G2307" s="16">
        <v>1</v>
      </c>
      <c r="H2307" s="16">
        <v>1</v>
      </c>
      <c r="I2307" s="16">
        <v>1</v>
      </c>
      <c r="J2307" s="16">
        <v>1</v>
      </c>
      <c r="K2307" s="16">
        <v>1</v>
      </c>
      <c r="L2307" s="16">
        <v>1</v>
      </c>
      <c r="M2307" s="16">
        <v>1</v>
      </c>
    </row>
    <row r="2308" spans="2:13" x14ac:dyDescent="0.25">
      <c r="B2308">
        <v>55</v>
      </c>
      <c r="C2308" t="s">
        <v>488</v>
      </c>
      <c r="D2308">
        <v>2031</v>
      </c>
      <c r="E2308">
        <v>0</v>
      </c>
      <c r="F2308">
        <v>1000000</v>
      </c>
      <c r="G2308" s="16">
        <v>1</v>
      </c>
      <c r="H2308" s="16">
        <v>1</v>
      </c>
      <c r="I2308" s="16">
        <v>1</v>
      </c>
      <c r="J2308" s="16">
        <v>1</v>
      </c>
      <c r="K2308" s="16">
        <v>1</v>
      </c>
      <c r="L2308" s="16">
        <v>1</v>
      </c>
      <c r="M2308" s="16">
        <v>1</v>
      </c>
    </row>
    <row r="2309" spans="2:13" x14ac:dyDescent="0.25">
      <c r="B2309">
        <v>55</v>
      </c>
      <c r="C2309" t="s">
        <v>488</v>
      </c>
      <c r="D2309">
        <v>2032</v>
      </c>
      <c r="E2309">
        <v>0</v>
      </c>
      <c r="F2309">
        <v>1000000</v>
      </c>
      <c r="G2309" s="16">
        <v>1</v>
      </c>
      <c r="H2309" s="16">
        <v>1</v>
      </c>
      <c r="I2309" s="16">
        <v>1</v>
      </c>
      <c r="J2309" s="16">
        <v>1</v>
      </c>
      <c r="K2309" s="16">
        <v>1</v>
      </c>
      <c r="L2309" s="16">
        <v>1</v>
      </c>
      <c r="M2309" s="16">
        <v>1</v>
      </c>
    </row>
    <row r="2310" spans="2:13" x14ac:dyDescent="0.25">
      <c r="B2310">
        <v>55</v>
      </c>
      <c r="C2310" t="s">
        <v>488</v>
      </c>
      <c r="D2310">
        <v>2033</v>
      </c>
      <c r="E2310">
        <v>0</v>
      </c>
      <c r="F2310">
        <v>1000000</v>
      </c>
      <c r="G2310" s="16">
        <v>1</v>
      </c>
      <c r="H2310" s="16">
        <v>1</v>
      </c>
      <c r="I2310" s="16">
        <v>1</v>
      </c>
      <c r="J2310" s="16">
        <v>1</v>
      </c>
      <c r="K2310" s="16">
        <v>1</v>
      </c>
      <c r="L2310" s="16">
        <v>1</v>
      </c>
      <c r="M2310" s="16">
        <v>1</v>
      </c>
    </row>
    <row r="2311" spans="2:13" x14ac:dyDescent="0.25">
      <c r="B2311">
        <v>55</v>
      </c>
      <c r="C2311" t="s">
        <v>488</v>
      </c>
      <c r="D2311">
        <v>2034</v>
      </c>
      <c r="E2311">
        <v>0</v>
      </c>
      <c r="F2311">
        <v>1000000</v>
      </c>
      <c r="G2311" s="16">
        <v>1</v>
      </c>
      <c r="H2311" s="16">
        <v>1</v>
      </c>
      <c r="I2311" s="16">
        <v>1</v>
      </c>
      <c r="J2311" s="16">
        <v>1</v>
      </c>
      <c r="K2311" s="16">
        <v>1</v>
      </c>
      <c r="L2311" s="16">
        <v>1</v>
      </c>
      <c r="M2311" s="16">
        <v>1</v>
      </c>
    </row>
    <row r="2312" spans="2:13" x14ac:dyDescent="0.25">
      <c r="B2312">
        <v>55</v>
      </c>
      <c r="C2312" t="s">
        <v>488</v>
      </c>
      <c r="D2312">
        <v>2035</v>
      </c>
      <c r="E2312">
        <v>0</v>
      </c>
      <c r="F2312">
        <v>1000000</v>
      </c>
      <c r="G2312" s="16">
        <v>1</v>
      </c>
      <c r="H2312" s="16">
        <v>1</v>
      </c>
      <c r="I2312" s="16">
        <v>1</v>
      </c>
      <c r="J2312" s="16">
        <v>1</v>
      </c>
      <c r="K2312" s="16">
        <v>1</v>
      </c>
      <c r="L2312" s="16">
        <v>1</v>
      </c>
      <c r="M2312" s="16">
        <v>1</v>
      </c>
    </row>
    <row r="2313" spans="2:13" x14ac:dyDescent="0.25">
      <c r="B2313">
        <v>55</v>
      </c>
      <c r="C2313" t="s">
        <v>488</v>
      </c>
      <c r="D2313">
        <v>2036</v>
      </c>
      <c r="E2313">
        <v>0</v>
      </c>
      <c r="F2313">
        <v>1000000</v>
      </c>
      <c r="G2313" s="16">
        <v>1</v>
      </c>
      <c r="H2313" s="16">
        <v>1</v>
      </c>
      <c r="I2313" s="16">
        <v>1</v>
      </c>
      <c r="J2313" s="16">
        <v>1</v>
      </c>
      <c r="K2313" s="16">
        <v>1</v>
      </c>
      <c r="L2313" s="16">
        <v>1</v>
      </c>
      <c r="M2313" s="16">
        <v>1</v>
      </c>
    </row>
    <row r="2314" spans="2:13" x14ac:dyDescent="0.25">
      <c r="B2314">
        <v>55</v>
      </c>
      <c r="C2314" t="s">
        <v>488</v>
      </c>
      <c r="D2314">
        <v>2037</v>
      </c>
      <c r="E2314">
        <v>0</v>
      </c>
      <c r="F2314">
        <v>1000000</v>
      </c>
      <c r="G2314" s="16">
        <v>1</v>
      </c>
      <c r="H2314" s="16">
        <v>1</v>
      </c>
      <c r="I2314" s="16">
        <v>1</v>
      </c>
      <c r="J2314" s="16">
        <v>1</v>
      </c>
      <c r="K2314" s="16">
        <v>1</v>
      </c>
      <c r="L2314" s="16">
        <v>1</v>
      </c>
      <c r="M2314" s="16">
        <v>1</v>
      </c>
    </row>
    <row r="2315" spans="2:13" x14ac:dyDescent="0.25">
      <c r="B2315">
        <v>55</v>
      </c>
      <c r="C2315" t="s">
        <v>488</v>
      </c>
      <c r="D2315">
        <v>2038</v>
      </c>
      <c r="E2315">
        <v>0</v>
      </c>
      <c r="F2315">
        <v>1000000</v>
      </c>
      <c r="G2315" s="16">
        <v>1</v>
      </c>
      <c r="H2315" s="16">
        <v>1</v>
      </c>
      <c r="I2315" s="16">
        <v>1</v>
      </c>
      <c r="J2315" s="16">
        <v>1</v>
      </c>
      <c r="K2315" s="16">
        <v>1</v>
      </c>
      <c r="L2315" s="16">
        <v>1</v>
      </c>
      <c r="M2315" s="16">
        <v>1</v>
      </c>
    </row>
    <row r="2316" spans="2:13" x14ac:dyDescent="0.25">
      <c r="B2316">
        <v>55</v>
      </c>
      <c r="C2316" t="s">
        <v>488</v>
      </c>
      <c r="D2316">
        <v>2039</v>
      </c>
      <c r="E2316">
        <v>0</v>
      </c>
      <c r="F2316">
        <v>1000000</v>
      </c>
      <c r="G2316" s="16">
        <v>1</v>
      </c>
      <c r="H2316" s="16">
        <v>1</v>
      </c>
      <c r="I2316" s="16">
        <v>1</v>
      </c>
      <c r="J2316" s="16">
        <v>1</v>
      </c>
      <c r="K2316" s="16">
        <v>1</v>
      </c>
      <c r="L2316" s="16">
        <v>1</v>
      </c>
      <c r="M2316" s="16">
        <v>1</v>
      </c>
    </row>
    <row r="2317" spans="2:13" x14ac:dyDescent="0.25">
      <c r="B2317">
        <v>55</v>
      </c>
      <c r="C2317" t="s">
        <v>488</v>
      </c>
      <c r="D2317">
        <v>2040</v>
      </c>
      <c r="E2317">
        <v>0</v>
      </c>
      <c r="F2317">
        <v>1000000</v>
      </c>
      <c r="G2317" s="16">
        <v>1</v>
      </c>
      <c r="H2317" s="16">
        <v>1</v>
      </c>
      <c r="I2317" s="16">
        <v>1</v>
      </c>
      <c r="J2317" s="16">
        <v>1</v>
      </c>
      <c r="K2317" s="16">
        <v>1</v>
      </c>
      <c r="L2317" s="16">
        <v>1</v>
      </c>
      <c r="M2317" s="16">
        <v>1</v>
      </c>
    </row>
    <row r="2318" spans="2:13" x14ac:dyDescent="0.25">
      <c r="B2318">
        <v>55</v>
      </c>
      <c r="C2318" t="s">
        <v>488</v>
      </c>
      <c r="D2318">
        <v>2041</v>
      </c>
      <c r="E2318">
        <v>0</v>
      </c>
      <c r="F2318">
        <v>1000000</v>
      </c>
      <c r="G2318" s="16">
        <v>1</v>
      </c>
      <c r="H2318" s="16">
        <v>1</v>
      </c>
      <c r="I2318" s="16">
        <v>1</v>
      </c>
      <c r="J2318" s="16">
        <v>1</v>
      </c>
      <c r="K2318" s="16">
        <v>1</v>
      </c>
      <c r="L2318" s="16">
        <v>1</v>
      </c>
      <c r="M2318" s="16">
        <v>1</v>
      </c>
    </row>
    <row r="2319" spans="2:13" x14ac:dyDescent="0.25">
      <c r="B2319">
        <v>55</v>
      </c>
      <c r="C2319" t="s">
        <v>488</v>
      </c>
      <c r="D2319">
        <v>2042</v>
      </c>
      <c r="E2319">
        <v>0</v>
      </c>
      <c r="F2319">
        <v>1000000</v>
      </c>
      <c r="G2319" s="16">
        <v>1</v>
      </c>
      <c r="H2319" s="16">
        <v>1</v>
      </c>
      <c r="I2319" s="16">
        <v>1</v>
      </c>
      <c r="J2319" s="16">
        <v>1</v>
      </c>
      <c r="K2319" s="16">
        <v>1</v>
      </c>
      <c r="L2319" s="16">
        <v>1</v>
      </c>
      <c r="M2319" s="16">
        <v>1</v>
      </c>
    </row>
    <row r="2320" spans="2:13" x14ac:dyDescent="0.25">
      <c r="B2320">
        <v>55</v>
      </c>
      <c r="C2320" t="s">
        <v>488</v>
      </c>
      <c r="D2320">
        <v>2043</v>
      </c>
      <c r="E2320">
        <v>0</v>
      </c>
      <c r="F2320">
        <v>1000000</v>
      </c>
      <c r="G2320" s="16">
        <v>1</v>
      </c>
      <c r="H2320" s="16">
        <v>1</v>
      </c>
      <c r="I2320" s="16">
        <v>1</v>
      </c>
      <c r="J2320" s="16">
        <v>1</v>
      </c>
      <c r="K2320" s="16">
        <v>1</v>
      </c>
      <c r="L2320" s="16">
        <v>1</v>
      </c>
      <c r="M2320" s="16">
        <v>1</v>
      </c>
    </row>
    <row r="2321" spans="2:13" x14ac:dyDescent="0.25">
      <c r="B2321">
        <v>55</v>
      </c>
      <c r="C2321" t="s">
        <v>488</v>
      </c>
      <c r="D2321">
        <v>2044</v>
      </c>
      <c r="E2321">
        <v>0</v>
      </c>
      <c r="F2321">
        <v>1000000</v>
      </c>
      <c r="G2321" s="16">
        <v>1</v>
      </c>
      <c r="H2321" s="16">
        <v>1</v>
      </c>
      <c r="I2321" s="16">
        <v>1</v>
      </c>
      <c r="J2321" s="16">
        <v>1</v>
      </c>
      <c r="K2321" s="16">
        <v>1</v>
      </c>
      <c r="L2321" s="16">
        <v>1</v>
      </c>
      <c r="M2321" s="16">
        <v>1</v>
      </c>
    </row>
    <row r="2322" spans="2:13" x14ac:dyDescent="0.25">
      <c r="B2322">
        <v>55</v>
      </c>
      <c r="C2322" t="s">
        <v>488</v>
      </c>
      <c r="D2322">
        <v>2045</v>
      </c>
      <c r="E2322">
        <v>0</v>
      </c>
      <c r="F2322">
        <v>1000000</v>
      </c>
      <c r="G2322" s="16">
        <v>1</v>
      </c>
      <c r="H2322" s="16">
        <v>1</v>
      </c>
      <c r="I2322" s="16">
        <v>1</v>
      </c>
      <c r="J2322" s="16">
        <v>1</v>
      </c>
      <c r="K2322" s="16">
        <v>1</v>
      </c>
      <c r="L2322" s="16">
        <v>1</v>
      </c>
      <c r="M2322" s="16">
        <v>1</v>
      </c>
    </row>
    <row r="2323" spans="2:13" x14ac:dyDescent="0.25">
      <c r="B2323">
        <v>55</v>
      </c>
      <c r="C2323" t="s">
        <v>488</v>
      </c>
      <c r="D2323">
        <v>2046</v>
      </c>
      <c r="E2323">
        <v>0</v>
      </c>
      <c r="F2323">
        <v>1000000</v>
      </c>
      <c r="G2323" s="16">
        <v>1</v>
      </c>
      <c r="H2323" s="16">
        <v>1</v>
      </c>
      <c r="I2323" s="16">
        <v>1</v>
      </c>
      <c r="J2323" s="16">
        <v>1</v>
      </c>
      <c r="K2323" s="16">
        <v>1</v>
      </c>
      <c r="L2323" s="16">
        <v>1</v>
      </c>
      <c r="M2323" s="16">
        <v>1</v>
      </c>
    </row>
    <row r="2324" spans="2:13" x14ac:dyDescent="0.25">
      <c r="B2324">
        <v>55</v>
      </c>
      <c r="C2324" t="s">
        <v>488</v>
      </c>
      <c r="D2324">
        <v>2047</v>
      </c>
      <c r="E2324">
        <v>0</v>
      </c>
      <c r="F2324">
        <v>1000000</v>
      </c>
      <c r="G2324" s="16">
        <v>1</v>
      </c>
      <c r="H2324" s="16">
        <v>1</v>
      </c>
      <c r="I2324" s="16">
        <v>1</v>
      </c>
      <c r="J2324" s="16">
        <v>1</v>
      </c>
      <c r="K2324" s="16">
        <v>1</v>
      </c>
      <c r="L2324" s="16">
        <v>1</v>
      </c>
      <c r="M2324" s="16">
        <v>1</v>
      </c>
    </row>
    <row r="2325" spans="2:13" x14ac:dyDescent="0.25">
      <c r="B2325">
        <v>55</v>
      </c>
      <c r="C2325" t="s">
        <v>488</v>
      </c>
      <c r="D2325">
        <v>2048</v>
      </c>
      <c r="E2325">
        <v>0</v>
      </c>
      <c r="F2325">
        <v>1000000</v>
      </c>
      <c r="G2325" s="16">
        <v>1</v>
      </c>
      <c r="H2325" s="16">
        <v>1</v>
      </c>
      <c r="I2325" s="16">
        <v>1</v>
      </c>
      <c r="J2325" s="16">
        <v>1</v>
      </c>
      <c r="K2325" s="16">
        <v>1</v>
      </c>
      <c r="L2325" s="16">
        <v>1</v>
      </c>
      <c r="M2325" s="16">
        <v>1</v>
      </c>
    </row>
    <row r="2326" spans="2:13" x14ac:dyDescent="0.25">
      <c r="B2326">
        <v>55</v>
      </c>
      <c r="C2326" t="s">
        <v>488</v>
      </c>
      <c r="D2326">
        <v>2049</v>
      </c>
      <c r="E2326">
        <v>0</v>
      </c>
      <c r="F2326">
        <v>1000000</v>
      </c>
      <c r="G2326" s="16">
        <v>1</v>
      </c>
      <c r="H2326" s="16">
        <v>1</v>
      </c>
      <c r="I2326" s="16">
        <v>1</v>
      </c>
      <c r="J2326" s="16">
        <v>1</v>
      </c>
      <c r="K2326" s="16">
        <v>1</v>
      </c>
      <c r="L2326" s="16">
        <v>1</v>
      </c>
      <c r="M2326" s="16">
        <v>1</v>
      </c>
    </row>
    <row r="2327" spans="2:13" x14ac:dyDescent="0.25">
      <c r="B2327">
        <v>55</v>
      </c>
      <c r="C2327" t="s">
        <v>488</v>
      </c>
      <c r="D2327">
        <v>2050</v>
      </c>
      <c r="E2327">
        <v>0</v>
      </c>
      <c r="F2327">
        <v>1000000</v>
      </c>
      <c r="G2327" s="16">
        <v>1</v>
      </c>
      <c r="H2327" s="16">
        <v>1</v>
      </c>
      <c r="I2327" s="16">
        <v>1</v>
      </c>
      <c r="J2327" s="16">
        <v>1</v>
      </c>
      <c r="K2327" s="16">
        <v>1</v>
      </c>
      <c r="L2327" s="16">
        <v>1</v>
      </c>
      <c r="M2327" s="16">
        <v>1</v>
      </c>
    </row>
    <row r="2328" spans="2:13" x14ac:dyDescent="0.25">
      <c r="B2328">
        <v>56</v>
      </c>
      <c r="C2328" t="s">
        <v>496</v>
      </c>
      <c r="D2328">
        <v>2020</v>
      </c>
      <c r="E2328">
        <v>0</v>
      </c>
      <c r="F2328">
        <v>1000000</v>
      </c>
      <c r="G2328" s="16">
        <v>1</v>
      </c>
      <c r="H2328" s="16">
        <v>1</v>
      </c>
      <c r="I2328" s="16">
        <v>1</v>
      </c>
      <c r="J2328" s="16">
        <v>1</v>
      </c>
      <c r="K2328" s="16">
        <v>1</v>
      </c>
      <c r="L2328" s="16">
        <v>1</v>
      </c>
      <c r="M2328" s="16">
        <v>1</v>
      </c>
    </row>
    <row r="2329" spans="2:13" x14ac:dyDescent="0.25">
      <c r="B2329">
        <v>56</v>
      </c>
      <c r="C2329" t="s">
        <v>496</v>
      </c>
      <c r="D2329">
        <v>2021</v>
      </c>
      <c r="E2329">
        <v>0</v>
      </c>
      <c r="F2329">
        <v>1000000</v>
      </c>
      <c r="G2329" s="16">
        <v>1</v>
      </c>
      <c r="H2329" s="16">
        <v>1</v>
      </c>
      <c r="I2329" s="16">
        <v>1</v>
      </c>
      <c r="J2329" s="16">
        <v>1</v>
      </c>
      <c r="K2329" s="16">
        <v>1</v>
      </c>
      <c r="L2329" s="16">
        <v>1</v>
      </c>
      <c r="M2329" s="16">
        <v>1</v>
      </c>
    </row>
    <row r="2330" spans="2:13" x14ac:dyDescent="0.25">
      <c r="B2330">
        <v>56</v>
      </c>
      <c r="C2330" t="s">
        <v>496</v>
      </c>
      <c r="D2330">
        <v>2022</v>
      </c>
      <c r="E2330">
        <v>0</v>
      </c>
      <c r="F2330">
        <v>1000000</v>
      </c>
      <c r="G2330" s="16">
        <v>1</v>
      </c>
      <c r="H2330" s="16">
        <v>1</v>
      </c>
      <c r="I2330" s="16">
        <v>1</v>
      </c>
      <c r="J2330" s="16">
        <v>1</v>
      </c>
      <c r="K2330" s="16">
        <v>1</v>
      </c>
      <c r="L2330" s="16">
        <v>1</v>
      </c>
      <c r="M2330" s="16">
        <v>1</v>
      </c>
    </row>
    <row r="2331" spans="2:13" x14ac:dyDescent="0.25">
      <c r="B2331">
        <v>56</v>
      </c>
      <c r="C2331" t="s">
        <v>496</v>
      </c>
      <c r="D2331">
        <v>2023</v>
      </c>
      <c r="E2331">
        <v>0</v>
      </c>
      <c r="F2331">
        <v>1000000</v>
      </c>
      <c r="G2331" s="16">
        <v>1</v>
      </c>
      <c r="H2331" s="16">
        <v>1</v>
      </c>
      <c r="I2331" s="16">
        <v>1</v>
      </c>
      <c r="J2331" s="16">
        <v>1</v>
      </c>
      <c r="K2331" s="16">
        <v>1</v>
      </c>
      <c r="L2331" s="16">
        <v>1</v>
      </c>
      <c r="M2331" s="16">
        <v>1</v>
      </c>
    </row>
    <row r="2332" spans="2:13" x14ac:dyDescent="0.25">
      <c r="B2332">
        <v>56</v>
      </c>
      <c r="C2332" t="s">
        <v>496</v>
      </c>
      <c r="D2332">
        <v>2024</v>
      </c>
      <c r="E2332">
        <v>0</v>
      </c>
      <c r="F2332">
        <v>1000000</v>
      </c>
      <c r="G2332" s="16">
        <v>1</v>
      </c>
      <c r="H2332" s="16">
        <v>1</v>
      </c>
      <c r="I2332" s="16">
        <v>1</v>
      </c>
      <c r="J2332" s="16">
        <v>1</v>
      </c>
      <c r="K2332" s="16">
        <v>1</v>
      </c>
      <c r="L2332" s="16">
        <v>1</v>
      </c>
      <c r="M2332" s="16">
        <v>1</v>
      </c>
    </row>
    <row r="2333" spans="2:13" x14ac:dyDescent="0.25">
      <c r="B2333">
        <v>56</v>
      </c>
      <c r="C2333" t="s">
        <v>496</v>
      </c>
      <c r="D2333">
        <v>2025</v>
      </c>
      <c r="E2333">
        <v>0</v>
      </c>
      <c r="F2333">
        <v>1000000</v>
      </c>
      <c r="G2333" s="16">
        <v>1</v>
      </c>
      <c r="H2333" s="16">
        <v>1</v>
      </c>
      <c r="I2333" s="16">
        <v>1</v>
      </c>
      <c r="J2333" s="16">
        <v>1</v>
      </c>
      <c r="K2333" s="16">
        <v>1</v>
      </c>
      <c r="L2333" s="16">
        <v>1</v>
      </c>
      <c r="M2333" s="16">
        <v>1</v>
      </c>
    </row>
    <row r="2334" spans="2:13" x14ac:dyDescent="0.25">
      <c r="B2334">
        <v>56</v>
      </c>
      <c r="C2334" t="s">
        <v>496</v>
      </c>
      <c r="D2334">
        <v>2026</v>
      </c>
      <c r="E2334">
        <v>0</v>
      </c>
      <c r="F2334">
        <v>1000000</v>
      </c>
      <c r="G2334" s="16">
        <v>1</v>
      </c>
      <c r="H2334" s="16">
        <v>1</v>
      </c>
      <c r="I2334" s="16">
        <v>1</v>
      </c>
      <c r="J2334" s="16">
        <v>1</v>
      </c>
      <c r="K2334" s="16">
        <v>1</v>
      </c>
      <c r="L2334" s="16">
        <v>1</v>
      </c>
      <c r="M2334" s="16">
        <v>1</v>
      </c>
    </row>
    <row r="2335" spans="2:13" x14ac:dyDescent="0.25">
      <c r="B2335">
        <v>56</v>
      </c>
      <c r="C2335" t="s">
        <v>496</v>
      </c>
      <c r="D2335">
        <v>2027</v>
      </c>
      <c r="E2335">
        <v>0</v>
      </c>
      <c r="F2335">
        <v>1000000</v>
      </c>
      <c r="G2335" s="16">
        <v>1</v>
      </c>
      <c r="H2335" s="16">
        <v>1</v>
      </c>
      <c r="I2335" s="16">
        <v>1</v>
      </c>
      <c r="J2335" s="16">
        <v>1</v>
      </c>
      <c r="K2335" s="16">
        <v>1</v>
      </c>
      <c r="L2335" s="16">
        <v>1</v>
      </c>
      <c r="M2335" s="16">
        <v>1</v>
      </c>
    </row>
    <row r="2336" spans="2:13" x14ac:dyDescent="0.25">
      <c r="B2336">
        <v>56</v>
      </c>
      <c r="C2336" t="s">
        <v>496</v>
      </c>
      <c r="D2336">
        <v>2028</v>
      </c>
      <c r="E2336">
        <v>0</v>
      </c>
      <c r="F2336">
        <v>1000000</v>
      </c>
      <c r="G2336" s="16">
        <v>1</v>
      </c>
      <c r="H2336" s="16">
        <v>1</v>
      </c>
      <c r="I2336" s="16">
        <v>1</v>
      </c>
      <c r="J2336" s="16">
        <v>1</v>
      </c>
      <c r="K2336" s="16">
        <v>1</v>
      </c>
      <c r="L2336" s="16">
        <v>1</v>
      </c>
      <c r="M2336" s="16">
        <v>1</v>
      </c>
    </row>
    <row r="2337" spans="2:13" x14ac:dyDescent="0.25">
      <c r="B2337">
        <v>56</v>
      </c>
      <c r="C2337" t="s">
        <v>496</v>
      </c>
      <c r="D2337">
        <v>2029</v>
      </c>
      <c r="E2337">
        <v>0</v>
      </c>
      <c r="F2337">
        <v>1000000</v>
      </c>
      <c r="G2337" s="16">
        <v>1</v>
      </c>
      <c r="H2337" s="16">
        <v>1</v>
      </c>
      <c r="I2337" s="16">
        <v>1</v>
      </c>
      <c r="J2337" s="16">
        <v>1</v>
      </c>
      <c r="K2337" s="16">
        <v>1</v>
      </c>
      <c r="L2337" s="16">
        <v>1</v>
      </c>
      <c r="M2337" s="16">
        <v>1</v>
      </c>
    </row>
    <row r="2338" spans="2:13" x14ac:dyDescent="0.25">
      <c r="B2338">
        <v>56</v>
      </c>
      <c r="C2338" t="s">
        <v>496</v>
      </c>
      <c r="D2338">
        <v>2030</v>
      </c>
      <c r="E2338">
        <v>0</v>
      </c>
      <c r="F2338">
        <v>1000000</v>
      </c>
      <c r="G2338" s="16">
        <v>1</v>
      </c>
      <c r="H2338" s="16">
        <v>1</v>
      </c>
      <c r="I2338" s="16">
        <v>1</v>
      </c>
      <c r="J2338" s="16">
        <v>1</v>
      </c>
      <c r="K2338" s="16">
        <v>1</v>
      </c>
      <c r="L2338" s="16">
        <v>1</v>
      </c>
      <c r="M2338" s="16">
        <v>1</v>
      </c>
    </row>
    <row r="2339" spans="2:13" x14ac:dyDescent="0.25">
      <c r="B2339">
        <v>56</v>
      </c>
      <c r="C2339" t="s">
        <v>496</v>
      </c>
      <c r="D2339">
        <v>2031</v>
      </c>
      <c r="E2339">
        <v>0</v>
      </c>
      <c r="F2339">
        <v>1000000</v>
      </c>
      <c r="G2339" s="16">
        <v>1</v>
      </c>
      <c r="H2339" s="16">
        <v>1</v>
      </c>
      <c r="I2339" s="16">
        <v>1</v>
      </c>
      <c r="J2339" s="16">
        <v>1</v>
      </c>
      <c r="K2339" s="16">
        <v>1</v>
      </c>
      <c r="L2339" s="16">
        <v>1</v>
      </c>
      <c r="M2339" s="16">
        <v>1</v>
      </c>
    </row>
    <row r="2340" spans="2:13" x14ac:dyDescent="0.25">
      <c r="B2340">
        <v>56</v>
      </c>
      <c r="C2340" t="s">
        <v>496</v>
      </c>
      <c r="D2340">
        <v>2032</v>
      </c>
      <c r="E2340">
        <v>0</v>
      </c>
      <c r="F2340">
        <v>1000000</v>
      </c>
      <c r="G2340" s="16">
        <v>1</v>
      </c>
      <c r="H2340" s="16">
        <v>1</v>
      </c>
      <c r="I2340" s="16">
        <v>1</v>
      </c>
      <c r="J2340" s="16">
        <v>1</v>
      </c>
      <c r="K2340" s="16">
        <v>1</v>
      </c>
      <c r="L2340" s="16">
        <v>1</v>
      </c>
      <c r="M2340" s="16">
        <v>1</v>
      </c>
    </row>
    <row r="2341" spans="2:13" x14ac:dyDescent="0.25">
      <c r="B2341">
        <v>56</v>
      </c>
      <c r="C2341" t="s">
        <v>496</v>
      </c>
      <c r="D2341">
        <v>2033</v>
      </c>
      <c r="E2341">
        <v>0</v>
      </c>
      <c r="F2341">
        <v>1000000</v>
      </c>
      <c r="G2341" s="16">
        <v>1</v>
      </c>
      <c r="H2341" s="16">
        <v>1</v>
      </c>
      <c r="I2341" s="16">
        <v>1</v>
      </c>
      <c r="J2341" s="16">
        <v>1</v>
      </c>
      <c r="K2341" s="16">
        <v>1</v>
      </c>
      <c r="L2341" s="16">
        <v>1</v>
      </c>
      <c r="M2341" s="16">
        <v>1</v>
      </c>
    </row>
    <row r="2342" spans="2:13" x14ac:dyDescent="0.25">
      <c r="B2342">
        <v>56</v>
      </c>
      <c r="C2342" t="s">
        <v>496</v>
      </c>
      <c r="D2342">
        <v>2034</v>
      </c>
      <c r="E2342">
        <v>0</v>
      </c>
      <c r="F2342">
        <v>1000000</v>
      </c>
      <c r="G2342" s="16">
        <v>1</v>
      </c>
      <c r="H2342" s="16">
        <v>1</v>
      </c>
      <c r="I2342" s="16">
        <v>1</v>
      </c>
      <c r="J2342" s="16">
        <v>1</v>
      </c>
      <c r="K2342" s="16">
        <v>1</v>
      </c>
      <c r="L2342" s="16">
        <v>1</v>
      </c>
      <c r="M2342" s="16">
        <v>1</v>
      </c>
    </row>
    <row r="2343" spans="2:13" x14ac:dyDescent="0.25">
      <c r="B2343">
        <v>56</v>
      </c>
      <c r="C2343" t="s">
        <v>496</v>
      </c>
      <c r="D2343">
        <v>2035</v>
      </c>
      <c r="E2343">
        <v>0</v>
      </c>
      <c r="F2343">
        <v>1000000</v>
      </c>
      <c r="G2343" s="16">
        <v>1</v>
      </c>
      <c r="H2343" s="16">
        <v>1</v>
      </c>
      <c r="I2343" s="16">
        <v>1</v>
      </c>
      <c r="J2343" s="16">
        <v>1</v>
      </c>
      <c r="K2343" s="16">
        <v>1</v>
      </c>
      <c r="L2343" s="16">
        <v>1</v>
      </c>
      <c r="M2343" s="16">
        <v>1</v>
      </c>
    </row>
    <row r="2344" spans="2:13" x14ac:dyDescent="0.25">
      <c r="B2344">
        <v>56</v>
      </c>
      <c r="C2344" t="s">
        <v>496</v>
      </c>
      <c r="D2344">
        <v>2036</v>
      </c>
      <c r="E2344">
        <v>0</v>
      </c>
      <c r="F2344">
        <v>1000000</v>
      </c>
      <c r="G2344" s="16">
        <v>1</v>
      </c>
      <c r="H2344" s="16">
        <v>1</v>
      </c>
      <c r="I2344" s="16">
        <v>1</v>
      </c>
      <c r="J2344" s="16">
        <v>1</v>
      </c>
      <c r="K2344" s="16">
        <v>1</v>
      </c>
      <c r="L2344" s="16">
        <v>1</v>
      </c>
      <c r="M2344" s="16">
        <v>1</v>
      </c>
    </row>
    <row r="2345" spans="2:13" x14ac:dyDescent="0.25">
      <c r="B2345">
        <v>56</v>
      </c>
      <c r="C2345" t="s">
        <v>496</v>
      </c>
      <c r="D2345">
        <v>2037</v>
      </c>
      <c r="E2345">
        <v>0</v>
      </c>
      <c r="F2345">
        <v>1000000</v>
      </c>
      <c r="G2345" s="16">
        <v>1</v>
      </c>
      <c r="H2345" s="16">
        <v>1</v>
      </c>
      <c r="I2345" s="16">
        <v>1</v>
      </c>
      <c r="J2345" s="16">
        <v>1</v>
      </c>
      <c r="K2345" s="16">
        <v>1</v>
      </c>
      <c r="L2345" s="16">
        <v>1</v>
      </c>
      <c r="M2345" s="16">
        <v>1</v>
      </c>
    </row>
    <row r="2346" spans="2:13" x14ac:dyDescent="0.25">
      <c r="B2346">
        <v>56</v>
      </c>
      <c r="C2346" t="s">
        <v>496</v>
      </c>
      <c r="D2346">
        <v>2038</v>
      </c>
      <c r="E2346">
        <v>0</v>
      </c>
      <c r="F2346">
        <v>1000000</v>
      </c>
      <c r="G2346" s="16">
        <v>1</v>
      </c>
      <c r="H2346" s="16">
        <v>1</v>
      </c>
      <c r="I2346" s="16">
        <v>1</v>
      </c>
      <c r="J2346" s="16">
        <v>1</v>
      </c>
      <c r="K2346" s="16">
        <v>1</v>
      </c>
      <c r="L2346" s="16">
        <v>1</v>
      </c>
      <c r="M2346" s="16">
        <v>1</v>
      </c>
    </row>
    <row r="2347" spans="2:13" x14ac:dyDescent="0.25">
      <c r="B2347">
        <v>56</v>
      </c>
      <c r="C2347" t="s">
        <v>496</v>
      </c>
      <c r="D2347">
        <v>2039</v>
      </c>
      <c r="E2347">
        <v>0</v>
      </c>
      <c r="F2347">
        <v>1000000</v>
      </c>
      <c r="G2347" s="16">
        <v>1</v>
      </c>
      <c r="H2347" s="16">
        <v>1</v>
      </c>
      <c r="I2347" s="16">
        <v>1</v>
      </c>
      <c r="J2347" s="16">
        <v>1</v>
      </c>
      <c r="K2347" s="16">
        <v>1</v>
      </c>
      <c r="L2347" s="16">
        <v>1</v>
      </c>
      <c r="M2347" s="16">
        <v>1</v>
      </c>
    </row>
    <row r="2348" spans="2:13" x14ac:dyDescent="0.25">
      <c r="B2348">
        <v>56</v>
      </c>
      <c r="C2348" t="s">
        <v>496</v>
      </c>
      <c r="D2348">
        <v>2040</v>
      </c>
      <c r="E2348">
        <v>0</v>
      </c>
      <c r="F2348">
        <v>1000000</v>
      </c>
      <c r="G2348" s="16">
        <v>1</v>
      </c>
      <c r="H2348" s="16">
        <v>1</v>
      </c>
      <c r="I2348" s="16">
        <v>1</v>
      </c>
      <c r="J2348" s="16">
        <v>1</v>
      </c>
      <c r="K2348" s="16">
        <v>1</v>
      </c>
      <c r="L2348" s="16">
        <v>1</v>
      </c>
      <c r="M2348" s="16">
        <v>1</v>
      </c>
    </row>
    <row r="2349" spans="2:13" x14ac:dyDescent="0.25">
      <c r="B2349">
        <v>56</v>
      </c>
      <c r="C2349" t="s">
        <v>496</v>
      </c>
      <c r="D2349">
        <v>2041</v>
      </c>
      <c r="E2349">
        <v>0</v>
      </c>
      <c r="F2349">
        <v>1000000</v>
      </c>
      <c r="G2349" s="16">
        <v>1</v>
      </c>
      <c r="H2349" s="16">
        <v>1</v>
      </c>
      <c r="I2349" s="16">
        <v>1</v>
      </c>
      <c r="J2349" s="16">
        <v>1</v>
      </c>
      <c r="K2349" s="16">
        <v>1</v>
      </c>
      <c r="L2349" s="16">
        <v>1</v>
      </c>
      <c r="M2349" s="16">
        <v>1</v>
      </c>
    </row>
    <row r="2350" spans="2:13" x14ac:dyDescent="0.25">
      <c r="B2350">
        <v>56</v>
      </c>
      <c r="C2350" t="s">
        <v>496</v>
      </c>
      <c r="D2350">
        <v>2042</v>
      </c>
      <c r="E2350">
        <v>0</v>
      </c>
      <c r="F2350">
        <v>1000000</v>
      </c>
      <c r="G2350" s="16">
        <v>1</v>
      </c>
      <c r="H2350" s="16">
        <v>1</v>
      </c>
      <c r="I2350" s="16">
        <v>1</v>
      </c>
      <c r="J2350" s="16">
        <v>1</v>
      </c>
      <c r="K2350" s="16">
        <v>1</v>
      </c>
      <c r="L2350" s="16">
        <v>1</v>
      </c>
      <c r="M2350" s="16">
        <v>1</v>
      </c>
    </row>
    <row r="2351" spans="2:13" x14ac:dyDescent="0.25">
      <c r="B2351">
        <v>56</v>
      </c>
      <c r="C2351" t="s">
        <v>496</v>
      </c>
      <c r="D2351">
        <v>2043</v>
      </c>
      <c r="E2351">
        <v>0</v>
      </c>
      <c r="F2351">
        <v>1000000</v>
      </c>
      <c r="G2351" s="16">
        <v>1</v>
      </c>
      <c r="H2351" s="16">
        <v>1</v>
      </c>
      <c r="I2351" s="16">
        <v>1</v>
      </c>
      <c r="J2351" s="16">
        <v>1</v>
      </c>
      <c r="K2351" s="16">
        <v>1</v>
      </c>
      <c r="L2351" s="16">
        <v>1</v>
      </c>
      <c r="M2351" s="16">
        <v>1</v>
      </c>
    </row>
    <row r="2352" spans="2:13" x14ac:dyDescent="0.25">
      <c r="B2352">
        <v>56</v>
      </c>
      <c r="C2352" t="s">
        <v>496</v>
      </c>
      <c r="D2352">
        <v>2044</v>
      </c>
      <c r="E2352">
        <v>0</v>
      </c>
      <c r="F2352">
        <v>1000000</v>
      </c>
      <c r="G2352" s="16">
        <v>1</v>
      </c>
      <c r="H2352" s="16">
        <v>1</v>
      </c>
      <c r="I2352" s="16">
        <v>1</v>
      </c>
      <c r="J2352" s="16">
        <v>1</v>
      </c>
      <c r="K2352" s="16">
        <v>1</v>
      </c>
      <c r="L2352" s="16">
        <v>1</v>
      </c>
      <c r="M2352" s="16">
        <v>1</v>
      </c>
    </row>
    <row r="2353" spans="2:13" x14ac:dyDescent="0.25">
      <c r="B2353">
        <v>56</v>
      </c>
      <c r="C2353" t="s">
        <v>496</v>
      </c>
      <c r="D2353">
        <v>2045</v>
      </c>
      <c r="E2353">
        <v>0</v>
      </c>
      <c r="F2353">
        <v>1000000</v>
      </c>
      <c r="G2353" s="16">
        <v>1</v>
      </c>
      <c r="H2353" s="16">
        <v>1</v>
      </c>
      <c r="I2353" s="16">
        <v>1</v>
      </c>
      <c r="J2353" s="16">
        <v>1</v>
      </c>
      <c r="K2353" s="16">
        <v>1</v>
      </c>
      <c r="L2353" s="16">
        <v>1</v>
      </c>
      <c r="M2353" s="16">
        <v>1</v>
      </c>
    </row>
    <row r="2354" spans="2:13" x14ac:dyDescent="0.25">
      <c r="B2354">
        <v>56</v>
      </c>
      <c r="C2354" t="s">
        <v>496</v>
      </c>
      <c r="D2354">
        <v>2046</v>
      </c>
      <c r="E2354">
        <v>0</v>
      </c>
      <c r="F2354">
        <v>1000000</v>
      </c>
      <c r="G2354" s="16">
        <v>1</v>
      </c>
      <c r="H2354" s="16">
        <v>1</v>
      </c>
      <c r="I2354" s="16">
        <v>1</v>
      </c>
      <c r="J2354" s="16">
        <v>1</v>
      </c>
      <c r="K2354" s="16">
        <v>1</v>
      </c>
      <c r="L2354" s="16">
        <v>1</v>
      </c>
      <c r="M2354" s="16">
        <v>1</v>
      </c>
    </row>
    <row r="2355" spans="2:13" x14ac:dyDescent="0.25">
      <c r="B2355">
        <v>56</v>
      </c>
      <c r="C2355" t="s">
        <v>496</v>
      </c>
      <c r="D2355">
        <v>2047</v>
      </c>
      <c r="E2355">
        <v>0</v>
      </c>
      <c r="F2355">
        <v>1000000</v>
      </c>
      <c r="G2355" s="16">
        <v>1</v>
      </c>
      <c r="H2355" s="16">
        <v>1</v>
      </c>
      <c r="I2355" s="16">
        <v>1</v>
      </c>
      <c r="J2355" s="16">
        <v>1</v>
      </c>
      <c r="K2355" s="16">
        <v>1</v>
      </c>
      <c r="L2355" s="16">
        <v>1</v>
      </c>
      <c r="M2355" s="16">
        <v>1</v>
      </c>
    </row>
    <row r="2356" spans="2:13" x14ac:dyDescent="0.25">
      <c r="B2356">
        <v>56</v>
      </c>
      <c r="C2356" t="s">
        <v>496</v>
      </c>
      <c r="D2356">
        <v>2048</v>
      </c>
      <c r="E2356">
        <v>0</v>
      </c>
      <c r="F2356">
        <v>1000000</v>
      </c>
      <c r="G2356" s="16">
        <v>1</v>
      </c>
      <c r="H2356" s="16">
        <v>1</v>
      </c>
      <c r="I2356" s="16">
        <v>1</v>
      </c>
      <c r="J2356" s="16">
        <v>1</v>
      </c>
      <c r="K2356" s="16">
        <v>1</v>
      </c>
      <c r="L2356" s="16">
        <v>1</v>
      </c>
      <c r="M2356" s="16">
        <v>1</v>
      </c>
    </row>
    <row r="2357" spans="2:13" x14ac:dyDescent="0.25">
      <c r="B2357">
        <v>56</v>
      </c>
      <c r="C2357" t="s">
        <v>496</v>
      </c>
      <c r="D2357">
        <v>2049</v>
      </c>
      <c r="E2357">
        <v>0</v>
      </c>
      <c r="F2357">
        <v>1000000</v>
      </c>
      <c r="G2357" s="16">
        <v>1</v>
      </c>
      <c r="H2357" s="16">
        <v>1</v>
      </c>
      <c r="I2357" s="16">
        <v>1</v>
      </c>
      <c r="J2357" s="16">
        <v>1</v>
      </c>
      <c r="K2357" s="16">
        <v>1</v>
      </c>
      <c r="L2357" s="16">
        <v>1</v>
      </c>
      <c r="M2357" s="16">
        <v>1</v>
      </c>
    </row>
    <row r="2358" spans="2:13" x14ac:dyDescent="0.25">
      <c r="B2358">
        <v>56</v>
      </c>
      <c r="C2358" t="s">
        <v>496</v>
      </c>
      <c r="D2358">
        <v>2050</v>
      </c>
      <c r="E2358">
        <v>0</v>
      </c>
      <c r="F2358">
        <v>1000000</v>
      </c>
      <c r="G2358" s="16">
        <v>1</v>
      </c>
      <c r="H2358" s="16">
        <v>1</v>
      </c>
      <c r="I2358" s="16">
        <v>1</v>
      </c>
      <c r="J2358" s="16">
        <v>1</v>
      </c>
      <c r="K2358" s="16">
        <v>1</v>
      </c>
      <c r="L2358" s="16">
        <v>1</v>
      </c>
      <c r="M2358" s="16">
        <v>1</v>
      </c>
    </row>
    <row r="2359" spans="2:13" x14ac:dyDescent="0.25">
      <c r="B2359">
        <v>57</v>
      </c>
      <c r="C2359" t="s">
        <v>485</v>
      </c>
      <c r="D2359">
        <v>2020</v>
      </c>
      <c r="E2359">
        <v>0</v>
      </c>
      <c r="F2359">
        <v>1000000</v>
      </c>
      <c r="G2359" s="16">
        <v>1</v>
      </c>
      <c r="H2359" s="16">
        <v>1</v>
      </c>
      <c r="I2359" s="16">
        <v>1</v>
      </c>
      <c r="J2359" s="16">
        <v>1</v>
      </c>
      <c r="K2359" s="16">
        <v>1</v>
      </c>
      <c r="L2359" s="16">
        <v>1</v>
      </c>
      <c r="M2359" s="16">
        <v>1</v>
      </c>
    </row>
    <row r="2360" spans="2:13" x14ac:dyDescent="0.25">
      <c r="B2360">
        <v>57</v>
      </c>
      <c r="C2360" t="s">
        <v>485</v>
      </c>
      <c r="D2360">
        <v>2021</v>
      </c>
      <c r="E2360">
        <v>0</v>
      </c>
      <c r="F2360">
        <v>1000000</v>
      </c>
      <c r="G2360" s="16">
        <v>1</v>
      </c>
      <c r="H2360" s="16">
        <v>1</v>
      </c>
      <c r="I2360" s="16">
        <v>1</v>
      </c>
      <c r="J2360" s="16">
        <v>1</v>
      </c>
      <c r="K2360" s="16">
        <v>1</v>
      </c>
      <c r="L2360" s="16">
        <v>1</v>
      </c>
      <c r="M2360" s="16">
        <v>1</v>
      </c>
    </row>
    <row r="2361" spans="2:13" x14ac:dyDescent="0.25">
      <c r="B2361">
        <v>57</v>
      </c>
      <c r="C2361" t="s">
        <v>485</v>
      </c>
      <c r="D2361">
        <v>2022</v>
      </c>
      <c r="E2361">
        <v>0</v>
      </c>
      <c r="F2361">
        <v>1000000</v>
      </c>
      <c r="G2361" s="16">
        <v>1</v>
      </c>
      <c r="H2361" s="16">
        <v>1</v>
      </c>
      <c r="I2361" s="16">
        <v>1</v>
      </c>
      <c r="J2361" s="16">
        <v>1</v>
      </c>
      <c r="K2361" s="16">
        <v>1</v>
      </c>
      <c r="L2361" s="16">
        <v>1</v>
      </c>
      <c r="M2361" s="16">
        <v>1</v>
      </c>
    </row>
    <row r="2362" spans="2:13" x14ac:dyDescent="0.25">
      <c r="B2362">
        <v>57</v>
      </c>
      <c r="C2362" t="s">
        <v>485</v>
      </c>
      <c r="D2362">
        <v>2023</v>
      </c>
      <c r="E2362">
        <v>0</v>
      </c>
      <c r="F2362">
        <v>1000000</v>
      </c>
      <c r="G2362" s="16">
        <v>1</v>
      </c>
      <c r="H2362" s="16">
        <v>1</v>
      </c>
      <c r="I2362" s="16">
        <v>1</v>
      </c>
      <c r="J2362" s="16">
        <v>1</v>
      </c>
      <c r="K2362" s="16">
        <v>1</v>
      </c>
      <c r="L2362" s="16">
        <v>1</v>
      </c>
      <c r="M2362" s="16">
        <v>1</v>
      </c>
    </row>
    <row r="2363" spans="2:13" x14ac:dyDescent="0.25">
      <c r="B2363">
        <v>57</v>
      </c>
      <c r="C2363" t="s">
        <v>485</v>
      </c>
      <c r="D2363">
        <v>2024</v>
      </c>
      <c r="E2363">
        <v>0</v>
      </c>
      <c r="F2363">
        <v>1000000</v>
      </c>
      <c r="G2363" s="16">
        <v>1</v>
      </c>
      <c r="H2363" s="16">
        <v>1</v>
      </c>
      <c r="I2363" s="16">
        <v>1</v>
      </c>
      <c r="J2363" s="16">
        <v>1</v>
      </c>
      <c r="K2363" s="16">
        <v>1</v>
      </c>
      <c r="L2363" s="16">
        <v>1</v>
      </c>
      <c r="M2363" s="16">
        <v>1</v>
      </c>
    </row>
    <row r="2364" spans="2:13" x14ac:dyDescent="0.25">
      <c r="B2364">
        <v>57</v>
      </c>
      <c r="C2364" t="s">
        <v>485</v>
      </c>
      <c r="D2364">
        <v>2025</v>
      </c>
      <c r="E2364">
        <v>0</v>
      </c>
      <c r="F2364">
        <v>1000000</v>
      </c>
      <c r="G2364" s="16">
        <v>1</v>
      </c>
      <c r="H2364" s="16">
        <v>1</v>
      </c>
      <c r="I2364" s="16">
        <v>1</v>
      </c>
      <c r="J2364" s="16">
        <v>1</v>
      </c>
      <c r="K2364" s="16">
        <v>1</v>
      </c>
      <c r="L2364" s="16">
        <v>1</v>
      </c>
      <c r="M2364" s="16">
        <v>1</v>
      </c>
    </row>
    <row r="2365" spans="2:13" x14ac:dyDescent="0.25">
      <c r="B2365">
        <v>57</v>
      </c>
      <c r="C2365" t="s">
        <v>485</v>
      </c>
      <c r="D2365">
        <v>2026</v>
      </c>
      <c r="E2365">
        <v>0</v>
      </c>
      <c r="F2365">
        <v>1000000</v>
      </c>
      <c r="G2365" s="16">
        <v>1</v>
      </c>
      <c r="H2365" s="16">
        <v>1</v>
      </c>
      <c r="I2365" s="16">
        <v>1</v>
      </c>
      <c r="J2365" s="16">
        <v>1</v>
      </c>
      <c r="K2365" s="16">
        <v>1</v>
      </c>
      <c r="L2365" s="16">
        <v>1</v>
      </c>
      <c r="M2365" s="16">
        <v>1</v>
      </c>
    </row>
    <row r="2366" spans="2:13" x14ac:dyDescent="0.25">
      <c r="B2366">
        <v>57</v>
      </c>
      <c r="C2366" t="s">
        <v>485</v>
      </c>
      <c r="D2366">
        <v>2027</v>
      </c>
      <c r="E2366">
        <v>0</v>
      </c>
      <c r="F2366">
        <v>1000000</v>
      </c>
      <c r="G2366" s="16">
        <v>1</v>
      </c>
      <c r="H2366" s="16">
        <v>1</v>
      </c>
      <c r="I2366" s="16">
        <v>1</v>
      </c>
      <c r="J2366" s="16">
        <v>1</v>
      </c>
      <c r="K2366" s="16">
        <v>1</v>
      </c>
      <c r="L2366" s="16">
        <v>1</v>
      </c>
      <c r="M2366" s="16">
        <v>1</v>
      </c>
    </row>
    <row r="2367" spans="2:13" x14ac:dyDescent="0.25">
      <c r="B2367">
        <v>57</v>
      </c>
      <c r="C2367" t="s">
        <v>485</v>
      </c>
      <c r="D2367">
        <v>2028</v>
      </c>
      <c r="E2367">
        <v>0</v>
      </c>
      <c r="F2367">
        <v>1000000</v>
      </c>
      <c r="G2367" s="16">
        <v>1</v>
      </c>
      <c r="H2367" s="16">
        <v>1</v>
      </c>
      <c r="I2367" s="16">
        <v>1</v>
      </c>
      <c r="J2367" s="16">
        <v>1</v>
      </c>
      <c r="K2367" s="16">
        <v>1</v>
      </c>
      <c r="L2367" s="16">
        <v>1</v>
      </c>
      <c r="M2367" s="16">
        <v>1</v>
      </c>
    </row>
    <row r="2368" spans="2:13" x14ac:dyDescent="0.25">
      <c r="B2368">
        <v>57</v>
      </c>
      <c r="C2368" t="s">
        <v>485</v>
      </c>
      <c r="D2368">
        <v>2029</v>
      </c>
      <c r="E2368">
        <v>0</v>
      </c>
      <c r="F2368">
        <v>1000000</v>
      </c>
      <c r="G2368" s="16">
        <v>1</v>
      </c>
      <c r="H2368" s="16">
        <v>1</v>
      </c>
      <c r="I2368" s="16">
        <v>1</v>
      </c>
      <c r="J2368" s="16">
        <v>1</v>
      </c>
      <c r="K2368" s="16">
        <v>1</v>
      </c>
      <c r="L2368" s="16">
        <v>1</v>
      </c>
      <c r="M2368" s="16">
        <v>1</v>
      </c>
    </row>
    <row r="2369" spans="2:13" x14ac:dyDescent="0.25">
      <c r="B2369">
        <v>57</v>
      </c>
      <c r="C2369" t="s">
        <v>485</v>
      </c>
      <c r="D2369">
        <v>2030</v>
      </c>
      <c r="E2369">
        <v>0</v>
      </c>
      <c r="F2369">
        <v>1000000</v>
      </c>
      <c r="G2369" s="16">
        <v>1</v>
      </c>
      <c r="H2369" s="16">
        <v>1</v>
      </c>
      <c r="I2369" s="16">
        <v>1</v>
      </c>
      <c r="J2369" s="16">
        <v>1</v>
      </c>
      <c r="K2369" s="16">
        <v>1</v>
      </c>
      <c r="L2369" s="16">
        <v>1</v>
      </c>
      <c r="M2369" s="16">
        <v>1</v>
      </c>
    </row>
    <row r="2370" spans="2:13" x14ac:dyDescent="0.25">
      <c r="B2370">
        <v>57</v>
      </c>
      <c r="C2370" t="s">
        <v>485</v>
      </c>
      <c r="D2370">
        <v>2031</v>
      </c>
      <c r="E2370">
        <v>0</v>
      </c>
      <c r="F2370">
        <v>1000000</v>
      </c>
      <c r="G2370" s="16">
        <v>1</v>
      </c>
      <c r="H2370" s="16">
        <v>1</v>
      </c>
      <c r="I2370" s="16">
        <v>1</v>
      </c>
      <c r="J2370" s="16">
        <v>1</v>
      </c>
      <c r="K2370" s="16">
        <v>1</v>
      </c>
      <c r="L2370" s="16">
        <v>1</v>
      </c>
      <c r="M2370" s="16">
        <v>1</v>
      </c>
    </row>
    <row r="2371" spans="2:13" x14ac:dyDescent="0.25">
      <c r="B2371">
        <v>57</v>
      </c>
      <c r="C2371" t="s">
        <v>485</v>
      </c>
      <c r="D2371">
        <v>2032</v>
      </c>
      <c r="E2371">
        <v>0</v>
      </c>
      <c r="F2371">
        <v>1000000</v>
      </c>
      <c r="G2371" s="16">
        <v>1</v>
      </c>
      <c r="H2371" s="16">
        <v>1</v>
      </c>
      <c r="I2371" s="16">
        <v>1</v>
      </c>
      <c r="J2371" s="16">
        <v>1</v>
      </c>
      <c r="K2371" s="16">
        <v>1</v>
      </c>
      <c r="L2371" s="16">
        <v>1</v>
      </c>
      <c r="M2371" s="16">
        <v>1</v>
      </c>
    </row>
    <row r="2372" spans="2:13" x14ac:dyDescent="0.25">
      <c r="B2372">
        <v>57</v>
      </c>
      <c r="C2372" t="s">
        <v>485</v>
      </c>
      <c r="D2372">
        <v>2033</v>
      </c>
      <c r="E2372">
        <v>0</v>
      </c>
      <c r="F2372">
        <v>1000000</v>
      </c>
      <c r="G2372" s="16">
        <v>1</v>
      </c>
      <c r="H2372" s="16">
        <v>1</v>
      </c>
      <c r="I2372" s="16">
        <v>1</v>
      </c>
      <c r="J2372" s="16">
        <v>1</v>
      </c>
      <c r="K2372" s="16">
        <v>1</v>
      </c>
      <c r="L2372" s="16">
        <v>1</v>
      </c>
      <c r="M2372" s="16">
        <v>1</v>
      </c>
    </row>
    <row r="2373" spans="2:13" x14ac:dyDescent="0.25">
      <c r="B2373">
        <v>57</v>
      </c>
      <c r="C2373" t="s">
        <v>485</v>
      </c>
      <c r="D2373">
        <v>2034</v>
      </c>
      <c r="E2373">
        <v>0</v>
      </c>
      <c r="F2373">
        <v>1000000</v>
      </c>
      <c r="G2373" s="16">
        <v>1</v>
      </c>
      <c r="H2373" s="16">
        <v>1</v>
      </c>
      <c r="I2373" s="16">
        <v>1</v>
      </c>
      <c r="J2373" s="16">
        <v>1</v>
      </c>
      <c r="K2373" s="16">
        <v>1</v>
      </c>
      <c r="L2373" s="16">
        <v>1</v>
      </c>
      <c r="M2373" s="16">
        <v>1</v>
      </c>
    </row>
    <row r="2374" spans="2:13" x14ac:dyDescent="0.25">
      <c r="B2374">
        <v>57</v>
      </c>
      <c r="C2374" t="s">
        <v>485</v>
      </c>
      <c r="D2374">
        <v>2035</v>
      </c>
      <c r="E2374">
        <v>0</v>
      </c>
      <c r="F2374">
        <v>1000000</v>
      </c>
      <c r="G2374" s="16">
        <v>1</v>
      </c>
      <c r="H2374" s="16">
        <v>1</v>
      </c>
      <c r="I2374" s="16">
        <v>1</v>
      </c>
      <c r="J2374" s="16">
        <v>1</v>
      </c>
      <c r="K2374" s="16">
        <v>1</v>
      </c>
      <c r="L2374" s="16">
        <v>1</v>
      </c>
      <c r="M2374" s="16">
        <v>1</v>
      </c>
    </row>
    <row r="2375" spans="2:13" x14ac:dyDescent="0.25">
      <c r="B2375">
        <v>57</v>
      </c>
      <c r="C2375" t="s">
        <v>485</v>
      </c>
      <c r="D2375">
        <v>2036</v>
      </c>
      <c r="E2375">
        <v>0</v>
      </c>
      <c r="F2375">
        <v>1000000</v>
      </c>
      <c r="G2375" s="16">
        <v>1</v>
      </c>
      <c r="H2375" s="16">
        <v>1</v>
      </c>
      <c r="I2375" s="16">
        <v>1</v>
      </c>
      <c r="J2375" s="16">
        <v>1</v>
      </c>
      <c r="K2375" s="16">
        <v>1</v>
      </c>
      <c r="L2375" s="16">
        <v>1</v>
      </c>
      <c r="M2375" s="16">
        <v>1</v>
      </c>
    </row>
    <row r="2376" spans="2:13" x14ac:dyDescent="0.25">
      <c r="B2376">
        <v>57</v>
      </c>
      <c r="C2376" t="s">
        <v>485</v>
      </c>
      <c r="D2376">
        <v>2037</v>
      </c>
      <c r="E2376">
        <v>0</v>
      </c>
      <c r="F2376">
        <v>1000000</v>
      </c>
      <c r="G2376" s="16">
        <v>1</v>
      </c>
      <c r="H2376" s="16">
        <v>1</v>
      </c>
      <c r="I2376" s="16">
        <v>1</v>
      </c>
      <c r="J2376" s="16">
        <v>1</v>
      </c>
      <c r="K2376" s="16">
        <v>1</v>
      </c>
      <c r="L2376" s="16">
        <v>1</v>
      </c>
      <c r="M2376" s="16">
        <v>1</v>
      </c>
    </row>
    <row r="2377" spans="2:13" x14ac:dyDescent="0.25">
      <c r="B2377">
        <v>57</v>
      </c>
      <c r="C2377" t="s">
        <v>485</v>
      </c>
      <c r="D2377">
        <v>2038</v>
      </c>
      <c r="E2377">
        <v>0</v>
      </c>
      <c r="F2377">
        <v>1000000</v>
      </c>
      <c r="G2377" s="16">
        <v>1</v>
      </c>
      <c r="H2377" s="16">
        <v>1</v>
      </c>
      <c r="I2377" s="16">
        <v>1</v>
      </c>
      <c r="J2377" s="16">
        <v>1</v>
      </c>
      <c r="K2377" s="16">
        <v>1</v>
      </c>
      <c r="L2377" s="16">
        <v>1</v>
      </c>
      <c r="M2377" s="16">
        <v>1</v>
      </c>
    </row>
    <row r="2378" spans="2:13" x14ac:dyDescent="0.25">
      <c r="B2378">
        <v>57</v>
      </c>
      <c r="C2378" t="s">
        <v>485</v>
      </c>
      <c r="D2378">
        <v>2039</v>
      </c>
      <c r="E2378">
        <v>0</v>
      </c>
      <c r="F2378">
        <v>1000000</v>
      </c>
      <c r="G2378" s="16">
        <v>1</v>
      </c>
      <c r="H2378" s="16">
        <v>1</v>
      </c>
      <c r="I2378" s="16">
        <v>1</v>
      </c>
      <c r="J2378" s="16">
        <v>1</v>
      </c>
      <c r="K2378" s="16">
        <v>1</v>
      </c>
      <c r="L2378" s="16">
        <v>1</v>
      </c>
      <c r="M2378" s="16">
        <v>1</v>
      </c>
    </row>
    <row r="2379" spans="2:13" x14ac:dyDescent="0.25">
      <c r="B2379">
        <v>57</v>
      </c>
      <c r="C2379" t="s">
        <v>485</v>
      </c>
      <c r="D2379">
        <v>2040</v>
      </c>
      <c r="E2379">
        <v>0</v>
      </c>
      <c r="F2379">
        <v>1000000</v>
      </c>
      <c r="G2379" s="16">
        <v>1</v>
      </c>
      <c r="H2379" s="16">
        <v>1</v>
      </c>
      <c r="I2379" s="16">
        <v>1</v>
      </c>
      <c r="J2379" s="16">
        <v>1</v>
      </c>
      <c r="K2379" s="16">
        <v>1</v>
      </c>
      <c r="L2379" s="16">
        <v>1</v>
      </c>
      <c r="M2379" s="16">
        <v>1</v>
      </c>
    </row>
    <row r="2380" spans="2:13" x14ac:dyDescent="0.25">
      <c r="B2380">
        <v>57</v>
      </c>
      <c r="C2380" t="s">
        <v>485</v>
      </c>
      <c r="D2380">
        <v>2041</v>
      </c>
      <c r="E2380">
        <v>0</v>
      </c>
      <c r="F2380">
        <v>1000000</v>
      </c>
      <c r="G2380" s="16">
        <v>1</v>
      </c>
      <c r="H2380" s="16">
        <v>1</v>
      </c>
      <c r="I2380" s="16">
        <v>1</v>
      </c>
      <c r="J2380" s="16">
        <v>1</v>
      </c>
      <c r="K2380" s="16">
        <v>1</v>
      </c>
      <c r="L2380" s="16">
        <v>1</v>
      </c>
      <c r="M2380" s="16">
        <v>1</v>
      </c>
    </row>
    <row r="2381" spans="2:13" x14ac:dyDescent="0.25">
      <c r="B2381">
        <v>57</v>
      </c>
      <c r="C2381" t="s">
        <v>485</v>
      </c>
      <c r="D2381">
        <v>2042</v>
      </c>
      <c r="E2381">
        <v>0</v>
      </c>
      <c r="F2381">
        <v>1000000</v>
      </c>
      <c r="G2381" s="16">
        <v>1</v>
      </c>
      <c r="H2381" s="16">
        <v>1</v>
      </c>
      <c r="I2381" s="16">
        <v>1</v>
      </c>
      <c r="J2381" s="16">
        <v>1</v>
      </c>
      <c r="K2381" s="16">
        <v>1</v>
      </c>
      <c r="L2381" s="16">
        <v>1</v>
      </c>
      <c r="M2381" s="16">
        <v>1</v>
      </c>
    </row>
    <row r="2382" spans="2:13" x14ac:dyDescent="0.25">
      <c r="B2382">
        <v>57</v>
      </c>
      <c r="C2382" t="s">
        <v>485</v>
      </c>
      <c r="D2382">
        <v>2043</v>
      </c>
      <c r="E2382">
        <v>0</v>
      </c>
      <c r="F2382">
        <v>1000000</v>
      </c>
      <c r="G2382" s="16">
        <v>1</v>
      </c>
      <c r="H2382" s="16">
        <v>1</v>
      </c>
      <c r="I2382" s="16">
        <v>1</v>
      </c>
      <c r="J2382" s="16">
        <v>1</v>
      </c>
      <c r="K2382" s="16">
        <v>1</v>
      </c>
      <c r="L2382" s="16">
        <v>1</v>
      </c>
      <c r="M2382" s="16">
        <v>1</v>
      </c>
    </row>
    <row r="2383" spans="2:13" x14ac:dyDescent="0.25">
      <c r="B2383">
        <v>57</v>
      </c>
      <c r="C2383" t="s">
        <v>485</v>
      </c>
      <c r="D2383">
        <v>2044</v>
      </c>
      <c r="E2383">
        <v>0</v>
      </c>
      <c r="F2383">
        <v>1000000</v>
      </c>
      <c r="G2383" s="16">
        <v>1</v>
      </c>
      <c r="H2383" s="16">
        <v>1</v>
      </c>
      <c r="I2383" s="16">
        <v>1</v>
      </c>
      <c r="J2383" s="16">
        <v>1</v>
      </c>
      <c r="K2383" s="16">
        <v>1</v>
      </c>
      <c r="L2383" s="16">
        <v>1</v>
      </c>
      <c r="M2383" s="16">
        <v>1</v>
      </c>
    </row>
    <row r="2384" spans="2:13" x14ac:dyDescent="0.25">
      <c r="B2384">
        <v>57</v>
      </c>
      <c r="C2384" t="s">
        <v>485</v>
      </c>
      <c r="D2384">
        <v>2045</v>
      </c>
      <c r="E2384">
        <v>0</v>
      </c>
      <c r="F2384">
        <v>1000000</v>
      </c>
      <c r="G2384" s="16">
        <v>1</v>
      </c>
      <c r="H2384" s="16">
        <v>1</v>
      </c>
      <c r="I2384" s="16">
        <v>1</v>
      </c>
      <c r="J2384" s="16">
        <v>1</v>
      </c>
      <c r="K2384" s="16">
        <v>1</v>
      </c>
      <c r="L2384" s="16">
        <v>1</v>
      </c>
      <c r="M2384" s="16">
        <v>1</v>
      </c>
    </row>
    <row r="2385" spans="2:13" x14ac:dyDescent="0.25">
      <c r="B2385">
        <v>57</v>
      </c>
      <c r="C2385" t="s">
        <v>485</v>
      </c>
      <c r="D2385">
        <v>2046</v>
      </c>
      <c r="E2385">
        <v>0</v>
      </c>
      <c r="F2385">
        <v>1000000</v>
      </c>
      <c r="G2385" s="16">
        <v>1</v>
      </c>
      <c r="H2385" s="16">
        <v>1</v>
      </c>
      <c r="I2385" s="16">
        <v>1</v>
      </c>
      <c r="J2385" s="16">
        <v>1</v>
      </c>
      <c r="K2385" s="16">
        <v>1</v>
      </c>
      <c r="L2385" s="16">
        <v>1</v>
      </c>
      <c r="M2385" s="16">
        <v>1</v>
      </c>
    </row>
    <row r="2386" spans="2:13" x14ac:dyDescent="0.25">
      <c r="B2386">
        <v>57</v>
      </c>
      <c r="C2386" t="s">
        <v>485</v>
      </c>
      <c r="D2386">
        <v>2047</v>
      </c>
      <c r="E2386">
        <v>0</v>
      </c>
      <c r="F2386">
        <v>1000000</v>
      </c>
      <c r="G2386" s="16">
        <v>1</v>
      </c>
      <c r="H2386" s="16">
        <v>1</v>
      </c>
      <c r="I2386" s="16">
        <v>1</v>
      </c>
      <c r="J2386" s="16">
        <v>1</v>
      </c>
      <c r="K2386" s="16">
        <v>1</v>
      </c>
      <c r="L2386" s="16">
        <v>1</v>
      </c>
      <c r="M2386" s="16">
        <v>1</v>
      </c>
    </row>
    <row r="2387" spans="2:13" x14ac:dyDescent="0.25">
      <c r="B2387">
        <v>57</v>
      </c>
      <c r="C2387" t="s">
        <v>485</v>
      </c>
      <c r="D2387">
        <v>2048</v>
      </c>
      <c r="E2387">
        <v>0</v>
      </c>
      <c r="F2387">
        <v>1000000</v>
      </c>
      <c r="G2387" s="16">
        <v>1</v>
      </c>
      <c r="H2387" s="16">
        <v>1</v>
      </c>
      <c r="I2387" s="16">
        <v>1</v>
      </c>
      <c r="J2387" s="16">
        <v>1</v>
      </c>
      <c r="K2387" s="16">
        <v>1</v>
      </c>
      <c r="L2387" s="16">
        <v>1</v>
      </c>
      <c r="M2387" s="16">
        <v>1</v>
      </c>
    </row>
    <row r="2388" spans="2:13" x14ac:dyDescent="0.25">
      <c r="B2388">
        <v>57</v>
      </c>
      <c r="C2388" t="s">
        <v>485</v>
      </c>
      <c r="D2388">
        <v>2049</v>
      </c>
      <c r="E2388">
        <v>0</v>
      </c>
      <c r="F2388">
        <v>1000000</v>
      </c>
      <c r="G2388" s="16">
        <v>1</v>
      </c>
      <c r="H2388" s="16">
        <v>1</v>
      </c>
      <c r="I2388" s="16">
        <v>1</v>
      </c>
      <c r="J2388" s="16">
        <v>1</v>
      </c>
      <c r="K2388" s="16">
        <v>1</v>
      </c>
      <c r="L2388" s="16">
        <v>1</v>
      </c>
      <c r="M2388" s="16">
        <v>1</v>
      </c>
    </row>
    <row r="2389" spans="2:13" x14ac:dyDescent="0.25">
      <c r="B2389">
        <v>57</v>
      </c>
      <c r="C2389" t="s">
        <v>485</v>
      </c>
      <c r="D2389">
        <v>2050</v>
      </c>
      <c r="E2389">
        <v>0</v>
      </c>
      <c r="F2389">
        <v>1000000</v>
      </c>
      <c r="G2389" s="16">
        <v>1</v>
      </c>
      <c r="H2389" s="16">
        <v>1</v>
      </c>
      <c r="I2389" s="16">
        <v>1</v>
      </c>
      <c r="J2389" s="16">
        <v>1</v>
      </c>
      <c r="K2389" s="16">
        <v>1</v>
      </c>
      <c r="L2389" s="16">
        <v>1</v>
      </c>
      <c r="M2389" s="16">
        <v>1</v>
      </c>
    </row>
    <row r="2390" spans="2:13" x14ac:dyDescent="0.25">
      <c r="B2390">
        <v>58</v>
      </c>
      <c r="C2390" t="s">
        <v>520</v>
      </c>
      <c r="D2390">
        <v>2020</v>
      </c>
      <c r="E2390">
        <v>0</v>
      </c>
      <c r="F2390">
        <v>1000000</v>
      </c>
      <c r="G2390" s="16">
        <v>1</v>
      </c>
      <c r="H2390" s="16">
        <v>1</v>
      </c>
      <c r="I2390" s="16">
        <v>1</v>
      </c>
      <c r="J2390" s="16">
        <v>1</v>
      </c>
      <c r="K2390" s="16">
        <v>1</v>
      </c>
      <c r="L2390" s="16">
        <v>1</v>
      </c>
      <c r="M2390" s="16">
        <v>1</v>
      </c>
    </row>
    <row r="2391" spans="2:13" x14ac:dyDescent="0.25">
      <c r="B2391">
        <v>58</v>
      </c>
      <c r="C2391" t="s">
        <v>520</v>
      </c>
      <c r="D2391">
        <v>2021</v>
      </c>
      <c r="E2391">
        <v>0</v>
      </c>
      <c r="F2391">
        <v>1000000</v>
      </c>
      <c r="G2391" s="16">
        <v>1</v>
      </c>
      <c r="H2391" s="16">
        <v>1</v>
      </c>
      <c r="I2391" s="16">
        <v>1</v>
      </c>
      <c r="J2391" s="16">
        <v>1</v>
      </c>
      <c r="K2391" s="16">
        <v>1</v>
      </c>
      <c r="L2391" s="16">
        <v>1</v>
      </c>
      <c r="M2391" s="16">
        <v>1</v>
      </c>
    </row>
    <row r="2392" spans="2:13" x14ac:dyDescent="0.25">
      <c r="B2392">
        <v>58</v>
      </c>
      <c r="C2392" t="s">
        <v>520</v>
      </c>
      <c r="D2392">
        <v>2022</v>
      </c>
      <c r="E2392">
        <v>0</v>
      </c>
      <c r="F2392">
        <v>1000000</v>
      </c>
      <c r="G2392" s="16">
        <v>1</v>
      </c>
      <c r="H2392" s="16">
        <v>1</v>
      </c>
      <c r="I2392" s="16">
        <v>1</v>
      </c>
      <c r="J2392" s="16">
        <v>1</v>
      </c>
      <c r="K2392" s="16">
        <v>1</v>
      </c>
      <c r="L2392" s="16">
        <v>1</v>
      </c>
      <c r="M2392" s="16">
        <v>1</v>
      </c>
    </row>
    <row r="2393" spans="2:13" x14ac:dyDescent="0.25">
      <c r="B2393">
        <v>58</v>
      </c>
      <c r="C2393" t="s">
        <v>520</v>
      </c>
      <c r="D2393">
        <v>2023</v>
      </c>
      <c r="E2393">
        <v>0</v>
      </c>
      <c r="F2393">
        <v>1000000</v>
      </c>
      <c r="G2393" s="16">
        <v>1</v>
      </c>
      <c r="H2393" s="16">
        <v>1</v>
      </c>
      <c r="I2393" s="16">
        <v>1</v>
      </c>
      <c r="J2393" s="16">
        <v>1</v>
      </c>
      <c r="K2393" s="16">
        <v>1</v>
      </c>
      <c r="L2393" s="16">
        <v>1</v>
      </c>
      <c r="M2393" s="16">
        <v>1</v>
      </c>
    </row>
    <row r="2394" spans="2:13" x14ac:dyDescent="0.25">
      <c r="B2394">
        <v>58</v>
      </c>
      <c r="C2394" t="s">
        <v>520</v>
      </c>
      <c r="D2394">
        <v>2024</v>
      </c>
      <c r="E2394">
        <v>0</v>
      </c>
      <c r="F2394">
        <v>1000000</v>
      </c>
      <c r="G2394" s="16">
        <v>1</v>
      </c>
      <c r="H2394" s="16">
        <v>1</v>
      </c>
      <c r="I2394" s="16">
        <v>1</v>
      </c>
      <c r="J2394" s="16">
        <v>1</v>
      </c>
      <c r="K2394" s="16">
        <v>1</v>
      </c>
      <c r="L2394" s="16">
        <v>1</v>
      </c>
      <c r="M2394" s="16">
        <v>1</v>
      </c>
    </row>
    <row r="2395" spans="2:13" x14ac:dyDescent="0.25">
      <c r="B2395">
        <v>58</v>
      </c>
      <c r="C2395" t="s">
        <v>520</v>
      </c>
      <c r="D2395">
        <v>2025</v>
      </c>
      <c r="E2395">
        <v>0</v>
      </c>
      <c r="F2395">
        <v>1000000</v>
      </c>
      <c r="G2395" s="16">
        <v>1</v>
      </c>
      <c r="H2395" s="16">
        <v>1</v>
      </c>
      <c r="I2395" s="16">
        <v>1</v>
      </c>
      <c r="J2395" s="16">
        <v>1</v>
      </c>
      <c r="K2395" s="16">
        <v>1</v>
      </c>
      <c r="L2395" s="16">
        <v>1</v>
      </c>
      <c r="M2395" s="16">
        <v>1</v>
      </c>
    </row>
    <row r="2396" spans="2:13" x14ac:dyDescent="0.25">
      <c r="B2396">
        <v>58</v>
      </c>
      <c r="C2396" t="s">
        <v>520</v>
      </c>
      <c r="D2396">
        <v>2026</v>
      </c>
      <c r="E2396">
        <v>0</v>
      </c>
      <c r="F2396">
        <v>1000000</v>
      </c>
      <c r="G2396" s="16">
        <v>1</v>
      </c>
      <c r="H2396" s="16">
        <v>1</v>
      </c>
      <c r="I2396" s="16">
        <v>1</v>
      </c>
      <c r="J2396" s="16">
        <v>1</v>
      </c>
      <c r="K2396" s="16">
        <v>1</v>
      </c>
      <c r="L2396" s="16">
        <v>1</v>
      </c>
      <c r="M2396" s="16">
        <v>1</v>
      </c>
    </row>
    <row r="2397" spans="2:13" x14ac:dyDescent="0.25">
      <c r="B2397">
        <v>58</v>
      </c>
      <c r="C2397" t="s">
        <v>520</v>
      </c>
      <c r="D2397">
        <v>2027</v>
      </c>
      <c r="E2397">
        <v>0</v>
      </c>
      <c r="F2397">
        <v>1000000</v>
      </c>
      <c r="G2397" s="16">
        <v>1</v>
      </c>
      <c r="H2397" s="16">
        <v>1</v>
      </c>
      <c r="I2397" s="16">
        <v>1</v>
      </c>
      <c r="J2397" s="16">
        <v>1</v>
      </c>
      <c r="K2397" s="16">
        <v>1</v>
      </c>
      <c r="L2397" s="16">
        <v>1</v>
      </c>
      <c r="M2397" s="16">
        <v>1</v>
      </c>
    </row>
    <row r="2398" spans="2:13" x14ac:dyDescent="0.25">
      <c r="B2398">
        <v>58</v>
      </c>
      <c r="C2398" t="s">
        <v>520</v>
      </c>
      <c r="D2398">
        <v>2028</v>
      </c>
      <c r="E2398">
        <v>0</v>
      </c>
      <c r="F2398">
        <v>1000000</v>
      </c>
      <c r="G2398" s="16">
        <v>1</v>
      </c>
      <c r="H2398" s="16">
        <v>1</v>
      </c>
      <c r="I2398" s="16">
        <v>1</v>
      </c>
      <c r="J2398" s="16">
        <v>1</v>
      </c>
      <c r="K2398" s="16">
        <v>1</v>
      </c>
      <c r="L2398" s="16">
        <v>1</v>
      </c>
      <c r="M2398" s="16">
        <v>1</v>
      </c>
    </row>
    <row r="2399" spans="2:13" x14ac:dyDescent="0.25">
      <c r="B2399">
        <v>58</v>
      </c>
      <c r="C2399" t="s">
        <v>520</v>
      </c>
      <c r="D2399">
        <v>2029</v>
      </c>
      <c r="E2399">
        <v>0</v>
      </c>
      <c r="F2399">
        <v>1000000</v>
      </c>
      <c r="G2399" s="16">
        <v>1</v>
      </c>
      <c r="H2399" s="16">
        <v>1</v>
      </c>
      <c r="I2399" s="16">
        <v>1</v>
      </c>
      <c r="J2399" s="16">
        <v>1</v>
      </c>
      <c r="K2399" s="16">
        <v>1</v>
      </c>
      <c r="L2399" s="16">
        <v>1</v>
      </c>
      <c r="M2399" s="16">
        <v>1</v>
      </c>
    </row>
    <row r="2400" spans="2:13" x14ac:dyDescent="0.25">
      <c r="B2400">
        <v>58</v>
      </c>
      <c r="C2400" t="s">
        <v>520</v>
      </c>
      <c r="D2400">
        <v>2030</v>
      </c>
      <c r="E2400">
        <v>0</v>
      </c>
      <c r="F2400">
        <v>1000000</v>
      </c>
      <c r="G2400" s="16">
        <v>1</v>
      </c>
      <c r="H2400" s="16">
        <v>1</v>
      </c>
      <c r="I2400" s="16">
        <v>1</v>
      </c>
      <c r="J2400" s="16">
        <v>1</v>
      </c>
      <c r="K2400" s="16">
        <v>1</v>
      </c>
      <c r="L2400" s="16">
        <v>1</v>
      </c>
      <c r="M2400" s="16">
        <v>1</v>
      </c>
    </row>
    <row r="2401" spans="2:13" x14ac:dyDescent="0.25">
      <c r="B2401">
        <v>58</v>
      </c>
      <c r="C2401" t="s">
        <v>520</v>
      </c>
      <c r="D2401">
        <v>2031</v>
      </c>
      <c r="E2401">
        <v>0</v>
      </c>
      <c r="F2401">
        <v>1000000</v>
      </c>
      <c r="G2401" s="16">
        <v>1</v>
      </c>
      <c r="H2401" s="16">
        <v>1</v>
      </c>
      <c r="I2401" s="16">
        <v>1</v>
      </c>
      <c r="J2401" s="16">
        <v>1</v>
      </c>
      <c r="K2401" s="16">
        <v>1</v>
      </c>
      <c r="L2401" s="16">
        <v>1</v>
      </c>
      <c r="M2401" s="16">
        <v>1</v>
      </c>
    </row>
    <row r="2402" spans="2:13" x14ac:dyDescent="0.25">
      <c r="B2402">
        <v>58</v>
      </c>
      <c r="C2402" t="s">
        <v>520</v>
      </c>
      <c r="D2402">
        <v>2032</v>
      </c>
      <c r="E2402">
        <v>0</v>
      </c>
      <c r="F2402">
        <v>1000000</v>
      </c>
      <c r="G2402" s="16">
        <v>1</v>
      </c>
      <c r="H2402" s="16">
        <v>1</v>
      </c>
      <c r="I2402" s="16">
        <v>1</v>
      </c>
      <c r="J2402" s="16">
        <v>1</v>
      </c>
      <c r="K2402" s="16">
        <v>1</v>
      </c>
      <c r="L2402" s="16">
        <v>1</v>
      </c>
      <c r="M2402" s="16">
        <v>1</v>
      </c>
    </row>
    <row r="2403" spans="2:13" x14ac:dyDescent="0.25">
      <c r="B2403">
        <v>58</v>
      </c>
      <c r="C2403" t="s">
        <v>520</v>
      </c>
      <c r="D2403">
        <v>2033</v>
      </c>
      <c r="E2403">
        <v>0</v>
      </c>
      <c r="F2403">
        <v>1000000</v>
      </c>
      <c r="G2403" s="16">
        <v>1</v>
      </c>
      <c r="H2403" s="16">
        <v>1</v>
      </c>
      <c r="I2403" s="16">
        <v>1</v>
      </c>
      <c r="J2403" s="16">
        <v>1</v>
      </c>
      <c r="K2403" s="16">
        <v>1</v>
      </c>
      <c r="L2403" s="16">
        <v>1</v>
      </c>
      <c r="M2403" s="16">
        <v>1</v>
      </c>
    </row>
    <row r="2404" spans="2:13" x14ac:dyDescent="0.25">
      <c r="B2404">
        <v>58</v>
      </c>
      <c r="C2404" t="s">
        <v>520</v>
      </c>
      <c r="D2404">
        <v>2034</v>
      </c>
      <c r="E2404">
        <v>0</v>
      </c>
      <c r="F2404">
        <v>1000000</v>
      </c>
      <c r="G2404" s="16">
        <v>1</v>
      </c>
      <c r="H2404" s="16">
        <v>1</v>
      </c>
      <c r="I2404" s="16">
        <v>1</v>
      </c>
      <c r="J2404" s="16">
        <v>1</v>
      </c>
      <c r="K2404" s="16">
        <v>1</v>
      </c>
      <c r="L2404" s="16">
        <v>1</v>
      </c>
      <c r="M2404" s="16">
        <v>1</v>
      </c>
    </row>
    <row r="2405" spans="2:13" x14ac:dyDescent="0.25">
      <c r="B2405">
        <v>58</v>
      </c>
      <c r="C2405" t="s">
        <v>520</v>
      </c>
      <c r="D2405">
        <v>2035</v>
      </c>
      <c r="E2405">
        <v>0</v>
      </c>
      <c r="F2405">
        <v>1000000</v>
      </c>
      <c r="G2405" s="16">
        <v>1</v>
      </c>
      <c r="H2405" s="16">
        <v>1</v>
      </c>
      <c r="I2405" s="16">
        <v>1</v>
      </c>
      <c r="J2405" s="16">
        <v>1</v>
      </c>
      <c r="K2405" s="16">
        <v>1</v>
      </c>
      <c r="L2405" s="16">
        <v>1</v>
      </c>
      <c r="M2405" s="16">
        <v>1</v>
      </c>
    </row>
    <row r="2406" spans="2:13" x14ac:dyDescent="0.25">
      <c r="B2406">
        <v>58</v>
      </c>
      <c r="C2406" t="s">
        <v>520</v>
      </c>
      <c r="D2406">
        <v>2036</v>
      </c>
      <c r="E2406">
        <v>0</v>
      </c>
      <c r="F2406">
        <v>1000000</v>
      </c>
      <c r="G2406" s="16">
        <v>1</v>
      </c>
      <c r="H2406" s="16">
        <v>1</v>
      </c>
      <c r="I2406" s="16">
        <v>1</v>
      </c>
      <c r="J2406" s="16">
        <v>1</v>
      </c>
      <c r="K2406" s="16">
        <v>1</v>
      </c>
      <c r="L2406" s="16">
        <v>1</v>
      </c>
      <c r="M2406" s="16">
        <v>1</v>
      </c>
    </row>
    <row r="2407" spans="2:13" x14ac:dyDescent="0.25">
      <c r="B2407">
        <v>58</v>
      </c>
      <c r="C2407" t="s">
        <v>520</v>
      </c>
      <c r="D2407">
        <v>2037</v>
      </c>
      <c r="E2407">
        <v>0</v>
      </c>
      <c r="F2407">
        <v>1000000</v>
      </c>
      <c r="G2407" s="16">
        <v>1</v>
      </c>
      <c r="H2407" s="16">
        <v>1</v>
      </c>
      <c r="I2407" s="16">
        <v>1</v>
      </c>
      <c r="J2407" s="16">
        <v>1</v>
      </c>
      <c r="K2407" s="16">
        <v>1</v>
      </c>
      <c r="L2407" s="16">
        <v>1</v>
      </c>
      <c r="M2407" s="16">
        <v>1</v>
      </c>
    </row>
    <row r="2408" spans="2:13" x14ac:dyDescent="0.25">
      <c r="B2408">
        <v>58</v>
      </c>
      <c r="C2408" t="s">
        <v>520</v>
      </c>
      <c r="D2408">
        <v>2038</v>
      </c>
      <c r="E2408">
        <v>0</v>
      </c>
      <c r="F2408">
        <v>1000000</v>
      </c>
      <c r="G2408" s="16">
        <v>1</v>
      </c>
      <c r="H2408" s="16">
        <v>1</v>
      </c>
      <c r="I2408" s="16">
        <v>1</v>
      </c>
      <c r="J2408" s="16">
        <v>1</v>
      </c>
      <c r="K2408" s="16">
        <v>1</v>
      </c>
      <c r="L2408" s="16">
        <v>1</v>
      </c>
      <c r="M2408" s="16">
        <v>1</v>
      </c>
    </row>
    <row r="2409" spans="2:13" x14ac:dyDescent="0.25">
      <c r="B2409">
        <v>58</v>
      </c>
      <c r="C2409" t="s">
        <v>520</v>
      </c>
      <c r="D2409">
        <v>2039</v>
      </c>
      <c r="E2409">
        <v>0</v>
      </c>
      <c r="F2409">
        <v>1000000</v>
      </c>
      <c r="G2409" s="16">
        <v>1</v>
      </c>
      <c r="H2409" s="16">
        <v>1</v>
      </c>
      <c r="I2409" s="16">
        <v>1</v>
      </c>
      <c r="J2409" s="16">
        <v>1</v>
      </c>
      <c r="K2409" s="16">
        <v>1</v>
      </c>
      <c r="L2409" s="16">
        <v>1</v>
      </c>
      <c r="M2409" s="16">
        <v>1</v>
      </c>
    </row>
    <row r="2410" spans="2:13" x14ac:dyDescent="0.25">
      <c r="B2410">
        <v>58</v>
      </c>
      <c r="C2410" t="s">
        <v>520</v>
      </c>
      <c r="D2410">
        <v>2040</v>
      </c>
      <c r="E2410">
        <v>0</v>
      </c>
      <c r="F2410">
        <v>1000000</v>
      </c>
      <c r="G2410" s="16">
        <v>1</v>
      </c>
      <c r="H2410" s="16">
        <v>1</v>
      </c>
      <c r="I2410" s="16">
        <v>1</v>
      </c>
      <c r="J2410" s="16">
        <v>1</v>
      </c>
      <c r="K2410" s="16">
        <v>1</v>
      </c>
      <c r="L2410" s="16">
        <v>1</v>
      </c>
      <c r="M2410" s="16">
        <v>1</v>
      </c>
    </row>
    <row r="2411" spans="2:13" x14ac:dyDescent="0.25">
      <c r="B2411">
        <v>58</v>
      </c>
      <c r="C2411" t="s">
        <v>520</v>
      </c>
      <c r="D2411">
        <v>2041</v>
      </c>
      <c r="E2411">
        <v>0</v>
      </c>
      <c r="F2411">
        <v>1000000</v>
      </c>
      <c r="G2411" s="16">
        <v>1</v>
      </c>
      <c r="H2411" s="16">
        <v>1</v>
      </c>
      <c r="I2411" s="16">
        <v>1</v>
      </c>
      <c r="J2411" s="16">
        <v>1</v>
      </c>
      <c r="K2411" s="16">
        <v>1</v>
      </c>
      <c r="L2411" s="16">
        <v>1</v>
      </c>
      <c r="M2411" s="16">
        <v>1</v>
      </c>
    </row>
    <row r="2412" spans="2:13" x14ac:dyDescent="0.25">
      <c r="B2412">
        <v>58</v>
      </c>
      <c r="C2412" t="s">
        <v>520</v>
      </c>
      <c r="D2412">
        <v>2042</v>
      </c>
      <c r="E2412">
        <v>0</v>
      </c>
      <c r="F2412">
        <v>1000000</v>
      </c>
      <c r="G2412" s="16">
        <v>1</v>
      </c>
      <c r="H2412" s="16">
        <v>1</v>
      </c>
      <c r="I2412" s="16">
        <v>1</v>
      </c>
      <c r="J2412" s="16">
        <v>1</v>
      </c>
      <c r="K2412" s="16">
        <v>1</v>
      </c>
      <c r="L2412" s="16">
        <v>1</v>
      </c>
      <c r="M2412" s="16">
        <v>1</v>
      </c>
    </row>
    <row r="2413" spans="2:13" x14ac:dyDescent="0.25">
      <c r="B2413">
        <v>58</v>
      </c>
      <c r="C2413" t="s">
        <v>520</v>
      </c>
      <c r="D2413">
        <v>2043</v>
      </c>
      <c r="E2413">
        <v>0</v>
      </c>
      <c r="F2413">
        <v>1000000</v>
      </c>
      <c r="G2413" s="16">
        <v>1</v>
      </c>
      <c r="H2413" s="16">
        <v>1</v>
      </c>
      <c r="I2413" s="16">
        <v>1</v>
      </c>
      <c r="J2413" s="16">
        <v>1</v>
      </c>
      <c r="K2413" s="16">
        <v>1</v>
      </c>
      <c r="L2413" s="16">
        <v>1</v>
      </c>
      <c r="M2413" s="16">
        <v>1</v>
      </c>
    </row>
    <row r="2414" spans="2:13" x14ac:dyDescent="0.25">
      <c r="B2414">
        <v>58</v>
      </c>
      <c r="C2414" t="s">
        <v>520</v>
      </c>
      <c r="D2414">
        <v>2044</v>
      </c>
      <c r="E2414">
        <v>0</v>
      </c>
      <c r="F2414">
        <v>1000000</v>
      </c>
      <c r="G2414" s="16">
        <v>1</v>
      </c>
      <c r="H2414" s="16">
        <v>1</v>
      </c>
      <c r="I2414" s="16">
        <v>1</v>
      </c>
      <c r="J2414" s="16">
        <v>1</v>
      </c>
      <c r="K2414" s="16">
        <v>1</v>
      </c>
      <c r="L2414" s="16">
        <v>1</v>
      </c>
      <c r="M2414" s="16">
        <v>1</v>
      </c>
    </row>
    <row r="2415" spans="2:13" x14ac:dyDescent="0.25">
      <c r="B2415">
        <v>58</v>
      </c>
      <c r="C2415" t="s">
        <v>520</v>
      </c>
      <c r="D2415">
        <v>2045</v>
      </c>
      <c r="E2415">
        <v>0</v>
      </c>
      <c r="F2415">
        <v>1000000</v>
      </c>
      <c r="G2415" s="16">
        <v>1</v>
      </c>
      <c r="H2415" s="16">
        <v>1</v>
      </c>
      <c r="I2415" s="16">
        <v>1</v>
      </c>
      <c r="J2415" s="16">
        <v>1</v>
      </c>
      <c r="K2415" s="16">
        <v>1</v>
      </c>
      <c r="L2415" s="16">
        <v>1</v>
      </c>
      <c r="M2415" s="16">
        <v>1</v>
      </c>
    </row>
    <row r="2416" spans="2:13" x14ac:dyDescent="0.25">
      <c r="B2416">
        <v>58</v>
      </c>
      <c r="C2416" t="s">
        <v>520</v>
      </c>
      <c r="D2416">
        <v>2046</v>
      </c>
      <c r="E2416">
        <v>0</v>
      </c>
      <c r="F2416">
        <v>1000000</v>
      </c>
      <c r="G2416" s="16">
        <v>1</v>
      </c>
      <c r="H2416" s="16">
        <v>1</v>
      </c>
      <c r="I2416" s="16">
        <v>1</v>
      </c>
      <c r="J2416" s="16">
        <v>1</v>
      </c>
      <c r="K2416" s="16">
        <v>1</v>
      </c>
      <c r="L2416" s="16">
        <v>1</v>
      </c>
      <c r="M2416" s="16">
        <v>1</v>
      </c>
    </row>
    <row r="2417" spans="2:13" x14ac:dyDescent="0.25">
      <c r="B2417">
        <v>58</v>
      </c>
      <c r="C2417" t="s">
        <v>520</v>
      </c>
      <c r="D2417">
        <v>2047</v>
      </c>
      <c r="E2417">
        <v>0</v>
      </c>
      <c r="F2417">
        <v>1000000</v>
      </c>
      <c r="G2417" s="16">
        <v>1</v>
      </c>
      <c r="H2417" s="16">
        <v>1</v>
      </c>
      <c r="I2417" s="16">
        <v>1</v>
      </c>
      <c r="J2417" s="16">
        <v>1</v>
      </c>
      <c r="K2417" s="16">
        <v>1</v>
      </c>
      <c r="L2417" s="16">
        <v>1</v>
      </c>
      <c r="M2417" s="16">
        <v>1</v>
      </c>
    </row>
    <row r="2418" spans="2:13" x14ac:dyDescent="0.25">
      <c r="B2418">
        <v>58</v>
      </c>
      <c r="C2418" t="s">
        <v>520</v>
      </c>
      <c r="D2418">
        <v>2048</v>
      </c>
      <c r="E2418">
        <v>0</v>
      </c>
      <c r="F2418">
        <v>1000000</v>
      </c>
      <c r="G2418" s="16">
        <v>1</v>
      </c>
      <c r="H2418" s="16">
        <v>1</v>
      </c>
      <c r="I2418" s="16">
        <v>1</v>
      </c>
      <c r="J2418" s="16">
        <v>1</v>
      </c>
      <c r="K2418" s="16">
        <v>1</v>
      </c>
      <c r="L2418" s="16">
        <v>1</v>
      </c>
      <c r="M2418" s="16">
        <v>1</v>
      </c>
    </row>
    <row r="2419" spans="2:13" x14ac:dyDescent="0.25">
      <c r="B2419">
        <v>58</v>
      </c>
      <c r="C2419" t="s">
        <v>520</v>
      </c>
      <c r="D2419">
        <v>2049</v>
      </c>
      <c r="E2419">
        <v>0</v>
      </c>
      <c r="F2419">
        <v>1000000</v>
      </c>
      <c r="G2419" s="16">
        <v>1</v>
      </c>
      <c r="H2419" s="16">
        <v>1</v>
      </c>
      <c r="I2419" s="16">
        <v>1</v>
      </c>
      <c r="J2419" s="16">
        <v>1</v>
      </c>
      <c r="K2419" s="16">
        <v>1</v>
      </c>
      <c r="L2419" s="16">
        <v>1</v>
      </c>
      <c r="M2419" s="16">
        <v>1</v>
      </c>
    </row>
    <row r="2420" spans="2:13" x14ac:dyDescent="0.25">
      <c r="B2420">
        <v>58</v>
      </c>
      <c r="C2420" t="s">
        <v>520</v>
      </c>
      <c r="D2420">
        <v>2050</v>
      </c>
      <c r="E2420">
        <v>0</v>
      </c>
      <c r="F2420">
        <v>1000000</v>
      </c>
      <c r="G2420" s="16">
        <v>1</v>
      </c>
      <c r="H2420" s="16">
        <v>1</v>
      </c>
      <c r="I2420" s="16">
        <v>1</v>
      </c>
      <c r="J2420" s="16">
        <v>1</v>
      </c>
      <c r="K2420" s="16">
        <v>1</v>
      </c>
      <c r="L2420" s="16">
        <v>1</v>
      </c>
      <c r="M2420" s="16">
        <v>1</v>
      </c>
    </row>
    <row r="2421" spans="2:13" x14ac:dyDescent="0.25">
      <c r="B2421">
        <v>59</v>
      </c>
      <c r="C2421" t="s">
        <v>530</v>
      </c>
      <c r="D2421">
        <v>2020</v>
      </c>
      <c r="E2421">
        <v>0</v>
      </c>
      <c r="F2421">
        <v>1000000</v>
      </c>
      <c r="G2421" s="16">
        <v>1</v>
      </c>
      <c r="H2421" s="16">
        <v>1</v>
      </c>
      <c r="I2421" s="16">
        <v>1</v>
      </c>
      <c r="J2421" s="16">
        <v>1</v>
      </c>
      <c r="K2421" s="16">
        <v>1</v>
      </c>
      <c r="L2421" s="16">
        <v>1</v>
      </c>
      <c r="M2421" s="16">
        <v>1</v>
      </c>
    </row>
    <row r="2422" spans="2:13" x14ac:dyDescent="0.25">
      <c r="B2422">
        <v>59</v>
      </c>
      <c r="C2422" t="s">
        <v>530</v>
      </c>
      <c r="D2422">
        <v>2021</v>
      </c>
      <c r="E2422">
        <v>0</v>
      </c>
      <c r="F2422">
        <v>1000000</v>
      </c>
      <c r="G2422" s="16">
        <v>1</v>
      </c>
      <c r="H2422" s="16">
        <v>1</v>
      </c>
      <c r="I2422" s="16">
        <v>1</v>
      </c>
      <c r="J2422" s="16">
        <v>1</v>
      </c>
      <c r="K2422" s="16">
        <v>1</v>
      </c>
      <c r="L2422" s="16">
        <v>1</v>
      </c>
      <c r="M2422" s="16">
        <v>1</v>
      </c>
    </row>
    <row r="2423" spans="2:13" x14ac:dyDescent="0.25">
      <c r="B2423">
        <v>59</v>
      </c>
      <c r="C2423" t="s">
        <v>530</v>
      </c>
      <c r="D2423">
        <v>2022</v>
      </c>
      <c r="E2423">
        <v>0</v>
      </c>
      <c r="F2423">
        <v>1000000</v>
      </c>
      <c r="G2423" s="16">
        <v>1</v>
      </c>
      <c r="H2423" s="16">
        <v>1</v>
      </c>
      <c r="I2423" s="16">
        <v>1</v>
      </c>
      <c r="J2423" s="16">
        <v>1</v>
      </c>
      <c r="K2423" s="16">
        <v>1</v>
      </c>
      <c r="L2423" s="16">
        <v>1</v>
      </c>
      <c r="M2423" s="16">
        <v>1</v>
      </c>
    </row>
    <row r="2424" spans="2:13" x14ac:dyDescent="0.25">
      <c r="B2424">
        <v>59</v>
      </c>
      <c r="C2424" t="s">
        <v>530</v>
      </c>
      <c r="D2424">
        <v>2023</v>
      </c>
      <c r="E2424">
        <v>0</v>
      </c>
      <c r="F2424">
        <v>1000000</v>
      </c>
      <c r="G2424" s="16">
        <v>1</v>
      </c>
      <c r="H2424" s="16">
        <v>1</v>
      </c>
      <c r="I2424" s="16">
        <v>1</v>
      </c>
      <c r="J2424" s="16">
        <v>1</v>
      </c>
      <c r="K2424" s="16">
        <v>1</v>
      </c>
      <c r="L2424" s="16">
        <v>1</v>
      </c>
      <c r="M2424" s="16">
        <v>1</v>
      </c>
    </row>
    <row r="2425" spans="2:13" x14ac:dyDescent="0.25">
      <c r="B2425">
        <v>59</v>
      </c>
      <c r="C2425" t="s">
        <v>530</v>
      </c>
      <c r="D2425">
        <v>2024</v>
      </c>
      <c r="E2425">
        <v>0</v>
      </c>
      <c r="F2425">
        <v>1000000</v>
      </c>
      <c r="G2425" s="16">
        <v>1</v>
      </c>
      <c r="H2425" s="16">
        <v>1</v>
      </c>
      <c r="I2425" s="16">
        <v>1</v>
      </c>
      <c r="J2425" s="16">
        <v>1</v>
      </c>
      <c r="K2425" s="16">
        <v>1</v>
      </c>
      <c r="L2425" s="16">
        <v>1</v>
      </c>
      <c r="M2425" s="16">
        <v>1</v>
      </c>
    </row>
    <row r="2426" spans="2:13" x14ac:dyDescent="0.25">
      <c r="B2426">
        <v>59</v>
      </c>
      <c r="C2426" t="s">
        <v>530</v>
      </c>
      <c r="D2426">
        <v>2025</v>
      </c>
      <c r="E2426">
        <v>0</v>
      </c>
      <c r="F2426">
        <v>1000000</v>
      </c>
      <c r="G2426" s="16">
        <v>1</v>
      </c>
      <c r="H2426" s="16">
        <v>1</v>
      </c>
      <c r="I2426" s="16">
        <v>1</v>
      </c>
      <c r="J2426" s="16">
        <v>1</v>
      </c>
      <c r="K2426" s="16">
        <v>1</v>
      </c>
      <c r="L2426" s="16">
        <v>1</v>
      </c>
      <c r="M2426" s="16">
        <v>1</v>
      </c>
    </row>
    <row r="2427" spans="2:13" x14ac:dyDescent="0.25">
      <c r="B2427">
        <v>59</v>
      </c>
      <c r="C2427" t="s">
        <v>530</v>
      </c>
      <c r="D2427">
        <v>2026</v>
      </c>
      <c r="E2427">
        <v>0</v>
      </c>
      <c r="F2427">
        <v>1000000</v>
      </c>
      <c r="G2427" s="16">
        <v>1</v>
      </c>
      <c r="H2427" s="16">
        <v>1</v>
      </c>
      <c r="I2427" s="16">
        <v>1</v>
      </c>
      <c r="J2427" s="16">
        <v>1</v>
      </c>
      <c r="K2427" s="16">
        <v>1</v>
      </c>
      <c r="L2427" s="16">
        <v>1</v>
      </c>
      <c r="M2427" s="16">
        <v>1</v>
      </c>
    </row>
    <row r="2428" spans="2:13" x14ac:dyDescent="0.25">
      <c r="B2428">
        <v>59</v>
      </c>
      <c r="C2428" t="s">
        <v>530</v>
      </c>
      <c r="D2428">
        <v>2027</v>
      </c>
      <c r="E2428">
        <v>0</v>
      </c>
      <c r="F2428">
        <v>1000000</v>
      </c>
      <c r="G2428" s="16">
        <v>1</v>
      </c>
      <c r="H2428" s="16">
        <v>1</v>
      </c>
      <c r="I2428" s="16">
        <v>1</v>
      </c>
      <c r="J2428" s="16">
        <v>1</v>
      </c>
      <c r="K2428" s="16">
        <v>1</v>
      </c>
      <c r="L2428" s="16">
        <v>1</v>
      </c>
      <c r="M2428" s="16">
        <v>1</v>
      </c>
    </row>
    <row r="2429" spans="2:13" x14ac:dyDescent="0.25">
      <c r="B2429">
        <v>59</v>
      </c>
      <c r="C2429" t="s">
        <v>530</v>
      </c>
      <c r="D2429">
        <v>2028</v>
      </c>
      <c r="E2429">
        <v>0</v>
      </c>
      <c r="F2429">
        <v>1000000</v>
      </c>
      <c r="G2429" s="16">
        <v>1</v>
      </c>
      <c r="H2429" s="16">
        <v>1</v>
      </c>
      <c r="I2429" s="16">
        <v>1</v>
      </c>
      <c r="J2429" s="16">
        <v>1</v>
      </c>
      <c r="K2429" s="16">
        <v>1</v>
      </c>
      <c r="L2429" s="16">
        <v>1</v>
      </c>
      <c r="M2429" s="16">
        <v>1</v>
      </c>
    </row>
    <row r="2430" spans="2:13" x14ac:dyDescent="0.25">
      <c r="B2430">
        <v>59</v>
      </c>
      <c r="C2430" t="s">
        <v>530</v>
      </c>
      <c r="D2430">
        <v>2029</v>
      </c>
      <c r="E2430">
        <v>0</v>
      </c>
      <c r="F2430">
        <v>1000000</v>
      </c>
      <c r="G2430" s="16">
        <v>1</v>
      </c>
      <c r="H2430" s="16">
        <v>1</v>
      </c>
      <c r="I2430" s="16">
        <v>1</v>
      </c>
      <c r="J2430" s="16">
        <v>1</v>
      </c>
      <c r="K2430" s="16">
        <v>1</v>
      </c>
      <c r="L2430" s="16">
        <v>1</v>
      </c>
      <c r="M2430" s="16">
        <v>1</v>
      </c>
    </row>
    <row r="2431" spans="2:13" x14ac:dyDescent="0.25">
      <c r="B2431">
        <v>59</v>
      </c>
      <c r="C2431" t="s">
        <v>530</v>
      </c>
      <c r="D2431">
        <v>2030</v>
      </c>
      <c r="E2431">
        <v>0</v>
      </c>
      <c r="F2431">
        <v>1000000</v>
      </c>
      <c r="G2431" s="16">
        <v>1</v>
      </c>
      <c r="H2431" s="16">
        <v>1</v>
      </c>
      <c r="I2431" s="16">
        <v>1</v>
      </c>
      <c r="J2431" s="16">
        <v>1</v>
      </c>
      <c r="K2431" s="16">
        <v>1</v>
      </c>
      <c r="L2431" s="16">
        <v>1</v>
      </c>
      <c r="M2431" s="16">
        <v>1</v>
      </c>
    </row>
    <row r="2432" spans="2:13" x14ac:dyDescent="0.25">
      <c r="B2432">
        <v>59</v>
      </c>
      <c r="C2432" t="s">
        <v>530</v>
      </c>
      <c r="D2432">
        <v>2031</v>
      </c>
      <c r="E2432">
        <v>0</v>
      </c>
      <c r="F2432">
        <v>1000000</v>
      </c>
      <c r="G2432" s="16">
        <v>1</v>
      </c>
      <c r="H2432" s="16">
        <v>1</v>
      </c>
      <c r="I2432" s="16">
        <v>1</v>
      </c>
      <c r="J2432" s="16">
        <v>1</v>
      </c>
      <c r="K2432" s="16">
        <v>1</v>
      </c>
      <c r="L2432" s="16">
        <v>1</v>
      </c>
      <c r="M2432" s="16">
        <v>1</v>
      </c>
    </row>
    <row r="2433" spans="2:13" x14ac:dyDescent="0.25">
      <c r="B2433">
        <v>59</v>
      </c>
      <c r="C2433" t="s">
        <v>530</v>
      </c>
      <c r="D2433">
        <v>2032</v>
      </c>
      <c r="E2433">
        <v>0</v>
      </c>
      <c r="F2433">
        <v>1000000</v>
      </c>
      <c r="G2433" s="16">
        <v>1</v>
      </c>
      <c r="H2433" s="16">
        <v>1</v>
      </c>
      <c r="I2433" s="16">
        <v>1</v>
      </c>
      <c r="J2433" s="16">
        <v>1</v>
      </c>
      <c r="K2433" s="16">
        <v>1</v>
      </c>
      <c r="L2433" s="16">
        <v>1</v>
      </c>
      <c r="M2433" s="16">
        <v>1</v>
      </c>
    </row>
    <row r="2434" spans="2:13" x14ac:dyDescent="0.25">
      <c r="B2434">
        <v>59</v>
      </c>
      <c r="C2434" t="s">
        <v>530</v>
      </c>
      <c r="D2434">
        <v>2033</v>
      </c>
      <c r="E2434">
        <v>0</v>
      </c>
      <c r="F2434">
        <v>1000000</v>
      </c>
      <c r="G2434" s="16">
        <v>1</v>
      </c>
      <c r="H2434" s="16">
        <v>1</v>
      </c>
      <c r="I2434" s="16">
        <v>1</v>
      </c>
      <c r="J2434" s="16">
        <v>1</v>
      </c>
      <c r="K2434" s="16">
        <v>1</v>
      </c>
      <c r="L2434" s="16">
        <v>1</v>
      </c>
      <c r="M2434" s="16">
        <v>1</v>
      </c>
    </row>
    <row r="2435" spans="2:13" x14ac:dyDescent="0.25">
      <c r="B2435">
        <v>59</v>
      </c>
      <c r="C2435" t="s">
        <v>530</v>
      </c>
      <c r="D2435">
        <v>2034</v>
      </c>
      <c r="E2435">
        <v>0</v>
      </c>
      <c r="F2435">
        <v>1000000</v>
      </c>
      <c r="G2435" s="16">
        <v>1</v>
      </c>
      <c r="H2435" s="16">
        <v>1</v>
      </c>
      <c r="I2435" s="16">
        <v>1</v>
      </c>
      <c r="J2435" s="16">
        <v>1</v>
      </c>
      <c r="K2435" s="16">
        <v>1</v>
      </c>
      <c r="L2435" s="16">
        <v>1</v>
      </c>
      <c r="M2435" s="16">
        <v>1</v>
      </c>
    </row>
    <row r="2436" spans="2:13" x14ac:dyDescent="0.25">
      <c r="B2436">
        <v>59</v>
      </c>
      <c r="C2436" t="s">
        <v>530</v>
      </c>
      <c r="D2436">
        <v>2035</v>
      </c>
      <c r="E2436">
        <v>0</v>
      </c>
      <c r="F2436">
        <v>1000000</v>
      </c>
      <c r="G2436" s="16">
        <v>1</v>
      </c>
      <c r="H2436" s="16">
        <v>1</v>
      </c>
      <c r="I2436" s="16">
        <v>1</v>
      </c>
      <c r="J2436" s="16">
        <v>1</v>
      </c>
      <c r="K2436" s="16">
        <v>1</v>
      </c>
      <c r="L2436" s="16">
        <v>1</v>
      </c>
      <c r="M2436" s="16">
        <v>1</v>
      </c>
    </row>
    <row r="2437" spans="2:13" x14ac:dyDescent="0.25">
      <c r="B2437">
        <v>59</v>
      </c>
      <c r="C2437" t="s">
        <v>530</v>
      </c>
      <c r="D2437">
        <v>2036</v>
      </c>
      <c r="E2437">
        <v>0</v>
      </c>
      <c r="F2437">
        <v>1000000</v>
      </c>
      <c r="G2437" s="16">
        <v>1</v>
      </c>
      <c r="H2437" s="16">
        <v>1</v>
      </c>
      <c r="I2437" s="16">
        <v>1</v>
      </c>
      <c r="J2437" s="16">
        <v>1</v>
      </c>
      <c r="K2437" s="16">
        <v>1</v>
      </c>
      <c r="L2437" s="16">
        <v>1</v>
      </c>
      <c r="M2437" s="16">
        <v>1</v>
      </c>
    </row>
    <row r="2438" spans="2:13" x14ac:dyDescent="0.25">
      <c r="B2438">
        <v>59</v>
      </c>
      <c r="C2438" t="s">
        <v>530</v>
      </c>
      <c r="D2438">
        <v>2037</v>
      </c>
      <c r="E2438">
        <v>0</v>
      </c>
      <c r="F2438">
        <v>1000000</v>
      </c>
      <c r="G2438" s="16">
        <v>1</v>
      </c>
      <c r="H2438" s="16">
        <v>1</v>
      </c>
      <c r="I2438" s="16">
        <v>1</v>
      </c>
      <c r="J2438" s="16">
        <v>1</v>
      </c>
      <c r="K2438" s="16">
        <v>1</v>
      </c>
      <c r="L2438" s="16">
        <v>1</v>
      </c>
      <c r="M2438" s="16">
        <v>1</v>
      </c>
    </row>
    <row r="2439" spans="2:13" x14ac:dyDescent="0.25">
      <c r="B2439">
        <v>59</v>
      </c>
      <c r="C2439" t="s">
        <v>530</v>
      </c>
      <c r="D2439">
        <v>2038</v>
      </c>
      <c r="E2439">
        <v>0</v>
      </c>
      <c r="F2439">
        <v>1000000</v>
      </c>
      <c r="G2439" s="16">
        <v>1</v>
      </c>
      <c r="H2439" s="16">
        <v>1</v>
      </c>
      <c r="I2439" s="16">
        <v>1</v>
      </c>
      <c r="J2439" s="16">
        <v>1</v>
      </c>
      <c r="K2439" s="16">
        <v>1</v>
      </c>
      <c r="L2439" s="16">
        <v>1</v>
      </c>
      <c r="M2439" s="16">
        <v>1</v>
      </c>
    </row>
    <row r="2440" spans="2:13" x14ac:dyDescent="0.25">
      <c r="B2440">
        <v>59</v>
      </c>
      <c r="C2440" t="s">
        <v>530</v>
      </c>
      <c r="D2440">
        <v>2039</v>
      </c>
      <c r="E2440">
        <v>0</v>
      </c>
      <c r="F2440">
        <v>1000000</v>
      </c>
      <c r="G2440" s="16">
        <v>1</v>
      </c>
      <c r="H2440" s="16">
        <v>1</v>
      </c>
      <c r="I2440" s="16">
        <v>1</v>
      </c>
      <c r="J2440" s="16">
        <v>1</v>
      </c>
      <c r="K2440" s="16">
        <v>1</v>
      </c>
      <c r="L2440" s="16">
        <v>1</v>
      </c>
      <c r="M2440" s="16">
        <v>1</v>
      </c>
    </row>
    <row r="2441" spans="2:13" x14ac:dyDescent="0.25">
      <c r="B2441">
        <v>59</v>
      </c>
      <c r="C2441" t="s">
        <v>530</v>
      </c>
      <c r="D2441">
        <v>2040</v>
      </c>
      <c r="E2441">
        <v>0</v>
      </c>
      <c r="F2441">
        <v>1000000</v>
      </c>
      <c r="G2441" s="16">
        <v>1</v>
      </c>
      <c r="H2441" s="16">
        <v>1</v>
      </c>
      <c r="I2441" s="16">
        <v>1</v>
      </c>
      <c r="J2441" s="16">
        <v>1</v>
      </c>
      <c r="K2441" s="16">
        <v>1</v>
      </c>
      <c r="L2441" s="16">
        <v>1</v>
      </c>
      <c r="M2441" s="16">
        <v>1</v>
      </c>
    </row>
    <row r="2442" spans="2:13" x14ac:dyDescent="0.25">
      <c r="B2442">
        <v>59</v>
      </c>
      <c r="C2442" t="s">
        <v>530</v>
      </c>
      <c r="D2442">
        <v>2041</v>
      </c>
      <c r="E2442">
        <v>0</v>
      </c>
      <c r="F2442">
        <v>1000000</v>
      </c>
      <c r="G2442" s="16">
        <v>1</v>
      </c>
      <c r="H2442" s="16">
        <v>1</v>
      </c>
      <c r="I2442" s="16">
        <v>1</v>
      </c>
      <c r="J2442" s="16">
        <v>1</v>
      </c>
      <c r="K2442" s="16">
        <v>1</v>
      </c>
      <c r="L2442" s="16">
        <v>1</v>
      </c>
      <c r="M2442" s="16">
        <v>1</v>
      </c>
    </row>
    <row r="2443" spans="2:13" x14ac:dyDescent="0.25">
      <c r="B2443">
        <v>59</v>
      </c>
      <c r="C2443" t="s">
        <v>530</v>
      </c>
      <c r="D2443">
        <v>2042</v>
      </c>
      <c r="E2443">
        <v>0</v>
      </c>
      <c r="F2443">
        <v>1000000</v>
      </c>
      <c r="G2443" s="16">
        <v>1</v>
      </c>
      <c r="H2443" s="16">
        <v>1</v>
      </c>
      <c r="I2443" s="16">
        <v>1</v>
      </c>
      <c r="J2443" s="16">
        <v>1</v>
      </c>
      <c r="K2443" s="16">
        <v>1</v>
      </c>
      <c r="L2443" s="16">
        <v>1</v>
      </c>
      <c r="M2443" s="16">
        <v>1</v>
      </c>
    </row>
    <row r="2444" spans="2:13" x14ac:dyDescent="0.25">
      <c r="B2444">
        <v>59</v>
      </c>
      <c r="C2444" t="s">
        <v>530</v>
      </c>
      <c r="D2444">
        <v>2043</v>
      </c>
      <c r="E2444">
        <v>0</v>
      </c>
      <c r="F2444">
        <v>1000000</v>
      </c>
      <c r="G2444" s="16">
        <v>1</v>
      </c>
      <c r="H2444" s="16">
        <v>1</v>
      </c>
      <c r="I2444" s="16">
        <v>1</v>
      </c>
      <c r="J2444" s="16">
        <v>1</v>
      </c>
      <c r="K2444" s="16">
        <v>1</v>
      </c>
      <c r="L2444" s="16">
        <v>1</v>
      </c>
      <c r="M2444" s="16">
        <v>1</v>
      </c>
    </row>
    <row r="2445" spans="2:13" x14ac:dyDescent="0.25">
      <c r="B2445">
        <v>59</v>
      </c>
      <c r="C2445" t="s">
        <v>530</v>
      </c>
      <c r="D2445">
        <v>2044</v>
      </c>
      <c r="E2445">
        <v>0</v>
      </c>
      <c r="F2445">
        <v>1000000</v>
      </c>
      <c r="G2445" s="16">
        <v>1</v>
      </c>
      <c r="H2445" s="16">
        <v>1</v>
      </c>
      <c r="I2445" s="16">
        <v>1</v>
      </c>
      <c r="J2445" s="16">
        <v>1</v>
      </c>
      <c r="K2445" s="16">
        <v>1</v>
      </c>
      <c r="L2445" s="16">
        <v>1</v>
      </c>
      <c r="M2445" s="16">
        <v>1</v>
      </c>
    </row>
    <row r="2446" spans="2:13" x14ac:dyDescent="0.25">
      <c r="B2446">
        <v>59</v>
      </c>
      <c r="C2446" t="s">
        <v>530</v>
      </c>
      <c r="D2446">
        <v>2045</v>
      </c>
      <c r="E2446">
        <v>0</v>
      </c>
      <c r="F2446">
        <v>1000000</v>
      </c>
      <c r="G2446" s="16">
        <v>1</v>
      </c>
      <c r="H2446" s="16">
        <v>1</v>
      </c>
      <c r="I2446" s="16">
        <v>1</v>
      </c>
      <c r="J2446" s="16">
        <v>1</v>
      </c>
      <c r="K2446" s="16">
        <v>1</v>
      </c>
      <c r="L2446" s="16">
        <v>1</v>
      </c>
      <c r="M2446" s="16">
        <v>1</v>
      </c>
    </row>
    <row r="2447" spans="2:13" x14ac:dyDescent="0.25">
      <c r="B2447">
        <v>59</v>
      </c>
      <c r="C2447" t="s">
        <v>530</v>
      </c>
      <c r="D2447">
        <v>2046</v>
      </c>
      <c r="E2447">
        <v>0</v>
      </c>
      <c r="F2447">
        <v>1000000</v>
      </c>
      <c r="G2447" s="16">
        <v>1</v>
      </c>
      <c r="H2447" s="16">
        <v>1</v>
      </c>
      <c r="I2447" s="16">
        <v>1</v>
      </c>
      <c r="J2447" s="16">
        <v>1</v>
      </c>
      <c r="K2447" s="16">
        <v>1</v>
      </c>
      <c r="L2447" s="16">
        <v>1</v>
      </c>
      <c r="M2447" s="16">
        <v>1</v>
      </c>
    </row>
    <row r="2448" spans="2:13" x14ac:dyDescent="0.25">
      <c r="B2448">
        <v>59</v>
      </c>
      <c r="C2448" t="s">
        <v>530</v>
      </c>
      <c r="D2448">
        <v>2047</v>
      </c>
      <c r="E2448">
        <v>0</v>
      </c>
      <c r="F2448">
        <v>1000000</v>
      </c>
      <c r="G2448" s="16">
        <v>1</v>
      </c>
      <c r="H2448" s="16">
        <v>1</v>
      </c>
      <c r="I2448" s="16">
        <v>1</v>
      </c>
      <c r="J2448" s="16">
        <v>1</v>
      </c>
      <c r="K2448" s="16">
        <v>1</v>
      </c>
      <c r="L2448" s="16">
        <v>1</v>
      </c>
      <c r="M2448" s="16">
        <v>1</v>
      </c>
    </row>
    <row r="2449" spans="2:13" x14ac:dyDescent="0.25">
      <c r="B2449">
        <v>59</v>
      </c>
      <c r="C2449" t="s">
        <v>530</v>
      </c>
      <c r="D2449">
        <v>2048</v>
      </c>
      <c r="E2449">
        <v>0</v>
      </c>
      <c r="F2449">
        <v>1000000</v>
      </c>
      <c r="G2449" s="16">
        <v>1</v>
      </c>
      <c r="H2449" s="16">
        <v>1</v>
      </c>
      <c r="I2449" s="16">
        <v>1</v>
      </c>
      <c r="J2449" s="16">
        <v>1</v>
      </c>
      <c r="K2449" s="16">
        <v>1</v>
      </c>
      <c r="L2449" s="16">
        <v>1</v>
      </c>
      <c r="M2449" s="16">
        <v>1</v>
      </c>
    </row>
    <row r="2450" spans="2:13" x14ac:dyDescent="0.25">
      <c r="B2450">
        <v>59</v>
      </c>
      <c r="C2450" t="s">
        <v>530</v>
      </c>
      <c r="D2450">
        <v>2049</v>
      </c>
      <c r="E2450">
        <v>0</v>
      </c>
      <c r="F2450">
        <v>1000000</v>
      </c>
      <c r="G2450" s="16">
        <v>1</v>
      </c>
      <c r="H2450" s="16">
        <v>1</v>
      </c>
      <c r="I2450" s="16">
        <v>1</v>
      </c>
      <c r="J2450" s="16">
        <v>1</v>
      </c>
      <c r="K2450" s="16">
        <v>1</v>
      </c>
      <c r="L2450" s="16">
        <v>1</v>
      </c>
      <c r="M2450" s="16">
        <v>1</v>
      </c>
    </row>
    <row r="2451" spans="2:13" x14ac:dyDescent="0.25">
      <c r="B2451">
        <v>59</v>
      </c>
      <c r="C2451" t="s">
        <v>530</v>
      </c>
      <c r="D2451">
        <v>2050</v>
      </c>
      <c r="E2451">
        <v>0</v>
      </c>
      <c r="F2451">
        <v>1000000</v>
      </c>
      <c r="G2451" s="16">
        <v>1</v>
      </c>
      <c r="H2451" s="16">
        <v>1</v>
      </c>
      <c r="I2451" s="16">
        <v>1</v>
      </c>
      <c r="J2451" s="16">
        <v>1</v>
      </c>
      <c r="K2451" s="16">
        <v>1</v>
      </c>
      <c r="L2451" s="16">
        <v>1</v>
      </c>
      <c r="M2451" s="16">
        <v>1</v>
      </c>
    </row>
    <row r="2452" spans="2:13" x14ac:dyDescent="0.25">
      <c r="B2452">
        <v>60</v>
      </c>
      <c r="C2452" t="s">
        <v>516</v>
      </c>
      <c r="D2452">
        <v>2020</v>
      </c>
      <c r="E2452">
        <v>0</v>
      </c>
      <c r="F2452">
        <v>1000000</v>
      </c>
      <c r="G2452" s="16">
        <v>1</v>
      </c>
      <c r="H2452" s="16">
        <v>1</v>
      </c>
      <c r="I2452" s="16">
        <v>1</v>
      </c>
      <c r="J2452" s="16">
        <v>1</v>
      </c>
      <c r="K2452" s="16">
        <v>1</v>
      </c>
      <c r="L2452" s="16">
        <v>1</v>
      </c>
      <c r="M2452" s="16">
        <v>1</v>
      </c>
    </row>
    <row r="2453" spans="2:13" x14ac:dyDescent="0.25">
      <c r="B2453">
        <v>60</v>
      </c>
      <c r="C2453" t="s">
        <v>516</v>
      </c>
      <c r="D2453">
        <v>2021</v>
      </c>
      <c r="E2453">
        <v>0</v>
      </c>
      <c r="F2453">
        <v>1000000</v>
      </c>
      <c r="G2453" s="16">
        <v>1</v>
      </c>
      <c r="H2453" s="16">
        <v>1</v>
      </c>
      <c r="I2453" s="16">
        <v>1</v>
      </c>
      <c r="J2453" s="16">
        <v>1</v>
      </c>
      <c r="K2453" s="16">
        <v>1</v>
      </c>
      <c r="L2453" s="16">
        <v>1</v>
      </c>
      <c r="M2453" s="16">
        <v>1</v>
      </c>
    </row>
    <row r="2454" spans="2:13" x14ac:dyDescent="0.25">
      <c r="B2454">
        <v>60</v>
      </c>
      <c r="C2454" t="s">
        <v>516</v>
      </c>
      <c r="D2454">
        <v>2022</v>
      </c>
      <c r="E2454">
        <v>0</v>
      </c>
      <c r="F2454">
        <v>1000000</v>
      </c>
      <c r="G2454" s="16">
        <v>1</v>
      </c>
      <c r="H2454" s="16">
        <v>1</v>
      </c>
      <c r="I2454" s="16">
        <v>1</v>
      </c>
      <c r="J2454" s="16">
        <v>1</v>
      </c>
      <c r="K2454" s="16">
        <v>1</v>
      </c>
      <c r="L2454" s="16">
        <v>1</v>
      </c>
      <c r="M2454" s="16">
        <v>1</v>
      </c>
    </row>
    <row r="2455" spans="2:13" x14ac:dyDescent="0.25">
      <c r="B2455">
        <v>60</v>
      </c>
      <c r="C2455" t="s">
        <v>516</v>
      </c>
      <c r="D2455">
        <v>2023</v>
      </c>
      <c r="E2455">
        <v>0</v>
      </c>
      <c r="F2455">
        <v>1000000</v>
      </c>
      <c r="G2455" s="16">
        <v>1</v>
      </c>
      <c r="H2455" s="16">
        <v>1</v>
      </c>
      <c r="I2455" s="16">
        <v>1</v>
      </c>
      <c r="J2455" s="16">
        <v>1</v>
      </c>
      <c r="K2455" s="16">
        <v>1</v>
      </c>
      <c r="L2455" s="16">
        <v>1</v>
      </c>
      <c r="M2455" s="16">
        <v>1</v>
      </c>
    </row>
    <row r="2456" spans="2:13" x14ac:dyDescent="0.25">
      <c r="B2456">
        <v>60</v>
      </c>
      <c r="C2456" t="s">
        <v>516</v>
      </c>
      <c r="D2456">
        <v>2024</v>
      </c>
      <c r="E2456">
        <v>0</v>
      </c>
      <c r="F2456">
        <v>1000000</v>
      </c>
      <c r="G2456" s="16">
        <v>1</v>
      </c>
      <c r="H2456" s="16">
        <v>1</v>
      </c>
      <c r="I2456" s="16">
        <v>1</v>
      </c>
      <c r="J2456" s="16">
        <v>1</v>
      </c>
      <c r="K2456" s="16">
        <v>1</v>
      </c>
      <c r="L2456" s="16">
        <v>1</v>
      </c>
      <c r="M2456" s="16">
        <v>1</v>
      </c>
    </row>
    <row r="2457" spans="2:13" x14ac:dyDescent="0.25">
      <c r="B2457">
        <v>60</v>
      </c>
      <c r="C2457" t="s">
        <v>516</v>
      </c>
      <c r="D2457">
        <v>2025</v>
      </c>
      <c r="E2457">
        <v>0</v>
      </c>
      <c r="F2457">
        <v>1000000</v>
      </c>
      <c r="G2457" s="16">
        <v>1</v>
      </c>
      <c r="H2457" s="16">
        <v>1</v>
      </c>
      <c r="I2457" s="16">
        <v>1</v>
      </c>
      <c r="J2457" s="16">
        <v>1</v>
      </c>
      <c r="K2457" s="16">
        <v>1</v>
      </c>
      <c r="L2457" s="16">
        <v>1</v>
      </c>
      <c r="M2457" s="16">
        <v>1</v>
      </c>
    </row>
    <row r="2458" spans="2:13" x14ac:dyDescent="0.25">
      <c r="B2458">
        <v>60</v>
      </c>
      <c r="C2458" t="s">
        <v>516</v>
      </c>
      <c r="D2458">
        <v>2026</v>
      </c>
      <c r="E2458">
        <v>0</v>
      </c>
      <c r="F2458">
        <v>1000000</v>
      </c>
      <c r="G2458" s="16">
        <v>1</v>
      </c>
      <c r="H2458" s="16">
        <v>1</v>
      </c>
      <c r="I2458" s="16">
        <v>1</v>
      </c>
      <c r="J2458" s="16">
        <v>1</v>
      </c>
      <c r="K2458" s="16">
        <v>1</v>
      </c>
      <c r="L2458" s="16">
        <v>1</v>
      </c>
      <c r="M2458" s="16">
        <v>1</v>
      </c>
    </row>
    <row r="2459" spans="2:13" x14ac:dyDescent="0.25">
      <c r="B2459">
        <v>60</v>
      </c>
      <c r="C2459" t="s">
        <v>516</v>
      </c>
      <c r="D2459">
        <v>2027</v>
      </c>
      <c r="E2459">
        <v>0</v>
      </c>
      <c r="F2459">
        <v>1000000</v>
      </c>
      <c r="G2459" s="16">
        <v>1</v>
      </c>
      <c r="H2459" s="16">
        <v>1</v>
      </c>
      <c r="I2459" s="16">
        <v>1</v>
      </c>
      <c r="J2459" s="16">
        <v>1</v>
      </c>
      <c r="K2459" s="16">
        <v>1</v>
      </c>
      <c r="L2459" s="16">
        <v>1</v>
      </c>
      <c r="M2459" s="16">
        <v>1</v>
      </c>
    </row>
    <row r="2460" spans="2:13" x14ac:dyDescent="0.25">
      <c r="B2460">
        <v>60</v>
      </c>
      <c r="C2460" t="s">
        <v>516</v>
      </c>
      <c r="D2460">
        <v>2028</v>
      </c>
      <c r="E2460">
        <v>0</v>
      </c>
      <c r="F2460">
        <v>1000000</v>
      </c>
      <c r="G2460" s="16">
        <v>1</v>
      </c>
      <c r="H2460" s="16">
        <v>1</v>
      </c>
      <c r="I2460" s="16">
        <v>1</v>
      </c>
      <c r="J2460" s="16">
        <v>1</v>
      </c>
      <c r="K2460" s="16">
        <v>1</v>
      </c>
      <c r="L2460" s="16">
        <v>1</v>
      </c>
      <c r="M2460" s="16">
        <v>1</v>
      </c>
    </row>
    <row r="2461" spans="2:13" x14ac:dyDescent="0.25">
      <c r="B2461">
        <v>60</v>
      </c>
      <c r="C2461" t="s">
        <v>516</v>
      </c>
      <c r="D2461">
        <v>2029</v>
      </c>
      <c r="E2461">
        <v>0</v>
      </c>
      <c r="F2461">
        <v>1000000</v>
      </c>
      <c r="G2461" s="16">
        <v>1</v>
      </c>
      <c r="H2461" s="16">
        <v>1</v>
      </c>
      <c r="I2461" s="16">
        <v>1</v>
      </c>
      <c r="J2461" s="16">
        <v>1</v>
      </c>
      <c r="K2461" s="16">
        <v>1</v>
      </c>
      <c r="L2461" s="16">
        <v>1</v>
      </c>
      <c r="M2461" s="16">
        <v>1</v>
      </c>
    </row>
    <row r="2462" spans="2:13" x14ac:dyDescent="0.25">
      <c r="B2462">
        <v>60</v>
      </c>
      <c r="C2462" t="s">
        <v>516</v>
      </c>
      <c r="D2462">
        <v>2030</v>
      </c>
      <c r="E2462">
        <v>0</v>
      </c>
      <c r="F2462">
        <v>1000000</v>
      </c>
      <c r="G2462" s="16">
        <v>1</v>
      </c>
      <c r="H2462" s="16">
        <v>1</v>
      </c>
      <c r="I2462" s="16">
        <v>1</v>
      </c>
      <c r="J2462" s="16">
        <v>1</v>
      </c>
      <c r="K2462" s="16">
        <v>1</v>
      </c>
      <c r="L2462" s="16">
        <v>1</v>
      </c>
      <c r="M2462" s="16">
        <v>1</v>
      </c>
    </row>
    <row r="2463" spans="2:13" x14ac:dyDescent="0.25">
      <c r="B2463">
        <v>60</v>
      </c>
      <c r="C2463" t="s">
        <v>516</v>
      </c>
      <c r="D2463">
        <v>2031</v>
      </c>
      <c r="E2463">
        <v>0</v>
      </c>
      <c r="F2463">
        <v>1000000</v>
      </c>
      <c r="G2463" s="16">
        <v>1</v>
      </c>
      <c r="H2463" s="16">
        <v>1</v>
      </c>
      <c r="I2463" s="16">
        <v>1</v>
      </c>
      <c r="J2463" s="16">
        <v>1</v>
      </c>
      <c r="K2463" s="16">
        <v>1</v>
      </c>
      <c r="L2463" s="16">
        <v>1</v>
      </c>
      <c r="M2463" s="16">
        <v>1</v>
      </c>
    </row>
    <row r="2464" spans="2:13" x14ac:dyDescent="0.25">
      <c r="B2464">
        <v>60</v>
      </c>
      <c r="C2464" t="s">
        <v>516</v>
      </c>
      <c r="D2464">
        <v>2032</v>
      </c>
      <c r="E2464">
        <v>0</v>
      </c>
      <c r="F2464">
        <v>1000000</v>
      </c>
      <c r="G2464" s="16">
        <v>1</v>
      </c>
      <c r="H2464" s="16">
        <v>1</v>
      </c>
      <c r="I2464" s="16">
        <v>1</v>
      </c>
      <c r="J2464" s="16">
        <v>1</v>
      </c>
      <c r="K2464" s="16">
        <v>1</v>
      </c>
      <c r="L2464" s="16">
        <v>1</v>
      </c>
      <c r="M2464" s="16">
        <v>1</v>
      </c>
    </row>
    <row r="2465" spans="2:13" x14ac:dyDescent="0.25">
      <c r="B2465">
        <v>60</v>
      </c>
      <c r="C2465" t="s">
        <v>516</v>
      </c>
      <c r="D2465">
        <v>2033</v>
      </c>
      <c r="E2465">
        <v>0</v>
      </c>
      <c r="F2465">
        <v>1000000</v>
      </c>
      <c r="G2465" s="16">
        <v>1</v>
      </c>
      <c r="H2465" s="16">
        <v>1</v>
      </c>
      <c r="I2465" s="16">
        <v>1</v>
      </c>
      <c r="J2465" s="16">
        <v>1</v>
      </c>
      <c r="K2465" s="16">
        <v>1</v>
      </c>
      <c r="L2465" s="16">
        <v>1</v>
      </c>
      <c r="M2465" s="16">
        <v>1</v>
      </c>
    </row>
    <row r="2466" spans="2:13" x14ac:dyDescent="0.25">
      <c r="B2466">
        <v>60</v>
      </c>
      <c r="C2466" t="s">
        <v>516</v>
      </c>
      <c r="D2466">
        <v>2034</v>
      </c>
      <c r="E2466">
        <v>0</v>
      </c>
      <c r="F2466">
        <v>1000000</v>
      </c>
      <c r="G2466" s="16">
        <v>1</v>
      </c>
      <c r="H2466" s="16">
        <v>1</v>
      </c>
      <c r="I2466" s="16">
        <v>1</v>
      </c>
      <c r="J2466" s="16">
        <v>1</v>
      </c>
      <c r="K2466" s="16">
        <v>1</v>
      </c>
      <c r="L2466" s="16">
        <v>1</v>
      </c>
      <c r="M2466" s="16">
        <v>1</v>
      </c>
    </row>
    <row r="2467" spans="2:13" x14ac:dyDescent="0.25">
      <c r="B2467">
        <v>60</v>
      </c>
      <c r="C2467" t="s">
        <v>516</v>
      </c>
      <c r="D2467">
        <v>2035</v>
      </c>
      <c r="E2467">
        <v>0</v>
      </c>
      <c r="F2467">
        <v>1000000</v>
      </c>
      <c r="G2467" s="16">
        <v>1</v>
      </c>
      <c r="H2467" s="16">
        <v>1</v>
      </c>
      <c r="I2467" s="16">
        <v>1</v>
      </c>
      <c r="J2467" s="16">
        <v>1</v>
      </c>
      <c r="K2467" s="16">
        <v>1</v>
      </c>
      <c r="L2467" s="16">
        <v>1</v>
      </c>
      <c r="M2467" s="16">
        <v>1</v>
      </c>
    </row>
    <row r="2468" spans="2:13" x14ac:dyDescent="0.25">
      <c r="B2468">
        <v>60</v>
      </c>
      <c r="C2468" t="s">
        <v>516</v>
      </c>
      <c r="D2468">
        <v>2036</v>
      </c>
      <c r="E2468">
        <v>0</v>
      </c>
      <c r="F2468">
        <v>1000000</v>
      </c>
      <c r="G2468" s="16">
        <v>1</v>
      </c>
      <c r="H2468" s="16">
        <v>1</v>
      </c>
      <c r="I2468" s="16">
        <v>1</v>
      </c>
      <c r="J2468" s="16">
        <v>1</v>
      </c>
      <c r="K2468" s="16">
        <v>1</v>
      </c>
      <c r="L2468" s="16">
        <v>1</v>
      </c>
      <c r="M2468" s="16">
        <v>1</v>
      </c>
    </row>
    <row r="2469" spans="2:13" x14ac:dyDescent="0.25">
      <c r="B2469">
        <v>60</v>
      </c>
      <c r="C2469" t="s">
        <v>516</v>
      </c>
      <c r="D2469">
        <v>2037</v>
      </c>
      <c r="E2469">
        <v>0</v>
      </c>
      <c r="F2469">
        <v>1000000</v>
      </c>
      <c r="G2469" s="16">
        <v>1</v>
      </c>
      <c r="H2469" s="16">
        <v>1</v>
      </c>
      <c r="I2469" s="16">
        <v>1</v>
      </c>
      <c r="J2469" s="16">
        <v>1</v>
      </c>
      <c r="K2469" s="16">
        <v>1</v>
      </c>
      <c r="L2469" s="16">
        <v>1</v>
      </c>
      <c r="M2469" s="16">
        <v>1</v>
      </c>
    </row>
    <row r="2470" spans="2:13" x14ac:dyDescent="0.25">
      <c r="B2470">
        <v>60</v>
      </c>
      <c r="C2470" t="s">
        <v>516</v>
      </c>
      <c r="D2470">
        <v>2038</v>
      </c>
      <c r="E2470">
        <v>0</v>
      </c>
      <c r="F2470">
        <v>1000000</v>
      </c>
      <c r="G2470" s="16">
        <v>1</v>
      </c>
      <c r="H2470" s="16">
        <v>1</v>
      </c>
      <c r="I2470" s="16">
        <v>1</v>
      </c>
      <c r="J2470" s="16">
        <v>1</v>
      </c>
      <c r="K2470" s="16">
        <v>1</v>
      </c>
      <c r="L2470" s="16">
        <v>1</v>
      </c>
      <c r="M2470" s="16">
        <v>1</v>
      </c>
    </row>
    <row r="2471" spans="2:13" x14ac:dyDescent="0.25">
      <c r="B2471">
        <v>60</v>
      </c>
      <c r="C2471" t="s">
        <v>516</v>
      </c>
      <c r="D2471">
        <v>2039</v>
      </c>
      <c r="E2471">
        <v>0</v>
      </c>
      <c r="F2471">
        <v>1000000</v>
      </c>
      <c r="G2471" s="16">
        <v>1</v>
      </c>
      <c r="H2471" s="16">
        <v>1</v>
      </c>
      <c r="I2471" s="16">
        <v>1</v>
      </c>
      <c r="J2471" s="16">
        <v>1</v>
      </c>
      <c r="K2471" s="16">
        <v>1</v>
      </c>
      <c r="L2471" s="16">
        <v>1</v>
      </c>
      <c r="M2471" s="16">
        <v>1</v>
      </c>
    </row>
    <row r="2472" spans="2:13" x14ac:dyDescent="0.25">
      <c r="B2472">
        <v>60</v>
      </c>
      <c r="C2472" t="s">
        <v>516</v>
      </c>
      <c r="D2472">
        <v>2040</v>
      </c>
      <c r="E2472">
        <v>0</v>
      </c>
      <c r="F2472">
        <v>1000000</v>
      </c>
      <c r="G2472" s="16">
        <v>1</v>
      </c>
      <c r="H2472" s="16">
        <v>1</v>
      </c>
      <c r="I2472" s="16">
        <v>1</v>
      </c>
      <c r="J2472" s="16">
        <v>1</v>
      </c>
      <c r="K2472" s="16">
        <v>1</v>
      </c>
      <c r="L2472" s="16">
        <v>1</v>
      </c>
      <c r="M2472" s="16">
        <v>1</v>
      </c>
    </row>
    <row r="2473" spans="2:13" x14ac:dyDescent="0.25">
      <c r="B2473">
        <v>60</v>
      </c>
      <c r="C2473" t="s">
        <v>516</v>
      </c>
      <c r="D2473">
        <v>2041</v>
      </c>
      <c r="E2473">
        <v>0</v>
      </c>
      <c r="F2473">
        <v>1000000</v>
      </c>
      <c r="G2473" s="16">
        <v>1</v>
      </c>
      <c r="H2473" s="16">
        <v>1</v>
      </c>
      <c r="I2473" s="16">
        <v>1</v>
      </c>
      <c r="J2473" s="16">
        <v>1</v>
      </c>
      <c r="K2473" s="16">
        <v>1</v>
      </c>
      <c r="L2473" s="16">
        <v>1</v>
      </c>
      <c r="M2473" s="16">
        <v>1</v>
      </c>
    </row>
    <row r="2474" spans="2:13" x14ac:dyDescent="0.25">
      <c r="B2474">
        <v>60</v>
      </c>
      <c r="C2474" t="s">
        <v>516</v>
      </c>
      <c r="D2474">
        <v>2042</v>
      </c>
      <c r="E2474">
        <v>0</v>
      </c>
      <c r="F2474">
        <v>1000000</v>
      </c>
      <c r="G2474" s="16">
        <v>1</v>
      </c>
      <c r="H2474" s="16">
        <v>1</v>
      </c>
      <c r="I2474" s="16">
        <v>1</v>
      </c>
      <c r="J2474" s="16">
        <v>1</v>
      </c>
      <c r="K2474" s="16">
        <v>1</v>
      </c>
      <c r="L2474" s="16">
        <v>1</v>
      </c>
      <c r="M2474" s="16">
        <v>1</v>
      </c>
    </row>
    <row r="2475" spans="2:13" x14ac:dyDescent="0.25">
      <c r="B2475">
        <v>60</v>
      </c>
      <c r="C2475" t="s">
        <v>516</v>
      </c>
      <c r="D2475">
        <v>2043</v>
      </c>
      <c r="E2475">
        <v>0</v>
      </c>
      <c r="F2475">
        <v>1000000</v>
      </c>
      <c r="G2475" s="16">
        <v>1</v>
      </c>
      <c r="H2475" s="16">
        <v>1</v>
      </c>
      <c r="I2475" s="16">
        <v>1</v>
      </c>
      <c r="J2475" s="16">
        <v>1</v>
      </c>
      <c r="K2475" s="16">
        <v>1</v>
      </c>
      <c r="L2475" s="16">
        <v>1</v>
      </c>
      <c r="M2475" s="16">
        <v>1</v>
      </c>
    </row>
    <row r="2476" spans="2:13" x14ac:dyDescent="0.25">
      <c r="B2476">
        <v>60</v>
      </c>
      <c r="C2476" t="s">
        <v>516</v>
      </c>
      <c r="D2476">
        <v>2044</v>
      </c>
      <c r="E2476">
        <v>0</v>
      </c>
      <c r="F2476">
        <v>1000000</v>
      </c>
      <c r="G2476" s="16">
        <v>1</v>
      </c>
      <c r="H2476" s="16">
        <v>1</v>
      </c>
      <c r="I2476" s="16">
        <v>1</v>
      </c>
      <c r="J2476" s="16">
        <v>1</v>
      </c>
      <c r="K2476" s="16">
        <v>1</v>
      </c>
      <c r="L2476" s="16">
        <v>1</v>
      </c>
      <c r="M2476" s="16">
        <v>1</v>
      </c>
    </row>
    <row r="2477" spans="2:13" x14ac:dyDescent="0.25">
      <c r="B2477">
        <v>60</v>
      </c>
      <c r="C2477" t="s">
        <v>516</v>
      </c>
      <c r="D2477">
        <v>2045</v>
      </c>
      <c r="E2477">
        <v>0</v>
      </c>
      <c r="F2477">
        <v>1000000</v>
      </c>
      <c r="G2477" s="16">
        <v>1</v>
      </c>
      <c r="H2477" s="16">
        <v>1</v>
      </c>
      <c r="I2477" s="16">
        <v>1</v>
      </c>
      <c r="J2477" s="16">
        <v>1</v>
      </c>
      <c r="K2477" s="16">
        <v>1</v>
      </c>
      <c r="L2477" s="16">
        <v>1</v>
      </c>
      <c r="M2477" s="16">
        <v>1</v>
      </c>
    </row>
    <row r="2478" spans="2:13" x14ac:dyDescent="0.25">
      <c r="B2478">
        <v>60</v>
      </c>
      <c r="C2478" t="s">
        <v>516</v>
      </c>
      <c r="D2478">
        <v>2046</v>
      </c>
      <c r="E2478">
        <v>0</v>
      </c>
      <c r="F2478">
        <v>1000000</v>
      </c>
      <c r="G2478" s="16">
        <v>1</v>
      </c>
      <c r="H2478" s="16">
        <v>1</v>
      </c>
      <c r="I2478" s="16">
        <v>1</v>
      </c>
      <c r="J2478" s="16">
        <v>1</v>
      </c>
      <c r="K2478" s="16">
        <v>1</v>
      </c>
      <c r="L2478" s="16">
        <v>1</v>
      </c>
      <c r="M2478" s="16">
        <v>1</v>
      </c>
    </row>
    <row r="2479" spans="2:13" x14ac:dyDescent="0.25">
      <c r="B2479">
        <v>60</v>
      </c>
      <c r="C2479" t="s">
        <v>516</v>
      </c>
      <c r="D2479">
        <v>2047</v>
      </c>
      <c r="E2479">
        <v>0</v>
      </c>
      <c r="F2479">
        <v>1000000</v>
      </c>
      <c r="G2479" s="16">
        <v>1</v>
      </c>
      <c r="H2479" s="16">
        <v>1</v>
      </c>
      <c r="I2479" s="16">
        <v>1</v>
      </c>
      <c r="J2479" s="16">
        <v>1</v>
      </c>
      <c r="K2479" s="16">
        <v>1</v>
      </c>
      <c r="L2479" s="16">
        <v>1</v>
      </c>
      <c r="M2479" s="16">
        <v>1</v>
      </c>
    </row>
    <row r="2480" spans="2:13" x14ac:dyDescent="0.25">
      <c r="B2480">
        <v>60</v>
      </c>
      <c r="C2480" t="s">
        <v>516</v>
      </c>
      <c r="D2480">
        <v>2048</v>
      </c>
      <c r="E2480">
        <v>0</v>
      </c>
      <c r="F2480">
        <v>1000000</v>
      </c>
      <c r="G2480" s="16">
        <v>1</v>
      </c>
      <c r="H2480" s="16">
        <v>1</v>
      </c>
      <c r="I2480" s="16">
        <v>1</v>
      </c>
      <c r="J2480" s="16">
        <v>1</v>
      </c>
      <c r="K2480" s="16">
        <v>1</v>
      </c>
      <c r="L2480" s="16">
        <v>1</v>
      </c>
      <c r="M2480" s="16">
        <v>1</v>
      </c>
    </row>
    <row r="2481" spans="2:13" x14ac:dyDescent="0.25">
      <c r="B2481">
        <v>60</v>
      </c>
      <c r="C2481" t="s">
        <v>516</v>
      </c>
      <c r="D2481">
        <v>2049</v>
      </c>
      <c r="E2481">
        <v>0</v>
      </c>
      <c r="F2481">
        <v>1000000</v>
      </c>
      <c r="G2481" s="16">
        <v>1</v>
      </c>
      <c r="H2481" s="16">
        <v>1</v>
      </c>
      <c r="I2481" s="16">
        <v>1</v>
      </c>
      <c r="J2481" s="16">
        <v>1</v>
      </c>
      <c r="K2481" s="16">
        <v>1</v>
      </c>
      <c r="L2481" s="16">
        <v>1</v>
      </c>
      <c r="M2481" s="16">
        <v>1</v>
      </c>
    </row>
    <row r="2482" spans="2:13" x14ac:dyDescent="0.25">
      <c r="B2482">
        <v>60</v>
      </c>
      <c r="C2482" t="s">
        <v>516</v>
      </c>
      <c r="D2482">
        <v>2050</v>
      </c>
      <c r="E2482">
        <v>0</v>
      </c>
      <c r="F2482">
        <v>1000000</v>
      </c>
      <c r="G2482" s="16">
        <v>1</v>
      </c>
      <c r="H2482" s="16">
        <v>1</v>
      </c>
      <c r="I2482" s="16">
        <v>1</v>
      </c>
      <c r="J2482" s="16">
        <v>1</v>
      </c>
      <c r="K2482" s="16">
        <v>1</v>
      </c>
      <c r="L2482" s="16">
        <v>1</v>
      </c>
      <c r="M2482" s="16">
        <v>1</v>
      </c>
    </row>
    <row r="2483" spans="2:13" x14ac:dyDescent="0.25">
      <c r="B2483">
        <v>61</v>
      </c>
      <c r="C2483" t="s">
        <v>528</v>
      </c>
      <c r="D2483">
        <v>2020</v>
      </c>
      <c r="E2483">
        <v>0</v>
      </c>
      <c r="F2483">
        <v>1000000</v>
      </c>
      <c r="G2483" s="16">
        <v>1</v>
      </c>
      <c r="H2483" s="16">
        <v>1</v>
      </c>
      <c r="I2483" s="16">
        <v>1</v>
      </c>
      <c r="J2483" s="16">
        <v>1</v>
      </c>
      <c r="K2483" s="16">
        <v>1</v>
      </c>
      <c r="L2483" s="16">
        <v>1</v>
      </c>
      <c r="M2483" s="16">
        <v>1</v>
      </c>
    </row>
    <row r="2484" spans="2:13" x14ac:dyDescent="0.25">
      <c r="B2484">
        <v>61</v>
      </c>
      <c r="C2484" t="s">
        <v>528</v>
      </c>
      <c r="D2484">
        <v>2021</v>
      </c>
      <c r="E2484">
        <v>0</v>
      </c>
      <c r="F2484">
        <v>1000000</v>
      </c>
      <c r="G2484" s="16">
        <v>1</v>
      </c>
      <c r="H2484" s="16">
        <v>1</v>
      </c>
      <c r="I2484" s="16">
        <v>1</v>
      </c>
      <c r="J2484" s="16">
        <v>1</v>
      </c>
      <c r="K2484" s="16">
        <v>1</v>
      </c>
      <c r="L2484" s="16">
        <v>1</v>
      </c>
      <c r="M2484" s="16">
        <v>1</v>
      </c>
    </row>
    <row r="2485" spans="2:13" x14ac:dyDescent="0.25">
      <c r="B2485">
        <v>61</v>
      </c>
      <c r="C2485" t="s">
        <v>528</v>
      </c>
      <c r="D2485">
        <v>2022</v>
      </c>
      <c r="E2485">
        <v>0</v>
      </c>
      <c r="F2485">
        <v>1000000</v>
      </c>
      <c r="G2485" s="16">
        <v>1</v>
      </c>
      <c r="H2485" s="16">
        <v>1</v>
      </c>
      <c r="I2485" s="16">
        <v>1</v>
      </c>
      <c r="J2485" s="16">
        <v>1</v>
      </c>
      <c r="K2485" s="16">
        <v>1</v>
      </c>
      <c r="L2485" s="16">
        <v>1</v>
      </c>
      <c r="M2485" s="16">
        <v>1</v>
      </c>
    </row>
    <row r="2486" spans="2:13" x14ac:dyDescent="0.25">
      <c r="B2486">
        <v>61</v>
      </c>
      <c r="C2486" t="s">
        <v>528</v>
      </c>
      <c r="D2486">
        <v>2023</v>
      </c>
      <c r="E2486">
        <v>0</v>
      </c>
      <c r="F2486">
        <v>1000000</v>
      </c>
      <c r="G2486" s="16">
        <v>1</v>
      </c>
      <c r="H2486" s="16">
        <v>1</v>
      </c>
      <c r="I2486" s="16">
        <v>1</v>
      </c>
      <c r="J2486" s="16">
        <v>1</v>
      </c>
      <c r="K2486" s="16">
        <v>1</v>
      </c>
      <c r="L2486" s="16">
        <v>1</v>
      </c>
      <c r="M2486" s="16">
        <v>1</v>
      </c>
    </row>
    <row r="2487" spans="2:13" x14ac:dyDescent="0.25">
      <c r="B2487">
        <v>61</v>
      </c>
      <c r="C2487" t="s">
        <v>528</v>
      </c>
      <c r="D2487">
        <v>2024</v>
      </c>
      <c r="E2487">
        <v>0</v>
      </c>
      <c r="F2487">
        <v>1000000</v>
      </c>
      <c r="G2487" s="16">
        <v>1</v>
      </c>
      <c r="H2487" s="16">
        <v>1</v>
      </c>
      <c r="I2487" s="16">
        <v>1</v>
      </c>
      <c r="J2487" s="16">
        <v>1</v>
      </c>
      <c r="K2487" s="16">
        <v>1</v>
      </c>
      <c r="L2487" s="16">
        <v>1</v>
      </c>
      <c r="M2487" s="16">
        <v>1</v>
      </c>
    </row>
    <row r="2488" spans="2:13" x14ac:dyDescent="0.25">
      <c r="B2488">
        <v>61</v>
      </c>
      <c r="C2488" t="s">
        <v>528</v>
      </c>
      <c r="D2488">
        <v>2025</v>
      </c>
      <c r="E2488">
        <v>0</v>
      </c>
      <c r="F2488">
        <v>1000000</v>
      </c>
      <c r="G2488" s="16">
        <v>1</v>
      </c>
      <c r="H2488" s="16">
        <v>1</v>
      </c>
      <c r="I2488" s="16">
        <v>1</v>
      </c>
      <c r="J2488" s="16">
        <v>1</v>
      </c>
      <c r="K2488" s="16">
        <v>1</v>
      </c>
      <c r="L2488" s="16">
        <v>1</v>
      </c>
      <c r="M2488" s="16">
        <v>1</v>
      </c>
    </row>
    <row r="2489" spans="2:13" x14ac:dyDescent="0.25">
      <c r="B2489">
        <v>61</v>
      </c>
      <c r="C2489" t="s">
        <v>528</v>
      </c>
      <c r="D2489">
        <v>2026</v>
      </c>
      <c r="E2489">
        <v>0</v>
      </c>
      <c r="F2489">
        <v>1000000</v>
      </c>
      <c r="G2489" s="16">
        <v>1</v>
      </c>
      <c r="H2489" s="16">
        <v>1</v>
      </c>
      <c r="I2489" s="16">
        <v>1</v>
      </c>
      <c r="J2489" s="16">
        <v>1</v>
      </c>
      <c r="K2489" s="16">
        <v>1</v>
      </c>
      <c r="L2489" s="16">
        <v>1</v>
      </c>
      <c r="M2489" s="16">
        <v>1</v>
      </c>
    </row>
    <row r="2490" spans="2:13" x14ac:dyDescent="0.25">
      <c r="B2490">
        <v>61</v>
      </c>
      <c r="C2490" t="s">
        <v>528</v>
      </c>
      <c r="D2490">
        <v>2027</v>
      </c>
      <c r="E2490">
        <v>0</v>
      </c>
      <c r="F2490">
        <v>1000000</v>
      </c>
      <c r="G2490" s="16">
        <v>1</v>
      </c>
      <c r="H2490" s="16">
        <v>1</v>
      </c>
      <c r="I2490" s="16">
        <v>1</v>
      </c>
      <c r="J2490" s="16">
        <v>1</v>
      </c>
      <c r="K2490" s="16">
        <v>1</v>
      </c>
      <c r="L2490" s="16">
        <v>1</v>
      </c>
      <c r="M2490" s="16">
        <v>1</v>
      </c>
    </row>
    <row r="2491" spans="2:13" x14ac:dyDescent="0.25">
      <c r="B2491">
        <v>61</v>
      </c>
      <c r="C2491" t="s">
        <v>528</v>
      </c>
      <c r="D2491">
        <v>2028</v>
      </c>
      <c r="E2491">
        <v>0</v>
      </c>
      <c r="F2491">
        <v>1000000</v>
      </c>
      <c r="G2491" s="16">
        <v>1</v>
      </c>
      <c r="H2491" s="16">
        <v>1</v>
      </c>
      <c r="I2491" s="16">
        <v>1</v>
      </c>
      <c r="J2491" s="16">
        <v>1</v>
      </c>
      <c r="K2491" s="16">
        <v>1</v>
      </c>
      <c r="L2491" s="16">
        <v>1</v>
      </c>
      <c r="M2491" s="16">
        <v>1</v>
      </c>
    </row>
    <row r="2492" spans="2:13" x14ac:dyDescent="0.25">
      <c r="B2492">
        <v>61</v>
      </c>
      <c r="C2492" t="s">
        <v>528</v>
      </c>
      <c r="D2492">
        <v>2029</v>
      </c>
      <c r="E2492">
        <v>0</v>
      </c>
      <c r="F2492">
        <v>1000000</v>
      </c>
      <c r="G2492" s="16">
        <v>1</v>
      </c>
      <c r="H2492" s="16">
        <v>1</v>
      </c>
      <c r="I2492" s="16">
        <v>1</v>
      </c>
      <c r="J2492" s="16">
        <v>1</v>
      </c>
      <c r="K2492" s="16">
        <v>1</v>
      </c>
      <c r="L2492" s="16">
        <v>1</v>
      </c>
      <c r="M2492" s="16">
        <v>1</v>
      </c>
    </row>
    <row r="2493" spans="2:13" x14ac:dyDescent="0.25">
      <c r="B2493">
        <v>61</v>
      </c>
      <c r="C2493" t="s">
        <v>528</v>
      </c>
      <c r="D2493">
        <v>2030</v>
      </c>
      <c r="E2493">
        <v>0</v>
      </c>
      <c r="F2493">
        <v>1000000</v>
      </c>
      <c r="G2493" s="16">
        <v>1</v>
      </c>
      <c r="H2493" s="16">
        <v>1</v>
      </c>
      <c r="I2493" s="16">
        <v>1</v>
      </c>
      <c r="J2493" s="16">
        <v>1</v>
      </c>
      <c r="K2493" s="16">
        <v>1</v>
      </c>
      <c r="L2493" s="16">
        <v>1</v>
      </c>
      <c r="M2493" s="16">
        <v>1</v>
      </c>
    </row>
    <row r="2494" spans="2:13" x14ac:dyDescent="0.25">
      <c r="B2494">
        <v>61</v>
      </c>
      <c r="C2494" t="s">
        <v>528</v>
      </c>
      <c r="D2494">
        <v>2031</v>
      </c>
      <c r="E2494">
        <v>0</v>
      </c>
      <c r="F2494">
        <v>1000000</v>
      </c>
      <c r="G2494" s="16">
        <v>1</v>
      </c>
      <c r="H2494" s="16">
        <v>1</v>
      </c>
      <c r="I2494" s="16">
        <v>1</v>
      </c>
      <c r="J2494" s="16">
        <v>1</v>
      </c>
      <c r="K2494" s="16">
        <v>1</v>
      </c>
      <c r="L2494" s="16">
        <v>1</v>
      </c>
      <c r="M2494" s="16">
        <v>1</v>
      </c>
    </row>
    <row r="2495" spans="2:13" x14ac:dyDescent="0.25">
      <c r="B2495">
        <v>61</v>
      </c>
      <c r="C2495" t="s">
        <v>528</v>
      </c>
      <c r="D2495">
        <v>2032</v>
      </c>
      <c r="E2495">
        <v>0</v>
      </c>
      <c r="F2495">
        <v>1000000</v>
      </c>
      <c r="G2495" s="16">
        <v>1</v>
      </c>
      <c r="H2495" s="16">
        <v>1</v>
      </c>
      <c r="I2495" s="16">
        <v>1</v>
      </c>
      <c r="J2495" s="16">
        <v>1</v>
      </c>
      <c r="K2495" s="16">
        <v>1</v>
      </c>
      <c r="L2495" s="16">
        <v>1</v>
      </c>
      <c r="M2495" s="16">
        <v>1</v>
      </c>
    </row>
    <row r="2496" spans="2:13" x14ac:dyDescent="0.25">
      <c r="B2496">
        <v>61</v>
      </c>
      <c r="C2496" t="s">
        <v>528</v>
      </c>
      <c r="D2496">
        <v>2033</v>
      </c>
      <c r="E2496">
        <v>0</v>
      </c>
      <c r="F2496">
        <v>1000000</v>
      </c>
      <c r="G2496" s="16">
        <v>1</v>
      </c>
      <c r="H2496" s="16">
        <v>1</v>
      </c>
      <c r="I2496" s="16">
        <v>1</v>
      </c>
      <c r="J2496" s="16">
        <v>1</v>
      </c>
      <c r="K2496" s="16">
        <v>1</v>
      </c>
      <c r="L2496" s="16">
        <v>1</v>
      </c>
      <c r="M2496" s="16">
        <v>1</v>
      </c>
    </row>
    <row r="2497" spans="2:13" x14ac:dyDescent="0.25">
      <c r="B2497">
        <v>61</v>
      </c>
      <c r="C2497" t="s">
        <v>528</v>
      </c>
      <c r="D2497">
        <v>2034</v>
      </c>
      <c r="E2497">
        <v>0</v>
      </c>
      <c r="F2497">
        <v>1000000</v>
      </c>
      <c r="G2497" s="16">
        <v>1</v>
      </c>
      <c r="H2497" s="16">
        <v>1</v>
      </c>
      <c r="I2497" s="16">
        <v>1</v>
      </c>
      <c r="J2497" s="16">
        <v>1</v>
      </c>
      <c r="K2497" s="16">
        <v>1</v>
      </c>
      <c r="L2497" s="16">
        <v>1</v>
      </c>
      <c r="M2497" s="16">
        <v>1</v>
      </c>
    </row>
    <row r="2498" spans="2:13" x14ac:dyDescent="0.25">
      <c r="B2498">
        <v>61</v>
      </c>
      <c r="C2498" t="s">
        <v>528</v>
      </c>
      <c r="D2498">
        <v>2035</v>
      </c>
      <c r="E2498">
        <v>0</v>
      </c>
      <c r="F2498">
        <v>1000000</v>
      </c>
      <c r="G2498" s="16">
        <v>1</v>
      </c>
      <c r="H2498" s="16">
        <v>1</v>
      </c>
      <c r="I2498" s="16">
        <v>1</v>
      </c>
      <c r="J2498" s="16">
        <v>1</v>
      </c>
      <c r="K2498" s="16">
        <v>1</v>
      </c>
      <c r="L2498" s="16">
        <v>1</v>
      </c>
      <c r="M2498" s="16">
        <v>1</v>
      </c>
    </row>
    <row r="2499" spans="2:13" x14ac:dyDescent="0.25">
      <c r="B2499">
        <v>61</v>
      </c>
      <c r="C2499" t="s">
        <v>528</v>
      </c>
      <c r="D2499">
        <v>2036</v>
      </c>
      <c r="E2499">
        <v>0</v>
      </c>
      <c r="F2499">
        <v>1000000</v>
      </c>
      <c r="G2499" s="16">
        <v>1</v>
      </c>
      <c r="H2499" s="16">
        <v>1</v>
      </c>
      <c r="I2499" s="16">
        <v>1</v>
      </c>
      <c r="J2499" s="16">
        <v>1</v>
      </c>
      <c r="K2499" s="16">
        <v>1</v>
      </c>
      <c r="L2499" s="16">
        <v>1</v>
      </c>
      <c r="M2499" s="16">
        <v>1</v>
      </c>
    </row>
    <row r="2500" spans="2:13" x14ac:dyDescent="0.25">
      <c r="B2500">
        <v>61</v>
      </c>
      <c r="C2500" t="s">
        <v>528</v>
      </c>
      <c r="D2500">
        <v>2037</v>
      </c>
      <c r="E2500">
        <v>0</v>
      </c>
      <c r="F2500">
        <v>1000000</v>
      </c>
      <c r="G2500" s="16">
        <v>1</v>
      </c>
      <c r="H2500" s="16">
        <v>1</v>
      </c>
      <c r="I2500" s="16">
        <v>1</v>
      </c>
      <c r="J2500" s="16">
        <v>1</v>
      </c>
      <c r="K2500" s="16">
        <v>1</v>
      </c>
      <c r="L2500" s="16">
        <v>1</v>
      </c>
      <c r="M2500" s="16">
        <v>1</v>
      </c>
    </row>
    <row r="2501" spans="2:13" x14ac:dyDescent="0.25">
      <c r="B2501">
        <v>61</v>
      </c>
      <c r="C2501" t="s">
        <v>528</v>
      </c>
      <c r="D2501">
        <v>2038</v>
      </c>
      <c r="E2501">
        <v>0</v>
      </c>
      <c r="F2501">
        <v>1000000</v>
      </c>
      <c r="G2501" s="16">
        <v>1</v>
      </c>
      <c r="H2501" s="16">
        <v>1</v>
      </c>
      <c r="I2501" s="16">
        <v>1</v>
      </c>
      <c r="J2501" s="16">
        <v>1</v>
      </c>
      <c r="K2501" s="16">
        <v>1</v>
      </c>
      <c r="L2501" s="16">
        <v>1</v>
      </c>
      <c r="M2501" s="16">
        <v>1</v>
      </c>
    </row>
    <row r="2502" spans="2:13" x14ac:dyDescent="0.25">
      <c r="B2502">
        <v>61</v>
      </c>
      <c r="C2502" t="s">
        <v>528</v>
      </c>
      <c r="D2502">
        <v>2039</v>
      </c>
      <c r="E2502">
        <v>0</v>
      </c>
      <c r="F2502">
        <v>1000000</v>
      </c>
      <c r="G2502" s="16">
        <v>1</v>
      </c>
      <c r="H2502" s="16">
        <v>1</v>
      </c>
      <c r="I2502" s="16">
        <v>1</v>
      </c>
      <c r="J2502" s="16">
        <v>1</v>
      </c>
      <c r="K2502" s="16">
        <v>1</v>
      </c>
      <c r="L2502" s="16">
        <v>1</v>
      </c>
      <c r="M2502" s="16">
        <v>1</v>
      </c>
    </row>
    <row r="2503" spans="2:13" x14ac:dyDescent="0.25">
      <c r="B2503">
        <v>61</v>
      </c>
      <c r="C2503" t="s">
        <v>528</v>
      </c>
      <c r="D2503">
        <v>2040</v>
      </c>
      <c r="E2503">
        <v>0</v>
      </c>
      <c r="F2503">
        <v>1000000</v>
      </c>
      <c r="G2503" s="16">
        <v>1</v>
      </c>
      <c r="H2503" s="16">
        <v>1</v>
      </c>
      <c r="I2503" s="16">
        <v>1</v>
      </c>
      <c r="J2503" s="16">
        <v>1</v>
      </c>
      <c r="K2503" s="16">
        <v>1</v>
      </c>
      <c r="L2503" s="16">
        <v>1</v>
      </c>
      <c r="M2503" s="16">
        <v>1</v>
      </c>
    </row>
    <row r="2504" spans="2:13" x14ac:dyDescent="0.25">
      <c r="B2504">
        <v>61</v>
      </c>
      <c r="C2504" t="s">
        <v>528</v>
      </c>
      <c r="D2504">
        <v>2041</v>
      </c>
      <c r="E2504">
        <v>0</v>
      </c>
      <c r="F2504">
        <v>1000000</v>
      </c>
      <c r="G2504" s="16">
        <v>1</v>
      </c>
      <c r="H2504" s="16">
        <v>1</v>
      </c>
      <c r="I2504" s="16">
        <v>1</v>
      </c>
      <c r="J2504" s="16">
        <v>1</v>
      </c>
      <c r="K2504" s="16">
        <v>1</v>
      </c>
      <c r="L2504" s="16">
        <v>1</v>
      </c>
      <c r="M2504" s="16">
        <v>1</v>
      </c>
    </row>
    <row r="2505" spans="2:13" x14ac:dyDescent="0.25">
      <c r="B2505">
        <v>61</v>
      </c>
      <c r="C2505" t="s">
        <v>528</v>
      </c>
      <c r="D2505">
        <v>2042</v>
      </c>
      <c r="E2505">
        <v>0</v>
      </c>
      <c r="F2505">
        <v>1000000</v>
      </c>
      <c r="G2505" s="16">
        <v>1</v>
      </c>
      <c r="H2505" s="16">
        <v>1</v>
      </c>
      <c r="I2505" s="16">
        <v>1</v>
      </c>
      <c r="J2505" s="16">
        <v>1</v>
      </c>
      <c r="K2505" s="16">
        <v>1</v>
      </c>
      <c r="L2505" s="16">
        <v>1</v>
      </c>
      <c r="M2505" s="16">
        <v>1</v>
      </c>
    </row>
    <row r="2506" spans="2:13" x14ac:dyDescent="0.25">
      <c r="B2506">
        <v>61</v>
      </c>
      <c r="C2506" t="s">
        <v>528</v>
      </c>
      <c r="D2506">
        <v>2043</v>
      </c>
      <c r="E2506">
        <v>0</v>
      </c>
      <c r="F2506">
        <v>1000000</v>
      </c>
      <c r="G2506" s="16">
        <v>1</v>
      </c>
      <c r="H2506" s="16">
        <v>1</v>
      </c>
      <c r="I2506" s="16">
        <v>1</v>
      </c>
      <c r="J2506" s="16">
        <v>1</v>
      </c>
      <c r="K2506" s="16">
        <v>1</v>
      </c>
      <c r="L2506" s="16">
        <v>1</v>
      </c>
      <c r="M2506" s="16">
        <v>1</v>
      </c>
    </row>
    <row r="2507" spans="2:13" x14ac:dyDescent="0.25">
      <c r="B2507">
        <v>61</v>
      </c>
      <c r="C2507" t="s">
        <v>528</v>
      </c>
      <c r="D2507">
        <v>2044</v>
      </c>
      <c r="E2507">
        <v>0</v>
      </c>
      <c r="F2507">
        <v>1000000</v>
      </c>
      <c r="G2507" s="16">
        <v>1</v>
      </c>
      <c r="H2507" s="16">
        <v>1</v>
      </c>
      <c r="I2507" s="16">
        <v>1</v>
      </c>
      <c r="J2507" s="16">
        <v>1</v>
      </c>
      <c r="K2507" s="16">
        <v>1</v>
      </c>
      <c r="L2507" s="16">
        <v>1</v>
      </c>
      <c r="M2507" s="16">
        <v>1</v>
      </c>
    </row>
    <row r="2508" spans="2:13" x14ac:dyDescent="0.25">
      <c r="B2508">
        <v>61</v>
      </c>
      <c r="C2508" t="s">
        <v>528</v>
      </c>
      <c r="D2508">
        <v>2045</v>
      </c>
      <c r="E2508">
        <v>0</v>
      </c>
      <c r="F2508">
        <v>1000000</v>
      </c>
      <c r="G2508" s="16">
        <v>1</v>
      </c>
      <c r="H2508" s="16">
        <v>1</v>
      </c>
      <c r="I2508" s="16">
        <v>1</v>
      </c>
      <c r="J2508" s="16">
        <v>1</v>
      </c>
      <c r="K2508" s="16">
        <v>1</v>
      </c>
      <c r="L2508" s="16">
        <v>1</v>
      </c>
      <c r="M2508" s="16">
        <v>1</v>
      </c>
    </row>
    <row r="2509" spans="2:13" x14ac:dyDescent="0.25">
      <c r="B2509">
        <v>61</v>
      </c>
      <c r="C2509" t="s">
        <v>528</v>
      </c>
      <c r="D2509">
        <v>2046</v>
      </c>
      <c r="E2509">
        <v>0</v>
      </c>
      <c r="F2509">
        <v>1000000</v>
      </c>
      <c r="G2509" s="16">
        <v>1</v>
      </c>
      <c r="H2509" s="16">
        <v>1</v>
      </c>
      <c r="I2509" s="16">
        <v>1</v>
      </c>
      <c r="J2509" s="16">
        <v>1</v>
      </c>
      <c r="K2509" s="16">
        <v>1</v>
      </c>
      <c r="L2509" s="16">
        <v>1</v>
      </c>
      <c r="M2509" s="16">
        <v>1</v>
      </c>
    </row>
    <row r="2510" spans="2:13" x14ac:dyDescent="0.25">
      <c r="B2510">
        <v>61</v>
      </c>
      <c r="C2510" t="s">
        <v>528</v>
      </c>
      <c r="D2510">
        <v>2047</v>
      </c>
      <c r="E2510">
        <v>0</v>
      </c>
      <c r="F2510">
        <v>1000000</v>
      </c>
      <c r="G2510" s="16">
        <v>1</v>
      </c>
      <c r="H2510" s="16">
        <v>1</v>
      </c>
      <c r="I2510" s="16">
        <v>1</v>
      </c>
      <c r="J2510" s="16">
        <v>1</v>
      </c>
      <c r="K2510" s="16">
        <v>1</v>
      </c>
      <c r="L2510" s="16">
        <v>1</v>
      </c>
      <c r="M2510" s="16">
        <v>1</v>
      </c>
    </row>
    <row r="2511" spans="2:13" x14ac:dyDescent="0.25">
      <c r="B2511">
        <v>61</v>
      </c>
      <c r="C2511" t="s">
        <v>528</v>
      </c>
      <c r="D2511">
        <v>2048</v>
      </c>
      <c r="E2511">
        <v>0</v>
      </c>
      <c r="F2511">
        <v>1000000</v>
      </c>
      <c r="G2511" s="16">
        <v>1</v>
      </c>
      <c r="H2511" s="16">
        <v>1</v>
      </c>
      <c r="I2511" s="16">
        <v>1</v>
      </c>
      <c r="J2511" s="16">
        <v>1</v>
      </c>
      <c r="K2511" s="16">
        <v>1</v>
      </c>
      <c r="L2511" s="16">
        <v>1</v>
      </c>
      <c r="M2511" s="16">
        <v>1</v>
      </c>
    </row>
    <row r="2512" spans="2:13" x14ac:dyDescent="0.25">
      <c r="B2512">
        <v>61</v>
      </c>
      <c r="C2512" t="s">
        <v>528</v>
      </c>
      <c r="D2512">
        <v>2049</v>
      </c>
      <c r="E2512">
        <v>0</v>
      </c>
      <c r="F2512">
        <v>1000000</v>
      </c>
      <c r="G2512" s="16">
        <v>1</v>
      </c>
      <c r="H2512" s="16">
        <v>1</v>
      </c>
      <c r="I2512" s="16">
        <v>1</v>
      </c>
      <c r="J2512" s="16">
        <v>1</v>
      </c>
      <c r="K2512" s="16">
        <v>1</v>
      </c>
      <c r="L2512" s="16">
        <v>1</v>
      </c>
      <c r="M2512" s="16">
        <v>1</v>
      </c>
    </row>
    <row r="2513" spans="2:13" x14ac:dyDescent="0.25">
      <c r="B2513">
        <v>61</v>
      </c>
      <c r="C2513" t="s">
        <v>528</v>
      </c>
      <c r="D2513">
        <v>2050</v>
      </c>
      <c r="E2513">
        <v>0</v>
      </c>
      <c r="F2513">
        <v>1000000</v>
      </c>
      <c r="G2513" s="16">
        <v>1</v>
      </c>
      <c r="H2513" s="16">
        <v>1</v>
      </c>
      <c r="I2513" s="16">
        <v>1</v>
      </c>
      <c r="J2513" s="16">
        <v>1</v>
      </c>
      <c r="K2513" s="16">
        <v>1</v>
      </c>
      <c r="L2513" s="16">
        <v>1</v>
      </c>
      <c r="M2513" s="16">
        <v>1</v>
      </c>
    </row>
    <row r="2514" spans="2:13" x14ac:dyDescent="0.25">
      <c r="B2514">
        <v>62</v>
      </c>
      <c r="C2514" t="s">
        <v>526</v>
      </c>
      <c r="D2514">
        <v>2020</v>
      </c>
      <c r="E2514">
        <v>0</v>
      </c>
      <c r="F2514">
        <v>1000000</v>
      </c>
      <c r="G2514" s="16">
        <v>1</v>
      </c>
      <c r="H2514" s="16">
        <v>1</v>
      </c>
      <c r="I2514" s="16">
        <v>1</v>
      </c>
      <c r="J2514" s="16">
        <v>1</v>
      </c>
      <c r="K2514" s="16">
        <v>1</v>
      </c>
      <c r="L2514" s="16">
        <v>1</v>
      </c>
      <c r="M2514" s="16">
        <v>1</v>
      </c>
    </row>
    <row r="2515" spans="2:13" x14ac:dyDescent="0.25">
      <c r="B2515">
        <v>62</v>
      </c>
      <c r="C2515" t="s">
        <v>526</v>
      </c>
      <c r="D2515">
        <v>2021</v>
      </c>
      <c r="E2515">
        <v>0</v>
      </c>
      <c r="F2515">
        <v>1000000</v>
      </c>
      <c r="G2515" s="16">
        <v>1</v>
      </c>
      <c r="H2515" s="16">
        <v>1</v>
      </c>
      <c r="I2515" s="16">
        <v>1</v>
      </c>
      <c r="J2515" s="16">
        <v>1</v>
      </c>
      <c r="K2515" s="16">
        <v>1</v>
      </c>
      <c r="L2515" s="16">
        <v>1</v>
      </c>
      <c r="M2515" s="16">
        <v>1</v>
      </c>
    </row>
    <row r="2516" spans="2:13" x14ac:dyDescent="0.25">
      <c r="B2516">
        <v>62</v>
      </c>
      <c r="C2516" t="s">
        <v>526</v>
      </c>
      <c r="D2516">
        <v>2022</v>
      </c>
      <c r="E2516">
        <v>0</v>
      </c>
      <c r="F2516">
        <v>1000000</v>
      </c>
      <c r="G2516" s="16">
        <v>1</v>
      </c>
      <c r="H2516" s="16">
        <v>1</v>
      </c>
      <c r="I2516" s="16">
        <v>1</v>
      </c>
      <c r="J2516" s="16">
        <v>1</v>
      </c>
      <c r="K2516" s="16">
        <v>1</v>
      </c>
      <c r="L2516" s="16">
        <v>1</v>
      </c>
      <c r="M2516" s="16">
        <v>1</v>
      </c>
    </row>
    <row r="2517" spans="2:13" x14ac:dyDescent="0.25">
      <c r="B2517">
        <v>62</v>
      </c>
      <c r="C2517" t="s">
        <v>526</v>
      </c>
      <c r="D2517">
        <v>2023</v>
      </c>
      <c r="E2517">
        <v>0</v>
      </c>
      <c r="F2517">
        <v>1000000</v>
      </c>
      <c r="G2517" s="16">
        <v>1</v>
      </c>
      <c r="H2517" s="16">
        <v>1</v>
      </c>
      <c r="I2517" s="16">
        <v>1</v>
      </c>
      <c r="J2517" s="16">
        <v>1</v>
      </c>
      <c r="K2517" s="16">
        <v>1</v>
      </c>
      <c r="L2517" s="16">
        <v>1</v>
      </c>
      <c r="M2517" s="16">
        <v>1</v>
      </c>
    </row>
    <row r="2518" spans="2:13" x14ac:dyDescent="0.25">
      <c r="B2518">
        <v>62</v>
      </c>
      <c r="C2518" t="s">
        <v>526</v>
      </c>
      <c r="D2518">
        <v>2024</v>
      </c>
      <c r="E2518">
        <v>0</v>
      </c>
      <c r="F2518">
        <v>1000000</v>
      </c>
      <c r="G2518" s="16">
        <v>1</v>
      </c>
      <c r="H2518" s="16">
        <v>1</v>
      </c>
      <c r="I2518" s="16">
        <v>1</v>
      </c>
      <c r="J2518" s="16">
        <v>1</v>
      </c>
      <c r="K2518" s="16">
        <v>1</v>
      </c>
      <c r="L2518" s="16">
        <v>1</v>
      </c>
      <c r="M2518" s="16">
        <v>1</v>
      </c>
    </row>
    <row r="2519" spans="2:13" x14ac:dyDescent="0.25">
      <c r="B2519">
        <v>62</v>
      </c>
      <c r="C2519" t="s">
        <v>526</v>
      </c>
      <c r="D2519">
        <v>2025</v>
      </c>
      <c r="E2519">
        <v>0</v>
      </c>
      <c r="F2519">
        <v>1000000</v>
      </c>
      <c r="G2519" s="16">
        <v>1</v>
      </c>
      <c r="H2519" s="16">
        <v>1</v>
      </c>
      <c r="I2519" s="16">
        <v>1</v>
      </c>
      <c r="J2519" s="16">
        <v>1</v>
      </c>
      <c r="K2519" s="16">
        <v>1</v>
      </c>
      <c r="L2519" s="16">
        <v>1</v>
      </c>
      <c r="M2519" s="16">
        <v>1</v>
      </c>
    </row>
    <row r="2520" spans="2:13" x14ac:dyDescent="0.25">
      <c r="B2520">
        <v>62</v>
      </c>
      <c r="C2520" t="s">
        <v>526</v>
      </c>
      <c r="D2520">
        <v>2026</v>
      </c>
      <c r="E2520">
        <v>0</v>
      </c>
      <c r="F2520">
        <v>1000000</v>
      </c>
      <c r="G2520" s="16">
        <v>1</v>
      </c>
      <c r="H2520" s="16">
        <v>1</v>
      </c>
      <c r="I2520" s="16">
        <v>1</v>
      </c>
      <c r="J2520" s="16">
        <v>1</v>
      </c>
      <c r="K2520" s="16">
        <v>1</v>
      </c>
      <c r="L2520" s="16">
        <v>1</v>
      </c>
      <c r="M2520" s="16">
        <v>1</v>
      </c>
    </row>
    <row r="2521" spans="2:13" x14ac:dyDescent="0.25">
      <c r="B2521">
        <v>62</v>
      </c>
      <c r="C2521" t="s">
        <v>526</v>
      </c>
      <c r="D2521">
        <v>2027</v>
      </c>
      <c r="E2521">
        <v>0</v>
      </c>
      <c r="F2521">
        <v>1000000</v>
      </c>
      <c r="G2521" s="16">
        <v>1</v>
      </c>
      <c r="H2521" s="16">
        <v>1</v>
      </c>
      <c r="I2521" s="16">
        <v>1</v>
      </c>
      <c r="J2521" s="16">
        <v>1</v>
      </c>
      <c r="K2521" s="16">
        <v>1</v>
      </c>
      <c r="L2521" s="16">
        <v>1</v>
      </c>
      <c r="M2521" s="16">
        <v>1</v>
      </c>
    </row>
    <row r="2522" spans="2:13" x14ac:dyDescent="0.25">
      <c r="B2522">
        <v>62</v>
      </c>
      <c r="C2522" t="s">
        <v>526</v>
      </c>
      <c r="D2522">
        <v>2028</v>
      </c>
      <c r="E2522">
        <v>0</v>
      </c>
      <c r="F2522">
        <v>1000000</v>
      </c>
      <c r="G2522" s="16">
        <v>1</v>
      </c>
      <c r="H2522" s="16">
        <v>1</v>
      </c>
      <c r="I2522" s="16">
        <v>1</v>
      </c>
      <c r="J2522" s="16">
        <v>1</v>
      </c>
      <c r="K2522" s="16">
        <v>1</v>
      </c>
      <c r="L2522" s="16">
        <v>1</v>
      </c>
      <c r="M2522" s="16">
        <v>1</v>
      </c>
    </row>
    <row r="2523" spans="2:13" x14ac:dyDescent="0.25">
      <c r="B2523">
        <v>62</v>
      </c>
      <c r="C2523" t="s">
        <v>526</v>
      </c>
      <c r="D2523">
        <v>2029</v>
      </c>
      <c r="E2523">
        <v>0</v>
      </c>
      <c r="F2523">
        <v>1000000</v>
      </c>
      <c r="G2523" s="16">
        <v>1</v>
      </c>
      <c r="H2523" s="16">
        <v>1</v>
      </c>
      <c r="I2523" s="16">
        <v>1</v>
      </c>
      <c r="J2523" s="16">
        <v>1</v>
      </c>
      <c r="K2523" s="16">
        <v>1</v>
      </c>
      <c r="L2523" s="16">
        <v>1</v>
      </c>
      <c r="M2523" s="16">
        <v>1</v>
      </c>
    </row>
    <row r="2524" spans="2:13" x14ac:dyDescent="0.25">
      <c r="B2524">
        <v>62</v>
      </c>
      <c r="C2524" t="s">
        <v>526</v>
      </c>
      <c r="D2524">
        <v>2030</v>
      </c>
      <c r="E2524">
        <v>0</v>
      </c>
      <c r="F2524">
        <v>1000000</v>
      </c>
      <c r="G2524" s="16">
        <v>1</v>
      </c>
      <c r="H2524" s="16">
        <v>1</v>
      </c>
      <c r="I2524" s="16">
        <v>1</v>
      </c>
      <c r="J2524" s="16">
        <v>1</v>
      </c>
      <c r="K2524" s="16">
        <v>1</v>
      </c>
      <c r="L2524" s="16">
        <v>1</v>
      </c>
      <c r="M2524" s="16">
        <v>1</v>
      </c>
    </row>
    <row r="2525" spans="2:13" x14ac:dyDescent="0.25">
      <c r="B2525">
        <v>62</v>
      </c>
      <c r="C2525" t="s">
        <v>526</v>
      </c>
      <c r="D2525">
        <v>2031</v>
      </c>
      <c r="E2525">
        <v>0</v>
      </c>
      <c r="F2525">
        <v>1000000</v>
      </c>
      <c r="G2525" s="16">
        <v>1</v>
      </c>
      <c r="H2525" s="16">
        <v>1</v>
      </c>
      <c r="I2525" s="16">
        <v>1</v>
      </c>
      <c r="J2525" s="16">
        <v>1</v>
      </c>
      <c r="K2525" s="16">
        <v>1</v>
      </c>
      <c r="L2525" s="16">
        <v>1</v>
      </c>
      <c r="M2525" s="16">
        <v>1</v>
      </c>
    </row>
    <row r="2526" spans="2:13" x14ac:dyDescent="0.25">
      <c r="B2526">
        <v>62</v>
      </c>
      <c r="C2526" t="s">
        <v>526</v>
      </c>
      <c r="D2526">
        <v>2032</v>
      </c>
      <c r="E2526">
        <v>0</v>
      </c>
      <c r="F2526">
        <v>1000000</v>
      </c>
      <c r="G2526" s="16">
        <v>1</v>
      </c>
      <c r="H2526" s="16">
        <v>1</v>
      </c>
      <c r="I2526" s="16">
        <v>1</v>
      </c>
      <c r="J2526" s="16">
        <v>1</v>
      </c>
      <c r="K2526" s="16">
        <v>1</v>
      </c>
      <c r="L2526" s="16">
        <v>1</v>
      </c>
      <c r="M2526" s="16">
        <v>1</v>
      </c>
    </row>
    <row r="2527" spans="2:13" x14ac:dyDescent="0.25">
      <c r="B2527">
        <v>62</v>
      </c>
      <c r="C2527" t="s">
        <v>526</v>
      </c>
      <c r="D2527">
        <v>2033</v>
      </c>
      <c r="E2527">
        <v>0</v>
      </c>
      <c r="F2527">
        <v>1000000</v>
      </c>
      <c r="G2527" s="16">
        <v>1</v>
      </c>
      <c r="H2527" s="16">
        <v>1</v>
      </c>
      <c r="I2527" s="16">
        <v>1</v>
      </c>
      <c r="J2527" s="16">
        <v>1</v>
      </c>
      <c r="K2527" s="16">
        <v>1</v>
      </c>
      <c r="L2527" s="16">
        <v>1</v>
      </c>
      <c r="M2527" s="16">
        <v>1</v>
      </c>
    </row>
    <row r="2528" spans="2:13" x14ac:dyDescent="0.25">
      <c r="B2528">
        <v>62</v>
      </c>
      <c r="C2528" t="s">
        <v>526</v>
      </c>
      <c r="D2528">
        <v>2034</v>
      </c>
      <c r="E2528">
        <v>0</v>
      </c>
      <c r="F2528">
        <v>1000000</v>
      </c>
      <c r="G2528" s="16">
        <v>1</v>
      </c>
      <c r="H2528" s="16">
        <v>1</v>
      </c>
      <c r="I2528" s="16">
        <v>1</v>
      </c>
      <c r="J2528" s="16">
        <v>1</v>
      </c>
      <c r="K2528" s="16">
        <v>1</v>
      </c>
      <c r="L2528" s="16">
        <v>1</v>
      </c>
      <c r="M2528" s="16">
        <v>1</v>
      </c>
    </row>
    <row r="2529" spans="2:13" x14ac:dyDescent="0.25">
      <c r="B2529">
        <v>62</v>
      </c>
      <c r="C2529" t="s">
        <v>526</v>
      </c>
      <c r="D2529">
        <v>2035</v>
      </c>
      <c r="E2529">
        <v>0</v>
      </c>
      <c r="F2529">
        <v>1000000</v>
      </c>
      <c r="G2529" s="16">
        <v>1</v>
      </c>
      <c r="H2529" s="16">
        <v>1</v>
      </c>
      <c r="I2529" s="16">
        <v>1</v>
      </c>
      <c r="J2529" s="16">
        <v>1</v>
      </c>
      <c r="K2529" s="16">
        <v>1</v>
      </c>
      <c r="L2529" s="16">
        <v>1</v>
      </c>
      <c r="M2529" s="16">
        <v>1</v>
      </c>
    </row>
    <row r="2530" spans="2:13" x14ac:dyDescent="0.25">
      <c r="B2530">
        <v>62</v>
      </c>
      <c r="C2530" t="s">
        <v>526</v>
      </c>
      <c r="D2530">
        <v>2036</v>
      </c>
      <c r="E2530">
        <v>0</v>
      </c>
      <c r="F2530">
        <v>1000000</v>
      </c>
      <c r="G2530" s="16">
        <v>1</v>
      </c>
      <c r="H2530" s="16">
        <v>1</v>
      </c>
      <c r="I2530" s="16">
        <v>1</v>
      </c>
      <c r="J2530" s="16">
        <v>1</v>
      </c>
      <c r="K2530" s="16">
        <v>1</v>
      </c>
      <c r="L2530" s="16">
        <v>1</v>
      </c>
      <c r="M2530" s="16">
        <v>1</v>
      </c>
    </row>
    <row r="2531" spans="2:13" x14ac:dyDescent="0.25">
      <c r="B2531">
        <v>62</v>
      </c>
      <c r="C2531" t="s">
        <v>526</v>
      </c>
      <c r="D2531">
        <v>2037</v>
      </c>
      <c r="E2531">
        <v>0</v>
      </c>
      <c r="F2531">
        <v>1000000</v>
      </c>
      <c r="G2531" s="16">
        <v>1</v>
      </c>
      <c r="H2531" s="16">
        <v>1</v>
      </c>
      <c r="I2531" s="16">
        <v>1</v>
      </c>
      <c r="J2531" s="16">
        <v>1</v>
      </c>
      <c r="K2531" s="16">
        <v>1</v>
      </c>
      <c r="L2531" s="16">
        <v>1</v>
      </c>
      <c r="M2531" s="16">
        <v>1</v>
      </c>
    </row>
    <row r="2532" spans="2:13" x14ac:dyDescent="0.25">
      <c r="B2532">
        <v>62</v>
      </c>
      <c r="C2532" t="s">
        <v>526</v>
      </c>
      <c r="D2532">
        <v>2038</v>
      </c>
      <c r="E2532">
        <v>0</v>
      </c>
      <c r="F2532">
        <v>1000000</v>
      </c>
      <c r="G2532" s="16">
        <v>1</v>
      </c>
      <c r="H2532" s="16">
        <v>1</v>
      </c>
      <c r="I2532" s="16">
        <v>1</v>
      </c>
      <c r="J2532" s="16">
        <v>1</v>
      </c>
      <c r="K2532" s="16">
        <v>1</v>
      </c>
      <c r="L2532" s="16">
        <v>1</v>
      </c>
      <c r="M2532" s="16">
        <v>1</v>
      </c>
    </row>
    <row r="2533" spans="2:13" x14ac:dyDescent="0.25">
      <c r="B2533">
        <v>62</v>
      </c>
      <c r="C2533" t="s">
        <v>526</v>
      </c>
      <c r="D2533">
        <v>2039</v>
      </c>
      <c r="E2533">
        <v>0</v>
      </c>
      <c r="F2533">
        <v>1000000</v>
      </c>
      <c r="G2533" s="16">
        <v>1</v>
      </c>
      <c r="H2533" s="16">
        <v>1</v>
      </c>
      <c r="I2533" s="16">
        <v>1</v>
      </c>
      <c r="J2533" s="16">
        <v>1</v>
      </c>
      <c r="K2533" s="16">
        <v>1</v>
      </c>
      <c r="L2533" s="16">
        <v>1</v>
      </c>
      <c r="M2533" s="16">
        <v>1</v>
      </c>
    </row>
    <row r="2534" spans="2:13" x14ac:dyDescent="0.25">
      <c r="B2534">
        <v>62</v>
      </c>
      <c r="C2534" t="s">
        <v>526</v>
      </c>
      <c r="D2534">
        <v>2040</v>
      </c>
      <c r="E2534">
        <v>0</v>
      </c>
      <c r="F2534">
        <v>1000000</v>
      </c>
      <c r="G2534" s="16">
        <v>1</v>
      </c>
      <c r="H2534" s="16">
        <v>1</v>
      </c>
      <c r="I2534" s="16">
        <v>1</v>
      </c>
      <c r="J2534" s="16">
        <v>1</v>
      </c>
      <c r="K2534" s="16">
        <v>1</v>
      </c>
      <c r="L2534" s="16">
        <v>1</v>
      </c>
      <c r="M2534" s="16">
        <v>1</v>
      </c>
    </row>
    <row r="2535" spans="2:13" x14ac:dyDescent="0.25">
      <c r="B2535">
        <v>62</v>
      </c>
      <c r="C2535" t="s">
        <v>526</v>
      </c>
      <c r="D2535">
        <v>2041</v>
      </c>
      <c r="E2535">
        <v>0</v>
      </c>
      <c r="F2535">
        <v>1000000</v>
      </c>
      <c r="G2535" s="16">
        <v>1</v>
      </c>
      <c r="H2535" s="16">
        <v>1</v>
      </c>
      <c r="I2535" s="16">
        <v>1</v>
      </c>
      <c r="J2535" s="16">
        <v>1</v>
      </c>
      <c r="K2535" s="16">
        <v>1</v>
      </c>
      <c r="L2535" s="16">
        <v>1</v>
      </c>
      <c r="M2535" s="16">
        <v>1</v>
      </c>
    </row>
    <row r="2536" spans="2:13" x14ac:dyDescent="0.25">
      <c r="B2536">
        <v>62</v>
      </c>
      <c r="C2536" t="s">
        <v>526</v>
      </c>
      <c r="D2536">
        <v>2042</v>
      </c>
      <c r="E2536">
        <v>0</v>
      </c>
      <c r="F2536">
        <v>1000000</v>
      </c>
      <c r="G2536" s="16">
        <v>1</v>
      </c>
      <c r="H2536" s="16">
        <v>1</v>
      </c>
      <c r="I2536" s="16">
        <v>1</v>
      </c>
      <c r="J2536" s="16">
        <v>1</v>
      </c>
      <c r="K2536" s="16">
        <v>1</v>
      </c>
      <c r="L2536" s="16">
        <v>1</v>
      </c>
      <c r="M2536" s="16">
        <v>1</v>
      </c>
    </row>
    <row r="2537" spans="2:13" x14ac:dyDescent="0.25">
      <c r="B2537">
        <v>62</v>
      </c>
      <c r="C2537" t="s">
        <v>526</v>
      </c>
      <c r="D2537">
        <v>2043</v>
      </c>
      <c r="E2537">
        <v>0</v>
      </c>
      <c r="F2537">
        <v>1000000</v>
      </c>
      <c r="G2537" s="16">
        <v>1</v>
      </c>
      <c r="H2537" s="16">
        <v>1</v>
      </c>
      <c r="I2537" s="16">
        <v>1</v>
      </c>
      <c r="J2537" s="16">
        <v>1</v>
      </c>
      <c r="K2537" s="16">
        <v>1</v>
      </c>
      <c r="L2537" s="16">
        <v>1</v>
      </c>
      <c r="M2537" s="16">
        <v>1</v>
      </c>
    </row>
    <row r="2538" spans="2:13" x14ac:dyDescent="0.25">
      <c r="B2538">
        <v>62</v>
      </c>
      <c r="C2538" t="s">
        <v>526</v>
      </c>
      <c r="D2538">
        <v>2044</v>
      </c>
      <c r="E2538">
        <v>0</v>
      </c>
      <c r="F2538">
        <v>1000000</v>
      </c>
      <c r="G2538" s="16">
        <v>1</v>
      </c>
      <c r="H2538" s="16">
        <v>1</v>
      </c>
      <c r="I2538" s="16">
        <v>1</v>
      </c>
      <c r="J2538" s="16">
        <v>1</v>
      </c>
      <c r="K2538" s="16">
        <v>1</v>
      </c>
      <c r="L2538" s="16">
        <v>1</v>
      </c>
      <c r="M2538" s="16">
        <v>1</v>
      </c>
    </row>
    <row r="2539" spans="2:13" x14ac:dyDescent="0.25">
      <c r="B2539">
        <v>62</v>
      </c>
      <c r="C2539" t="s">
        <v>526</v>
      </c>
      <c r="D2539">
        <v>2045</v>
      </c>
      <c r="E2539">
        <v>0</v>
      </c>
      <c r="F2539">
        <v>1000000</v>
      </c>
      <c r="G2539" s="16">
        <v>1</v>
      </c>
      <c r="H2539" s="16">
        <v>1</v>
      </c>
      <c r="I2539" s="16">
        <v>1</v>
      </c>
      <c r="J2539" s="16">
        <v>1</v>
      </c>
      <c r="K2539" s="16">
        <v>1</v>
      </c>
      <c r="L2539" s="16">
        <v>1</v>
      </c>
      <c r="M2539" s="16">
        <v>1</v>
      </c>
    </row>
    <row r="2540" spans="2:13" x14ac:dyDescent="0.25">
      <c r="B2540">
        <v>62</v>
      </c>
      <c r="C2540" t="s">
        <v>526</v>
      </c>
      <c r="D2540">
        <v>2046</v>
      </c>
      <c r="E2540">
        <v>0</v>
      </c>
      <c r="F2540">
        <v>1000000</v>
      </c>
      <c r="G2540" s="16">
        <v>1</v>
      </c>
      <c r="H2540" s="16">
        <v>1</v>
      </c>
      <c r="I2540" s="16">
        <v>1</v>
      </c>
      <c r="J2540" s="16">
        <v>1</v>
      </c>
      <c r="K2540" s="16">
        <v>1</v>
      </c>
      <c r="L2540" s="16">
        <v>1</v>
      </c>
      <c r="M2540" s="16">
        <v>1</v>
      </c>
    </row>
    <row r="2541" spans="2:13" x14ac:dyDescent="0.25">
      <c r="B2541">
        <v>62</v>
      </c>
      <c r="C2541" t="s">
        <v>526</v>
      </c>
      <c r="D2541">
        <v>2047</v>
      </c>
      <c r="E2541">
        <v>0</v>
      </c>
      <c r="F2541">
        <v>1000000</v>
      </c>
      <c r="G2541" s="16">
        <v>1</v>
      </c>
      <c r="H2541" s="16">
        <v>1</v>
      </c>
      <c r="I2541" s="16">
        <v>1</v>
      </c>
      <c r="J2541" s="16">
        <v>1</v>
      </c>
      <c r="K2541" s="16">
        <v>1</v>
      </c>
      <c r="L2541" s="16">
        <v>1</v>
      </c>
      <c r="M2541" s="16">
        <v>1</v>
      </c>
    </row>
    <row r="2542" spans="2:13" x14ac:dyDescent="0.25">
      <c r="B2542">
        <v>62</v>
      </c>
      <c r="C2542" t="s">
        <v>526</v>
      </c>
      <c r="D2542">
        <v>2048</v>
      </c>
      <c r="E2542">
        <v>0</v>
      </c>
      <c r="F2542">
        <v>1000000</v>
      </c>
      <c r="G2542" s="16">
        <v>1</v>
      </c>
      <c r="H2542" s="16">
        <v>1</v>
      </c>
      <c r="I2542" s="16">
        <v>1</v>
      </c>
      <c r="J2542" s="16">
        <v>1</v>
      </c>
      <c r="K2542" s="16">
        <v>1</v>
      </c>
      <c r="L2542" s="16">
        <v>1</v>
      </c>
      <c r="M2542" s="16">
        <v>1</v>
      </c>
    </row>
    <row r="2543" spans="2:13" x14ac:dyDescent="0.25">
      <c r="B2543">
        <v>62</v>
      </c>
      <c r="C2543" t="s">
        <v>526</v>
      </c>
      <c r="D2543">
        <v>2049</v>
      </c>
      <c r="E2543">
        <v>0</v>
      </c>
      <c r="F2543">
        <v>1000000</v>
      </c>
      <c r="G2543" s="16">
        <v>1</v>
      </c>
      <c r="H2543" s="16">
        <v>1</v>
      </c>
      <c r="I2543" s="16">
        <v>1</v>
      </c>
      <c r="J2543" s="16">
        <v>1</v>
      </c>
      <c r="K2543" s="16">
        <v>1</v>
      </c>
      <c r="L2543" s="16">
        <v>1</v>
      </c>
      <c r="M2543" s="16">
        <v>1</v>
      </c>
    </row>
    <row r="2544" spans="2:13" x14ac:dyDescent="0.25">
      <c r="B2544">
        <v>62</v>
      </c>
      <c r="C2544" t="s">
        <v>526</v>
      </c>
      <c r="D2544">
        <v>2050</v>
      </c>
      <c r="E2544">
        <v>0</v>
      </c>
      <c r="F2544">
        <v>1000000</v>
      </c>
      <c r="G2544" s="16">
        <v>1</v>
      </c>
      <c r="H2544" s="16">
        <v>1</v>
      </c>
      <c r="I2544" s="16">
        <v>1</v>
      </c>
      <c r="J2544" s="16">
        <v>1</v>
      </c>
      <c r="K2544" s="16">
        <v>1</v>
      </c>
      <c r="L2544" s="16">
        <v>1</v>
      </c>
      <c r="M2544" s="16">
        <v>1</v>
      </c>
    </row>
    <row r="2545" spans="2:13" x14ac:dyDescent="0.25">
      <c r="B2545">
        <v>63</v>
      </c>
      <c r="C2545" t="s">
        <v>532</v>
      </c>
      <c r="D2545">
        <v>2020</v>
      </c>
      <c r="E2545">
        <v>0</v>
      </c>
      <c r="F2545">
        <v>1000000</v>
      </c>
      <c r="G2545" s="16">
        <v>1</v>
      </c>
      <c r="H2545" s="16">
        <v>1</v>
      </c>
      <c r="I2545" s="16">
        <v>1</v>
      </c>
      <c r="J2545" s="16">
        <v>1</v>
      </c>
      <c r="K2545" s="16">
        <v>1</v>
      </c>
      <c r="L2545" s="16">
        <v>1</v>
      </c>
      <c r="M2545" s="16">
        <v>1</v>
      </c>
    </row>
    <row r="2546" spans="2:13" x14ac:dyDescent="0.25">
      <c r="B2546">
        <v>63</v>
      </c>
      <c r="C2546" t="s">
        <v>532</v>
      </c>
      <c r="D2546">
        <v>2021</v>
      </c>
      <c r="E2546">
        <v>0</v>
      </c>
      <c r="F2546">
        <v>1000000</v>
      </c>
      <c r="G2546" s="16">
        <v>1</v>
      </c>
      <c r="H2546" s="16">
        <v>1</v>
      </c>
      <c r="I2546" s="16">
        <v>1</v>
      </c>
      <c r="J2546" s="16">
        <v>1</v>
      </c>
      <c r="K2546" s="16">
        <v>1</v>
      </c>
      <c r="L2546" s="16">
        <v>1</v>
      </c>
      <c r="M2546" s="16">
        <v>1</v>
      </c>
    </row>
    <row r="2547" spans="2:13" x14ac:dyDescent="0.25">
      <c r="B2547">
        <v>63</v>
      </c>
      <c r="C2547" t="s">
        <v>532</v>
      </c>
      <c r="D2547">
        <v>2022</v>
      </c>
      <c r="E2547">
        <v>0</v>
      </c>
      <c r="F2547">
        <v>1000000</v>
      </c>
      <c r="G2547" s="16">
        <v>1</v>
      </c>
      <c r="H2547" s="16">
        <v>1</v>
      </c>
      <c r="I2547" s="16">
        <v>1</v>
      </c>
      <c r="J2547" s="16">
        <v>1</v>
      </c>
      <c r="K2547" s="16">
        <v>1</v>
      </c>
      <c r="L2547" s="16">
        <v>1</v>
      </c>
      <c r="M2547" s="16">
        <v>1</v>
      </c>
    </row>
    <row r="2548" spans="2:13" x14ac:dyDescent="0.25">
      <c r="B2548">
        <v>63</v>
      </c>
      <c r="C2548" t="s">
        <v>532</v>
      </c>
      <c r="D2548">
        <v>2023</v>
      </c>
      <c r="E2548">
        <v>0</v>
      </c>
      <c r="F2548">
        <v>1000000</v>
      </c>
      <c r="G2548" s="16">
        <v>1</v>
      </c>
      <c r="H2548" s="16">
        <v>1</v>
      </c>
      <c r="I2548" s="16">
        <v>1</v>
      </c>
      <c r="J2548" s="16">
        <v>1</v>
      </c>
      <c r="K2548" s="16">
        <v>1</v>
      </c>
      <c r="L2548" s="16">
        <v>1</v>
      </c>
      <c r="M2548" s="16">
        <v>1</v>
      </c>
    </row>
    <row r="2549" spans="2:13" x14ac:dyDescent="0.25">
      <c r="B2549">
        <v>63</v>
      </c>
      <c r="C2549" t="s">
        <v>532</v>
      </c>
      <c r="D2549">
        <v>2024</v>
      </c>
      <c r="E2549">
        <v>0</v>
      </c>
      <c r="F2549">
        <v>1000000</v>
      </c>
      <c r="G2549" s="16">
        <v>1</v>
      </c>
      <c r="H2549" s="16">
        <v>1</v>
      </c>
      <c r="I2549" s="16">
        <v>1</v>
      </c>
      <c r="J2549" s="16">
        <v>1</v>
      </c>
      <c r="K2549" s="16">
        <v>1</v>
      </c>
      <c r="L2549" s="16">
        <v>1</v>
      </c>
      <c r="M2549" s="16">
        <v>1</v>
      </c>
    </row>
    <row r="2550" spans="2:13" x14ac:dyDescent="0.25">
      <c r="B2550">
        <v>63</v>
      </c>
      <c r="C2550" t="s">
        <v>532</v>
      </c>
      <c r="D2550">
        <v>2025</v>
      </c>
      <c r="E2550">
        <v>0</v>
      </c>
      <c r="F2550">
        <v>1000000</v>
      </c>
      <c r="G2550" s="16">
        <v>1</v>
      </c>
      <c r="H2550" s="16">
        <v>1</v>
      </c>
      <c r="I2550" s="16">
        <v>1</v>
      </c>
      <c r="J2550" s="16">
        <v>1</v>
      </c>
      <c r="K2550" s="16">
        <v>1</v>
      </c>
      <c r="L2550" s="16">
        <v>1</v>
      </c>
      <c r="M2550" s="16">
        <v>1</v>
      </c>
    </row>
    <row r="2551" spans="2:13" x14ac:dyDescent="0.25">
      <c r="B2551">
        <v>63</v>
      </c>
      <c r="C2551" t="s">
        <v>532</v>
      </c>
      <c r="D2551">
        <v>2026</v>
      </c>
      <c r="E2551">
        <v>0</v>
      </c>
      <c r="F2551">
        <v>1000000</v>
      </c>
      <c r="G2551" s="16">
        <v>1</v>
      </c>
      <c r="H2551" s="16">
        <v>1</v>
      </c>
      <c r="I2551" s="16">
        <v>1</v>
      </c>
      <c r="J2551" s="16">
        <v>1</v>
      </c>
      <c r="K2551" s="16">
        <v>1</v>
      </c>
      <c r="L2551" s="16">
        <v>1</v>
      </c>
      <c r="M2551" s="16">
        <v>1</v>
      </c>
    </row>
    <row r="2552" spans="2:13" x14ac:dyDescent="0.25">
      <c r="B2552">
        <v>63</v>
      </c>
      <c r="C2552" t="s">
        <v>532</v>
      </c>
      <c r="D2552">
        <v>2027</v>
      </c>
      <c r="E2552">
        <v>0</v>
      </c>
      <c r="F2552">
        <v>1000000</v>
      </c>
      <c r="G2552" s="16">
        <v>1</v>
      </c>
      <c r="H2552" s="16">
        <v>1</v>
      </c>
      <c r="I2552" s="16">
        <v>1</v>
      </c>
      <c r="J2552" s="16">
        <v>1</v>
      </c>
      <c r="K2552" s="16">
        <v>1</v>
      </c>
      <c r="L2552" s="16">
        <v>1</v>
      </c>
      <c r="M2552" s="16">
        <v>1</v>
      </c>
    </row>
    <row r="2553" spans="2:13" x14ac:dyDescent="0.25">
      <c r="B2553">
        <v>63</v>
      </c>
      <c r="C2553" t="s">
        <v>532</v>
      </c>
      <c r="D2553">
        <v>2028</v>
      </c>
      <c r="E2553">
        <v>0</v>
      </c>
      <c r="F2553">
        <v>1000000</v>
      </c>
      <c r="G2553" s="16">
        <v>1</v>
      </c>
      <c r="H2553" s="16">
        <v>1</v>
      </c>
      <c r="I2553" s="16">
        <v>1</v>
      </c>
      <c r="J2553" s="16">
        <v>1</v>
      </c>
      <c r="K2553" s="16">
        <v>1</v>
      </c>
      <c r="L2553" s="16">
        <v>1</v>
      </c>
      <c r="M2553" s="16">
        <v>1</v>
      </c>
    </row>
    <row r="2554" spans="2:13" x14ac:dyDescent="0.25">
      <c r="B2554">
        <v>63</v>
      </c>
      <c r="C2554" t="s">
        <v>532</v>
      </c>
      <c r="D2554">
        <v>2029</v>
      </c>
      <c r="E2554">
        <v>0</v>
      </c>
      <c r="F2554">
        <v>1000000</v>
      </c>
      <c r="G2554" s="16">
        <v>1</v>
      </c>
      <c r="H2554" s="16">
        <v>1</v>
      </c>
      <c r="I2554" s="16">
        <v>1</v>
      </c>
      <c r="J2554" s="16">
        <v>1</v>
      </c>
      <c r="K2554" s="16">
        <v>1</v>
      </c>
      <c r="L2554" s="16">
        <v>1</v>
      </c>
      <c r="M2554" s="16">
        <v>1</v>
      </c>
    </row>
    <row r="2555" spans="2:13" x14ac:dyDescent="0.25">
      <c r="B2555">
        <v>63</v>
      </c>
      <c r="C2555" t="s">
        <v>532</v>
      </c>
      <c r="D2555">
        <v>2030</v>
      </c>
      <c r="E2555">
        <v>0</v>
      </c>
      <c r="F2555">
        <v>1000000</v>
      </c>
      <c r="G2555" s="16">
        <v>1</v>
      </c>
      <c r="H2555" s="16">
        <v>1</v>
      </c>
      <c r="I2555" s="16">
        <v>1</v>
      </c>
      <c r="J2555" s="16">
        <v>1</v>
      </c>
      <c r="K2555" s="16">
        <v>1</v>
      </c>
      <c r="L2555" s="16">
        <v>1</v>
      </c>
      <c r="M2555" s="16">
        <v>1</v>
      </c>
    </row>
    <row r="2556" spans="2:13" x14ac:dyDescent="0.25">
      <c r="B2556">
        <v>63</v>
      </c>
      <c r="C2556" t="s">
        <v>532</v>
      </c>
      <c r="D2556">
        <v>2031</v>
      </c>
      <c r="E2556">
        <v>0</v>
      </c>
      <c r="F2556">
        <v>1000000</v>
      </c>
      <c r="G2556" s="16">
        <v>1</v>
      </c>
      <c r="H2556" s="16">
        <v>1</v>
      </c>
      <c r="I2556" s="16">
        <v>1</v>
      </c>
      <c r="J2556" s="16">
        <v>1</v>
      </c>
      <c r="K2556" s="16">
        <v>1</v>
      </c>
      <c r="L2556" s="16">
        <v>1</v>
      </c>
      <c r="M2556" s="16">
        <v>1</v>
      </c>
    </row>
    <row r="2557" spans="2:13" x14ac:dyDescent="0.25">
      <c r="B2557">
        <v>63</v>
      </c>
      <c r="C2557" t="s">
        <v>532</v>
      </c>
      <c r="D2557">
        <v>2032</v>
      </c>
      <c r="E2557">
        <v>0</v>
      </c>
      <c r="F2557">
        <v>1000000</v>
      </c>
      <c r="G2557" s="16">
        <v>1</v>
      </c>
      <c r="H2557" s="16">
        <v>1</v>
      </c>
      <c r="I2557" s="16">
        <v>1</v>
      </c>
      <c r="J2557" s="16">
        <v>1</v>
      </c>
      <c r="K2557" s="16">
        <v>1</v>
      </c>
      <c r="L2557" s="16">
        <v>1</v>
      </c>
      <c r="M2557" s="16">
        <v>1</v>
      </c>
    </row>
    <row r="2558" spans="2:13" x14ac:dyDescent="0.25">
      <c r="B2558">
        <v>63</v>
      </c>
      <c r="C2558" t="s">
        <v>532</v>
      </c>
      <c r="D2558">
        <v>2033</v>
      </c>
      <c r="E2558">
        <v>0</v>
      </c>
      <c r="F2558">
        <v>1000000</v>
      </c>
      <c r="G2558" s="16">
        <v>1</v>
      </c>
      <c r="H2558" s="16">
        <v>1</v>
      </c>
      <c r="I2558" s="16">
        <v>1</v>
      </c>
      <c r="J2558" s="16">
        <v>1</v>
      </c>
      <c r="K2558" s="16">
        <v>1</v>
      </c>
      <c r="L2558" s="16">
        <v>1</v>
      </c>
      <c r="M2558" s="16">
        <v>1</v>
      </c>
    </row>
    <row r="2559" spans="2:13" x14ac:dyDescent="0.25">
      <c r="B2559">
        <v>63</v>
      </c>
      <c r="C2559" t="s">
        <v>532</v>
      </c>
      <c r="D2559">
        <v>2034</v>
      </c>
      <c r="E2559">
        <v>0</v>
      </c>
      <c r="F2559">
        <v>1000000</v>
      </c>
      <c r="G2559" s="16">
        <v>1</v>
      </c>
      <c r="H2559" s="16">
        <v>1</v>
      </c>
      <c r="I2559" s="16">
        <v>1</v>
      </c>
      <c r="J2559" s="16">
        <v>1</v>
      </c>
      <c r="K2559" s="16">
        <v>1</v>
      </c>
      <c r="L2559" s="16">
        <v>1</v>
      </c>
      <c r="M2559" s="16">
        <v>1</v>
      </c>
    </row>
    <row r="2560" spans="2:13" x14ac:dyDescent="0.25">
      <c r="B2560">
        <v>63</v>
      </c>
      <c r="C2560" t="s">
        <v>532</v>
      </c>
      <c r="D2560">
        <v>2035</v>
      </c>
      <c r="E2560">
        <v>0</v>
      </c>
      <c r="F2560">
        <v>1000000</v>
      </c>
      <c r="G2560" s="16">
        <v>1</v>
      </c>
      <c r="H2560" s="16">
        <v>1</v>
      </c>
      <c r="I2560" s="16">
        <v>1</v>
      </c>
      <c r="J2560" s="16">
        <v>1</v>
      </c>
      <c r="K2560" s="16">
        <v>1</v>
      </c>
      <c r="L2560" s="16">
        <v>1</v>
      </c>
      <c r="M2560" s="16">
        <v>1</v>
      </c>
    </row>
    <row r="2561" spans="2:13" x14ac:dyDescent="0.25">
      <c r="B2561">
        <v>63</v>
      </c>
      <c r="C2561" t="s">
        <v>532</v>
      </c>
      <c r="D2561">
        <v>2036</v>
      </c>
      <c r="E2561">
        <v>0</v>
      </c>
      <c r="F2561">
        <v>1000000</v>
      </c>
      <c r="G2561" s="16">
        <v>1</v>
      </c>
      <c r="H2561" s="16">
        <v>1</v>
      </c>
      <c r="I2561" s="16">
        <v>1</v>
      </c>
      <c r="J2561" s="16">
        <v>1</v>
      </c>
      <c r="K2561" s="16">
        <v>1</v>
      </c>
      <c r="L2561" s="16">
        <v>1</v>
      </c>
      <c r="M2561" s="16">
        <v>1</v>
      </c>
    </row>
    <row r="2562" spans="2:13" x14ac:dyDescent="0.25">
      <c r="B2562">
        <v>63</v>
      </c>
      <c r="C2562" t="s">
        <v>532</v>
      </c>
      <c r="D2562">
        <v>2037</v>
      </c>
      <c r="E2562">
        <v>0</v>
      </c>
      <c r="F2562">
        <v>1000000</v>
      </c>
      <c r="G2562" s="16">
        <v>1</v>
      </c>
      <c r="H2562" s="16">
        <v>1</v>
      </c>
      <c r="I2562" s="16">
        <v>1</v>
      </c>
      <c r="J2562" s="16">
        <v>1</v>
      </c>
      <c r="K2562" s="16">
        <v>1</v>
      </c>
      <c r="L2562" s="16">
        <v>1</v>
      </c>
      <c r="M2562" s="16">
        <v>1</v>
      </c>
    </row>
    <row r="2563" spans="2:13" x14ac:dyDescent="0.25">
      <c r="B2563">
        <v>63</v>
      </c>
      <c r="C2563" t="s">
        <v>532</v>
      </c>
      <c r="D2563">
        <v>2038</v>
      </c>
      <c r="E2563">
        <v>0</v>
      </c>
      <c r="F2563">
        <v>1000000</v>
      </c>
      <c r="G2563" s="16">
        <v>1</v>
      </c>
      <c r="H2563" s="16">
        <v>1</v>
      </c>
      <c r="I2563" s="16">
        <v>1</v>
      </c>
      <c r="J2563" s="16">
        <v>1</v>
      </c>
      <c r="K2563" s="16">
        <v>1</v>
      </c>
      <c r="L2563" s="16">
        <v>1</v>
      </c>
      <c r="M2563" s="16">
        <v>1</v>
      </c>
    </row>
    <row r="2564" spans="2:13" x14ac:dyDescent="0.25">
      <c r="B2564">
        <v>63</v>
      </c>
      <c r="C2564" t="s">
        <v>532</v>
      </c>
      <c r="D2564">
        <v>2039</v>
      </c>
      <c r="E2564">
        <v>0</v>
      </c>
      <c r="F2564">
        <v>1000000</v>
      </c>
      <c r="G2564" s="16">
        <v>1</v>
      </c>
      <c r="H2564" s="16">
        <v>1</v>
      </c>
      <c r="I2564" s="16">
        <v>1</v>
      </c>
      <c r="J2564" s="16">
        <v>1</v>
      </c>
      <c r="K2564" s="16">
        <v>1</v>
      </c>
      <c r="L2564" s="16">
        <v>1</v>
      </c>
      <c r="M2564" s="16">
        <v>1</v>
      </c>
    </row>
    <row r="2565" spans="2:13" x14ac:dyDescent="0.25">
      <c r="B2565">
        <v>63</v>
      </c>
      <c r="C2565" t="s">
        <v>532</v>
      </c>
      <c r="D2565">
        <v>2040</v>
      </c>
      <c r="E2565">
        <v>0</v>
      </c>
      <c r="F2565">
        <v>1000000</v>
      </c>
      <c r="G2565" s="16">
        <v>1</v>
      </c>
      <c r="H2565" s="16">
        <v>1</v>
      </c>
      <c r="I2565" s="16">
        <v>1</v>
      </c>
      <c r="J2565" s="16">
        <v>1</v>
      </c>
      <c r="K2565" s="16">
        <v>1</v>
      </c>
      <c r="L2565" s="16">
        <v>1</v>
      </c>
      <c r="M2565" s="16">
        <v>1</v>
      </c>
    </row>
    <row r="2566" spans="2:13" x14ac:dyDescent="0.25">
      <c r="B2566">
        <v>63</v>
      </c>
      <c r="C2566" t="s">
        <v>532</v>
      </c>
      <c r="D2566">
        <v>2041</v>
      </c>
      <c r="E2566">
        <v>0</v>
      </c>
      <c r="F2566">
        <v>1000000</v>
      </c>
      <c r="G2566" s="16">
        <v>1</v>
      </c>
      <c r="H2566" s="16">
        <v>1</v>
      </c>
      <c r="I2566" s="16">
        <v>1</v>
      </c>
      <c r="J2566" s="16">
        <v>1</v>
      </c>
      <c r="K2566" s="16">
        <v>1</v>
      </c>
      <c r="L2566" s="16">
        <v>1</v>
      </c>
      <c r="M2566" s="16">
        <v>1</v>
      </c>
    </row>
    <row r="2567" spans="2:13" x14ac:dyDescent="0.25">
      <c r="B2567">
        <v>63</v>
      </c>
      <c r="C2567" t="s">
        <v>532</v>
      </c>
      <c r="D2567">
        <v>2042</v>
      </c>
      <c r="E2567">
        <v>0</v>
      </c>
      <c r="F2567">
        <v>1000000</v>
      </c>
      <c r="G2567" s="16">
        <v>1</v>
      </c>
      <c r="H2567" s="16">
        <v>1</v>
      </c>
      <c r="I2567" s="16">
        <v>1</v>
      </c>
      <c r="J2567" s="16">
        <v>1</v>
      </c>
      <c r="K2567" s="16">
        <v>1</v>
      </c>
      <c r="L2567" s="16">
        <v>1</v>
      </c>
      <c r="M2567" s="16">
        <v>1</v>
      </c>
    </row>
    <row r="2568" spans="2:13" x14ac:dyDescent="0.25">
      <c r="B2568">
        <v>63</v>
      </c>
      <c r="C2568" t="s">
        <v>532</v>
      </c>
      <c r="D2568">
        <v>2043</v>
      </c>
      <c r="E2568">
        <v>0</v>
      </c>
      <c r="F2568">
        <v>1000000</v>
      </c>
      <c r="G2568" s="16">
        <v>1</v>
      </c>
      <c r="H2568" s="16">
        <v>1</v>
      </c>
      <c r="I2568" s="16">
        <v>1</v>
      </c>
      <c r="J2568" s="16">
        <v>1</v>
      </c>
      <c r="K2568" s="16">
        <v>1</v>
      </c>
      <c r="L2568" s="16">
        <v>1</v>
      </c>
      <c r="M2568" s="16">
        <v>1</v>
      </c>
    </row>
    <row r="2569" spans="2:13" x14ac:dyDescent="0.25">
      <c r="B2569">
        <v>63</v>
      </c>
      <c r="C2569" t="s">
        <v>532</v>
      </c>
      <c r="D2569">
        <v>2044</v>
      </c>
      <c r="E2569">
        <v>0</v>
      </c>
      <c r="F2569">
        <v>1000000</v>
      </c>
      <c r="G2569" s="16">
        <v>1</v>
      </c>
      <c r="H2569" s="16">
        <v>1</v>
      </c>
      <c r="I2569" s="16">
        <v>1</v>
      </c>
      <c r="J2569" s="16">
        <v>1</v>
      </c>
      <c r="K2569" s="16">
        <v>1</v>
      </c>
      <c r="L2569" s="16">
        <v>1</v>
      </c>
      <c r="M2569" s="16">
        <v>1</v>
      </c>
    </row>
    <row r="2570" spans="2:13" x14ac:dyDescent="0.25">
      <c r="B2570">
        <v>63</v>
      </c>
      <c r="C2570" t="s">
        <v>532</v>
      </c>
      <c r="D2570">
        <v>2045</v>
      </c>
      <c r="E2570">
        <v>0</v>
      </c>
      <c r="F2570">
        <v>1000000</v>
      </c>
      <c r="G2570" s="16">
        <v>1</v>
      </c>
      <c r="H2570" s="16">
        <v>1</v>
      </c>
      <c r="I2570" s="16">
        <v>1</v>
      </c>
      <c r="J2570" s="16">
        <v>1</v>
      </c>
      <c r="K2570" s="16">
        <v>1</v>
      </c>
      <c r="L2570" s="16">
        <v>1</v>
      </c>
      <c r="M2570" s="16">
        <v>1</v>
      </c>
    </row>
    <row r="2571" spans="2:13" x14ac:dyDescent="0.25">
      <c r="B2571">
        <v>63</v>
      </c>
      <c r="C2571" t="s">
        <v>532</v>
      </c>
      <c r="D2571">
        <v>2046</v>
      </c>
      <c r="E2571">
        <v>0</v>
      </c>
      <c r="F2571">
        <v>1000000</v>
      </c>
      <c r="G2571" s="16">
        <v>1</v>
      </c>
      <c r="H2571" s="16">
        <v>1</v>
      </c>
      <c r="I2571" s="16">
        <v>1</v>
      </c>
      <c r="J2571" s="16">
        <v>1</v>
      </c>
      <c r="K2571" s="16">
        <v>1</v>
      </c>
      <c r="L2571" s="16">
        <v>1</v>
      </c>
      <c r="M2571" s="16">
        <v>1</v>
      </c>
    </row>
    <row r="2572" spans="2:13" x14ac:dyDescent="0.25">
      <c r="B2572">
        <v>63</v>
      </c>
      <c r="C2572" t="s">
        <v>532</v>
      </c>
      <c r="D2572">
        <v>2047</v>
      </c>
      <c r="E2572">
        <v>0</v>
      </c>
      <c r="F2572">
        <v>1000000</v>
      </c>
      <c r="G2572" s="16">
        <v>1</v>
      </c>
      <c r="H2572" s="16">
        <v>1</v>
      </c>
      <c r="I2572" s="16">
        <v>1</v>
      </c>
      <c r="J2572" s="16">
        <v>1</v>
      </c>
      <c r="K2572" s="16">
        <v>1</v>
      </c>
      <c r="L2572" s="16">
        <v>1</v>
      </c>
      <c r="M2572" s="16">
        <v>1</v>
      </c>
    </row>
    <row r="2573" spans="2:13" x14ac:dyDescent="0.25">
      <c r="B2573">
        <v>63</v>
      </c>
      <c r="C2573" t="s">
        <v>532</v>
      </c>
      <c r="D2573">
        <v>2048</v>
      </c>
      <c r="E2573">
        <v>0</v>
      </c>
      <c r="F2573">
        <v>1000000</v>
      </c>
      <c r="G2573" s="16">
        <v>1</v>
      </c>
      <c r="H2573" s="16">
        <v>1</v>
      </c>
      <c r="I2573" s="16">
        <v>1</v>
      </c>
      <c r="J2573" s="16">
        <v>1</v>
      </c>
      <c r="K2573" s="16">
        <v>1</v>
      </c>
      <c r="L2573" s="16">
        <v>1</v>
      </c>
      <c r="M2573" s="16">
        <v>1</v>
      </c>
    </row>
    <row r="2574" spans="2:13" x14ac:dyDescent="0.25">
      <c r="B2574">
        <v>63</v>
      </c>
      <c r="C2574" t="s">
        <v>532</v>
      </c>
      <c r="D2574">
        <v>2049</v>
      </c>
      <c r="E2574">
        <v>0</v>
      </c>
      <c r="F2574">
        <v>1000000</v>
      </c>
      <c r="G2574" s="16">
        <v>1</v>
      </c>
      <c r="H2574" s="16">
        <v>1</v>
      </c>
      <c r="I2574" s="16">
        <v>1</v>
      </c>
      <c r="J2574" s="16">
        <v>1</v>
      </c>
      <c r="K2574" s="16">
        <v>1</v>
      </c>
      <c r="L2574" s="16">
        <v>1</v>
      </c>
      <c r="M2574" s="16">
        <v>1</v>
      </c>
    </row>
    <row r="2575" spans="2:13" x14ac:dyDescent="0.25">
      <c r="B2575">
        <v>63</v>
      </c>
      <c r="C2575" t="s">
        <v>532</v>
      </c>
      <c r="D2575">
        <v>2050</v>
      </c>
      <c r="E2575">
        <v>0</v>
      </c>
      <c r="F2575">
        <v>1000000</v>
      </c>
      <c r="G2575" s="16">
        <v>1</v>
      </c>
      <c r="H2575" s="16">
        <v>1</v>
      </c>
      <c r="I2575" s="16">
        <v>1</v>
      </c>
      <c r="J2575" s="16">
        <v>1</v>
      </c>
      <c r="K2575" s="16">
        <v>1</v>
      </c>
      <c r="L2575" s="16">
        <v>1</v>
      </c>
      <c r="M2575" s="16">
        <v>1</v>
      </c>
    </row>
    <row r="2576" spans="2:13" x14ac:dyDescent="0.25">
      <c r="B2576">
        <v>64</v>
      </c>
      <c r="C2576" t="s">
        <v>523</v>
      </c>
      <c r="D2576">
        <v>2020</v>
      </c>
      <c r="E2576">
        <v>0</v>
      </c>
      <c r="F2576">
        <v>1000000</v>
      </c>
      <c r="G2576" s="16">
        <v>1</v>
      </c>
      <c r="H2576" s="16">
        <v>1</v>
      </c>
      <c r="I2576" s="16">
        <v>1</v>
      </c>
      <c r="J2576" s="16">
        <v>1</v>
      </c>
      <c r="K2576" s="16">
        <v>1</v>
      </c>
      <c r="L2576" s="16">
        <v>1</v>
      </c>
      <c r="M2576" s="16">
        <v>1</v>
      </c>
    </row>
    <row r="2577" spans="2:13" x14ac:dyDescent="0.25">
      <c r="B2577">
        <v>64</v>
      </c>
      <c r="C2577" t="s">
        <v>523</v>
      </c>
      <c r="D2577">
        <v>2021</v>
      </c>
      <c r="E2577">
        <v>0</v>
      </c>
      <c r="F2577">
        <v>1000000</v>
      </c>
      <c r="G2577" s="16">
        <v>1</v>
      </c>
      <c r="H2577" s="16">
        <v>1</v>
      </c>
      <c r="I2577" s="16">
        <v>1</v>
      </c>
      <c r="J2577" s="16">
        <v>1</v>
      </c>
      <c r="K2577" s="16">
        <v>1</v>
      </c>
      <c r="L2577" s="16">
        <v>1</v>
      </c>
      <c r="M2577" s="16">
        <v>1</v>
      </c>
    </row>
    <row r="2578" spans="2:13" x14ac:dyDescent="0.25">
      <c r="B2578">
        <v>64</v>
      </c>
      <c r="C2578" t="s">
        <v>523</v>
      </c>
      <c r="D2578">
        <v>2022</v>
      </c>
      <c r="E2578">
        <v>0</v>
      </c>
      <c r="F2578">
        <v>1000000</v>
      </c>
      <c r="G2578" s="16">
        <v>1</v>
      </c>
      <c r="H2578" s="16">
        <v>1</v>
      </c>
      <c r="I2578" s="16">
        <v>1</v>
      </c>
      <c r="J2578" s="16">
        <v>1</v>
      </c>
      <c r="K2578" s="16">
        <v>1</v>
      </c>
      <c r="L2578" s="16">
        <v>1</v>
      </c>
      <c r="M2578" s="16">
        <v>1</v>
      </c>
    </row>
    <row r="2579" spans="2:13" x14ac:dyDescent="0.25">
      <c r="B2579">
        <v>64</v>
      </c>
      <c r="C2579" t="s">
        <v>523</v>
      </c>
      <c r="D2579">
        <v>2023</v>
      </c>
      <c r="E2579">
        <v>0</v>
      </c>
      <c r="F2579">
        <v>1000000</v>
      </c>
      <c r="G2579" s="16">
        <v>1</v>
      </c>
      <c r="H2579" s="16">
        <v>1</v>
      </c>
      <c r="I2579" s="16">
        <v>1</v>
      </c>
      <c r="J2579" s="16">
        <v>1</v>
      </c>
      <c r="K2579" s="16">
        <v>1</v>
      </c>
      <c r="L2579" s="16">
        <v>1</v>
      </c>
      <c r="M2579" s="16">
        <v>1</v>
      </c>
    </row>
    <row r="2580" spans="2:13" x14ac:dyDescent="0.25">
      <c r="B2580">
        <v>64</v>
      </c>
      <c r="C2580" t="s">
        <v>523</v>
      </c>
      <c r="D2580">
        <v>2024</v>
      </c>
      <c r="E2580">
        <v>0</v>
      </c>
      <c r="F2580">
        <v>1000000</v>
      </c>
      <c r="G2580" s="16">
        <v>1</v>
      </c>
      <c r="H2580" s="16">
        <v>1</v>
      </c>
      <c r="I2580" s="16">
        <v>1</v>
      </c>
      <c r="J2580" s="16">
        <v>1</v>
      </c>
      <c r="K2580" s="16">
        <v>1</v>
      </c>
      <c r="L2580" s="16">
        <v>1</v>
      </c>
      <c r="M2580" s="16">
        <v>1</v>
      </c>
    </row>
    <row r="2581" spans="2:13" x14ac:dyDescent="0.25">
      <c r="B2581">
        <v>64</v>
      </c>
      <c r="C2581" t="s">
        <v>523</v>
      </c>
      <c r="D2581">
        <v>2025</v>
      </c>
      <c r="E2581">
        <v>0</v>
      </c>
      <c r="F2581">
        <v>1000000</v>
      </c>
      <c r="G2581" s="16">
        <v>1</v>
      </c>
      <c r="H2581" s="16">
        <v>1</v>
      </c>
      <c r="I2581" s="16">
        <v>1</v>
      </c>
      <c r="J2581" s="16">
        <v>1</v>
      </c>
      <c r="K2581" s="16">
        <v>1</v>
      </c>
      <c r="L2581" s="16">
        <v>1</v>
      </c>
      <c r="M2581" s="16">
        <v>1</v>
      </c>
    </row>
    <row r="2582" spans="2:13" x14ac:dyDescent="0.25">
      <c r="B2582">
        <v>64</v>
      </c>
      <c r="C2582" t="s">
        <v>523</v>
      </c>
      <c r="D2582">
        <v>2026</v>
      </c>
      <c r="E2582">
        <v>0</v>
      </c>
      <c r="F2582">
        <v>1000000</v>
      </c>
      <c r="G2582" s="16">
        <v>1</v>
      </c>
      <c r="H2582" s="16">
        <v>1</v>
      </c>
      <c r="I2582" s="16">
        <v>1</v>
      </c>
      <c r="J2582" s="16">
        <v>1</v>
      </c>
      <c r="K2582" s="16">
        <v>1</v>
      </c>
      <c r="L2582" s="16">
        <v>1</v>
      </c>
      <c r="M2582" s="16">
        <v>1</v>
      </c>
    </row>
    <row r="2583" spans="2:13" x14ac:dyDescent="0.25">
      <c r="B2583">
        <v>64</v>
      </c>
      <c r="C2583" t="s">
        <v>523</v>
      </c>
      <c r="D2583">
        <v>2027</v>
      </c>
      <c r="E2583">
        <v>0</v>
      </c>
      <c r="F2583">
        <v>1000000</v>
      </c>
      <c r="G2583" s="16">
        <v>1</v>
      </c>
      <c r="H2583" s="16">
        <v>1</v>
      </c>
      <c r="I2583" s="16">
        <v>1</v>
      </c>
      <c r="J2583" s="16">
        <v>1</v>
      </c>
      <c r="K2583" s="16">
        <v>1</v>
      </c>
      <c r="L2583" s="16">
        <v>1</v>
      </c>
      <c r="M2583" s="16">
        <v>1</v>
      </c>
    </row>
    <row r="2584" spans="2:13" x14ac:dyDescent="0.25">
      <c r="B2584">
        <v>64</v>
      </c>
      <c r="C2584" t="s">
        <v>523</v>
      </c>
      <c r="D2584">
        <v>2028</v>
      </c>
      <c r="E2584">
        <v>0</v>
      </c>
      <c r="F2584">
        <v>1000000</v>
      </c>
      <c r="G2584" s="16">
        <v>1</v>
      </c>
      <c r="H2584" s="16">
        <v>1</v>
      </c>
      <c r="I2584" s="16">
        <v>1</v>
      </c>
      <c r="J2584" s="16">
        <v>1</v>
      </c>
      <c r="K2584" s="16">
        <v>1</v>
      </c>
      <c r="L2584" s="16">
        <v>1</v>
      </c>
      <c r="M2584" s="16">
        <v>1</v>
      </c>
    </row>
    <row r="2585" spans="2:13" x14ac:dyDescent="0.25">
      <c r="B2585">
        <v>64</v>
      </c>
      <c r="C2585" t="s">
        <v>523</v>
      </c>
      <c r="D2585">
        <v>2029</v>
      </c>
      <c r="E2585">
        <v>0</v>
      </c>
      <c r="F2585">
        <v>1000000</v>
      </c>
      <c r="G2585" s="16">
        <v>1</v>
      </c>
      <c r="H2585" s="16">
        <v>1</v>
      </c>
      <c r="I2585" s="16">
        <v>1</v>
      </c>
      <c r="J2585" s="16">
        <v>1</v>
      </c>
      <c r="K2585" s="16">
        <v>1</v>
      </c>
      <c r="L2585" s="16">
        <v>1</v>
      </c>
      <c r="M2585" s="16">
        <v>1</v>
      </c>
    </row>
    <row r="2586" spans="2:13" x14ac:dyDescent="0.25">
      <c r="B2586">
        <v>64</v>
      </c>
      <c r="C2586" t="s">
        <v>523</v>
      </c>
      <c r="D2586">
        <v>2030</v>
      </c>
      <c r="E2586">
        <v>0</v>
      </c>
      <c r="F2586">
        <v>1000000</v>
      </c>
      <c r="G2586" s="16">
        <v>1</v>
      </c>
      <c r="H2586" s="16">
        <v>1</v>
      </c>
      <c r="I2586" s="16">
        <v>1</v>
      </c>
      <c r="J2586" s="16">
        <v>1</v>
      </c>
      <c r="K2586" s="16">
        <v>1</v>
      </c>
      <c r="L2586" s="16">
        <v>1</v>
      </c>
      <c r="M2586" s="16">
        <v>1</v>
      </c>
    </row>
    <row r="2587" spans="2:13" x14ac:dyDescent="0.25">
      <c r="B2587">
        <v>64</v>
      </c>
      <c r="C2587" t="s">
        <v>523</v>
      </c>
      <c r="D2587">
        <v>2031</v>
      </c>
      <c r="E2587">
        <v>0</v>
      </c>
      <c r="F2587">
        <v>1000000</v>
      </c>
      <c r="G2587" s="16">
        <v>1</v>
      </c>
      <c r="H2587" s="16">
        <v>1</v>
      </c>
      <c r="I2587" s="16">
        <v>1</v>
      </c>
      <c r="J2587" s="16">
        <v>1</v>
      </c>
      <c r="K2587" s="16">
        <v>1</v>
      </c>
      <c r="L2587" s="16">
        <v>1</v>
      </c>
      <c r="M2587" s="16">
        <v>1</v>
      </c>
    </row>
    <row r="2588" spans="2:13" x14ac:dyDescent="0.25">
      <c r="B2588">
        <v>64</v>
      </c>
      <c r="C2588" t="s">
        <v>523</v>
      </c>
      <c r="D2588">
        <v>2032</v>
      </c>
      <c r="E2588">
        <v>0</v>
      </c>
      <c r="F2588">
        <v>1000000</v>
      </c>
      <c r="G2588" s="16">
        <v>1</v>
      </c>
      <c r="H2588" s="16">
        <v>1</v>
      </c>
      <c r="I2588" s="16">
        <v>1</v>
      </c>
      <c r="J2588" s="16">
        <v>1</v>
      </c>
      <c r="K2588" s="16">
        <v>1</v>
      </c>
      <c r="L2588" s="16">
        <v>1</v>
      </c>
      <c r="M2588" s="16">
        <v>1</v>
      </c>
    </row>
    <row r="2589" spans="2:13" x14ac:dyDescent="0.25">
      <c r="B2589">
        <v>64</v>
      </c>
      <c r="C2589" t="s">
        <v>523</v>
      </c>
      <c r="D2589">
        <v>2033</v>
      </c>
      <c r="E2589">
        <v>0</v>
      </c>
      <c r="F2589">
        <v>1000000</v>
      </c>
      <c r="G2589" s="16">
        <v>1</v>
      </c>
      <c r="H2589" s="16">
        <v>1</v>
      </c>
      <c r="I2589" s="16">
        <v>1</v>
      </c>
      <c r="J2589" s="16">
        <v>1</v>
      </c>
      <c r="K2589" s="16">
        <v>1</v>
      </c>
      <c r="L2589" s="16">
        <v>1</v>
      </c>
      <c r="M2589" s="16">
        <v>1</v>
      </c>
    </row>
    <row r="2590" spans="2:13" x14ac:dyDescent="0.25">
      <c r="B2590">
        <v>64</v>
      </c>
      <c r="C2590" t="s">
        <v>523</v>
      </c>
      <c r="D2590">
        <v>2034</v>
      </c>
      <c r="E2590">
        <v>0</v>
      </c>
      <c r="F2590">
        <v>1000000</v>
      </c>
      <c r="G2590" s="16">
        <v>1</v>
      </c>
      <c r="H2590" s="16">
        <v>1</v>
      </c>
      <c r="I2590" s="16">
        <v>1</v>
      </c>
      <c r="J2590" s="16">
        <v>1</v>
      </c>
      <c r="K2590" s="16">
        <v>1</v>
      </c>
      <c r="L2590" s="16">
        <v>1</v>
      </c>
      <c r="M2590" s="16">
        <v>1</v>
      </c>
    </row>
    <row r="2591" spans="2:13" x14ac:dyDescent="0.25">
      <c r="B2591">
        <v>64</v>
      </c>
      <c r="C2591" t="s">
        <v>523</v>
      </c>
      <c r="D2591">
        <v>2035</v>
      </c>
      <c r="E2591">
        <v>0</v>
      </c>
      <c r="F2591">
        <v>1000000</v>
      </c>
      <c r="G2591" s="16">
        <v>1</v>
      </c>
      <c r="H2591" s="16">
        <v>1</v>
      </c>
      <c r="I2591" s="16">
        <v>1</v>
      </c>
      <c r="J2591" s="16">
        <v>1</v>
      </c>
      <c r="K2591" s="16">
        <v>1</v>
      </c>
      <c r="L2591" s="16">
        <v>1</v>
      </c>
      <c r="M2591" s="16">
        <v>1</v>
      </c>
    </row>
    <row r="2592" spans="2:13" x14ac:dyDescent="0.25">
      <c r="B2592">
        <v>64</v>
      </c>
      <c r="C2592" t="s">
        <v>523</v>
      </c>
      <c r="D2592">
        <v>2036</v>
      </c>
      <c r="E2592">
        <v>0</v>
      </c>
      <c r="F2592">
        <v>1000000</v>
      </c>
      <c r="G2592" s="16">
        <v>1</v>
      </c>
      <c r="H2592" s="16">
        <v>1</v>
      </c>
      <c r="I2592" s="16">
        <v>1</v>
      </c>
      <c r="J2592" s="16">
        <v>1</v>
      </c>
      <c r="K2592" s="16">
        <v>1</v>
      </c>
      <c r="L2592" s="16">
        <v>1</v>
      </c>
      <c r="M2592" s="16">
        <v>1</v>
      </c>
    </row>
    <row r="2593" spans="2:13" x14ac:dyDescent="0.25">
      <c r="B2593">
        <v>64</v>
      </c>
      <c r="C2593" t="s">
        <v>523</v>
      </c>
      <c r="D2593">
        <v>2037</v>
      </c>
      <c r="E2593">
        <v>0</v>
      </c>
      <c r="F2593">
        <v>1000000</v>
      </c>
      <c r="G2593" s="16">
        <v>1</v>
      </c>
      <c r="H2593" s="16">
        <v>1</v>
      </c>
      <c r="I2593" s="16">
        <v>1</v>
      </c>
      <c r="J2593" s="16">
        <v>1</v>
      </c>
      <c r="K2593" s="16">
        <v>1</v>
      </c>
      <c r="L2593" s="16">
        <v>1</v>
      </c>
      <c r="M2593" s="16">
        <v>1</v>
      </c>
    </row>
    <row r="2594" spans="2:13" x14ac:dyDescent="0.25">
      <c r="B2594">
        <v>64</v>
      </c>
      <c r="C2594" t="s">
        <v>523</v>
      </c>
      <c r="D2594">
        <v>2038</v>
      </c>
      <c r="E2594">
        <v>0</v>
      </c>
      <c r="F2594">
        <v>1000000</v>
      </c>
      <c r="G2594" s="16">
        <v>1</v>
      </c>
      <c r="H2594" s="16">
        <v>1</v>
      </c>
      <c r="I2594" s="16">
        <v>1</v>
      </c>
      <c r="J2594" s="16">
        <v>1</v>
      </c>
      <c r="K2594" s="16">
        <v>1</v>
      </c>
      <c r="L2594" s="16">
        <v>1</v>
      </c>
      <c r="M2594" s="16">
        <v>1</v>
      </c>
    </row>
    <row r="2595" spans="2:13" x14ac:dyDescent="0.25">
      <c r="B2595">
        <v>64</v>
      </c>
      <c r="C2595" t="s">
        <v>523</v>
      </c>
      <c r="D2595">
        <v>2039</v>
      </c>
      <c r="E2595">
        <v>0</v>
      </c>
      <c r="F2595">
        <v>1000000</v>
      </c>
      <c r="G2595" s="16">
        <v>1</v>
      </c>
      <c r="H2595" s="16">
        <v>1</v>
      </c>
      <c r="I2595" s="16">
        <v>1</v>
      </c>
      <c r="J2595" s="16">
        <v>1</v>
      </c>
      <c r="K2595" s="16">
        <v>1</v>
      </c>
      <c r="L2595" s="16">
        <v>1</v>
      </c>
      <c r="M2595" s="16">
        <v>1</v>
      </c>
    </row>
    <row r="2596" spans="2:13" x14ac:dyDescent="0.25">
      <c r="B2596">
        <v>64</v>
      </c>
      <c r="C2596" t="s">
        <v>523</v>
      </c>
      <c r="D2596">
        <v>2040</v>
      </c>
      <c r="E2596">
        <v>0</v>
      </c>
      <c r="F2596">
        <v>1000000</v>
      </c>
      <c r="G2596" s="16">
        <v>1</v>
      </c>
      <c r="H2596" s="16">
        <v>1</v>
      </c>
      <c r="I2596" s="16">
        <v>1</v>
      </c>
      <c r="J2596" s="16">
        <v>1</v>
      </c>
      <c r="K2596" s="16">
        <v>1</v>
      </c>
      <c r="L2596" s="16">
        <v>1</v>
      </c>
      <c r="M2596" s="16">
        <v>1</v>
      </c>
    </row>
    <row r="2597" spans="2:13" x14ac:dyDescent="0.25">
      <c r="B2597">
        <v>64</v>
      </c>
      <c r="C2597" t="s">
        <v>523</v>
      </c>
      <c r="D2597">
        <v>2041</v>
      </c>
      <c r="E2597">
        <v>0</v>
      </c>
      <c r="F2597">
        <v>1000000</v>
      </c>
      <c r="G2597" s="16">
        <v>1</v>
      </c>
      <c r="H2597" s="16">
        <v>1</v>
      </c>
      <c r="I2597" s="16">
        <v>1</v>
      </c>
      <c r="J2597" s="16">
        <v>1</v>
      </c>
      <c r="K2597" s="16">
        <v>1</v>
      </c>
      <c r="L2597" s="16">
        <v>1</v>
      </c>
      <c r="M2597" s="16">
        <v>1</v>
      </c>
    </row>
    <row r="2598" spans="2:13" x14ac:dyDescent="0.25">
      <c r="B2598">
        <v>64</v>
      </c>
      <c r="C2598" t="s">
        <v>523</v>
      </c>
      <c r="D2598">
        <v>2042</v>
      </c>
      <c r="E2598">
        <v>0</v>
      </c>
      <c r="F2598">
        <v>1000000</v>
      </c>
      <c r="G2598" s="16">
        <v>1</v>
      </c>
      <c r="H2598" s="16">
        <v>1</v>
      </c>
      <c r="I2598" s="16">
        <v>1</v>
      </c>
      <c r="J2598" s="16">
        <v>1</v>
      </c>
      <c r="K2598" s="16">
        <v>1</v>
      </c>
      <c r="L2598" s="16">
        <v>1</v>
      </c>
      <c r="M2598" s="16">
        <v>1</v>
      </c>
    </row>
    <row r="2599" spans="2:13" x14ac:dyDescent="0.25">
      <c r="B2599">
        <v>64</v>
      </c>
      <c r="C2599" t="s">
        <v>523</v>
      </c>
      <c r="D2599">
        <v>2043</v>
      </c>
      <c r="E2599">
        <v>0</v>
      </c>
      <c r="F2599">
        <v>1000000</v>
      </c>
      <c r="G2599" s="16">
        <v>1</v>
      </c>
      <c r="H2599" s="16">
        <v>1</v>
      </c>
      <c r="I2599" s="16">
        <v>1</v>
      </c>
      <c r="J2599" s="16">
        <v>1</v>
      </c>
      <c r="K2599" s="16">
        <v>1</v>
      </c>
      <c r="L2599" s="16">
        <v>1</v>
      </c>
      <c r="M2599" s="16">
        <v>1</v>
      </c>
    </row>
    <row r="2600" spans="2:13" x14ac:dyDescent="0.25">
      <c r="B2600">
        <v>64</v>
      </c>
      <c r="C2600" t="s">
        <v>523</v>
      </c>
      <c r="D2600">
        <v>2044</v>
      </c>
      <c r="E2600">
        <v>0</v>
      </c>
      <c r="F2600">
        <v>1000000</v>
      </c>
      <c r="G2600" s="16">
        <v>1</v>
      </c>
      <c r="H2600" s="16">
        <v>1</v>
      </c>
      <c r="I2600" s="16">
        <v>1</v>
      </c>
      <c r="J2600" s="16">
        <v>1</v>
      </c>
      <c r="K2600" s="16">
        <v>1</v>
      </c>
      <c r="L2600" s="16">
        <v>1</v>
      </c>
      <c r="M2600" s="16">
        <v>1</v>
      </c>
    </row>
    <row r="2601" spans="2:13" x14ac:dyDescent="0.25">
      <c r="B2601">
        <v>64</v>
      </c>
      <c r="C2601" t="s">
        <v>523</v>
      </c>
      <c r="D2601">
        <v>2045</v>
      </c>
      <c r="E2601">
        <v>0</v>
      </c>
      <c r="F2601">
        <v>1000000</v>
      </c>
      <c r="G2601" s="16">
        <v>1</v>
      </c>
      <c r="H2601" s="16">
        <v>1</v>
      </c>
      <c r="I2601" s="16">
        <v>1</v>
      </c>
      <c r="J2601" s="16">
        <v>1</v>
      </c>
      <c r="K2601" s="16">
        <v>1</v>
      </c>
      <c r="L2601" s="16">
        <v>1</v>
      </c>
      <c r="M2601" s="16">
        <v>1</v>
      </c>
    </row>
    <row r="2602" spans="2:13" x14ac:dyDescent="0.25">
      <c r="B2602">
        <v>64</v>
      </c>
      <c r="C2602" t="s">
        <v>523</v>
      </c>
      <c r="D2602">
        <v>2046</v>
      </c>
      <c r="E2602">
        <v>0</v>
      </c>
      <c r="F2602">
        <v>1000000</v>
      </c>
      <c r="G2602" s="16">
        <v>1</v>
      </c>
      <c r="H2602" s="16">
        <v>1</v>
      </c>
      <c r="I2602" s="16">
        <v>1</v>
      </c>
      <c r="J2602" s="16">
        <v>1</v>
      </c>
      <c r="K2602" s="16">
        <v>1</v>
      </c>
      <c r="L2602" s="16">
        <v>1</v>
      </c>
      <c r="M2602" s="16">
        <v>1</v>
      </c>
    </row>
    <row r="2603" spans="2:13" x14ac:dyDescent="0.25">
      <c r="B2603">
        <v>64</v>
      </c>
      <c r="C2603" t="s">
        <v>523</v>
      </c>
      <c r="D2603">
        <v>2047</v>
      </c>
      <c r="E2603">
        <v>0</v>
      </c>
      <c r="F2603">
        <v>1000000</v>
      </c>
      <c r="G2603" s="16">
        <v>1</v>
      </c>
      <c r="H2603" s="16">
        <v>1</v>
      </c>
      <c r="I2603" s="16">
        <v>1</v>
      </c>
      <c r="J2603" s="16">
        <v>1</v>
      </c>
      <c r="K2603" s="16">
        <v>1</v>
      </c>
      <c r="L2603" s="16">
        <v>1</v>
      </c>
      <c r="M2603" s="16">
        <v>1</v>
      </c>
    </row>
    <row r="2604" spans="2:13" x14ac:dyDescent="0.25">
      <c r="B2604">
        <v>64</v>
      </c>
      <c r="C2604" t="s">
        <v>523</v>
      </c>
      <c r="D2604">
        <v>2048</v>
      </c>
      <c r="E2604">
        <v>0</v>
      </c>
      <c r="F2604">
        <v>1000000</v>
      </c>
      <c r="G2604" s="16">
        <v>1</v>
      </c>
      <c r="H2604" s="16">
        <v>1</v>
      </c>
      <c r="I2604" s="16">
        <v>1</v>
      </c>
      <c r="J2604" s="16">
        <v>1</v>
      </c>
      <c r="K2604" s="16">
        <v>1</v>
      </c>
      <c r="L2604" s="16">
        <v>1</v>
      </c>
      <c r="M2604" s="16">
        <v>1</v>
      </c>
    </row>
    <row r="2605" spans="2:13" x14ac:dyDescent="0.25">
      <c r="B2605">
        <v>64</v>
      </c>
      <c r="C2605" t="s">
        <v>523</v>
      </c>
      <c r="D2605">
        <v>2049</v>
      </c>
      <c r="E2605">
        <v>0</v>
      </c>
      <c r="F2605">
        <v>1000000</v>
      </c>
      <c r="G2605" s="16">
        <v>1</v>
      </c>
      <c r="H2605" s="16">
        <v>1</v>
      </c>
      <c r="I2605" s="16">
        <v>1</v>
      </c>
      <c r="J2605" s="16">
        <v>1</v>
      </c>
      <c r="K2605" s="16">
        <v>1</v>
      </c>
      <c r="L2605" s="16">
        <v>1</v>
      </c>
      <c r="M2605" s="16">
        <v>1</v>
      </c>
    </row>
    <row r="2606" spans="2:13" x14ac:dyDescent="0.25">
      <c r="B2606">
        <v>64</v>
      </c>
      <c r="C2606" t="s">
        <v>523</v>
      </c>
      <c r="D2606">
        <v>2050</v>
      </c>
      <c r="E2606">
        <v>0</v>
      </c>
      <c r="F2606">
        <v>1000000</v>
      </c>
      <c r="G2606" s="16">
        <v>1</v>
      </c>
      <c r="H2606" s="16">
        <v>1</v>
      </c>
      <c r="I2606" s="16">
        <v>1</v>
      </c>
      <c r="J2606" s="16">
        <v>1</v>
      </c>
      <c r="K2606" s="16">
        <v>1</v>
      </c>
      <c r="L2606" s="16">
        <v>1</v>
      </c>
      <c r="M2606" s="16">
        <v>1</v>
      </c>
    </row>
    <row r="2607" spans="2:13" x14ac:dyDescent="0.25">
      <c r="B2607">
        <v>65</v>
      </c>
      <c r="C2607" t="s">
        <v>457</v>
      </c>
      <c r="D2607">
        <v>2020</v>
      </c>
      <c r="E2607">
        <v>0</v>
      </c>
      <c r="F2607">
        <v>1000000</v>
      </c>
      <c r="G2607" s="16">
        <v>1</v>
      </c>
      <c r="H2607" s="16">
        <v>1</v>
      </c>
      <c r="I2607" s="16">
        <v>1</v>
      </c>
      <c r="J2607" s="16">
        <v>1</v>
      </c>
      <c r="K2607" s="16">
        <v>1</v>
      </c>
      <c r="L2607" s="16">
        <v>1</v>
      </c>
      <c r="M2607" s="16">
        <v>1</v>
      </c>
    </row>
    <row r="2608" spans="2:13" x14ac:dyDescent="0.25">
      <c r="B2608">
        <v>65</v>
      </c>
      <c r="C2608" t="s">
        <v>457</v>
      </c>
      <c r="D2608">
        <v>2021</v>
      </c>
      <c r="E2608">
        <v>0</v>
      </c>
      <c r="F2608">
        <v>1000000</v>
      </c>
      <c r="G2608" s="16">
        <v>1</v>
      </c>
      <c r="H2608" s="16">
        <v>1</v>
      </c>
      <c r="I2608" s="16">
        <v>1</v>
      </c>
      <c r="J2608" s="16">
        <v>1</v>
      </c>
      <c r="K2608" s="16">
        <v>1</v>
      </c>
      <c r="L2608" s="16">
        <v>1</v>
      </c>
      <c r="M2608" s="16">
        <v>1</v>
      </c>
    </row>
    <row r="2609" spans="2:13" x14ac:dyDescent="0.25">
      <c r="B2609">
        <v>65</v>
      </c>
      <c r="C2609" t="s">
        <v>457</v>
      </c>
      <c r="D2609">
        <v>2022</v>
      </c>
      <c r="E2609">
        <v>0</v>
      </c>
      <c r="F2609">
        <v>1000000</v>
      </c>
      <c r="G2609" s="16">
        <v>1</v>
      </c>
      <c r="H2609" s="16">
        <v>1</v>
      </c>
      <c r="I2609" s="16">
        <v>1</v>
      </c>
      <c r="J2609" s="16">
        <v>1</v>
      </c>
      <c r="K2609" s="16">
        <v>1</v>
      </c>
      <c r="L2609" s="16">
        <v>1</v>
      </c>
      <c r="M2609" s="16">
        <v>1</v>
      </c>
    </row>
    <row r="2610" spans="2:13" x14ac:dyDescent="0.25">
      <c r="B2610">
        <v>65</v>
      </c>
      <c r="C2610" t="s">
        <v>457</v>
      </c>
      <c r="D2610">
        <v>2023</v>
      </c>
      <c r="E2610">
        <v>0</v>
      </c>
      <c r="F2610">
        <v>1000000</v>
      </c>
      <c r="G2610" s="16">
        <v>1</v>
      </c>
      <c r="H2610" s="16">
        <v>1</v>
      </c>
      <c r="I2610" s="16">
        <v>1</v>
      </c>
      <c r="J2610" s="16">
        <v>1</v>
      </c>
      <c r="K2610" s="16">
        <v>1</v>
      </c>
      <c r="L2610" s="16">
        <v>1</v>
      </c>
      <c r="M2610" s="16">
        <v>1</v>
      </c>
    </row>
    <row r="2611" spans="2:13" x14ac:dyDescent="0.25">
      <c r="B2611">
        <v>65</v>
      </c>
      <c r="C2611" t="s">
        <v>457</v>
      </c>
      <c r="D2611">
        <v>2024</v>
      </c>
      <c r="E2611">
        <v>0</v>
      </c>
      <c r="F2611">
        <v>1000000</v>
      </c>
      <c r="G2611" s="16">
        <v>1</v>
      </c>
      <c r="H2611" s="16">
        <v>1</v>
      </c>
      <c r="I2611" s="16">
        <v>1</v>
      </c>
      <c r="J2611" s="16">
        <v>1</v>
      </c>
      <c r="K2611" s="16">
        <v>1</v>
      </c>
      <c r="L2611" s="16">
        <v>1</v>
      </c>
      <c r="M2611" s="16">
        <v>1</v>
      </c>
    </row>
    <row r="2612" spans="2:13" x14ac:dyDescent="0.25">
      <c r="B2612">
        <v>65</v>
      </c>
      <c r="C2612" t="s">
        <v>457</v>
      </c>
      <c r="D2612">
        <v>2025</v>
      </c>
      <c r="E2612">
        <v>0</v>
      </c>
      <c r="F2612">
        <v>1000000</v>
      </c>
      <c r="G2612" s="16">
        <v>1</v>
      </c>
      <c r="H2612" s="16">
        <v>1</v>
      </c>
      <c r="I2612" s="16">
        <v>1</v>
      </c>
      <c r="J2612" s="16">
        <v>1</v>
      </c>
      <c r="K2612" s="16">
        <v>1</v>
      </c>
      <c r="L2612" s="16">
        <v>1</v>
      </c>
      <c r="M2612" s="16">
        <v>1</v>
      </c>
    </row>
    <row r="2613" spans="2:13" x14ac:dyDescent="0.25">
      <c r="B2613">
        <v>65</v>
      </c>
      <c r="C2613" t="s">
        <v>457</v>
      </c>
      <c r="D2613">
        <v>2026</v>
      </c>
      <c r="E2613">
        <v>0</v>
      </c>
      <c r="F2613">
        <v>1000000</v>
      </c>
      <c r="G2613" s="16">
        <v>1</v>
      </c>
      <c r="H2613" s="16">
        <v>1</v>
      </c>
      <c r="I2613" s="16">
        <v>1</v>
      </c>
      <c r="J2613" s="16">
        <v>1</v>
      </c>
      <c r="K2613" s="16">
        <v>1</v>
      </c>
      <c r="L2613" s="16">
        <v>1</v>
      </c>
      <c r="M2613" s="16">
        <v>1</v>
      </c>
    </row>
    <row r="2614" spans="2:13" x14ac:dyDescent="0.25">
      <c r="B2614">
        <v>65</v>
      </c>
      <c r="C2614" t="s">
        <v>457</v>
      </c>
      <c r="D2614">
        <v>2027</v>
      </c>
      <c r="E2614">
        <v>0</v>
      </c>
      <c r="F2614">
        <v>1000000</v>
      </c>
      <c r="G2614" s="16">
        <v>1</v>
      </c>
      <c r="H2614" s="16">
        <v>1</v>
      </c>
      <c r="I2614" s="16">
        <v>1</v>
      </c>
      <c r="J2614" s="16">
        <v>1</v>
      </c>
      <c r="K2614" s="16">
        <v>1</v>
      </c>
      <c r="L2614" s="16">
        <v>1</v>
      </c>
      <c r="M2614" s="16">
        <v>1</v>
      </c>
    </row>
    <row r="2615" spans="2:13" x14ac:dyDescent="0.25">
      <c r="B2615">
        <v>65</v>
      </c>
      <c r="C2615" t="s">
        <v>457</v>
      </c>
      <c r="D2615">
        <v>2028</v>
      </c>
      <c r="E2615">
        <v>0</v>
      </c>
      <c r="F2615">
        <v>1000000</v>
      </c>
      <c r="G2615" s="16">
        <v>1</v>
      </c>
      <c r="H2615" s="16">
        <v>1</v>
      </c>
      <c r="I2615" s="16">
        <v>1</v>
      </c>
      <c r="J2615" s="16">
        <v>1</v>
      </c>
      <c r="K2615" s="16">
        <v>1</v>
      </c>
      <c r="L2615" s="16">
        <v>1</v>
      </c>
      <c r="M2615" s="16">
        <v>1</v>
      </c>
    </row>
    <row r="2616" spans="2:13" x14ac:dyDescent="0.25">
      <c r="B2616">
        <v>65</v>
      </c>
      <c r="C2616" t="s">
        <v>457</v>
      </c>
      <c r="D2616">
        <v>2029</v>
      </c>
      <c r="E2616">
        <v>0</v>
      </c>
      <c r="F2616">
        <v>1000000</v>
      </c>
      <c r="G2616" s="16">
        <v>1</v>
      </c>
      <c r="H2616" s="16">
        <v>1</v>
      </c>
      <c r="I2616" s="16">
        <v>1</v>
      </c>
      <c r="J2616" s="16">
        <v>1</v>
      </c>
      <c r="K2616" s="16">
        <v>1</v>
      </c>
      <c r="L2616" s="16">
        <v>1</v>
      </c>
      <c r="M2616" s="16">
        <v>1</v>
      </c>
    </row>
    <row r="2617" spans="2:13" x14ac:dyDescent="0.25">
      <c r="B2617">
        <v>65</v>
      </c>
      <c r="C2617" t="s">
        <v>457</v>
      </c>
      <c r="D2617">
        <v>2030</v>
      </c>
      <c r="E2617">
        <v>0</v>
      </c>
      <c r="F2617">
        <v>1000000</v>
      </c>
      <c r="G2617" s="16">
        <v>1</v>
      </c>
      <c r="H2617" s="16">
        <v>1</v>
      </c>
      <c r="I2617" s="16">
        <v>1</v>
      </c>
      <c r="J2617" s="16">
        <v>1</v>
      </c>
      <c r="K2617" s="16">
        <v>1</v>
      </c>
      <c r="L2617" s="16">
        <v>1</v>
      </c>
      <c r="M2617" s="16">
        <v>1</v>
      </c>
    </row>
    <row r="2618" spans="2:13" x14ac:dyDescent="0.25">
      <c r="B2618">
        <v>65</v>
      </c>
      <c r="C2618" t="s">
        <v>457</v>
      </c>
      <c r="D2618">
        <v>2031</v>
      </c>
      <c r="E2618">
        <v>0</v>
      </c>
      <c r="F2618">
        <v>1000000</v>
      </c>
      <c r="G2618" s="16">
        <v>1</v>
      </c>
      <c r="H2618" s="16">
        <v>1</v>
      </c>
      <c r="I2618" s="16">
        <v>1</v>
      </c>
      <c r="J2618" s="16">
        <v>1</v>
      </c>
      <c r="K2618" s="16">
        <v>1</v>
      </c>
      <c r="L2618" s="16">
        <v>1</v>
      </c>
      <c r="M2618" s="16">
        <v>1</v>
      </c>
    </row>
    <row r="2619" spans="2:13" x14ac:dyDescent="0.25">
      <c r="B2619">
        <v>65</v>
      </c>
      <c r="C2619" t="s">
        <v>457</v>
      </c>
      <c r="D2619">
        <v>2032</v>
      </c>
      <c r="E2619">
        <v>0</v>
      </c>
      <c r="F2619">
        <v>1000000</v>
      </c>
      <c r="G2619" s="16">
        <v>1</v>
      </c>
      <c r="H2619" s="16">
        <v>1</v>
      </c>
      <c r="I2619" s="16">
        <v>1</v>
      </c>
      <c r="J2619" s="16">
        <v>1</v>
      </c>
      <c r="K2619" s="16">
        <v>1</v>
      </c>
      <c r="L2619" s="16">
        <v>1</v>
      </c>
      <c r="M2619" s="16">
        <v>1</v>
      </c>
    </row>
    <row r="2620" spans="2:13" x14ac:dyDescent="0.25">
      <c r="B2620">
        <v>65</v>
      </c>
      <c r="C2620" t="s">
        <v>457</v>
      </c>
      <c r="D2620">
        <v>2033</v>
      </c>
      <c r="E2620">
        <v>0</v>
      </c>
      <c r="F2620">
        <v>1000000</v>
      </c>
      <c r="G2620" s="16">
        <v>1</v>
      </c>
      <c r="H2620" s="16">
        <v>1</v>
      </c>
      <c r="I2620" s="16">
        <v>1</v>
      </c>
      <c r="J2620" s="16">
        <v>1</v>
      </c>
      <c r="K2620" s="16">
        <v>1</v>
      </c>
      <c r="L2620" s="16">
        <v>1</v>
      </c>
      <c r="M2620" s="16">
        <v>1</v>
      </c>
    </row>
    <row r="2621" spans="2:13" x14ac:dyDescent="0.25">
      <c r="B2621">
        <v>65</v>
      </c>
      <c r="C2621" t="s">
        <v>457</v>
      </c>
      <c r="D2621">
        <v>2034</v>
      </c>
      <c r="E2621">
        <v>0</v>
      </c>
      <c r="F2621">
        <v>1000000</v>
      </c>
      <c r="G2621" s="16">
        <v>1</v>
      </c>
      <c r="H2621" s="16">
        <v>1</v>
      </c>
      <c r="I2621" s="16">
        <v>1</v>
      </c>
      <c r="J2621" s="16">
        <v>1</v>
      </c>
      <c r="K2621" s="16">
        <v>1</v>
      </c>
      <c r="L2621" s="16">
        <v>1</v>
      </c>
      <c r="M2621" s="16">
        <v>1</v>
      </c>
    </row>
    <row r="2622" spans="2:13" x14ac:dyDescent="0.25">
      <c r="B2622">
        <v>65</v>
      </c>
      <c r="C2622" t="s">
        <v>457</v>
      </c>
      <c r="D2622">
        <v>2035</v>
      </c>
      <c r="E2622">
        <v>0</v>
      </c>
      <c r="F2622">
        <v>1000000</v>
      </c>
      <c r="G2622" s="16">
        <v>1</v>
      </c>
      <c r="H2622" s="16">
        <v>1</v>
      </c>
      <c r="I2622" s="16">
        <v>1</v>
      </c>
      <c r="J2622" s="16">
        <v>1</v>
      </c>
      <c r="K2622" s="16">
        <v>1</v>
      </c>
      <c r="L2622" s="16">
        <v>1</v>
      </c>
      <c r="M2622" s="16">
        <v>1</v>
      </c>
    </row>
    <row r="2623" spans="2:13" x14ac:dyDescent="0.25">
      <c r="B2623">
        <v>65</v>
      </c>
      <c r="C2623" t="s">
        <v>457</v>
      </c>
      <c r="D2623">
        <v>2036</v>
      </c>
      <c r="E2623">
        <v>0</v>
      </c>
      <c r="F2623">
        <v>1000000</v>
      </c>
      <c r="G2623" s="16">
        <v>1</v>
      </c>
      <c r="H2623" s="16">
        <v>1</v>
      </c>
      <c r="I2623" s="16">
        <v>1</v>
      </c>
      <c r="J2623" s="16">
        <v>1</v>
      </c>
      <c r="K2623" s="16">
        <v>1</v>
      </c>
      <c r="L2623" s="16">
        <v>1</v>
      </c>
      <c r="M2623" s="16">
        <v>1</v>
      </c>
    </row>
    <row r="2624" spans="2:13" x14ac:dyDescent="0.25">
      <c r="B2624">
        <v>65</v>
      </c>
      <c r="C2624" t="s">
        <v>457</v>
      </c>
      <c r="D2624">
        <v>2037</v>
      </c>
      <c r="E2624">
        <v>0</v>
      </c>
      <c r="F2624">
        <v>1000000</v>
      </c>
      <c r="G2624" s="16">
        <v>1</v>
      </c>
      <c r="H2624" s="16">
        <v>1</v>
      </c>
      <c r="I2624" s="16">
        <v>1</v>
      </c>
      <c r="J2624" s="16">
        <v>1</v>
      </c>
      <c r="K2624" s="16">
        <v>1</v>
      </c>
      <c r="L2624" s="16">
        <v>1</v>
      </c>
      <c r="M2624" s="16">
        <v>1</v>
      </c>
    </row>
    <row r="2625" spans="2:13" x14ac:dyDescent="0.25">
      <c r="B2625">
        <v>65</v>
      </c>
      <c r="C2625" t="s">
        <v>457</v>
      </c>
      <c r="D2625">
        <v>2038</v>
      </c>
      <c r="E2625">
        <v>0</v>
      </c>
      <c r="F2625">
        <v>1000000</v>
      </c>
      <c r="G2625" s="16">
        <v>1</v>
      </c>
      <c r="H2625" s="16">
        <v>1</v>
      </c>
      <c r="I2625" s="16">
        <v>1</v>
      </c>
      <c r="J2625" s="16">
        <v>1</v>
      </c>
      <c r="K2625" s="16">
        <v>1</v>
      </c>
      <c r="L2625" s="16">
        <v>1</v>
      </c>
      <c r="M2625" s="16">
        <v>1</v>
      </c>
    </row>
    <row r="2626" spans="2:13" x14ac:dyDescent="0.25">
      <c r="B2626">
        <v>65</v>
      </c>
      <c r="C2626" t="s">
        <v>457</v>
      </c>
      <c r="D2626">
        <v>2039</v>
      </c>
      <c r="E2626">
        <v>0</v>
      </c>
      <c r="F2626">
        <v>1000000</v>
      </c>
      <c r="G2626" s="16">
        <v>1</v>
      </c>
      <c r="H2626" s="16">
        <v>1</v>
      </c>
      <c r="I2626" s="16">
        <v>1</v>
      </c>
      <c r="J2626" s="16">
        <v>1</v>
      </c>
      <c r="K2626" s="16">
        <v>1</v>
      </c>
      <c r="L2626" s="16">
        <v>1</v>
      </c>
      <c r="M2626" s="16">
        <v>1</v>
      </c>
    </row>
    <row r="2627" spans="2:13" x14ac:dyDescent="0.25">
      <c r="B2627">
        <v>65</v>
      </c>
      <c r="C2627" t="s">
        <v>457</v>
      </c>
      <c r="D2627">
        <v>2040</v>
      </c>
      <c r="E2627">
        <v>0</v>
      </c>
      <c r="F2627">
        <v>1000000</v>
      </c>
      <c r="G2627" s="16">
        <v>1</v>
      </c>
      <c r="H2627" s="16">
        <v>1</v>
      </c>
      <c r="I2627" s="16">
        <v>1</v>
      </c>
      <c r="J2627" s="16">
        <v>1</v>
      </c>
      <c r="K2627" s="16">
        <v>1</v>
      </c>
      <c r="L2627" s="16">
        <v>1</v>
      </c>
      <c r="M2627" s="16">
        <v>1</v>
      </c>
    </row>
    <row r="2628" spans="2:13" x14ac:dyDescent="0.25">
      <c r="B2628">
        <v>65</v>
      </c>
      <c r="C2628" t="s">
        <v>457</v>
      </c>
      <c r="D2628">
        <v>2041</v>
      </c>
      <c r="E2628">
        <v>0</v>
      </c>
      <c r="F2628">
        <v>1000000</v>
      </c>
      <c r="G2628" s="16">
        <v>1</v>
      </c>
      <c r="H2628" s="16">
        <v>1</v>
      </c>
      <c r="I2628" s="16">
        <v>1</v>
      </c>
      <c r="J2628" s="16">
        <v>1</v>
      </c>
      <c r="K2628" s="16">
        <v>1</v>
      </c>
      <c r="L2628" s="16">
        <v>1</v>
      </c>
      <c r="M2628" s="16">
        <v>1</v>
      </c>
    </row>
    <row r="2629" spans="2:13" x14ac:dyDescent="0.25">
      <c r="B2629">
        <v>65</v>
      </c>
      <c r="C2629" t="s">
        <v>457</v>
      </c>
      <c r="D2629">
        <v>2042</v>
      </c>
      <c r="E2629">
        <v>0</v>
      </c>
      <c r="F2629">
        <v>1000000</v>
      </c>
      <c r="G2629" s="16">
        <v>1</v>
      </c>
      <c r="H2629" s="16">
        <v>1</v>
      </c>
      <c r="I2629" s="16">
        <v>1</v>
      </c>
      <c r="J2629" s="16">
        <v>1</v>
      </c>
      <c r="K2629" s="16">
        <v>1</v>
      </c>
      <c r="L2629" s="16">
        <v>1</v>
      </c>
      <c r="M2629" s="16">
        <v>1</v>
      </c>
    </row>
    <row r="2630" spans="2:13" x14ac:dyDescent="0.25">
      <c r="B2630">
        <v>65</v>
      </c>
      <c r="C2630" t="s">
        <v>457</v>
      </c>
      <c r="D2630">
        <v>2043</v>
      </c>
      <c r="E2630">
        <v>0</v>
      </c>
      <c r="F2630">
        <v>1000000</v>
      </c>
      <c r="G2630" s="16">
        <v>1</v>
      </c>
      <c r="H2630" s="16">
        <v>1</v>
      </c>
      <c r="I2630" s="16">
        <v>1</v>
      </c>
      <c r="J2630" s="16">
        <v>1</v>
      </c>
      <c r="K2630" s="16">
        <v>1</v>
      </c>
      <c r="L2630" s="16">
        <v>1</v>
      </c>
      <c r="M2630" s="16">
        <v>1</v>
      </c>
    </row>
    <row r="2631" spans="2:13" x14ac:dyDescent="0.25">
      <c r="B2631">
        <v>65</v>
      </c>
      <c r="C2631" t="s">
        <v>457</v>
      </c>
      <c r="D2631">
        <v>2044</v>
      </c>
      <c r="E2631">
        <v>0</v>
      </c>
      <c r="F2631">
        <v>1000000</v>
      </c>
      <c r="G2631" s="16">
        <v>1</v>
      </c>
      <c r="H2631" s="16">
        <v>1</v>
      </c>
      <c r="I2631" s="16">
        <v>1</v>
      </c>
      <c r="J2631" s="16">
        <v>1</v>
      </c>
      <c r="K2631" s="16">
        <v>1</v>
      </c>
      <c r="L2631" s="16">
        <v>1</v>
      </c>
      <c r="M2631" s="16">
        <v>1</v>
      </c>
    </row>
    <row r="2632" spans="2:13" x14ac:dyDescent="0.25">
      <c r="B2632">
        <v>65</v>
      </c>
      <c r="C2632" t="s">
        <v>457</v>
      </c>
      <c r="D2632">
        <v>2045</v>
      </c>
      <c r="E2632">
        <v>0</v>
      </c>
      <c r="F2632">
        <v>1000000</v>
      </c>
      <c r="G2632" s="16">
        <v>1</v>
      </c>
      <c r="H2632" s="16">
        <v>1</v>
      </c>
      <c r="I2632" s="16">
        <v>1</v>
      </c>
      <c r="J2632" s="16">
        <v>1</v>
      </c>
      <c r="K2632" s="16">
        <v>1</v>
      </c>
      <c r="L2632" s="16">
        <v>1</v>
      </c>
      <c r="M2632" s="16">
        <v>1</v>
      </c>
    </row>
    <row r="2633" spans="2:13" x14ac:dyDescent="0.25">
      <c r="B2633">
        <v>65</v>
      </c>
      <c r="C2633" t="s">
        <v>457</v>
      </c>
      <c r="D2633">
        <v>2046</v>
      </c>
      <c r="E2633">
        <v>0</v>
      </c>
      <c r="F2633">
        <v>1000000</v>
      </c>
      <c r="G2633" s="16">
        <v>1</v>
      </c>
      <c r="H2633" s="16">
        <v>1</v>
      </c>
      <c r="I2633" s="16">
        <v>1</v>
      </c>
      <c r="J2633" s="16">
        <v>1</v>
      </c>
      <c r="K2633" s="16">
        <v>1</v>
      </c>
      <c r="L2633" s="16">
        <v>1</v>
      </c>
      <c r="M2633" s="16">
        <v>1</v>
      </c>
    </row>
    <row r="2634" spans="2:13" x14ac:dyDescent="0.25">
      <c r="B2634">
        <v>65</v>
      </c>
      <c r="C2634" t="s">
        <v>457</v>
      </c>
      <c r="D2634">
        <v>2047</v>
      </c>
      <c r="E2634">
        <v>0</v>
      </c>
      <c r="F2634">
        <v>1000000</v>
      </c>
      <c r="G2634" s="16">
        <v>1</v>
      </c>
      <c r="H2634" s="16">
        <v>1</v>
      </c>
      <c r="I2634" s="16">
        <v>1</v>
      </c>
      <c r="J2634" s="16">
        <v>1</v>
      </c>
      <c r="K2634" s="16">
        <v>1</v>
      </c>
      <c r="L2634" s="16">
        <v>1</v>
      </c>
      <c r="M2634" s="16">
        <v>1</v>
      </c>
    </row>
    <row r="2635" spans="2:13" x14ac:dyDescent="0.25">
      <c r="B2635">
        <v>65</v>
      </c>
      <c r="C2635" t="s">
        <v>457</v>
      </c>
      <c r="D2635">
        <v>2048</v>
      </c>
      <c r="E2635">
        <v>0</v>
      </c>
      <c r="F2635">
        <v>1000000</v>
      </c>
      <c r="G2635" s="16">
        <v>1</v>
      </c>
      <c r="H2635" s="16">
        <v>1</v>
      </c>
      <c r="I2635" s="16">
        <v>1</v>
      </c>
      <c r="J2635" s="16">
        <v>1</v>
      </c>
      <c r="K2635" s="16">
        <v>1</v>
      </c>
      <c r="L2635" s="16">
        <v>1</v>
      </c>
      <c r="M2635" s="16">
        <v>1</v>
      </c>
    </row>
    <row r="2636" spans="2:13" x14ac:dyDescent="0.25">
      <c r="B2636">
        <v>65</v>
      </c>
      <c r="C2636" t="s">
        <v>457</v>
      </c>
      <c r="D2636">
        <v>2049</v>
      </c>
      <c r="E2636">
        <v>0</v>
      </c>
      <c r="F2636">
        <v>1000000</v>
      </c>
      <c r="G2636" s="16">
        <v>1</v>
      </c>
      <c r="H2636" s="16">
        <v>1</v>
      </c>
      <c r="I2636" s="16">
        <v>1</v>
      </c>
      <c r="J2636" s="16">
        <v>1</v>
      </c>
      <c r="K2636" s="16">
        <v>1</v>
      </c>
      <c r="L2636" s="16">
        <v>1</v>
      </c>
      <c r="M2636" s="16">
        <v>1</v>
      </c>
    </row>
    <row r="2637" spans="2:13" x14ac:dyDescent="0.25">
      <c r="B2637">
        <v>65</v>
      </c>
      <c r="C2637" t="s">
        <v>457</v>
      </c>
      <c r="D2637">
        <v>2050</v>
      </c>
      <c r="E2637">
        <v>0</v>
      </c>
      <c r="F2637">
        <v>1000000</v>
      </c>
      <c r="G2637" s="16">
        <v>1</v>
      </c>
      <c r="H2637" s="16">
        <v>1</v>
      </c>
      <c r="I2637" s="16">
        <v>1</v>
      </c>
      <c r="J2637" s="16">
        <v>1</v>
      </c>
      <c r="K2637" s="16">
        <v>1</v>
      </c>
      <c r="L2637" s="16">
        <v>1</v>
      </c>
      <c r="M2637" s="16">
        <v>1</v>
      </c>
    </row>
    <row r="2638" spans="2:13" x14ac:dyDescent="0.25">
      <c r="B2638">
        <v>66</v>
      </c>
      <c r="C2638" t="s">
        <v>471</v>
      </c>
      <c r="D2638">
        <v>2020</v>
      </c>
      <c r="E2638">
        <v>0</v>
      </c>
      <c r="F2638">
        <v>1000000</v>
      </c>
      <c r="G2638" s="16">
        <v>1</v>
      </c>
      <c r="H2638" s="16">
        <v>1</v>
      </c>
      <c r="I2638" s="16">
        <v>1</v>
      </c>
      <c r="J2638" s="16">
        <v>1</v>
      </c>
      <c r="K2638" s="16">
        <v>1</v>
      </c>
      <c r="L2638" s="16">
        <v>1</v>
      </c>
      <c r="M2638" s="16">
        <v>1</v>
      </c>
    </row>
    <row r="2639" spans="2:13" x14ac:dyDescent="0.25">
      <c r="B2639">
        <v>66</v>
      </c>
      <c r="C2639" t="s">
        <v>471</v>
      </c>
      <c r="D2639">
        <v>2021</v>
      </c>
      <c r="E2639">
        <v>0</v>
      </c>
      <c r="F2639">
        <v>1000000</v>
      </c>
      <c r="G2639" s="16">
        <v>1</v>
      </c>
      <c r="H2639" s="16">
        <v>1</v>
      </c>
      <c r="I2639" s="16">
        <v>1</v>
      </c>
      <c r="J2639" s="16">
        <v>1</v>
      </c>
      <c r="K2639" s="16">
        <v>1</v>
      </c>
      <c r="L2639" s="16">
        <v>1</v>
      </c>
      <c r="M2639" s="16">
        <v>1</v>
      </c>
    </row>
    <row r="2640" spans="2:13" x14ac:dyDescent="0.25">
      <c r="B2640">
        <v>66</v>
      </c>
      <c r="C2640" t="s">
        <v>471</v>
      </c>
      <c r="D2640">
        <v>2022</v>
      </c>
      <c r="E2640">
        <v>0</v>
      </c>
      <c r="F2640">
        <v>1000000</v>
      </c>
      <c r="G2640" s="16">
        <v>1</v>
      </c>
      <c r="H2640" s="16">
        <v>1</v>
      </c>
      <c r="I2640" s="16">
        <v>1</v>
      </c>
      <c r="J2640" s="16">
        <v>1</v>
      </c>
      <c r="K2640" s="16">
        <v>1</v>
      </c>
      <c r="L2640" s="16">
        <v>1</v>
      </c>
      <c r="M2640" s="16">
        <v>1</v>
      </c>
    </row>
    <row r="2641" spans="2:13" x14ac:dyDescent="0.25">
      <c r="B2641">
        <v>66</v>
      </c>
      <c r="C2641" t="s">
        <v>471</v>
      </c>
      <c r="D2641">
        <v>2023</v>
      </c>
      <c r="E2641">
        <v>0</v>
      </c>
      <c r="F2641">
        <v>1000000</v>
      </c>
      <c r="G2641" s="16">
        <v>1</v>
      </c>
      <c r="H2641" s="16">
        <v>1</v>
      </c>
      <c r="I2641" s="16">
        <v>1</v>
      </c>
      <c r="J2641" s="16">
        <v>1</v>
      </c>
      <c r="K2641" s="16">
        <v>1</v>
      </c>
      <c r="L2641" s="16">
        <v>1</v>
      </c>
      <c r="M2641" s="16">
        <v>1</v>
      </c>
    </row>
    <row r="2642" spans="2:13" x14ac:dyDescent="0.25">
      <c r="B2642">
        <v>66</v>
      </c>
      <c r="C2642" t="s">
        <v>471</v>
      </c>
      <c r="D2642">
        <v>2024</v>
      </c>
      <c r="E2642">
        <v>0</v>
      </c>
      <c r="F2642">
        <v>1000000</v>
      </c>
      <c r="G2642" s="16">
        <v>1</v>
      </c>
      <c r="H2642" s="16">
        <v>1</v>
      </c>
      <c r="I2642" s="16">
        <v>1</v>
      </c>
      <c r="J2642" s="16">
        <v>1</v>
      </c>
      <c r="K2642" s="16">
        <v>1</v>
      </c>
      <c r="L2642" s="16">
        <v>1</v>
      </c>
      <c r="M2642" s="16">
        <v>1</v>
      </c>
    </row>
    <row r="2643" spans="2:13" x14ac:dyDescent="0.25">
      <c r="B2643">
        <v>66</v>
      </c>
      <c r="C2643" t="s">
        <v>471</v>
      </c>
      <c r="D2643">
        <v>2025</v>
      </c>
      <c r="E2643">
        <v>0</v>
      </c>
      <c r="F2643">
        <v>1000000</v>
      </c>
      <c r="G2643" s="16">
        <v>1</v>
      </c>
      <c r="H2643" s="16">
        <v>1</v>
      </c>
      <c r="I2643" s="16">
        <v>1</v>
      </c>
      <c r="J2643" s="16">
        <v>1</v>
      </c>
      <c r="K2643" s="16">
        <v>1</v>
      </c>
      <c r="L2643" s="16">
        <v>1</v>
      </c>
      <c r="M2643" s="16">
        <v>1</v>
      </c>
    </row>
    <row r="2644" spans="2:13" x14ac:dyDescent="0.25">
      <c r="B2644">
        <v>66</v>
      </c>
      <c r="C2644" t="s">
        <v>471</v>
      </c>
      <c r="D2644">
        <v>2026</v>
      </c>
      <c r="E2644">
        <v>0</v>
      </c>
      <c r="F2644">
        <v>1000000</v>
      </c>
      <c r="G2644" s="16">
        <v>1</v>
      </c>
      <c r="H2644" s="16">
        <v>1</v>
      </c>
      <c r="I2644" s="16">
        <v>1</v>
      </c>
      <c r="J2644" s="16">
        <v>1</v>
      </c>
      <c r="K2644" s="16">
        <v>1</v>
      </c>
      <c r="L2644" s="16">
        <v>1</v>
      </c>
      <c r="M2644" s="16">
        <v>1</v>
      </c>
    </row>
    <row r="2645" spans="2:13" x14ac:dyDescent="0.25">
      <c r="B2645">
        <v>66</v>
      </c>
      <c r="C2645" t="s">
        <v>471</v>
      </c>
      <c r="D2645">
        <v>2027</v>
      </c>
      <c r="E2645">
        <v>0</v>
      </c>
      <c r="F2645">
        <v>1000000</v>
      </c>
      <c r="G2645" s="16">
        <v>1</v>
      </c>
      <c r="H2645" s="16">
        <v>1</v>
      </c>
      <c r="I2645" s="16">
        <v>1</v>
      </c>
      <c r="J2645" s="16">
        <v>1</v>
      </c>
      <c r="K2645" s="16">
        <v>1</v>
      </c>
      <c r="L2645" s="16">
        <v>1</v>
      </c>
      <c r="M2645" s="16">
        <v>1</v>
      </c>
    </row>
    <row r="2646" spans="2:13" x14ac:dyDescent="0.25">
      <c r="B2646">
        <v>66</v>
      </c>
      <c r="C2646" t="s">
        <v>471</v>
      </c>
      <c r="D2646">
        <v>2028</v>
      </c>
      <c r="E2646">
        <v>0</v>
      </c>
      <c r="F2646">
        <v>1000000</v>
      </c>
      <c r="G2646" s="16">
        <v>1</v>
      </c>
      <c r="H2646" s="16">
        <v>1</v>
      </c>
      <c r="I2646" s="16">
        <v>1</v>
      </c>
      <c r="J2646" s="16">
        <v>1</v>
      </c>
      <c r="K2646" s="16">
        <v>1</v>
      </c>
      <c r="L2646" s="16">
        <v>1</v>
      </c>
      <c r="M2646" s="16">
        <v>1</v>
      </c>
    </row>
    <row r="2647" spans="2:13" x14ac:dyDescent="0.25">
      <c r="B2647">
        <v>66</v>
      </c>
      <c r="C2647" t="s">
        <v>471</v>
      </c>
      <c r="D2647">
        <v>2029</v>
      </c>
      <c r="E2647">
        <v>0</v>
      </c>
      <c r="F2647">
        <v>1000000</v>
      </c>
      <c r="G2647" s="16">
        <v>1</v>
      </c>
      <c r="H2647" s="16">
        <v>1</v>
      </c>
      <c r="I2647" s="16">
        <v>1</v>
      </c>
      <c r="J2647" s="16">
        <v>1</v>
      </c>
      <c r="K2647" s="16">
        <v>1</v>
      </c>
      <c r="L2647" s="16">
        <v>1</v>
      </c>
      <c r="M2647" s="16">
        <v>1</v>
      </c>
    </row>
    <row r="2648" spans="2:13" x14ac:dyDescent="0.25">
      <c r="B2648">
        <v>66</v>
      </c>
      <c r="C2648" t="s">
        <v>471</v>
      </c>
      <c r="D2648">
        <v>2030</v>
      </c>
      <c r="E2648">
        <v>0</v>
      </c>
      <c r="F2648">
        <v>1000000</v>
      </c>
      <c r="G2648" s="16">
        <v>1</v>
      </c>
      <c r="H2648" s="16">
        <v>1</v>
      </c>
      <c r="I2648" s="16">
        <v>1</v>
      </c>
      <c r="J2648" s="16">
        <v>1</v>
      </c>
      <c r="K2648" s="16">
        <v>1</v>
      </c>
      <c r="L2648" s="16">
        <v>1</v>
      </c>
      <c r="M2648" s="16">
        <v>1</v>
      </c>
    </row>
    <row r="2649" spans="2:13" x14ac:dyDescent="0.25">
      <c r="B2649">
        <v>66</v>
      </c>
      <c r="C2649" t="s">
        <v>471</v>
      </c>
      <c r="D2649">
        <v>2031</v>
      </c>
      <c r="E2649">
        <v>0</v>
      </c>
      <c r="F2649">
        <v>1000000</v>
      </c>
      <c r="G2649" s="16">
        <v>1</v>
      </c>
      <c r="H2649" s="16">
        <v>1</v>
      </c>
      <c r="I2649" s="16">
        <v>1</v>
      </c>
      <c r="J2649" s="16">
        <v>1</v>
      </c>
      <c r="K2649" s="16">
        <v>1</v>
      </c>
      <c r="L2649" s="16">
        <v>1</v>
      </c>
      <c r="M2649" s="16">
        <v>1</v>
      </c>
    </row>
    <row r="2650" spans="2:13" x14ac:dyDescent="0.25">
      <c r="B2650">
        <v>66</v>
      </c>
      <c r="C2650" t="s">
        <v>471</v>
      </c>
      <c r="D2650">
        <v>2032</v>
      </c>
      <c r="E2650">
        <v>0</v>
      </c>
      <c r="F2650">
        <v>1000000</v>
      </c>
      <c r="G2650" s="16">
        <v>1</v>
      </c>
      <c r="H2650" s="16">
        <v>1</v>
      </c>
      <c r="I2650" s="16">
        <v>1</v>
      </c>
      <c r="J2650" s="16">
        <v>1</v>
      </c>
      <c r="K2650" s="16">
        <v>1</v>
      </c>
      <c r="L2650" s="16">
        <v>1</v>
      </c>
      <c r="M2650" s="16">
        <v>1</v>
      </c>
    </row>
    <row r="2651" spans="2:13" x14ac:dyDescent="0.25">
      <c r="B2651">
        <v>66</v>
      </c>
      <c r="C2651" t="s">
        <v>471</v>
      </c>
      <c r="D2651">
        <v>2033</v>
      </c>
      <c r="E2651">
        <v>0</v>
      </c>
      <c r="F2651">
        <v>1000000</v>
      </c>
      <c r="G2651" s="16">
        <v>1</v>
      </c>
      <c r="H2651" s="16">
        <v>1</v>
      </c>
      <c r="I2651" s="16">
        <v>1</v>
      </c>
      <c r="J2651" s="16">
        <v>1</v>
      </c>
      <c r="K2651" s="16">
        <v>1</v>
      </c>
      <c r="L2651" s="16">
        <v>1</v>
      </c>
      <c r="M2651" s="16">
        <v>1</v>
      </c>
    </row>
    <row r="2652" spans="2:13" x14ac:dyDescent="0.25">
      <c r="B2652">
        <v>66</v>
      </c>
      <c r="C2652" t="s">
        <v>471</v>
      </c>
      <c r="D2652">
        <v>2034</v>
      </c>
      <c r="E2652">
        <v>0</v>
      </c>
      <c r="F2652">
        <v>1000000</v>
      </c>
      <c r="G2652" s="16">
        <v>1</v>
      </c>
      <c r="H2652" s="16">
        <v>1</v>
      </c>
      <c r="I2652" s="16">
        <v>1</v>
      </c>
      <c r="J2652" s="16">
        <v>1</v>
      </c>
      <c r="K2652" s="16">
        <v>1</v>
      </c>
      <c r="L2652" s="16">
        <v>1</v>
      </c>
      <c r="M2652" s="16">
        <v>1</v>
      </c>
    </row>
    <row r="2653" spans="2:13" x14ac:dyDescent="0.25">
      <c r="B2653">
        <v>66</v>
      </c>
      <c r="C2653" t="s">
        <v>471</v>
      </c>
      <c r="D2653">
        <v>2035</v>
      </c>
      <c r="E2653">
        <v>0</v>
      </c>
      <c r="F2653">
        <v>1000000</v>
      </c>
      <c r="G2653" s="16">
        <v>1</v>
      </c>
      <c r="H2653" s="16">
        <v>1</v>
      </c>
      <c r="I2653" s="16">
        <v>1</v>
      </c>
      <c r="J2653" s="16">
        <v>1</v>
      </c>
      <c r="K2653" s="16">
        <v>1</v>
      </c>
      <c r="L2653" s="16">
        <v>1</v>
      </c>
      <c r="M2653" s="16">
        <v>1</v>
      </c>
    </row>
    <row r="2654" spans="2:13" x14ac:dyDescent="0.25">
      <c r="B2654">
        <v>66</v>
      </c>
      <c r="C2654" t="s">
        <v>471</v>
      </c>
      <c r="D2654">
        <v>2036</v>
      </c>
      <c r="E2654">
        <v>0</v>
      </c>
      <c r="F2654">
        <v>1000000</v>
      </c>
      <c r="G2654" s="16">
        <v>1</v>
      </c>
      <c r="H2654" s="16">
        <v>1</v>
      </c>
      <c r="I2654" s="16">
        <v>1</v>
      </c>
      <c r="J2654" s="16">
        <v>1</v>
      </c>
      <c r="K2654" s="16">
        <v>1</v>
      </c>
      <c r="L2654" s="16">
        <v>1</v>
      </c>
      <c r="M2654" s="16">
        <v>1</v>
      </c>
    </row>
    <row r="2655" spans="2:13" x14ac:dyDescent="0.25">
      <c r="B2655">
        <v>66</v>
      </c>
      <c r="C2655" t="s">
        <v>471</v>
      </c>
      <c r="D2655">
        <v>2037</v>
      </c>
      <c r="E2655">
        <v>0</v>
      </c>
      <c r="F2655">
        <v>1000000</v>
      </c>
      <c r="G2655" s="16">
        <v>1</v>
      </c>
      <c r="H2655" s="16">
        <v>1</v>
      </c>
      <c r="I2655" s="16">
        <v>1</v>
      </c>
      <c r="J2655" s="16">
        <v>1</v>
      </c>
      <c r="K2655" s="16">
        <v>1</v>
      </c>
      <c r="L2655" s="16">
        <v>1</v>
      </c>
      <c r="M2655" s="16">
        <v>1</v>
      </c>
    </row>
    <row r="2656" spans="2:13" x14ac:dyDescent="0.25">
      <c r="B2656">
        <v>66</v>
      </c>
      <c r="C2656" t="s">
        <v>471</v>
      </c>
      <c r="D2656">
        <v>2038</v>
      </c>
      <c r="E2656">
        <v>0</v>
      </c>
      <c r="F2656">
        <v>1000000</v>
      </c>
      <c r="G2656" s="16">
        <v>1</v>
      </c>
      <c r="H2656" s="16">
        <v>1</v>
      </c>
      <c r="I2656" s="16">
        <v>1</v>
      </c>
      <c r="J2656" s="16">
        <v>1</v>
      </c>
      <c r="K2656" s="16">
        <v>1</v>
      </c>
      <c r="L2656" s="16">
        <v>1</v>
      </c>
      <c r="M2656" s="16">
        <v>1</v>
      </c>
    </row>
    <row r="2657" spans="2:13" x14ac:dyDescent="0.25">
      <c r="B2657">
        <v>66</v>
      </c>
      <c r="C2657" t="s">
        <v>471</v>
      </c>
      <c r="D2657">
        <v>2039</v>
      </c>
      <c r="E2657">
        <v>0</v>
      </c>
      <c r="F2657">
        <v>1000000</v>
      </c>
      <c r="G2657" s="16">
        <v>1</v>
      </c>
      <c r="H2657" s="16">
        <v>1</v>
      </c>
      <c r="I2657" s="16">
        <v>1</v>
      </c>
      <c r="J2657" s="16">
        <v>1</v>
      </c>
      <c r="K2657" s="16">
        <v>1</v>
      </c>
      <c r="L2657" s="16">
        <v>1</v>
      </c>
      <c r="M2657" s="16">
        <v>1</v>
      </c>
    </row>
    <row r="2658" spans="2:13" x14ac:dyDescent="0.25">
      <c r="B2658">
        <v>66</v>
      </c>
      <c r="C2658" t="s">
        <v>471</v>
      </c>
      <c r="D2658">
        <v>2040</v>
      </c>
      <c r="E2658">
        <v>0</v>
      </c>
      <c r="F2658">
        <v>1000000</v>
      </c>
      <c r="G2658" s="16">
        <v>1</v>
      </c>
      <c r="H2658" s="16">
        <v>1</v>
      </c>
      <c r="I2658" s="16">
        <v>1</v>
      </c>
      <c r="J2658" s="16">
        <v>1</v>
      </c>
      <c r="K2658" s="16">
        <v>1</v>
      </c>
      <c r="L2658" s="16">
        <v>1</v>
      </c>
      <c r="M2658" s="16">
        <v>1</v>
      </c>
    </row>
    <row r="2659" spans="2:13" x14ac:dyDescent="0.25">
      <c r="B2659">
        <v>66</v>
      </c>
      <c r="C2659" t="s">
        <v>471</v>
      </c>
      <c r="D2659">
        <v>2041</v>
      </c>
      <c r="E2659">
        <v>0</v>
      </c>
      <c r="F2659">
        <v>1000000</v>
      </c>
      <c r="G2659" s="16">
        <v>1</v>
      </c>
      <c r="H2659" s="16">
        <v>1</v>
      </c>
      <c r="I2659" s="16">
        <v>1</v>
      </c>
      <c r="J2659" s="16">
        <v>1</v>
      </c>
      <c r="K2659" s="16">
        <v>1</v>
      </c>
      <c r="L2659" s="16">
        <v>1</v>
      </c>
      <c r="M2659" s="16">
        <v>1</v>
      </c>
    </row>
    <row r="2660" spans="2:13" x14ac:dyDescent="0.25">
      <c r="B2660">
        <v>66</v>
      </c>
      <c r="C2660" t="s">
        <v>471</v>
      </c>
      <c r="D2660">
        <v>2042</v>
      </c>
      <c r="E2660">
        <v>0</v>
      </c>
      <c r="F2660">
        <v>1000000</v>
      </c>
      <c r="G2660" s="16">
        <v>1</v>
      </c>
      <c r="H2660" s="16">
        <v>1</v>
      </c>
      <c r="I2660" s="16">
        <v>1</v>
      </c>
      <c r="J2660" s="16">
        <v>1</v>
      </c>
      <c r="K2660" s="16">
        <v>1</v>
      </c>
      <c r="L2660" s="16">
        <v>1</v>
      </c>
      <c r="M2660" s="16">
        <v>1</v>
      </c>
    </row>
    <row r="2661" spans="2:13" x14ac:dyDescent="0.25">
      <c r="B2661">
        <v>66</v>
      </c>
      <c r="C2661" t="s">
        <v>471</v>
      </c>
      <c r="D2661">
        <v>2043</v>
      </c>
      <c r="E2661">
        <v>0</v>
      </c>
      <c r="F2661">
        <v>1000000</v>
      </c>
      <c r="G2661" s="16">
        <v>1</v>
      </c>
      <c r="H2661" s="16">
        <v>1</v>
      </c>
      <c r="I2661" s="16">
        <v>1</v>
      </c>
      <c r="J2661" s="16">
        <v>1</v>
      </c>
      <c r="K2661" s="16">
        <v>1</v>
      </c>
      <c r="L2661" s="16">
        <v>1</v>
      </c>
      <c r="M2661" s="16">
        <v>1</v>
      </c>
    </row>
    <row r="2662" spans="2:13" x14ac:dyDescent="0.25">
      <c r="B2662">
        <v>66</v>
      </c>
      <c r="C2662" t="s">
        <v>471</v>
      </c>
      <c r="D2662">
        <v>2044</v>
      </c>
      <c r="E2662">
        <v>0</v>
      </c>
      <c r="F2662">
        <v>1000000</v>
      </c>
      <c r="G2662" s="16">
        <v>1</v>
      </c>
      <c r="H2662" s="16">
        <v>1</v>
      </c>
      <c r="I2662" s="16">
        <v>1</v>
      </c>
      <c r="J2662" s="16">
        <v>1</v>
      </c>
      <c r="K2662" s="16">
        <v>1</v>
      </c>
      <c r="L2662" s="16">
        <v>1</v>
      </c>
      <c r="M2662" s="16">
        <v>1</v>
      </c>
    </row>
    <row r="2663" spans="2:13" x14ac:dyDescent="0.25">
      <c r="B2663">
        <v>66</v>
      </c>
      <c r="C2663" t="s">
        <v>471</v>
      </c>
      <c r="D2663">
        <v>2045</v>
      </c>
      <c r="E2663">
        <v>0</v>
      </c>
      <c r="F2663">
        <v>1000000</v>
      </c>
      <c r="G2663" s="16">
        <v>1</v>
      </c>
      <c r="H2663" s="16">
        <v>1</v>
      </c>
      <c r="I2663" s="16">
        <v>1</v>
      </c>
      <c r="J2663" s="16">
        <v>1</v>
      </c>
      <c r="K2663" s="16">
        <v>1</v>
      </c>
      <c r="L2663" s="16">
        <v>1</v>
      </c>
      <c r="M2663" s="16">
        <v>1</v>
      </c>
    </row>
    <row r="2664" spans="2:13" x14ac:dyDescent="0.25">
      <c r="B2664">
        <v>66</v>
      </c>
      <c r="C2664" t="s">
        <v>471</v>
      </c>
      <c r="D2664">
        <v>2046</v>
      </c>
      <c r="E2664">
        <v>0</v>
      </c>
      <c r="F2664">
        <v>1000000</v>
      </c>
      <c r="G2664" s="16">
        <v>1</v>
      </c>
      <c r="H2664" s="16">
        <v>1</v>
      </c>
      <c r="I2664" s="16">
        <v>1</v>
      </c>
      <c r="J2664" s="16">
        <v>1</v>
      </c>
      <c r="K2664" s="16">
        <v>1</v>
      </c>
      <c r="L2664" s="16">
        <v>1</v>
      </c>
      <c r="M2664" s="16">
        <v>1</v>
      </c>
    </row>
    <row r="2665" spans="2:13" x14ac:dyDescent="0.25">
      <c r="B2665">
        <v>66</v>
      </c>
      <c r="C2665" t="s">
        <v>471</v>
      </c>
      <c r="D2665">
        <v>2047</v>
      </c>
      <c r="E2665">
        <v>0</v>
      </c>
      <c r="F2665">
        <v>1000000</v>
      </c>
      <c r="G2665" s="16">
        <v>1</v>
      </c>
      <c r="H2665" s="16">
        <v>1</v>
      </c>
      <c r="I2665" s="16">
        <v>1</v>
      </c>
      <c r="J2665" s="16">
        <v>1</v>
      </c>
      <c r="K2665" s="16">
        <v>1</v>
      </c>
      <c r="L2665" s="16">
        <v>1</v>
      </c>
      <c r="M2665" s="16">
        <v>1</v>
      </c>
    </row>
    <row r="2666" spans="2:13" x14ac:dyDescent="0.25">
      <c r="B2666">
        <v>66</v>
      </c>
      <c r="C2666" t="s">
        <v>471</v>
      </c>
      <c r="D2666">
        <v>2048</v>
      </c>
      <c r="E2666">
        <v>0</v>
      </c>
      <c r="F2666">
        <v>1000000</v>
      </c>
      <c r="G2666" s="16">
        <v>1</v>
      </c>
      <c r="H2666" s="16">
        <v>1</v>
      </c>
      <c r="I2666" s="16">
        <v>1</v>
      </c>
      <c r="J2666" s="16">
        <v>1</v>
      </c>
      <c r="K2666" s="16">
        <v>1</v>
      </c>
      <c r="L2666" s="16">
        <v>1</v>
      </c>
      <c r="M2666" s="16">
        <v>1</v>
      </c>
    </row>
    <row r="2667" spans="2:13" x14ac:dyDescent="0.25">
      <c r="B2667">
        <v>66</v>
      </c>
      <c r="C2667" t="s">
        <v>471</v>
      </c>
      <c r="D2667">
        <v>2049</v>
      </c>
      <c r="E2667">
        <v>0</v>
      </c>
      <c r="F2667">
        <v>1000000</v>
      </c>
      <c r="G2667" s="16">
        <v>1</v>
      </c>
      <c r="H2667" s="16">
        <v>1</v>
      </c>
      <c r="I2667" s="16">
        <v>1</v>
      </c>
      <c r="J2667" s="16">
        <v>1</v>
      </c>
      <c r="K2667" s="16">
        <v>1</v>
      </c>
      <c r="L2667" s="16">
        <v>1</v>
      </c>
      <c r="M2667" s="16">
        <v>1</v>
      </c>
    </row>
    <row r="2668" spans="2:13" x14ac:dyDescent="0.25">
      <c r="B2668">
        <v>66</v>
      </c>
      <c r="C2668" t="s">
        <v>471</v>
      </c>
      <c r="D2668">
        <v>2050</v>
      </c>
      <c r="E2668">
        <v>0</v>
      </c>
      <c r="F2668">
        <v>1000000</v>
      </c>
      <c r="G2668" s="16">
        <v>1</v>
      </c>
      <c r="H2668" s="16">
        <v>1</v>
      </c>
      <c r="I2668" s="16">
        <v>1</v>
      </c>
      <c r="J2668" s="16">
        <v>1</v>
      </c>
      <c r="K2668" s="16">
        <v>1</v>
      </c>
      <c r="L2668" s="16">
        <v>1</v>
      </c>
      <c r="M2668" s="16">
        <v>1</v>
      </c>
    </row>
    <row r="2669" spans="2:13" x14ac:dyDescent="0.25">
      <c r="B2669">
        <v>67</v>
      </c>
      <c r="C2669" t="s">
        <v>449</v>
      </c>
      <c r="D2669">
        <v>2020</v>
      </c>
      <c r="E2669">
        <v>0</v>
      </c>
      <c r="F2669">
        <v>1000000</v>
      </c>
      <c r="G2669" s="16">
        <v>1</v>
      </c>
      <c r="H2669" s="16">
        <v>1</v>
      </c>
      <c r="I2669" s="16">
        <v>1</v>
      </c>
      <c r="J2669" s="16">
        <v>1</v>
      </c>
      <c r="K2669" s="16">
        <v>1</v>
      </c>
      <c r="L2669" s="16">
        <v>1</v>
      </c>
      <c r="M2669" s="16">
        <v>1</v>
      </c>
    </row>
    <row r="2670" spans="2:13" x14ac:dyDescent="0.25">
      <c r="B2670">
        <v>67</v>
      </c>
      <c r="C2670" t="s">
        <v>449</v>
      </c>
      <c r="D2670">
        <v>2021</v>
      </c>
      <c r="E2670">
        <v>0</v>
      </c>
      <c r="F2670">
        <v>1000000</v>
      </c>
      <c r="G2670" s="16">
        <v>1</v>
      </c>
      <c r="H2670" s="16">
        <v>1</v>
      </c>
      <c r="I2670" s="16">
        <v>1</v>
      </c>
      <c r="J2670" s="16">
        <v>1</v>
      </c>
      <c r="K2670" s="16">
        <v>1</v>
      </c>
      <c r="L2670" s="16">
        <v>1</v>
      </c>
      <c r="M2670" s="16">
        <v>1</v>
      </c>
    </row>
    <row r="2671" spans="2:13" x14ac:dyDescent="0.25">
      <c r="B2671">
        <v>67</v>
      </c>
      <c r="C2671" t="s">
        <v>449</v>
      </c>
      <c r="D2671">
        <v>2022</v>
      </c>
      <c r="E2671">
        <v>0</v>
      </c>
      <c r="F2671">
        <v>1000000</v>
      </c>
      <c r="G2671" s="16">
        <v>1</v>
      </c>
      <c r="H2671" s="16">
        <v>1</v>
      </c>
      <c r="I2671" s="16">
        <v>1</v>
      </c>
      <c r="J2671" s="16">
        <v>1</v>
      </c>
      <c r="K2671" s="16">
        <v>1</v>
      </c>
      <c r="L2671" s="16">
        <v>1</v>
      </c>
      <c r="M2671" s="16">
        <v>1</v>
      </c>
    </row>
    <row r="2672" spans="2:13" x14ac:dyDescent="0.25">
      <c r="B2672">
        <v>67</v>
      </c>
      <c r="C2672" t="s">
        <v>449</v>
      </c>
      <c r="D2672">
        <v>2023</v>
      </c>
      <c r="E2672">
        <v>0</v>
      </c>
      <c r="F2672">
        <v>1000000</v>
      </c>
      <c r="G2672" s="16">
        <v>1</v>
      </c>
      <c r="H2672" s="16">
        <v>1</v>
      </c>
      <c r="I2672" s="16">
        <v>1</v>
      </c>
      <c r="J2672" s="16">
        <v>1</v>
      </c>
      <c r="K2672" s="16">
        <v>1</v>
      </c>
      <c r="L2672" s="16">
        <v>1</v>
      </c>
      <c r="M2672" s="16">
        <v>1</v>
      </c>
    </row>
    <row r="2673" spans="2:13" x14ac:dyDescent="0.25">
      <c r="B2673">
        <v>67</v>
      </c>
      <c r="C2673" t="s">
        <v>449</v>
      </c>
      <c r="D2673">
        <v>2024</v>
      </c>
      <c r="E2673">
        <v>0</v>
      </c>
      <c r="F2673">
        <v>1000000</v>
      </c>
      <c r="G2673" s="16">
        <v>1</v>
      </c>
      <c r="H2673" s="16">
        <v>1</v>
      </c>
      <c r="I2673" s="16">
        <v>1</v>
      </c>
      <c r="J2673" s="16">
        <v>1</v>
      </c>
      <c r="K2673" s="16">
        <v>1</v>
      </c>
      <c r="L2673" s="16">
        <v>1</v>
      </c>
      <c r="M2673" s="16">
        <v>1</v>
      </c>
    </row>
    <row r="2674" spans="2:13" x14ac:dyDescent="0.25">
      <c r="B2674">
        <v>67</v>
      </c>
      <c r="C2674" t="s">
        <v>449</v>
      </c>
      <c r="D2674">
        <v>2025</v>
      </c>
      <c r="E2674">
        <v>0</v>
      </c>
      <c r="F2674">
        <v>1000000</v>
      </c>
      <c r="G2674" s="16">
        <v>1</v>
      </c>
      <c r="H2674" s="16">
        <v>1</v>
      </c>
      <c r="I2674" s="16">
        <v>1</v>
      </c>
      <c r="J2674" s="16">
        <v>1</v>
      </c>
      <c r="K2674" s="16">
        <v>1</v>
      </c>
      <c r="L2674" s="16">
        <v>1</v>
      </c>
      <c r="M2674" s="16">
        <v>1</v>
      </c>
    </row>
    <row r="2675" spans="2:13" x14ac:dyDescent="0.25">
      <c r="B2675">
        <v>67</v>
      </c>
      <c r="C2675" t="s">
        <v>449</v>
      </c>
      <c r="D2675">
        <v>2026</v>
      </c>
      <c r="E2675">
        <v>0</v>
      </c>
      <c r="F2675">
        <v>1000000</v>
      </c>
      <c r="G2675" s="16">
        <v>1</v>
      </c>
      <c r="H2675" s="16">
        <v>1</v>
      </c>
      <c r="I2675" s="16">
        <v>1</v>
      </c>
      <c r="J2675" s="16">
        <v>1</v>
      </c>
      <c r="K2675" s="16">
        <v>1</v>
      </c>
      <c r="L2675" s="16">
        <v>1</v>
      </c>
      <c r="M2675" s="16">
        <v>1</v>
      </c>
    </row>
    <row r="2676" spans="2:13" x14ac:dyDescent="0.25">
      <c r="B2676">
        <v>67</v>
      </c>
      <c r="C2676" t="s">
        <v>449</v>
      </c>
      <c r="D2676">
        <v>2027</v>
      </c>
      <c r="E2676">
        <v>0</v>
      </c>
      <c r="F2676">
        <v>1000000</v>
      </c>
      <c r="G2676" s="16">
        <v>1</v>
      </c>
      <c r="H2676" s="16">
        <v>1</v>
      </c>
      <c r="I2676" s="16">
        <v>1</v>
      </c>
      <c r="J2676" s="16">
        <v>1</v>
      </c>
      <c r="K2676" s="16">
        <v>1</v>
      </c>
      <c r="L2676" s="16">
        <v>1</v>
      </c>
      <c r="M2676" s="16">
        <v>1</v>
      </c>
    </row>
    <row r="2677" spans="2:13" x14ac:dyDescent="0.25">
      <c r="B2677">
        <v>67</v>
      </c>
      <c r="C2677" t="s">
        <v>449</v>
      </c>
      <c r="D2677">
        <v>2028</v>
      </c>
      <c r="E2677">
        <v>0</v>
      </c>
      <c r="F2677">
        <v>1000000</v>
      </c>
      <c r="G2677" s="16">
        <v>1</v>
      </c>
      <c r="H2677" s="16">
        <v>1</v>
      </c>
      <c r="I2677" s="16">
        <v>1</v>
      </c>
      <c r="J2677" s="16">
        <v>1</v>
      </c>
      <c r="K2677" s="16">
        <v>1</v>
      </c>
      <c r="L2677" s="16">
        <v>1</v>
      </c>
      <c r="M2677" s="16">
        <v>1</v>
      </c>
    </row>
    <row r="2678" spans="2:13" x14ac:dyDescent="0.25">
      <c r="B2678">
        <v>67</v>
      </c>
      <c r="C2678" t="s">
        <v>449</v>
      </c>
      <c r="D2678">
        <v>2029</v>
      </c>
      <c r="E2678">
        <v>0</v>
      </c>
      <c r="F2678">
        <v>1000000</v>
      </c>
      <c r="G2678" s="16">
        <v>1</v>
      </c>
      <c r="H2678" s="16">
        <v>1</v>
      </c>
      <c r="I2678" s="16">
        <v>1</v>
      </c>
      <c r="J2678" s="16">
        <v>1</v>
      </c>
      <c r="K2678" s="16">
        <v>1</v>
      </c>
      <c r="L2678" s="16">
        <v>1</v>
      </c>
      <c r="M2678" s="16">
        <v>1</v>
      </c>
    </row>
    <row r="2679" spans="2:13" x14ac:dyDescent="0.25">
      <c r="B2679">
        <v>67</v>
      </c>
      <c r="C2679" t="s">
        <v>449</v>
      </c>
      <c r="D2679">
        <v>2030</v>
      </c>
      <c r="E2679">
        <v>0</v>
      </c>
      <c r="F2679">
        <v>1000000</v>
      </c>
      <c r="G2679" s="16">
        <v>1</v>
      </c>
      <c r="H2679" s="16">
        <v>1</v>
      </c>
      <c r="I2679" s="16">
        <v>1</v>
      </c>
      <c r="J2679" s="16">
        <v>1</v>
      </c>
      <c r="K2679" s="16">
        <v>1</v>
      </c>
      <c r="L2679" s="16">
        <v>1</v>
      </c>
      <c r="M2679" s="16">
        <v>1</v>
      </c>
    </row>
    <row r="2680" spans="2:13" x14ac:dyDescent="0.25">
      <c r="B2680">
        <v>67</v>
      </c>
      <c r="C2680" t="s">
        <v>449</v>
      </c>
      <c r="D2680">
        <v>2031</v>
      </c>
      <c r="E2680">
        <v>0</v>
      </c>
      <c r="F2680">
        <v>1000000</v>
      </c>
      <c r="G2680" s="16">
        <v>1</v>
      </c>
      <c r="H2680" s="16">
        <v>1</v>
      </c>
      <c r="I2680" s="16">
        <v>1</v>
      </c>
      <c r="J2680" s="16">
        <v>1</v>
      </c>
      <c r="K2680" s="16">
        <v>1</v>
      </c>
      <c r="L2680" s="16">
        <v>1</v>
      </c>
      <c r="M2680" s="16">
        <v>1</v>
      </c>
    </row>
    <row r="2681" spans="2:13" x14ac:dyDescent="0.25">
      <c r="B2681">
        <v>67</v>
      </c>
      <c r="C2681" t="s">
        <v>449</v>
      </c>
      <c r="D2681">
        <v>2032</v>
      </c>
      <c r="E2681">
        <v>0</v>
      </c>
      <c r="F2681">
        <v>1000000</v>
      </c>
      <c r="G2681" s="16">
        <v>1</v>
      </c>
      <c r="H2681" s="16">
        <v>1</v>
      </c>
      <c r="I2681" s="16">
        <v>1</v>
      </c>
      <c r="J2681" s="16">
        <v>1</v>
      </c>
      <c r="K2681" s="16">
        <v>1</v>
      </c>
      <c r="L2681" s="16">
        <v>1</v>
      </c>
      <c r="M2681" s="16">
        <v>1</v>
      </c>
    </row>
    <row r="2682" spans="2:13" x14ac:dyDescent="0.25">
      <c r="B2682">
        <v>67</v>
      </c>
      <c r="C2682" t="s">
        <v>449</v>
      </c>
      <c r="D2682">
        <v>2033</v>
      </c>
      <c r="E2682">
        <v>0</v>
      </c>
      <c r="F2682">
        <v>1000000</v>
      </c>
      <c r="G2682" s="16">
        <v>1</v>
      </c>
      <c r="H2682" s="16">
        <v>1</v>
      </c>
      <c r="I2682" s="16">
        <v>1</v>
      </c>
      <c r="J2682" s="16">
        <v>1</v>
      </c>
      <c r="K2682" s="16">
        <v>1</v>
      </c>
      <c r="L2682" s="16">
        <v>1</v>
      </c>
      <c r="M2682" s="16">
        <v>1</v>
      </c>
    </row>
    <row r="2683" spans="2:13" x14ac:dyDescent="0.25">
      <c r="B2683">
        <v>67</v>
      </c>
      <c r="C2683" t="s">
        <v>449</v>
      </c>
      <c r="D2683">
        <v>2034</v>
      </c>
      <c r="E2683">
        <v>0</v>
      </c>
      <c r="F2683">
        <v>1000000</v>
      </c>
      <c r="G2683" s="16">
        <v>1</v>
      </c>
      <c r="H2683" s="16">
        <v>1</v>
      </c>
      <c r="I2683" s="16">
        <v>1</v>
      </c>
      <c r="J2683" s="16">
        <v>1</v>
      </c>
      <c r="K2683" s="16">
        <v>1</v>
      </c>
      <c r="L2683" s="16">
        <v>1</v>
      </c>
      <c r="M2683" s="16">
        <v>1</v>
      </c>
    </row>
    <row r="2684" spans="2:13" x14ac:dyDescent="0.25">
      <c r="B2684">
        <v>67</v>
      </c>
      <c r="C2684" t="s">
        <v>449</v>
      </c>
      <c r="D2684">
        <v>2035</v>
      </c>
      <c r="E2684">
        <v>0</v>
      </c>
      <c r="F2684">
        <v>1000000</v>
      </c>
      <c r="G2684" s="16">
        <v>1</v>
      </c>
      <c r="H2684" s="16">
        <v>1</v>
      </c>
      <c r="I2684" s="16">
        <v>1</v>
      </c>
      <c r="J2684" s="16">
        <v>1</v>
      </c>
      <c r="K2684" s="16">
        <v>1</v>
      </c>
      <c r="L2684" s="16">
        <v>1</v>
      </c>
      <c r="M2684" s="16">
        <v>1</v>
      </c>
    </row>
    <row r="2685" spans="2:13" x14ac:dyDescent="0.25">
      <c r="B2685">
        <v>67</v>
      </c>
      <c r="C2685" t="s">
        <v>449</v>
      </c>
      <c r="D2685">
        <v>2036</v>
      </c>
      <c r="E2685">
        <v>0</v>
      </c>
      <c r="F2685">
        <v>1000000</v>
      </c>
      <c r="G2685" s="16">
        <v>1</v>
      </c>
      <c r="H2685" s="16">
        <v>1</v>
      </c>
      <c r="I2685" s="16">
        <v>1</v>
      </c>
      <c r="J2685" s="16">
        <v>1</v>
      </c>
      <c r="K2685" s="16">
        <v>1</v>
      </c>
      <c r="L2685" s="16">
        <v>1</v>
      </c>
      <c r="M2685" s="16">
        <v>1</v>
      </c>
    </row>
    <row r="2686" spans="2:13" x14ac:dyDescent="0.25">
      <c r="B2686">
        <v>67</v>
      </c>
      <c r="C2686" t="s">
        <v>449</v>
      </c>
      <c r="D2686">
        <v>2037</v>
      </c>
      <c r="E2686">
        <v>0</v>
      </c>
      <c r="F2686">
        <v>1000000</v>
      </c>
      <c r="G2686" s="16">
        <v>1</v>
      </c>
      <c r="H2686" s="16">
        <v>1</v>
      </c>
      <c r="I2686" s="16">
        <v>1</v>
      </c>
      <c r="J2686" s="16">
        <v>1</v>
      </c>
      <c r="K2686" s="16">
        <v>1</v>
      </c>
      <c r="L2686" s="16">
        <v>1</v>
      </c>
      <c r="M2686" s="16">
        <v>1</v>
      </c>
    </row>
    <row r="2687" spans="2:13" x14ac:dyDescent="0.25">
      <c r="B2687">
        <v>67</v>
      </c>
      <c r="C2687" t="s">
        <v>449</v>
      </c>
      <c r="D2687">
        <v>2038</v>
      </c>
      <c r="E2687">
        <v>0</v>
      </c>
      <c r="F2687">
        <v>1000000</v>
      </c>
      <c r="G2687" s="16">
        <v>1</v>
      </c>
      <c r="H2687" s="16">
        <v>1</v>
      </c>
      <c r="I2687" s="16">
        <v>1</v>
      </c>
      <c r="J2687" s="16">
        <v>1</v>
      </c>
      <c r="K2687" s="16">
        <v>1</v>
      </c>
      <c r="L2687" s="16">
        <v>1</v>
      </c>
      <c r="M2687" s="16">
        <v>1</v>
      </c>
    </row>
    <row r="2688" spans="2:13" x14ac:dyDescent="0.25">
      <c r="B2688">
        <v>67</v>
      </c>
      <c r="C2688" t="s">
        <v>449</v>
      </c>
      <c r="D2688">
        <v>2039</v>
      </c>
      <c r="E2688">
        <v>0</v>
      </c>
      <c r="F2688">
        <v>1000000</v>
      </c>
      <c r="G2688" s="16">
        <v>1</v>
      </c>
      <c r="H2688" s="16">
        <v>1</v>
      </c>
      <c r="I2688" s="16">
        <v>1</v>
      </c>
      <c r="J2688" s="16">
        <v>1</v>
      </c>
      <c r="K2688" s="16">
        <v>1</v>
      </c>
      <c r="L2688" s="16">
        <v>1</v>
      </c>
      <c r="M2688" s="16">
        <v>1</v>
      </c>
    </row>
    <row r="2689" spans="2:13" x14ac:dyDescent="0.25">
      <c r="B2689">
        <v>67</v>
      </c>
      <c r="C2689" t="s">
        <v>449</v>
      </c>
      <c r="D2689">
        <v>2040</v>
      </c>
      <c r="E2689">
        <v>0</v>
      </c>
      <c r="F2689">
        <v>1000000</v>
      </c>
      <c r="G2689" s="16">
        <v>1</v>
      </c>
      <c r="H2689" s="16">
        <v>1</v>
      </c>
      <c r="I2689" s="16">
        <v>1</v>
      </c>
      <c r="J2689" s="16">
        <v>1</v>
      </c>
      <c r="K2689" s="16">
        <v>1</v>
      </c>
      <c r="L2689" s="16">
        <v>1</v>
      </c>
      <c r="M2689" s="16">
        <v>1</v>
      </c>
    </row>
    <row r="2690" spans="2:13" x14ac:dyDescent="0.25">
      <c r="B2690">
        <v>67</v>
      </c>
      <c r="C2690" t="s">
        <v>449</v>
      </c>
      <c r="D2690">
        <v>2041</v>
      </c>
      <c r="E2690">
        <v>0</v>
      </c>
      <c r="F2690">
        <v>1000000</v>
      </c>
      <c r="G2690" s="16">
        <v>1</v>
      </c>
      <c r="H2690" s="16">
        <v>1</v>
      </c>
      <c r="I2690" s="16">
        <v>1</v>
      </c>
      <c r="J2690" s="16">
        <v>1</v>
      </c>
      <c r="K2690" s="16">
        <v>1</v>
      </c>
      <c r="L2690" s="16">
        <v>1</v>
      </c>
      <c r="M2690" s="16">
        <v>1</v>
      </c>
    </row>
    <row r="2691" spans="2:13" x14ac:dyDescent="0.25">
      <c r="B2691">
        <v>67</v>
      </c>
      <c r="C2691" t="s">
        <v>449</v>
      </c>
      <c r="D2691">
        <v>2042</v>
      </c>
      <c r="E2691">
        <v>0</v>
      </c>
      <c r="F2691">
        <v>1000000</v>
      </c>
      <c r="G2691" s="16">
        <v>1</v>
      </c>
      <c r="H2691" s="16">
        <v>1</v>
      </c>
      <c r="I2691" s="16">
        <v>1</v>
      </c>
      <c r="J2691" s="16">
        <v>1</v>
      </c>
      <c r="K2691" s="16">
        <v>1</v>
      </c>
      <c r="L2691" s="16">
        <v>1</v>
      </c>
      <c r="M2691" s="16">
        <v>1</v>
      </c>
    </row>
    <row r="2692" spans="2:13" x14ac:dyDescent="0.25">
      <c r="B2692">
        <v>67</v>
      </c>
      <c r="C2692" t="s">
        <v>449</v>
      </c>
      <c r="D2692">
        <v>2043</v>
      </c>
      <c r="E2692">
        <v>0</v>
      </c>
      <c r="F2692">
        <v>1000000</v>
      </c>
      <c r="G2692" s="16">
        <v>1</v>
      </c>
      <c r="H2692" s="16">
        <v>1</v>
      </c>
      <c r="I2692" s="16">
        <v>1</v>
      </c>
      <c r="J2692" s="16">
        <v>1</v>
      </c>
      <c r="K2692" s="16">
        <v>1</v>
      </c>
      <c r="L2692" s="16">
        <v>1</v>
      </c>
      <c r="M2692" s="16">
        <v>1</v>
      </c>
    </row>
    <row r="2693" spans="2:13" x14ac:dyDescent="0.25">
      <c r="B2693">
        <v>67</v>
      </c>
      <c r="C2693" t="s">
        <v>449</v>
      </c>
      <c r="D2693">
        <v>2044</v>
      </c>
      <c r="E2693">
        <v>0</v>
      </c>
      <c r="F2693">
        <v>1000000</v>
      </c>
      <c r="G2693" s="16">
        <v>1</v>
      </c>
      <c r="H2693" s="16">
        <v>1</v>
      </c>
      <c r="I2693" s="16">
        <v>1</v>
      </c>
      <c r="J2693" s="16">
        <v>1</v>
      </c>
      <c r="K2693" s="16">
        <v>1</v>
      </c>
      <c r="L2693" s="16">
        <v>1</v>
      </c>
      <c r="M2693" s="16">
        <v>1</v>
      </c>
    </row>
    <row r="2694" spans="2:13" x14ac:dyDescent="0.25">
      <c r="B2694">
        <v>67</v>
      </c>
      <c r="C2694" t="s">
        <v>449</v>
      </c>
      <c r="D2694">
        <v>2045</v>
      </c>
      <c r="E2694">
        <v>0</v>
      </c>
      <c r="F2694">
        <v>1000000</v>
      </c>
      <c r="G2694" s="16">
        <v>1</v>
      </c>
      <c r="H2694" s="16">
        <v>1</v>
      </c>
      <c r="I2694" s="16">
        <v>1</v>
      </c>
      <c r="J2694" s="16">
        <v>1</v>
      </c>
      <c r="K2694" s="16">
        <v>1</v>
      </c>
      <c r="L2694" s="16">
        <v>1</v>
      </c>
      <c r="M2694" s="16">
        <v>1</v>
      </c>
    </row>
    <row r="2695" spans="2:13" x14ac:dyDescent="0.25">
      <c r="B2695">
        <v>67</v>
      </c>
      <c r="C2695" t="s">
        <v>449</v>
      </c>
      <c r="D2695">
        <v>2046</v>
      </c>
      <c r="E2695">
        <v>0</v>
      </c>
      <c r="F2695">
        <v>1000000</v>
      </c>
      <c r="G2695" s="16">
        <v>1</v>
      </c>
      <c r="H2695" s="16">
        <v>1</v>
      </c>
      <c r="I2695" s="16">
        <v>1</v>
      </c>
      <c r="J2695" s="16">
        <v>1</v>
      </c>
      <c r="K2695" s="16">
        <v>1</v>
      </c>
      <c r="L2695" s="16">
        <v>1</v>
      </c>
      <c r="M2695" s="16">
        <v>1</v>
      </c>
    </row>
    <row r="2696" spans="2:13" x14ac:dyDescent="0.25">
      <c r="B2696">
        <v>67</v>
      </c>
      <c r="C2696" t="s">
        <v>449</v>
      </c>
      <c r="D2696">
        <v>2047</v>
      </c>
      <c r="E2696">
        <v>0</v>
      </c>
      <c r="F2696">
        <v>1000000</v>
      </c>
      <c r="G2696" s="16">
        <v>1</v>
      </c>
      <c r="H2696" s="16">
        <v>1</v>
      </c>
      <c r="I2696" s="16">
        <v>1</v>
      </c>
      <c r="J2696" s="16">
        <v>1</v>
      </c>
      <c r="K2696" s="16">
        <v>1</v>
      </c>
      <c r="L2696" s="16">
        <v>1</v>
      </c>
      <c r="M2696" s="16">
        <v>1</v>
      </c>
    </row>
    <row r="2697" spans="2:13" x14ac:dyDescent="0.25">
      <c r="B2697">
        <v>67</v>
      </c>
      <c r="C2697" t="s">
        <v>449</v>
      </c>
      <c r="D2697">
        <v>2048</v>
      </c>
      <c r="E2697">
        <v>0</v>
      </c>
      <c r="F2697">
        <v>1000000</v>
      </c>
      <c r="G2697" s="16">
        <v>1</v>
      </c>
      <c r="H2697" s="16">
        <v>1</v>
      </c>
      <c r="I2697" s="16">
        <v>1</v>
      </c>
      <c r="J2697" s="16">
        <v>1</v>
      </c>
      <c r="K2697" s="16">
        <v>1</v>
      </c>
      <c r="L2697" s="16">
        <v>1</v>
      </c>
      <c r="M2697" s="16">
        <v>1</v>
      </c>
    </row>
    <row r="2698" spans="2:13" x14ac:dyDescent="0.25">
      <c r="B2698">
        <v>67</v>
      </c>
      <c r="C2698" t="s">
        <v>449</v>
      </c>
      <c r="D2698">
        <v>2049</v>
      </c>
      <c r="E2698">
        <v>0</v>
      </c>
      <c r="F2698">
        <v>1000000</v>
      </c>
      <c r="G2698" s="16">
        <v>1</v>
      </c>
      <c r="H2698" s="16">
        <v>1</v>
      </c>
      <c r="I2698" s="16">
        <v>1</v>
      </c>
      <c r="J2698" s="16">
        <v>1</v>
      </c>
      <c r="K2698" s="16">
        <v>1</v>
      </c>
      <c r="L2698" s="16">
        <v>1</v>
      </c>
      <c r="M2698" s="16">
        <v>1</v>
      </c>
    </row>
    <row r="2699" spans="2:13" x14ac:dyDescent="0.25">
      <c r="B2699">
        <v>67</v>
      </c>
      <c r="C2699" t="s">
        <v>449</v>
      </c>
      <c r="D2699">
        <v>2050</v>
      </c>
      <c r="E2699">
        <v>0</v>
      </c>
      <c r="F2699">
        <v>1000000</v>
      </c>
      <c r="G2699" s="16">
        <v>1</v>
      </c>
      <c r="H2699" s="16">
        <v>1</v>
      </c>
      <c r="I2699" s="16">
        <v>1</v>
      </c>
      <c r="J2699" s="16">
        <v>1</v>
      </c>
      <c r="K2699" s="16">
        <v>1</v>
      </c>
      <c r="L2699" s="16">
        <v>1</v>
      </c>
      <c r="M2699" s="16">
        <v>1</v>
      </c>
    </row>
    <row r="2700" spans="2:13" x14ac:dyDescent="0.25">
      <c r="B2700">
        <v>68</v>
      </c>
      <c r="C2700" t="s">
        <v>467</v>
      </c>
      <c r="D2700">
        <v>2020</v>
      </c>
      <c r="E2700">
        <v>0</v>
      </c>
      <c r="F2700">
        <v>1000000</v>
      </c>
      <c r="G2700" s="16">
        <v>1</v>
      </c>
      <c r="H2700" s="16">
        <v>1</v>
      </c>
      <c r="I2700" s="16">
        <v>1</v>
      </c>
      <c r="J2700" s="16">
        <v>1</v>
      </c>
      <c r="K2700" s="16">
        <v>1</v>
      </c>
      <c r="L2700" s="16">
        <v>1</v>
      </c>
      <c r="M2700" s="16">
        <v>1</v>
      </c>
    </row>
    <row r="2701" spans="2:13" x14ac:dyDescent="0.25">
      <c r="B2701">
        <v>68</v>
      </c>
      <c r="C2701" t="s">
        <v>467</v>
      </c>
      <c r="D2701">
        <v>2021</v>
      </c>
      <c r="E2701">
        <v>0</v>
      </c>
      <c r="F2701">
        <v>1000000</v>
      </c>
      <c r="G2701" s="16">
        <v>1</v>
      </c>
      <c r="H2701" s="16">
        <v>1</v>
      </c>
      <c r="I2701" s="16">
        <v>1</v>
      </c>
      <c r="J2701" s="16">
        <v>1</v>
      </c>
      <c r="K2701" s="16">
        <v>1</v>
      </c>
      <c r="L2701" s="16">
        <v>1</v>
      </c>
      <c r="M2701" s="16">
        <v>1</v>
      </c>
    </row>
    <row r="2702" spans="2:13" x14ac:dyDescent="0.25">
      <c r="B2702">
        <v>68</v>
      </c>
      <c r="C2702" t="s">
        <v>467</v>
      </c>
      <c r="D2702">
        <v>2022</v>
      </c>
      <c r="E2702">
        <v>0</v>
      </c>
      <c r="F2702">
        <v>1000000</v>
      </c>
      <c r="G2702" s="16">
        <v>1</v>
      </c>
      <c r="H2702" s="16">
        <v>1</v>
      </c>
      <c r="I2702" s="16">
        <v>1</v>
      </c>
      <c r="J2702" s="16">
        <v>1</v>
      </c>
      <c r="K2702" s="16">
        <v>1</v>
      </c>
      <c r="L2702" s="16">
        <v>1</v>
      </c>
      <c r="M2702" s="16">
        <v>1</v>
      </c>
    </row>
    <row r="2703" spans="2:13" x14ac:dyDescent="0.25">
      <c r="B2703">
        <v>68</v>
      </c>
      <c r="C2703" t="s">
        <v>467</v>
      </c>
      <c r="D2703">
        <v>2023</v>
      </c>
      <c r="E2703">
        <v>0</v>
      </c>
      <c r="F2703">
        <v>1000000</v>
      </c>
      <c r="G2703" s="16">
        <v>1</v>
      </c>
      <c r="H2703" s="16">
        <v>1</v>
      </c>
      <c r="I2703" s="16">
        <v>1</v>
      </c>
      <c r="J2703" s="16">
        <v>1</v>
      </c>
      <c r="K2703" s="16">
        <v>1</v>
      </c>
      <c r="L2703" s="16">
        <v>1</v>
      </c>
      <c r="M2703" s="16">
        <v>1</v>
      </c>
    </row>
    <row r="2704" spans="2:13" x14ac:dyDescent="0.25">
      <c r="B2704">
        <v>68</v>
      </c>
      <c r="C2704" t="s">
        <v>467</v>
      </c>
      <c r="D2704">
        <v>2024</v>
      </c>
      <c r="E2704">
        <v>0</v>
      </c>
      <c r="F2704">
        <v>1000000</v>
      </c>
      <c r="G2704" s="16">
        <v>1</v>
      </c>
      <c r="H2704" s="16">
        <v>1</v>
      </c>
      <c r="I2704" s="16">
        <v>1</v>
      </c>
      <c r="J2704" s="16">
        <v>1</v>
      </c>
      <c r="K2704" s="16">
        <v>1</v>
      </c>
      <c r="L2704" s="16">
        <v>1</v>
      </c>
      <c r="M2704" s="16">
        <v>1</v>
      </c>
    </row>
    <row r="2705" spans="2:13" x14ac:dyDescent="0.25">
      <c r="B2705">
        <v>68</v>
      </c>
      <c r="C2705" t="s">
        <v>467</v>
      </c>
      <c r="D2705">
        <v>2025</v>
      </c>
      <c r="E2705">
        <v>0</v>
      </c>
      <c r="F2705">
        <v>1000000</v>
      </c>
      <c r="G2705" s="16">
        <v>1</v>
      </c>
      <c r="H2705" s="16">
        <v>1</v>
      </c>
      <c r="I2705" s="16">
        <v>1</v>
      </c>
      <c r="J2705" s="16">
        <v>1</v>
      </c>
      <c r="K2705" s="16">
        <v>1</v>
      </c>
      <c r="L2705" s="16">
        <v>1</v>
      </c>
      <c r="M2705" s="16">
        <v>1</v>
      </c>
    </row>
    <row r="2706" spans="2:13" x14ac:dyDescent="0.25">
      <c r="B2706">
        <v>68</v>
      </c>
      <c r="C2706" t="s">
        <v>467</v>
      </c>
      <c r="D2706">
        <v>2026</v>
      </c>
      <c r="E2706">
        <v>0</v>
      </c>
      <c r="F2706">
        <v>1000000</v>
      </c>
      <c r="G2706" s="16">
        <v>1</v>
      </c>
      <c r="H2706" s="16">
        <v>1</v>
      </c>
      <c r="I2706" s="16">
        <v>1</v>
      </c>
      <c r="J2706" s="16">
        <v>1</v>
      </c>
      <c r="K2706" s="16">
        <v>1</v>
      </c>
      <c r="L2706" s="16">
        <v>1</v>
      </c>
      <c r="M2706" s="16">
        <v>1</v>
      </c>
    </row>
    <row r="2707" spans="2:13" x14ac:dyDescent="0.25">
      <c r="B2707">
        <v>68</v>
      </c>
      <c r="C2707" t="s">
        <v>467</v>
      </c>
      <c r="D2707">
        <v>2027</v>
      </c>
      <c r="E2707">
        <v>0</v>
      </c>
      <c r="F2707">
        <v>1000000</v>
      </c>
      <c r="G2707" s="16">
        <v>1</v>
      </c>
      <c r="H2707" s="16">
        <v>1</v>
      </c>
      <c r="I2707" s="16">
        <v>1</v>
      </c>
      <c r="J2707" s="16">
        <v>1</v>
      </c>
      <c r="K2707" s="16">
        <v>1</v>
      </c>
      <c r="L2707" s="16">
        <v>1</v>
      </c>
      <c r="M2707" s="16">
        <v>1</v>
      </c>
    </row>
    <row r="2708" spans="2:13" x14ac:dyDescent="0.25">
      <c r="B2708">
        <v>68</v>
      </c>
      <c r="C2708" t="s">
        <v>467</v>
      </c>
      <c r="D2708">
        <v>2028</v>
      </c>
      <c r="E2708">
        <v>0</v>
      </c>
      <c r="F2708">
        <v>1000000</v>
      </c>
      <c r="G2708" s="16">
        <v>1</v>
      </c>
      <c r="H2708" s="16">
        <v>1</v>
      </c>
      <c r="I2708" s="16">
        <v>1</v>
      </c>
      <c r="J2708" s="16">
        <v>1</v>
      </c>
      <c r="K2708" s="16">
        <v>1</v>
      </c>
      <c r="L2708" s="16">
        <v>1</v>
      </c>
      <c r="M2708" s="16">
        <v>1</v>
      </c>
    </row>
    <row r="2709" spans="2:13" x14ac:dyDescent="0.25">
      <c r="B2709">
        <v>68</v>
      </c>
      <c r="C2709" t="s">
        <v>467</v>
      </c>
      <c r="D2709">
        <v>2029</v>
      </c>
      <c r="E2709">
        <v>0</v>
      </c>
      <c r="F2709">
        <v>1000000</v>
      </c>
      <c r="G2709" s="16">
        <v>1</v>
      </c>
      <c r="H2709" s="16">
        <v>1</v>
      </c>
      <c r="I2709" s="16">
        <v>1</v>
      </c>
      <c r="J2709" s="16">
        <v>1</v>
      </c>
      <c r="K2709" s="16">
        <v>1</v>
      </c>
      <c r="L2709" s="16">
        <v>1</v>
      </c>
      <c r="M2709" s="16">
        <v>1</v>
      </c>
    </row>
    <row r="2710" spans="2:13" x14ac:dyDescent="0.25">
      <c r="B2710">
        <v>68</v>
      </c>
      <c r="C2710" t="s">
        <v>467</v>
      </c>
      <c r="D2710">
        <v>2030</v>
      </c>
      <c r="E2710">
        <v>0</v>
      </c>
      <c r="F2710">
        <v>1000000</v>
      </c>
      <c r="G2710" s="16">
        <v>1</v>
      </c>
      <c r="H2710" s="16">
        <v>1</v>
      </c>
      <c r="I2710" s="16">
        <v>1</v>
      </c>
      <c r="J2710" s="16">
        <v>1</v>
      </c>
      <c r="K2710" s="16">
        <v>1</v>
      </c>
      <c r="L2710" s="16">
        <v>1</v>
      </c>
      <c r="M2710" s="16">
        <v>1</v>
      </c>
    </row>
    <row r="2711" spans="2:13" x14ac:dyDescent="0.25">
      <c r="B2711">
        <v>68</v>
      </c>
      <c r="C2711" t="s">
        <v>467</v>
      </c>
      <c r="D2711">
        <v>2031</v>
      </c>
      <c r="E2711">
        <v>0</v>
      </c>
      <c r="F2711">
        <v>1000000</v>
      </c>
      <c r="G2711" s="16">
        <v>1</v>
      </c>
      <c r="H2711" s="16">
        <v>1</v>
      </c>
      <c r="I2711" s="16">
        <v>1</v>
      </c>
      <c r="J2711" s="16">
        <v>1</v>
      </c>
      <c r="K2711" s="16">
        <v>1</v>
      </c>
      <c r="L2711" s="16">
        <v>1</v>
      </c>
      <c r="M2711" s="16">
        <v>1</v>
      </c>
    </row>
    <row r="2712" spans="2:13" x14ac:dyDescent="0.25">
      <c r="B2712">
        <v>68</v>
      </c>
      <c r="C2712" t="s">
        <v>467</v>
      </c>
      <c r="D2712">
        <v>2032</v>
      </c>
      <c r="E2712">
        <v>0</v>
      </c>
      <c r="F2712">
        <v>1000000</v>
      </c>
      <c r="G2712" s="16">
        <v>1</v>
      </c>
      <c r="H2712" s="16">
        <v>1</v>
      </c>
      <c r="I2712" s="16">
        <v>1</v>
      </c>
      <c r="J2712" s="16">
        <v>1</v>
      </c>
      <c r="K2712" s="16">
        <v>1</v>
      </c>
      <c r="L2712" s="16">
        <v>1</v>
      </c>
      <c r="M2712" s="16">
        <v>1</v>
      </c>
    </row>
    <row r="2713" spans="2:13" x14ac:dyDescent="0.25">
      <c r="B2713">
        <v>68</v>
      </c>
      <c r="C2713" t="s">
        <v>467</v>
      </c>
      <c r="D2713">
        <v>2033</v>
      </c>
      <c r="E2713">
        <v>0</v>
      </c>
      <c r="F2713">
        <v>1000000</v>
      </c>
      <c r="G2713" s="16">
        <v>1</v>
      </c>
      <c r="H2713" s="16">
        <v>1</v>
      </c>
      <c r="I2713" s="16">
        <v>1</v>
      </c>
      <c r="J2713" s="16">
        <v>1</v>
      </c>
      <c r="K2713" s="16">
        <v>1</v>
      </c>
      <c r="L2713" s="16">
        <v>1</v>
      </c>
      <c r="M2713" s="16">
        <v>1</v>
      </c>
    </row>
    <row r="2714" spans="2:13" x14ac:dyDescent="0.25">
      <c r="B2714">
        <v>68</v>
      </c>
      <c r="C2714" t="s">
        <v>467</v>
      </c>
      <c r="D2714">
        <v>2034</v>
      </c>
      <c r="E2714">
        <v>0</v>
      </c>
      <c r="F2714">
        <v>1000000</v>
      </c>
      <c r="G2714" s="16">
        <v>1</v>
      </c>
      <c r="H2714" s="16">
        <v>1</v>
      </c>
      <c r="I2714" s="16">
        <v>1</v>
      </c>
      <c r="J2714" s="16">
        <v>1</v>
      </c>
      <c r="K2714" s="16">
        <v>1</v>
      </c>
      <c r="L2714" s="16">
        <v>1</v>
      </c>
      <c r="M2714" s="16">
        <v>1</v>
      </c>
    </row>
    <row r="2715" spans="2:13" x14ac:dyDescent="0.25">
      <c r="B2715">
        <v>68</v>
      </c>
      <c r="C2715" t="s">
        <v>467</v>
      </c>
      <c r="D2715">
        <v>2035</v>
      </c>
      <c r="E2715">
        <v>0</v>
      </c>
      <c r="F2715">
        <v>1000000</v>
      </c>
      <c r="G2715" s="16">
        <v>1</v>
      </c>
      <c r="H2715" s="16">
        <v>1</v>
      </c>
      <c r="I2715" s="16">
        <v>1</v>
      </c>
      <c r="J2715" s="16">
        <v>1</v>
      </c>
      <c r="K2715" s="16">
        <v>1</v>
      </c>
      <c r="L2715" s="16">
        <v>1</v>
      </c>
      <c r="M2715" s="16">
        <v>1</v>
      </c>
    </row>
    <row r="2716" spans="2:13" x14ac:dyDescent="0.25">
      <c r="B2716">
        <v>68</v>
      </c>
      <c r="C2716" t="s">
        <v>467</v>
      </c>
      <c r="D2716">
        <v>2036</v>
      </c>
      <c r="E2716">
        <v>0</v>
      </c>
      <c r="F2716">
        <v>1000000</v>
      </c>
      <c r="G2716" s="16">
        <v>1</v>
      </c>
      <c r="H2716" s="16">
        <v>1</v>
      </c>
      <c r="I2716" s="16">
        <v>1</v>
      </c>
      <c r="J2716" s="16">
        <v>1</v>
      </c>
      <c r="K2716" s="16">
        <v>1</v>
      </c>
      <c r="L2716" s="16">
        <v>1</v>
      </c>
      <c r="M2716" s="16">
        <v>1</v>
      </c>
    </row>
    <row r="2717" spans="2:13" x14ac:dyDescent="0.25">
      <c r="B2717">
        <v>68</v>
      </c>
      <c r="C2717" t="s">
        <v>467</v>
      </c>
      <c r="D2717">
        <v>2037</v>
      </c>
      <c r="E2717">
        <v>0</v>
      </c>
      <c r="F2717">
        <v>1000000</v>
      </c>
      <c r="G2717" s="16">
        <v>1</v>
      </c>
      <c r="H2717" s="16">
        <v>1</v>
      </c>
      <c r="I2717" s="16">
        <v>1</v>
      </c>
      <c r="J2717" s="16">
        <v>1</v>
      </c>
      <c r="K2717" s="16">
        <v>1</v>
      </c>
      <c r="L2717" s="16">
        <v>1</v>
      </c>
      <c r="M2717" s="16">
        <v>1</v>
      </c>
    </row>
    <row r="2718" spans="2:13" x14ac:dyDescent="0.25">
      <c r="B2718">
        <v>68</v>
      </c>
      <c r="C2718" t="s">
        <v>467</v>
      </c>
      <c r="D2718">
        <v>2038</v>
      </c>
      <c r="E2718">
        <v>0</v>
      </c>
      <c r="F2718">
        <v>1000000</v>
      </c>
      <c r="G2718" s="16">
        <v>1</v>
      </c>
      <c r="H2718" s="16">
        <v>1</v>
      </c>
      <c r="I2718" s="16">
        <v>1</v>
      </c>
      <c r="J2718" s="16">
        <v>1</v>
      </c>
      <c r="K2718" s="16">
        <v>1</v>
      </c>
      <c r="L2718" s="16">
        <v>1</v>
      </c>
      <c r="M2718" s="16">
        <v>1</v>
      </c>
    </row>
    <row r="2719" spans="2:13" x14ac:dyDescent="0.25">
      <c r="B2719">
        <v>68</v>
      </c>
      <c r="C2719" t="s">
        <v>467</v>
      </c>
      <c r="D2719">
        <v>2039</v>
      </c>
      <c r="E2719">
        <v>0</v>
      </c>
      <c r="F2719">
        <v>1000000</v>
      </c>
      <c r="G2719" s="16">
        <v>1</v>
      </c>
      <c r="H2719" s="16">
        <v>1</v>
      </c>
      <c r="I2719" s="16">
        <v>1</v>
      </c>
      <c r="J2719" s="16">
        <v>1</v>
      </c>
      <c r="K2719" s="16">
        <v>1</v>
      </c>
      <c r="L2719" s="16">
        <v>1</v>
      </c>
      <c r="M2719" s="16">
        <v>1</v>
      </c>
    </row>
    <row r="2720" spans="2:13" x14ac:dyDescent="0.25">
      <c r="B2720">
        <v>68</v>
      </c>
      <c r="C2720" t="s">
        <v>467</v>
      </c>
      <c r="D2720">
        <v>2040</v>
      </c>
      <c r="E2720">
        <v>0</v>
      </c>
      <c r="F2720">
        <v>1000000</v>
      </c>
      <c r="G2720" s="16">
        <v>1</v>
      </c>
      <c r="H2720" s="16">
        <v>1</v>
      </c>
      <c r="I2720" s="16">
        <v>1</v>
      </c>
      <c r="J2720" s="16">
        <v>1</v>
      </c>
      <c r="K2720" s="16">
        <v>1</v>
      </c>
      <c r="L2720" s="16">
        <v>1</v>
      </c>
      <c r="M2720" s="16">
        <v>1</v>
      </c>
    </row>
    <row r="2721" spans="2:13" x14ac:dyDescent="0.25">
      <c r="B2721">
        <v>68</v>
      </c>
      <c r="C2721" t="s">
        <v>467</v>
      </c>
      <c r="D2721">
        <v>2041</v>
      </c>
      <c r="E2721">
        <v>0</v>
      </c>
      <c r="F2721">
        <v>1000000</v>
      </c>
      <c r="G2721" s="16">
        <v>1</v>
      </c>
      <c r="H2721" s="16">
        <v>1</v>
      </c>
      <c r="I2721" s="16">
        <v>1</v>
      </c>
      <c r="J2721" s="16">
        <v>1</v>
      </c>
      <c r="K2721" s="16">
        <v>1</v>
      </c>
      <c r="L2721" s="16">
        <v>1</v>
      </c>
      <c r="M2721" s="16">
        <v>1</v>
      </c>
    </row>
    <row r="2722" spans="2:13" x14ac:dyDescent="0.25">
      <c r="B2722">
        <v>68</v>
      </c>
      <c r="C2722" t="s">
        <v>467</v>
      </c>
      <c r="D2722">
        <v>2042</v>
      </c>
      <c r="E2722">
        <v>0</v>
      </c>
      <c r="F2722">
        <v>1000000</v>
      </c>
      <c r="G2722" s="16">
        <v>1</v>
      </c>
      <c r="H2722" s="16">
        <v>1</v>
      </c>
      <c r="I2722" s="16">
        <v>1</v>
      </c>
      <c r="J2722" s="16">
        <v>1</v>
      </c>
      <c r="K2722" s="16">
        <v>1</v>
      </c>
      <c r="L2722" s="16">
        <v>1</v>
      </c>
      <c r="M2722" s="16">
        <v>1</v>
      </c>
    </row>
    <row r="2723" spans="2:13" x14ac:dyDescent="0.25">
      <c r="B2723">
        <v>68</v>
      </c>
      <c r="C2723" t="s">
        <v>467</v>
      </c>
      <c r="D2723">
        <v>2043</v>
      </c>
      <c r="E2723">
        <v>0</v>
      </c>
      <c r="F2723">
        <v>1000000</v>
      </c>
      <c r="G2723" s="16">
        <v>1</v>
      </c>
      <c r="H2723" s="16">
        <v>1</v>
      </c>
      <c r="I2723" s="16">
        <v>1</v>
      </c>
      <c r="J2723" s="16">
        <v>1</v>
      </c>
      <c r="K2723" s="16">
        <v>1</v>
      </c>
      <c r="L2723" s="16">
        <v>1</v>
      </c>
      <c r="M2723" s="16">
        <v>1</v>
      </c>
    </row>
    <row r="2724" spans="2:13" x14ac:dyDescent="0.25">
      <c r="B2724">
        <v>68</v>
      </c>
      <c r="C2724" t="s">
        <v>467</v>
      </c>
      <c r="D2724">
        <v>2044</v>
      </c>
      <c r="E2724">
        <v>0</v>
      </c>
      <c r="F2724">
        <v>1000000</v>
      </c>
      <c r="G2724" s="16">
        <v>1</v>
      </c>
      <c r="H2724" s="16">
        <v>1</v>
      </c>
      <c r="I2724" s="16">
        <v>1</v>
      </c>
      <c r="J2724" s="16">
        <v>1</v>
      </c>
      <c r="K2724" s="16">
        <v>1</v>
      </c>
      <c r="L2724" s="16">
        <v>1</v>
      </c>
      <c r="M2724" s="16">
        <v>1</v>
      </c>
    </row>
    <row r="2725" spans="2:13" x14ac:dyDescent="0.25">
      <c r="B2725">
        <v>68</v>
      </c>
      <c r="C2725" t="s">
        <v>467</v>
      </c>
      <c r="D2725">
        <v>2045</v>
      </c>
      <c r="E2725">
        <v>0</v>
      </c>
      <c r="F2725">
        <v>1000000</v>
      </c>
      <c r="G2725" s="16">
        <v>1</v>
      </c>
      <c r="H2725" s="16">
        <v>1</v>
      </c>
      <c r="I2725" s="16">
        <v>1</v>
      </c>
      <c r="J2725" s="16">
        <v>1</v>
      </c>
      <c r="K2725" s="16">
        <v>1</v>
      </c>
      <c r="L2725" s="16">
        <v>1</v>
      </c>
      <c r="M2725" s="16">
        <v>1</v>
      </c>
    </row>
    <row r="2726" spans="2:13" x14ac:dyDescent="0.25">
      <c r="B2726">
        <v>68</v>
      </c>
      <c r="C2726" t="s">
        <v>467</v>
      </c>
      <c r="D2726">
        <v>2046</v>
      </c>
      <c r="E2726">
        <v>0</v>
      </c>
      <c r="F2726">
        <v>1000000</v>
      </c>
      <c r="G2726" s="16">
        <v>1</v>
      </c>
      <c r="H2726" s="16">
        <v>1</v>
      </c>
      <c r="I2726" s="16">
        <v>1</v>
      </c>
      <c r="J2726" s="16">
        <v>1</v>
      </c>
      <c r="K2726" s="16">
        <v>1</v>
      </c>
      <c r="L2726" s="16">
        <v>1</v>
      </c>
      <c r="M2726" s="16">
        <v>1</v>
      </c>
    </row>
    <row r="2727" spans="2:13" x14ac:dyDescent="0.25">
      <c r="B2727">
        <v>68</v>
      </c>
      <c r="C2727" t="s">
        <v>467</v>
      </c>
      <c r="D2727">
        <v>2047</v>
      </c>
      <c r="E2727">
        <v>0</v>
      </c>
      <c r="F2727">
        <v>1000000</v>
      </c>
      <c r="G2727" s="16">
        <v>1</v>
      </c>
      <c r="H2727" s="16">
        <v>1</v>
      </c>
      <c r="I2727" s="16">
        <v>1</v>
      </c>
      <c r="J2727" s="16">
        <v>1</v>
      </c>
      <c r="K2727" s="16">
        <v>1</v>
      </c>
      <c r="L2727" s="16">
        <v>1</v>
      </c>
      <c r="M2727" s="16">
        <v>1</v>
      </c>
    </row>
    <row r="2728" spans="2:13" x14ac:dyDescent="0.25">
      <c r="B2728">
        <v>68</v>
      </c>
      <c r="C2728" t="s">
        <v>467</v>
      </c>
      <c r="D2728">
        <v>2048</v>
      </c>
      <c r="E2728">
        <v>0</v>
      </c>
      <c r="F2728">
        <v>1000000</v>
      </c>
      <c r="G2728" s="16">
        <v>1</v>
      </c>
      <c r="H2728" s="16">
        <v>1</v>
      </c>
      <c r="I2728" s="16">
        <v>1</v>
      </c>
      <c r="J2728" s="16">
        <v>1</v>
      </c>
      <c r="K2728" s="16">
        <v>1</v>
      </c>
      <c r="L2728" s="16">
        <v>1</v>
      </c>
      <c r="M2728" s="16">
        <v>1</v>
      </c>
    </row>
    <row r="2729" spans="2:13" x14ac:dyDescent="0.25">
      <c r="B2729">
        <v>68</v>
      </c>
      <c r="C2729" t="s">
        <v>467</v>
      </c>
      <c r="D2729">
        <v>2049</v>
      </c>
      <c r="E2729">
        <v>0</v>
      </c>
      <c r="F2729">
        <v>1000000</v>
      </c>
      <c r="G2729" s="16">
        <v>1</v>
      </c>
      <c r="H2729" s="16">
        <v>1</v>
      </c>
      <c r="I2729" s="16">
        <v>1</v>
      </c>
      <c r="J2729" s="16">
        <v>1</v>
      </c>
      <c r="K2729" s="16">
        <v>1</v>
      </c>
      <c r="L2729" s="16">
        <v>1</v>
      </c>
      <c r="M2729" s="16">
        <v>1</v>
      </c>
    </row>
    <row r="2730" spans="2:13" x14ac:dyDescent="0.25">
      <c r="B2730">
        <v>68</v>
      </c>
      <c r="C2730" t="s">
        <v>467</v>
      </c>
      <c r="D2730">
        <v>2050</v>
      </c>
      <c r="E2730">
        <v>0</v>
      </c>
      <c r="F2730">
        <v>1000000</v>
      </c>
      <c r="G2730" s="16">
        <v>1</v>
      </c>
      <c r="H2730" s="16">
        <v>1</v>
      </c>
      <c r="I2730" s="16">
        <v>1</v>
      </c>
      <c r="J2730" s="16">
        <v>1</v>
      </c>
      <c r="K2730" s="16">
        <v>1</v>
      </c>
      <c r="L2730" s="16">
        <v>1</v>
      </c>
      <c r="M2730" s="16">
        <v>1</v>
      </c>
    </row>
    <row r="2731" spans="2:13" x14ac:dyDescent="0.25">
      <c r="B2731">
        <v>69</v>
      </c>
      <c r="C2731" t="s">
        <v>465</v>
      </c>
      <c r="D2731">
        <v>2020</v>
      </c>
      <c r="E2731">
        <v>0</v>
      </c>
      <c r="F2731">
        <v>1000000</v>
      </c>
      <c r="G2731" s="16">
        <v>1</v>
      </c>
      <c r="H2731" s="16">
        <v>1</v>
      </c>
      <c r="I2731" s="16">
        <v>1</v>
      </c>
      <c r="J2731" s="16">
        <v>1</v>
      </c>
      <c r="K2731" s="16">
        <v>1</v>
      </c>
      <c r="L2731" s="16">
        <v>1</v>
      </c>
      <c r="M2731" s="16">
        <v>1</v>
      </c>
    </row>
    <row r="2732" spans="2:13" x14ac:dyDescent="0.25">
      <c r="B2732">
        <v>69</v>
      </c>
      <c r="C2732" t="s">
        <v>465</v>
      </c>
      <c r="D2732">
        <v>2021</v>
      </c>
      <c r="E2732">
        <v>0</v>
      </c>
      <c r="F2732">
        <v>1000000</v>
      </c>
      <c r="G2732" s="16">
        <v>1</v>
      </c>
      <c r="H2732" s="16">
        <v>1</v>
      </c>
      <c r="I2732" s="16">
        <v>1</v>
      </c>
      <c r="J2732" s="16">
        <v>1</v>
      </c>
      <c r="K2732" s="16">
        <v>1</v>
      </c>
      <c r="L2732" s="16">
        <v>1</v>
      </c>
      <c r="M2732" s="16">
        <v>1</v>
      </c>
    </row>
    <row r="2733" spans="2:13" x14ac:dyDescent="0.25">
      <c r="B2733">
        <v>69</v>
      </c>
      <c r="C2733" t="s">
        <v>465</v>
      </c>
      <c r="D2733">
        <v>2022</v>
      </c>
      <c r="E2733">
        <v>0</v>
      </c>
      <c r="F2733">
        <v>1000000</v>
      </c>
      <c r="G2733" s="16">
        <v>1</v>
      </c>
      <c r="H2733" s="16">
        <v>1</v>
      </c>
      <c r="I2733" s="16">
        <v>1</v>
      </c>
      <c r="J2733" s="16">
        <v>1</v>
      </c>
      <c r="K2733" s="16">
        <v>1</v>
      </c>
      <c r="L2733" s="16">
        <v>1</v>
      </c>
      <c r="M2733" s="16">
        <v>1</v>
      </c>
    </row>
    <row r="2734" spans="2:13" x14ac:dyDescent="0.25">
      <c r="B2734">
        <v>69</v>
      </c>
      <c r="C2734" t="s">
        <v>465</v>
      </c>
      <c r="D2734">
        <v>2023</v>
      </c>
      <c r="E2734">
        <v>0</v>
      </c>
      <c r="F2734">
        <v>1000000</v>
      </c>
      <c r="G2734" s="16">
        <v>1</v>
      </c>
      <c r="H2734" s="16">
        <v>1</v>
      </c>
      <c r="I2734" s="16">
        <v>1</v>
      </c>
      <c r="J2734" s="16">
        <v>1</v>
      </c>
      <c r="K2734" s="16">
        <v>1</v>
      </c>
      <c r="L2734" s="16">
        <v>1</v>
      </c>
      <c r="M2734" s="16">
        <v>1</v>
      </c>
    </row>
    <row r="2735" spans="2:13" x14ac:dyDescent="0.25">
      <c r="B2735">
        <v>69</v>
      </c>
      <c r="C2735" t="s">
        <v>465</v>
      </c>
      <c r="D2735">
        <v>2024</v>
      </c>
      <c r="E2735">
        <v>0</v>
      </c>
      <c r="F2735">
        <v>1000000</v>
      </c>
      <c r="G2735" s="16">
        <v>1</v>
      </c>
      <c r="H2735" s="16">
        <v>1</v>
      </c>
      <c r="I2735" s="16">
        <v>1</v>
      </c>
      <c r="J2735" s="16">
        <v>1</v>
      </c>
      <c r="K2735" s="16">
        <v>1</v>
      </c>
      <c r="L2735" s="16">
        <v>1</v>
      </c>
      <c r="M2735" s="16">
        <v>1</v>
      </c>
    </row>
    <row r="2736" spans="2:13" x14ac:dyDescent="0.25">
      <c r="B2736">
        <v>69</v>
      </c>
      <c r="C2736" t="s">
        <v>465</v>
      </c>
      <c r="D2736">
        <v>2025</v>
      </c>
      <c r="E2736">
        <v>0</v>
      </c>
      <c r="F2736">
        <v>1000000</v>
      </c>
      <c r="G2736" s="16">
        <v>1</v>
      </c>
      <c r="H2736" s="16">
        <v>1</v>
      </c>
      <c r="I2736" s="16">
        <v>1</v>
      </c>
      <c r="J2736" s="16">
        <v>1</v>
      </c>
      <c r="K2736" s="16">
        <v>1</v>
      </c>
      <c r="L2736" s="16">
        <v>1</v>
      </c>
      <c r="M2736" s="16">
        <v>1</v>
      </c>
    </row>
    <row r="2737" spans="2:13" x14ac:dyDescent="0.25">
      <c r="B2737">
        <v>69</v>
      </c>
      <c r="C2737" t="s">
        <v>465</v>
      </c>
      <c r="D2737">
        <v>2026</v>
      </c>
      <c r="E2737">
        <v>0</v>
      </c>
      <c r="F2737">
        <v>1000000</v>
      </c>
      <c r="G2737" s="16">
        <v>1</v>
      </c>
      <c r="H2737" s="16">
        <v>1</v>
      </c>
      <c r="I2737" s="16">
        <v>1</v>
      </c>
      <c r="J2737" s="16">
        <v>1</v>
      </c>
      <c r="K2737" s="16">
        <v>1</v>
      </c>
      <c r="L2737" s="16">
        <v>1</v>
      </c>
      <c r="M2737" s="16">
        <v>1</v>
      </c>
    </row>
    <row r="2738" spans="2:13" x14ac:dyDescent="0.25">
      <c r="B2738">
        <v>69</v>
      </c>
      <c r="C2738" t="s">
        <v>465</v>
      </c>
      <c r="D2738">
        <v>2027</v>
      </c>
      <c r="E2738">
        <v>0</v>
      </c>
      <c r="F2738">
        <v>1000000</v>
      </c>
      <c r="G2738" s="16">
        <v>1</v>
      </c>
      <c r="H2738" s="16">
        <v>1</v>
      </c>
      <c r="I2738" s="16">
        <v>1</v>
      </c>
      <c r="J2738" s="16">
        <v>1</v>
      </c>
      <c r="K2738" s="16">
        <v>1</v>
      </c>
      <c r="L2738" s="16">
        <v>1</v>
      </c>
      <c r="M2738" s="16">
        <v>1</v>
      </c>
    </row>
    <row r="2739" spans="2:13" x14ac:dyDescent="0.25">
      <c r="B2739">
        <v>69</v>
      </c>
      <c r="C2739" t="s">
        <v>465</v>
      </c>
      <c r="D2739">
        <v>2028</v>
      </c>
      <c r="E2739">
        <v>0</v>
      </c>
      <c r="F2739">
        <v>1000000</v>
      </c>
      <c r="G2739" s="16">
        <v>1</v>
      </c>
      <c r="H2739" s="16">
        <v>1</v>
      </c>
      <c r="I2739" s="16">
        <v>1</v>
      </c>
      <c r="J2739" s="16">
        <v>1</v>
      </c>
      <c r="K2739" s="16">
        <v>1</v>
      </c>
      <c r="L2739" s="16">
        <v>1</v>
      </c>
      <c r="M2739" s="16">
        <v>1</v>
      </c>
    </row>
    <row r="2740" spans="2:13" x14ac:dyDescent="0.25">
      <c r="B2740">
        <v>69</v>
      </c>
      <c r="C2740" t="s">
        <v>465</v>
      </c>
      <c r="D2740">
        <v>2029</v>
      </c>
      <c r="E2740">
        <v>0</v>
      </c>
      <c r="F2740">
        <v>1000000</v>
      </c>
      <c r="G2740" s="16">
        <v>1</v>
      </c>
      <c r="H2740" s="16">
        <v>1</v>
      </c>
      <c r="I2740" s="16">
        <v>1</v>
      </c>
      <c r="J2740" s="16">
        <v>1</v>
      </c>
      <c r="K2740" s="16">
        <v>1</v>
      </c>
      <c r="L2740" s="16">
        <v>1</v>
      </c>
      <c r="M2740" s="16">
        <v>1</v>
      </c>
    </row>
    <row r="2741" spans="2:13" x14ac:dyDescent="0.25">
      <c r="B2741">
        <v>69</v>
      </c>
      <c r="C2741" t="s">
        <v>465</v>
      </c>
      <c r="D2741">
        <v>2030</v>
      </c>
      <c r="E2741">
        <v>0</v>
      </c>
      <c r="F2741">
        <v>1000000</v>
      </c>
      <c r="G2741" s="16">
        <v>1</v>
      </c>
      <c r="H2741" s="16">
        <v>1</v>
      </c>
      <c r="I2741" s="16">
        <v>1</v>
      </c>
      <c r="J2741" s="16">
        <v>1</v>
      </c>
      <c r="K2741" s="16">
        <v>1</v>
      </c>
      <c r="L2741" s="16">
        <v>1</v>
      </c>
      <c r="M2741" s="16">
        <v>1</v>
      </c>
    </row>
    <row r="2742" spans="2:13" x14ac:dyDescent="0.25">
      <c r="B2742">
        <v>69</v>
      </c>
      <c r="C2742" t="s">
        <v>465</v>
      </c>
      <c r="D2742">
        <v>2031</v>
      </c>
      <c r="E2742">
        <v>0</v>
      </c>
      <c r="F2742">
        <v>1000000</v>
      </c>
      <c r="G2742" s="16">
        <v>1</v>
      </c>
      <c r="H2742" s="16">
        <v>1</v>
      </c>
      <c r="I2742" s="16">
        <v>1</v>
      </c>
      <c r="J2742" s="16">
        <v>1</v>
      </c>
      <c r="K2742" s="16">
        <v>1</v>
      </c>
      <c r="L2742" s="16">
        <v>1</v>
      </c>
      <c r="M2742" s="16">
        <v>1</v>
      </c>
    </row>
    <row r="2743" spans="2:13" x14ac:dyDescent="0.25">
      <c r="B2743">
        <v>69</v>
      </c>
      <c r="C2743" t="s">
        <v>465</v>
      </c>
      <c r="D2743">
        <v>2032</v>
      </c>
      <c r="E2743">
        <v>0</v>
      </c>
      <c r="F2743">
        <v>1000000</v>
      </c>
      <c r="G2743" s="16">
        <v>1</v>
      </c>
      <c r="H2743" s="16">
        <v>1</v>
      </c>
      <c r="I2743" s="16">
        <v>1</v>
      </c>
      <c r="J2743" s="16">
        <v>1</v>
      </c>
      <c r="K2743" s="16">
        <v>1</v>
      </c>
      <c r="L2743" s="16">
        <v>1</v>
      </c>
      <c r="M2743" s="16">
        <v>1</v>
      </c>
    </row>
    <row r="2744" spans="2:13" x14ac:dyDescent="0.25">
      <c r="B2744">
        <v>69</v>
      </c>
      <c r="C2744" t="s">
        <v>465</v>
      </c>
      <c r="D2744">
        <v>2033</v>
      </c>
      <c r="E2744">
        <v>0</v>
      </c>
      <c r="F2744">
        <v>1000000</v>
      </c>
      <c r="G2744" s="16">
        <v>1</v>
      </c>
      <c r="H2744" s="16">
        <v>1</v>
      </c>
      <c r="I2744" s="16">
        <v>1</v>
      </c>
      <c r="J2744" s="16">
        <v>1</v>
      </c>
      <c r="K2744" s="16">
        <v>1</v>
      </c>
      <c r="L2744" s="16">
        <v>1</v>
      </c>
      <c r="M2744" s="16">
        <v>1</v>
      </c>
    </row>
    <row r="2745" spans="2:13" x14ac:dyDescent="0.25">
      <c r="B2745">
        <v>69</v>
      </c>
      <c r="C2745" t="s">
        <v>465</v>
      </c>
      <c r="D2745">
        <v>2034</v>
      </c>
      <c r="E2745">
        <v>0</v>
      </c>
      <c r="F2745">
        <v>1000000</v>
      </c>
      <c r="G2745" s="16">
        <v>1</v>
      </c>
      <c r="H2745" s="16">
        <v>1</v>
      </c>
      <c r="I2745" s="16">
        <v>1</v>
      </c>
      <c r="J2745" s="16">
        <v>1</v>
      </c>
      <c r="K2745" s="16">
        <v>1</v>
      </c>
      <c r="L2745" s="16">
        <v>1</v>
      </c>
      <c r="M2745" s="16">
        <v>1</v>
      </c>
    </row>
    <row r="2746" spans="2:13" x14ac:dyDescent="0.25">
      <c r="B2746">
        <v>69</v>
      </c>
      <c r="C2746" t="s">
        <v>465</v>
      </c>
      <c r="D2746">
        <v>2035</v>
      </c>
      <c r="E2746">
        <v>0</v>
      </c>
      <c r="F2746">
        <v>1000000</v>
      </c>
      <c r="G2746" s="16">
        <v>1</v>
      </c>
      <c r="H2746" s="16">
        <v>1</v>
      </c>
      <c r="I2746" s="16">
        <v>1</v>
      </c>
      <c r="J2746" s="16">
        <v>1</v>
      </c>
      <c r="K2746" s="16">
        <v>1</v>
      </c>
      <c r="L2746" s="16">
        <v>1</v>
      </c>
      <c r="M2746" s="16">
        <v>1</v>
      </c>
    </row>
    <row r="2747" spans="2:13" x14ac:dyDescent="0.25">
      <c r="B2747">
        <v>69</v>
      </c>
      <c r="C2747" t="s">
        <v>465</v>
      </c>
      <c r="D2747">
        <v>2036</v>
      </c>
      <c r="E2747">
        <v>0</v>
      </c>
      <c r="F2747">
        <v>1000000</v>
      </c>
      <c r="G2747" s="16">
        <v>1</v>
      </c>
      <c r="H2747" s="16">
        <v>1</v>
      </c>
      <c r="I2747" s="16">
        <v>1</v>
      </c>
      <c r="J2747" s="16">
        <v>1</v>
      </c>
      <c r="K2747" s="16">
        <v>1</v>
      </c>
      <c r="L2747" s="16">
        <v>1</v>
      </c>
      <c r="M2747" s="16">
        <v>1</v>
      </c>
    </row>
    <row r="2748" spans="2:13" x14ac:dyDescent="0.25">
      <c r="B2748">
        <v>69</v>
      </c>
      <c r="C2748" t="s">
        <v>465</v>
      </c>
      <c r="D2748">
        <v>2037</v>
      </c>
      <c r="E2748">
        <v>0</v>
      </c>
      <c r="F2748">
        <v>1000000</v>
      </c>
      <c r="G2748" s="16">
        <v>1</v>
      </c>
      <c r="H2748" s="16">
        <v>1</v>
      </c>
      <c r="I2748" s="16">
        <v>1</v>
      </c>
      <c r="J2748" s="16">
        <v>1</v>
      </c>
      <c r="K2748" s="16">
        <v>1</v>
      </c>
      <c r="L2748" s="16">
        <v>1</v>
      </c>
      <c r="M2748" s="16">
        <v>1</v>
      </c>
    </row>
    <row r="2749" spans="2:13" x14ac:dyDescent="0.25">
      <c r="B2749">
        <v>69</v>
      </c>
      <c r="C2749" t="s">
        <v>465</v>
      </c>
      <c r="D2749">
        <v>2038</v>
      </c>
      <c r="E2749">
        <v>0</v>
      </c>
      <c r="F2749">
        <v>1000000</v>
      </c>
      <c r="G2749" s="16">
        <v>1</v>
      </c>
      <c r="H2749" s="16">
        <v>1</v>
      </c>
      <c r="I2749" s="16">
        <v>1</v>
      </c>
      <c r="J2749" s="16">
        <v>1</v>
      </c>
      <c r="K2749" s="16">
        <v>1</v>
      </c>
      <c r="L2749" s="16">
        <v>1</v>
      </c>
      <c r="M2749" s="16">
        <v>1</v>
      </c>
    </row>
    <row r="2750" spans="2:13" x14ac:dyDescent="0.25">
      <c r="B2750">
        <v>69</v>
      </c>
      <c r="C2750" t="s">
        <v>465</v>
      </c>
      <c r="D2750">
        <v>2039</v>
      </c>
      <c r="E2750">
        <v>0</v>
      </c>
      <c r="F2750">
        <v>1000000</v>
      </c>
      <c r="G2750" s="16">
        <v>1</v>
      </c>
      <c r="H2750" s="16">
        <v>1</v>
      </c>
      <c r="I2750" s="16">
        <v>1</v>
      </c>
      <c r="J2750" s="16">
        <v>1</v>
      </c>
      <c r="K2750" s="16">
        <v>1</v>
      </c>
      <c r="L2750" s="16">
        <v>1</v>
      </c>
      <c r="M2750" s="16">
        <v>1</v>
      </c>
    </row>
    <row r="2751" spans="2:13" x14ac:dyDescent="0.25">
      <c r="B2751">
        <v>69</v>
      </c>
      <c r="C2751" t="s">
        <v>465</v>
      </c>
      <c r="D2751">
        <v>2040</v>
      </c>
      <c r="E2751">
        <v>0</v>
      </c>
      <c r="F2751">
        <v>1000000</v>
      </c>
      <c r="G2751" s="16">
        <v>1</v>
      </c>
      <c r="H2751" s="16">
        <v>1</v>
      </c>
      <c r="I2751" s="16">
        <v>1</v>
      </c>
      <c r="J2751" s="16">
        <v>1</v>
      </c>
      <c r="K2751" s="16">
        <v>1</v>
      </c>
      <c r="L2751" s="16">
        <v>1</v>
      </c>
      <c r="M2751" s="16">
        <v>1</v>
      </c>
    </row>
    <row r="2752" spans="2:13" x14ac:dyDescent="0.25">
      <c r="B2752">
        <v>69</v>
      </c>
      <c r="C2752" t="s">
        <v>465</v>
      </c>
      <c r="D2752">
        <v>2041</v>
      </c>
      <c r="E2752">
        <v>0</v>
      </c>
      <c r="F2752">
        <v>1000000</v>
      </c>
      <c r="G2752" s="16">
        <v>1</v>
      </c>
      <c r="H2752" s="16">
        <v>1</v>
      </c>
      <c r="I2752" s="16">
        <v>1</v>
      </c>
      <c r="J2752" s="16">
        <v>1</v>
      </c>
      <c r="K2752" s="16">
        <v>1</v>
      </c>
      <c r="L2752" s="16">
        <v>1</v>
      </c>
      <c r="M2752" s="16">
        <v>1</v>
      </c>
    </row>
    <row r="2753" spans="2:13" x14ac:dyDescent="0.25">
      <c r="B2753">
        <v>69</v>
      </c>
      <c r="C2753" t="s">
        <v>465</v>
      </c>
      <c r="D2753">
        <v>2042</v>
      </c>
      <c r="E2753">
        <v>0</v>
      </c>
      <c r="F2753">
        <v>1000000</v>
      </c>
      <c r="G2753" s="16">
        <v>1</v>
      </c>
      <c r="H2753" s="16">
        <v>1</v>
      </c>
      <c r="I2753" s="16">
        <v>1</v>
      </c>
      <c r="J2753" s="16">
        <v>1</v>
      </c>
      <c r="K2753" s="16">
        <v>1</v>
      </c>
      <c r="L2753" s="16">
        <v>1</v>
      </c>
      <c r="M2753" s="16">
        <v>1</v>
      </c>
    </row>
    <row r="2754" spans="2:13" x14ac:dyDescent="0.25">
      <c r="B2754">
        <v>69</v>
      </c>
      <c r="C2754" t="s">
        <v>465</v>
      </c>
      <c r="D2754">
        <v>2043</v>
      </c>
      <c r="E2754">
        <v>0</v>
      </c>
      <c r="F2754">
        <v>1000000</v>
      </c>
      <c r="G2754" s="16">
        <v>1</v>
      </c>
      <c r="H2754" s="16">
        <v>1</v>
      </c>
      <c r="I2754" s="16">
        <v>1</v>
      </c>
      <c r="J2754" s="16">
        <v>1</v>
      </c>
      <c r="K2754" s="16">
        <v>1</v>
      </c>
      <c r="L2754" s="16">
        <v>1</v>
      </c>
      <c r="M2754" s="16">
        <v>1</v>
      </c>
    </row>
    <row r="2755" spans="2:13" x14ac:dyDescent="0.25">
      <c r="B2755">
        <v>69</v>
      </c>
      <c r="C2755" t="s">
        <v>465</v>
      </c>
      <c r="D2755">
        <v>2044</v>
      </c>
      <c r="E2755">
        <v>0</v>
      </c>
      <c r="F2755">
        <v>1000000</v>
      </c>
      <c r="G2755" s="16">
        <v>1</v>
      </c>
      <c r="H2755" s="16">
        <v>1</v>
      </c>
      <c r="I2755" s="16">
        <v>1</v>
      </c>
      <c r="J2755" s="16">
        <v>1</v>
      </c>
      <c r="K2755" s="16">
        <v>1</v>
      </c>
      <c r="L2755" s="16">
        <v>1</v>
      </c>
      <c r="M2755" s="16">
        <v>1</v>
      </c>
    </row>
    <row r="2756" spans="2:13" x14ac:dyDescent="0.25">
      <c r="B2756">
        <v>69</v>
      </c>
      <c r="C2756" t="s">
        <v>465</v>
      </c>
      <c r="D2756">
        <v>2045</v>
      </c>
      <c r="E2756">
        <v>0</v>
      </c>
      <c r="F2756">
        <v>1000000</v>
      </c>
      <c r="G2756" s="16">
        <v>1</v>
      </c>
      <c r="H2756" s="16">
        <v>1</v>
      </c>
      <c r="I2756" s="16">
        <v>1</v>
      </c>
      <c r="J2756" s="16">
        <v>1</v>
      </c>
      <c r="K2756" s="16">
        <v>1</v>
      </c>
      <c r="L2756" s="16">
        <v>1</v>
      </c>
      <c r="M2756" s="16">
        <v>1</v>
      </c>
    </row>
    <row r="2757" spans="2:13" x14ac:dyDescent="0.25">
      <c r="B2757">
        <v>69</v>
      </c>
      <c r="C2757" t="s">
        <v>465</v>
      </c>
      <c r="D2757">
        <v>2046</v>
      </c>
      <c r="E2757">
        <v>0</v>
      </c>
      <c r="F2757">
        <v>1000000</v>
      </c>
      <c r="G2757" s="16">
        <v>1</v>
      </c>
      <c r="H2757" s="16">
        <v>1</v>
      </c>
      <c r="I2757" s="16">
        <v>1</v>
      </c>
      <c r="J2757" s="16">
        <v>1</v>
      </c>
      <c r="K2757" s="16">
        <v>1</v>
      </c>
      <c r="L2757" s="16">
        <v>1</v>
      </c>
      <c r="M2757" s="16">
        <v>1</v>
      </c>
    </row>
    <row r="2758" spans="2:13" x14ac:dyDescent="0.25">
      <c r="B2758">
        <v>69</v>
      </c>
      <c r="C2758" t="s">
        <v>465</v>
      </c>
      <c r="D2758">
        <v>2047</v>
      </c>
      <c r="E2758">
        <v>0</v>
      </c>
      <c r="F2758">
        <v>1000000</v>
      </c>
      <c r="G2758" s="16">
        <v>1</v>
      </c>
      <c r="H2758" s="16">
        <v>1</v>
      </c>
      <c r="I2758" s="16">
        <v>1</v>
      </c>
      <c r="J2758" s="16">
        <v>1</v>
      </c>
      <c r="K2758" s="16">
        <v>1</v>
      </c>
      <c r="L2758" s="16">
        <v>1</v>
      </c>
      <c r="M2758" s="16">
        <v>1</v>
      </c>
    </row>
    <row r="2759" spans="2:13" x14ac:dyDescent="0.25">
      <c r="B2759">
        <v>69</v>
      </c>
      <c r="C2759" t="s">
        <v>465</v>
      </c>
      <c r="D2759">
        <v>2048</v>
      </c>
      <c r="E2759">
        <v>0</v>
      </c>
      <c r="F2759">
        <v>1000000</v>
      </c>
      <c r="G2759" s="16">
        <v>1</v>
      </c>
      <c r="H2759" s="16">
        <v>1</v>
      </c>
      <c r="I2759" s="16">
        <v>1</v>
      </c>
      <c r="J2759" s="16">
        <v>1</v>
      </c>
      <c r="K2759" s="16">
        <v>1</v>
      </c>
      <c r="L2759" s="16">
        <v>1</v>
      </c>
      <c r="M2759" s="16">
        <v>1</v>
      </c>
    </row>
    <row r="2760" spans="2:13" x14ac:dyDescent="0.25">
      <c r="B2760">
        <v>69</v>
      </c>
      <c r="C2760" t="s">
        <v>465</v>
      </c>
      <c r="D2760">
        <v>2049</v>
      </c>
      <c r="E2760">
        <v>0</v>
      </c>
      <c r="F2760">
        <v>1000000</v>
      </c>
      <c r="G2760" s="16">
        <v>1</v>
      </c>
      <c r="H2760" s="16">
        <v>1</v>
      </c>
      <c r="I2760" s="16">
        <v>1</v>
      </c>
      <c r="J2760" s="16">
        <v>1</v>
      </c>
      <c r="K2760" s="16">
        <v>1</v>
      </c>
      <c r="L2760" s="16">
        <v>1</v>
      </c>
      <c r="M2760" s="16">
        <v>1</v>
      </c>
    </row>
    <row r="2761" spans="2:13" x14ac:dyDescent="0.25">
      <c r="B2761">
        <v>69</v>
      </c>
      <c r="C2761" t="s">
        <v>465</v>
      </c>
      <c r="D2761">
        <v>2050</v>
      </c>
      <c r="E2761">
        <v>0</v>
      </c>
      <c r="F2761">
        <v>1000000</v>
      </c>
      <c r="G2761" s="16">
        <v>1</v>
      </c>
      <c r="H2761" s="16">
        <v>1</v>
      </c>
      <c r="I2761" s="16">
        <v>1</v>
      </c>
      <c r="J2761" s="16">
        <v>1</v>
      </c>
      <c r="K2761" s="16">
        <v>1</v>
      </c>
      <c r="L2761" s="16">
        <v>1</v>
      </c>
      <c r="M2761" s="16">
        <v>1</v>
      </c>
    </row>
    <row r="2762" spans="2:13" x14ac:dyDescent="0.25">
      <c r="B2762">
        <v>70</v>
      </c>
      <c r="C2762" t="s">
        <v>474</v>
      </c>
      <c r="D2762">
        <v>2020</v>
      </c>
      <c r="E2762">
        <v>0</v>
      </c>
      <c r="F2762">
        <v>1000000</v>
      </c>
      <c r="G2762" s="16">
        <v>1</v>
      </c>
      <c r="H2762" s="16">
        <v>1</v>
      </c>
      <c r="I2762" s="16">
        <v>1</v>
      </c>
      <c r="J2762" s="16">
        <v>1</v>
      </c>
      <c r="K2762" s="16">
        <v>1</v>
      </c>
      <c r="L2762" s="16">
        <v>1</v>
      </c>
      <c r="M2762" s="16">
        <v>1</v>
      </c>
    </row>
    <row r="2763" spans="2:13" x14ac:dyDescent="0.25">
      <c r="B2763">
        <v>70</v>
      </c>
      <c r="C2763" t="s">
        <v>474</v>
      </c>
      <c r="D2763">
        <v>2021</v>
      </c>
      <c r="E2763">
        <v>0</v>
      </c>
      <c r="F2763">
        <v>1000000</v>
      </c>
      <c r="G2763" s="16">
        <v>1</v>
      </c>
      <c r="H2763" s="16">
        <v>1</v>
      </c>
      <c r="I2763" s="16">
        <v>1</v>
      </c>
      <c r="J2763" s="16">
        <v>1</v>
      </c>
      <c r="K2763" s="16">
        <v>1</v>
      </c>
      <c r="L2763" s="16">
        <v>1</v>
      </c>
      <c r="M2763" s="16">
        <v>1</v>
      </c>
    </row>
    <row r="2764" spans="2:13" x14ac:dyDescent="0.25">
      <c r="B2764">
        <v>70</v>
      </c>
      <c r="C2764" t="s">
        <v>474</v>
      </c>
      <c r="D2764">
        <v>2022</v>
      </c>
      <c r="E2764">
        <v>0</v>
      </c>
      <c r="F2764">
        <v>1000000</v>
      </c>
      <c r="G2764" s="16">
        <v>1</v>
      </c>
      <c r="H2764" s="16">
        <v>1</v>
      </c>
      <c r="I2764" s="16">
        <v>1</v>
      </c>
      <c r="J2764" s="16">
        <v>1</v>
      </c>
      <c r="K2764" s="16">
        <v>1</v>
      </c>
      <c r="L2764" s="16">
        <v>1</v>
      </c>
      <c r="M2764" s="16">
        <v>1</v>
      </c>
    </row>
    <row r="2765" spans="2:13" x14ac:dyDescent="0.25">
      <c r="B2765">
        <v>70</v>
      </c>
      <c r="C2765" t="s">
        <v>474</v>
      </c>
      <c r="D2765">
        <v>2023</v>
      </c>
      <c r="E2765">
        <v>0</v>
      </c>
      <c r="F2765">
        <v>1000000</v>
      </c>
      <c r="G2765" s="16">
        <v>1</v>
      </c>
      <c r="H2765" s="16">
        <v>1</v>
      </c>
      <c r="I2765" s="16">
        <v>1</v>
      </c>
      <c r="J2765" s="16">
        <v>1</v>
      </c>
      <c r="K2765" s="16">
        <v>1</v>
      </c>
      <c r="L2765" s="16">
        <v>1</v>
      </c>
      <c r="M2765" s="16">
        <v>1</v>
      </c>
    </row>
    <row r="2766" spans="2:13" x14ac:dyDescent="0.25">
      <c r="B2766">
        <v>70</v>
      </c>
      <c r="C2766" t="s">
        <v>474</v>
      </c>
      <c r="D2766">
        <v>2024</v>
      </c>
      <c r="E2766">
        <v>0</v>
      </c>
      <c r="F2766">
        <v>1000000</v>
      </c>
      <c r="G2766" s="16">
        <v>1</v>
      </c>
      <c r="H2766" s="16">
        <v>1</v>
      </c>
      <c r="I2766" s="16">
        <v>1</v>
      </c>
      <c r="J2766" s="16">
        <v>1</v>
      </c>
      <c r="K2766" s="16">
        <v>1</v>
      </c>
      <c r="L2766" s="16">
        <v>1</v>
      </c>
      <c r="M2766" s="16">
        <v>1</v>
      </c>
    </row>
    <row r="2767" spans="2:13" x14ac:dyDescent="0.25">
      <c r="B2767">
        <v>70</v>
      </c>
      <c r="C2767" t="s">
        <v>474</v>
      </c>
      <c r="D2767">
        <v>2025</v>
      </c>
      <c r="E2767">
        <v>0</v>
      </c>
      <c r="F2767">
        <v>1000000</v>
      </c>
      <c r="G2767" s="16">
        <v>1</v>
      </c>
      <c r="H2767" s="16">
        <v>1</v>
      </c>
      <c r="I2767" s="16">
        <v>1</v>
      </c>
      <c r="J2767" s="16">
        <v>1</v>
      </c>
      <c r="K2767" s="16">
        <v>1</v>
      </c>
      <c r="L2767" s="16">
        <v>1</v>
      </c>
      <c r="M2767" s="16">
        <v>1</v>
      </c>
    </row>
    <row r="2768" spans="2:13" x14ac:dyDescent="0.25">
      <c r="B2768">
        <v>70</v>
      </c>
      <c r="C2768" t="s">
        <v>474</v>
      </c>
      <c r="D2768">
        <v>2026</v>
      </c>
      <c r="E2768">
        <v>0</v>
      </c>
      <c r="F2768">
        <v>1000000</v>
      </c>
      <c r="G2768" s="16">
        <v>1</v>
      </c>
      <c r="H2768" s="16">
        <v>1</v>
      </c>
      <c r="I2768" s="16">
        <v>1</v>
      </c>
      <c r="J2768" s="16">
        <v>1</v>
      </c>
      <c r="K2768" s="16">
        <v>1</v>
      </c>
      <c r="L2768" s="16">
        <v>1</v>
      </c>
      <c r="M2768" s="16">
        <v>1</v>
      </c>
    </row>
    <row r="2769" spans="2:13" x14ac:dyDescent="0.25">
      <c r="B2769">
        <v>70</v>
      </c>
      <c r="C2769" t="s">
        <v>474</v>
      </c>
      <c r="D2769">
        <v>2027</v>
      </c>
      <c r="E2769">
        <v>0</v>
      </c>
      <c r="F2769">
        <v>1000000</v>
      </c>
      <c r="G2769" s="16">
        <v>1</v>
      </c>
      <c r="H2769" s="16">
        <v>1</v>
      </c>
      <c r="I2769" s="16">
        <v>1</v>
      </c>
      <c r="J2769" s="16">
        <v>1</v>
      </c>
      <c r="K2769" s="16">
        <v>1</v>
      </c>
      <c r="L2769" s="16">
        <v>1</v>
      </c>
      <c r="M2769" s="16">
        <v>1</v>
      </c>
    </row>
    <row r="2770" spans="2:13" x14ac:dyDescent="0.25">
      <c r="B2770">
        <v>70</v>
      </c>
      <c r="C2770" t="s">
        <v>474</v>
      </c>
      <c r="D2770">
        <v>2028</v>
      </c>
      <c r="E2770">
        <v>0</v>
      </c>
      <c r="F2770">
        <v>1000000</v>
      </c>
      <c r="G2770" s="16">
        <v>1</v>
      </c>
      <c r="H2770" s="16">
        <v>1</v>
      </c>
      <c r="I2770" s="16">
        <v>1</v>
      </c>
      <c r="J2770" s="16">
        <v>1</v>
      </c>
      <c r="K2770" s="16">
        <v>1</v>
      </c>
      <c r="L2770" s="16">
        <v>1</v>
      </c>
      <c r="M2770" s="16">
        <v>1</v>
      </c>
    </row>
    <row r="2771" spans="2:13" x14ac:dyDescent="0.25">
      <c r="B2771">
        <v>70</v>
      </c>
      <c r="C2771" t="s">
        <v>474</v>
      </c>
      <c r="D2771">
        <v>2029</v>
      </c>
      <c r="E2771">
        <v>0</v>
      </c>
      <c r="F2771">
        <v>1000000</v>
      </c>
      <c r="G2771" s="16">
        <v>1</v>
      </c>
      <c r="H2771" s="16">
        <v>1</v>
      </c>
      <c r="I2771" s="16">
        <v>1</v>
      </c>
      <c r="J2771" s="16">
        <v>1</v>
      </c>
      <c r="K2771" s="16">
        <v>1</v>
      </c>
      <c r="L2771" s="16">
        <v>1</v>
      </c>
      <c r="M2771" s="16">
        <v>1</v>
      </c>
    </row>
    <row r="2772" spans="2:13" x14ac:dyDescent="0.25">
      <c r="B2772">
        <v>70</v>
      </c>
      <c r="C2772" t="s">
        <v>474</v>
      </c>
      <c r="D2772">
        <v>2030</v>
      </c>
      <c r="E2772">
        <v>0</v>
      </c>
      <c r="F2772">
        <v>1000000</v>
      </c>
      <c r="G2772" s="16">
        <v>1</v>
      </c>
      <c r="H2772" s="16">
        <v>1</v>
      </c>
      <c r="I2772" s="16">
        <v>1</v>
      </c>
      <c r="J2772" s="16">
        <v>1</v>
      </c>
      <c r="K2772" s="16">
        <v>1</v>
      </c>
      <c r="L2772" s="16">
        <v>1</v>
      </c>
      <c r="M2772" s="16">
        <v>1</v>
      </c>
    </row>
    <row r="2773" spans="2:13" x14ac:dyDescent="0.25">
      <c r="B2773">
        <v>70</v>
      </c>
      <c r="C2773" t="s">
        <v>474</v>
      </c>
      <c r="D2773">
        <v>2031</v>
      </c>
      <c r="E2773">
        <v>0</v>
      </c>
      <c r="F2773">
        <v>1000000</v>
      </c>
      <c r="G2773" s="16">
        <v>1</v>
      </c>
      <c r="H2773" s="16">
        <v>1</v>
      </c>
      <c r="I2773" s="16">
        <v>1</v>
      </c>
      <c r="J2773" s="16">
        <v>1</v>
      </c>
      <c r="K2773" s="16">
        <v>1</v>
      </c>
      <c r="L2773" s="16">
        <v>1</v>
      </c>
      <c r="M2773" s="16">
        <v>1</v>
      </c>
    </row>
    <row r="2774" spans="2:13" x14ac:dyDescent="0.25">
      <c r="B2774">
        <v>70</v>
      </c>
      <c r="C2774" t="s">
        <v>474</v>
      </c>
      <c r="D2774">
        <v>2032</v>
      </c>
      <c r="E2774">
        <v>0</v>
      </c>
      <c r="F2774">
        <v>1000000</v>
      </c>
      <c r="G2774" s="16">
        <v>1</v>
      </c>
      <c r="H2774" s="16">
        <v>1</v>
      </c>
      <c r="I2774" s="16">
        <v>1</v>
      </c>
      <c r="J2774" s="16">
        <v>1</v>
      </c>
      <c r="K2774" s="16">
        <v>1</v>
      </c>
      <c r="L2774" s="16">
        <v>1</v>
      </c>
      <c r="M2774" s="16">
        <v>1</v>
      </c>
    </row>
    <row r="2775" spans="2:13" x14ac:dyDescent="0.25">
      <c r="B2775">
        <v>70</v>
      </c>
      <c r="C2775" t="s">
        <v>474</v>
      </c>
      <c r="D2775">
        <v>2033</v>
      </c>
      <c r="E2775">
        <v>0</v>
      </c>
      <c r="F2775">
        <v>1000000</v>
      </c>
      <c r="G2775" s="16">
        <v>1</v>
      </c>
      <c r="H2775" s="16">
        <v>1</v>
      </c>
      <c r="I2775" s="16">
        <v>1</v>
      </c>
      <c r="J2775" s="16">
        <v>1</v>
      </c>
      <c r="K2775" s="16">
        <v>1</v>
      </c>
      <c r="L2775" s="16">
        <v>1</v>
      </c>
      <c r="M2775" s="16">
        <v>1</v>
      </c>
    </row>
    <row r="2776" spans="2:13" x14ac:dyDescent="0.25">
      <c r="B2776">
        <v>70</v>
      </c>
      <c r="C2776" t="s">
        <v>474</v>
      </c>
      <c r="D2776">
        <v>2034</v>
      </c>
      <c r="E2776">
        <v>0</v>
      </c>
      <c r="F2776">
        <v>1000000</v>
      </c>
      <c r="G2776" s="16">
        <v>1</v>
      </c>
      <c r="H2776" s="16">
        <v>1</v>
      </c>
      <c r="I2776" s="16">
        <v>1</v>
      </c>
      <c r="J2776" s="16">
        <v>1</v>
      </c>
      <c r="K2776" s="16">
        <v>1</v>
      </c>
      <c r="L2776" s="16">
        <v>1</v>
      </c>
      <c r="M2776" s="16">
        <v>1</v>
      </c>
    </row>
    <row r="2777" spans="2:13" x14ac:dyDescent="0.25">
      <c r="B2777">
        <v>70</v>
      </c>
      <c r="C2777" t="s">
        <v>474</v>
      </c>
      <c r="D2777">
        <v>2035</v>
      </c>
      <c r="E2777">
        <v>0</v>
      </c>
      <c r="F2777">
        <v>1000000</v>
      </c>
      <c r="G2777" s="16">
        <v>1</v>
      </c>
      <c r="H2777" s="16">
        <v>1</v>
      </c>
      <c r="I2777" s="16">
        <v>1</v>
      </c>
      <c r="J2777" s="16">
        <v>1</v>
      </c>
      <c r="K2777" s="16">
        <v>1</v>
      </c>
      <c r="L2777" s="16">
        <v>1</v>
      </c>
      <c r="M2777" s="16">
        <v>1</v>
      </c>
    </row>
    <row r="2778" spans="2:13" x14ac:dyDescent="0.25">
      <c r="B2778">
        <v>70</v>
      </c>
      <c r="C2778" t="s">
        <v>474</v>
      </c>
      <c r="D2778">
        <v>2036</v>
      </c>
      <c r="E2778">
        <v>0</v>
      </c>
      <c r="F2778">
        <v>1000000</v>
      </c>
      <c r="G2778" s="16">
        <v>1</v>
      </c>
      <c r="H2778" s="16">
        <v>1</v>
      </c>
      <c r="I2778" s="16">
        <v>1</v>
      </c>
      <c r="J2778" s="16">
        <v>1</v>
      </c>
      <c r="K2778" s="16">
        <v>1</v>
      </c>
      <c r="L2778" s="16">
        <v>1</v>
      </c>
      <c r="M2778" s="16">
        <v>1</v>
      </c>
    </row>
    <row r="2779" spans="2:13" x14ac:dyDescent="0.25">
      <c r="B2779">
        <v>70</v>
      </c>
      <c r="C2779" t="s">
        <v>474</v>
      </c>
      <c r="D2779">
        <v>2037</v>
      </c>
      <c r="E2779">
        <v>0</v>
      </c>
      <c r="F2779">
        <v>1000000</v>
      </c>
      <c r="G2779" s="16">
        <v>1</v>
      </c>
      <c r="H2779" s="16">
        <v>1</v>
      </c>
      <c r="I2779" s="16">
        <v>1</v>
      </c>
      <c r="J2779" s="16">
        <v>1</v>
      </c>
      <c r="K2779" s="16">
        <v>1</v>
      </c>
      <c r="L2779" s="16">
        <v>1</v>
      </c>
      <c r="M2779" s="16">
        <v>1</v>
      </c>
    </row>
    <row r="2780" spans="2:13" x14ac:dyDescent="0.25">
      <c r="B2780">
        <v>70</v>
      </c>
      <c r="C2780" t="s">
        <v>474</v>
      </c>
      <c r="D2780">
        <v>2038</v>
      </c>
      <c r="E2780">
        <v>0</v>
      </c>
      <c r="F2780">
        <v>1000000</v>
      </c>
      <c r="G2780" s="16">
        <v>1</v>
      </c>
      <c r="H2780" s="16">
        <v>1</v>
      </c>
      <c r="I2780" s="16">
        <v>1</v>
      </c>
      <c r="J2780" s="16">
        <v>1</v>
      </c>
      <c r="K2780" s="16">
        <v>1</v>
      </c>
      <c r="L2780" s="16">
        <v>1</v>
      </c>
      <c r="M2780" s="16">
        <v>1</v>
      </c>
    </row>
    <row r="2781" spans="2:13" x14ac:dyDescent="0.25">
      <c r="B2781">
        <v>70</v>
      </c>
      <c r="C2781" t="s">
        <v>474</v>
      </c>
      <c r="D2781">
        <v>2039</v>
      </c>
      <c r="E2781">
        <v>0</v>
      </c>
      <c r="F2781">
        <v>1000000</v>
      </c>
      <c r="G2781" s="16">
        <v>1</v>
      </c>
      <c r="H2781" s="16">
        <v>1</v>
      </c>
      <c r="I2781" s="16">
        <v>1</v>
      </c>
      <c r="J2781" s="16">
        <v>1</v>
      </c>
      <c r="K2781" s="16">
        <v>1</v>
      </c>
      <c r="L2781" s="16">
        <v>1</v>
      </c>
      <c r="M2781" s="16">
        <v>1</v>
      </c>
    </row>
    <row r="2782" spans="2:13" x14ac:dyDescent="0.25">
      <c r="B2782">
        <v>70</v>
      </c>
      <c r="C2782" t="s">
        <v>474</v>
      </c>
      <c r="D2782">
        <v>2040</v>
      </c>
      <c r="E2782">
        <v>0</v>
      </c>
      <c r="F2782">
        <v>1000000</v>
      </c>
      <c r="G2782" s="16">
        <v>1</v>
      </c>
      <c r="H2782" s="16">
        <v>1</v>
      </c>
      <c r="I2782" s="16">
        <v>1</v>
      </c>
      <c r="J2782" s="16">
        <v>1</v>
      </c>
      <c r="K2782" s="16">
        <v>1</v>
      </c>
      <c r="L2782" s="16">
        <v>1</v>
      </c>
      <c r="M2782" s="16">
        <v>1</v>
      </c>
    </row>
    <row r="2783" spans="2:13" x14ac:dyDescent="0.25">
      <c r="B2783">
        <v>70</v>
      </c>
      <c r="C2783" t="s">
        <v>474</v>
      </c>
      <c r="D2783">
        <v>2041</v>
      </c>
      <c r="E2783">
        <v>0</v>
      </c>
      <c r="F2783">
        <v>1000000</v>
      </c>
      <c r="G2783" s="16">
        <v>1</v>
      </c>
      <c r="H2783" s="16">
        <v>1</v>
      </c>
      <c r="I2783" s="16">
        <v>1</v>
      </c>
      <c r="J2783" s="16">
        <v>1</v>
      </c>
      <c r="K2783" s="16">
        <v>1</v>
      </c>
      <c r="L2783" s="16">
        <v>1</v>
      </c>
      <c r="M2783" s="16">
        <v>1</v>
      </c>
    </row>
    <row r="2784" spans="2:13" x14ac:dyDescent="0.25">
      <c r="B2784">
        <v>70</v>
      </c>
      <c r="C2784" t="s">
        <v>474</v>
      </c>
      <c r="D2784">
        <v>2042</v>
      </c>
      <c r="E2784">
        <v>0</v>
      </c>
      <c r="F2784">
        <v>1000000</v>
      </c>
      <c r="G2784" s="16">
        <v>1</v>
      </c>
      <c r="H2784" s="16">
        <v>1</v>
      </c>
      <c r="I2784" s="16">
        <v>1</v>
      </c>
      <c r="J2784" s="16">
        <v>1</v>
      </c>
      <c r="K2784" s="16">
        <v>1</v>
      </c>
      <c r="L2784" s="16">
        <v>1</v>
      </c>
      <c r="M2784" s="16">
        <v>1</v>
      </c>
    </row>
    <row r="2785" spans="2:13" x14ac:dyDescent="0.25">
      <c r="B2785">
        <v>70</v>
      </c>
      <c r="C2785" t="s">
        <v>474</v>
      </c>
      <c r="D2785">
        <v>2043</v>
      </c>
      <c r="E2785">
        <v>0</v>
      </c>
      <c r="F2785">
        <v>1000000</v>
      </c>
      <c r="G2785" s="16">
        <v>1</v>
      </c>
      <c r="H2785" s="16">
        <v>1</v>
      </c>
      <c r="I2785" s="16">
        <v>1</v>
      </c>
      <c r="J2785" s="16">
        <v>1</v>
      </c>
      <c r="K2785" s="16">
        <v>1</v>
      </c>
      <c r="L2785" s="16">
        <v>1</v>
      </c>
      <c r="M2785" s="16">
        <v>1</v>
      </c>
    </row>
    <row r="2786" spans="2:13" x14ac:dyDescent="0.25">
      <c r="B2786">
        <v>70</v>
      </c>
      <c r="C2786" t="s">
        <v>474</v>
      </c>
      <c r="D2786">
        <v>2044</v>
      </c>
      <c r="E2786">
        <v>0</v>
      </c>
      <c r="F2786">
        <v>1000000</v>
      </c>
      <c r="G2786" s="16">
        <v>1</v>
      </c>
      <c r="H2786" s="16">
        <v>1</v>
      </c>
      <c r="I2786" s="16">
        <v>1</v>
      </c>
      <c r="J2786" s="16">
        <v>1</v>
      </c>
      <c r="K2786" s="16">
        <v>1</v>
      </c>
      <c r="L2786" s="16">
        <v>1</v>
      </c>
      <c r="M2786" s="16">
        <v>1</v>
      </c>
    </row>
    <row r="2787" spans="2:13" x14ac:dyDescent="0.25">
      <c r="B2787">
        <v>70</v>
      </c>
      <c r="C2787" t="s">
        <v>474</v>
      </c>
      <c r="D2787">
        <v>2045</v>
      </c>
      <c r="E2787">
        <v>0</v>
      </c>
      <c r="F2787">
        <v>1000000</v>
      </c>
      <c r="G2787" s="16">
        <v>1</v>
      </c>
      <c r="H2787" s="16">
        <v>1</v>
      </c>
      <c r="I2787" s="16">
        <v>1</v>
      </c>
      <c r="J2787" s="16">
        <v>1</v>
      </c>
      <c r="K2787" s="16">
        <v>1</v>
      </c>
      <c r="L2787" s="16">
        <v>1</v>
      </c>
      <c r="M2787" s="16">
        <v>1</v>
      </c>
    </row>
    <row r="2788" spans="2:13" x14ac:dyDescent="0.25">
      <c r="B2788">
        <v>70</v>
      </c>
      <c r="C2788" t="s">
        <v>474</v>
      </c>
      <c r="D2788">
        <v>2046</v>
      </c>
      <c r="E2788">
        <v>0</v>
      </c>
      <c r="F2788">
        <v>1000000</v>
      </c>
      <c r="G2788" s="16">
        <v>1</v>
      </c>
      <c r="H2788" s="16">
        <v>1</v>
      </c>
      <c r="I2788" s="16">
        <v>1</v>
      </c>
      <c r="J2788" s="16">
        <v>1</v>
      </c>
      <c r="K2788" s="16">
        <v>1</v>
      </c>
      <c r="L2788" s="16">
        <v>1</v>
      </c>
      <c r="M2788" s="16">
        <v>1</v>
      </c>
    </row>
    <row r="2789" spans="2:13" x14ac:dyDescent="0.25">
      <c r="B2789">
        <v>70</v>
      </c>
      <c r="C2789" t="s">
        <v>474</v>
      </c>
      <c r="D2789">
        <v>2047</v>
      </c>
      <c r="E2789">
        <v>0</v>
      </c>
      <c r="F2789">
        <v>1000000</v>
      </c>
      <c r="G2789" s="16">
        <v>1</v>
      </c>
      <c r="H2789" s="16">
        <v>1</v>
      </c>
      <c r="I2789" s="16">
        <v>1</v>
      </c>
      <c r="J2789" s="16">
        <v>1</v>
      </c>
      <c r="K2789" s="16">
        <v>1</v>
      </c>
      <c r="L2789" s="16">
        <v>1</v>
      </c>
      <c r="M2789" s="16">
        <v>1</v>
      </c>
    </row>
    <row r="2790" spans="2:13" x14ac:dyDescent="0.25">
      <c r="B2790">
        <v>70</v>
      </c>
      <c r="C2790" t="s">
        <v>474</v>
      </c>
      <c r="D2790">
        <v>2048</v>
      </c>
      <c r="E2790">
        <v>0</v>
      </c>
      <c r="F2790">
        <v>1000000</v>
      </c>
      <c r="G2790" s="16">
        <v>1</v>
      </c>
      <c r="H2790" s="16">
        <v>1</v>
      </c>
      <c r="I2790" s="16">
        <v>1</v>
      </c>
      <c r="J2790" s="16">
        <v>1</v>
      </c>
      <c r="K2790" s="16">
        <v>1</v>
      </c>
      <c r="L2790" s="16">
        <v>1</v>
      </c>
      <c r="M2790" s="16">
        <v>1</v>
      </c>
    </row>
    <row r="2791" spans="2:13" x14ac:dyDescent="0.25">
      <c r="B2791">
        <v>70</v>
      </c>
      <c r="C2791" t="s">
        <v>474</v>
      </c>
      <c r="D2791">
        <v>2049</v>
      </c>
      <c r="E2791">
        <v>0</v>
      </c>
      <c r="F2791">
        <v>1000000</v>
      </c>
      <c r="G2791" s="16">
        <v>1</v>
      </c>
      <c r="H2791" s="16">
        <v>1</v>
      </c>
      <c r="I2791" s="16">
        <v>1</v>
      </c>
      <c r="J2791" s="16">
        <v>1</v>
      </c>
      <c r="K2791" s="16">
        <v>1</v>
      </c>
      <c r="L2791" s="16">
        <v>1</v>
      </c>
      <c r="M2791" s="16">
        <v>1</v>
      </c>
    </row>
    <row r="2792" spans="2:13" x14ac:dyDescent="0.25">
      <c r="B2792">
        <v>70</v>
      </c>
      <c r="C2792" t="s">
        <v>474</v>
      </c>
      <c r="D2792">
        <v>2050</v>
      </c>
      <c r="E2792">
        <v>0</v>
      </c>
      <c r="F2792">
        <v>1000000</v>
      </c>
      <c r="G2792" s="16">
        <v>1</v>
      </c>
      <c r="H2792" s="16">
        <v>1</v>
      </c>
      <c r="I2792" s="16">
        <v>1</v>
      </c>
      <c r="J2792" s="16">
        <v>1</v>
      </c>
      <c r="K2792" s="16">
        <v>1</v>
      </c>
      <c r="L2792" s="16">
        <v>1</v>
      </c>
      <c r="M2792" s="16">
        <v>1</v>
      </c>
    </row>
    <row r="2793" spans="2:13" x14ac:dyDescent="0.25">
      <c r="B2793">
        <v>71</v>
      </c>
      <c r="C2793" t="s">
        <v>461</v>
      </c>
      <c r="D2793">
        <v>2020</v>
      </c>
      <c r="E2793">
        <v>0</v>
      </c>
      <c r="F2793">
        <v>1000000</v>
      </c>
      <c r="G2793" s="16">
        <v>1</v>
      </c>
      <c r="H2793" s="16">
        <v>1</v>
      </c>
      <c r="I2793" s="16">
        <v>1</v>
      </c>
      <c r="J2793" s="16">
        <v>1</v>
      </c>
      <c r="K2793" s="16">
        <v>1</v>
      </c>
      <c r="L2793" s="16">
        <v>1</v>
      </c>
      <c r="M2793" s="16">
        <v>1</v>
      </c>
    </row>
    <row r="2794" spans="2:13" x14ac:dyDescent="0.25">
      <c r="B2794">
        <v>71</v>
      </c>
      <c r="C2794" t="s">
        <v>461</v>
      </c>
      <c r="D2794">
        <v>2021</v>
      </c>
      <c r="E2794">
        <v>0</v>
      </c>
      <c r="F2794">
        <v>1000000</v>
      </c>
      <c r="G2794" s="16">
        <v>1</v>
      </c>
      <c r="H2794" s="16">
        <v>1</v>
      </c>
      <c r="I2794" s="16">
        <v>1</v>
      </c>
      <c r="J2794" s="16">
        <v>1</v>
      </c>
      <c r="K2794" s="16">
        <v>1</v>
      </c>
      <c r="L2794" s="16">
        <v>1</v>
      </c>
      <c r="M2794" s="16">
        <v>1</v>
      </c>
    </row>
    <row r="2795" spans="2:13" x14ac:dyDescent="0.25">
      <c r="B2795">
        <v>71</v>
      </c>
      <c r="C2795" t="s">
        <v>461</v>
      </c>
      <c r="D2795">
        <v>2022</v>
      </c>
      <c r="E2795">
        <v>0</v>
      </c>
      <c r="F2795">
        <v>1000000</v>
      </c>
      <c r="G2795" s="16">
        <v>1</v>
      </c>
      <c r="H2795" s="16">
        <v>1</v>
      </c>
      <c r="I2795" s="16">
        <v>1</v>
      </c>
      <c r="J2795" s="16">
        <v>1</v>
      </c>
      <c r="K2795" s="16">
        <v>1</v>
      </c>
      <c r="L2795" s="16">
        <v>1</v>
      </c>
      <c r="M2795" s="16">
        <v>1</v>
      </c>
    </row>
    <row r="2796" spans="2:13" x14ac:dyDescent="0.25">
      <c r="B2796">
        <v>71</v>
      </c>
      <c r="C2796" t="s">
        <v>461</v>
      </c>
      <c r="D2796">
        <v>2023</v>
      </c>
      <c r="E2796">
        <v>0</v>
      </c>
      <c r="F2796">
        <v>1000000</v>
      </c>
      <c r="G2796" s="16">
        <v>1</v>
      </c>
      <c r="H2796" s="16">
        <v>1</v>
      </c>
      <c r="I2796" s="16">
        <v>1</v>
      </c>
      <c r="J2796" s="16">
        <v>1</v>
      </c>
      <c r="K2796" s="16">
        <v>1</v>
      </c>
      <c r="L2796" s="16">
        <v>1</v>
      </c>
      <c r="M2796" s="16">
        <v>1</v>
      </c>
    </row>
    <row r="2797" spans="2:13" x14ac:dyDescent="0.25">
      <c r="B2797">
        <v>71</v>
      </c>
      <c r="C2797" t="s">
        <v>461</v>
      </c>
      <c r="D2797">
        <v>2024</v>
      </c>
      <c r="E2797">
        <v>0</v>
      </c>
      <c r="F2797">
        <v>1000000</v>
      </c>
      <c r="G2797" s="16">
        <v>1</v>
      </c>
      <c r="H2797" s="16">
        <v>1</v>
      </c>
      <c r="I2797" s="16">
        <v>1</v>
      </c>
      <c r="J2797" s="16">
        <v>1</v>
      </c>
      <c r="K2797" s="16">
        <v>1</v>
      </c>
      <c r="L2797" s="16">
        <v>1</v>
      </c>
      <c r="M2797" s="16">
        <v>1</v>
      </c>
    </row>
    <row r="2798" spans="2:13" x14ac:dyDescent="0.25">
      <c r="B2798">
        <v>71</v>
      </c>
      <c r="C2798" t="s">
        <v>461</v>
      </c>
      <c r="D2798">
        <v>2025</v>
      </c>
      <c r="E2798">
        <v>0</v>
      </c>
      <c r="F2798">
        <v>1000000</v>
      </c>
      <c r="G2798" s="16">
        <v>1</v>
      </c>
      <c r="H2798" s="16">
        <v>1</v>
      </c>
      <c r="I2798" s="16">
        <v>1</v>
      </c>
      <c r="J2798" s="16">
        <v>1</v>
      </c>
      <c r="K2798" s="16">
        <v>1</v>
      </c>
      <c r="L2798" s="16">
        <v>1</v>
      </c>
      <c r="M2798" s="16">
        <v>1</v>
      </c>
    </row>
    <row r="2799" spans="2:13" x14ac:dyDescent="0.25">
      <c r="B2799">
        <v>71</v>
      </c>
      <c r="C2799" t="s">
        <v>461</v>
      </c>
      <c r="D2799">
        <v>2026</v>
      </c>
      <c r="E2799">
        <v>0</v>
      </c>
      <c r="F2799">
        <v>1000000</v>
      </c>
      <c r="G2799" s="16">
        <v>1</v>
      </c>
      <c r="H2799" s="16">
        <v>1</v>
      </c>
      <c r="I2799" s="16">
        <v>1</v>
      </c>
      <c r="J2799" s="16">
        <v>1</v>
      </c>
      <c r="K2799" s="16">
        <v>1</v>
      </c>
      <c r="L2799" s="16">
        <v>1</v>
      </c>
      <c r="M2799" s="16">
        <v>1</v>
      </c>
    </row>
    <row r="2800" spans="2:13" x14ac:dyDescent="0.25">
      <c r="B2800">
        <v>71</v>
      </c>
      <c r="C2800" t="s">
        <v>461</v>
      </c>
      <c r="D2800">
        <v>2027</v>
      </c>
      <c r="E2800">
        <v>0</v>
      </c>
      <c r="F2800">
        <v>1000000</v>
      </c>
      <c r="G2800" s="16">
        <v>1</v>
      </c>
      <c r="H2800" s="16">
        <v>1</v>
      </c>
      <c r="I2800" s="16">
        <v>1</v>
      </c>
      <c r="J2800" s="16">
        <v>1</v>
      </c>
      <c r="K2800" s="16">
        <v>1</v>
      </c>
      <c r="L2800" s="16">
        <v>1</v>
      </c>
      <c r="M2800" s="16">
        <v>1</v>
      </c>
    </row>
    <row r="2801" spans="2:13" x14ac:dyDescent="0.25">
      <c r="B2801">
        <v>71</v>
      </c>
      <c r="C2801" t="s">
        <v>461</v>
      </c>
      <c r="D2801">
        <v>2028</v>
      </c>
      <c r="E2801">
        <v>0</v>
      </c>
      <c r="F2801">
        <v>1000000</v>
      </c>
      <c r="G2801" s="16">
        <v>1</v>
      </c>
      <c r="H2801" s="16">
        <v>1</v>
      </c>
      <c r="I2801" s="16">
        <v>1</v>
      </c>
      <c r="J2801" s="16">
        <v>1</v>
      </c>
      <c r="K2801" s="16">
        <v>1</v>
      </c>
      <c r="L2801" s="16">
        <v>1</v>
      </c>
      <c r="M2801" s="16">
        <v>1</v>
      </c>
    </row>
    <row r="2802" spans="2:13" x14ac:dyDescent="0.25">
      <c r="B2802">
        <v>71</v>
      </c>
      <c r="C2802" t="s">
        <v>461</v>
      </c>
      <c r="D2802">
        <v>2029</v>
      </c>
      <c r="E2802">
        <v>0</v>
      </c>
      <c r="F2802">
        <v>1000000</v>
      </c>
      <c r="G2802" s="16">
        <v>1</v>
      </c>
      <c r="H2802" s="16">
        <v>1</v>
      </c>
      <c r="I2802" s="16">
        <v>1</v>
      </c>
      <c r="J2802" s="16">
        <v>1</v>
      </c>
      <c r="K2802" s="16">
        <v>1</v>
      </c>
      <c r="L2802" s="16">
        <v>1</v>
      </c>
      <c r="M2802" s="16">
        <v>1</v>
      </c>
    </row>
    <row r="2803" spans="2:13" x14ac:dyDescent="0.25">
      <c r="B2803">
        <v>71</v>
      </c>
      <c r="C2803" t="s">
        <v>461</v>
      </c>
      <c r="D2803">
        <v>2030</v>
      </c>
      <c r="E2803">
        <v>0</v>
      </c>
      <c r="F2803">
        <v>1000000</v>
      </c>
      <c r="G2803" s="16">
        <v>1</v>
      </c>
      <c r="H2803" s="16">
        <v>1</v>
      </c>
      <c r="I2803" s="16">
        <v>1</v>
      </c>
      <c r="J2803" s="16">
        <v>1</v>
      </c>
      <c r="K2803" s="16">
        <v>1</v>
      </c>
      <c r="L2803" s="16">
        <v>1</v>
      </c>
      <c r="M2803" s="16">
        <v>1</v>
      </c>
    </row>
    <row r="2804" spans="2:13" x14ac:dyDescent="0.25">
      <c r="B2804">
        <v>71</v>
      </c>
      <c r="C2804" t="s">
        <v>461</v>
      </c>
      <c r="D2804">
        <v>2031</v>
      </c>
      <c r="E2804">
        <v>0</v>
      </c>
      <c r="F2804">
        <v>1000000</v>
      </c>
      <c r="G2804" s="16">
        <v>1</v>
      </c>
      <c r="H2804" s="16">
        <v>1</v>
      </c>
      <c r="I2804" s="16">
        <v>1</v>
      </c>
      <c r="J2804" s="16">
        <v>1</v>
      </c>
      <c r="K2804" s="16">
        <v>1</v>
      </c>
      <c r="L2804" s="16">
        <v>1</v>
      </c>
      <c r="M2804" s="16">
        <v>1</v>
      </c>
    </row>
    <row r="2805" spans="2:13" x14ac:dyDescent="0.25">
      <c r="B2805">
        <v>71</v>
      </c>
      <c r="C2805" t="s">
        <v>461</v>
      </c>
      <c r="D2805">
        <v>2032</v>
      </c>
      <c r="E2805">
        <v>0</v>
      </c>
      <c r="F2805">
        <v>1000000</v>
      </c>
      <c r="G2805" s="16">
        <v>1</v>
      </c>
      <c r="H2805" s="16">
        <v>1</v>
      </c>
      <c r="I2805" s="16">
        <v>1</v>
      </c>
      <c r="J2805" s="16">
        <v>1</v>
      </c>
      <c r="K2805" s="16">
        <v>1</v>
      </c>
      <c r="L2805" s="16">
        <v>1</v>
      </c>
      <c r="M2805" s="16">
        <v>1</v>
      </c>
    </row>
    <row r="2806" spans="2:13" x14ac:dyDescent="0.25">
      <c r="B2806">
        <v>71</v>
      </c>
      <c r="C2806" t="s">
        <v>461</v>
      </c>
      <c r="D2806">
        <v>2033</v>
      </c>
      <c r="E2806">
        <v>0</v>
      </c>
      <c r="F2806">
        <v>1000000</v>
      </c>
      <c r="G2806" s="16">
        <v>1</v>
      </c>
      <c r="H2806" s="16">
        <v>1</v>
      </c>
      <c r="I2806" s="16">
        <v>1</v>
      </c>
      <c r="J2806" s="16">
        <v>1</v>
      </c>
      <c r="K2806" s="16">
        <v>1</v>
      </c>
      <c r="L2806" s="16">
        <v>1</v>
      </c>
      <c r="M2806" s="16">
        <v>1</v>
      </c>
    </row>
    <row r="2807" spans="2:13" x14ac:dyDescent="0.25">
      <c r="B2807">
        <v>71</v>
      </c>
      <c r="C2807" t="s">
        <v>461</v>
      </c>
      <c r="D2807">
        <v>2034</v>
      </c>
      <c r="E2807">
        <v>0</v>
      </c>
      <c r="F2807">
        <v>1000000</v>
      </c>
      <c r="G2807" s="16">
        <v>1</v>
      </c>
      <c r="H2807" s="16">
        <v>1</v>
      </c>
      <c r="I2807" s="16">
        <v>1</v>
      </c>
      <c r="J2807" s="16">
        <v>1</v>
      </c>
      <c r="K2807" s="16">
        <v>1</v>
      </c>
      <c r="L2807" s="16">
        <v>1</v>
      </c>
      <c r="M2807" s="16">
        <v>1</v>
      </c>
    </row>
    <row r="2808" spans="2:13" x14ac:dyDescent="0.25">
      <c r="B2808">
        <v>71</v>
      </c>
      <c r="C2808" t="s">
        <v>461</v>
      </c>
      <c r="D2808">
        <v>2035</v>
      </c>
      <c r="E2808">
        <v>0</v>
      </c>
      <c r="F2808">
        <v>1000000</v>
      </c>
      <c r="G2808" s="16">
        <v>1</v>
      </c>
      <c r="H2808" s="16">
        <v>1</v>
      </c>
      <c r="I2808" s="16">
        <v>1</v>
      </c>
      <c r="J2808" s="16">
        <v>1</v>
      </c>
      <c r="K2808" s="16">
        <v>1</v>
      </c>
      <c r="L2808" s="16">
        <v>1</v>
      </c>
      <c r="M2808" s="16">
        <v>1</v>
      </c>
    </row>
    <row r="2809" spans="2:13" x14ac:dyDescent="0.25">
      <c r="B2809">
        <v>71</v>
      </c>
      <c r="C2809" t="s">
        <v>461</v>
      </c>
      <c r="D2809">
        <v>2036</v>
      </c>
      <c r="E2809">
        <v>0</v>
      </c>
      <c r="F2809">
        <v>1000000</v>
      </c>
      <c r="G2809" s="16">
        <v>1</v>
      </c>
      <c r="H2809" s="16">
        <v>1</v>
      </c>
      <c r="I2809" s="16">
        <v>1</v>
      </c>
      <c r="J2809" s="16">
        <v>1</v>
      </c>
      <c r="K2809" s="16">
        <v>1</v>
      </c>
      <c r="L2809" s="16">
        <v>1</v>
      </c>
      <c r="M2809" s="16">
        <v>1</v>
      </c>
    </row>
    <row r="2810" spans="2:13" x14ac:dyDescent="0.25">
      <c r="B2810">
        <v>71</v>
      </c>
      <c r="C2810" t="s">
        <v>461</v>
      </c>
      <c r="D2810">
        <v>2037</v>
      </c>
      <c r="E2810">
        <v>0</v>
      </c>
      <c r="F2810">
        <v>1000000</v>
      </c>
      <c r="G2810" s="16">
        <v>1</v>
      </c>
      <c r="H2810" s="16">
        <v>1</v>
      </c>
      <c r="I2810" s="16">
        <v>1</v>
      </c>
      <c r="J2810" s="16">
        <v>1</v>
      </c>
      <c r="K2810" s="16">
        <v>1</v>
      </c>
      <c r="L2810" s="16">
        <v>1</v>
      </c>
      <c r="M2810" s="16">
        <v>1</v>
      </c>
    </row>
    <row r="2811" spans="2:13" x14ac:dyDescent="0.25">
      <c r="B2811">
        <v>71</v>
      </c>
      <c r="C2811" t="s">
        <v>461</v>
      </c>
      <c r="D2811">
        <v>2038</v>
      </c>
      <c r="E2811">
        <v>0</v>
      </c>
      <c r="F2811">
        <v>1000000</v>
      </c>
      <c r="G2811" s="16">
        <v>1</v>
      </c>
      <c r="H2811" s="16">
        <v>1</v>
      </c>
      <c r="I2811" s="16">
        <v>1</v>
      </c>
      <c r="J2811" s="16">
        <v>1</v>
      </c>
      <c r="K2811" s="16">
        <v>1</v>
      </c>
      <c r="L2811" s="16">
        <v>1</v>
      </c>
      <c r="M2811" s="16">
        <v>1</v>
      </c>
    </row>
    <row r="2812" spans="2:13" x14ac:dyDescent="0.25">
      <c r="B2812">
        <v>71</v>
      </c>
      <c r="C2812" t="s">
        <v>461</v>
      </c>
      <c r="D2812">
        <v>2039</v>
      </c>
      <c r="E2812">
        <v>0</v>
      </c>
      <c r="F2812">
        <v>1000000</v>
      </c>
      <c r="G2812" s="16">
        <v>1</v>
      </c>
      <c r="H2812" s="16">
        <v>1</v>
      </c>
      <c r="I2812" s="16">
        <v>1</v>
      </c>
      <c r="J2812" s="16">
        <v>1</v>
      </c>
      <c r="K2812" s="16">
        <v>1</v>
      </c>
      <c r="L2812" s="16">
        <v>1</v>
      </c>
      <c r="M2812" s="16">
        <v>1</v>
      </c>
    </row>
    <row r="2813" spans="2:13" x14ac:dyDescent="0.25">
      <c r="B2813">
        <v>71</v>
      </c>
      <c r="C2813" t="s">
        <v>461</v>
      </c>
      <c r="D2813">
        <v>2040</v>
      </c>
      <c r="E2813">
        <v>0</v>
      </c>
      <c r="F2813">
        <v>1000000</v>
      </c>
      <c r="G2813" s="16">
        <v>1</v>
      </c>
      <c r="H2813" s="16">
        <v>1</v>
      </c>
      <c r="I2813" s="16">
        <v>1</v>
      </c>
      <c r="J2813" s="16">
        <v>1</v>
      </c>
      <c r="K2813" s="16">
        <v>1</v>
      </c>
      <c r="L2813" s="16">
        <v>1</v>
      </c>
      <c r="M2813" s="16">
        <v>1</v>
      </c>
    </row>
    <row r="2814" spans="2:13" x14ac:dyDescent="0.25">
      <c r="B2814">
        <v>71</v>
      </c>
      <c r="C2814" t="s">
        <v>461</v>
      </c>
      <c r="D2814">
        <v>2041</v>
      </c>
      <c r="E2814">
        <v>0</v>
      </c>
      <c r="F2814">
        <v>1000000</v>
      </c>
      <c r="G2814" s="16">
        <v>1</v>
      </c>
      <c r="H2814" s="16">
        <v>1</v>
      </c>
      <c r="I2814" s="16">
        <v>1</v>
      </c>
      <c r="J2814" s="16">
        <v>1</v>
      </c>
      <c r="K2814" s="16">
        <v>1</v>
      </c>
      <c r="L2814" s="16">
        <v>1</v>
      </c>
      <c r="M2814" s="16">
        <v>1</v>
      </c>
    </row>
    <row r="2815" spans="2:13" x14ac:dyDescent="0.25">
      <c r="B2815">
        <v>71</v>
      </c>
      <c r="C2815" t="s">
        <v>461</v>
      </c>
      <c r="D2815">
        <v>2042</v>
      </c>
      <c r="E2815">
        <v>0</v>
      </c>
      <c r="F2815">
        <v>1000000</v>
      </c>
      <c r="G2815" s="16">
        <v>1</v>
      </c>
      <c r="H2815" s="16">
        <v>1</v>
      </c>
      <c r="I2815" s="16">
        <v>1</v>
      </c>
      <c r="J2815" s="16">
        <v>1</v>
      </c>
      <c r="K2815" s="16">
        <v>1</v>
      </c>
      <c r="L2815" s="16">
        <v>1</v>
      </c>
      <c r="M2815" s="16">
        <v>1</v>
      </c>
    </row>
    <row r="2816" spans="2:13" x14ac:dyDescent="0.25">
      <c r="B2816">
        <v>71</v>
      </c>
      <c r="C2816" t="s">
        <v>461</v>
      </c>
      <c r="D2816">
        <v>2043</v>
      </c>
      <c r="E2816">
        <v>0</v>
      </c>
      <c r="F2816">
        <v>1000000</v>
      </c>
      <c r="G2816" s="16">
        <v>1</v>
      </c>
      <c r="H2816" s="16">
        <v>1</v>
      </c>
      <c r="I2816" s="16">
        <v>1</v>
      </c>
      <c r="J2816" s="16">
        <v>1</v>
      </c>
      <c r="K2816" s="16">
        <v>1</v>
      </c>
      <c r="L2816" s="16">
        <v>1</v>
      </c>
      <c r="M2816" s="16">
        <v>1</v>
      </c>
    </row>
    <row r="2817" spans="2:13" x14ac:dyDescent="0.25">
      <c r="B2817">
        <v>71</v>
      </c>
      <c r="C2817" t="s">
        <v>461</v>
      </c>
      <c r="D2817">
        <v>2044</v>
      </c>
      <c r="E2817">
        <v>0</v>
      </c>
      <c r="F2817">
        <v>1000000</v>
      </c>
      <c r="G2817" s="16">
        <v>1</v>
      </c>
      <c r="H2817" s="16">
        <v>1</v>
      </c>
      <c r="I2817" s="16">
        <v>1</v>
      </c>
      <c r="J2817" s="16">
        <v>1</v>
      </c>
      <c r="K2817" s="16">
        <v>1</v>
      </c>
      <c r="L2817" s="16">
        <v>1</v>
      </c>
      <c r="M2817" s="16">
        <v>1</v>
      </c>
    </row>
    <row r="2818" spans="2:13" x14ac:dyDescent="0.25">
      <c r="B2818">
        <v>71</v>
      </c>
      <c r="C2818" t="s">
        <v>461</v>
      </c>
      <c r="D2818">
        <v>2045</v>
      </c>
      <c r="E2818">
        <v>0</v>
      </c>
      <c r="F2818">
        <v>1000000</v>
      </c>
      <c r="G2818" s="16">
        <v>1</v>
      </c>
      <c r="H2818" s="16">
        <v>1</v>
      </c>
      <c r="I2818" s="16">
        <v>1</v>
      </c>
      <c r="J2818" s="16">
        <v>1</v>
      </c>
      <c r="K2818" s="16">
        <v>1</v>
      </c>
      <c r="L2818" s="16">
        <v>1</v>
      </c>
      <c r="M2818" s="16">
        <v>1</v>
      </c>
    </row>
    <row r="2819" spans="2:13" x14ac:dyDescent="0.25">
      <c r="B2819">
        <v>71</v>
      </c>
      <c r="C2819" t="s">
        <v>461</v>
      </c>
      <c r="D2819">
        <v>2046</v>
      </c>
      <c r="E2819">
        <v>0</v>
      </c>
      <c r="F2819">
        <v>1000000</v>
      </c>
      <c r="G2819" s="16">
        <v>1</v>
      </c>
      <c r="H2819" s="16">
        <v>1</v>
      </c>
      <c r="I2819" s="16">
        <v>1</v>
      </c>
      <c r="J2819" s="16">
        <v>1</v>
      </c>
      <c r="K2819" s="16">
        <v>1</v>
      </c>
      <c r="L2819" s="16">
        <v>1</v>
      </c>
      <c r="M2819" s="16">
        <v>1</v>
      </c>
    </row>
    <row r="2820" spans="2:13" x14ac:dyDescent="0.25">
      <c r="B2820">
        <v>71</v>
      </c>
      <c r="C2820" t="s">
        <v>461</v>
      </c>
      <c r="D2820">
        <v>2047</v>
      </c>
      <c r="E2820">
        <v>0</v>
      </c>
      <c r="F2820">
        <v>1000000</v>
      </c>
      <c r="G2820" s="16">
        <v>1</v>
      </c>
      <c r="H2820" s="16">
        <v>1</v>
      </c>
      <c r="I2820" s="16">
        <v>1</v>
      </c>
      <c r="J2820" s="16">
        <v>1</v>
      </c>
      <c r="K2820" s="16">
        <v>1</v>
      </c>
      <c r="L2820" s="16">
        <v>1</v>
      </c>
      <c r="M2820" s="16">
        <v>1</v>
      </c>
    </row>
    <row r="2821" spans="2:13" x14ac:dyDescent="0.25">
      <c r="B2821">
        <v>71</v>
      </c>
      <c r="C2821" t="s">
        <v>461</v>
      </c>
      <c r="D2821">
        <v>2048</v>
      </c>
      <c r="E2821">
        <v>0</v>
      </c>
      <c r="F2821">
        <v>1000000</v>
      </c>
      <c r="G2821" s="16">
        <v>1</v>
      </c>
      <c r="H2821" s="16">
        <v>1</v>
      </c>
      <c r="I2821" s="16">
        <v>1</v>
      </c>
      <c r="J2821" s="16">
        <v>1</v>
      </c>
      <c r="K2821" s="16">
        <v>1</v>
      </c>
      <c r="L2821" s="16">
        <v>1</v>
      </c>
      <c r="M2821" s="16">
        <v>1</v>
      </c>
    </row>
    <row r="2822" spans="2:13" x14ac:dyDescent="0.25">
      <c r="B2822">
        <v>71</v>
      </c>
      <c r="C2822" t="s">
        <v>461</v>
      </c>
      <c r="D2822">
        <v>2049</v>
      </c>
      <c r="E2822">
        <v>0</v>
      </c>
      <c r="F2822">
        <v>1000000</v>
      </c>
      <c r="G2822" s="16">
        <v>1</v>
      </c>
      <c r="H2822" s="16">
        <v>1</v>
      </c>
      <c r="I2822" s="16">
        <v>1</v>
      </c>
      <c r="J2822" s="16">
        <v>1</v>
      </c>
      <c r="K2822" s="16">
        <v>1</v>
      </c>
      <c r="L2822" s="16">
        <v>1</v>
      </c>
      <c r="M2822" s="16">
        <v>1</v>
      </c>
    </row>
    <row r="2823" spans="2:13" x14ac:dyDescent="0.25">
      <c r="B2823">
        <v>71</v>
      </c>
      <c r="C2823" t="s">
        <v>461</v>
      </c>
      <c r="D2823">
        <v>2050</v>
      </c>
      <c r="E2823">
        <v>0</v>
      </c>
      <c r="F2823">
        <v>1000000</v>
      </c>
      <c r="G2823" s="16">
        <v>1</v>
      </c>
      <c r="H2823" s="16">
        <v>1</v>
      </c>
      <c r="I2823" s="16">
        <v>1</v>
      </c>
      <c r="J2823" s="16">
        <v>1</v>
      </c>
      <c r="K2823" s="16">
        <v>1</v>
      </c>
      <c r="L2823" s="16">
        <v>1</v>
      </c>
      <c r="M2823" s="16">
        <v>1</v>
      </c>
    </row>
    <row r="2824" spans="2:13" x14ac:dyDescent="0.25">
      <c r="B2824">
        <v>72</v>
      </c>
      <c r="C2824" t="s">
        <v>552</v>
      </c>
      <c r="D2824">
        <v>2020</v>
      </c>
      <c r="E2824">
        <v>0</v>
      </c>
      <c r="F2824">
        <v>1000000</v>
      </c>
      <c r="G2824" s="16">
        <v>1</v>
      </c>
      <c r="H2824" s="16">
        <v>1</v>
      </c>
      <c r="I2824" s="16">
        <v>1</v>
      </c>
      <c r="J2824" s="16">
        <v>1</v>
      </c>
      <c r="K2824" s="16">
        <v>1</v>
      </c>
      <c r="L2824" s="16">
        <v>1</v>
      </c>
      <c r="M2824" s="16">
        <v>1</v>
      </c>
    </row>
    <row r="2825" spans="2:13" x14ac:dyDescent="0.25">
      <c r="B2825">
        <v>72</v>
      </c>
      <c r="C2825" t="s">
        <v>552</v>
      </c>
      <c r="D2825">
        <v>2021</v>
      </c>
      <c r="E2825">
        <v>0</v>
      </c>
      <c r="F2825">
        <v>1000000</v>
      </c>
      <c r="G2825" s="16">
        <v>1</v>
      </c>
      <c r="H2825" s="16">
        <v>1</v>
      </c>
      <c r="I2825" s="16">
        <v>1</v>
      </c>
      <c r="J2825" s="16">
        <v>1</v>
      </c>
      <c r="K2825" s="16">
        <v>1</v>
      </c>
      <c r="L2825" s="16">
        <v>1</v>
      </c>
      <c r="M2825" s="16">
        <v>1</v>
      </c>
    </row>
    <row r="2826" spans="2:13" x14ac:dyDescent="0.25">
      <c r="B2826">
        <v>72</v>
      </c>
      <c r="C2826" t="s">
        <v>552</v>
      </c>
      <c r="D2826">
        <v>2022</v>
      </c>
      <c r="E2826">
        <v>0</v>
      </c>
      <c r="F2826">
        <v>1000000</v>
      </c>
      <c r="G2826" s="16">
        <v>1</v>
      </c>
      <c r="H2826" s="16">
        <v>1</v>
      </c>
      <c r="I2826" s="16">
        <v>1</v>
      </c>
      <c r="J2826" s="16">
        <v>1</v>
      </c>
      <c r="K2826" s="16">
        <v>1</v>
      </c>
      <c r="L2826" s="16">
        <v>1</v>
      </c>
      <c r="M2826" s="16">
        <v>1</v>
      </c>
    </row>
    <row r="2827" spans="2:13" x14ac:dyDescent="0.25">
      <c r="B2827">
        <v>72</v>
      </c>
      <c r="C2827" t="s">
        <v>552</v>
      </c>
      <c r="D2827">
        <v>2023</v>
      </c>
      <c r="E2827">
        <v>0</v>
      </c>
      <c r="F2827">
        <v>1000000</v>
      </c>
      <c r="G2827" s="16">
        <v>1</v>
      </c>
      <c r="H2827" s="16">
        <v>1</v>
      </c>
      <c r="I2827" s="16">
        <v>1</v>
      </c>
      <c r="J2827" s="16">
        <v>1</v>
      </c>
      <c r="K2827" s="16">
        <v>1</v>
      </c>
      <c r="L2827" s="16">
        <v>1</v>
      </c>
      <c r="M2827" s="16">
        <v>1</v>
      </c>
    </row>
    <row r="2828" spans="2:13" x14ac:dyDescent="0.25">
      <c r="B2828">
        <v>72</v>
      </c>
      <c r="C2828" t="s">
        <v>552</v>
      </c>
      <c r="D2828">
        <v>2024</v>
      </c>
      <c r="E2828">
        <v>0</v>
      </c>
      <c r="F2828">
        <v>1000000</v>
      </c>
      <c r="G2828" s="16">
        <v>1</v>
      </c>
      <c r="H2828" s="16">
        <v>1</v>
      </c>
      <c r="I2828" s="16">
        <v>1</v>
      </c>
      <c r="J2828" s="16">
        <v>1</v>
      </c>
      <c r="K2828" s="16">
        <v>1</v>
      </c>
      <c r="L2828" s="16">
        <v>1</v>
      </c>
      <c r="M2828" s="16">
        <v>1</v>
      </c>
    </row>
    <row r="2829" spans="2:13" x14ac:dyDescent="0.25">
      <c r="B2829">
        <v>72</v>
      </c>
      <c r="C2829" t="s">
        <v>552</v>
      </c>
      <c r="D2829">
        <v>2025</v>
      </c>
      <c r="E2829">
        <v>0</v>
      </c>
      <c r="F2829">
        <v>1000000</v>
      </c>
      <c r="G2829" s="16">
        <v>1</v>
      </c>
      <c r="H2829" s="16">
        <v>1</v>
      </c>
      <c r="I2829" s="16">
        <v>1</v>
      </c>
      <c r="J2829" s="16">
        <v>1</v>
      </c>
      <c r="K2829" s="16">
        <v>1</v>
      </c>
      <c r="L2829" s="16">
        <v>1</v>
      </c>
      <c r="M2829" s="16">
        <v>1</v>
      </c>
    </row>
    <row r="2830" spans="2:13" x14ac:dyDescent="0.25">
      <c r="B2830">
        <v>72</v>
      </c>
      <c r="C2830" t="s">
        <v>552</v>
      </c>
      <c r="D2830">
        <v>2026</v>
      </c>
      <c r="E2830">
        <v>0</v>
      </c>
      <c r="F2830">
        <v>1000000</v>
      </c>
      <c r="G2830" s="16">
        <v>1</v>
      </c>
      <c r="H2830" s="16">
        <v>1</v>
      </c>
      <c r="I2830" s="16">
        <v>1</v>
      </c>
      <c r="J2830" s="16">
        <v>1</v>
      </c>
      <c r="K2830" s="16">
        <v>1</v>
      </c>
      <c r="L2830" s="16">
        <v>1</v>
      </c>
      <c r="M2830" s="16">
        <v>1</v>
      </c>
    </row>
    <row r="2831" spans="2:13" x14ac:dyDescent="0.25">
      <c r="B2831">
        <v>72</v>
      </c>
      <c r="C2831" t="s">
        <v>552</v>
      </c>
      <c r="D2831">
        <v>2027</v>
      </c>
      <c r="E2831">
        <v>0</v>
      </c>
      <c r="F2831">
        <v>1000000</v>
      </c>
      <c r="G2831" s="16">
        <v>1</v>
      </c>
      <c r="H2831" s="16">
        <v>1</v>
      </c>
      <c r="I2831" s="16">
        <v>1</v>
      </c>
      <c r="J2831" s="16">
        <v>1</v>
      </c>
      <c r="K2831" s="16">
        <v>1</v>
      </c>
      <c r="L2831" s="16">
        <v>1</v>
      </c>
      <c r="M2831" s="16">
        <v>1</v>
      </c>
    </row>
    <row r="2832" spans="2:13" x14ac:dyDescent="0.25">
      <c r="B2832">
        <v>72</v>
      </c>
      <c r="C2832" t="s">
        <v>552</v>
      </c>
      <c r="D2832">
        <v>2028</v>
      </c>
      <c r="E2832">
        <v>0</v>
      </c>
      <c r="F2832">
        <v>1000000</v>
      </c>
      <c r="G2832" s="16">
        <v>1</v>
      </c>
      <c r="H2832" s="16">
        <v>1</v>
      </c>
      <c r="I2832" s="16">
        <v>1</v>
      </c>
      <c r="J2832" s="16">
        <v>1</v>
      </c>
      <c r="K2832" s="16">
        <v>1</v>
      </c>
      <c r="L2832" s="16">
        <v>1</v>
      </c>
      <c r="M2832" s="16">
        <v>1</v>
      </c>
    </row>
    <row r="2833" spans="2:13" x14ac:dyDescent="0.25">
      <c r="B2833">
        <v>72</v>
      </c>
      <c r="C2833" t="s">
        <v>552</v>
      </c>
      <c r="D2833">
        <v>2029</v>
      </c>
      <c r="E2833">
        <v>0</v>
      </c>
      <c r="F2833">
        <v>1000000</v>
      </c>
      <c r="G2833" s="16">
        <v>1</v>
      </c>
      <c r="H2833" s="16">
        <v>1</v>
      </c>
      <c r="I2833" s="16">
        <v>1</v>
      </c>
      <c r="J2833" s="16">
        <v>1</v>
      </c>
      <c r="K2833" s="16">
        <v>1</v>
      </c>
      <c r="L2833" s="16">
        <v>1</v>
      </c>
      <c r="M2833" s="16">
        <v>1</v>
      </c>
    </row>
    <row r="2834" spans="2:13" x14ac:dyDescent="0.25">
      <c r="B2834">
        <v>72</v>
      </c>
      <c r="C2834" t="s">
        <v>552</v>
      </c>
      <c r="D2834">
        <v>2030</v>
      </c>
      <c r="E2834">
        <v>0</v>
      </c>
      <c r="F2834">
        <v>1000000</v>
      </c>
      <c r="G2834" s="16">
        <v>1</v>
      </c>
      <c r="H2834" s="16">
        <v>1</v>
      </c>
      <c r="I2834" s="16">
        <v>1</v>
      </c>
      <c r="J2834" s="16">
        <v>1</v>
      </c>
      <c r="K2834" s="16">
        <v>1</v>
      </c>
      <c r="L2834" s="16">
        <v>1</v>
      </c>
      <c r="M2834" s="16">
        <v>1</v>
      </c>
    </row>
    <row r="2835" spans="2:13" x14ac:dyDescent="0.25">
      <c r="B2835">
        <v>72</v>
      </c>
      <c r="C2835" t="s">
        <v>552</v>
      </c>
      <c r="D2835">
        <v>2031</v>
      </c>
      <c r="E2835">
        <v>0</v>
      </c>
      <c r="F2835">
        <v>1000000</v>
      </c>
      <c r="G2835" s="16">
        <v>1</v>
      </c>
      <c r="H2835" s="16">
        <v>1</v>
      </c>
      <c r="I2835" s="16">
        <v>1</v>
      </c>
      <c r="J2835" s="16">
        <v>1</v>
      </c>
      <c r="K2835" s="16">
        <v>1</v>
      </c>
      <c r="L2835" s="16">
        <v>1</v>
      </c>
      <c r="M2835" s="16">
        <v>1</v>
      </c>
    </row>
    <row r="2836" spans="2:13" x14ac:dyDescent="0.25">
      <c r="B2836">
        <v>72</v>
      </c>
      <c r="C2836" t="s">
        <v>552</v>
      </c>
      <c r="D2836">
        <v>2032</v>
      </c>
      <c r="E2836">
        <v>0</v>
      </c>
      <c r="F2836">
        <v>1000000</v>
      </c>
      <c r="G2836" s="16">
        <v>1</v>
      </c>
      <c r="H2836" s="16">
        <v>1</v>
      </c>
      <c r="I2836" s="16">
        <v>1</v>
      </c>
      <c r="J2836" s="16">
        <v>1</v>
      </c>
      <c r="K2836" s="16">
        <v>1</v>
      </c>
      <c r="L2836" s="16">
        <v>1</v>
      </c>
      <c r="M2836" s="16">
        <v>1</v>
      </c>
    </row>
    <row r="2837" spans="2:13" x14ac:dyDescent="0.25">
      <c r="B2837">
        <v>72</v>
      </c>
      <c r="C2837" t="s">
        <v>552</v>
      </c>
      <c r="D2837">
        <v>2033</v>
      </c>
      <c r="E2837">
        <v>0</v>
      </c>
      <c r="F2837">
        <v>1000000</v>
      </c>
      <c r="G2837" s="16">
        <v>1</v>
      </c>
      <c r="H2837" s="16">
        <v>1</v>
      </c>
      <c r="I2837" s="16">
        <v>1</v>
      </c>
      <c r="J2837" s="16">
        <v>1</v>
      </c>
      <c r="K2837" s="16">
        <v>1</v>
      </c>
      <c r="L2837" s="16">
        <v>1</v>
      </c>
      <c r="M2837" s="16">
        <v>1</v>
      </c>
    </row>
    <row r="2838" spans="2:13" x14ac:dyDescent="0.25">
      <c r="B2838">
        <v>72</v>
      </c>
      <c r="C2838" t="s">
        <v>552</v>
      </c>
      <c r="D2838">
        <v>2034</v>
      </c>
      <c r="E2838">
        <v>0</v>
      </c>
      <c r="F2838">
        <v>1000000</v>
      </c>
      <c r="G2838" s="16">
        <v>1</v>
      </c>
      <c r="H2838" s="16">
        <v>1</v>
      </c>
      <c r="I2838" s="16">
        <v>1</v>
      </c>
      <c r="J2838" s="16">
        <v>1</v>
      </c>
      <c r="K2838" s="16">
        <v>1</v>
      </c>
      <c r="L2838" s="16">
        <v>1</v>
      </c>
      <c r="M2838" s="16">
        <v>1</v>
      </c>
    </row>
    <row r="2839" spans="2:13" x14ac:dyDescent="0.25">
      <c r="B2839">
        <v>72</v>
      </c>
      <c r="C2839" t="s">
        <v>552</v>
      </c>
      <c r="D2839">
        <v>2035</v>
      </c>
      <c r="E2839">
        <v>0</v>
      </c>
      <c r="F2839">
        <v>1000000</v>
      </c>
      <c r="G2839" s="16">
        <v>1</v>
      </c>
      <c r="H2839" s="16">
        <v>1</v>
      </c>
      <c r="I2839" s="16">
        <v>1</v>
      </c>
      <c r="J2839" s="16">
        <v>1</v>
      </c>
      <c r="K2839" s="16">
        <v>1</v>
      </c>
      <c r="L2839" s="16">
        <v>1</v>
      </c>
      <c r="M2839" s="16">
        <v>1</v>
      </c>
    </row>
    <row r="2840" spans="2:13" x14ac:dyDescent="0.25">
      <c r="B2840">
        <v>72</v>
      </c>
      <c r="C2840" t="s">
        <v>552</v>
      </c>
      <c r="D2840">
        <v>2036</v>
      </c>
      <c r="E2840">
        <v>0</v>
      </c>
      <c r="F2840">
        <v>1000000</v>
      </c>
      <c r="G2840" s="16">
        <v>1</v>
      </c>
      <c r="H2840" s="16">
        <v>1</v>
      </c>
      <c r="I2840" s="16">
        <v>1</v>
      </c>
      <c r="J2840" s="16">
        <v>1</v>
      </c>
      <c r="K2840" s="16">
        <v>1</v>
      </c>
      <c r="L2840" s="16">
        <v>1</v>
      </c>
      <c r="M2840" s="16">
        <v>1</v>
      </c>
    </row>
    <row r="2841" spans="2:13" x14ac:dyDescent="0.25">
      <c r="B2841">
        <v>72</v>
      </c>
      <c r="C2841" t="s">
        <v>552</v>
      </c>
      <c r="D2841">
        <v>2037</v>
      </c>
      <c r="E2841">
        <v>0</v>
      </c>
      <c r="F2841">
        <v>1000000</v>
      </c>
      <c r="G2841" s="16">
        <v>1</v>
      </c>
      <c r="H2841" s="16">
        <v>1</v>
      </c>
      <c r="I2841" s="16">
        <v>1</v>
      </c>
      <c r="J2841" s="16">
        <v>1</v>
      </c>
      <c r="K2841" s="16">
        <v>1</v>
      </c>
      <c r="L2841" s="16">
        <v>1</v>
      </c>
      <c r="M2841" s="16">
        <v>1</v>
      </c>
    </row>
    <row r="2842" spans="2:13" x14ac:dyDescent="0.25">
      <c r="B2842">
        <v>72</v>
      </c>
      <c r="C2842" t="s">
        <v>552</v>
      </c>
      <c r="D2842">
        <v>2038</v>
      </c>
      <c r="E2842">
        <v>0</v>
      </c>
      <c r="F2842">
        <v>1000000</v>
      </c>
      <c r="G2842" s="16">
        <v>1</v>
      </c>
      <c r="H2842" s="16">
        <v>1</v>
      </c>
      <c r="I2842" s="16">
        <v>1</v>
      </c>
      <c r="J2842" s="16">
        <v>1</v>
      </c>
      <c r="K2842" s="16">
        <v>1</v>
      </c>
      <c r="L2842" s="16">
        <v>1</v>
      </c>
      <c r="M2842" s="16">
        <v>1</v>
      </c>
    </row>
    <row r="2843" spans="2:13" x14ac:dyDescent="0.25">
      <c r="B2843">
        <v>72</v>
      </c>
      <c r="C2843" t="s">
        <v>552</v>
      </c>
      <c r="D2843">
        <v>2039</v>
      </c>
      <c r="E2843">
        <v>0</v>
      </c>
      <c r="F2843">
        <v>1000000</v>
      </c>
      <c r="G2843" s="16">
        <v>1</v>
      </c>
      <c r="H2843" s="16">
        <v>1</v>
      </c>
      <c r="I2843" s="16">
        <v>1</v>
      </c>
      <c r="J2843" s="16">
        <v>1</v>
      </c>
      <c r="K2843" s="16">
        <v>1</v>
      </c>
      <c r="L2843" s="16">
        <v>1</v>
      </c>
      <c r="M2843" s="16">
        <v>1</v>
      </c>
    </row>
    <row r="2844" spans="2:13" x14ac:dyDescent="0.25">
      <c r="B2844">
        <v>72</v>
      </c>
      <c r="C2844" t="s">
        <v>552</v>
      </c>
      <c r="D2844">
        <v>2040</v>
      </c>
      <c r="E2844">
        <v>0</v>
      </c>
      <c r="F2844">
        <v>1000000</v>
      </c>
      <c r="G2844" s="16">
        <v>1</v>
      </c>
      <c r="H2844" s="16">
        <v>1</v>
      </c>
      <c r="I2844" s="16">
        <v>1</v>
      </c>
      <c r="J2844" s="16">
        <v>1</v>
      </c>
      <c r="K2844" s="16">
        <v>1</v>
      </c>
      <c r="L2844" s="16">
        <v>1</v>
      </c>
      <c r="M2844" s="16">
        <v>1</v>
      </c>
    </row>
    <row r="2845" spans="2:13" x14ac:dyDescent="0.25">
      <c r="B2845">
        <v>72</v>
      </c>
      <c r="C2845" t="s">
        <v>552</v>
      </c>
      <c r="D2845">
        <v>2041</v>
      </c>
      <c r="E2845">
        <v>0</v>
      </c>
      <c r="F2845">
        <v>1000000</v>
      </c>
      <c r="G2845" s="16">
        <v>1</v>
      </c>
      <c r="H2845" s="16">
        <v>1</v>
      </c>
      <c r="I2845" s="16">
        <v>1</v>
      </c>
      <c r="J2845" s="16">
        <v>1</v>
      </c>
      <c r="K2845" s="16">
        <v>1</v>
      </c>
      <c r="L2845" s="16">
        <v>1</v>
      </c>
      <c r="M2845" s="16">
        <v>1</v>
      </c>
    </row>
    <row r="2846" spans="2:13" x14ac:dyDescent="0.25">
      <c r="B2846">
        <v>72</v>
      </c>
      <c r="C2846" t="s">
        <v>552</v>
      </c>
      <c r="D2846">
        <v>2042</v>
      </c>
      <c r="E2846">
        <v>0</v>
      </c>
      <c r="F2846">
        <v>1000000</v>
      </c>
      <c r="G2846" s="16">
        <v>1</v>
      </c>
      <c r="H2846" s="16">
        <v>1</v>
      </c>
      <c r="I2846" s="16">
        <v>1</v>
      </c>
      <c r="J2846" s="16">
        <v>1</v>
      </c>
      <c r="K2846" s="16">
        <v>1</v>
      </c>
      <c r="L2846" s="16">
        <v>1</v>
      </c>
      <c r="M2846" s="16">
        <v>1</v>
      </c>
    </row>
    <row r="2847" spans="2:13" x14ac:dyDescent="0.25">
      <c r="B2847">
        <v>72</v>
      </c>
      <c r="C2847" t="s">
        <v>552</v>
      </c>
      <c r="D2847">
        <v>2043</v>
      </c>
      <c r="E2847">
        <v>0</v>
      </c>
      <c r="F2847">
        <v>1000000</v>
      </c>
      <c r="G2847" s="16">
        <v>1</v>
      </c>
      <c r="H2847" s="16">
        <v>1</v>
      </c>
      <c r="I2847" s="16">
        <v>1</v>
      </c>
      <c r="J2847" s="16">
        <v>1</v>
      </c>
      <c r="K2847" s="16">
        <v>1</v>
      </c>
      <c r="L2847" s="16">
        <v>1</v>
      </c>
      <c r="M2847" s="16">
        <v>1</v>
      </c>
    </row>
    <row r="2848" spans="2:13" x14ac:dyDescent="0.25">
      <c r="B2848">
        <v>72</v>
      </c>
      <c r="C2848" t="s">
        <v>552</v>
      </c>
      <c r="D2848">
        <v>2044</v>
      </c>
      <c r="E2848">
        <v>0</v>
      </c>
      <c r="F2848">
        <v>1000000</v>
      </c>
      <c r="G2848" s="16">
        <v>1</v>
      </c>
      <c r="H2848" s="16">
        <v>1</v>
      </c>
      <c r="I2848" s="16">
        <v>1</v>
      </c>
      <c r="J2848" s="16">
        <v>1</v>
      </c>
      <c r="K2848" s="16">
        <v>1</v>
      </c>
      <c r="L2848" s="16">
        <v>1</v>
      </c>
      <c r="M2848" s="16">
        <v>1</v>
      </c>
    </row>
    <row r="2849" spans="2:13" x14ac:dyDescent="0.25">
      <c r="B2849">
        <v>72</v>
      </c>
      <c r="C2849" t="s">
        <v>552</v>
      </c>
      <c r="D2849">
        <v>2045</v>
      </c>
      <c r="E2849">
        <v>0</v>
      </c>
      <c r="F2849">
        <v>1000000</v>
      </c>
      <c r="G2849" s="16">
        <v>1</v>
      </c>
      <c r="H2849" s="16">
        <v>1</v>
      </c>
      <c r="I2849" s="16">
        <v>1</v>
      </c>
      <c r="J2849" s="16">
        <v>1</v>
      </c>
      <c r="K2849" s="16">
        <v>1</v>
      </c>
      <c r="L2849" s="16">
        <v>1</v>
      </c>
      <c r="M2849" s="16">
        <v>1</v>
      </c>
    </row>
    <row r="2850" spans="2:13" x14ac:dyDescent="0.25">
      <c r="B2850">
        <v>72</v>
      </c>
      <c r="C2850" t="s">
        <v>552</v>
      </c>
      <c r="D2850">
        <v>2046</v>
      </c>
      <c r="E2850">
        <v>0</v>
      </c>
      <c r="F2850">
        <v>1000000</v>
      </c>
      <c r="G2850" s="16">
        <v>1</v>
      </c>
      <c r="H2850" s="16">
        <v>1</v>
      </c>
      <c r="I2850" s="16">
        <v>1</v>
      </c>
      <c r="J2850" s="16">
        <v>1</v>
      </c>
      <c r="K2850" s="16">
        <v>1</v>
      </c>
      <c r="L2850" s="16">
        <v>1</v>
      </c>
      <c r="M2850" s="16">
        <v>1</v>
      </c>
    </row>
    <row r="2851" spans="2:13" x14ac:dyDescent="0.25">
      <c r="B2851">
        <v>72</v>
      </c>
      <c r="C2851" t="s">
        <v>552</v>
      </c>
      <c r="D2851">
        <v>2047</v>
      </c>
      <c r="E2851">
        <v>0</v>
      </c>
      <c r="F2851">
        <v>1000000</v>
      </c>
      <c r="G2851" s="16">
        <v>1</v>
      </c>
      <c r="H2851" s="16">
        <v>1</v>
      </c>
      <c r="I2851" s="16">
        <v>1</v>
      </c>
      <c r="J2851" s="16">
        <v>1</v>
      </c>
      <c r="K2851" s="16">
        <v>1</v>
      </c>
      <c r="L2851" s="16">
        <v>1</v>
      </c>
      <c r="M2851" s="16">
        <v>1</v>
      </c>
    </row>
    <row r="2852" spans="2:13" x14ac:dyDescent="0.25">
      <c r="B2852">
        <v>72</v>
      </c>
      <c r="C2852" t="s">
        <v>552</v>
      </c>
      <c r="D2852">
        <v>2048</v>
      </c>
      <c r="E2852">
        <v>0</v>
      </c>
      <c r="F2852">
        <v>1000000</v>
      </c>
      <c r="G2852" s="16">
        <v>1</v>
      </c>
      <c r="H2852" s="16">
        <v>1</v>
      </c>
      <c r="I2852" s="16">
        <v>1</v>
      </c>
      <c r="J2852" s="16">
        <v>1</v>
      </c>
      <c r="K2852" s="16">
        <v>1</v>
      </c>
      <c r="L2852" s="16">
        <v>1</v>
      </c>
      <c r="M2852" s="16">
        <v>1</v>
      </c>
    </row>
    <row r="2853" spans="2:13" x14ac:dyDescent="0.25">
      <c r="B2853">
        <v>72</v>
      </c>
      <c r="C2853" t="s">
        <v>552</v>
      </c>
      <c r="D2853">
        <v>2049</v>
      </c>
      <c r="E2853">
        <v>0</v>
      </c>
      <c r="F2853">
        <v>1000000</v>
      </c>
      <c r="G2853" s="16">
        <v>1</v>
      </c>
      <c r="H2853" s="16">
        <v>1</v>
      </c>
      <c r="I2853" s="16">
        <v>1</v>
      </c>
      <c r="J2853" s="16">
        <v>1</v>
      </c>
      <c r="K2853" s="16">
        <v>1</v>
      </c>
      <c r="L2853" s="16">
        <v>1</v>
      </c>
      <c r="M2853" s="16">
        <v>1</v>
      </c>
    </row>
    <row r="2854" spans="2:13" x14ac:dyDescent="0.25">
      <c r="B2854">
        <v>72</v>
      </c>
      <c r="C2854" t="s">
        <v>552</v>
      </c>
      <c r="D2854">
        <v>2050</v>
      </c>
      <c r="E2854">
        <v>0</v>
      </c>
      <c r="F2854">
        <v>1000000</v>
      </c>
      <c r="G2854" s="16">
        <v>1</v>
      </c>
      <c r="H2854" s="16">
        <v>1</v>
      </c>
      <c r="I2854" s="16">
        <v>1</v>
      </c>
      <c r="J2854" s="16">
        <v>1</v>
      </c>
      <c r="K2854" s="16">
        <v>1</v>
      </c>
      <c r="L2854" s="16">
        <v>1</v>
      </c>
      <c r="M2854" s="16">
        <v>1</v>
      </c>
    </row>
    <row r="2855" spans="2:13" x14ac:dyDescent="0.25">
      <c r="B2855">
        <v>73</v>
      </c>
      <c r="C2855" t="s">
        <v>558</v>
      </c>
      <c r="D2855">
        <v>2020</v>
      </c>
      <c r="E2855">
        <v>0</v>
      </c>
      <c r="F2855">
        <v>1000000</v>
      </c>
      <c r="G2855" s="16">
        <v>1</v>
      </c>
      <c r="H2855" s="16">
        <v>1</v>
      </c>
      <c r="I2855" s="16">
        <v>1</v>
      </c>
      <c r="J2855" s="16">
        <v>1</v>
      </c>
      <c r="K2855" s="16">
        <v>1</v>
      </c>
      <c r="L2855" s="16">
        <v>1</v>
      </c>
      <c r="M2855" s="16">
        <v>1</v>
      </c>
    </row>
    <row r="2856" spans="2:13" x14ac:dyDescent="0.25">
      <c r="B2856">
        <v>73</v>
      </c>
      <c r="C2856" t="s">
        <v>558</v>
      </c>
      <c r="D2856">
        <v>2021</v>
      </c>
      <c r="E2856">
        <v>0</v>
      </c>
      <c r="F2856">
        <v>1000000</v>
      </c>
      <c r="G2856" s="16">
        <v>1</v>
      </c>
      <c r="H2856" s="16">
        <v>1</v>
      </c>
      <c r="I2856" s="16">
        <v>1</v>
      </c>
      <c r="J2856" s="16">
        <v>1</v>
      </c>
      <c r="K2856" s="16">
        <v>1</v>
      </c>
      <c r="L2856" s="16">
        <v>1</v>
      </c>
      <c r="M2856" s="16">
        <v>1</v>
      </c>
    </row>
    <row r="2857" spans="2:13" x14ac:dyDescent="0.25">
      <c r="B2857">
        <v>73</v>
      </c>
      <c r="C2857" t="s">
        <v>558</v>
      </c>
      <c r="D2857">
        <v>2022</v>
      </c>
      <c r="E2857">
        <v>0</v>
      </c>
      <c r="F2857">
        <v>1000000</v>
      </c>
      <c r="G2857" s="16">
        <v>1</v>
      </c>
      <c r="H2857" s="16">
        <v>1</v>
      </c>
      <c r="I2857" s="16">
        <v>1</v>
      </c>
      <c r="J2857" s="16">
        <v>1</v>
      </c>
      <c r="K2857" s="16">
        <v>1</v>
      </c>
      <c r="L2857" s="16">
        <v>1</v>
      </c>
      <c r="M2857" s="16">
        <v>1</v>
      </c>
    </row>
    <row r="2858" spans="2:13" x14ac:dyDescent="0.25">
      <c r="B2858">
        <v>73</v>
      </c>
      <c r="C2858" t="s">
        <v>558</v>
      </c>
      <c r="D2858">
        <v>2023</v>
      </c>
      <c r="E2858">
        <v>0</v>
      </c>
      <c r="F2858">
        <v>1000000</v>
      </c>
      <c r="G2858" s="16">
        <v>1</v>
      </c>
      <c r="H2858" s="16">
        <v>1</v>
      </c>
      <c r="I2858" s="16">
        <v>1</v>
      </c>
      <c r="J2858" s="16">
        <v>1</v>
      </c>
      <c r="K2858" s="16">
        <v>1</v>
      </c>
      <c r="L2858" s="16">
        <v>1</v>
      </c>
      <c r="M2858" s="16">
        <v>1</v>
      </c>
    </row>
    <row r="2859" spans="2:13" x14ac:dyDescent="0.25">
      <c r="B2859">
        <v>73</v>
      </c>
      <c r="C2859" t="s">
        <v>558</v>
      </c>
      <c r="D2859">
        <v>2024</v>
      </c>
      <c r="E2859">
        <v>0</v>
      </c>
      <c r="F2859">
        <v>1000000</v>
      </c>
      <c r="G2859" s="16">
        <v>1</v>
      </c>
      <c r="H2859" s="16">
        <v>1</v>
      </c>
      <c r="I2859" s="16">
        <v>1</v>
      </c>
      <c r="J2859" s="16">
        <v>1</v>
      </c>
      <c r="K2859" s="16">
        <v>1</v>
      </c>
      <c r="L2859" s="16">
        <v>1</v>
      </c>
      <c r="M2859" s="16">
        <v>1</v>
      </c>
    </row>
    <row r="2860" spans="2:13" x14ac:dyDescent="0.25">
      <c r="B2860">
        <v>73</v>
      </c>
      <c r="C2860" t="s">
        <v>558</v>
      </c>
      <c r="D2860">
        <v>2025</v>
      </c>
      <c r="E2860">
        <v>0</v>
      </c>
      <c r="F2860">
        <v>1000000</v>
      </c>
      <c r="G2860" s="16">
        <v>1</v>
      </c>
      <c r="H2860" s="16">
        <v>1</v>
      </c>
      <c r="I2860" s="16">
        <v>1</v>
      </c>
      <c r="J2860" s="16">
        <v>1</v>
      </c>
      <c r="K2860" s="16">
        <v>1</v>
      </c>
      <c r="L2860" s="16">
        <v>1</v>
      </c>
      <c r="M2860" s="16">
        <v>1</v>
      </c>
    </row>
    <row r="2861" spans="2:13" x14ac:dyDescent="0.25">
      <c r="B2861">
        <v>73</v>
      </c>
      <c r="C2861" t="s">
        <v>558</v>
      </c>
      <c r="D2861">
        <v>2026</v>
      </c>
      <c r="E2861">
        <v>0</v>
      </c>
      <c r="F2861">
        <v>1000000</v>
      </c>
      <c r="G2861" s="16">
        <v>1</v>
      </c>
      <c r="H2861" s="16">
        <v>1</v>
      </c>
      <c r="I2861" s="16">
        <v>1</v>
      </c>
      <c r="J2861" s="16">
        <v>1</v>
      </c>
      <c r="K2861" s="16">
        <v>1</v>
      </c>
      <c r="L2861" s="16">
        <v>1</v>
      </c>
      <c r="M2861" s="16">
        <v>1</v>
      </c>
    </row>
    <row r="2862" spans="2:13" x14ac:dyDescent="0.25">
      <c r="B2862">
        <v>73</v>
      </c>
      <c r="C2862" t="s">
        <v>558</v>
      </c>
      <c r="D2862">
        <v>2027</v>
      </c>
      <c r="E2862">
        <v>0</v>
      </c>
      <c r="F2862">
        <v>1000000</v>
      </c>
      <c r="G2862" s="16">
        <v>1</v>
      </c>
      <c r="H2862" s="16">
        <v>1</v>
      </c>
      <c r="I2862" s="16">
        <v>1</v>
      </c>
      <c r="J2862" s="16">
        <v>1</v>
      </c>
      <c r="K2862" s="16">
        <v>1</v>
      </c>
      <c r="L2862" s="16">
        <v>1</v>
      </c>
      <c r="M2862" s="16">
        <v>1</v>
      </c>
    </row>
    <row r="2863" spans="2:13" x14ac:dyDescent="0.25">
      <c r="B2863">
        <v>73</v>
      </c>
      <c r="C2863" t="s">
        <v>558</v>
      </c>
      <c r="D2863">
        <v>2028</v>
      </c>
      <c r="E2863">
        <v>0</v>
      </c>
      <c r="F2863">
        <v>1000000</v>
      </c>
      <c r="G2863" s="16">
        <v>1</v>
      </c>
      <c r="H2863" s="16">
        <v>1</v>
      </c>
      <c r="I2863" s="16">
        <v>1</v>
      </c>
      <c r="J2863" s="16">
        <v>1</v>
      </c>
      <c r="K2863" s="16">
        <v>1</v>
      </c>
      <c r="L2863" s="16">
        <v>1</v>
      </c>
      <c r="M2863" s="16">
        <v>1</v>
      </c>
    </row>
    <row r="2864" spans="2:13" x14ac:dyDescent="0.25">
      <c r="B2864">
        <v>73</v>
      </c>
      <c r="C2864" t="s">
        <v>558</v>
      </c>
      <c r="D2864">
        <v>2029</v>
      </c>
      <c r="E2864">
        <v>0</v>
      </c>
      <c r="F2864">
        <v>1000000</v>
      </c>
      <c r="G2864" s="16">
        <v>1</v>
      </c>
      <c r="H2864" s="16">
        <v>1</v>
      </c>
      <c r="I2864" s="16">
        <v>1</v>
      </c>
      <c r="J2864" s="16">
        <v>1</v>
      </c>
      <c r="K2864" s="16">
        <v>1</v>
      </c>
      <c r="L2864" s="16">
        <v>1</v>
      </c>
      <c r="M2864" s="16">
        <v>1</v>
      </c>
    </row>
    <row r="2865" spans="2:13" x14ac:dyDescent="0.25">
      <c r="B2865">
        <v>73</v>
      </c>
      <c r="C2865" t="s">
        <v>558</v>
      </c>
      <c r="D2865">
        <v>2030</v>
      </c>
      <c r="E2865">
        <v>0</v>
      </c>
      <c r="F2865">
        <v>1000000</v>
      </c>
      <c r="G2865" s="16">
        <v>1</v>
      </c>
      <c r="H2865" s="16">
        <v>1</v>
      </c>
      <c r="I2865" s="16">
        <v>1</v>
      </c>
      <c r="J2865" s="16">
        <v>1</v>
      </c>
      <c r="K2865" s="16">
        <v>1</v>
      </c>
      <c r="L2865" s="16">
        <v>1</v>
      </c>
      <c r="M2865" s="16">
        <v>1</v>
      </c>
    </row>
    <row r="2866" spans="2:13" x14ac:dyDescent="0.25">
      <c r="B2866">
        <v>73</v>
      </c>
      <c r="C2866" t="s">
        <v>558</v>
      </c>
      <c r="D2866">
        <v>2031</v>
      </c>
      <c r="E2866">
        <v>0</v>
      </c>
      <c r="F2866">
        <v>1000000</v>
      </c>
      <c r="G2866" s="16">
        <v>1</v>
      </c>
      <c r="H2866" s="16">
        <v>1</v>
      </c>
      <c r="I2866" s="16">
        <v>1</v>
      </c>
      <c r="J2866" s="16">
        <v>1</v>
      </c>
      <c r="K2866" s="16">
        <v>1</v>
      </c>
      <c r="L2866" s="16">
        <v>1</v>
      </c>
      <c r="M2866" s="16">
        <v>1</v>
      </c>
    </row>
    <row r="2867" spans="2:13" x14ac:dyDescent="0.25">
      <c r="B2867">
        <v>73</v>
      </c>
      <c r="C2867" t="s">
        <v>558</v>
      </c>
      <c r="D2867">
        <v>2032</v>
      </c>
      <c r="E2867">
        <v>0</v>
      </c>
      <c r="F2867">
        <v>1000000</v>
      </c>
      <c r="G2867" s="16">
        <v>1</v>
      </c>
      <c r="H2867" s="16">
        <v>1</v>
      </c>
      <c r="I2867" s="16">
        <v>1</v>
      </c>
      <c r="J2867" s="16">
        <v>1</v>
      </c>
      <c r="K2867" s="16">
        <v>1</v>
      </c>
      <c r="L2867" s="16">
        <v>1</v>
      </c>
      <c r="M2867" s="16">
        <v>1</v>
      </c>
    </row>
    <row r="2868" spans="2:13" x14ac:dyDescent="0.25">
      <c r="B2868">
        <v>73</v>
      </c>
      <c r="C2868" t="s">
        <v>558</v>
      </c>
      <c r="D2868">
        <v>2033</v>
      </c>
      <c r="E2868">
        <v>0</v>
      </c>
      <c r="F2868">
        <v>1000000</v>
      </c>
      <c r="G2868" s="16">
        <v>1</v>
      </c>
      <c r="H2868" s="16">
        <v>1</v>
      </c>
      <c r="I2868" s="16">
        <v>1</v>
      </c>
      <c r="J2868" s="16">
        <v>1</v>
      </c>
      <c r="K2868" s="16">
        <v>1</v>
      </c>
      <c r="L2868" s="16">
        <v>1</v>
      </c>
      <c r="M2868" s="16">
        <v>1</v>
      </c>
    </row>
    <row r="2869" spans="2:13" x14ac:dyDescent="0.25">
      <c r="B2869">
        <v>73</v>
      </c>
      <c r="C2869" t="s">
        <v>558</v>
      </c>
      <c r="D2869">
        <v>2034</v>
      </c>
      <c r="E2869">
        <v>0</v>
      </c>
      <c r="F2869">
        <v>1000000</v>
      </c>
      <c r="G2869" s="16">
        <v>1</v>
      </c>
      <c r="H2869" s="16">
        <v>1</v>
      </c>
      <c r="I2869" s="16">
        <v>1</v>
      </c>
      <c r="J2869" s="16">
        <v>1</v>
      </c>
      <c r="K2869" s="16">
        <v>1</v>
      </c>
      <c r="L2869" s="16">
        <v>1</v>
      </c>
      <c r="M2869" s="16">
        <v>1</v>
      </c>
    </row>
    <row r="2870" spans="2:13" x14ac:dyDescent="0.25">
      <c r="B2870">
        <v>73</v>
      </c>
      <c r="C2870" t="s">
        <v>558</v>
      </c>
      <c r="D2870">
        <v>2035</v>
      </c>
      <c r="E2870">
        <v>0</v>
      </c>
      <c r="F2870">
        <v>1000000</v>
      </c>
      <c r="G2870" s="16">
        <v>1</v>
      </c>
      <c r="H2870" s="16">
        <v>1</v>
      </c>
      <c r="I2870" s="16">
        <v>1</v>
      </c>
      <c r="J2870" s="16">
        <v>1</v>
      </c>
      <c r="K2870" s="16">
        <v>1</v>
      </c>
      <c r="L2870" s="16">
        <v>1</v>
      </c>
      <c r="M2870" s="16">
        <v>1</v>
      </c>
    </row>
    <row r="2871" spans="2:13" x14ac:dyDescent="0.25">
      <c r="B2871">
        <v>73</v>
      </c>
      <c r="C2871" t="s">
        <v>558</v>
      </c>
      <c r="D2871">
        <v>2036</v>
      </c>
      <c r="E2871">
        <v>0</v>
      </c>
      <c r="F2871">
        <v>1000000</v>
      </c>
      <c r="G2871" s="16">
        <v>1</v>
      </c>
      <c r="H2871" s="16">
        <v>1</v>
      </c>
      <c r="I2871" s="16">
        <v>1</v>
      </c>
      <c r="J2871" s="16">
        <v>1</v>
      </c>
      <c r="K2871" s="16">
        <v>1</v>
      </c>
      <c r="L2871" s="16">
        <v>1</v>
      </c>
      <c r="M2871" s="16">
        <v>1</v>
      </c>
    </row>
    <row r="2872" spans="2:13" x14ac:dyDescent="0.25">
      <c r="B2872">
        <v>73</v>
      </c>
      <c r="C2872" t="s">
        <v>558</v>
      </c>
      <c r="D2872">
        <v>2037</v>
      </c>
      <c r="E2872">
        <v>0</v>
      </c>
      <c r="F2872">
        <v>1000000</v>
      </c>
      <c r="G2872" s="16">
        <v>1</v>
      </c>
      <c r="H2872" s="16">
        <v>1</v>
      </c>
      <c r="I2872" s="16">
        <v>1</v>
      </c>
      <c r="J2872" s="16">
        <v>1</v>
      </c>
      <c r="K2872" s="16">
        <v>1</v>
      </c>
      <c r="L2872" s="16">
        <v>1</v>
      </c>
      <c r="M2872" s="16">
        <v>1</v>
      </c>
    </row>
    <row r="2873" spans="2:13" x14ac:dyDescent="0.25">
      <c r="B2873">
        <v>73</v>
      </c>
      <c r="C2873" t="s">
        <v>558</v>
      </c>
      <c r="D2873">
        <v>2038</v>
      </c>
      <c r="E2873">
        <v>0</v>
      </c>
      <c r="F2873">
        <v>1000000</v>
      </c>
      <c r="G2873" s="16">
        <v>1</v>
      </c>
      <c r="H2873" s="16">
        <v>1</v>
      </c>
      <c r="I2873" s="16">
        <v>1</v>
      </c>
      <c r="J2873" s="16">
        <v>1</v>
      </c>
      <c r="K2873" s="16">
        <v>1</v>
      </c>
      <c r="L2873" s="16">
        <v>1</v>
      </c>
      <c r="M2873" s="16">
        <v>1</v>
      </c>
    </row>
    <row r="2874" spans="2:13" x14ac:dyDescent="0.25">
      <c r="B2874">
        <v>73</v>
      </c>
      <c r="C2874" t="s">
        <v>558</v>
      </c>
      <c r="D2874">
        <v>2039</v>
      </c>
      <c r="E2874">
        <v>0</v>
      </c>
      <c r="F2874">
        <v>1000000</v>
      </c>
      <c r="G2874" s="16">
        <v>1</v>
      </c>
      <c r="H2874" s="16">
        <v>1</v>
      </c>
      <c r="I2874" s="16">
        <v>1</v>
      </c>
      <c r="J2874" s="16">
        <v>1</v>
      </c>
      <c r="K2874" s="16">
        <v>1</v>
      </c>
      <c r="L2874" s="16">
        <v>1</v>
      </c>
      <c r="M2874" s="16">
        <v>1</v>
      </c>
    </row>
    <row r="2875" spans="2:13" x14ac:dyDescent="0.25">
      <c r="B2875">
        <v>73</v>
      </c>
      <c r="C2875" t="s">
        <v>558</v>
      </c>
      <c r="D2875">
        <v>2040</v>
      </c>
      <c r="E2875">
        <v>0</v>
      </c>
      <c r="F2875">
        <v>1000000</v>
      </c>
      <c r="G2875" s="16">
        <v>1</v>
      </c>
      <c r="H2875" s="16">
        <v>1</v>
      </c>
      <c r="I2875" s="16">
        <v>1</v>
      </c>
      <c r="J2875" s="16">
        <v>1</v>
      </c>
      <c r="K2875" s="16">
        <v>1</v>
      </c>
      <c r="L2875" s="16">
        <v>1</v>
      </c>
      <c r="M2875" s="16">
        <v>1</v>
      </c>
    </row>
    <row r="2876" spans="2:13" x14ac:dyDescent="0.25">
      <c r="B2876">
        <v>73</v>
      </c>
      <c r="C2876" t="s">
        <v>558</v>
      </c>
      <c r="D2876">
        <v>2041</v>
      </c>
      <c r="E2876">
        <v>0</v>
      </c>
      <c r="F2876">
        <v>1000000</v>
      </c>
      <c r="G2876" s="16">
        <v>1</v>
      </c>
      <c r="H2876" s="16">
        <v>1</v>
      </c>
      <c r="I2876" s="16">
        <v>1</v>
      </c>
      <c r="J2876" s="16">
        <v>1</v>
      </c>
      <c r="K2876" s="16">
        <v>1</v>
      </c>
      <c r="L2876" s="16">
        <v>1</v>
      </c>
      <c r="M2876" s="16">
        <v>1</v>
      </c>
    </row>
    <row r="2877" spans="2:13" x14ac:dyDescent="0.25">
      <c r="B2877">
        <v>73</v>
      </c>
      <c r="C2877" t="s">
        <v>558</v>
      </c>
      <c r="D2877">
        <v>2042</v>
      </c>
      <c r="E2877">
        <v>0</v>
      </c>
      <c r="F2877">
        <v>1000000</v>
      </c>
      <c r="G2877" s="16">
        <v>1</v>
      </c>
      <c r="H2877" s="16">
        <v>1</v>
      </c>
      <c r="I2877" s="16">
        <v>1</v>
      </c>
      <c r="J2877" s="16">
        <v>1</v>
      </c>
      <c r="K2877" s="16">
        <v>1</v>
      </c>
      <c r="L2877" s="16">
        <v>1</v>
      </c>
      <c r="M2877" s="16">
        <v>1</v>
      </c>
    </row>
    <row r="2878" spans="2:13" x14ac:dyDescent="0.25">
      <c r="B2878">
        <v>73</v>
      </c>
      <c r="C2878" t="s">
        <v>558</v>
      </c>
      <c r="D2878">
        <v>2043</v>
      </c>
      <c r="E2878">
        <v>0</v>
      </c>
      <c r="F2878">
        <v>1000000</v>
      </c>
      <c r="G2878" s="16">
        <v>1</v>
      </c>
      <c r="H2878" s="16">
        <v>1</v>
      </c>
      <c r="I2878" s="16">
        <v>1</v>
      </c>
      <c r="J2878" s="16">
        <v>1</v>
      </c>
      <c r="K2878" s="16">
        <v>1</v>
      </c>
      <c r="L2878" s="16">
        <v>1</v>
      </c>
      <c r="M2878" s="16">
        <v>1</v>
      </c>
    </row>
    <row r="2879" spans="2:13" x14ac:dyDescent="0.25">
      <c r="B2879">
        <v>73</v>
      </c>
      <c r="C2879" t="s">
        <v>558</v>
      </c>
      <c r="D2879">
        <v>2044</v>
      </c>
      <c r="E2879">
        <v>0</v>
      </c>
      <c r="F2879">
        <v>1000000</v>
      </c>
      <c r="G2879" s="16">
        <v>1</v>
      </c>
      <c r="H2879" s="16">
        <v>1</v>
      </c>
      <c r="I2879" s="16">
        <v>1</v>
      </c>
      <c r="J2879" s="16">
        <v>1</v>
      </c>
      <c r="K2879" s="16">
        <v>1</v>
      </c>
      <c r="L2879" s="16">
        <v>1</v>
      </c>
      <c r="M2879" s="16">
        <v>1</v>
      </c>
    </row>
    <row r="2880" spans="2:13" x14ac:dyDescent="0.25">
      <c r="B2880">
        <v>73</v>
      </c>
      <c r="C2880" t="s">
        <v>558</v>
      </c>
      <c r="D2880">
        <v>2045</v>
      </c>
      <c r="E2880">
        <v>0</v>
      </c>
      <c r="F2880">
        <v>1000000</v>
      </c>
      <c r="G2880" s="16">
        <v>1</v>
      </c>
      <c r="H2880" s="16">
        <v>1</v>
      </c>
      <c r="I2880" s="16">
        <v>1</v>
      </c>
      <c r="J2880" s="16">
        <v>1</v>
      </c>
      <c r="K2880" s="16">
        <v>1</v>
      </c>
      <c r="L2880" s="16">
        <v>1</v>
      </c>
      <c r="M2880" s="16">
        <v>1</v>
      </c>
    </row>
    <row r="2881" spans="2:13" x14ac:dyDescent="0.25">
      <c r="B2881">
        <v>73</v>
      </c>
      <c r="C2881" t="s">
        <v>558</v>
      </c>
      <c r="D2881">
        <v>2046</v>
      </c>
      <c r="E2881">
        <v>0</v>
      </c>
      <c r="F2881">
        <v>1000000</v>
      </c>
      <c r="G2881" s="16">
        <v>1</v>
      </c>
      <c r="H2881" s="16">
        <v>1</v>
      </c>
      <c r="I2881" s="16">
        <v>1</v>
      </c>
      <c r="J2881" s="16">
        <v>1</v>
      </c>
      <c r="K2881" s="16">
        <v>1</v>
      </c>
      <c r="L2881" s="16">
        <v>1</v>
      </c>
      <c r="M2881" s="16">
        <v>1</v>
      </c>
    </row>
    <row r="2882" spans="2:13" x14ac:dyDescent="0.25">
      <c r="B2882">
        <v>73</v>
      </c>
      <c r="C2882" t="s">
        <v>558</v>
      </c>
      <c r="D2882">
        <v>2047</v>
      </c>
      <c r="E2882">
        <v>0</v>
      </c>
      <c r="F2882">
        <v>1000000</v>
      </c>
      <c r="G2882" s="16">
        <v>1</v>
      </c>
      <c r="H2882" s="16">
        <v>1</v>
      </c>
      <c r="I2882" s="16">
        <v>1</v>
      </c>
      <c r="J2882" s="16">
        <v>1</v>
      </c>
      <c r="K2882" s="16">
        <v>1</v>
      </c>
      <c r="L2882" s="16">
        <v>1</v>
      </c>
      <c r="M2882" s="16">
        <v>1</v>
      </c>
    </row>
    <row r="2883" spans="2:13" x14ac:dyDescent="0.25">
      <c r="B2883">
        <v>73</v>
      </c>
      <c r="C2883" t="s">
        <v>558</v>
      </c>
      <c r="D2883">
        <v>2048</v>
      </c>
      <c r="E2883">
        <v>0</v>
      </c>
      <c r="F2883">
        <v>1000000</v>
      </c>
      <c r="G2883" s="16">
        <v>1</v>
      </c>
      <c r="H2883" s="16">
        <v>1</v>
      </c>
      <c r="I2883" s="16">
        <v>1</v>
      </c>
      <c r="J2883" s="16">
        <v>1</v>
      </c>
      <c r="K2883" s="16">
        <v>1</v>
      </c>
      <c r="L2883" s="16">
        <v>1</v>
      </c>
      <c r="M2883" s="16">
        <v>1</v>
      </c>
    </row>
    <row r="2884" spans="2:13" x14ac:dyDescent="0.25">
      <c r="B2884">
        <v>73</v>
      </c>
      <c r="C2884" t="s">
        <v>558</v>
      </c>
      <c r="D2884">
        <v>2049</v>
      </c>
      <c r="E2884">
        <v>0</v>
      </c>
      <c r="F2884">
        <v>1000000</v>
      </c>
      <c r="G2884" s="16">
        <v>1</v>
      </c>
      <c r="H2884" s="16">
        <v>1</v>
      </c>
      <c r="I2884" s="16">
        <v>1</v>
      </c>
      <c r="J2884" s="16">
        <v>1</v>
      </c>
      <c r="K2884" s="16">
        <v>1</v>
      </c>
      <c r="L2884" s="16">
        <v>1</v>
      </c>
      <c r="M2884" s="16">
        <v>1</v>
      </c>
    </row>
    <row r="2885" spans="2:13" x14ac:dyDescent="0.25">
      <c r="B2885">
        <v>73</v>
      </c>
      <c r="C2885" t="s">
        <v>558</v>
      </c>
      <c r="D2885">
        <v>2050</v>
      </c>
      <c r="E2885">
        <v>0</v>
      </c>
      <c r="F2885">
        <v>1000000</v>
      </c>
      <c r="G2885" s="16">
        <v>1</v>
      </c>
      <c r="H2885" s="16">
        <v>1</v>
      </c>
      <c r="I2885" s="16">
        <v>1</v>
      </c>
      <c r="J2885" s="16">
        <v>1</v>
      </c>
      <c r="K2885" s="16">
        <v>1</v>
      </c>
      <c r="L2885" s="16">
        <v>1</v>
      </c>
      <c r="M2885" s="16">
        <v>1</v>
      </c>
    </row>
    <row r="2886" spans="2:13" x14ac:dyDescent="0.25">
      <c r="B2886">
        <v>74</v>
      </c>
      <c r="C2886" t="s">
        <v>550</v>
      </c>
      <c r="D2886">
        <v>2020</v>
      </c>
      <c r="E2886">
        <v>0</v>
      </c>
      <c r="F2886">
        <v>1000000</v>
      </c>
      <c r="G2886" s="16">
        <v>1</v>
      </c>
      <c r="H2886" s="16">
        <v>1</v>
      </c>
      <c r="I2886" s="16">
        <v>1</v>
      </c>
      <c r="J2886" s="16">
        <v>1</v>
      </c>
      <c r="K2886" s="16">
        <v>1</v>
      </c>
      <c r="L2886" s="16">
        <v>1</v>
      </c>
      <c r="M2886" s="16">
        <v>1</v>
      </c>
    </row>
    <row r="2887" spans="2:13" x14ac:dyDescent="0.25">
      <c r="B2887">
        <v>74</v>
      </c>
      <c r="C2887" t="s">
        <v>550</v>
      </c>
      <c r="D2887">
        <v>2021</v>
      </c>
      <c r="E2887">
        <v>0</v>
      </c>
      <c r="F2887">
        <v>1000000</v>
      </c>
      <c r="G2887" s="16">
        <v>1</v>
      </c>
      <c r="H2887" s="16">
        <v>1</v>
      </c>
      <c r="I2887" s="16">
        <v>1</v>
      </c>
      <c r="J2887" s="16">
        <v>1</v>
      </c>
      <c r="K2887" s="16">
        <v>1</v>
      </c>
      <c r="L2887" s="16">
        <v>1</v>
      </c>
      <c r="M2887" s="16">
        <v>1</v>
      </c>
    </row>
    <row r="2888" spans="2:13" x14ac:dyDescent="0.25">
      <c r="B2888">
        <v>74</v>
      </c>
      <c r="C2888" t="s">
        <v>550</v>
      </c>
      <c r="D2888">
        <v>2022</v>
      </c>
      <c r="E2888">
        <v>0</v>
      </c>
      <c r="F2888">
        <v>1000000</v>
      </c>
      <c r="G2888" s="16">
        <v>1</v>
      </c>
      <c r="H2888" s="16">
        <v>1</v>
      </c>
      <c r="I2888" s="16">
        <v>1</v>
      </c>
      <c r="J2888" s="16">
        <v>1</v>
      </c>
      <c r="K2888" s="16">
        <v>1</v>
      </c>
      <c r="L2888" s="16">
        <v>1</v>
      </c>
      <c r="M2888" s="16">
        <v>1</v>
      </c>
    </row>
    <row r="2889" spans="2:13" x14ac:dyDescent="0.25">
      <c r="B2889">
        <v>74</v>
      </c>
      <c r="C2889" t="s">
        <v>550</v>
      </c>
      <c r="D2889">
        <v>2023</v>
      </c>
      <c r="E2889">
        <v>0</v>
      </c>
      <c r="F2889">
        <v>1000000</v>
      </c>
      <c r="G2889" s="16">
        <v>1</v>
      </c>
      <c r="H2889" s="16">
        <v>1</v>
      </c>
      <c r="I2889" s="16">
        <v>1</v>
      </c>
      <c r="J2889" s="16">
        <v>1</v>
      </c>
      <c r="K2889" s="16">
        <v>1</v>
      </c>
      <c r="L2889" s="16">
        <v>1</v>
      </c>
      <c r="M2889" s="16">
        <v>1</v>
      </c>
    </row>
    <row r="2890" spans="2:13" x14ac:dyDescent="0.25">
      <c r="B2890">
        <v>74</v>
      </c>
      <c r="C2890" t="s">
        <v>550</v>
      </c>
      <c r="D2890">
        <v>2024</v>
      </c>
      <c r="E2890">
        <v>0</v>
      </c>
      <c r="F2890">
        <v>1000000</v>
      </c>
      <c r="G2890" s="16">
        <v>1</v>
      </c>
      <c r="H2890" s="16">
        <v>1</v>
      </c>
      <c r="I2890" s="16">
        <v>1</v>
      </c>
      <c r="J2890" s="16">
        <v>1</v>
      </c>
      <c r="K2890" s="16">
        <v>1</v>
      </c>
      <c r="L2890" s="16">
        <v>1</v>
      </c>
      <c r="M2890" s="16">
        <v>1</v>
      </c>
    </row>
    <row r="2891" spans="2:13" x14ac:dyDescent="0.25">
      <c r="B2891">
        <v>74</v>
      </c>
      <c r="C2891" t="s">
        <v>550</v>
      </c>
      <c r="D2891">
        <v>2025</v>
      </c>
      <c r="E2891">
        <v>0</v>
      </c>
      <c r="F2891">
        <v>1000000</v>
      </c>
      <c r="G2891" s="16">
        <v>1</v>
      </c>
      <c r="H2891" s="16">
        <v>1</v>
      </c>
      <c r="I2891" s="16">
        <v>1</v>
      </c>
      <c r="J2891" s="16">
        <v>1</v>
      </c>
      <c r="K2891" s="16">
        <v>1</v>
      </c>
      <c r="L2891" s="16">
        <v>1</v>
      </c>
      <c r="M2891" s="16">
        <v>1</v>
      </c>
    </row>
    <row r="2892" spans="2:13" x14ac:dyDescent="0.25">
      <c r="B2892">
        <v>74</v>
      </c>
      <c r="C2892" t="s">
        <v>550</v>
      </c>
      <c r="D2892">
        <v>2026</v>
      </c>
      <c r="E2892">
        <v>0</v>
      </c>
      <c r="F2892">
        <v>1000000</v>
      </c>
      <c r="G2892" s="16">
        <v>1</v>
      </c>
      <c r="H2892" s="16">
        <v>1</v>
      </c>
      <c r="I2892" s="16">
        <v>1</v>
      </c>
      <c r="J2892" s="16">
        <v>1</v>
      </c>
      <c r="K2892" s="16">
        <v>1</v>
      </c>
      <c r="L2892" s="16">
        <v>1</v>
      </c>
      <c r="M2892" s="16">
        <v>1</v>
      </c>
    </row>
    <row r="2893" spans="2:13" x14ac:dyDescent="0.25">
      <c r="B2893">
        <v>74</v>
      </c>
      <c r="C2893" t="s">
        <v>550</v>
      </c>
      <c r="D2893">
        <v>2027</v>
      </c>
      <c r="E2893">
        <v>0</v>
      </c>
      <c r="F2893">
        <v>1000000</v>
      </c>
      <c r="G2893" s="16">
        <v>1</v>
      </c>
      <c r="H2893" s="16">
        <v>1</v>
      </c>
      <c r="I2893" s="16">
        <v>1</v>
      </c>
      <c r="J2893" s="16">
        <v>1</v>
      </c>
      <c r="K2893" s="16">
        <v>1</v>
      </c>
      <c r="L2893" s="16">
        <v>1</v>
      </c>
      <c r="M2893" s="16">
        <v>1</v>
      </c>
    </row>
    <row r="2894" spans="2:13" x14ac:dyDescent="0.25">
      <c r="B2894">
        <v>74</v>
      </c>
      <c r="C2894" t="s">
        <v>550</v>
      </c>
      <c r="D2894">
        <v>2028</v>
      </c>
      <c r="E2894">
        <v>0</v>
      </c>
      <c r="F2894">
        <v>1000000</v>
      </c>
      <c r="G2894" s="16">
        <v>1</v>
      </c>
      <c r="H2894" s="16">
        <v>1</v>
      </c>
      <c r="I2894" s="16">
        <v>1</v>
      </c>
      <c r="J2894" s="16">
        <v>1</v>
      </c>
      <c r="K2894" s="16">
        <v>1</v>
      </c>
      <c r="L2894" s="16">
        <v>1</v>
      </c>
      <c r="M2894" s="16">
        <v>1</v>
      </c>
    </row>
    <row r="2895" spans="2:13" x14ac:dyDescent="0.25">
      <c r="B2895">
        <v>74</v>
      </c>
      <c r="C2895" t="s">
        <v>550</v>
      </c>
      <c r="D2895">
        <v>2029</v>
      </c>
      <c r="E2895">
        <v>0</v>
      </c>
      <c r="F2895">
        <v>1000000</v>
      </c>
      <c r="G2895" s="16">
        <v>1</v>
      </c>
      <c r="H2895" s="16">
        <v>1</v>
      </c>
      <c r="I2895" s="16">
        <v>1</v>
      </c>
      <c r="J2895" s="16">
        <v>1</v>
      </c>
      <c r="K2895" s="16">
        <v>1</v>
      </c>
      <c r="L2895" s="16">
        <v>1</v>
      </c>
      <c r="M2895" s="16">
        <v>1</v>
      </c>
    </row>
    <row r="2896" spans="2:13" x14ac:dyDescent="0.25">
      <c r="B2896">
        <v>74</v>
      </c>
      <c r="C2896" t="s">
        <v>550</v>
      </c>
      <c r="D2896">
        <v>2030</v>
      </c>
      <c r="E2896">
        <v>0</v>
      </c>
      <c r="F2896">
        <v>1000000</v>
      </c>
      <c r="G2896" s="16">
        <v>1</v>
      </c>
      <c r="H2896" s="16">
        <v>1</v>
      </c>
      <c r="I2896" s="16">
        <v>1</v>
      </c>
      <c r="J2896" s="16">
        <v>1</v>
      </c>
      <c r="K2896" s="16">
        <v>1</v>
      </c>
      <c r="L2896" s="16">
        <v>1</v>
      </c>
      <c r="M2896" s="16">
        <v>1</v>
      </c>
    </row>
    <row r="2897" spans="2:13" x14ac:dyDescent="0.25">
      <c r="B2897">
        <v>74</v>
      </c>
      <c r="C2897" t="s">
        <v>550</v>
      </c>
      <c r="D2897">
        <v>2031</v>
      </c>
      <c r="E2897">
        <v>0</v>
      </c>
      <c r="F2897">
        <v>1000000</v>
      </c>
      <c r="G2897" s="16">
        <v>1</v>
      </c>
      <c r="H2897" s="16">
        <v>1</v>
      </c>
      <c r="I2897" s="16">
        <v>1</v>
      </c>
      <c r="J2897" s="16">
        <v>1</v>
      </c>
      <c r="K2897" s="16">
        <v>1</v>
      </c>
      <c r="L2897" s="16">
        <v>1</v>
      </c>
      <c r="M2897" s="16">
        <v>1</v>
      </c>
    </row>
    <row r="2898" spans="2:13" x14ac:dyDescent="0.25">
      <c r="B2898">
        <v>74</v>
      </c>
      <c r="C2898" t="s">
        <v>550</v>
      </c>
      <c r="D2898">
        <v>2032</v>
      </c>
      <c r="E2898">
        <v>0</v>
      </c>
      <c r="F2898">
        <v>1000000</v>
      </c>
      <c r="G2898" s="16">
        <v>1</v>
      </c>
      <c r="H2898" s="16">
        <v>1</v>
      </c>
      <c r="I2898" s="16">
        <v>1</v>
      </c>
      <c r="J2898" s="16">
        <v>1</v>
      </c>
      <c r="K2898" s="16">
        <v>1</v>
      </c>
      <c r="L2898" s="16">
        <v>1</v>
      </c>
      <c r="M2898" s="16">
        <v>1</v>
      </c>
    </row>
    <row r="2899" spans="2:13" x14ac:dyDescent="0.25">
      <c r="B2899">
        <v>74</v>
      </c>
      <c r="C2899" t="s">
        <v>550</v>
      </c>
      <c r="D2899">
        <v>2033</v>
      </c>
      <c r="E2899">
        <v>0</v>
      </c>
      <c r="F2899">
        <v>1000000</v>
      </c>
      <c r="G2899" s="16">
        <v>1</v>
      </c>
      <c r="H2899" s="16">
        <v>1</v>
      </c>
      <c r="I2899" s="16">
        <v>1</v>
      </c>
      <c r="J2899" s="16">
        <v>1</v>
      </c>
      <c r="K2899" s="16">
        <v>1</v>
      </c>
      <c r="L2899" s="16">
        <v>1</v>
      </c>
      <c r="M2899" s="16">
        <v>1</v>
      </c>
    </row>
    <row r="2900" spans="2:13" x14ac:dyDescent="0.25">
      <c r="B2900">
        <v>74</v>
      </c>
      <c r="C2900" t="s">
        <v>550</v>
      </c>
      <c r="D2900">
        <v>2034</v>
      </c>
      <c r="E2900">
        <v>0</v>
      </c>
      <c r="F2900">
        <v>1000000</v>
      </c>
      <c r="G2900" s="16">
        <v>1</v>
      </c>
      <c r="H2900" s="16">
        <v>1</v>
      </c>
      <c r="I2900" s="16">
        <v>1</v>
      </c>
      <c r="J2900" s="16">
        <v>1</v>
      </c>
      <c r="K2900" s="16">
        <v>1</v>
      </c>
      <c r="L2900" s="16">
        <v>1</v>
      </c>
      <c r="M2900" s="16">
        <v>1</v>
      </c>
    </row>
    <row r="2901" spans="2:13" x14ac:dyDescent="0.25">
      <c r="B2901">
        <v>74</v>
      </c>
      <c r="C2901" t="s">
        <v>550</v>
      </c>
      <c r="D2901">
        <v>2035</v>
      </c>
      <c r="E2901">
        <v>0</v>
      </c>
      <c r="F2901">
        <v>1000000</v>
      </c>
      <c r="G2901" s="16">
        <v>1</v>
      </c>
      <c r="H2901" s="16">
        <v>1</v>
      </c>
      <c r="I2901" s="16">
        <v>1</v>
      </c>
      <c r="J2901" s="16">
        <v>1</v>
      </c>
      <c r="K2901" s="16">
        <v>1</v>
      </c>
      <c r="L2901" s="16">
        <v>1</v>
      </c>
      <c r="M2901" s="16">
        <v>1</v>
      </c>
    </row>
    <row r="2902" spans="2:13" x14ac:dyDescent="0.25">
      <c r="B2902">
        <v>74</v>
      </c>
      <c r="C2902" t="s">
        <v>550</v>
      </c>
      <c r="D2902">
        <v>2036</v>
      </c>
      <c r="E2902">
        <v>0</v>
      </c>
      <c r="F2902">
        <v>1000000</v>
      </c>
      <c r="G2902" s="16">
        <v>1</v>
      </c>
      <c r="H2902" s="16">
        <v>1</v>
      </c>
      <c r="I2902" s="16">
        <v>1</v>
      </c>
      <c r="J2902" s="16">
        <v>1</v>
      </c>
      <c r="K2902" s="16">
        <v>1</v>
      </c>
      <c r="L2902" s="16">
        <v>1</v>
      </c>
      <c r="M2902" s="16">
        <v>1</v>
      </c>
    </row>
    <row r="2903" spans="2:13" x14ac:dyDescent="0.25">
      <c r="B2903">
        <v>74</v>
      </c>
      <c r="C2903" t="s">
        <v>550</v>
      </c>
      <c r="D2903">
        <v>2037</v>
      </c>
      <c r="E2903">
        <v>0</v>
      </c>
      <c r="F2903">
        <v>1000000</v>
      </c>
      <c r="G2903" s="16">
        <v>1</v>
      </c>
      <c r="H2903" s="16">
        <v>1</v>
      </c>
      <c r="I2903" s="16">
        <v>1</v>
      </c>
      <c r="J2903" s="16">
        <v>1</v>
      </c>
      <c r="K2903" s="16">
        <v>1</v>
      </c>
      <c r="L2903" s="16">
        <v>1</v>
      </c>
      <c r="M2903" s="16">
        <v>1</v>
      </c>
    </row>
    <row r="2904" spans="2:13" x14ac:dyDescent="0.25">
      <c r="B2904">
        <v>74</v>
      </c>
      <c r="C2904" t="s">
        <v>550</v>
      </c>
      <c r="D2904">
        <v>2038</v>
      </c>
      <c r="E2904">
        <v>0</v>
      </c>
      <c r="F2904">
        <v>1000000</v>
      </c>
      <c r="G2904" s="16">
        <v>1</v>
      </c>
      <c r="H2904" s="16">
        <v>1</v>
      </c>
      <c r="I2904" s="16">
        <v>1</v>
      </c>
      <c r="J2904" s="16">
        <v>1</v>
      </c>
      <c r="K2904" s="16">
        <v>1</v>
      </c>
      <c r="L2904" s="16">
        <v>1</v>
      </c>
      <c r="M2904" s="16">
        <v>1</v>
      </c>
    </row>
    <row r="2905" spans="2:13" x14ac:dyDescent="0.25">
      <c r="B2905">
        <v>74</v>
      </c>
      <c r="C2905" t="s">
        <v>550</v>
      </c>
      <c r="D2905">
        <v>2039</v>
      </c>
      <c r="E2905">
        <v>0</v>
      </c>
      <c r="F2905">
        <v>1000000</v>
      </c>
      <c r="G2905" s="16">
        <v>1</v>
      </c>
      <c r="H2905" s="16">
        <v>1</v>
      </c>
      <c r="I2905" s="16">
        <v>1</v>
      </c>
      <c r="J2905" s="16">
        <v>1</v>
      </c>
      <c r="K2905" s="16">
        <v>1</v>
      </c>
      <c r="L2905" s="16">
        <v>1</v>
      </c>
      <c r="M2905" s="16">
        <v>1</v>
      </c>
    </row>
    <row r="2906" spans="2:13" x14ac:dyDescent="0.25">
      <c r="B2906">
        <v>74</v>
      </c>
      <c r="C2906" t="s">
        <v>550</v>
      </c>
      <c r="D2906">
        <v>2040</v>
      </c>
      <c r="E2906">
        <v>0</v>
      </c>
      <c r="F2906">
        <v>1000000</v>
      </c>
      <c r="G2906" s="16">
        <v>1</v>
      </c>
      <c r="H2906" s="16">
        <v>1</v>
      </c>
      <c r="I2906" s="16">
        <v>1</v>
      </c>
      <c r="J2906" s="16">
        <v>1</v>
      </c>
      <c r="K2906" s="16">
        <v>1</v>
      </c>
      <c r="L2906" s="16">
        <v>1</v>
      </c>
      <c r="M2906" s="16">
        <v>1</v>
      </c>
    </row>
    <row r="2907" spans="2:13" x14ac:dyDescent="0.25">
      <c r="B2907">
        <v>74</v>
      </c>
      <c r="C2907" t="s">
        <v>550</v>
      </c>
      <c r="D2907">
        <v>2041</v>
      </c>
      <c r="E2907">
        <v>0</v>
      </c>
      <c r="F2907">
        <v>1000000</v>
      </c>
      <c r="G2907" s="16">
        <v>1</v>
      </c>
      <c r="H2907" s="16">
        <v>1</v>
      </c>
      <c r="I2907" s="16">
        <v>1</v>
      </c>
      <c r="J2907" s="16">
        <v>1</v>
      </c>
      <c r="K2907" s="16">
        <v>1</v>
      </c>
      <c r="L2907" s="16">
        <v>1</v>
      </c>
      <c r="M2907" s="16">
        <v>1</v>
      </c>
    </row>
    <row r="2908" spans="2:13" x14ac:dyDescent="0.25">
      <c r="B2908">
        <v>74</v>
      </c>
      <c r="C2908" t="s">
        <v>550</v>
      </c>
      <c r="D2908">
        <v>2042</v>
      </c>
      <c r="E2908">
        <v>0</v>
      </c>
      <c r="F2908">
        <v>1000000</v>
      </c>
      <c r="G2908" s="16">
        <v>1</v>
      </c>
      <c r="H2908" s="16">
        <v>1</v>
      </c>
      <c r="I2908" s="16">
        <v>1</v>
      </c>
      <c r="J2908" s="16">
        <v>1</v>
      </c>
      <c r="K2908" s="16">
        <v>1</v>
      </c>
      <c r="L2908" s="16">
        <v>1</v>
      </c>
      <c r="M2908" s="16">
        <v>1</v>
      </c>
    </row>
    <row r="2909" spans="2:13" x14ac:dyDescent="0.25">
      <c r="B2909">
        <v>74</v>
      </c>
      <c r="C2909" t="s">
        <v>550</v>
      </c>
      <c r="D2909">
        <v>2043</v>
      </c>
      <c r="E2909">
        <v>0</v>
      </c>
      <c r="F2909">
        <v>1000000</v>
      </c>
      <c r="G2909" s="16">
        <v>1</v>
      </c>
      <c r="H2909" s="16">
        <v>1</v>
      </c>
      <c r="I2909" s="16">
        <v>1</v>
      </c>
      <c r="J2909" s="16">
        <v>1</v>
      </c>
      <c r="K2909" s="16">
        <v>1</v>
      </c>
      <c r="L2909" s="16">
        <v>1</v>
      </c>
      <c r="M2909" s="16">
        <v>1</v>
      </c>
    </row>
    <row r="2910" spans="2:13" x14ac:dyDescent="0.25">
      <c r="B2910">
        <v>74</v>
      </c>
      <c r="C2910" t="s">
        <v>550</v>
      </c>
      <c r="D2910">
        <v>2044</v>
      </c>
      <c r="E2910">
        <v>0</v>
      </c>
      <c r="F2910">
        <v>1000000</v>
      </c>
      <c r="G2910" s="16">
        <v>1</v>
      </c>
      <c r="H2910" s="16">
        <v>1</v>
      </c>
      <c r="I2910" s="16">
        <v>1</v>
      </c>
      <c r="J2910" s="16">
        <v>1</v>
      </c>
      <c r="K2910" s="16">
        <v>1</v>
      </c>
      <c r="L2910" s="16">
        <v>1</v>
      </c>
      <c r="M2910" s="16">
        <v>1</v>
      </c>
    </row>
    <row r="2911" spans="2:13" x14ac:dyDescent="0.25">
      <c r="B2911">
        <v>74</v>
      </c>
      <c r="C2911" t="s">
        <v>550</v>
      </c>
      <c r="D2911">
        <v>2045</v>
      </c>
      <c r="E2911">
        <v>0</v>
      </c>
      <c r="F2911">
        <v>1000000</v>
      </c>
      <c r="G2911" s="16">
        <v>1</v>
      </c>
      <c r="H2911" s="16">
        <v>1</v>
      </c>
      <c r="I2911" s="16">
        <v>1</v>
      </c>
      <c r="J2911" s="16">
        <v>1</v>
      </c>
      <c r="K2911" s="16">
        <v>1</v>
      </c>
      <c r="L2911" s="16">
        <v>1</v>
      </c>
      <c r="M2911" s="16">
        <v>1</v>
      </c>
    </row>
    <row r="2912" spans="2:13" x14ac:dyDescent="0.25">
      <c r="B2912">
        <v>74</v>
      </c>
      <c r="C2912" t="s">
        <v>550</v>
      </c>
      <c r="D2912">
        <v>2046</v>
      </c>
      <c r="E2912">
        <v>0</v>
      </c>
      <c r="F2912">
        <v>1000000</v>
      </c>
      <c r="G2912" s="16">
        <v>1</v>
      </c>
      <c r="H2912" s="16">
        <v>1</v>
      </c>
      <c r="I2912" s="16">
        <v>1</v>
      </c>
      <c r="J2912" s="16">
        <v>1</v>
      </c>
      <c r="K2912" s="16">
        <v>1</v>
      </c>
      <c r="L2912" s="16">
        <v>1</v>
      </c>
      <c r="M2912" s="16">
        <v>1</v>
      </c>
    </row>
    <row r="2913" spans="2:13" x14ac:dyDescent="0.25">
      <c r="B2913">
        <v>74</v>
      </c>
      <c r="C2913" t="s">
        <v>550</v>
      </c>
      <c r="D2913">
        <v>2047</v>
      </c>
      <c r="E2913">
        <v>0</v>
      </c>
      <c r="F2913">
        <v>1000000</v>
      </c>
      <c r="G2913" s="16">
        <v>1</v>
      </c>
      <c r="H2913" s="16">
        <v>1</v>
      </c>
      <c r="I2913" s="16">
        <v>1</v>
      </c>
      <c r="J2913" s="16">
        <v>1</v>
      </c>
      <c r="K2913" s="16">
        <v>1</v>
      </c>
      <c r="L2913" s="16">
        <v>1</v>
      </c>
      <c r="M2913" s="16">
        <v>1</v>
      </c>
    </row>
    <row r="2914" spans="2:13" x14ac:dyDescent="0.25">
      <c r="B2914">
        <v>74</v>
      </c>
      <c r="C2914" t="s">
        <v>550</v>
      </c>
      <c r="D2914">
        <v>2048</v>
      </c>
      <c r="E2914">
        <v>0</v>
      </c>
      <c r="F2914">
        <v>1000000</v>
      </c>
      <c r="G2914" s="16">
        <v>1</v>
      </c>
      <c r="H2914" s="16">
        <v>1</v>
      </c>
      <c r="I2914" s="16">
        <v>1</v>
      </c>
      <c r="J2914" s="16">
        <v>1</v>
      </c>
      <c r="K2914" s="16">
        <v>1</v>
      </c>
      <c r="L2914" s="16">
        <v>1</v>
      </c>
      <c r="M2914" s="16">
        <v>1</v>
      </c>
    </row>
    <row r="2915" spans="2:13" x14ac:dyDescent="0.25">
      <c r="B2915">
        <v>74</v>
      </c>
      <c r="C2915" t="s">
        <v>550</v>
      </c>
      <c r="D2915">
        <v>2049</v>
      </c>
      <c r="E2915">
        <v>0</v>
      </c>
      <c r="F2915">
        <v>1000000</v>
      </c>
      <c r="G2915" s="16">
        <v>1</v>
      </c>
      <c r="H2915" s="16">
        <v>1</v>
      </c>
      <c r="I2915" s="16">
        <v>1</v>
      </c>
      <c r="J2915" s="16">
        <v>1</v>
      </c>
      <c r="K2915" s="16">
        <v>1</v>
      </c>
      <c r="L2915" s="16">
        <v>1</v>
      </c>
      <c r="M2915" s="16">
        <v>1</v>
      </c>
    </row>
    <row r="2916" spans="2:13" x14ac:dyDescent="0.25">
      <c r="B2916">
        <v>74</v>
      </c>
      <c r="C2916" t="s">
        <v>550</v>
      </c>
      <c r="D2916">
        <v>2050</v>
      </c>
      <c r="E2916">
        <v>0</v>
      </c>
      <c r="F2916">
        <v>1000000</v>
      </c>
      <c r="G2916" s="16">
        <v>1</v>
      </c>
      <c r="H2916" s="16">
        <v>1</v>
      </c>
      <c r="I2916" s="16">
        <v>1</v>
      </c>
      <c r="J2916" s="16">
        <v>1</v>
      </c>
      <c r="K2916" s="16">
        <v>1</v>
      </c>
      <c r="L2916" s="16">
        <v>1</v>
      </c>
      <c r="M2916" s="16">
        <v>1</v>
      </c>
    </row>
    <row r="2917" spans="2:13" x14ac:dyDescent="0.25">
      <c r="B2917">
        <v>75</v>
      </c>
      <c r="C2917" t="s">
        <v>557</v>
      </c>
      <c r="D2917">
        <v>2020</v>
      </c>
      <c r="E2917">
        <v>0</v>
      </c>
      <c r="F2917">
        <v>1000000</v>
      </c>
      <c r="G2917" s="16">
        <v>1</v>
      </c>
      <c r="H2917" s="16">
        <v>1</v>
      </c>
      <c r="I2917" s="16">
        <v>1</v>
      </c>
      <c r="J2917" s="16">
        <v>1</v>
      </c>
      <c r="K2917" s="16">
        <v>1</v>
      </c>
      <c r="L2917" s="16">
        <v>1</v>
      </c>
      <c r="M2917" s="16">
        <v>1</v>
      </c>
    </row>
    <row r="2918" spans="2:13" x14ac:dyDescent="0.25">
      <c r="B2918">
        <v>75</v>
      </c>
      <c r="C2918" t="s">
        <v>557</v>
      </c>
      <c r="D2918">
        <v>2021</v>
      </c>
      <c r="E2918">
        <v>0</v>
      </c>
      <c r="F2918">
        <v>1000000</v>
      </c>
      <c r="G2918" s="16">
        <v>1</v>
      </c>
      <c r="H2918" s="16">
        <v>1</v>
      </c>
      <c r="I2918" s="16">
        <v>1</v>
      </c>
      <c r="J2918" s="16">
        <v>1</v>
      </c>
      <c r="K2918" s="16">
        <v>1</v>
      </c>
      <c r="L2918" s="16">
        <v>1</v>
      </c>
      <c r="M2918" s="16">
        <v>1</v>
      </c>
    </row>
    <row r="2919" spans="2:13" x14ac:dyDescent="0.25">
      <c r="B2919">
        <v>75</v>
      </c>
      <c r="C2919" t="s">
        <v>557</v>
      </c>
      <c r="D2919">
        <v>2022</v>
      </c>
      <c r="E2919">
        <v>0</v>
      </c>
      <c r="F2919">
        <v>1000000</v>
      </c>
      <c r="G2919" s="16">
        <v>1</v>
      </c>
      <c r="H2919" s="16">
        <v>1</v>
      </c>
      <c r="I2919" s="16">
        <v>1</v>
      </c>
      <c r="J2919" s="16">
        <v>1</v>
      </c>
      <c r="K2919" s="16">
        <v>1</v>
      </c>
      <c r="L2919" s="16">
        <v>1</v>
      </c>
      <c r="M2919" s="16">
        <v>1</v>
      </c>
    </row>
    <row r="2920" spans="2:13" x14ac:dyDescent="0.25">
      <c r="B2920">
        <v>75</v>
      </c>
      <c r="C2920" t="s">
        <v>557</v>
      </c>
      <c r="D2920">
        <v>2023</v>
      </c>
      <c r="E2920">
        <v>0</v>
      </c>
      <c r="F2920">
        <v>1000000</v>
      </c>
      <c r="G2920" s="16">
        <v>1</v>
      </c>
      <c r="H2920" s="16">
        <v>1</v>
      </c>
      <c r="I2920" s="16">
        <v>1</v>
      </c>
      <c r="J2920" s="16">
        <v>1</v>
      </c>
      <c r="K2920" s="16">
        <v>1</v>
      </c>
      <c r="L2920" s="16">
        <v>1</v>
      </c>
      <c r="M2920" s="16">
        <v>1</v>
      </c>
    </row>
    <row r="2921" spans="2:13" x14ac:dyDescent="0.25">
      <c r="B2921">
        <v>75</v>
      </c>
      <c r="C2921" t="s">
        <v>557</v>
      </c>
      <c r="D2921">
        <v>2024</v>
      </c>
      <c r="E2921">
        <v>0</v>
      </c>
      <c r="F2921">
        <v>1000000</v>
      </c>
      <c r="G2921" s="16">
        <v>1</v>
      </c>
      <c r="H2921" s="16">
        <v>1</v>
      </c>
      <c r="I2921" s="16">
        <v>1</v>
      </c>
      <c r="J2921" s="16">
        <v>1</v>
      </c>
      <c r="K2921" s="16">
        <v>1</v>
      </c>
      <c r="L2921" s="16">
        <v>1</v>
      </c>
      <c r="M2921" s="16">
        <v>1</v>
      </c>
    </row>
    <row r="2922" spans="2:13" x14ac:dyDescent="0.25">
      <c r="B2922">
        <v>75</v>
      </c>
      <c r="C2922" t="s">
        <v>557</v>
      </c>
      <c r="D2922">
        <v>2025</v>
      </c>
      <c r="E2922">
        <v>0</v>
      </c>
      <c r="F2922">
        <v>1000000</v>
      </c>
      <c r="G2922" s="16">
        <v>1</v>
      </c>
      <c r="H2922" s="16">
        <v>1</v>
      </c>
      <c r="I2922" s="16">
        <v>1</v>
      </c>
      <c r="J2922" s="16">
        <v>1</v>
      </c>
      <c r="K2922" s="16">
        <v>1</v>
      </c>
      <c r="L2922" s="16">
        <v>1</v>
      </c>
      <c r="M2922" s="16">
        <v>1</v>
      </c>
    </row>
    <row r="2923" spans="2:13" x14ac:dyDescent="0.25">
      <c r="B2923">
        <v>75</v>
      </c>
      <c r="C2923" t="s">
        <v>557</v>
      </c>
      <c r="D2923">
        <v>2026</v>
      </c>
      <c r="E2923">
        <v>0</v>
      </c>
      <c r="F2923">
        <v>1000000</v>
      </c>
      <c r="G2923" s="16">
        <v>1</v>
      </c>
      <c r="H2923" s="16">
        <v>1</v>
      </c>
      <c r="I2923" s="16">
        <v>1</v>
      </c>
      <c r="J2923" s="16">
        <v>1</v>
      </c>
      <c r="K2923" s="16">
        <v>1</v>
      </c>
      <c r="L2923" s="16">
        <v>1</v>
      </c>
      <c r="M2923" s="16">
        <v>1</v>
      </c>
    </row>
    <row r="2924" spans="2:13" x14ac:dyDescent="0.25">
      <c r="B2924">
        <v>75</v>
      </c>
      <c r="C2924" t="s">
        <v>557</v>
      </c>
      <c r="D2924">
        <v>2027</v>
      </c>
      <c r="E2924">
        <v>0</v>
      </c>
      <c r="F2924">
        <v>1000000</v>
      </c>
      <c r="G2924" s="16">
        <v>1</v>
      </c>
      <c r="H2924" s="16">
        <v>1</v>
      </c>
      <c r="I2924" s="16">
        <v>1</v>
      </c>
      <c r="J2924" s="16">
        <v>1</v>
      </c>
      <c r="K2924" s="16">
        <v>1</v>
      </c>
      <c r="L2924" s="16">
        <v>1</v>
      </c>
      <c r="M2924" s="16">
        <v>1</v>
      </c>
    </row>
    <row r="2925" spans="2:13" x14ac:dyDescent="0.25">
      <c r="B2925">
        <v>75</v>
      </c>
      <c r="C2925" t="s">
        <v>557</v>
      </c>
      <c r="D2925">
        <v>2028</v>
      </c>
      <c r="E2925">
        <v>0</v>
      </c>
      <c r="F2925">
        <v>1000000</v>
      </c>
      <c r="G2925" s="16">
        <v>1</v>
      </c>
      <c r="H2925" s="16">
        <v>1</v>
      </c>
      <c r="I2925" s="16">
        <v>1</v>
      </c>
      <c r="J2925" s="16">
        <v>1</v>
      </c>
      <c r="K2925" s="16">
        <v>1</v>
      </c>
      <c r="L2925" s="16">
        <v>1</v>
      </c>
      <c r="M2925" s="16">
        <v>1</v>
      </c>
    </row>
    <row r="2926" spans="2:13" x14ac:dyDescent="0.25">
      <c r="B2926">
        <v>75</v>
      </c>
      <c r="C2926" t="s">
        <v>557</v>
      </c>
      <c r="D2926">
        <v>2029</v>
      </c>
      <c r="E2926">
        <v>0</v>
      </c>
      <c r="F2926">
        <v>1000000</v>
      </c>
      <c r="G2926" s="16">
        <v>1</v>
      </c>
      <c r="H2926" s="16">
        <v>1</v>
      </c>
      <c r="I2926" s="16">
        <v>1</v>
      </c>
      <c r="J2926" s="16">
        <v>1</v>
      </c>
      <c r="K2926" s="16">
        <v>1</v>
      </c>
      <c r="L2926" s="16">
        <v>1</v>
      </c>
      <c r="M2926" s="16">
        <v>1</v>
      </c>
    </row>
    <row r="2927" spans="2:13" x14ac:dyDescent="0.25">
      <c r="B2927">
        <v>75</v>
      </c>
      <c r="C2927" t="s">
        <v>557</v>
      </c>
      <c r="D2927">
        <v>2030</v>
      </c>
      <c r="E2927">
        <v>0</v>
      </c>
      <c r="F2927">
        <v>1000000</v>
      </c>
      <c r="G2927" s="16">
        <v>1</v>
      </c>
      <c r="H2927" s="16">
        <v>1</v>
      </c>
      <c r="I2927" s="16">
        <v>1</v>
      </c>
      <c r="J2927" s="16">
        <v>1</v>
      </c>
      <c r="K2927" s="16">
        <v>1</v>
      </c>
      <c r="L2927" s="16">
        <v>1</v>
      </c>
      <c r="M2927" s="16">
        <v>1</v>
      </c>
    </row>
    <row r="2928" spans="2:13" x14ac:dyDescent="0.25">
      <c r="B2928">
        <v>75</v>
      </c>
      <c r="C2928" t="s">
        <v>557</v>
      </c>
      <c r="D2928">
        <v>2031</v>
      </c>
      <c r="E2928">
        <v>0</v>
      </c>
      <c r="F2928">
        <v>1000000</v>
      </c>
      <c r="G2928" s="16">
        <v>1</v>
      </c>
      <c r="H2928" s="16">
        <v>1</v>
      </c>
      <c r="I2928" s="16">
        <v>1</v>
      </c>
      <c r="J2928" s="16">
        <v>1</v>
      </c>
      <c r="K2928" s="16">
        <v>1</v>
      </c>
      <c r="L2928" s="16">
        <v>1</v>
      </c>
      <c r="M2928" s="16">
        <v>1</v>
      </c>
    </row>
    <row r="2929" spans="2:13" x14ac:dyDescent="0.25">
      <c r="B2929">
        <v>75</v>
      </c>
      <c r="C2929" t="s">
        <v>557</v>
      </c>
      <c r="D2929">
        <v>2032</v>
      </c>
      <c r="E2929">
        <v>0</v>
      </c>
      <c r="F2929">
        <v>1000000</v>
      </c>
      <c r="G2929" s="16">
        <v>1</v>
      </c>
      <c r="H2929" s="16">
        <v>1</v>
      </c>
      <c r="I2929" s="16">
        <v>1</v>
      </c>
      <c r="J2929" s="16">
        <v>1</v>
      </c>
      <c r="K2929" s="16">
        <v>1</v>
      </c>
      <c r="L2929" s="16">
        <v>1</v>
      </c>
      <c r="M2929" s="16">
        <v>1</v>
      </c>
    </row>
    <row r="2930" spans="2:13" x14ac:dyDescent="0.25">
      <c r="B2930">
        <v>75</v>
      </c>
      <c r="C2930" t="s">
        <v>557</v>
      </c>
      <c r="D2930">
        <v>2033</v>
      </c>
      <c r="E2930">
        <v>0</v>
      </c>
      <c r="F2930">
        <v>1000000</v>
      </c>
      <c r="G2930" s="16">
        <v>1</v>
      </c>
      <c r="H2930" s="16">
        <v>1</v>
      </c>
      <c r="I2930" s="16">
        <v>1</v>
      </c>
      <c r="J2930" s="16">
        <v>1</v>
      </c>
      <c r="K2930" s="16">
        <v>1</v>
      </c>
      <c r="L2930" s="16">
        <v>1</v>
      </c>
      <c r="M2930" s="16">
        <v>1</v>
      </c>
    </row>
    <row r="2931" spans="2:13" x14ac:dyDescent="0.25">
      <c r="B2931">
        <v>75</v>
      </c>
      <c r="C2931" t="s">
        <v>557</v>
      </c>
      <c r="D2931">
        <v>2034</v>
      </c>
      <c r="E2931">
        <v>0</v>
      </c>
      <c r="F2931">
        <v>1000000</v>
      </c>
      <c r="G2931" s="16">
        <v>1</v>
      </c>
      <c r="H2931" s="16">
        <v>1</v>
      </c>
      <c r="I2931" s="16">
        <v>1</v>
      </c>
      <c r="J2931" s="16">
        <v>1</v>
      </c>
      <c r="K2931" s="16">
        <v>1</v>
      </c>
      <c r="L2931" s="16">
        <v>1</v>
      </c>
      <c r="M2931" s="16">
        <v>1</v>
      </c>
    </row>
    <row r="2932" spans="2:13" x14ac:dyDescent="0.25">
      <c r="B2932">
        <v>75</v>
      </c>
      <c r="C2932" t="s">
        <v>557</v>
      </c>
      <c r="D2932">
        <v>2035</v>
      </c>
      <c r="E2932">
        <v>0</v>
      </c>
      <c r="F2932">
        <v>1000000</v>
      </c>
      <c r="G2932" s="16">
        <v>1</v>
      </c>
      <c r="H2932" s="16">
        <v>1</v>
      </c>
      <c r="I2932" s="16">
        <v>1</v>
      </c>
      <c r="J2932" s="16">
        <v>1</v>
      </c>
      <c r="K2932" s="16">
        <v>1</v>
      </c>
      <c r="L2932" s="16">
        <v>1</v>
      </c>
      <c r="M2932" s="16">
        <v>1</v>
      </c>
    </row>
    <row r="2933" spans="2:13" x14ac:dyDescent="0.25">
      <c r="B2933">
        <v>75</v>
      </c>
      <c r="C2933" t="s">
        <v>557</v>
      </c>
      <c r="D2933">
        <v>2036</v>
      </c>
      <c r="E2933">
        <v>0</v>
      </c>
      <c r="F2933">
        <v>1000000</v>
      </c>
      <c r="G2933" s="16">
        <v>1</v>
      </c>
      <c r="H2933" s="16">
        <v>1</v>
      </c>
      <c r="I2933" s="16">
        <v>1</v>
      </c>
      <c r="J2933" s="16">
        <v>1</v>
      </c>
      <c r="K2933" s="16">
        <v>1</v>
      </c>
      <c r="L2933" s="16">
        <v>1</v>
      </c>
      <c r="M2933" s="16">
        <v>1</v>
      </c>
    </row>
    <row r="2934" spans="2:13" x14ac:dyDescent="0.25">
      <c r="B2934">
        <v>75</v>
      </c>
      <c r="C2934" t="s">
        <v>557</v>
      </c>
      <c r="D2934">
        <v>2037</v>
      </c>
      <c r="E2934">
        <v>0</v>
      </c>
      <c r="F2934">
        <v>1000000</v>
      </c>
      <c r="G2934" s="16">
        <v>1</v>
      </c>
      <c r="H2934" s="16">
        <v>1</v>
      </c>
      <c r="I2934" s="16">
        <v>1</v>
      </c>
      <c r="J2934" s="16">
        <v>1</v>
      </c>
      <c r="K2934" s="16">
        <v>1</v>
      </c>
      <c r="L2934" s="16">
        <v>1</v>
      </c>
      <c r="M2934" s="16">
        <v>1</v>
      </c>
    </row>
    <row r="2935" spans="2:13" x14ac:dyDescent="0.25">
      <c r="B2935">
        <v>75</v>
      </c>
      <c r="C2935" t="s">
        <v>557</v>
      </c>
      <c r="D2935">
        <v>2038</v>
      </c>
      <c r="E2935">
        <v>0</v>
      </c>
      <c r="F2935">
        <v>1000000</v>
      </c>
      <c r="G2935" s="16">
        <v>1</v>
      </c>
      <c r="H2935" s="16">
        <v>1</v>
      </c>
      <c r="I2935" s="16">
        <v>1</v>
      </c>
      <c r="J2935" s="16">
        <v>1</v>
      </c>
      <c r="K2935" s="16">
        <v>1</v>
      </c>
      <c r="L2935" s="16">
        <v>1</v>
      </c>
      <c r="M2935" s="16">
        <v>1</v>
      </c>
    </row>
    <row r="2936" spans="2:13" x14ac:dyDescent="0.25">
      <c r="B2936">
        <v>75</v>
      </c>
      <c r="C2936" t="s">
        <v>557</v>
      </c>
      <c r="D2936">
        <v>2039</v>
      </c>
      <c r="E2936">
        <v>0</v>
      </c>
      <c r="F2936">
        <v>1000000</v>
      </c>
      <c r="G2936" s="16">
        <v>1</v>
      </c>
      <c r="H2936" s="16">
        <v>1</v>
      </c>
      <c r="I2936" s="16">
        <v>1</v>
      </c>
      <c r="J2936" s="16">
        <v>1</v>
      </c>
      <c r="K2936" s="16">
        <v>1</v>
      </c>
      <c r="L2936" s="16">
        <v>1</v>
      </c>
      <c r="M2936" s="16">
        <v>1</v>
      </c>
    </row>
    <row r="2937" spans="2:13" x14ac:dyDescent="0.25">
      <c r="B2937">
        <v>75</v>
      </c>
      <c r="C2937" t="s">
        <v>557</v>
      </c>
      <c r="D2937">
        <v>2040</v>
      </c>
      <c r="E2937">
        <v>0</v>
      </c>
      <c r="F2937">
        <v>1000000</v>
      </c>
      <c r="G2937" s="16">
        <v>1</v>
      </c>
      <c r="H2937" s="16">
        <v>1</v>
      </c>
      <c r="I2937" s="16">
        <v>1</v>
      </c>
      <c r="J2937" s="16">
        <v>1</v>
      </c>
      <c r="K2937" s="16">
        <v>1</v>
      </c>
      <c r="L2937" s="16">
        <v>1</v>
      </c>
      <c r="M2937" s="16">
        <v>1</v>
      </c>
    </row>
    <row r="2938" spans="2:13" x14ac:dyDescent="0.25">
      <c r="B2938">
        <v>75</v>
      </c>
      <c r="C2938" t="s">
        <v>557</v>
      </c>
      <c r="D2938">
        <v>2041</v>
      </c>
      <c r="E2938">
        <v>0</v>
      </c>
      <c r="F2938">
        <v>1000000</v>
      </c>
      <c r="G2938" s="16">
        <v>1</v>
      </c>
      <c r="H2938" s="16">
        <v>1</v>
      </c>
      <c r="I2938" s="16">
        <v>1</v>
      </c>
      <c r="J2938" s="16">
        <v>1</v>
      </c>
      <c r="K2938" s="16">
        <v>1</v>
      </c>
      <c r="L2938" s="16">
        <v>1</v>
      </c>
      <c r="M2938" s="16">
        <v>1</v>
      </c>
    </row>
    <row r="2939" spans="2:13" x14ac:dyDescent="0.25">
      <c r="B2939">
        <v>75</v>
      </c>
      <c r="C2939" t="s">
        <v>557</v>
      </c>
      <c r="D2939">
        <v>2042</v>
      </c>
      <c r="E2939">
        <v>0</v>
      </c>
      <c r="F2939">
        <v>1000000</v>
      </c>
      <c r="G2939" s="16">
        <v>1</v>
      </c>
      <c r="H2939" s="16">
        <v>1</v>
      </c>
      <c r="I2939" s="16">
        <v>1</v>
      </c>
      <c r="J2939" s="16">
        <v>1</v>
      </c>
      <c r="K2939" s="16">
        <v>1</v>
      </c>
      <c r="L2939" s="16">
        <v>1</v>
      </c>
      <c r="M2939" s="16">
        <v>1</v>
      </c>
    </row>
    <row r="2940" spans="2:13" x14ac:dyDescent="0.25">
      <c r="B2940">
        <v>75</v>
      </c>
      <c r="C2940" t="s">
        <v>557</v>
      </c>
      <c r="D2940">
        <v>2043</v>
      </c>
      <c r="E2940">
        <v>0</v>
      </c>
      <c r="F2940">
        <v>1000000</v>
      </c>
      <c r="G2940" s="16">
        <v>1</v>
      </c>
      <c r="H2940" s="16">
        <v>1</v>
      </c>
      <c r="I2940" s="16">
        <v>1</v>
      </c>
      <c r="J2940" s="16">
        <v>1</v>
      </c>
      <c r="K2940" s="16">
        <v>1</v>
      </c>
      <c r="L2940" s="16">
        <v>1</v>
      </c>
      <c r="M2940" s="16">
        <v>1</v>
      </c>
    </row>
    <row r="2941" spans="2:13" x14ac:dyDescent="0.25">
      <c r="B2941">
        <v>75</v>
      </c>
      <c r="C2941" t="s">
        <v>557</v>
      </c>
      <c r="D2941">
        <v>2044</v>
      </c>
      <c r="E2941">
        <v>0</v>
      </c>
      <c r="F2941">
        <v>1000000</v>
      </c>
      <c r="G2941" s="16">
        <v>1</v>
      </c>
      <c r="H2941" s="16">
        <v>1</v>
      </c>
      <c r="I2941" s="16">
        <v>1</v>
      </c>
      <c r="J2941" s="16">
        <v>1</v>
      </c>
      <c r="K2941" s="16">
        <v>1</v>
      </c>
      <c r="L2941" s="16">
        <v>1</v>
      </c>
      <c r="M2941" s="16">
        <v>1</v>
      </c>
    </row>
    <row r="2942" spans="2:13" x14ac:dyDescent="0.25">
      <c r="B2942">
        <v>75</v>
      </c>
      <c r="C2942" t="s">
        <v>557</v>
      </c>
      <c r="D2942">
        <v>2045</v>
      </c>
      <c r="E2942">
        <v>0</v>
      </c>
      <c r="F2942">
        <v>1000000</v>
      </c>
      <c r="G2942" s="16">
        <v>1</v>
      </c>
      <c r="H2942" s="16">
        <v>1</v>
      </c>
      <c r="I2942" s="16">
        <v>1</v>
      </c>
      <c r="J2942" s="16">
        <v>1</v>
      </c>
      <c r="K2942" s="16">
        <v>1</v>
      </c>
      <c r="L2942" s="16">
        <v>1</v>
      </c>
      <c r="M2942" s="16">
        <v>1</v>
      </c>
    </row>
    <row r="2943" spans="2:13" x14ac:dyDescent="0.25">
      <c r="B2943">
        <v>75</v>
      </c>
      <c r="C2943" t="s">
        <v>557</v>
      </c>
      <c r="D2943">
        <v>2046</v>
      </c>
      <c r="E2943">
        <v>0</v>
      </c>
      <c r="F2943">
        <v>1000000</v>
      </c>
      <c r="G2943" s="16">
        <v>1</v>
      </c>
      <c r="H2943" s="16">
        <v>1</v>
      </c>
      <c r="I2943" s="16">
        <v>1</v>
      </c>
      <c r="J2943" s="16">
        <v>1</v>
      </c>
      <c r="K2943" s="16">
        <v>1</v>
      </c>
      <c r="L2943" s="16">
        <v>1</v>
      </c>
      <c r="M2943" s="16">
        <v>1</v>
      </c>
    </row>
    <row r="2944" spans="2:13" x14ac:dyDescent="0.25">
      <c r="B2944">
        <v>75</v>
      </c>
      <c r="C2944" t="s">
        <v>557</v>
      </c>
      <c r="D2944">
        <v>2047</v>
      </c>
      <c r="E2944">
        <v>0</v>
      </c>
      <c r="F2944">
        <v>1000000</v>
      </c>
      <c r="G2944" s="16">
        <v>1</v>
      </c>
      <c r="H2944" s="16">
        <v>1</v>
      </c>
      <c r="I2944" s="16">
        <v>1</v>
      </c>
      <c r="J2944" s="16">
        <v>1</v>
      </c>
      <c r="K2944" s="16">
        <v>1</v>
      </c>
      <c r="L2944" s="16">
        <v>1</v>
      </c>
      <c r="M2944" s="16">
        <v>1</v>
      </c>
    </row>
    <row r="2945" spans="2:13" x14ac:dyDescent="0.25">
      <c r="B2945">
        <v>75</v>
      </c>
      <c r="C2945" t="s">
        <v>557</v>
      </c>
      <c r="D2945">
        <v>2048</v>
      </c>
      <c r="E2945">
        <v>0</v>
      </c>
      <c r="F2945">
        <v>1000000</v>
      </c>
      <c r="G2945" s="16">
        <v>1</v>
      </c>
      <c r="H2945" s="16">
        <v>1</v>
      </c>
      <c r="I2945" s="16">
        <v>1</v>
      </c>
      <c r="J2945" s="16">
        <v>1</v>
      </c>
      <c r="K2945" s="16">
        <v>1</v>
      </c>
      <c r="L2945" s="16">
        <v>1</v>
      </c>
      <c r="M2945" s="16">
        <v>1</v>
      </c>
    </row>
    <row r="2946" spans="2:13" x14ac:dyDescent="0.25">
      <c r="B2946">
        <v>75</v>
      </c>
      <c r="C2946" t="s">
        <v>557</v>
      </c>
      <c r="D2946">
        <v>2049</v>
      </c>
      <c r="E2946">
        <v>0</v>
      </c>
      <c r="F2946">
        <v>1000000</v>
      </c>
      <c r="G2946" s="16">
        <v>1</v>
      </c>
      <c r="H2946" s="16">
        <v>1</v>
      </c>
      <c r="I2946" s="16">
        <v>1</v>
      </c>
      <c r="J2946" s="16">
        <v>1</v>
      </c>
      <c r="K2946" s="16">
        <v>1</v>
      </c>
      <c r="L2946" s="16">
        <v>1</v>
      </c>
      <c r="M2946" s="16">
        <v>1</v>
      </c>
    </row>
    <row r="2947" spans="2:13" x14ac:dyDescent="0.25">
      <c r="B2947">
        <v>75</v>
      </c>
      <c r="C2947" t="s">
        <v>557</v>
      </c>
      <c r="D2947">
        <v>2050</v>
      </c>
      <c r="E2947">
        <v>0</v>
      </c>
      <c r="F2947">
        <v>1000000</v>
      </c>
      <c r="G2947" s="16">
        <v>1</v>
      </c>
      <c r="H2947" s="16">
        <v>1</v>
      </c>
      <c r="I2947" s="16">
        <v>1</v>
      </c>
      <c r="J2947" s="16">
        <v>1</v>
      </c>
      <c r="K2947" s="16">
        <v>1</v>
      </c>
      <c r="L2947" s="16">
        <v>1</v>
      </c>
      <c r="M2947" s="16">
        <v>1</v>
      </c>
    </row>
    <row r="2948" spans="2:13" x14ac:dyDescent="0.25">
      <c r="B2948">
        <v>76</v>
      </c>
      <c r="C2948" t="s">
        <v>555</v>
      </c>
      <c r="D2948">
        <v>2020</v>
      </c>
      <c r="E2948">
        <v>0</v>
      </c>
      <c r="F2948">
        <v>1000000</v>
      </c>
      <c r="G2948" s="16">
        <v>1</v>
      </c>
      <c r="H2948" s="16">
        <v>1</v>
      </c>
      <c r="I2948" s="16">
        <v>1</v>
      </c>
      <c r="J2948" s="16">
        <v>1</v>
      </c>
      <c r="K2948" s="16">
        <v>1</v>
      </c>
      <c r="L2948" s="16">
        <v>1</v>
      </c>
      <c r="M2948" s="16">
        <v>1</v>
      </c>
    </row>
    <row r="2949" spans="2:13" x14ac:dyDescent="0.25">
      <c r="B2949">
        <v>76</v>
      </c>
      <c r="C2949" t="s">
        <v>555</v>
      </c>
      <c r="D2949">
        <v>2021</v>
      </c>
      <c r="E2949">
        <v>0</v>
      </c>
      <c r="F2949">
        <v>1000000</v>
      </c>
      <c r="G2949" s="16">
        <v>1</v>
      </c>
      <c r="H2949" s="16">
        <v>1</v>
      </c>
      <c r="I2949" s="16">
        <v>1</v>
      </c>
      <c r="J2949" s="16">
        <v>1</v>
      </c>
      <c r="K2949" s="16">
        <v>1</v>
      </c>
      <c r="L2949" s="16">
        <v>1</v>
      </c>
      <c r="M2949" s="16">
        <v>1</v>
      </c>
    </row>
    <row r="2950" spans="2:13" x14ac:dyDescent="0.25">
      <c r="B2950">
        <v>76</v>
      </c>
      <c r="C2950" t="s">
        <v>555</v>
      </c>
      <c r="D2950">
        <v>2022</v>
      </c>
      <c r="E2950">
        <v>0</v>
      </c>
      <c r="F2950">
        <v>1000000</v>
      </c>
      <c r="G2950" s="16">
        <v>1</v>
      </c>
      <c r="H2950" s="16">
        <v>1</v>
      </c>
      <c r="I2950" s="16">
        <v>1</v>
      </c>
      <c r="J2950" s="16">
        <v>1</v>
      </c>
      <c r="K2950" s="16">
        <v>1</v>
      </c>
      <c r="L2950" s="16">
        <v>1</v>
      </c>
      <c r="M2950" s="16">
        <v>1</v>
      </c>
    </row>
    <row r="2951" spans="2:13" x14ac:dyDescent="0.25">
      <c r="B2951">
        <v>76</v>
      </c>
      <c r="C2951" t="s">
        <v>555</v>
      </c>
      <c r="D2951">
        <v>2023</v>
      </c>
      <c r="E2951">
        <v>0</v>
      </c>
      <c r="F2951">
        <v>1000000</v>
      </c>
      <c r="G2951" s="16">
        <v>1</v>
      </c>
      <c r="H2951" s="16">
        <v>1</v>
      </c>
      <c r="I2951" s="16">
        <v>1</v>
      </c>
      <c r="J2951" s="16">
        <v>1</v>
      </c>
      <c r="K2951" s="16">
        <v>1</v>
      </c>
      <c r="L2951" s="16">
        <v>1</v>
      </c>
      <c r="M2951" s="16">
        <v>1</v>
      </c>
    </row>
    <row r="2952" spans="2:13" x14ac:dyDescent="0.25">
      <c r="B2952">
        <v>76</v>
      </c>
      <c r="C2952" t="s">
        <v>555</v>
      </c>
      <c r="D2952">
        <v>2024</v>
      </c>
      <c r="E2952">
        <v>0</v>
      </c>
      <c r="F2952">
        <v>1000000</v>
      </c>
      <c r="G2952" s="16">
        <v>1</v>
      </c>
      <c r="H2952" s="16">
        <v>1</v>
      </c>
      <c r="I2952" s="16">
        <v>1</v>
      </c>
      <c r="J2952" s="16">
        <v>1</v>
      </c>
      <c r="K2952" s="16">
        <v>1</v>
      </c>
      <c r="L2952" s="16">
        <v>1</v>
      </c>
      <c r="M2952" s="16">
        <v>1</v>
      </c>
    </row>
    <row r="2953" spans="2:13" x14ac:dyDescent="0.25">
      <c r="B2953">
        <v>76</v>
      </c>
      <c r="C2953" t="s">
        <v>555</v>
      </c>
      <c r="D2953">
        <v>2025</v>
      </c>
      <c r="E2953">
        <v>0</v>
      </c>
      <c r="F2953">
        <v>1000000</v>
      </c>
      <c r="G2953" s="16">
        <v>1</v>
      </c>
      <c r="H2953" s="16">
        <v>1</v>
      </c>
      <c r="I2953" s="16">
        <v>1</v>
      </c>
      <c r="J2953" s="16">
        <v>1</v>
      </c>
      <c r="K2953" s="16">
        <v>1</v>
      </c>
      <c r="L2953" s="16">
        <v>1</v>
      </c>
      <c r="M2953" s="16">
        <v>1</v>
      </c>
    </row>
    <row r="2954" spans="2:13" x14ac:dyDescent="0.25">
      <c r="B2954">
        <v>76</v>
      </c>
      <c r="C2954" t="s">
        <v>555</v>
      </c>
      <c r="D2954">
        <v>2026</v>
      </c>
      <c r="E2954">
        <v>0</v>
      </c>
      <c r="F2954">
        <v>1000000</v>
      </c>
      <c r="G2954" s="16">
        <v>1</v>
      </c>
      <c r="H2954" s="16">
        <v>1</v>
      </c>
      <c r="I2954" s="16">
        <v>1</v>
      </c>
      <c r="J2954" s="16">
        <v>1</v>
      </c>
      <c r="K2954" s="16">
        <v>1</v>
      </c>
      <c r="L2954" s="16">
        <v>1</v>
      </c>
      <c r="M2954" s="16">
        <v>1</v>
      </c>
    </row>
    <row r="2955" spans="2:13" x14ac:dyDescent="0.25">
      <c r="B2955">
        <v>76</v>
      </c>
      <c r="C2955" t="s">
        <v>555</v>
      </c>
      <c r="D2955">
        <v>2027</v>
      </c>
      <c r="E2955">
        <v>0</v>
      </c>
      <c r="F2955">
        <v>1000000</v>
      </c>
      <c r="G2955" s="16">
        <v>1</v>
      </c>
      <c r="H2955" s="16">
        <v>1</v>
      </c>
      <c r="I2955" s="16">
        <v>1</v>
      </c>
      <c r="J2955" s="16">
        <v>1</v>
      </c>
      <c r="K2955" s="16">
        <v>1</v>
      </c>
      <c r="L2955" s="16">
        <v>1</v>
      </c>
      <c r="M2955" s="16">
        <v>1</v>
      </c>
    </row>
    <row r="2956" spans="2:13" x14ac:dyDescent="0.25">
      <c r="B2956">
        <v>76</v>
      </c>
      <c r="C2956" t="s">
        <v>555</v>
      </c>
      <c r="D2956">
        <v>2028</v>
      </c>
      <c r="E2956">
        <v>0</v>
      </c>
      <c r="F2956">
        <v>1000000</v>
      </c>
      <c r="G2956" s="16">
        <v>1</v>
      </c>
      <c r="H2956" s="16">
        <v>1</v>
      </c>
      <c r="I2956" s="16">
        <v>1</v>
      </c>
      <c r="J2956" s="16">
        <v>1</v>
      </c>
      <c r="K2956" s="16">
        <v>1</v>
      </c>
      <c r="L2956" s="16">
        <v>1</v>
      </c>
      <c r="M2956" s="16">
        <v>1</v>
      </c>
    </row>
    <row r="2957" spans="2:13" x14ac:dyDescent="0.25">
      <c r="B2957">
        <v>76</v>
      </c>
      <c r="C2957" t="s">
        <v>555</v>
      </c>
      <c r="D2957">
        <v>2029</v>
      </c>
      <c r="E2957">
        <v>0</v>
      </c>
      <c r="F2957">
        <v>1000000</v>
      </c>
      <c r="G2957" s="16">
        <v>1</v>
      </c>
      <c r="H2957" s="16">
        <v>1</v>
      </c>
      <c r="I2957" s="16">
        <v>1</v>
      </c>
      <c r="J2957" s="16">
        <v>1</v>
      </c>
      <c r="K2957" s="16">
        <v>1</v>
      </c>
      <c r="L2957" s="16">
        <v>1</v>
      </c>
      <c r="M2957" s="16">
        <v>1</v>
      </c>
    </row>
    <row r="2958" spans="2:13" x14ac:dyDescent="0.25">
      <c r="B2958">
        <v>76</v>
      </c>
      <c r="C2958" t="s">
        <v>555</v>
      </c>
      <c r="D2958">
        <v>2030</v>
      </c>
      <c r="E2958">
        <v>0</v>
      </c>
      <c r="F2958">
        <v>1000000</v>
      </c>
      <c r="G2958" s="16">
        <v>1</v>
      </c>
      <c r="H2958" s="16">
        <v>1</v>
      </c>
      <c r="I2958" s="16">
        <v>1</v>
      </c>
      <c r="J2958" s="16">
        <v>1</v>
      </c>
      <c r="K2958" s="16">
        <v>1</v>
      </c>
      <c r="L2958" s="16">
        <v>1</v>
      </c>
      <c r="M2958" s="16">
        <v>1</v>
      </c>
    </row>
    <row r="2959" spans="2:13" x14ac:dyDescent="0.25">
      <c r="B2959">
        <v>76</v>
      </c>
      <c r="C2959" t="s">
        <v>555</v>
      </c>
      <c r="D2959">
        <v>2031</v>
      </c>
      <c r="E2959">
        <v>0</v>
      </c>
      <c r="F2959">
        <v>1000000</v>
      </c>
      <c r="G2959" s="16">
        <v>1</v>
      </c>
      <c r="H2959" s="16">
        <v>1</v>
      </c>
      <c r="I2959" s="16">
        <v>1</v>
      </c>
      <c r="J2959" s="16">
        <v>1</v>
      </c>
      <c r="K2959" s="16">
        <v>1</v>
      </c>
      <c r="L2959" s="16">
        <v>1</v>
      </c>
      <c r="M2959" s="16">
        <v>1</v>
      </c>
    </row>
    <row r="2960" spans="2:13" x14ac:dyDescent="0.25">
      <c r="B2960">
        <v>76</v>
      </c>
      <c r="C2960" t="s">
        <v>555</v>
      </c>
      <c r="D2960">
        <v>2032</v>
      </c>
      <c r="E2960">
        <v>0</v>
      </c>
      <c r="F2960">
        <v>1000000</v>
      </c>
      <c r="G2960" s="16">
        <v>1</v>
      </c>
      <c r="H2960" s="16">
        <v>1</v>
      </c>
      <c r="I2960" s="16">
        <v>1</v>
      </c>
      <c r="J2960" s="16">
        <v>1</v>
      </c>
      <c r="K2960" s="16">
        <v>1</v>
      </c>
      <c r="L2960" s="16">
        <v>1</v>
      </c>
      <c r="M2960" s="16">
        <v>1</v>
      </c>
    </row>
    <row r="2961" spans="2:13" x14ac:dyDescent="0.25">
      <c r="B2961">
        <v>76</v>
      </c>
      <c r="C2961" t="s">
        <v>555</v>
      </c>
      <c r="D2961">
        <v>2033</v>
      </c>
      <c r="E2961">
        <v>0</v>
      </c>
      <c r="F2961">
        <v>1000000</v>
      </c>
      <c r="G2961" s="16">
        <v>1</v>
      </c>
      <c r="H2961" s="16">
        <v>1</v>
      </c>
      <c r="I2961" s="16">
        <v>1</v>
      </c>
      <c r="J2961" s="16">
        <v>1</v>
      </c>
      <c r="K2961" s="16">
        <v>1</v>
      </c>
      <c r="L2961" s="16">
        <v>1</v>
      </c>
      <c r="M2961" s="16">
        <v>1</v>
      </c>
    </row>
    <row r="2962" spans="2:13" x14ac:dyDescent="0.25">
      <c r="B2962">
        <v>76</v>
      </c>
      <c r="C2962" t="s">
        <v>555</v>
      </c>
      <c r="D2962">
        <v>2034</v>
      </c>
      <c r="E2962">
        <v>0</v>
      </c>
      <c r="F2962">
        <v>1000000</v>
      </c>
      <c r="G2962" s="16">
        <v>1</v>
      </c>
      <c r="H2962" s="16">
        <v>1</v>
      </c>
      <c r="I2962" s="16">
        <v>1</v>
      </c>
      <c r="J2962" s="16">
        <v>1</v>
      </c>
      <c r="K2962" s="16">
        <v>1</v>
      </c>
      <c r="L2962" s="16">
        <v>1</v>
      </c>
      <c r="M2962" s="16">
        <v>1</v>
      </c>
    </row>
    <row r="2963" spans="2:13" x14ac:dyDescent="0.25">
      <c r="B2963">
        <v>76</v>
      </c>
      <c r="C2963" t="s">
        <v>555</v>
      </c>
      <c r="D2963">
        <v>2035</v>
      </c>
      <c r="E2963">
        <v>0</v>
      </c>
      <c r="F2963">
        <v>1000000</v>
      </c>
      <c r="G2963" s="16">
        <v>1</v>
      </c>
      <c r="H2963" s="16">
        <v>1</v>
      </c>
      <c r="I2963" s="16">
        <v>1</v>
      </c>
      <c r="J2963" s="16">
        <v>1</v>
      </c>
      <c r="K2963" s="16">
        <v>1</v>
      </c>
      <c r="L2963" s="16">
        <v>1</v>
      </c>
      <c r="M2963" s="16">
        <v>1</v>
      </c>
    </row>
    <row r="2964" spans="2:13" x14ac:dyDescent="0.25">
      <c r="B2964">
        <v>76</v>
      </c>
      <c r="C2964" t="s">
        <v>555</v>
      </c>
      <c r="D2964">
        <v>2036</v>
      </c>
      <c r="E2964">
        <v>0</v>
      </c>
      <c r="F2964">
        <v>1000000</v>
      </c>
      <c r="G2964" s="16">
        <v>1</v>
      </c>
      <c r="H2964" s="16">
        <v>1</v>
      </c>
      <c r="I2964" s="16">
        <v>1</v>
      </c>
      <c r="J2964" s="16">
        <v>1</v>
      </c>
      <c r="K2964" s="16">
        <v>1</v>
      </c>
      <c r="L2964" s="16">
        <v>1</v>
      </c>
      <c r="M2964" s="16">
        <v>1</v>
      </c>
    </row>
    <row r="2965" spans="2:13" x14ac:dyDescent="0.25">
      <c r="B2965">
        <v>76</v>
      </c>
      <c r="C2965" t="s">
        <v>555</v>
      </c>
      <c r="D2965">
        <v>2037</v>
      </c>
      <c r="E2965">
        <v>0</v>
      </c>
      <c r="F2965">
        <v>1000000</v>
      </c>
      <c r="G2965" s="16">
        <v>1</v>
      </c>
      <c r="H2965" s="16">
        <v>1</v>
      </c>
      <c r="I2965" s="16">
        <v>1</v>
      </c>
      <c r="J2965" s="16">
        <v>1</v>
      </c>
      <c r="K2965" s="16">
        <v>1</v>
      </c>
      <c r="L2965" s="16">
        <v>1</v>
      </c>
      <c r="M2965" s="16">
        <v>1</v>
      </c>
    </row>
    <row r="2966" spans="2:13" x14ac:dyDescent="0.25">
      <c r="B2966">
        <v>76</v>
      </c>
      <c r="C2966" t="s">
        <v>555</v>
      </c>
      <c r="D2966">
        <v>2038</v>
      </c>
      <c r="E2966">
        <v>0</v>
      </c>
      <c r="F2966">
        <v>1000000</v>
      </c>
      <c r="G2966" s="16">
        <v>1</v>
      </c>
      <c r="H2966" s="16">
        <v>1</v>
      </c>
      <c r="I2966" s="16">
        <v>1</v>
      </c>
      <c r="J2966" s="16">
        <v>1</v>
      </c>
      <c r="K2966" s="16">
        <v>1</v>
      </c>
      <c r="L2966" s="16">
        <v>1</v>
      </c>
      <c r="M2966" s="16">
        <v>1</v>
      </c>
    </row>
    <row r="2967" spans="2:13" x14ac:dyDescent="0.25">
      <c r="B2967">
        <v>76</v>
      </c>
      <c r="C2967" t="s">
        <v>555</v>
      </c>
      <c r="D2967">
        <v>2039</v>
      </c>
      <c r="E2967">
        <v>0</v>
      </c>
      <c r="F2967">
        <v>1000000</v>
      </c>
      <c r="G2967" s="16">
        <v>1</v>
      </c>
      <c r="H2967" s="16">
        <v>1</v>
      </c>
      <c r="I2967" s="16">
        <v>1</v>
      </c>
      <c r="J2967" s="16">
        <v>1</v>
      </c>
      <c r="K2967" s="16">
        <v>1</v>
      </c>
      <c r="L2967" s="16">
        <v>1</v>
      </c>
      <c r="M2967" s="16">
        <v>1</v>
      </c>
    </row>
    <row r="2968" spans="2:13" x14ac:dyDescent="0.25">
      <c r="B2968">
        <v>76</v>
      </c>
      <c r="C2968" t="s">
        <v>555</v>
      </c>
      <c r="D2968">
        <v>2040</v>
      </c>
      <c r="E2968">
        <v>0</v>
      </c>
      <c r="F2968">
        <v>1000000</v>
      </c>
      <c r="G2968" s="16">
        <v>1</v>
      </c>
      <c r="H2968" s="16">
        <v>1</v>
      </c>
      <c r="I2968" s="16">
        <v>1</v>
      </c>
      <c r="J2968" s="16">
        <v>1</v>
      </c>
      <c r="K2968" s="16">
        <v>1</v>
      </c>
      <c r="L2968" s="16">
        <v>1</v>
      </c>
      <c r="M2968" s="16">
        <v>1</v>
      </c>
    </row>
    <row r="2969" spans="2:13" x14ac:dyDescent="0.25">
      <c r="B2969">
        <v>76</v>
      </c>
      <c r="C2969" t="s">
        <v>555</v>
      </c>
      <c r="D2969">
        <v>2041</v>
      </c>
      <c r="E2969">
        <v>0</v>
      </c>
      <c r="F2969">
        <v>1000000</v>
      </c>
      <c r="G2969" s="16">
        <v>1</v>
      </c>
      <c r="H2969" s="16">
        <v>1</v>
      </c>
      <c r="I2969" s="16">
        <v>1</v>
      </c>
      <c r="J2969" s="16">
        <v>1</v>
      </c>
      <c r="K2969" s="16">
        <v>1</v>
      </c>
      <c r="L2969" s="16">
        <v>1</v>
      </c>
      <c r="M2969" s="16">
        <v>1</v>
      </c>
    </row>
    <row r="2970" spans="2:13" x14ac:dyDescent="0.25">
      <c r="B2970">
        <v>76</v>
      </c>
      <c r="C2970" t="s">
        <v>555</v>
      </c>
      <c r="D2970">
        <v>2042</v>
      </c>
      <c r="E2970">
        <v>0</v>
      </c>
      <c r="F2970">
        <v>1000000</v>
      </c>
      <c r="G2970" s="16">
        <v>1</v>
      </c>
      <c r="H2970" s="16">
        <v>1</v>
      </c>
      <c r="I2970" s="16">
        <v>1</v>
      </c>
      <c r="J2970" s="16">
        <v>1</v>
      </c>
      <c r="K2970" s="16">
        <v>1</v>
      </c>
      <c r="L2970" s="16">
        <v>1</v>
      </c>
      <c r="M2970" s="16">
        <v>1</v>
      </c>
    </row>
    <row r="2971" spans="2:13" x14ac:dyDescent="0.25">
      <c r="B2971">
        <v>76</v>
      </c>
      <c r="C2971" t="s">
        <v>555</v>
      </c>
      <c r="D2971">
        <v>2043</v>
      </c>
      <c r="E2971">
        <v>0</v>
      </c>
      <c r="F2971">
        <v>1000000</v>
      </c>
      <c r="G2971" s="16">
        <v>1</v>
      </c>
      <c r="H2971" s="16">
        <v>1</v>
      </c>
      <c r="I2971" s="16">
        <v>1</v>
      </c>
      <c r="J2971" s="16">
        <v>1</v>
      </c>
      <c r="K2971" s="16">
        <v>1</v>
      </c>
      <c r="L2971" s="16">
        <v>1</v>
      </c>
      <c r="M2971" s="16">
        <v>1</v>
      </c>
    </row>
    <row r="2972" spans="2:13" x14ac:dyDescent="0.25">
      <c r="B2972">
        <v>76</v>
      </c>
      <c r="C2972" t="s">
        <v>555</v>
      </c>
      <c r="D2972">
        <v>2044</v>
      </c>
      <c r="E2972">
        <v>0</v>
      </c>
      <c r="F2972">
        <v>1000000</v>
      </c>
      <c r="G2972" s="16">
        <v>1</v>
      </c>
      <c r="H2972" s="16">
        <v>1</v>
      </c>
      <c r="I2972" s="16">
        <v>1</v>
      </c>
      <c r="J2972" s="16">
        <v>1</v>
      </c>
      <c r="K2972" s="16">
        <v>1</v>
      </c>
      <c r="L2972" s="16">
        <v>1</v>
      </c>
      <c r="M2972" s="16">
        <v>1</v>
      </c>
    </row>
    <row r="2973" spans="2:13" x14ac:dyDescent="0.25">
      <c r="B2973">
        <v>76</v>
      </c>
      <c r="C2973" t="s">
        <v>555</v>
      </c>
      <c r="D2973">
        <v>2045</v>
      </c>
      <c r="E2973">
        <v>0</v>
      </c>
      <c r="F2973">
        <v>1000000</v>
      </c>
      <c r="G2973" s="16">
        <v>1</v>
      </c>
      <c r="H2973" s="16">
        <v>1</v>
      </c>
      <c r="I2973" s="16">
        <v>1</v>
      </c>
      <c r="J2973" s="16">
        <v>1</v>
      </c>
      <c r="K2973" s="16">
        <v>1</v>
      </c>
      <c r="L2973" s="16">
        <v>1</v>
      </c>
      <c r="M2973" s="16">
        <v>1</v>
      </c>
    </row>
    <row r="2974" spans="2:13" x14ac:dyDescent="0.25">
      <c r="B2974">
        <v>76</v>
      </c>
      <c r="C2974" t="s">
        <v>555</v>
      </c>
      <c r="D2974">
        <v>2046</v>
      </c>
      <c r="E2974">
        <v>0</v>
      </c>
      <c r="F2974">
        <v>1000000</v>
      </c>
      <c r="G2974" s="16">
        <v>1</v>
      </c>
      <c r="H2974" s="16">
        <v>1</v>
      </c>
      <c r="I2974" s="16">
        <v>1</v>
      </c>
      <c r="J2974" s="16">
        <v>1</v>
      </c>
      <c r="K2974" s="16">
        <v>1</v>
      </c>
      <c r="L2974" s="16">
        <v>1</v>
      </c>
      <c r="M2974" s="16">
        <v>1</v>
      </c>
    </row>
    <row r="2975" spans="2:13" x14ac:dyDescent="0.25">
      <c r="B2975">
        <v>76</v>
      </c>
      <c r="C2975" t="s">
        <v>555</v>
      </c>
      <c r="D2975">
        <v>2047</v>
      </c>
      <c r="E2975">
        <v>0</v>
      </c>
      <c r="F2975">
        <v>1000000</v>
      </c>
      <c r="G2975" s="16">
        <v>1</v>
      </c>
      <c r="H2975" s="16">
        <v>1</v>
      </c>
      <c r="I2975" s="16">
        <v>1</v>
      </c>
      <c r="J2975" s="16">
        <v>1</v>
      </c>
      <c r="K2975" s="16">
        <v>1</v>
      </c>
      <c r="L2975" s="16">
        <v>1</v>
      </c>
      <c r="M2975" s="16">
        <v>1</v>
      </c>
    </row>
    <row r="2976" spans="2:13" x14ac:dyDescent="0.25">
      <c r="B2976">
        <v>76</v>
      </c>
      <c r="C2976" t="s">
        <v>555</v>
      </c>
      <c r="D2976">
        <v>2048</v>
      </c>
      <c r="E2976">
        <v>0</v>
      </c>
      <c r="F2976">
        <v>1000000</v>
      </c>
      <c r="G2976" s="16">
        <v>1</v>
      </c>
      <c r="H2976" s="16">
        <v>1</v>
      </c>
      <c r="I2976" s="16">
        <v>1</v>
      </c>
      <c r="J2976" s="16">
        <v>1</v>
      </c>
      <c r="K2976" s="16">
        <v>1</v>
      </c>
      <c r="L2976" s="16">
        <v>1</v>
      </c>
      <c r="M2976" s="16">
        <v>1</v>
      </c>
    </row>
    <row r="2977" spans="2:13" x14ac:dyDescent="0.25">
      <c r="B2977">
        <v>76</v>
      </c>
      <c r="C2977" t="s">
        <v>555</v>
      </c>
      <c r="D2977">
        <v>2049</v>
      </c>
      <c r="E2977">
        <v>0</v>
      </c>
      <c r="F2977">
        <v>1000000</v>
      </c>
      <c r="G2977" s="16">
        <v>1</v>
      </c>
      <c r="H2977" s="16">
        <v>1</v>
      </c>
      <c r="I2977" s="16">
        <v>1</v>
      </c>
      <c r="J2977" s="16">
        <v>1</v>
      </c>
      <c r="K2977" s="16">
        <v>1</v>
      </c>
      <c r="L2977" s="16">
        <v>1</v>
      </c>
      <c r="M2977" s="16">
        <v>1</v>
      </c>
    </row>
    <row r="2978" spans="2:13" x14ac:dyDescent="0.25">
      <c r="B2978">
        <v>76</v>
      </c>
      <c r="C2978" t="s">
        <v>555</v>
      </c>
      <c r="D2978">
        <v>2050</v>
      </c>
      <c r="E2978">
        <v>0</v>
      </c>
      <c r="F2978">
        <v>1000000</v>
      </c>
      <c r="G2978" s="16">
        <v>1</v>
      </c>
      <c r="H2978" s="16">
        <v>1</v>
      </c>
      <c r="I2978" s="16">
        <v>1</v>
      </c>
      <c r="J2978" s="16">
        <v>1</v>
      </c>
      <c r="K2978" s="16">
        <v>1</v>
      </c>
      <c r="L2978" s="16">
        <v>1</v>
      </c>
      <c r="M2978" s="16">
        <v>1</v>
      </c>
    </row>
    <row r="2979" spans="2:13" x14ac:dyDescent="0.25">
      <c r="B2979">
        <v>77</v>
      </c>
      <c r="C2979" t="s">
        <v>559</v>
      </c>
      <c r="D2979">
        <v>2020</v>
      </c>
      <c r="E2979">
        <v>0</v>
      </c>
      <c r="F2979">
        <v>1000000</v>
      </c>
      <c r="G2979" s="16">
        <v>1</v>
      </c>
      <c r="H2979" s="16">
        <v>1</v>
      </c>
      <c r="I2979" s="16">
        <v>1</v>
      </c>
      <c r="J2979" s="16">
        <v>1</v>
      </c>
      <c r="K2979" s="16">
        <v>1</v>
      </c>
      <c r="L2979" s="16">
        <v>1</v>
      </c>
      <c r="M2979" s="16">
        <v>1</v>
      </c>
    </row>
    <row r="2980" spans="2:13" x14ac:dyDescent="0.25">
      <c r="B2980">
        <v>77</v>
      </c>
      <c r="C2980" t="s">
        <v>559</v>
      </c>
      <c r="D2980">
        <v>2021</v>
      </c>
      <c r="E2980">
        <v>0</v>
      </c>
      <c r="F2980">
        <v>1000000</v>
      </c>
      <c r="G2980" s="16">
        <v>1</v>
      </c>
      <c r="H2980" s="16">
        <v>1</v>
      </c>
      <c r="I2980" s="16">
        <v>1</v>
      </c>
      <c r="J2980" s="16">
        <v>1</v>
      </c>
      <c r="K2980" s="16">
        <v>1</v>
      </c>
      <c r="L2980" s="16">
        <v>1</v>
      </c>
      <c r="M2980" s="16">
        <v>1</v>
      </c>
    </row>
    <row r="2981" spans="2:13" x14ac:dyDescent="0.25">
      <c r="B2981">
        <v>77</v>
      </c>
      <c r="C2981" t="s">
        <v>559</v>
      </c>
      <c r="D2981">
        <v>2022</v>
      </c>
      <c r="E2981">
        <v>0</v>
      </c>
      <c r="F2981">
        <v>1000000</v>
      </c>
      <c r="G2981" s="16">
        <v>1</v>
      </c>
      <c r="H2981" s="16">
        <v>1</v>
      </c>
      <c r="I2981" s="16">
        <v>1</v>
      </c>
      <c r="J2981" s="16">
        <v>1</v>
      </c>
      <c r="K2981" s="16">
        <v>1</v>
      </c>
      <c r="L2981" s="16">
        <v>1</v>
      </c>
      <c r="M2981" s="16">
        <v>1</v>
      </c>
    </row>
    <row r="2982" spans="2:13" x14ac:dyDescent="0.25">
      <c r="B2982">
        <v>77</v>
      </c>
      <c r="C2982" t="s">
        <v>559</v>
      </c>
      <c r="D2982">
        <v>2023</v>
      </c>
      <c r="E2982">
        <v>0</v>
      </c>
      <c r="F2982">
        <v>1000000</v>
      </c>
      <c r="G2982" s="16">
        <v>1</v>
      </c>
      <c r="H2982" s="16">
        <v>1</v>
      </c>
      <c r="I2982" s="16">
        <v>1</v>
      </c>
      <c r="J2982" s="16">
        <v>1</v>
      </c>
      <c r="K2982" s="16">
        <v>1</v>
      </c>
      <c r="L2982" s="16">
        <v>1</v>
      </c>
      <c r="M2982" s="16">
        <v>1</v>
      </c>
    </row>
    <row r="2983" spans="2:13" x14ac:dyDescent="0.25">
      <c r="B2983">
        <v>77</v>
      </c>
      <c r="C2983" t="s">
        <v>559</v>
      </c>
      <c r="D2983">
        <v>2024</v>
      </c>
      <c r="E2983">
        <v>0</v>
      </c>
      <c r="F2983">
        <v>1000000</v>
      </c>
      <c r="G2983" s="16">
        <v>1</v>
      </c>
      <c r="H2983" s="16">
        <v>1</v>
      </c>
      <c r="I2983" s="16">
        <v>1</v>
      </c>
      <c r="J2983" s="16">
        <v>1</v>
      </c>
      <c r="K2983" s="16">
        <v>1</v>
      </c>
      <c r="L2983" s="16">
        <v>1</v>
      </c>
      <c r="M2983" s="16">
        <v>1</v>
      </c>
    </row>
    <row r="2984" spans="2:13" x14ac:dyDescent="0.25">
      <c r="B2984">
        <v>77</v>
      </c>
      <c r="C2984" t="s">
        <v>559</v>
      </c>
      <c r="D2984">
        <v>2025</v>
      </c>
      <c r="E2984">
        <v>0</v>
      </c>
      <c r="F2984">
        <v>1000000</v>
      </c>
      <c r="G2984" s="16">
        <v>1</v>
      </c>
      <c r="H2984" s="16">
        <v>1</v>
      </c>
      <c r="I2984" s="16">
        <v>1</v>
      </c>
      <c r="J2984" s="16">
        <v>1</v>
      </c>
      <c r="K2984" s="16">
        <v>1</v>
      </c>
      <c r="L2984" s="16">
        <v>1</v>
      </c>
      <c r="M2984" s="16">
        <v>1</v>
      </c>
    </row>
    <row r="2985" spans="2:13" x14ac:dyDescent="0.25">
      <c r="B2985">
        <v>77</v>
      </c>
      <c r="C2985" t="s">
        <v>559</v>
      </c>
      <c r="D2985">
        <v>2026</v>
      </c>
      <c r="E2985">
        <v>0</v>
      </c>
      <c r="F2985">
        <v>1000000</v>
      </c>
      <c r="G2985" s="16">
        <v>1</v>
      </c>
      <c r="H2985" s="16">
        <v>1</v>
      </c>
      <c r="I2985" s="16">
        <v>1</v>
      </c>
      <c r="J2985" s="16">
        <v>1</v>
      </c>
      <c r="K2985" s="16">
        <v>1</v>
      </c>
      <c r="L2985" s="16">
        <v>1</v>
      </c>
      <c r="M2985" s="16">
        <v>1</v>
      </c>
    </row>
    <row r="2986" spans="2:13" x14ac:dyDescent="0.25">
      <c r="B2986">
        <v>77</v>
      </c>
      <c r="C2986" t="s">
        <v>559</v>
      </c>
      <c r="D2986">
        <v>2027</v>
      </c>
      <c r="E2986">
        <v>0</v>
      </c>
      <c r="F2986">
        <v>1000000</v>
      </c>
      <c r="G2986" s="16">
        <v>1</v>
      </c>
      <c r="H2986" s="16">
        <v>1</v>
      </c>
      <c r="I2986" s="16">
        <v>1</v>
      </c>
      <c r="J2986" s="16">
        <v>1</v>
      </c>
      <c r="K2986" s="16">
        <v>1</v>
      </c>
      <c r="L2986" s="16">
        <v>1</v>
      </c>
      <c r="M2986" s="16">
        <v>1</v>
      </c>
    </row>
    <row r="2987" spans="2:13" x14ac:dyDescent="0.25">
      <c r="B2987">
        <v>77</v>
      </c>
      <c r="C2987" t="s">
        <v>559</v>
      </c>
      <c r="D2987">
        <v>2028</v>
      </c>
      <c r="E2987">
        <v>0</v>
      </c>
      <c r="F2987">
        <v>1000000</v>
      </c>
      <c r="G2987" s="16">
        <v>1</v>
      </c>
      <c r="H2987" s="16">
        <v>1</v>
      </c>
      <c r="I2987" s="16">
        <v>1</v>
      </c>
      <c r="J2987" s="16">
        <v>1</v>
      </c>
      <c r="K2987" s="16">
        <v>1</v>
      </c>
      <c r="L2987" s="16">
        <v>1</v>
      </c>
      <c r="M2987" s="16">
        <v>1</v>
      </c>
    </row>
    <row r="2988" spans="2:13" x14ac:dyDescent="0.25">
      <c r="B2988">
        <v>77</v>
      </c>
      <c r="C2988" t="s">
        <v>559</v>
      </c>
      <c r="D2988">
        <v>2029</v>
      </c>
      <c r="E2988">
        <v>0</v>
      </c>
      <c r="F2988">
        <v>1000000</v>
      </c>
      <c r="G2988" s="16">
        <v>1</v>
      </c>
      <c r="H2988" s="16">
        <v>1</v>
      </c>
      <c r="I2988" s="16">
        <v>1</v>
      </c>
      <c r="J2988" s="16">
        <v>1</v>
      </c>
      <c r="K2988" s="16">
        <v>1</v>
      </c>
      <c r="L2988" s="16">
        <v>1</v>
      </c>
      <c r="M2988" s="16">
        <v>1</v>
      </c>
    </row>
    <row r="2989" spans="2:13" x14ac:dyDescent="0.25">
      <c r="B2989">
        <v>77</v>
      </c>
      <c r="C2989" t="s">
        <v>559</v>
      </c>
      <c r="D2989">
        <v>2030</v>
      </c>
      <c r="E2989">
        <v>0</v>
      </c>
      <c r="F2989">
        <v>1000000</v>
      </c>
      <c r="G2989" s="16">
        <v>1</v>
      </c>
      <c r="H2989" s="16">
        <v>1</v>
      </c>
      <c r="I2989" s="16">
        <v>1</v>
      </c>
      <c r="J2989" s="16">
        <v>1</v>
      </c>
      <c r="K2989" s="16">
        <v>1</v>
      </c>
      <c r="L2989" s="16">
        <v>1</v>
      </c>
      <c r="M2989" s="16">
        <v>1</v>
      </c>
    </row>
    <row r="2990" spans="2:13" x14ac:dyDescent="0.25">
      <c r="B2990">
        <v>77</v>
      </c>
      <c r="C2990" t="s">
        <v>559</v>
      </c>
      <c r="D2990">
        <v>2031</v>
      </c>
      <c r="E2990">
        <v>0</v>
      </c>
      <c r="F2990">
        <v>1000000</v>
      </c>
      <c r="G2990" s="16">
        <v>1</v>
      </c>
      <c r="H2990" s="16">
        <v>1</v>
      </c>
      <c r="I2990" s="16">
        <v>1</v>
      </c>
      <c r="J2990" s="16">
        <v>1</v>
      </c>
      <c r="K2990" s="16">
        <v>1</v>
      </c>
      <c r="L2990" s="16">
        <v>1</v>
      </c>
      <c r="M2990" s="16">
        <v>1</v>
      </c>
    </row>
    <row r="2991" spans="2:13" x14ac:dyDescent="0.25">
      <c r="B2991">
        <v>77</v>
      </c>
      <c r="C2991" t="s">
        <v>559</v>
      </c>
      <c r="D2991">
        <v>2032</v>
      </c>
      <c r="E2991">
        <v>0</v>
      </c>
      <c r="F2991">
        <v>1000000</v>
      </c>
      <c r="G2991" s="16">
        <v>1</v>
      </c>
      <c r="H2991" s="16">
        <v>1</v>
      </c>
      <c r="I2991" s="16">
        <v>1</v>
      </c>
      <c r="J2991" s="16">
        <v>1</v>
      </c>
      <c r="K2991" s="16">
        <v>1</v>
      </c>
      <c r="L2991" s="16">
        <v>1</v>
      </c>
      <c r="M2991" s="16">
        <v>1</v>
      </c>
    </row>
    <row r="2992" spans="2:13" x14ac:dyDescent="0.25">
      <c r="B2992">
        <v>77</v>
      </c>
      <c r="C2992" t="s">
        <v>559</v>
      </c>
      <c r="D2992">
        <v>2033</v>
      </c>
      <c r="E2992">
        <v>0</v>
      </c>
      <c r="F2992">
        <v>1000000</v>
      </c>
      <c r="G2992" s="16">
        <v>1</v>
      </c>
      <c r="H2992" s="16">
        <v>1</v>
      </c>
      <c r="I2992" s="16">
        <v>1</v>
      </c>
      <c r="J2992" s="16">
        <v>1</v>
      </c>
      <c r="K2992" s="16">
        <v>1</v>
      </c>
      <c r="L2992" s="16">
        <v>1</v>
      </c>
      <c r="M2992" s="16">
        <v>1</v>
      </c>
    </row>
    <row r="2993" spans="2:13" x14ac:dyDescent="0.25">
      <c r="B2993">
        <v>77</v>
      </c>
      <c r="C2993" t="s">
        <v>559</v>
      </c>
      <c r="D2993">
        <v>2034</v>
      </c>
      <c r="E2993">
        <v>0</v>
      </c>
      <c r="F2993">
        <v>1000000</v>
      </c>
      <c r="G2993" s="16">
        <v>1</v>
      </c>
      <c r="H2993" s="16">
        <v>1</v>
      </c>
      <c r="I2993" s="16">
        <v>1</v>
      </c>
      <c r="J2993" s="16">
        <v>1</v>
      </c>
      <c r="K2993" s="16">
        <v>1</v>
      </c>
      <c r="L2993" s="16">
        <v>1</v>
      </c>
      <c r="M2993" s="16">
        <v>1</v>
      </c>
    </row>
    <row r="2994" spans="2:13" x14ac:dyDescent="0.25">
      <c r="B2994">
        <v>77</v>
      </c>
      <c r="C2994" t="s">
        <v>559</v>
      </c>
      <c r="D2994">
        <v>2035</v>
      </c>
      <c r="E2994">
        <v>0</v>
      </c>
      <c r="F2994">
        <v>1000000</v>
      </c>
      <c r="G2994" s="16">
        <v>1</v>
      </c>
      <c r="H2994" s="16">
        <v>1</v>
      </c>
      <c r="I2994" s="16">
        <v>1</v>
      </c>
      <c r="J2994" s="16">
        <v>1</v>
      </c>
      <c r="K2994" s="16">
        <v>1</v>
      </c>
      <c r="L2994" s="16">
        <v>1</v>
      </c>
      <c r="M2994" s="16">
        <v>1</v>
      </c>
    </row>
    <row r="2995" spans="2:13" x14ac:dyDescent="0.25">
      <c r="B2995">
        <v>77</v>
      </c>
      <c r="C2995" t="s">
        <v>559</v>
      </c>
      <c r="D2995">
        <v>2036</v>
      </c>
      <c r="E2995">
        <v>0</v>
      </c>
      <c r="F2995">
        <v>1000000</v>
      </c>
      <c r="G2995" s="16">
        <v>1</v>
      </c>
      <c r="H2995" s="16">
        <v>1</v>
      </c>
      <c r="I2995" s="16">
        <v>1</v>
      </c>
      <c r="J2995" s="16">
        <v>1</v>
      </c>
      <c r="K2995" s="16">
        <v>1</v>
      </c>
      <c r="L2995" s="16">
        <v>1</v>
      </c>
      <c r="M2995" s="16">
        <v>1</v>
      </c>
    </row>
    <row r="2996" spans="2:13" x14ac:dyDescent="0.25">
      <c r="B2996">
        <v>77</v>
      </c>
      <c r="C2996" t="s">
        <v>559</v>
      </c>
      <c r="D2996">
        <v>2037</v>
      </c>
      <c r="E2996">
        <v>0</v>
      </c>
      <c r="F2996">
        <v>1000000</v>
      </c>
      <c r="G2996" s="16">
        <v>1</v>
      </c>
      <c r="H2996" s="16">
        <v>1</v>
      </c>
      <c r="I2996" s="16">
        <v>1</v>
      </c>
      <c r="J2996" s="16">
        <v>1</v>
      </c>
      <c r="K2996" s="16">
        <v>1</v>
      </c>
      <c r="L2996" s="16">
        <v>1</v>
      </c>
      <c r="M2996" s="16">
        <v>1</v>
      </c>
    </row>
    <row r="2997" spans="2:13" x14ac:dyDescent="0.25">
      <c r="B2997">
        <v>77</v>
      </c>
      <c r="C2997" t="s">
        <v>559</v>
      </c>
      <c r="D2997">
        <v>2038</v>
      </c>
      <c r="E2997">
        <v>0</v>
      </c>
      <c r="F2997">
        <v>1000000</v>
      </c>
      <c r="G2997" s="16">
        <v>1</v>
      </c>
      <c r="H2997" s="16">
        <v>1</v>
      </c>
      <c r="I2997" s="16">
        <v>1</v>
      </c>
      <c r="J2997" s="16">
        <v>1</v>
      </c>
      <c r="K2997" s="16">
        <v>1</v>
      </c>
      <c r="L2997" s="16">
        <v>1</v>
      </c>
      <c r="M2997" s="16">
        <v>1</v>
      </c>
    </row>
    <row r="2998" spans="2:13" x14ac:dyDescent="0.25">
      <c r="B2998">
        <v>77</v>
      </c>
      <c r="C2998" t="s">
        <v>559</v>
      </c>
      <c r="D2998">
        <v>2039</v>
      </c>
      <c r="E2998">
        <v>0</v>
      </c>
      <c r="F2998">
        <v>1000000</v>
      </c>
      <c r="G2998" s="16">
        <v>1</v>
      </c>
      <c r="H2998" s="16">
        <v>1</v>
      </c>
      <c r="I2998" s="16">
        <v>1</v>
      </c>
      <c r="J2998" s="16">
        <v>1</v>
      </c>
      <c r="K2998" s="16">
        <v>1</v>
      </c>
      <c r="L2998" s="16">
        <v>1</v>
      </c>
      <c r="M2998" s="16">
        <v>1</v>
      </c>
    </row>
    <row r="2999" spans="2:13" x14ac:dyDescent="0.25">
      <c r="B2999">
        <v>77</v>
      </c>
      <c r="C2999" t="s">
        <v>559</v>
      </c>
      <c r="D2999">
        <v>2040</v>
      </c>
      <c r="E2999">
        <v>0</v>
      </c>
      <c r="F2999">
        <v>1000000</v>
      </c>
      <c r="G2999" s="16">
        <v>1</v>
      </c>
      <c r="H2999" s="16">
        <v>1</v>
      </c>
      <c r="I2999" s="16">
        <v>1</v>
      </c>
      <c r="J2999" s="16">
        <v>1</v>
      </c>
      <c r="K2999" s="16">
        <v>1</v>
      </c>
      <c r="L2999" s="16">
        <v>1</v>
      </c>
      <c r="M2999" s="16">
        <v>1</v>
      </c>
    </row>
    <row r="3000" spans="2:13" x14ac:dyDescent="0.25">
      <c r="B3000">
        <v>77</v>
      </c>
      <c r="C3000" t="s">
        <v>559</v>
      </c>
      <c r="D3000">
        <v>2041</v>
      </c>
      <c r="E3000">
        <v>0</v>
      </c>
      <c r="F3000">
        <v>1000000</v>
      </c>
      <c r="G3000" s="16">
        <v>1</v>
      </c>
      <c r="H3000" s="16">
        <v>1</v>
      </c>
      <c r="I3000" s="16">
        <v>1</v>
      </c>
      <c r="J3000" s="16">
        <v>1</v>
      </c>
      <c r="K3000" s="16">
        <v>1</v>
      </c>
      <c r="L3000" s="16">
        <v>1</v>
      </c>
      <c r="M3000" s="16">
        <v>1</v>
      </c>
    </row>
    <row r="3001" spans="2:13" x14ac:dyDescent="0.25">
      <c r="B3001">
        <v>77</v>
      </c>
      <c r="C3001" t="s">
        <v>559</v>
      </c>
      <c r="D3001">
        <v>2042</v>
      </c>
      <c r="E3001">
        <v>0</v>
      </c>
      <c r="F3001">
        <v>1000000</v>
      </c>
      <c r="G3001" s="16">
        <v>1</v>
      </c>
      <c r="H3001" s="16">
        <v>1</v>
      </c>
      <c r="I3001" s="16">
        <v>1</v>
      </c>
      <c r="J3001" s="16">
        <v>1</v>
      </c>
      <c r="K3001" s="16">
        <v>1</v>
      </c>
      <c r="L3001" s="16">
        <v>1</v>
      </c>
      <c r="M3001" s="16">
        <v>1</v>
      </c>
    </row>
    <row r="3002" spans="2:13" x14ac:dyDescent="0.25">
      <c r="B3002">
        <v>77</v>
      </c>
      <c r="C3002" t="s">
        <v>559</v>
      </c>
      <c r="D3002">
        <v>2043</v>
      </c>
      <c r="E3002">
        <v>0</v>
      </c>
      <c r="F3002">
        <v>1000000</v>
      </c>
      <c r="G3002" s="16">
        <v>1</v>
      </c>
      <c r="H3002" s="16">
        <v>1</v>
      </c>
      <c r="I3002" s="16">
        <v>1</v>
      </c>
      <c r="J3002" s="16">
        <v>1</v>
      </c>
      <c r="K3002" s="16">
        <v>1</v>
      </c>
      <c r="L3002" s="16">
        <v>1</v>
      </c>
      <c r="M3002" s="16">
        <v>1</v>
      </c>
    </row>
    <row r="3003" spans="2:13" x14ac:dyDescent="0.25">
      <c r="B3003">
        <v>77</v>
      </c>
      <c r="C3003" t="s">
        <v>559</v>
      </c>
      <c r="D3003">
        <v>2044</v>
      </c>
      <c r="E3003">
        <v>0</v>
      </c>
      <c r="F3003">
        <v>1000000</v>
      </c>
      <c r="G3003" s="16">
        <v>1</v>
      </c>
      <c r="H3003" s="16">
        <v>1</v>
      </c>
      <c r="I3003" s="16">
        <v>1</v>
      </c>
      <c r="J3003" s="16">
        <v>1</v>
      </c>
      <c r="K3003" s="16">
        <v>1</v>
      </c>
      <c r="L3003" s="16">
        <v>1</v>
      </c>
      <c r="M3003" s="16">
        <v>1</v>
      </c>
    </row>
    <row r="3004" spans="2:13" x14ac:dyDescent="0.25">
      <c r="B3004">
        <v>77</v>
      </c>
      <c r="C3004" t="s">
        <v>559</v>
      </c>
      <c r="D3004">
        <v>2045</v>
      </c>
      <c r="E3004">
        <v>0</v>
      </c>
      <c r="F3004">
        <v>1000000</v>
      </c>
      <c r="G3004" s="16">
        <v>1</v>
      </c>
      <c r="H3004" s="16">
        <v>1</v>
      </c>
      <c r="I3004" s="16">
        <v>1</v>
      </c>
      <c r="J3004" s="16">
        <v>1</v>
      </c>
      <c r="K3004" s="16">
        <v>1</v>
      </c>
      <c r="L3004" s="16">
        <v>1</v>
      </c>
      <c r="M3004" s="16">
        <v>1</v>
      </c>
    </row>
    <row r="3005" spans="2:13" x14ac:dyDescent="0.25">
      <c r="B3005">
        <v>77</v>
      </c>
      <c r="C3005" t="s">
        <v>559</v>
      </c>
      <c r="D3005">
        <v>2046</v>
      </c>
      <c r="E3005">
        <v>0</v>
      </c>
      <c r="F3005">
        <v>1000000</v>
      </c>
      <c r="G3005" s="16">
        <v>1</v>
      </c>
      <c r="H3005" s="16">
        <v>1</v>
      </c>
      <c r="I3005" s="16">
        <v>1</v>
      </c>
      <c r="J3005" s="16">
        <v>1</v>
      </c>
      <c r="K3005" s="16">
        <v>1</v>
      </c>
      <c r="L3005" s="16">
        <v>1</v>
      </c>
      <c r="M3005" s="16">
        <v>1</v>
      </c>
    </row>
    <row r="3006" spans="2:13" x14ac:dyDescent="0.25">
      <c r="B3006">
        <v>77</v>
      </c>
      <c r="C3006" t="s">
        <v>559</v>
      </c>
      <c r="D3006">
        <v>2047</v>
      </c>
      <c r="E3006">
        <v>0</v>
      </c>
      <c r="F3006">
        <v>1000000</v>
      </c>
      <c r="G3006" s="16">
        <v>1</v>
      </c>
      <c r="H3006" s="16">
        <v>1</v>
      </c>
      <c r="I3006" s="16">
        <v>1</v>
      </c>
      <c r="J3006" s="16">
        <v>1</v>
      </c>
      <c r="K3006" s="16">
        <v>1</v>
      </c>
      <c r="L3006" s="16">
        <v>1</v>
      </c>
      <c r="M3006" s="16">
        <v>1</v>
      </c>
    </row>
    <row r="3007" spans="2:13" x14ac:dyDescent="0.25">
      <c r="B3007">
        <v>77</v>
      </c>
      <c r="C3007" t="s">
        <v>559</v>
      </c>
      <c r="D3007">
        <v>2048</v>
      </c>
      <c r="E3007">
        <v>0</v>
      </c>
      <c r="F3007">
        <v>1000000</v>
      </c>
      <c r="G3007" s="16">
        <v>1</v>
      </c>
      <c r="H3007" s="16">
        <v>1</v>
      </c>
      <c r="I3007" s="16">
        <v>1</v>
      </c>
      <c r="J3007" s="16">
        <v>1</v>
      </c>
      <c r="K3007" s="16">
        <v>1</v>
      </c>
      <c r="L3007" s="16">
        <v>1</v>
      </c>
      <c r="M3007" s="16">
        <v>1</v>
      </c>
    </row>
    <row r="3008" spans="2:13" x14ac:dyDescent="0.25">
      <c r="B3008">
        <v>77</v>
      </c>
      <c r="C3008" t="s">
        <v>559</v>
      </c>
      <c r="D3008">
        <v>2049</v>
      </c>
      <c r="E3008">
        <v>0</v>
      </c>
      <c r="F3008">
        <v>1000000</v>
      </c>
      <c r="G3008" s="16">
        <v>1</v>
      </c>
      <c r="H3008" s="16">
        <v>1</v>
      </c>
      <c r="I3008" s="16">
        <v>1</v>
      </c>
      <c r="J3008" s="16">
        <v>1</v>
      </c>
      <c r="K3008" s="16">
        <v>1</v>
      </c>
      <c r="L3008" s="16">
        <v>1</v>
      </c>
      <c r="M3008" s="16">
        <v>1</v>
      </c>
    </row>
    <row r="3009" spans="2:13" x14ac:dyDescent="0.25">
      <c r="B3009">
        <v>77</v>
      </c>
      <c r="C3009" t="s">
        <v>559</v>
      </c>
      <c r="D3009">
        <v>2050</v>
      </c>
      <c r="E3009">
        <v>0</v>
      </c>
      <c r="F3009">
        <v>1000000</v>
      </c>
      <c r="G3009" s="16">
        <v>1</v>
      </c>
      <c r="H3009" s="16">
        <v>1</v>
      </c>
      <c r="I3009" s="16">
        <v>1</v>
      </c>
      <c r="J3009" s="16">
        <v>1</v>
      </c>
      <c r="K3009" s="16">
        <v>1</v>
      </c>
      <c r="L3009" s="16">
        <v>1</v>
      </c>
      <c r="M3009" s="16">
        <v>1</v>
      </c>
    </row>
    <row r="3010" spans="2:13" x14ac:dyDescent="0.25">
      <c r="B3010">
        <v>78</v>
      </c>
      <c r="C3010" t="s">
        <v>553</v>
      </c>
      <c r="D3010">
        <v>2020</v>
      </c>
      <c r="E3010">
        <v>0</v>
      </c>
      <c r="F3010">
        <v>1000000</v>
      </c>
      <c r="G3010" s="16">
        <v>1</v>
      </c>
      <c r="H3010" s="16">
        <v>1</v>
      </c>
      <c r="I3010" s="16">
        <v>1</v>
      </c>
      <c r="J3010" s="16">
        <v>1</v>
      </c>
      <c r="K3010" s="16">
        <v>1</v>
      </c>
      <c r="L3010" s="16">
        <v>1</v>
      </c>
      <c r="M3010" s="16">
        <v>1</v>
      </c>
    </row>
    <row r="3011" spans="2:13" x14ac:dyDescent="0.25">
      <c r="B3011">
        <v>78</v>
      </c>
      <c r="C3011" t="s">
        <v>553</v>
      </c>
      <c r="D3011">
        <v>2021</v>
      </c>
      <c r="E3011">
        <v>0</v>
      </c>
      <c r="F3011">
        <v>1000000</v>
      </c>
      <c r="G3011" s="16">
        <v>1</v>
      </c>
      <c r="H3011" s="16">
        <v>1</v>
      </c>
      <c r="I3011" s="16">
        <v>1</v>
      </c>
      <c r="J3011" s="16">
        <v>1</v>
      </c>
      <c r="K3011" s="16">
        <v>1</v>
      </c>
      <c r="L3011" s="16">
        <v>1</v>
      </c>
      <c r="M3011" s="16">
        <v>1</v>
      </c>
    </row>
    <row r="3012" spans="2:13" x14ac:dyDescent="0.25">
      <c r="B3012">
        <v>78</v>
      </c>
      <c r="C3012" t="s">
        <v>553</v>
      </c>
      <c r="D3012">
        <v>2022</v>
      </c>
      <c r="E3012">
        <v>0</v>
      </c>
      <c r="F3012">
        <v>1000000</v>
      </c>
      <c r="G3012" s="16">
        <v>1</v>
      </c>
      <c r="H3012" s="16">
        <v>1</v>
      </c>
      <c r="I3012" s="16">
        <v>1</v>
      </c>
      <c r="J3012" s="16">
        <v>1</v>
      </c>
      <c r="K3012" s="16">
        <v>1</v>
      </c>
      <c r="L3012" s="16">
        <v>1</v>
      </c>
      <c r="M3012" s="16">
        <v>1</v>
      </c>
    </row>
    <row r="3013" spans="2:13" x14ac:dyDescent="0.25">
      <c r="B3013">
        <v>78</v>
      </c>
      <c r="C3013" t="s">
        <v>553</v>
      </c>
      <c r="D3013">
        <v>2023</v>
      </c>
      <c r="E3013">
        <v>0</v>
      </c>
      <c r="F3013">
        <v>1000000</v>
      </c>
      <c r="G3013" s="16">
        <v>1</v>
      </c>
      <c r="H3013" s="16">
        <v>1</v>
      </c>
      <c r="I3013" s="16">
        <v>1</v>
      </c>
      <c r="J3013" s="16">
        <v>1</v>
      </c>
      <c r="K3013" s="16">
        <v>1</v>
      </c>
      <c r="L3013" s="16">
        <v>1</v>
      </c>
      <c r="M3013" s="16">
        <v>1</v>
      </c>
    </row>
    <row r="3014" spans="2:13" x14ac:dyDescent="0.25">
      <c r="B3014">
        <v>78</v>
      </c>
      <c r="C3014" t="s">
        <v>553</v>
      </c>
      <c r="D3014">
        <v>2024</v>
      </c>
      <c r="E3014">
        <v>0</v>
      </c>
      <c r="F3014">
        <v>1000000</v>
      </c>
      <c r="G3014" s="16">
        <v>1</v>
      </c>
      <c r="H3014" s="16">
        <v>1</v>
      </c>
      <c r="I3014" s="16">
        <v>1</v>
      </c>
      <c r="J3014" s="16">
        <v>1</v>
      </c>
      <c r="K3014" s="16">
        <v>1</v>
      </c>
      <c r="L3014" s="16">
        <v>1</v>
      </c>
      <c r="M3014" s="16">
        <v>1</v>
      </c>
    </row>
    <row r="3015" spans="2:13" x14ac:dyDescent="0.25">
      <c r="B3015">
        <v>78</v>
      </c>
      <c r="C3015" t="s">
        <v>553</v>
      </c>
      <c r="D3015">
        <v>2025</v>
      </c>
      <c r="E3015">
        <v>0</v>
      </c>
      <c r="F3015">
        <v>1000000</v>
      </c>
      <c r="G3015" s="16">
        <v>1</v>
      </c>
      <c r="H3015" s="16">
        <v>1</v>
      </c>
      <c r="I3015" s="16">
        <v>1</v>
      </c>
      <c r="J3015" s="16">
        <v>1</v>
      </c>
      <c r="K3015" s="16">
        <v>1</v>
      </c>
      <c r="L3015" s="16">
        <v>1</v>
      </c>
      <c r="M3015" s="16">
        <v>1</v>
      </c>
    </row>
    <row r="3016" spans="2:13" x14ac:dyDescent="0.25">
      <c r="B3016">
        <v>78</v>
      </c>
      <c r="C3016" t="s">
        <v>553</v>
      </c>
      <c r="D3016">
        <v>2026</v>
      </c>
      <c r="E3016">
        <v>0</v>
      </c>
      <c r="F3016">
        <v>1000000</v>
      </c>
      <c r="G3016" s="16">
        <v>1</v>
      </c>
      <c r="H3016" s="16">
        <v>1</v>
      </c>
      <c r="I3016" s="16">
        <v>1</v>
      </c>
      <c r="J3016" s="16">
        <v>1</v>
      </c>
      <c r="K3016" s="16">
        <v>1</v>
      </c>
      <c r="L3016" s="16">
        <v>1</v>
      </c>
      <c r="M3016" s="16">
        <v>1</v>
      </c>
    </row>
    <row r="3017" spans="2:13" x14ac:dyDescent="0.25">
      <c r="B3017">
        <v>78</v>
      </c>
      <c r="C3017" t="s">
        <v>553</v>
      </c>
      <c r="D3017">
        <v>2027</v>
      </c>
      <c r="E3017">
        <v>0</v>
      </c>
      <c r="F3017">
        <v>1000000</v>
      </c>
      <c r="G3017" s="16">
        <v>1</v>
      </c>
      <c r="H3017" s="16">
        <v>1</v>
      </c>
      <c r="I3017" s="16">
        <v>1</v>
      </c>
      <c r="J3017" s="16">
        <v>1</v>
      </c>
      <c r="K3017" s="16">
        <v>1</v>
      </c>
      <c r="L3017" s="16">
        <v>1</v>
      </c>
      <c r="M3017" s="16">
        <v>1</v>
      </c>
    </row>
    <row r="3018" spans="2:13" x14ac:dyDescent="0.25">
      <c r="B3018">
        <v>78</v>
      </c>
      <c r="C3018" t="s">
        <v>553</v>
      </c>
      <c r="D3018">
        <v>2028</v>
      </c>
      <c r="E3018">
        <v>0</v>
      </c>
      <c r="F3018">
        <v>1000000</v>
      </c>
      <c r="G3018" s="16">
        <v>1</v>
      </c>
      <c r="H3018" s="16">
        <v>1</v>
      </c>
      <c r="I3018" s="16">
        <v>1</v>
      </c>
      <c r="J3018" s="16">
        <v>1</v>
      </c>
      <c r="K3018" s="16">
        <v>1</v>
      </c>
      <c r="L3018" s="16">
        <v>1</v>
      </c>
      <c r="M3018" s="16">
        <v>1</v>
      </c>
    </row>
    <row r="3019" spans="2:13" x14ac:dyDescent="0.25">
      <c r="B3019">
        <v>78</v>
      </c>
      <c r="C3019" t="s">
        <v>553</v>
      </c>
      <c r="D3019">
        <v>2029</v>
      </c>
      <c r="E3019">
        <v>0</v>
      </c>
      <c r="F3019">
        <v>1000000</v>
      </c>
      <c r="G3019" s="16">
        <v>1</v>
      </c>
      <c r="H3019" s="16">
        <v>1</v>
      </c>
      <c r="I3019" s="16">
        <v>1</v>
      </c>
      <c r="J3019" s="16">
        <v>1</v>
      </c>
      <c r="K3019" s="16">
        <v>1</v>
      </c>
      <c r="L3019" s="16">
        <v>1</v>
      </c>
      <c r="M3019" s="16">
        <v>1</v>
      </c>
    </row>
    <row r="3020" spans="2:13" x14ac:dyDescent="0.25">
      <c r="B3020">
        <v>78</v>
      </c>
      <c r="C3020" t="s">
        <v>553</v>
      </c>
      <c r="D3020">
        <v>2030</v>
      </c>
      <c r="E3020">
        <v>0</v>
      </c>
      <c r="F3020">
        <v>1000000</v>
      </c>
      <c r="G3020" s="16">
        <v>1</v>
      </c>
      <c r="H3020" s="16">
        <v>1</v>
      </c>
      <c r="I3020" s="16">
        <v>1</v>
      </c>
      <c r="J3020" s="16">
        <v>1</v>
      </c>
      <c r="K3020" s="16">
        <v>1</v>
      </c>
      <c r="L3020" s="16">
        <v>1</v>
      </c>
      <c r="M3020" s="16">
        <v>1</v>
      </c>
    </row>
    <row r="3021" spans="2:13" x14ac:dyDescent="0.25">
      <c r="B3021">
        <v>78</v>
      </c>
      <c r="C3021" t="s">
        <v>553</v>
      </c>
      <c r="D3021">
        <v>2031</v>
      </c>
      <c r="E3021">
        <v>0</v>
      </c>
      <c r="F3021">
        <v>1000000</v>
      </c>
      <c r="G3021" s="16">
        <v>1</v>
      </c>
      <c r="H3021" s="16">
        <v>1</v>
      </c>
      <c r="I3021" s="16">
        <v>1</v>
      </c>
      <c r="J3021" s="16">
        <v>1</v>
      </c>
      <c r="K3021" s="16">
        <v>1</v>
      </c>
      <c r="L3021" s="16">
        <v>1</v>
      </c>
      <c r="M3021" s="16">
        <v>1</v>
      </c>
    </row>
    <row r="3022" spans="2:13" x14ac:dyDescent="0.25">
      <c r="B3022">
        <v>78</v>
      </c>
      <c r="C3022" t="s">
        <v>553</v>
      </c>
      <c r="D3022">
        <v>2032</v>
      </c>
      <c r="E3022">
        <v>0</v>
      </c>
      <c r="F3022">
        <v>1000000</v>
      </c>
      <c r="G3022" s="16">
        <v>1</v>
      </c>
      <c r="H3022" s="16">
        <v>1</v>
      </c>
      <c r="I3022" s="16">
        <v>1</v>
      </c>
      <c r="J3022" s="16">
        <v>1</v>
      </c>
      <c r="K3022" s="16">
        <v>1</v>
      </c>
      <c r="L3022" s="16">
        <v>1</v>
      </c>
      <c r="M3022" s="16">
        <v>1</v>
      </c>
    </row>
    <row r="3023" spans="2:13" x14ac:dyDescent="0.25">
      <c r="B3023">
        <v>78</v>
      </c>
      <c r="C3023" t="s">
        <v>553</v>
      </c>
      <c r="D3023">
        <v>2033</v>
      </c>
      <c r="E3023">
        <v>0</v>
      </c>
      <c r="F3023">
        <v>1000000</v>
      </c>
      <c r="G3023" s="16">
        <v>1</v>
      </c>
      <c r="H3023" s="16">
        <v>1</v>
      </c>
      <c r="I3023" s="16">
        <v>1</v>
      </c>
      <c r="J3023" s="16">
        <v>1</v>
      </c>
      <c r="K3023" s="16">
        <v>1</v>
      </c>
      <c r="L3023" s="16">
        <v>1</v>
      </c>
      <c r="M3023" s="16">
        <v>1</v>
      </c>
    </row>
    <row r="3024" spans="2:13" x14ac:dyDescent="0.25">
      <c r="B3024">
        <v>78</v>
      </c>
      <c r="C3024" t="s">
        <v>553</v>
      </c>
      <c r="D3024">
        <v>2034</v>
      </c>
      <c r="E3024">
        <v>0</v>
      </c>
      <c r="F3024">
        <v>1000000</v>
      </c>
      <c r="G3024" s="16">
        <v>1</v>
      </c>
      <c r="H3024" s="16">
        <v>1</v>
      </c>
      <c r="I3024" s="16">
        <v>1</v>
      </c>
      <c r="J3024" s="16">
        <v>1</v>
      </c>
      <c r="K3024" s="16">
        <v>1</v>
      </c>
      <c r="L3024" s="16">
        <v>1</v>
      </c>
      <c r="M3024" s="16">
        <v>1</v>
      </c>
    </row>
    <row r="3025" spans="2:13" x14ac:dyDescent="0.25">
      <c r="B3025">
        <v>78</v>
      </c>
      <c r="C3025" t="s">
        <v>553</v>
      </c>
      <c r="D3025">
        <v>2035</v>
      </c>
      <c r="E3025">
        <v>0</v>
      </c>
      <c r="F3025">
        <v>1000000</v>
      </c>
      <c r="G3025" s="16">
        <v>1</v>
      </c>
      <c r="H3025" s="16">
        <v>1</v>
      </c>
      <c r="I3025" s="16">
        <v>1</v>
      </c>
      <c r="J3025" s="16">
        <v>1</v>
      </c>
      <c r="K3025" s="16">
        <v>1</v>
      </c>
      <c r="L3025" s="16">
        <v>1</v>
      </c>
      <c r="M3025" s="16">
        <v>1</v>
      </c>
    </row>
    <row r="3026" spans="2:13" x14ac:dyDescent="0.25">
      <c r="B3026">
        <v>78</v>
      </c>
      <c r="C3026" t="s">
        <v>553</v>
      </c>
      <c r="D3026">
        <v>2036</v>
      </c>
      <c r="E3026">
        <v>0</v>
      </c>
      <c r="F3026">
        <v>1000000</v>
      </c>
      <c r="G3026" s="16">
        <v>1</v>
      </c>
      <c r="H3026" s="16">
        <v>1</v>
      </c>
      <c r="I3026" s="16">
        <v>1</v>
      </c>
      <c r="J3026" s="16">
        <v>1</v>
      </c>
      <c r="K3026" s="16">
        <v>1</v>
      </c>
      <c r="L3026" s="16">
        <v>1</v>
      </c>
      <c r="M3026" s="16">
        <v>1</v>
      </c>
    </row>
    <row r="3027" spans="2:13" x14ac:dyDescent="0.25">
      <c r="B3027">
        <v>78</v>
      </c>
      <c r="C3027" t="s">
        <v>553</v>
      </c>
      <c r="D3027">
        <v>2037</v>
      </c>
      <c r="E3027">
        <v>0</v>
      </c>
      <c r="F3027">
        <v>1000000</v>
      </c>
      <c r="G3027" s="16">
        <v>1</v>
      </c>
      <c r="H3027" s="16">
        <v>1</v>
      </c>
      <c r="I3027" s="16">
        <v>1</v>
      </c>
      <c r="J3027" s="16">
        <v>1</v>
      </c>
      <c r="K3027" s="16">
        <v>1</v>
      </c>
      <c r="L3027" s="16">
        <v>1</v>
      </c>
      <c r="M3027" s="16">
        <v>1</v>
      </c>
    </row>
    <row r="3028" spans="2:13" x14ac:dyDescent="0.25">
      <c r="B3028">
        <v>78</v>
      </c>
      <c r="C3028" t="s">
        <v>553</v>
      </c>
      <c r="D3028">
        <v>2038</v>
      </c>
      <c r="E3028">
        <v>0</v>
      </c>
      <c r="F3028">
        <v>1000000</v>
      </c>
      <c r="G3028" s="16">
        <v>1</v>
      </c>
      <c r="H3028" s="16">
        <v>1</v>
      </c>
      <c r="I3028" s="16">
        <v>1</v>
      </c>
      <c r="J3028" s="16">
        <v>1</v>
      </c>
      <c r="K3028" s="16">
        <v>1</v>
      </c>
      <c r="L3028" s="16">
        <v>1</v>
      </c>
      <c r="M3028" s="16">
        <v>1</v>
      </c>
    </row>
    <row r="3029" spans="2:13" x14ac:dyDescent="0.25">
      <c r="B3029">
        <v>78</v>
      </c>
      <c r="C3029" t="s">
        <v>553</v>
      </c>
      <c r="D3029">
        <v>2039</v>
      </c>
      <c r="E3029">
        <v>0</v>
      </c>
      <c r="F3029">
        <v>1000000</v>
      </c>
      <c r="G3029" s="16">
        <v>1</v>
      </c>
      <c r="H3029" s="16">
        <v>1</v>
      </c>
      <c r="I3029" s="16">
        <v>1</v>
      </c>
      <c r="J3029" s="16">
        <v>1</v>
      </c>
      <c r="K3029" s="16">
        <v>1</v>
      </c>
      <c r="L3029" s="16">
        <v>1</v>
      </c>
      <c r="M3029" s="16">
        <v>1</v>
      </c>
    </row>
    <row r="3030" spans="2:13" x14ac:dyDescent="0.25">
      <c r="B3030">
        <v>78</v>
      </c>
      <c r="C3030" t="s">
        <v>553</v>
      </c>
      <c r="D3030">
        <v>2040</v>
      </c>
      <c r="E3030">
        <v>0</v>
      </c>
      <c r="F3030">
        <v>1000000</v>
      </c>
      <c r="G3030" s="16">
        <v>1</v>
      </c>
      <c r="H3030" s="16">
        <v>1</v>
      </c>
      <c r="I3030" s="16">
        <v>1</v>
      </c>
      <c r="J3030" s="16">
        <v>1</v>
      </c>
      <c r="K3030" s="16">
        <v>1</v>
      </c>
      <c r="L3030" s="16">
        <v>1</v>
      </c>
      <c r="M3030" s="16">
        <v>1</v>
      </c>
    </row>
    <row r="3031" spans="2:13" x14ac:dyDescent="0.25">
      <c r="B3031">
        <v>78</v>
      </c>
      <c r="C3031" t="s">
        <v>553</v>
      </c>
      <c r="D3031">
        <v>2041</v>
      </c>
      <c r="E3031">
        <v>0</v>
      </c>
      <c r="F3031">
        <v>1000000</v>
      </c>
      <c r="G3031" s="16">
        <v>1</v>
      </c>
      <c r="H3031" s="16">
        <v>1</v>
      </c>
      <c r="I3031" s="16">
        <v>1</v>
      </c>
      <c r="J3031" s="16">
        <v>1</v>
      </c>
      <c r="K3031" s="16">
        <v>1</v>
      </c>
      <c r="L3031" s="16">
        <v>1</v>
      </c>
      <c r="M3031" s="16">
        <v>1</v>
      </c>
    </row>
    <row r="3032" spans="2:13" x14ac:dyDescent="0.25">
      <c r="B3032">
        <v>78</v>
      </c>
      <c r="C3032" t="s">
        <v>553</v>
      </c>
      <c r="D3032">
        <v>2042</v>
      </c>
      <c r="E3032">
        <v>0</v>
      </c>
      <c r="F3032">
        <v>1000000</v>
      </c>
      <c r="G3032" s="16">
        <v>1</v>
      </c>
      <c r="H3032" s="16">
        <v>1</v>
      </c>
      <c r="I3032" s="16">
        <v>1</v>
      </c>
      <c r="J3032" s="16">
        <v>1</v>
      </c>
      <c r="K3032" s="16">
        <v>1</v>
      </c>
      <c r="L3032" s="16">
        <v>1</v>
      </c>
      <c r="M3032" s="16">
        <v>1</v>
      </c>
    </row>
    <row r="3033" spans="2:13" x14ac:dyDescent="0.25">
      <c r="B3033">
        <v>78</v>
      </c>
      <c r="C3033" t="s">
        <v>553</v>
      </c>
      <c r="D3033">
        <v>2043</v>
      </c>
      <c r="E3033">
        <v>0</v>
      </c>
      <c r="F3033">
        <v>1000000</v>
      </c>
      <c r="G3033" s="16">
        <v>1</v>
      </c>
      <c r="H3033" s="16">
        <v>1</v>
      </c>
      <c r="I3033" s="16">
        <v>1</v>
      </c>
      <c r="J3033" s="16">
        <v>1</v>
      </c>
      <c r="K3033" s="16">
        <v>1</v>
      </c>
      <c r="L3033" s="16">
        <v>1</v>
      </c>
      <c r="M3033" s="16">
        <v>1</v>
      </c>
    </row>
    <row r="3034" spans="2:13" x14ac:dyDescent="0.25">
      <c r="B3034">
        <v>78</v>
      </c>
      <c r="C3034" t="s">
        <v>553</v>
      </c>
      <c r="D3034">
        <v>2044</v>
      </c>
      <c r="E3034">
        <v>0</v>
      </c>
      <c r="F3034">
        <v>1000000</v>
      </c>
      <c r="G3034" s="16">
        <v>1</v>
      </c>
      <c r="H3034" s="16">
        <v>1</v>
      </c>
      <c r="I3034" s="16">
        <v>1</v>
      </c>
      <c r="J3034" s="16">
        <v>1</v>
      </c>
      <c r="K3034" s="16">
        <v>1</v>
      </c>
      <c r="L3034" s="16">
        <v>1</v>
      </c>
      <c r="M3034" s="16">
        <v>1</v>
      </c>
    </row>
    <row r="3035" spans="2:13" x14ac:dyDescent="0.25">
      <c r="B3035">
        <v>78</v>
      </c>
      <c r="C3035" t="s">
        <v>553</v>
      </c>
      <c r="D3035">
        <v>2045</v>
      </c>
      <c r="E3035">
        <v>0</v>
      </c>
      <c r="F3035">
        <v>1000000</v>
      </c>
      <c r="G3035" s="16">
        <v>1</v>
      </c>
      <c r="H3035" s="16">
        <v>1</v>
      </c>
      <c r="I3035" s="16">
        <v>1</v>
      </c>
      <c r="J3035" s="16">
        <v>1</v>
      </c>
      <c r="K3035" s="16">
        <v>1</v>
      </c>
      <c r="L3035" s="16">
        <v>1</v>
      </c>
      <c r="M3035" s="16">
        <v>1</v>
      </c>
    </row>
    <row r="3036" spans="2:13" x14ac:dyDescent="0.25">
      <c r="B3036">
        <v>78</v>
      </c>
      <c r="C3036" t="s">
        <v>553</v>
      </c>
      <c r="D3036">
        <v>2046</v>
      </c>
      <c r="E3036">
        <v>0</v>
      </c>
      <c r="F3036">
        <v>1000000</v>
      </c>
      <c r="G3036" s="16">
        <v>1</v>
      </c>
      <c r="H3036" s="16">
        <v>1</v>
      </c>
      <c r="I3036" s="16">
        <v>1</v>
      </c>
      <c r="J3036" s="16">
        <v>1</v>
      </c>
      <c r="K3036" s="16">
        <v>1</v>
      </c>
      <c r="L3036" s="16">
        <v>1</v>
      </c>
      <c r="M3036" s="16">
        <v>1</v>
      </c>
    </row>
    <row r="3037" spans="2:13" x14ac:dyDescent="0.25">
      <c r="B3037">
        <v>78</v>
      </c>
      <c r="C3037" t="s">
        <v>553</v>
      </c>
      <c r="D3037">
        <v>2047</v>
      </c>
      <c r="E3037">
        <v>0</v>
      </c>
      <c r="F3037">
        <v>1000000</v>
      </c>
      <c r="G3037" s="16">
        <v>1</v>
      </c>
      <c r="H3037" s="16">
        <v>1</v>
      </c>
      <c r="I3037" s="16">
        <v>1</v>
      </c>
      <c r="J3037" s="16">
        <v>1</v>
      </c>
      <c r="K3037" s="16">
        <v>1</v>
      </c>
      <c r="L3037" s="16">
        <v>1</v>
      </c>
      <c r="M3037" s="16">
        <v>1</v>
      </c>
    </row>
    <row r="3038" spans="2:13" x14ac:dyDescent="0.25">
      <c r="B3038">
        <v>78</v>
      </c>
      <c r="C3038" t="s">
        <v>553</v>
      </c>
      <c r="D3038">
        <v>2048</v>
      </c>
      <c r="E3038">
        <v>0</v>
      </c>
      <c r="F3038">
        <v>1000000</v>
      </c>
      <c r="G3038" s="16">
        <v>1</v>
      </c>
      <c r="H3038" s="16">
        <v>1</v>
      </c>
      <c r="I3038" s="16">
        <v>1</v>
      </c>
      <c r="J3038" s="16">
        <v>1</v>
      </c>
      <c r="K3038" s="16">
        <v>1</v>
      </c>
      <c r="L3038" s="16">
        <v>1</v>
      </c>
      <c r="M3038" s="16">
        <v>1</v>
      </c>
    </row>
    <row r="3039" spans="2:13" x14ac:dyDescent="0.25">
      <c r="B3039">
        <v>78</v>
      </c>
      <c r="C3039" t="s">
        <v>553</v>
      </c>
      <c r="D3039">
        <v>2049</v>
      </c>
      <c r="E3039">
        <v>0</v>
      </c>
      <c r="F3039">
        <v>1000000</v>
      </c>
      <c r="G3039" s="16">
        <v>1</v>
      </c>
      <c r="H3039" s="16">
        <v>1</v>
      </c>
      <c r="I3039" s="16">
        <v>1</v>
      </c>
      <c r="J3039" s="16">
        <v>1</v>
      </c>
      <c r="K3039" s="16">
        <v>1</v>
      </c>
      <c r="L3039" s="16">
        <v>1</v>
      </c>
      <c r="M3039" s="16">
        <v>1</v>
      </c>
    </row>
    <row r="3040" spans="2:13" x14ac:dyDescent="0.25">
      <c r="B3040">
        <v>78</v>
      </c>
      <c r="C3040" t="s">
        <v>553</v>
      </c>
      <c r="D3040">
        <v>2050</v>
      </c>
      <c r="E3040">
        <v>0</v>
      </c>
      <c r="F3040">
        <v>1000000</v>
      </c>
      <c r="G3040" s="16">
        <v>1</v>
      </c>
      <c r="H3040" s="16">
        <v>1</v>
      </c>
      <c r="I3040" s="16">
        <v>1</v>
      </c>
      <c r="J3040" s="16">
        <v>1</v>
      </c>
      <c r="K3040" s="16">
        <v>1</v>
      </c>
      <c r="L3040" s="16">
        <v>1</v>
      </c>
      <c r="M3040" s="16">
        <v>1</v>
      </c>
    </row>
    <row r="3041" spans="2:13" x14ac:dyDescent="0.25">
      <c r="B3041">
        <v>79</v>
      </c>
      <c r="C3041" t="s">
        <v>537</v>
      </c>
      <c r="D3041">
        <v>2020</v>
      </c>
      <c r="E3041">
        <v>0</v>
      </c>
      <c r="F3041">
        <v>1000000</v>
      </c>
      <c r="G3041" s="16">
        <v>1</v>
      </c>
      <c r="H3041" s="16">
        <v>1</v>
      </c>
      <c r="I3041" s="16">
        <v>1</v>
      </c>
      <c r="J3041" s="16">
        <v>1</v>
      </c>
      <c r="K3041" s="16">
        <v>1</v>
      </c>
      <c r="L3041" s="16">
        <v>1</v>
      </c>
      <c r="M3041" s="16">
        <v>1</v>
      </c>
    </row>
    <row r="3042" spans="2:13" x14ac:dyDescent="0.25">
      <c r="B3042">
        <v>79</v>
      </c>
      <c r="C3042" t="s">
        <v>537</v>
      </c>
      <c r="D3042">
        <v>2021</v>
      </c>
      <c r="E3042">
        <v>0</v>
      </c>
      <c r="F3042">
        <v>1000000</v>
      </c>
      <c r="G3042" s="16">
        <v>1</v>
      </c>
      <c r="H3042" s="16">
        <v>1</v>
      </c>
      <c r="I3042" s="16">
        <v>1</v>
      </c>
      <c r="J3042" s="16">
        <v>1</v>
      </c>
      <c r="K3042" s="16">
        <v>1</v>
      </c>
      <c r="L3042" s="16">
        <v>1</v>
      </c>
      <c r="M3042" s="16">
        <v>1</v>
      </c>
    </row>
    <row r="3043" spans="2:13" x14ac:dyDescent="0.25">
      <c r="B3043">
        <v>79</v>
      </c>
      <c r="C3043" t="s">
        <v>537</v>
      </c>
      <c r="D3043">
        <v>2022</v>
      </c>
      <c r="E3043">
        <v>0</v>
      </c>
      <c r="F3043">
        <v>1000000</v>
      </c>
      <c r="G3043" s="16">
        <v>1</v>
      </c>
      <c r="H3043" s="16">
        <v>1</v>
      </c>
      <c r="I3043" s="16">
        <v>1</v>
      </c>
      <c r="J3043" s="16">
        <v>1</v>
      </c>
      <c r="K3043" s="16">
        <v>1</v>
      </c>
      <c r="L3043" s="16">
        <v>1</v>
      </c>
      <c r="M3043" s="16">
        <v>1</v>
      </c>
    </row>
    <row r="3044" spans="2:13" x14ac:dyDescent="0.25">
      <c r="B3044">
        <v>79</v>
      </c>
      <c r="C3044" t="s">
        <v>537</v>
      </c>
      <c r="D3044">
        <v>2023</v>
      </c>
      <c r="E3044">
        <v>0</v>
      </c>
      <c r="F3044">
        <v>1000000</v>
      </c>
      <c r="G3044" s="16">
        <v>1</v>
      </c>
      <c r="H3044" s="16">
        <v>1</v>
      </c>
      <c r="I3044" s="16">
        <v>1</v>
      </c>
      <c r="J3044" s="16">
        <v>1</v>
      </c>
      <c r="K3044" s="16">
        <v>1</v>
      </c>
      <c r="L3044" s="16">
        <v>1</v>
      </c>
      <c r="M3044" s="16">
        <v>1</v>
      </c>
    </row>
    <row r="3045" spans="2:13" x14ac:dyDescent="0.25">
      <c r="B3045">
        <v>79</v>
      </c>
      <c r="C3045" t="s">
        <v>537</v>
      </c>
      <c r="D3045">
        <v>2024</v>
      </c>
      <c r="E3045">
        <v>0</v>
      </c>
      <c r="F3045">
        <v>1000000</v>
      </c>
      <c r="G3045" s="16">
        <v>1</v>
      </c>
      <c r="H3045" s="16">
        <v>1</v>
      </c>
      <c r="I3045" s="16">
        <v>1</v>
      </c>
      <c r="J3045" s="16">
        <v>1</v>
      </c>
      <c r="K3045" s="16">
        <v>1</v>
      </c>
      <c r="L3045" s="16">
        <v>1</v>
      </c>
      <c r="M3045" s="16">
        <v>1</v>
      </c>
    </row>
    <row r="3046" spans="2:13" x14ac:dyDescent="0.25">
      <c r="B3046">
        <v>79</v>
      </c>
      <c r="C3046" t="s">
        <v>537</v>
      </c>
      <c r="D3046">
        <v>2025</v>
      </c>
      <c r="E3046">
        <v>0</v>
      </c>
      <c r="F3046">
        <v>1000000</v>
      </c>
      <c r="G3046" s="16">
        <v>1</v>
      </c>
      <c r="H3046" s="16">
        <v>1</v>
      </c>
      <c r="I3046" s="16">
        <v>1</v>
      </c>
      <c r="J3046" s="16">
        <v>1</v>
      </c>
      <c r="K3046" s="16">
        <v>1</v>
      </c>
      <c r="L3046" s="16">
        <v>1</v>
      </c>
      <c r="M3046" s="16">
        <v>1</v>
      </c>
    </row>
    <row r="3047" spans="2:13" x14ac:dyDescent="0.25">
      <c r="B3047">
        <v>79</v>
      </c>
      <c r="C3047" t="s">
        <v>537</v>
      </c>
      <c r="D3047">
        <v>2026</v>
      </c>
      <c r="E3047">
        <v>0</v>
      </c>
      <c r="F3047">
        <v>1000000</v>
      </c>
      <c r="G3047" s="16">
        <v>1</v>
      </c>
      <c r="H3047" s="16">
        <v>1</v>
      </c>
      <c r="I3047" s="16">
        <v>1</v>
      </c>
      <c r="J3047" s="16">
        <v>1</v>
      </c>
      <c r="K3047" s="16">
        <v>1</v>
      </c>
      <c r="L3047" s="16">
        <v>1</v>
      </c>
      <c r="M3047" s="16">
        <v>1</v>
      </c>
    </row>
    <row r="3048" spans="2:13" x14ac:dyDescent="0.25">
      <c r="B3048">
        <v>79</v>
      </c>
      <c r="C3048" t="s">
        <v>537</v>
      </c>
      <c r="D3048">
        <v>2027</v>
      </c>
      <c r="E3048">
        <v>0</v>
      </c>
      <c r="F3048">
        <v>1000000</v>
      </c>
      <c r="G3048" s="16">
        <v>1</v>
      </c>
      <c r="H3048" s="16">
        <v>1</v>
      </c>
      <c r="I3048" s="16">
        <v>1</v>
      </c>
      <c r="J3048" s="16">
        <v>1</v>
      </c>
      <c r="K3048" s="16">
        <v>1</v>
      </c>
      <c r="L3048" s="16">
        <v>1</v>
      </c>
      <c r="M3048" s="16">
        <v>1</v>
      </c>
    </row>
    <row r="3049" spans="2:13" x14ac:dyDescent="0.25">
      <c r="B3049">
        <v>79</v>
      </c>
      <c r="C3049" t="s">
        <v>537</v>
      </c>
      <c r="D3049">
        <v>2028</v>
      </c>
      <c r="E3049">
        <v>0</v>
      </c>
      <c r="F3049">
        <v>1000000</v>
      </c>
      <c r="G3049" s="16">
        <v>1</v>
      </c>
      <c r="H3049" s="16">
        <v>1</v>
      </c>
      <c r="I3049" s="16">
        <v>1</v>
      </c>
      <c r="J3049" s="16">
        <v>1</v>
      </c>
      <c r="K3049" s="16">
        <v>1</v>
      </c>
      <c r="L3049" s="16">
        <v>1</v>
      </c>
      <c r="M3049" s="16">
        <v>1</v>
      </c>
    </row>
    <row r="3050" spans="2:13" x14ac:dyDescent="0.25">
      <c r="B3050">
        <v>79</v>
      </c>
      <c r="C3050" t="s">
        <v>537</v>
      </c>
      <c r="D3050">
        <v>2029</v>
      </c>
      <c r="E3050">
        <v>0</v>
      </c>
      <c r="F3050">
        <v>1000000</v>
      </c>
      <c r="G3050" s="16">
        <v>1</v>
      </c>
      <c r="H3050" s="16">
        <v>1</v>
      </c>
      <c r="I3050" s="16">
        <v>1</v>
      </c>
      <c r="J3050" s="16">
        <v>1</v>
      </c>
      <c r="K3050" s="16">
        <v>1</v>
      </c>
      <c r="L3050" s="16">
        <v>1</v>
      </c>
      <c r="M3050" s="16">
        <v>1</v>
      </c>
    </row>
    <row r="3051" spans="2:13" x14ac:dyDescent="0.25">
      <c r="B3051">
        <v>79</v>
      </c>
      <c r="C3051" t="s">
        <v>537</v>
      </c>
      <c r="D3051">
        <v>2030</v>
      </c>
      <c r="E3051">
        <v>0</v>
      </c>
      <c r="F3051">
        <v>1000000</v>
      </c>
      <c r="G3051" s="16">
        <v>1</v>
      </c>
      <c r="H3051" s="16">
        <v>1</v>
      </c>
      <c r="I3051" s="16">
        <v>1</v>
      </c>
      <c r="J3051" s="16">
        <v>1</v>
      </c>
      <c r="K3051" s="16">
        <v>1</v>
      </c>
      <c r="L3051" s="16">
        <v>1</v>
      </c>
      <c r="M3051" s="16">
        <v>1</v>
      </c>
    </row>
    <row r="3052" spans="2:13" x14ac:dyDescent="0.25">
      <c r="B3052">
        <v>79</v>
      </c>
      <c r="C3052" t="s">
        <v>537</v>
      </c>
      <c r="D3052">
        <v>2031</v>
      </c>
      <c r="E3052">
        <v>0</v>
      </c>
      <c r="F3052">
        <v>1000000</v>
      </c>
      <c r="G3052" s="16">
        <v>1</v>
      </c>
      <c r="H3052" s="16">
        <v>1</v>
      </c>
      <c r="I3052" s="16">
        <v>1</v>
      </c>
      <c r="J3052" s="16">
        <v>1</v>
      </c>
      <c r="K3052" s="16">
        <v>1</v>
      </c>
      <c r="L3052" s="16">
        <v>1</v>
      </c>
      <c r="M3052" s="16">
        <v>1</v>
      </c>
    </row>
    <row r="3053" spans="2:13" x14ac:dyDescent="0.25">
      <c r="B3053">
        <v>79</v>
      </c>
      <c r="C3053" t="s">
        <v>537</v>
      </c>
      <c r="D3053">
        <v>2032</v>
      </c>
      <c r="E3053">
        <v>0</v>
      </c>
      <c r="F3053">
        <v>1000000</v>
      </c>
      <c r="G3053" s="16">
        <v>1</v>
      </c>
      <c r="H3053" s="16">
        <v>1</v>
      </c>
      <c r="I3053" s="16">
        <v>1</v>
      </c>
      <c r="J3053" s="16">
        <v>1</v>
      </c>
      <c r="K3053" s="16">
        <v>1</v>
      </c>
      <c r="L3053" s="16">
        <v>1</v>
      </c>
      <c r="M3053" s="16">
        <v>1</v>
      </c>
    </row>
    <row r="3054" spans="2:13" x14ac:dyDescent="0.25">
      <c r="B3054">
        <v>79</v>
      </c>
      <c r="C3054" t="s">
        <v>537</v>
      </c>
      <c r="D3054">
        <v>2033</v>
      </c>
      <c r="E3054">
        <v>0</v>
      </c>
      <c r="F3054">
        <v>1000000</v>
      </c>
      <c r="G3054" s="16">
        <v>1</v>
      </c>
      <c r="H3054" s="16">
        <v>1</v>
      </c>
      <c r="I3054" s="16">
        <v>1</v>
      </c>
      <c r="J3054" s="16">
        <v>1</v>
      </c>
      <c r="K3054" s="16">
        <v>1</v>
      </c>
      <c r="L3054" s="16">
        <v>1</v>
      </c>
      <c r="M3054" s="16">
        <v>1</v>
      </c>
    </row>
    <row r="3055" spans="2:13" x14ac:dyDescent="0.25">
      <c r="B3055">
        <v>79</v>
      </c>
      <c r="C3055" t="s">
        <v>537</v>
      </c>
      <c r="D3055">
        <v>2034</v>
      </c>
      <c r="E3055">
        <v>0</v>
      </c>
      <c r="F3055">
        <v>1000000</v>
      </c>
      <c r="G3055" s="16">
        <v>1</v>
      </c>
      <c r="H3055" s="16">
        <v>1</v>
      </c>
      <c r="I3055" s="16">
        <v>1</v>
      </c>
      <c r="J3055" s="16">
        <v>1</v>
      </c>
      <c r="K3055" s="16">
        <v>1</v>
      </c>
      <c r="L3055" s="16">
        <v>1</v>
      </c>
      <c r="M3055" s="16">
        <v>1</v>
      </c>
    </row>
    <row r="3056" spans="2:13" x14ac:dyDescent="0.25">
      <c r="B3056">
        <v>79</v>
      </c>
      <c r="C3056" t="s">
        <v>537</v>
      </c>
      <c r="D3056">
        <v>2035</v>
      </c>
      <c r="E3056">
        <v>0</v>
      </c>
      <c r="F3056">
        <v>1000000</v>
      </c>
      <c r="G3056" s="16">
        <v>1</v>
      </c>
      <c r="H3056" s="16">
        <v>1</v>
      </c>
      <c r="I3056" s="16">
        <v>1</v>
      </c>
      <c r="J3056" s="16">
        <v>1</v>
      </c>
      <c r="K3056" s="16">
        <v>1</v>
      </c>
      <c r="L3056" s="16">
        <v>1</v>
      </c>
      <c r="M3056" s="16">
        <v>1</v>
      </c>
    </row>
    <row r="3057" spans="2:13" x14ac:dyDescent="0.25">
      <c r="B3057">
        <v>79</v>
      </c>
      <c r="C3057" t="s">
        <v>537</v>
      </c>
      <c r="D3057">
        <v>2036</v>
      </c>
      <c r="E3057">
        <v>0</v>
      </c>
      <c r="F3057">
        <v>1000000</v>
      </c>
      <c r="G3057" s="16">
        <v>1</v>
      </c>
      <c r="H3057" s="16">
        <v>1</v>
      </c>
      <c r="I3057" s="16">
        <v>1</v>
      </c>
      <c r="J3057" s="16">
        <v>1</v>
      </c>
      <c r="K3057" s="16">
        <v>1</v>
      </c>
      <c r="L3057" s="16">
        <v>1</v>
      </c>
      <c r="M3057" s="16">
        <v>1</v>
      </c>
    </row>
    <row r="3058" spans="2:13" x14ac:dyDescent="0.25">
      <c r="B3058">
        <v>79</v>
      </c>
      <c r="C3058" t="s">
        <v>537</v>
      </c>
      <c r="D3058">
        <v>2037</v>
      </c>
      <c r="E3058">
        <v>0</v>
      </c>
      <c r="F3058">
        <v>1000000</v>
      </c>
      <c r="G3058" s="16">
        <v>1</v>
      </c>
      <c r="H3058" s="16">
        <v>1</v>
      </c>
      <c r="I3058" s="16">
        <v>1</v>
      </c>
      <c r="J3058" s="16">
        <v>1</v>
      </c>
      <c r="K3058" s="16">
        <v>1</v>
      </c>
      <c r="L3058" s="16">
        <v>1</v>
      </c>
      <c r="M3058" s="16">
        <v>1</v>
      </c>
    </row>
    <row r="3059" spans="2:13" x14ac:dyDescent="0.25">
      <c r="B3059">
        <v>79</v>
      </c>
      <c r="C3059" t="s">
        <v>537</v>
      </c>
      <c r="D3059">
        <v>2038</v>
      </c>
      <c r="E3059">
        <v>0</v>
      </c>
      <c r="F3059">
        <v>1000000</v>
      </c>
      <c r="G3059" s="16">
        <v>1</v>
      </c>
      <c r="H3059" s="16">
        <v>1</v>
      </c>
      <c r="I3059" s="16">
        <v>1</v>
      </c>
      <c r="J3059" s="16">
        <v>1</v>
      </c>
      <c r="K3059" s="16">
        <v>1</v>
      </c>
      <c r="L3059" s="16">
        <v>1</v>
      </c>
      <c r="M3059" s="16">
        <v>1</v>
      </c>
    </row>
    <row r="3060" spans="2:13" x14ac:dyDescent="0.25">
      <c r="B3060">
        <v>79</v>
      </c>
      <c r="C3060" t="s">
        <v>537</v>
      </c>
      <c r="D3060">
        <v>2039</v>
      </c>
      <c r="E3060">
        <v>0</v>
      </c>
      <c r="F3060">
        <v>1000000</v>
      </c>
      <c r="G3060" s="16">
        <v>1</v>
      </c>
      <c r="H3060" s="16">
        <v>1</v>
      </c>
      <c r="I3060" s="16">
        <v>1</v>
      </c>
      <c r="J3060" s="16">
        <v>1</v>
      </c>
      <c r="K3060" s="16">
        <v>1</v>
      </c>
      <c r="L3060" s="16">
        <v>1</v>
      </c>
      <c r="M3060" s="16">
        <v>1</v>
      </c>
    </row>
    <row r="3061" spans="2:13" x14ac:dyDescent="0.25">
      <c r="B3061">
        <v>79</v>
      </c>
      <c r="C3061" t="s">
        <v>537</v>
      </c>
      <c r="D3061">
        <v>2040</v>
      </c>
      <c r="E3061">
        <v>0</v>
      </c>
      <c r="F3061">
        <v>1000000</v>
      </c>
      <c r="G3061" s="16">
        <v>1</v>
      </c>
      <c r="H3061" s="16">
        <v>1</v>
      </c>
      <c r="I3061" s="16">
        <v>1</v>
      </c>
      <c r="J3061" s="16">
        <v>1</v>
      </c>
      <c r="K3061" s="16">
        <v>1</v>
      </c>
      <c r="L3061" s="16">
        <v>1</v>
      </c>
      <c r="M3061" s="16">
        <v>1</v>
      </c>
    </row>
    <row r="3062" spans="2:13" x14ac:dyDescent="0.25">
      <c r="B3062">
        <v>79</v>
      </c>
      <c r="C3062" t="s">
        <v>537</v>
      </c>
      <c r="D3062">
        <v>2041</v>
      </c>
      <c r="E3062">
        <v>0</v>
      </c>
      <c r="F3062">
        <v>1000000</v>
      </c>
      <c r="G3062" s="16">
        <v>1</v>
      </c>
      <c r="H3062" s="16">
        <v>1</v>
      </c>
      <c r="I3062" s="16">
        <v>1</v>
      </c>
      <c r="J3062" s="16">
        <v>1</v>
      </c>
      <c r="K3062" s="16">
        <v>1</v>
      </c>
      <c r="L3062" s="16">
        <v>1</v>
      </c>
      <c r="M3062" s="16">
        <v>1</v>
      </c>
    </row>
    <row r="3063" spans="2:13" x14ac:dyDescent="0.25">
      <c r="B3063">
        <v>79</v>
      </c>
      <c r="C3063" t="s">
        <v>537</v>
      </c>
      <c r="D3063">
        <v>2042</v>
      </c>
      <c r="E3063">
        <v>0</v>
      </c>
      <c r="F3063">
        <v>1000000</v>
      </c>
      <c r="G3063" s="16">
        <v>1</v>
      </c>
      <c r="H3063" s="16">
        <v>1</v>
      </c>
      <c r="I3063" s="16">
        <v>1</v>
      </c>
      <c r="J3063" s="16">
        <v>1</v>
      </c>
      <c r="K3063" s="16">
        <v>1</v>
      </c>
      <c r="L3063" s="16">
        <v>1</v>
      </c>
      <c r="M3063" s="16">
        <v>1</v>
      </c>
    </row>
    <row r="3064" spans="2:13" x14ac:dyDescent="0.25">
      <c r="B3064">
        <v>79</v>
      </c>
      <c r="C3064" t="s">
        <v>537</v>
      </c>
      <c r="D3064">
        <v>2043</v>
      </c>
      <c r="E3064">
        <v>0</v>
      </c>
      <c r="F3064">
        <v>1000000</v>
      </c>
      <c r="G3064" s="16">
        <v>1</v>
      </c>
      <c r="H3064" s="16">
        <v>1</v>
      </c>
      <c r="I3064" s="16">
        <v>1</v>
      </c>
      <c r="J3064" s="16">
        <v>1</v>
      </c>
      <c r="K3064" s="16">
        <v>1</v>
      </c>
      <c r="L3064" s="16">
        <v>1</v>
      </c>
      <c r="M3064" s="16">
        <v>1</v>
      </c>
    </row>
    <row r="3065" spans="2:13" x14ac:dyDescent="0.25">
      <c r="B3065">
        <v>79</v>
      </c>
      <c r="C3065" t="s">
        <v>537</v>
      </c>
      <c r="D3065">
        <v>2044</v>
      </c>
      <c r="E3065">
        <v>0</v>
      </c>
      <c r="F3065">
        <v>1000000</v>
      </c>
      <c r="G3065" s="16">
        <v>1</v>
      </c>
      <c r="H3065" s="16">
        <v>1</v>
      </c>
      <c r="I3065" s="16">
        <v>1</v>
      </c>
      <c r="J3065" s="16">
        <v>1</v>
      </c>
      <c r="K3065" s="16">
        <v>1</v>
      </c>
      <c r="L3065" s="16">
        <v>1</v>
      </c>
      <c r="M3065" s="16">
        <v>1</v>
      </c>
    </row>
    <row r="3066" spans="2:13" x14ac:dyDescent="0.25">
      <c r="B3066">
        <v>79</v>
      </c>
      <c r="C3066" t="s">
        <v>537</v>
      </c>
      <c r="D3066">
        <v>2045</v>
      </c>
      <c r="E3066">
        <v>0</v>
      </c>
      <c r="F3066">
        <v>1000000</v>
      </c>
      <c r="G3066" s="16">
        <v>1</v>
      </c>
      <c r="H3066" s="16">
        <v>1</v>
      </c>
      <c r="I3066" s="16">
        <v>1</v>
      </c>
      <c r="J3066" s="16">
        <v>1</v>
      </c>
      <c r="K3066" s="16">
        <v>1</v>
      </c>
      <c r="L3066" s="16">
        <v>1</v>
      </c>
      <c r="M3066" s="16">
        <v>1</v>
      </c>
    </row>
    <row r="3067" spans="2:13" x14ac:dyDescent="0.25">
      <c r="B3067">
        <v>79</v>
      </c>
      <c r="C3067" t="s">
        <v>537</v>
      </c>
      <c r="D3067">
        <v>2046</v>
      </c>
      <c r="E3067">
        <v>0</v>
      </c>
      <c r="F3067">
        <v>1000000</v>
      </c>
      <c r="G3067" s="16">
        <v>1</v>
      </c>
      <c r="H3067" s="16">
        <v>1</v>
      </c>
      <c r="I3067" s="16">
        <v>1</v>
      </c>
      <c r="J3067" s="16">
        <v>1</v>
      </c>
      <c r="K3067" s="16">
        <v>1</v>
      </c>
      <c r="L3067" s="16">
        <v>1</v>
      </c>
      <c r="M3067" s="16">
        <v>1</v>
      </c>
    </row>
    <row r="3068" spans="2:13" x14ac:dyDescent="0.25">
      <c r="B3068">
        <v>79</v>
      </c>
      <c r="C3068" t="s">
        <v>537</v>
      </c>
      <c r="D3068">
        <v>2047</v>
      </c>
      <c r="E3068">
        <v>0</v>
      </c>
      <c r="F3068">
        <v>1000000</v>
      </c>
      <c r="G3068" s="16">
        <v>1</v>
      </c>
      <c r="H3068" s="16">
        <v>1</v>
      </c>
      <c r="I3068" s="16">
        <v>1</v>
      </c>
      <c r="J3068" s="16">
        <v>1</v>
      </c>
      <c r="K3068" s="16">
        <v>1</v>
      </c>
      <c r="L3068" s="16">
        <v>1</v>
      </c>
      <c r="M3068" s="16">
        <v>1</v>
      </c>
    </row>
    <row r="3069" spans="2:13" x14ac:dyDescent="0.25">
      <c r="B3069">
        <v>79</v>
      </c>
      <c r="C3069" t="s">
        <v>537</v>
      </c>
      <c r="D3069">
        <v>2048</v>
      </c>
      <c r="E3069">
        <v>0</v>
      </c>
      <c r="F3069">
        <v>1000000</v>
      </c>
      <c r="G3069" s="16">
        <v>1</v>
      </c>
      <c r="H3069" s="16">
        <v>1</v>
      </c>
      <c r="I3069" s="16">
        <v>1</v>
      </c>
      <c r="J3069" s="16">
        <v>1</v>
      </c>
      <c r="K3069" s="16">
        <v>1</v>
      </c>
      <c r="L3069" s="16">
        <v>1</v>
      </c>
      <c r="M3069" s="16">
        <v>1</v>
      </c>
    </row>
    <row r="3070" spans="2:13" x14ac:dyDescent="0.25">
      <c r="B3070">
        <v>79</v>
      </c>
      <c r="C3070" t="s">
        <v>537</v>
      </c>
      <c r="D3070">
        <v>2049</v>
      </c>
      <c r="E3070">
        <v>0</v>
      </c>
      <c r="F3070">
        <v>1000000</v>
      </c>
      <c r="G3070" s="16">
        <v>1</v>
      </c>
      <c r="H3070" s="16">
        <v>1</v>
      </c>
      <c r="I3070" s="16">
        <v>1</v>
      </c>
      <c r="J3070" s="16">
        <v>1</v>
      </c>
      <c r="K3070" s="16">
        <v>1</v>
      </c>
      <c r="L3070" s="16">
        <v>1</v>
      </c>
      <c r="M3070" s="16">
        <v>1</v>
      </c>
    </row>
    <row r="3071" spans="2:13" x14ac:dyDescent="0.25">
      <c r="B3071">
        <v>79</v>
      </c>
      <c r="C3071" t="s">
        <v>537</v>
      </c>
      <c r="D3071">
        <v>2050</v>
      </c>
      <c r="E3071">
        <v>0</v>
      </c>
      <c r="F3071">
        <v>1000000</v>
      </c>
      <c r="G3071" s="16">
        <v>1</v>
      </c>
      <c r="H3071" s="16">
        <v>1</v>
      </c>
      <c r="I3071" s="16">
        <v>1</v>
      </c>
      <c r="J3071" s="16">
        <v>1</v>
      </c>
      <c r="K3071" s="16">
        <v>1</v>
      </c>
      <c r="L3071" s="16">
        <v>1</v>
      </c>
      <c r="M3071" s="16">
        <v>1</v>
      </c>
    </row>
    <row r="3072" spans="2:13" x14ac:dyDescent="0.25">
      <c r="B3072">
        <v>80</v>
      </c>
      <c r="C3072" t="s">
        <v>546</v>
      </c>
      <c r="D3072">
        <v>2020</v>
      </c>
      <c r="E3072">
        <v>0</v>
      </c>
      <c r="F3072">
        <v>1000000</v>
      </c>
      <c r="G3072" s="16">
        <v>1</v>
      </c>
      <c r="H3072" s="16">
        <v>1</v>
      </c>
      <c r="I3072" s="16">
        <v>1</v>
      </c>
      <c r="J3072" s="16">
        <v>1</v>
      </c>
      <c r="K3072" s="16">
        <v>1</v>
      </c>
      <c r="L3072" s="16">
        <v>1</v>
      </c>
      <c r="M3072" s="16">
        <v>1</v>
      </c>
    </row>
    <row r="3073" spans="2:13" x14ac:dyDescent="0.25">
      <c r="B3073">
        <v>80</v>
      </c>
      <c r="C3073" t="s">
        <v>546</v>
      </c>
      <c r="D3073">
        <v>2021</v>
      </c>
      <c r="E3073">
        <v>0</v>
      </c>
      <c r="F3073">
        <v>1000000</v>
      </c>
      <c r="G3073" s="16">
        <v>1</v>
      </c>
      <c r="H3073" s="16">
        <v>1</v>
      </c>
      <c r="I3073" s="16">
        <v>1</v>
      </c>
      <c r="J3073" s="16">
        <v>1</v>
      </c>
      <c r="K3073" s="16">
        <v>1</v>
      </c>
      <c r="L3073" s="16">
        <v>1</v>
      </c>
      <c r="M3073" s="16">
        <v>1</v>
      </c>
    </row>
    <row r="3074" spans="2:13" x14ac:dyDescent="0.25">
      <c r="B3074">
        <v>80</v>
      </c>
      <c r="C3074" t="s">
        <v>546</v>
      </c>
      <c r="D3074">
        <v>2022</v>
      </c>
      <c r="E3074">
        <v>0</v>
      </c>
      <c r="F3074">
        <v>1000000</v>
      </c>
      <c r="G3074" s="16">
        <v>1</v>
      </c>
      <c r="H3074" s="16">
        <v>1</v>
      </c>
      <c r="I3074" s="16">
        <v>1</v>
      </c>
      <c r="J3074" s="16">
        <v>1</v>
      </c>
      <c r="K3074" s="16">
        <v>1</v>
      </c>
      <c r="L3074" s="16">
        <v>1</v>
      </c>
      <c r="M3074" s="16">
        <v>1</v>
      </c>
    </row>
    <row r="3075" spans="2:13" x14ac:dyDescent="0.25">
      <c r="B3075">
        <v>80</v>
      </c>
      <c r="C3075" t="s">
        <v>546</v>
      </c>
      <c r="D3075">
        <v>2023</v>
      </c>
      <c r="E3075">
        <v>0</v>
      </c>
      <c r="F3075">
        <v>1000000</v>
      </c>
      <c r="G3075" s="16">
        <v>1</v>
      </c>
      <c r="H3075" s="16">
        <v>1</v>
      </c>
      <c r="I3075" s="16">
        <v>1</v>
      </c>
      <c r="J3075" s="16">
        <v>1</v>
      </c>
      <c r="K3075" s="16">
        <v>1</v>
      </c>
      <c r="L3075" s="16">
        <v>1</v>
      </c>
      <c r="M3075" s="16">
        <v>1</v>
      </c>
    </row>
    <row r="3076" spans="2:13" x14ac:dyDescent="0.25">
      <c r="B3076">
        <v>80</v>
      </c>
      <c r="C3076" t="s">
        <v>546</v>
      </c>
      <c r="D3076">
        <v>2024</v>
      </c>
      <c r="E3076">
        <v>0</v>
      </c>
      <c r="F3076">
        <v>1000000</v>
      </c>
      <c r="G3076" s="16">
        <v>1</v>
      </c>
      <c r="H3076" s="16">
        <v>1</v>
      </c>
      <c r="I3076" s="16">
        <v>1</v>
      </c>
      <c r="J3076" s="16">
        <v>1</v>
      </c>
      <c r="K3076" s="16">
        <v>1</v>
      </c>
      <c r="L3076" s="16">
        <v>1</v>
      </c>
      <c r="M3076" s="16">
        <v>1</v>
      </c>
    </row>
    <row r="3077" spans="2:13" x14ac:dyDescent="0.25">
      <c r="B3077">
        <v>80</v>
      </c>
      <c r="C3077" t="s">
        <v>546</v>
      </c>
      <c r="D3077">
        <v>2025</v>
      </c>
      <c r="E3077">
        <v>0</v>
      </c>
      <c r="F3077">
        <v>1000000</v>
      </c>
      <c r="G3077" s="16">
        <v>1</v>
      </c>
      <c r="H3077" s="16">
        <v>1</v>
      </c>
      <c r="I3077" s="16">
        <v>1</v>
      </c>
      <c r="J3077" s="16">
        <v>1</v>
      </c>
      <c r="K3077" s="16">
        <v>1</v>
      </c>
      <c r="L3077" s="16">
        <v>1</v>
      </c>
      <c r="M3077" s="16">
        <v>1</v>
      </c>
    </row>
    <row r="3078" spans="2:13" x14ac:dyDescent="0.25">
      <c r="B3078">
        <v>80</v>
      </c>
      <c r="C3078" t="s">
        <v>546</v>
      </c>
      <c r="D3078">
        <v>2026</v>
      </c>
      <c r="E3078">
        <v>0</v>
      </c>
      <c r="F3078">
        <v>1000000</v>
      </c>
      <c r="G3078" s="16">
        <v>1</v>
      </c>
      <c r="H3078" s="16">
        <v>1</v>
      </c>
      <c r="I3078" s="16">
        <v>1</v>
      </c>
      <c r="J3078" s="16">
        <v>1</v>
      </c>
      <c r="K3078" s="16">
        <v>1</v>
      </c>
      <c r="L3078" s="16">
        <v>1</v>
      </c>
      <c r="M3078" s="16">
        <v>1</v>
      </c>
    </row>
    <row r="3079" spans="2:13" x14ac:dyDescent="0.25">
      <c r="B3079">
        <v>80</v>
      </c>
      <c r="C3079" t="s">
        <v>546</v>
      </c>
      <c r="D3079">
        <v>2027</v>
      </c>
      <c r="E3079">
        <v>0</v>
      </c>
      <c r="F3079">
        <v>1000000</v>
      </c>
      <c r="G3079" s="16">
        <v>1</v>
      </c>
      <c r="H3079" s="16">
        <v>1</v>
      </c>
      <c r="I3079" s="16">
        <v>1</v>
      </c>
      <c r="J3079" s="16">
        <v>1</v>
      </c>
      <c r="K3079" s="16">
        <v>1</v>
      </c>
      <c r="L3079" s="16">
        <v>1</v>
      </c>
      <c r="M3079" s="16">
        <v>1</v>
      </c>
    </row>
    <row r="3080" spans="2:13" x14ac:dyDescent="0.25">
      <c r="B3080">
        <v>80</v>
      </c>
      <c r="C3080" t="s">
        <v>546</v>
      </c>
      <c r="D3080">
        <v>2028</v>
      </c>
      <c r="E3080">
        <v>0</v>
      </c>
      <c r="F3080">
        <v>1000000</v>
      </c>
      <c r="G3080" s="16">
        <v>1</v>
      </c>
      <c r="H3080" s="16">
        <v>1</v>
      </c>
      <c r="I3080" s="16">
        <v>1</v>
      </c>
      <c r="J3080" s="16">
        <v>1</v>
      </c>
      <c r="K3080" s="16">
        <v>1</v>
      </c>
      <c r="L3080" s="16">
        <v>1</v>
      </c>
      <c r="M3080" s="16">
        <v>1</v>
      </c>
    </row>
    <row r="3081" spans="2:13" x14ac:dyDescent="0.25">
      <c r="B3081">
        <v>80</v>
      </c>
      <c r="C3081" t="s">
        <v>546</v>
      </c>
      <c r="D3081">
        <v>2029</v>
      </c>
      <c r="E3081">
        <v>0</v>
      </c>
      <c r="F3081">
        <v>1000000</v>
      </c>
      <c r="G3081" s="16">
        <v>1</v>
      </c>
      <c r="H3081" s="16">
        <v>1</v>
      </c>
      <c r="I3081" s="16">
        <v>1</v>
      </c>
      <c r="J3081" s="16">
        <v>1</v>
      </c>
      <c r="K3081" s="16">
        <v>1</v>
      </c>
      <c r="L3081" s="16">
        <v>1</v>
      </c>
      <c r="M3081" s="16">
        <v>1</v>
      </c>
    </row>
    <row r="3082" spans="2:13" x14ac:dyDescent="0.25">
      <c r="B3082">
        <v>80</v>
      </c>
      <c r="C3082" t="s">
        <v>546</v>
      </c>
      <c r="D3082">
        <v>2030</v>
      </c>
      <c r="E3082">
        <v>0</v>
      </c>
      <c r="F3082">
        <v>1000000</v>
      </c>
      <c r="G3082" s="16">
        <v>1</v>
      </c>
      <c r="H3082" s="16">
        <v>1</v>
      </c>
      <c r="I3082" s="16">
        <v>1</v>
      </c>
      <c r="J3082" s="16">
        <v>1</v>
      </c>
      <c r="K3082" s="16">
        <v>1</v>
      </c>
      <c r="L3082" s="16">
        <v>1</v>
      </c>
      <c r="M3082" s="16">
        <v>1</v>
      </c>
    </row>
    <row r="3083" spans="2:13" x14ac:dyDescent="0.25">
      <c r="B3083">
        <v>80</v>
      </c>
      <c r="C3083" t="s">
        <v>546</v>
      </c>
      <c r="D3083">
        <v>2031</v>
      </c>
      <c r="E3083">
        <v>0</v>
      </c>
      <c r="F3083">
        <v>1000000</v>
      </c>
      <c r="G3083" s="16">
        <v>1</v>
      </c>
      <c r="H3083" s="16">
        <v>1</v>
      </c>
      <c r="I3083" s="16">
        <v>1</v>
      </c>
      <c r="J3083" s="16">
        <v>1</v>
      </c>
      <c r="K3083" s="16">
        <v>1</v>
      </c>
      <c r="L3083" s="16">
        <v>1</v>
      </c>
      <c r="M3083" s="16">
        <v>1</v>
      </c>
    </row>
    <row r="3084" spans="2:13" x14ac:dyDescent="0.25">
      <c r="B3084">
        <v>80</v>
      </c>
      <c r="C3084" t="s">
        <v>546</v>
      </c>
      <c r="D3084">
        <v>2032</v>
      </c>
      <c r="E3084">
        <v>0</v>
      </c>
      <c r="F3084">
        <v>1000000</v>
      </c>
      <c r="G3084" s="16">
        <v>1</v>
      </c>
      <c r="H3084" s="16">
        <v>1</v>
      </c>
      <c r="I3084" s="16">
        <v>1</v>
      </c>
      <c r="J3084" s="16">
        <v>1</v>
      </c>
      <c r="K3084" s="16">
        <v>1</v>
      </c>
      <c r="L3084" s="16">
        <v>1</v>
      </c>
      <c r="M3084" s="16">
        <v>1</v>
      </c>
    </row>
    <row r="3085" spans="2:13" x14ac:dyDescent="0.25">
      <c r="B3085">
        <v>80</v>
      </c>
      <c r="C3085" t="s">
        <v>546</v>
      </c>
      <c r="D3085">
        <v>2033</v>
      </c>
      <c r="E3085">
        <v>0</v>
      </c>
      <c r="F3085">
        <v>1000000</v>
      </c>
      <c r="G3085" s="16">
        <v>1</v>
      </c>
      <c r="H3085" s="16">
        <v>1</v>
      </c>
      <c r="I3085" s="16">
        <v>1</v>
      </c>
      <c r="J3085" s="16">
        <v>1</v>
      </c>
      <c r="K3085" s="16">
        <v>1</v>
      </c>
      <c r="L3085" s="16">
        <v>1</v>
      </c>
      <c r="M3085" s="16">
        <v>1</v>
      </c>
    </row>
    <row r="3086" spans="2:13" x14ac:dyDescent="0.25">
      <c r="B3086">
        <v>80</v>
      </c>
      <c r="C3086" t="s">
        <v>546</v>
      </c>
      <c r="D3086">
        <v>2034</v>
      </c>
      <c r="E3086">
        <v>0</v>
      </c>
      <c r="F3086">
        <v>1000000</v>
      </c>
      <c r="G3086" s="16">
        <v>1</v>
      </c>
      <c r="H3086" s="16">
        <v>1</v>
      </c>
      <c r="I3086" s="16">
        <v>1</v>
      </c>
      <c r="J3086" s="16">
        <v>1</v>
      </c>
      <c r="K3086" s="16">
        <v>1</v>
      </c>
      <c r="L3086" s="16">
        <v>1</v>
      </c>
      <c r="M3086" s="16">
        <v>1</v>
      </c>
    </row>
    <row r="3087" spans="2:13" x14ac:dyDescent="0.25">
      <c r="B3087">
        <v>80</v>
      </c>
      <c r="C3087" t="s">
        <v>546</v>
      </c>
      <c r="D3087">
        <v>2035</v>
      </c>
      <c r="E3087">
        <v>0</v>
      </c>
      <c r="F3087">
        <v>1000000</v>
      </c>
      <c r="G3087" s="16">
        <v>1</v>
      </c>
      <c r="H3087" s="16">
        <v>1</v>
      </c>
      <c r="I3087" s="16">
        <v>1</v>
      </c>
      <c r="J3087" s="16">
        <v>1</v>
      </c>
      <c r="K3087" s="16">
        <v>1</v>
      </c>
      <c r="L3087" s="16">
        <v>1</v>
      </c>
      <c r="M3087" s="16">
        <v>1</v>
      </c>
    </row>
    <row r="3088" spans="2:13" x14ac:dyDescent="0.25">
      <c r="B3088">
        <v>80</v>
      </c>
      <c r="C3088" t="s">
        <v>546</v>
      </c>
      <c r="D3088">
        <v>2036</v>
      </c>
      <c r="E3088">
        <v>0</v>
      </c>
      <c r="F3088">
        <v>1000000</v>
      </c>
      <c r="G3088" s="16">
        <v>1</v>
      </c>
      <c r="H3088" s="16">
        <v>1</v>
      </c>
      <c r="I3088" s="16">
        <v>1</v>
      </c>
      <c r="J3088" s="16">
        <v>1</v>
      </c>
      <c r="K3088" s="16">
        <v>1</v>
      </c>
      <c r="L3088" s="16">
        <v>1</v>
      </c>
      <c r="M3088" s="16">
        <v>1</v>
      </c>
    </row>
    <row r="3089" spans="2:13" x14ac:dyDescent="0.25">
      <c r="B3089">
        <v>80</v>
      </c>
      <c r="C3089" t="s">
        <v>546</v>
      </c>
      <c r="D3089">
        <v>2037</v>
      </c>
      <c r="E3089">
        <v>0</v>
      </c>
      <c r="F3089">
        <v>1000000</v>
      </c>
      <c r="G3089" s="16">
        <v>1</v>
      </c>
      <c r="H3089" s="16">
        <v>1</v>
      </c>
      <c r="I3089" s="16">
        <v>1</v>
      </c>
      <c r="J3089" s="16">
        <v>1</v>
      </c>
      <c r="K3089" s="16">
        <v>1</v>
      </c>
      <c r="L3089" s="16">
        <v>1</v>
      </c>
      <c r="M3089" s="16">
        <v>1</v>
      </c>
    </row>
    <row r="3090" spans="2:13" x14ac:dyDescent="0.25">
      <c r="B3090">
        <v>80</v>
      </c>
      <c r="C3090" t="s">
        <v>546</v>
      </c>
      <c r="D3090">
        <v>2038</v>
      </c>
      <c r="E3090">
        <v>0</v>
      </c>
      <c r="F3090">
        <v>1000000</v>
      </c>
      <c r="G3090" s="16">
        <v>1</v>
      </c>
      <c r="H3090" s="16">
        <v>1</v>
      </c>
      <c r="I3090" s="16">
        <v>1</v>
      </c>
      <c r="J3090" s="16">
        <v>1</v>
      </c>
      <c r="K3090" s="16">
        <v>1</v>
      </c>
      <c r="L3090" s="16">
        <v>1</v>
      </c>
      <c r="M3090" s="16">
        <v>1</v>
      </c>
    </row>
    <row r="3091" spans="2:13" x14ac:dyDescent="0.25">
      <c r="B3091">
        <v>80</v>
      </c>
      <c r="C3091" t="s">
        <v>546</v>
      </c>
      <c r="D3091">
        <v>2039</v>
      </c>
      <c r="E3091">
        <v>0</v>
      </c>
      <c r="F3091">
        <v>1000000</v>
      </c>
      <c r="G3091" s="16">
        <v>1</v>
      </c>
      <c r="H3091" s="16">
        <v>1</v>
      </c>
      <c r="I3091" s="16">
        <v>1</v>
      </c>
      <c r="J3091" s="16">
        <v>1</v>
      </c>
      <c r="K3091" s="16">
        <v>1</v>
      </c>
      <c r="L3091" s="16">
        <v>1</v>
      </c>
      <c r="M3091" s="16">
        <v>1</v>
      </c>
    </row>
    <row r="3092" spans="2:13" x14ac:dyDescent="0.25">
      <c r="B3092">
        <v>80</v>
      </c>
      <c r="C3092" t="s">
        <v>546</v>
      </c>
      <c r="D3092">
        <v>2040</v>
      </c>
      <c r="E3092">
        <v>0</v>
      </c>
      <c r="F3092">
        <v>1000000</v>
      </c>
      <c r="G3092" s="16">
        <v>1</v>
      </c>
      <c r="H3092" s="16">
        <v>1</v>
      </c>
      <c r="I3092" s="16">
        <v>1</v>
      </c>
      <c r="J3092" s="16">
        <v>1</v>
      </c>
      <c r="K3092" s="16">
        <v>1</v>
      </c>
      <c r="L3092" s="16">
        <v>1</v>
      </c>
      <c r="M3092" s="16">
        <v>1</v>
      </c>
    </row>
    <row r="3093" spans="2:13" x14ac:dyDescent="0.25">
      <c r="B3093">
        <v>80</v>
      </c>
      <c r="C3093" t="s">
        <v>546</v>
      </c>
      <c r="D3093">
        <v>2041</v>
      </c>
      <c r="E3093">
        <v>0</v>
      </c>
      <c r="F3093">
        <v>1000000</v>
      </c>
      <c r="G3093" s="16">
        <v>1</v>
      </c>
      <c r="H3093" s="16">
        <v>1</v>
      </c>
      <c r="I3093" s="16">
        <v>1</v>
      </c>
      <c r="J3093" s="16">
        <v>1</v>
      </c>
      <c r="K3093" s="16">
        <v>1</v>
      </c>
      <c r="L3093" s="16">
        <v>1</v>
      </c>
      <c r="M3093" s="16">
        <v>1</v>
      </c>
    </row>
    <row r="3094" spans="2:13" x14ac:dyDescent="0.25">
      <c r="B3094">
        <v>80</v>
      </c>
      <c r="C3094" t="s">
        <v>546</v>
      </c>
      <c r="D3094">
        <v>2042</v>
      </c>
      <c r="E3094">
        <v>0</v>
      </c>
      <c r="F3094">
        <v>1000000</v>
      </c>
      <c r="G3094" s="16">
        <v>1</v>
      </c>
      <c r="H3094" s="16">
        <v>1</v>
      </c>
      <c r="I3094" s="16">
        <v>1</v>
      </c>
      <c r="J3094" s="16">
        <v>1</v>
      </c>
      <c r="K3094" s="16">
        <v>1</v>
      </c>
      <c r="L3094" s="16">
        <v>1</v>
      </c>
      <c r="M3094" s="16">
        <v>1</v>
      </c>
    </row>
    <row r="3095" spans="2:13" x14ac:dyDescent="0.25">
      <c r="B3095">
        <v>80</v>
      </c>
      <c r="C3095" t="s">
        <v>546</v>
      </c>
      <c r="D3095">
        <v>2043</v>
      </c>
      <c r="E3095">
        <v>0</v>
      </c>
      <c r="F3095">
        <v>1000000</v>
      </c>
      <c r="G3095" s="16">
        <v>1</v>
      </c>
      <c r="H3095" s="16">
        <v>1</v>
      </c>
      <c r="I3095" s="16">
        <v>1</v>
      </c>
      <c r="J3095" s="16">
        <v>1</v>
      </c>
      <c r="K3095" s="16">
        <v>1</v>
      </c>
      <c r="L3095" s="16">
        <v>1</v>
      </c>
      <c r="M3095" s="16">
        <v>1</v>
      </c>
    </row>
    <row r="3096" spans="2:13" x14ac:dyDescent="0.25">
      <c r="B3096">
        <v>80</v>
      </c>
      <c r="C3096" t="s">
        <v>546</v>
      </c>
      <c r="D3096">
        <v>2044</v>
      </c>
      <c r="E3096">
        <v>0</v>
      </c>
      <c r="F3096">
        <v>1000000</v>
      </c>
      <c r="G3096" s="16">
        <v>1</v>
      </c>
      <c r="H3096" s="16">
        <v>1</v>
      </c>
      <c r="I3096" s="16">
        <v>1</v>
      </c>
      <c r="J3096" s="16">
        <v>1</v>
      </c>
      <c r="K3096" s="16">
        <v>1</v>
      </c>
      <c r="L3096" s="16">
        <v>1</v>
      </c>
      <c r="M3096" s="16">
        <v>1</v>
      </c>
    </row>
    <row r="3097" spans="2:13" x14ac:dyDescent="0.25">
      <c r="B3097">
        <v>80</v>
      </c>
      <c r="C3097" t="s">
        <v>546</v>
      </c>
      <c r="D3097">
        <v>2045</v>
      </c>
      <c r="E3097">
        <v>0</v>
      </c>
      <c r="F3097">
        <v>1000000</v>
      </c>
      <c r="G3097" s="16">
        <v>1</v>
      </c>
      <c r="H3097" s="16">
        <v>1</v>
      </c>
      <c r="I3097" s="16">
        <v>1</v>
      </c>
      <c r="J3097" s="16">
        <v>1</v>
      </c>
      <c r="K3097" s="16">
        <v>1</v>
      </c>
      <c r="L3097" s="16">
        <v>1</v>
      </c>
      <c r="M3097" s="16">
        <v>1</v>
      </c>
    </row>
    <row r="3098" spans="2:13" x14ac:dyDescent="0.25">
      <c r="B3098">
        <v>80</v>
      </c>
      <c r="C3098" t="s">
        <v>546</v>
      </c>
      <c r="D3098">
        <v>2046</v>
      </c>
      <c r="E3098">
        <v>0</v>
      </c>
      <c r="F3098">
        <v>1000000</v>
      </c>
      <c r="G3098" s="16">
        <v>1</v>
      </c>
      <c r="H3098" s="16">
        <v>1</v>
      </c>
      <c r="I3098" s="16">
        <v>1</v>
      </c>
      <c r="J3098" s="16">
        <v>1</v>
      </c>
      <c r="K3098" s="16">
        <v>1</v>
      </c>
      <c r="L3098" s="16">
        <v>1</v>
      </c>
      <c r="M3098" s="16">
        <v>1</v>
      </c>
    </row>
    <row r="3099" spans="2:13" x14ac:dyDescent="0.25">
      <c r="B3099">
        <v>80</v>
      </c>
      <c r="C3099" t="s">
        <v>546</v>
      </c>
      <c r="D3099">
        <v>2047</v>
      </c>
      <c r="E3099">
        <v>0</v>
      </c>
      <c r="F3099">
        <v>1000000</v>
      </c>
      <c r="G3099" s="16">
        <v>1</v>
      </c>
      <c r="H3099" s="16">
        <v>1</v>
      </c>
      <c r="I3099" s="16">
        <v>1</v>
      </c>
      <c r="J3099" s="16">
        <v>1</v>
      </c>
      <c r="K3099" s="16">
        <v>1</v>
      </c>
      <c r="L3099" s="16">
        <v>1</v>
      </c>
      <c r="M3099" s="16">
        <v>1</v>
      </c>
    </row>
    <row r="3100" spans="2:13" x14ac:dyDescent="0.25">
      <c r="B3100">
        <v>80</v>
      </c>
      <c r="C3100" t="s">
        <v>546</v>
      </c>
      <c r="D3100">
        <v>2048</v>
      </c>
      <c r="E3100">
        <v>0</v>
      </c>
      <c r="F3100">
        <v>1000000</v>
      </c>
      <c r="G3100" s="16">
        <v>1</v>
      </c>
      <c r="H3100" s="16">
        <v>1</v>
      </c>
      <c r="I3100" s="16">
        <v>1</v>
      </c>
      <c r="J3100" s="16">
        <v>1</v>
      </c>
      <c r="K3100" s="16">
        <v>1</v>
      </c>
      <c r="L3100" s="16">
        <v>1</v>
      </c>
      <c r="M3100" s="16">
        <v>1</v>
      </c>
    </row>
    <row r="3101" spans="2:13" x14ac:dyDescent="0.25">
      <c r="B3101">
        <v>80</v>
      </c>
      <c r="C3101" t="s">
        <v>546</v>
      </c>
      <c r="D3101">
        <v>2049</v>
      </c>
      <c r="E3101">
        <v>0</v>
      </c>
      <c r="F3101">
        <v>1000000</v>
      </c>
      <c r="G3101" s="16">
        <v>1</v>
      </c>
      <c r="H3101" s="16">
        <v>1</v>
      </c>
      <c r="I3101" s="16">
        <v>1</v>
      </c>
      <c r="J3101" s="16">
        <v>1</v>
      </c>
      <c r="K3101" s="16">
        <v>1</v>
      </c>
      <c r="L3101" s="16">
        <v>1</v>
      </c>
      <c r="M3101" s="16">
        <v>1</v>
      </c>
    </row>
    <row r="3102" spans="2:13" x14ac:dyDescent="0.25">
      <c r="B3102">
        <v>80</v>
      </c>
      <c r="C3102" t="s">
        <v>546</v>
      </c>
      <c r="D3102">
        <v>2050</v>
      </c>
      <c r="E3102">
        <v>0</v>
      </c>
      <c r="F3102">
        <v>1000000</v>
      </c>
      <c r="G3102" s="16">
        <v>1</v>
      </c>
      <c r="H3102" s="16">
        <v>1</v>
      </c>
      <c r="I3102" s="16">
        <v>1</v>
      </c>
      <c r="J3102" s="16">
        <v>1</v>
      </c>
      <c r="K3102" s="16">
        <v>1</v>
      </c>
      <c r="L3102" s="16">
        <v>1</v>
      </c>
      <c r="M3102" s="16">
        <v>1</v>
      </c>
    </row>
    <row r="3103" spans="2:13" x14ac:dyDescent="0.25">
      <c r="B3103">
        <v>81</v>
      </c>
      <c r="C3103" t="s">
        <v>534</v>
      </c>
      <c r="D3103">
        <v>2020</v>
      </c>
      <c r="E3103">
        <v>0</v>
      </c>
      <c r="F3103">
        <v>1000000</v>
      </c>
      <c r="G3103" s="16">
        <v>1</v>
      </c>
      <c r="H3103" s="16">
        <v>1</v>
      </c>
      <c r="I3103" s="16">
        <v>1</v>
      </c>
      <c r="J3103" s="16">
        <v>1</v>
      </c>
      <c r="K3103" s="16">
        <v>1</v>
      </c>
      <c r="L3103" s="16">
        <v>1</v>
      </c>
      <c r="M3103" s="16">
        <v>1</v>
      </c>
    </row>
    <row r="3104" spans="2:13" x14ac:dyDescent="0.25">
      <c r="B3104">
        <v>81</v>
      </c>
      <c r="C3104" t="s">
        <v>534</v>
      </c>
      <c r="D3104">
        <v>2021</v>
      </c>
      <c r="E3104">
        <v>0</v>
      </c>
      <c r="F3104">
        <v>1000000</v>
      </c>
      <c r="G3104" s="16">
        <v>1</v>
      </c>
      <c r="H3104" s="16">
        <v>1</v>
      </c>
      <c r="I3104" s="16">
        <v>1</v>
      </c>
      <c r="J3104" s="16">
        <v>1</v>
      </c>
      <c r="K3104" s="16">
        <v>1</v>
      </c>
      <c r="L3104" s="16">
        <v>1</v>
      </c>
      <c r="M3104" s="16">
        <v>1</v>
      </c>
    </row>
    <row r="3105" spans="2:13" x14ac:dyDescent="0.25">
      <c r="B3105">
        <v>81</v>
      </c>
      <c r="C3105" t="s">
        <v>534</v>
      </c>
      <c r="D3105">
        <v>2022</v>
      </c>
      <c r="E3105">
        <v>0</v>
      </c>
      <c r="F3105">
        <v>1000000</v>
      </c>
      <c r="G3105" s="16">
        <v>1</v>
      </c>
      <c r="H3105" s="16">
        <v>1</v>
      </c>
      <c r="I3105" s="16">
        <v>1</v>
      </c>
      <c r="J3105" s="16">
        <v>1</v>
      </c>
      <c r="K3105" s="16">
        <v>1</v>
      </c>
      <c r="L3105" s="16">
        <v>1</v>
      </c>
      <c r="M3105" s="16">
        <v>1</v>
      </c>
    </row>
    <row r="3106" spans="2:13" x14ac:dyDescent="0.25">
      <c r="B3106">
        <v>81</v>
      </c>
      <c r="C3106" t="s">
        <v>534</v>
      </c>
      <c r="D3106">
        <v>2023</v>
      </c>
      <c r="E3106">
        <v>0</v>
      </c>
      <c r="F3106">
        <v>1000000</v>
      </c>
      <c r="G3106" s="16">
        <v>1</v>
      </c>
      <c r="H3106" s="16">
        <v>1</v>
      </c>
      <c r="I3106" s="16">
        <v>1</v>
      </c>
      <c r="J3106" s="16">
        <v>1</v>
      </c>
      <c r="K3106" s="16">
        <v>1</v>
      </c>
      <c r="L3106" s="16">
        <v>1</v>
      </c>
      <c r="M3106" s="16">
        <v>1</v>
      </c>
    </row>
    <row r="3107" spans="2:13" x14ac:dyDescent="0.25">
      <c r="B3107">
        <v>81</v>
      </c>
      <c r="C3107" t="s">
        <v>534</v>
      </c>
      <c r="D3107">
        <v>2024</v>
      </c>
      <c r="E3107">
        <v>0</v>
      </c>
      <c r="F3107">
        <v>1000000</v>
      </c>
      <c r="G3107" s="16">
        <v>1</v>
      </c>
      <c r="H3107" s="16">
        <v>1</v>
      </c>
      <c r="I3107" s="16">
        <v>1</v>
      </c>
      <c r="J3107" s="16">
        <v>1</v>
      </c>
      <c r="K3107" s="16">
        <v>1</v>
      </c>
      <c r="L3107" s="16">
        <v>1</v>
      </c>
      <c r="M3107" s="16">
        <v>1</v>
      </c>
    </row>
    <row r="3108" spans="2:13" x14ac:dyDescent="0.25">
      <c r="B3108">
        <v>81</v>
      </c>
      <c r="C3108" t="s">
        <v>534</v>
      </c>
      <c r="D3108">
        <v>2025</v>
      </c>
      <c r="E3108">
        <v>0</v>
      </c>
      <c r="F3108">
        <v>1000000</v>
      </c>
      <c r="G3108" s="16">
        <v>1</v>
      </c>
      <c r="H3108" s="16">
        <v>1</v>
      </c>
      <c r="I3108" s="16">
        <v>1</v>
      </c>
      <c r="J3108" s="16">
        <v>1</v>
      </c>
      <c r="K3108" s="16">
        <v>1</v>
      </c>
      <c r="L3108" s="16">
        <v>1</v>
      </c>
      <c r="M3108" s="16">
        <v>1</v>
      </c>
    </row>
    <row r="3109" spans="2:13" x14ac:dyDescent="0.25">
      <c r="B3109">
        <v>81</v>
      </c>
      <c r="C3109" t="s">
        <v>534</v>
      </c>
      <c r="D3109">
        <v>2026</v>
      </c>
      <c r="E3109">
        <v>0</v>
      </c>
      <c r="F3109">
        <v>1000000</v>
      </c>
      <c r="G3109" s="16">
        <v>1</v>
      </c>
      <c r="H3109" s="16">
        <v>1</v>
      </c>
      <c r="I3109" s="16">
        <v>1</v>
      </c>
      <c r="J3109" s="16">
        <v>1</v>
      </c>
      <c r="K3109" s="16">
        <v>1</v>
      </c>
      <c r="L3109" s="16">
        <v>1</v>
      </c>
      <c r="M3109" s="16">
        <v>1</v>
      </c>
    </row>
    <row r="3110" spans="2:13" x14ac:dyDescent="0.25">
      <c r="B3110">
        <v>81</v>
      </c>
      <c r="C3110" t="s">
        <v>534</v>
      </c>
      <c r="D3110">
        <v>2027</v>
      </c>
      <c r="E3110">
        <v>0</v>
      </c>
      <c r="F3110">
        <v>1000000</v>
      </c>
      <c r="G3110" s="16">
        <v>1</v>
      </c>
      <c r="H3110" s="16">
        <v>1</v>
      </c>
      <c r="I3110" s="16">
        <v>1</v>
      </c>
      <c r="J3110" s="16">
        <v>1</v>
      </c>
      <c r="K3110" s="16">
        <v>1</v>
      </c>
      <c r="L3110" s="16">
        <v>1</v>
      </c>
      <c r="M3110" s="16">
        <v>1</v>
      </c>
    </row>
    <row r="3111" spans="2:13" x14ac:dyDescent="0.25">
      <c r="B3111">
        <v>81</v>
      </c>
      <c r="C3111" t="s">
        <v>534</v>
      </c>
      <c r="D3111">
        <v>2028</v>
      </c>
      <c r="E3111">
        <v>0</v>
      </c>
      <c r="F3111">
        <v>1000000</v>
      </c>
      <c r="G3111" s="16">
        <v>1</v>
      </c>
      <c r="H3111" s="16">
        <v>1</v>
      </c>
      <c r="I3111" s="16">
        <v>1</v>
      </c>
      <c r="J3111" s="16">
        <v>1</v>
      </c>
      <c r="K3111" s="16">
        <v>1</v>
      </c>
      <c r="L3111" s="16">
        <v>1</v>
      </c>
      <c r="M3111" s="16">
        <v>1</v>
      </c>
    </row>
    <row r="3112" spans="2:13" x14ac:dyDescent="0.25">
      <c r="B3112">
        <v>81</v>
      </c>
      <c r="C3112" t="s">
        <v>534</v>
      </c>
      <c r="D3112">
        <v>2029</v>
      </c>
      <c r="E3112">
        <v>0</v>
      </c>
      <c r="F3112">
        <v>1000000</v>
      </c>
      <c r="G3112" s="16">
        <v>1</v>
      </c>
      <c r="H3112" s="16">
        <v>1</v>
      </c>
      <c r="I3112" s="16">
        <v>1</v>
      </c>
      <c r="J3112" s="16">
        <v>1</v>
      </c>
      <c r="K3112" s="16">
        <v>1</v>
      </c>
      <c r="L3112" s="16">
        <v>1</v>
      </c>
      <c r="M3112" s="16">
        <v>1</v>
      </c>
    </row>
    <row r="3113" spans="2:13" x14ac:dyDescent="0.25">
      <c r="B3113">
        <v>81</v>
      </c>
      <c r="C3113" t="s">
        <v>534</v>
      </c>
      <c r="D3113">
        <v>2030</v>
      </c>
      <c r="E3113">
        <v>0</v>
      </c>
      <c r="F3113">
        <v>1000000</v>
      </c>
      <c r="G3113" s="16">
        <v>1</v>
      </c>
      <c r="H3113" s="16">
        <v>1</v>
      </c>
      <c r="I3113" s="16">
        <v>1</v>
      </c>
      <c r="J3113" s="16">
        <v>1</v>
      </c>
      <c r="K3113" s="16">
        <v>1</v>
      </c>
      <c r="L3113" s="16">
        <v>1</v>
      </c>
      <c r="M3113" s="16">
        <v>1</v>
      </c>
    </row>
    <row r="3114" spans="2:13" x14ac:dyDescent="0.25">
      <c r="B3114">
        <v>81</v>
      </c>
      <c r="C3114" t="s">
        <v>534</v>
      </c>
      <c r="D3114">
        <v>2031</v>
      </c>
      <c r="E3114">
        <v>0</v>
      </c>
      <c r="F3114">
        <v>1000000</v>
      </c>
      <c r="G3114" s="16">
        <v>1</v>
      </c>
      <c r="H3114" s="16">
        <v>1</v>
      </c>
      <c r="I3114" s="16">
        <v>1</v>
      </c>
      <c r="J3114" s="16">
        <v>1</v>
      </c>
      <c r="K3114" s="16">
        <v>1</v>
      </c>
      <c r="L3114" s="16">
        <v>1</v>
      </c>
      <c r="M3114" s="16">
        <v>1</v>
      </c>
    </row>
    <row r="3115" spans="2:13" x14ac:dyDescent="0.25">
      <c r="B3115">
        <v>81</v>
      </c>
      <c r="C3115" t="s">
        <v>534</v>
      </c>
      <c r="D3115">
        <v>2032</v>
      </c>
      <c r="E3115">
        <v>0</v>
      </c>
      <c r="F3115">
        <v>1000000</v>
      </c>
      <c r="G3115" s="16">
        <v>1</v>
      </c>
      <c r="H3115" s="16">
        <v>1</v>
      </c>
      <c r="I3115" s="16">
        <v>1</v>
      </c>
      <c r="J3115" s="16">
        <v>1</v>
      </c>
      <c r="K3115" s="16">
        <v>1</v>
      </c>
      <c r="L3115" s="16">
        <v>1</v>
      </c>
      <c r="M3115" s="16">
        <v>1</v>
      </c>
    </row>
    <row r="3116" spans="2:13" x14ac:dyDescent="0.25">
      <c r="B3116">
        <v>81</v>
      </c>
      <c r="C3116" t="s">
        <v>534</v>
      </c>
      <c r="D3116">
        <v>2033</v>
      </c>
      <c r="E3116">
        <v>0</v>
      </c>
      <c r="F3116">
        <v>1000000</v>
      </c>
      <c r="G3116" s="16">
        <v>1</v>
      </c>
      <c r="H3116" s="16">
        <v>1</v>
      </c>
      <c r="I3116" s="16">
        <v>1</v>
      </c>
      <c r="J3116" s="16">
        <v>1</v>
      </c>
      <c r="K3116" s="16">
        <v>1</v>
      </c>
      <c r="L3116" s="16">
        <v>1</v>
      </c>
      <c r="M3116" s="16">
        <v>1</v>
      </c>
    </row>
    <row r="3117" spans="2:13" x14ac:dyDescent="0.25">
      <c r="B3117">
        <v>81</v>
      </c>
      <c r="C3117" t="s">
        <v>534</v>
      </c>
      <c r="D3117">
        <v>2034</v>
      </c>
      <c r="E3117">
        <v>0</v>
      </c>
      <c r="F3117">
        <v>1000000</v>
      </c>
      <c r="G3117" s="16">
        <v>1</v>
      </c>
      <c r="H3117" s="16">
        <v>1</v>
      </c>
      <c r="I3117" s="16">
        <v>1</v>
      </c>
      <c r="J3117" s="16">
        <v>1</v>
      </c>
      <c r="K3117" s="16">
        <v>1</v>
      </c>
      <c r="L3117" s="16">
        <v>1</v>
      </c>
      <c r="M3117" s="16">
        <v>1</v>
      </c>
    </row>
    <row r="3118" spans="2:13" x14ac:dyDescent="0.25">
      <c r="B3118">
        <v>81</v>
      </c>
      <c r="C3118" t="s">
        <v>534</v>
      </c>
      <c r="D3118">
        <v>2035</v>
      </c>
      <c r="E3118">
        <v>0</v>
      </c>
      <c r="F3118">
        <v>1000000</v>
      </c>
      <c r="G3118" s="16">
        <v>1</v>
      </c>
      <c r="H3118" s="16">
        <v>1</v>
      </c>
      <c r="I3118" s="16">
        <v>1</v>
      </c>
      <c r="J3118" s="16">
        <v>1</v>
      </c>
      <c r="K3118" s="16">
        <v>1</v>
      </c>
      <c r="L3118" s="16">
        <v>1</v>
      </c>
      <c r="M3118" s="16">
        <v>1</v>
      </c>
    </row>
    <row r="3119" spans="2:13" x14ac:dyDescent="0.25">
      <c r="B3119">
        <v>81</v>
      </c>
      <c r="C3119" t="s">
        <v>534</v>
      </c>
      <c r="D3119">
        <v>2036</v>
      </c>
      <c r="E3119">
        <v>0</v>
      </c>
      <c r="F3119">
        <v>1000000</v>
      </c>
      <c r="G3119" s="16">
        <v>1</v>
      </c>
      <c r="H3119" s="16">
        <v>1</v>
      </c>
      <c r="I3119" s="16">
        <v>1</v>
      </c>
      <c r="J3119" s="16">
        <v>1</v>
      </c>
      <c r="K3119" s="16">
        <v>1</v>
      </c>
      <c r="L3119" s="16">
        <v>1</v>
      </c>
      <c r="M3119" s="16">
        <v>1</v>
      </c>
    </row>
    <row r="3120" spans="2:13" x14ac:dyDescent="0.25">
      <c r="B3120">
        <v>81</v>
      </c>
      <c r="C3120" t="s">
        <v>534</v>
      </c>
      <c r="D3120">
        <v>2037</v>
      </c>
      <c r="E3120">
        <v>0</v>
      </c>
      <c r="F3120">
        <v>1000000</v>
      </c>
      <c r="G3120" s="16">
        <v>1</v>
      </c>
      <c r="H3120" s="16">
        <v>1</v>
      </c>
      <c r="I3120" s="16">
        <v>1</v>
      </c>
      <c r="J3120" s="16">
        <v>1</v>
      </c>
      <c r="K3120" s="16">
        <v>1</v>
      </c>
      <c r="L3120" s="16">
        <v>1</v>
      </c>
      <c r="M3120" s="16">
        <v>1</v>
      </c>
    </row>
    <row r="3121" spans="2:13" x14ac:dyDescent="0.25">
      <c r="B3121">
        <v>81</v>
      </c>
      <c r="C3121" t="s">
        <v>534</v>
      </c>
      <c r="D3121">
        <v>2038</v>
      </c>
      <c r="E3121">
        <v>0</v>
      </c>
      <c r="F3121">
        <v>1000000</v>
      </c>
      <c r="G3121" s="16">
        <v>1</v>
      </c>
      <c r="H3121" s="16">
        <v>1</v>
      </c>
      <c r="I3121" s="16">
        <v>1</v>
      </c>
      <c r="J3121" s="16">
        <v>1</v>
      </c>
      <c r="K3121" s="16">
        <v>1</v>
      </c>
      <c r="L3121" s="16">
        <v>1</v>
      </c>
      <c r="M3121" s="16">
        <v>1</v>
      </c>
    </row>
    <row r="3122" spans="2:13" x14ac:dyDescent="0.25">
      <c r="B3122">
        <v>81</v>
      </c>
      <c r="C3122" t="s">
        <v>534</v>
      </c>
      <c r="D3122">
        <v>2039</v>
      </c>
      <c r="E3122">
        <v>0</v>
      </c>
      <c r="F3122">
        <v>1000000</v>
      </c>
      <c r="G3122" s="16">
        <v>1</v>
      </c>
      <c r="H3122" s="16">
        <v>1</v>
      </c>
      <c r="I3122" s="16">
        <v>1</v>
      </c>
      <c r="J3122" s="16">
        <v>1</v>
      </c>
      <c r="K3122" s="16">
        <v>1</v>
      </c>
      <c r="L3122" s="16">
        <v>1</v>
      </c>
      <c r="M3122" s="16">
        <v>1</v>
      </c>
    </row>
    <row r="3123" spans="2:13" x14ac:dyDescent="0.25">
      <c r="B3123">
        <v>81</v>
      </c>
      <c r="C3123" t="s">
        <v>534</v>
      </c>
      <c r="D3123">
        <v>2040</v>
      </c>
      <c r="E3123">
        <v>0</v>
      </c>
      <c r="F3123">
        <v>1000000</v>
      </c>
      <c r="G3123" s="16">
        <v>1</v>
      </c>
      <c r="H3123" s="16">
        <v>1</v>
      </c>
      <c r="I3123" s="16">
        <v>1</v>
      </c>
      <c r="J3123" s="16">
        <v>1</v>
      </c>
      <c r="K3123" s="16">
        <v>1</v>
      </c>
      <c r="L3123" s="16">
        <v>1</v>
      </c>
      <c r="M3123" s="16">
        <v>1</v>
      </c>
    </row>
    <row r="3124" spans="2:13" x14ac:dyDescent="0.25">
      <c r="B3124">
        <v>81</v>
      </c>
      <c r="C3124" t="s">
        <v>534</v>
      </c>
      <c r="D3124">
        <v>2041</v>
      </c>
      <c r="E3124">
        <v>0</v>
      </c>
      <c r="F3124">
        <v>1000000</v>
      </c>
      <c r="G3124" s="16">
        <v>1</v>
      </c>
      <c r="H3124" s="16">
        <v>1</v>
      </c>
      <c r="I3124" s="16">
        <v>1</v>
      </c>
      <c r="J3124" s="16">
        <v>1</v>
      </c>
      <c r="K3124" s="16">
        <v>1</v>
      </c>
      <c r="L3124" s="16">
        <v>1</v>
      </c>
      <c r="M3124" s="16">
        <v>1</v>
      </c>
    </row>
    <row r="3125" spans="2:13" x14ac:dyDescent="0.25">
      <c r="B3125">
        <v>81</v>
      </c>
      <c r="C3125" t="s">
        <v>534</v>
      </c>
      <c r="D3125">
        <v>2042</v>
      </c>
      <c r="E3125">
        <v>0</v>
      </c>
      <c r="F3125">
        <v>1000000</v>
      </c>
      <c r="G3125" s="16">
        <v>1</v>
      </c>
      <c r="H3125" s="16">
        <v>1</v>
      </c>
      <c r="I3125" s="16">
        <v>1</v>
      </c>
      <c r="J3125" s="16">
        <v>1</v>
      </c>
      <c r="K3125" s="16">
        <v>1</v>
      </c>
      <c r="L3125" s="16">
        <v>1</v>
      </c>
      <c r="M3125" s="16">
        <v>1</v>
      </c>
    </row>
    <row r="3126" spans="2:13" x14ac:dyDescent="0.25">
      <c r="B3126">
        <v>81</v>
      </c>
      <c r="C3126" t="s">
        <v>534</v>
      </c>
      <c r="D3126">
        <v>2043</v>
      </c>
      <c r="E3126">
        <v>0</v>
      </c>
      <c r="F3126">
        <v>1000000</v>
      </c>
      <c r="G3126" s="16">
        <v>1</v>
      </c>
      <c r="H3126" s="16">
        <v>1</v>
      </c>
      <c r="I3126" s="16">
        <v>1</v>
      </c>
      <c r="J3126" s="16">
        <v>1</v>
      </c>
      <c r="K3126" s="16">
        <v>1</v>
      </c>
      <c r="L3126" s="16">
        <v>1</v>
      </c>
      <c r="M3126" s="16">
        <v>1</v>
      </c>
    </row>
    <row r="3127" spans="2:13" x14ac:dyDescent="0.25">
      <c r="B3127">
        <v>81</v>
      </c>
      <c r="C3127" t="s">
        <v>534</v>
      </c>
      <c r="D3127">
        <v>2044</v>
      </c>
      <c r="E3127">
        <v>0</v>
      </c>
      <c r="F3127">
        <v>1000000</v>
      </c>
      <c r="G3127" s="16">
        <v>1</v>
      </c>
      <c r="H3127" s="16">
        <v>1</v>
      </c>
      <c r="I3127" s="16">
        <v>1</v>
      </c>
      <c r="J3127" s="16">
        <v>1</v>
      </c>
      <c r="K3127" s="16">
        <v>1</v>
      </c>
      <c r="L3127" s="16">
        <v>1</v>
      </c>
      <c r="M3127" s="16">
        <v>1</v>
      </c>
    </row>
    <row r="3128" spans="2:13" x14ac:dyDescent="0.25">
      <c r="B3128">
        <v>81</v>
      </c>
      <c r="C3128" t="s">
        <v>534</v>
      </c>
      <c r="D3128">
        <v>2045</v>
      </c>
      <c r="E3128">
        <v>0</v>
      </c>
      <c r="F3128">
        <v>1000000</v>
      </c>
      <c r="G3128" s="16">
        <v>1</v>
      </c>
      <c r="H3128" s="16">
        <v>1</v>
      </c>
      <c r="I3128" s="16">
        <v>1</v>
      </c>
      <c r="J3128" s="16">
        <v>1</v>
      </c>
      <c r="K3128" s="16">
        <v>1</v>
      </c>
      <c r="L3128" s="16">
        <v>1</v>
      </c>
      <c r="M3128" s="16">
        <v>1</v>
      </c>
    </row>
    <row r="3129" spans="2:13" x14ac:dyDescent="0.25">
      <c r="B3129">
        <v>81</v>
      </c>
      <c r="C3129" t="s">
        <v>534</v>
      </c>
      <c r="D3129">
        <v>2046</v>
      </c>
      <c r="E3129">
        <v>0</v>
      </c>
      <c r="F3129">
        <v>1000000</v>
      </c>
      <c r="G3129" s="16">
        <v>1</v>
      </c>
      <c r="H3129" s="16">
        <v>1</v>
      </c>
      <c r="I3129" s="16">
        <v>1</v>
      </c>
      <c r="J3129" s="16">
        <v>1</v>
      </c>
      <c r="K3129" s="16">
        <v>1</v>
      </c>
      <c r="L3129" s="16">
        <v>1</v>
      </c>
      <c r="M3129" s="16">
        <v>1</v>
      </c>
    </row>
    <row r="3130" spans="2:13" x14ac:dyDescent="0.25">
      <c r="B3130">
        <v>81</v>
      </c>
      <c r="C3130" t="s">
        <v>534</v>
      </c>
      <c r="D3130">
        <v>2047</v>
      </c>
      <c r="E3130">
        <v>0</v>
      </c>
      <c r="F3130">
        <v>1000000</v>
      </c>
      <c r="G3130" s="16">
        <v>1</v>
      </c>
      <c r="H3130" s="16">
        <v>1</v>
      </c>
      <c r="I3130" s="16">
        <v>1</v>
      </c>
      <c r="J3130" s="16">
        <v>1</v>
      </c>
      <c r="K3130" s="16">
        <v>1</v>
      </c>
      <c r="L3130" s="16">
        <v>1</v>
      </c>
      <c r="M3130" s="16">
        <v>1</v>
      </c>
    </row>
    <row r="3131" spans="2:13" x14ac:dyDescent="0.25">
      <c r="B3131">
        <v>81</v>
      </c>
      <c r="C3131" t="s">
        <v>534</v>
      </c>
      <c r="D3131">
        <v>2048</v>
      </c>
      <c r="E3131">
        <v>0</v>
      </c>
      <c r="F3131">
        <v>1000000</v>
      </c>
      <c r="G3131" s="16">
        <v>1</v>
      </c>
      <c r="H3131" s="16">
        <v>1</v>
      </c>
      <c r="I3131" s="16">
        <v>1</v>
      </c>
      <c r="J3131" s="16">
        <v>1</v>
      </c>
      <c r="K3131" s="16">
        <v>1</v>
      </c>
      <c r="L3131" s="16">
        <v>1</v>
      </c>
      <c r="M3131" s="16">
        <v>1</v>
      </c>
    </row>
    <row r="3132" spans="2:13" x14ac:dyDescent="0.25">
      <c r="B3132">
        <v>81</v>
      </c>
      <c r="C3132" t="s">
        <v>534</v>
      </c>
      <c r="D3132">
        <v>2049</v>
      </c>
      <c r="E3132">
        <v>0</v>
      </c>
      <c r="F3132">
        <v>1000000</v>
      </c>
      <c r="G3132" s="16">
        <v>1</v>
      </c>
      <c r="H3132" s="16">
        <v>1</v>
      </c>
      <c r="I3132" s="16">
        <v>1</v>
      </c>
      <c r="J3132" s="16">
        <v>1</v>
      </c>
      <c r="K3132" s="16">
        <v>1</v>
      </c>
      <c r="L3132" s="16">
        <v>1</v>
      </c>
      <c r="M3132" s="16">
        <v>1</v>
      </c>
    </row>
    <row r="3133" spans="2:13" x14ac:dyDescent="0.25">
      <c r="B3133">
        <v>81</v>
      </c>
      <c r="C3133" t="s">
        <v>534</v>
      </c>
      <c r="D3133">
        <v>2050</v>
      </c>
      <c r="E3133">
        <v>0</v>
      </c>
      <c r="F3133">
        <v>1000000</v>
      </c>
      <c r="G3133" s="16">
        <v>1</v>
      </c>
      <c r="H3133" s="16">
        <v>1</v>
      </c>
      <c r="I3133" s="16">
        <v>1</v>
      </c>
      <c r="J3133" s="16">
        <v>1</v>
      </c>
      <c r="K3133" s="16">
        <v>1</v>
      </c>
      <c r="L3133" s="16">
        <v>1</v>
      </c>
      <c r="M3133" s="16">
        <v>1</v>
      </c>
    </row>
    <row r="3134" spans="2:13" x14ac:dyDescent="0.25">
      <c r="B3134">
        <v>82</v>
      </c>
      <c r="C3134" t="s">
        <v>543</v>
      </c>
      <c r="D3134">
        <v>2020</v>
      </c>
      <c r="E3134">
        <v>0</v>
      </c>
      <c r="F3134">
        <v>1000000</v>
      </c>
      <c r="G3134" s="16">
        <v>1</v>
      </c>
      <c r="H3134" s="16">
        <v>1</v>
      </c>
      <c r="I3134" s="16">
        <v>1</v>
      </c>
      <c r="J3134" s="16">
        <v>1</v>
      </c>
      <c r="K3134" s="16">
        <v>1</v>
      </c>
      <c r="L3134" s="16">
        <v>1</v>
      </c>
      <c r="M3134" s="16">
        <v>1</v>
      </c>
    </row>
    <row r="3135" spans="2:13" x14ac:dyDescent="0.25">
      <c r="B3135">
        <v>82</v>
      </c>
      <c r="C3135" t="s">
        <v>543</v>
      </c>
      <c r="D3135">
        <v>2021</v>
      </c>
      <c r="E3135">
        <v>0</v>
      </c>
      <c r="F3135">
        <v>1000000</v>
      </c>
      <c r="G3135" s="16">
        <v>1</v>
      </c>
      <c r="H3135" s="16">
        <v>1</v>
      </c>
      <c r="I3135" s="16">
        <v>1</v>
      </c>
      <c r="J3135" s="16">
        <v>1</v>
      </c>
      <c r="K3135" s="16">
        <v>1</v>
      </c>
      <c r="L3135" s="16">
        <v>1</v>
      </c>
      <c r="M3135" s="16">
        <v>1</v>
      </c>
    </row>
    <row r="3136" spans="2:13" x14ac:dyDescent="0.25">
      <c r="B3136">
        <v>82</v>
      </c>
      <c r="C3136" t="s">
        <v>543</v>
      </c>
      <c r="D3136">
        <v>2022</v>
      </c>
      <c r="E3136">
        <v>0</v>
      </c>
      <c r="F3136">
        <v>1000000</v>
      </c>
      <c r="G3136" s="16">
        <v>1</v>
      </c>
      <c r="H3136" s="16">
        <v>1</v>
      </c>
      <c r="I3136" s="16">
        <v>1</v>
      </c>
      <c r="J3136" s="16">
        <v>1</v>
      </c>
      <c r="K3136" s="16">
        <v>1</v>
      </c>
      <c r="L3136" s="16">
        <v>1</v>
      </c>
      <c r="M3136" s="16">
        <v>1</v>
      </c>
    </row>
    <row r="3137" spans="2:13" x14ac:dyDescent="0.25">
      <c r="B3137">
        <v>82</v>
      </c>
      <c r="C3137" t="s">
        <v>543</v>
      </c>
      <c r="D3137">
        <v>2023</v>
      </c>
      <c r="E3137">
        <v>0</v>
      </c>
      <c r="F3137">
        <v>1000000</v>
      </c>
      <c r="G3137" s="16">
        <v>1</v>
      </c>
      <c r="H3137" s="16">
        <v>1</v>
      </c>
      <c r="I3137" s="16">
        <v>1</v>
      </c>
      <c r="J3137" s="16">
        <v>1</v>
      </c>
      <c r="K3137" s="16">
        <v>1</v>
      </c>
      <c r="L3137" s="16">
        <v>1</v>
      </c>
      <c r="M3137" s="16">
        <v>1</v>
      </c>
    </row>
    <row r="3138" spans="2:13" x14ac:dyDescent="0.25">
      <c r="B3138">
        <v>82</v>
      </c>
      <c r="C3138" t="s">
        <v>543</v>
      </c>
      <c r="D3138">
        <v>2024</v>
      </c>
      <c r="E3138">
        <v>0</v>
      </c>
      <c r="F3138">
        <v>1000000</v>
      </c>
      <c r="G3138" s="16">
        <v>1</v>
      </c>
      <c r="H3138" s="16">
        <v>1</v>
      </c>
      <c r="I3138" s="16">
        <v>1</v>
      </c>
      <c r="J3138" s="16">
        <v>1</v>
      </c>
      <c r="K3138" s="16">
        <v>1</v>
      </c>
      <c r="L3138" s="16">
        <v>1</v>
      </c>
      <c r="M3138" s="16">
        <v>1</v>
      </c>
    </row>
    <row r="3139" spans="2:13" x14ac:dyDescent="0.25">
      <c r="B3139">
        <v>82</v>
      </c>
      <c r="C3139" t="s">
        <v>543</v>
      </c>
      <c r="D3139">
        <v>2025</v>
      </c>
      <c r="E3139">
        <v>0</v>
      </c>
      <c r="F3139">
        <v>1000000</v>
      </c>
      <c r="G3139" s="16">
        <v>1</v>
      </c>
      <c r="H3139" s="16">
        <v>1</v>
      </c>
      <c r="I3139" s="16">
        <v>1</v>
      </c>
      <c r="J3139" s="16">
        <v>1</v>
      </c>
      <c r="K3139" s="16">
        <v>1</v>
      </c>
      <c r="L3139" s="16">
        <v>1</v>
      </c>
      <c r="M3139" s="16">
        <v>1</v>
      </c>
    </row>
    <row r="3140" spans="2:13" x14ac:dyDescent="0.25">
      <c r="B3140">
        <v>82</v>
      </c>
      <c r="C3140" t="s">
        <v>543</v>
      </c>
      <c r="D3140">
        <v>2026</v>
      </c>
      <c r="E3140">
        <v>0</v>
      </c>
      <c r="F3140">
        <v>1000000</v>
      </c>
      <c r="G3140" s="16">
        <v>1</v>
      </c>
      <c r="H3140" s="16">
        <v>1</v>
      </c>
      <c r="I3140" s="16">
        <v>1</v>
      </c>
      <c r="J3140" s="16">
        <v>1</v>
      </c>
      <c r="K3140" s="16">
        <v>1</v>
      </c>
      <c r="L3140" s="16">
        <v>1</v>
      </c>
      <c r="M3140" s="16">
        <v>1</v>
      </c>
    </row>
    <row r="3141" spans="2:13" x14ac:dyDescent="0.25">
      <c r="B3141">
        <v>82</v>
      </c>
      <c r="C3141" t="s">
        <v>543</v>
      </c>
      <c r="D3141">
        <v>2027</v>
      </c>
      <c r="E3141">
        <v>0</v>
      </c>
      <c r="F3141">
        <v>1000000</v>
      </c>
      <c r="G3141" s="16">
        <v>1</v>
      </c>
      <c r="H3141" s="16">
        <v>1</v>
      </c>
      <c r="I3141" s="16">
        <v>1</v>
      </c>
      <c r="J3141" s="16">
        <v>1</v>
      </c>
      <c r="K3141" s="16">
        <v>1</v>
      </c>
      <c r="L3141" s="16">
        <v>1</v>
      </c>
      <c r="M3141" s="16">
        <v>1</v>
      </c>
    </row>
    <row r="3142" spans="2:13" x14ac:dyDescent="0.25">
      <c r="B3142">
        <v>82</v>
      </c>
      <c r="C3142" t="s">
        <v>543</v>
      </c>
      <c r="D3142">
        <v>2028</v>
      </c>
      <c r="E3142">
        <v>0</v>
      </c>
      <c r="F3142">
        <v>1000000</v>
      </c>
      <c r="G3142" s="16">
        <v>1</v>
      </c>
      <c r="H3142" s="16">
        <v>1</v>
      </c>
      <c r="I3142" s="16">
        <v>1</v>
      </c>
      <c r="J3142" s="16">
        <v>1</v>
      </c>
      <c r="K3142" s="16">
        <v>1</v>
      </c>
      <c r="L3142" s="16">
        <v>1</v>
      </c>
      <c r="M3142" s="16">
        <v>1</v>
      </c>
    </row>
    <row r="3143" spans="2:13" x14ac:dyDescent="0.25">
      <c r="B3143">
        <v>82</v>
      </c>
      <c r="C3143" t="s">
        <v>543</v>
      </c>
      <c r="D3143">
        <v>2029</v>
      </c>
      <c r="E3143">
        <v>0</v>
      </c>
      <c r="F3143">
        <v>1000000</v>
      </c>
      <c r="G3143" s="16">
        <v>1</v>
      </c>
      <c r="H3143" s="16">
        <v>1</v>
      </c>
      <c r="I3143" s="16">
        <v>1</v>
      </c>
      <c r="J3143" s="16">
        <v>1</v>
      </c>
      <c r="K3143" s="16">
        <v>1</v>
      </c>
      <c r="L3143" s="16">
        <v>1</v>
      </c>
      <c r="M3143" s="16">
        <v>1</v>
      </c>
    </row>
    <row r="3144" spans="2:13" x14ac:dyDescent="0.25">
      <c r="B3144">
        <v>82</v>
      </c>
      <c r="C3144" t="s">
        <v>543</v>
      </c>
      <c r="D3144">
        <v>2030</v>
      </c>
      <c r="E3144">
        <v>0</v>
      </c>
      <c r="F3144">
        <v>1000000</v>
      </c>
      <c r="G3144" s="16">
        <v>1</v>
      </c>
      <c r="H3144" s="16">
        <v>1</v>
      </c>
      <c r="I3144" s="16">
        <v>1</v>
      </c>
      <c r="J3144" s="16">
        <v>1</v>
      </c>
      <c r="K3144" s="16">
        <v>1</v>
      </c>
      <c r="L3144" s="16">
        <v>1</v>
      </c>
      <c r="M3144" s="16">
        <v>1</v>
      </c>
    </row>
    <row r="3145" spans="2:13" x14ac:dyDescent="0.25">
      <c r="B3145">
        <v>82</v>
      </c>
      <c r="C3145" t="s">
        <v>543</v>
      </c>
      <c r="D3145">
        <v>2031</v>
      </c>
      <c r="E3145">
        <v>0</v>
      </c>
      <c r="F3145">
        <v>1000000</v>
      </c>
      <c r="G3145" s="16">
        <v>1</v>
      </c>
      <c r="H3145" s="16">
        <v>1</v>
      </c>
      <c r="I3145" s="16">
        <v>1</v>
      </c>
      <c r="J3145" s="16">
        <v>1</v>
      </c>
      <c r="K3145" s="16">
        <v>1</v>
      </c>
      <c r="L3145" s="16">
        <v>1</v>
      </c>
      <c r="M3145" s="16">
        <v>1</v>
      </c>
    </row>
    <row r="3146" spans="2:13" x14ac:dyDescent="0.25">
      <c r="B3146">
        <v>82</v>
      </c>
      <c r="C3146" t="s">
        <v>543</v>
      </c>
      <c r="D3146">
        <v>2032</v>
      </c>
      <c r="E3146">
        <v>0</v>
      </c>
      <c r="F3146">
        <v>1000000</v>
      </c>
      <c r="G3146" s="16">
        <v>1</v>
      </c>
      <c r="H3146" s="16">
        <v>1</v>
      </c>
      <c r="I3146" s="16">
        <v>1</v>
      </c>
      <c r="J3146" s="16">
        <v>1</v>
      </c>
      <c r="K3146" s="16">
        <v>1</v>
      </c>
      <c r="L3146" s="16">
        <v>1</v>
      </c>
      <c r="M3146" s="16">
        <v>1</v>
      </c>
    </row>
    <row r="3147" spans="2:13" x14ac:dyDescent="0.25">
      <c r="B3147">
        <v>82</v>
      </c>
      <c r="C3147" t="s">
        <v>543</v>
      </c>
      <c r="D3147">
        <v>2033</v>
      </c>
      <c r="E3147">
        <v>0</v>
      </c>
      <c r="F3147">
        <v>1000000</v>
      </c>
      <c r="G3147" s="16">
        <v>1</v>
      </c>
      <c r="H3147" s="16">
        <v>1</v>
      </c>
      <c r="I3147" s="16">
        <v>1</v>
      </c>
      <c r="J3147" s="16">
        <v>1</v>
      </c>
      <c r="K3147" s="16">
        <v>1</v>
      </c>
      <c r="L3147" s="16">
        <v>1</v>
      </c>
      <c r="M3147" s="16">
        <v>1</v>
      </c>
    </row>
    <row r="3148" spans="2:13" x14ac:dyDescent="0.25">
      <c r="B3148">
        <v>82</v>
      </c>
      <c r="C3148" t="s">
        <v>543</v>
      </c>
      <c r="D3148">
        <v>2034</v>
      </c>
      <c r="E3148">
        <v>0</v>
      </c>
      <c r="F3148">
        <v>1000000</v>
      </c>
      <c r="G3148" s="16">
        <v>1</v>
      </c>
      <c r="H3148" s="16">
        <v>1</v>
      </c>
      <c r="I3148" s="16">
        <v>1</v>
      </c>
      <c r="J3148" s="16">
        <v>1</v>
      </c>
      <c r="K3148" s="16">
        <v>1</v>
      </c>
      <c r="L3148" s="16">
        <v>1</v>
      </c>
      <c r="M3148" s="16">
        <v>1</v>
      </c>
    </row>
    <row r="3149" spans="2:13" x14ac:dyDescent="0.25">
      <c r="B3149">
        <v>82</v>
      </c>
      <c r="C3149" t="s">
        <v>543</v>
      </c>
      <c r="D3149">
        <v>2035</v>
      </c>
      <c r="E3149">
        <v>0</v>
      </c>
      <c r="F3149">
        <v>1000000</v>
      </c>
      <c r="G3149" s="16">
        <v>1</v>
      </c>
      <c r="H3149" s="16">
        <v>1</v>
      </c>
      <c r="I3149" s="16">
        <v>1</v>
      </c>
      <c r="J3149" s="16">
        <v>1</v>
      </c>
      <c r="K3149" s="16">
        <v>1</v>
      </c>
      <c r="L3149" s="16">
        <v>1</v>
      </c>
      <c r="M3149" s="16">
        <v>1</v>
      </c>
    </row>
    <row r="3150" spans="2:13" x14ac:dyDescent="0.25">
      <c r="B3150">
        <v>82</v>
      </c>
      <c r="C3150" t="s">
        <v>543</v>
      </c>
      <c r="D3150">
        <v>2036</v>
      </c>
      <c r="E3150">
        <v>0</v>
      </c>
      <c r="F3150">
        <v>1000000</v>
      </c>
      <c r="G3150" s="16">
        <v>1</v>
      </c>
      <c r="H3150" s="16">
        <v>1</v>
      </c>
      <c r="I3150" s="16">
        <v>1</v>
      </c>
      <c r="J3150" s="16">
        <v>1</v>
      </c>
      <c r="K3150" s="16">
        <v>1</v>
      </c>
      <c r="L3150" s="16">
        <v>1</v>
      </c>
      <c r="M3150" s="16">
        <v>1</v>
      </c>
    </row>
    <row r="3151" spans="2:13" x14ac:dyDescent="0.25">
      <c r="B3151">
        <v>82</v>
      </c>
      <c r="C3151" t="s">
        <v>543</v>
      </c>
      <c r="D3151">
        <v>2037</v>
      </c>
      <c r="E3151">
        <v>0</v>
      </c>
      <c r="F3151">
        <v>1000000</v>
      </c>
      <c r="G3151" s="16">
        <v>1</v>
      </c>
      <c r="H3151" s="16">
        <v>1</v>
      </c>
      <c r="I3151" s="16">
        <v>1</v>
      </c>
      <c r="J3151" s="16">
        <v>1</v>
      </c>
      <c r="K3151" s="16">
        <v>1</v>
      </c>
      <c r="L3151" s="16">
        <v>1</v>
      </c>
      <c r="M3151" s="16">
        <v>1</v>
      </c>
    </row>
    <row r="3152" spans="2:13" x14ac:dyDescent="0.25">
      <c r="B3152">
        <v>82</v>
      </c>
      <c r="C3152" t="s">
        <v>543</v>
      </c>
      <c r="D3152">
        <v>2038</v>
      </c>
      <c r="E3152">
        <v>0</v>
      </c>
      <c r="F3152">
        <v>1000000</v>
      </c>
      <c r="G3152" s="16">
        <v>1</v>
      </c>
      <c r="H3152" s="16">
        <v>1</v>
      </c>
      <c r="I3152" s="16">
        <v>1</v>
      </c>
      <c r="J3152" s="16">
        <v>1</v>
      </c>
      <c r="K3152" s="16">
        <v>1</v>
      </c>
      <c r="L3152" s="16">
        <v>1</v>
      </c>
      <c r="M3152" s="16">
        <v>1</v>
      </c>
    </row>
    <row r="3153" spans="2:13" x14ac:dyDescent="0.25">
      <c r="B3153">
        <v>82</v>
      </c>
      <c r="C3153" t="s">
        <v>543</v>
      </c>
      <c r="D3153">
        <v>2039</v>
      </c>
      <c r="E3153">
        <v>0</v>
      </c>
      <c r="F3153">
        <v>1000000</v>
      </c>
      <c r="G3153" s="16">
        <v>1</v>
      </c>
      <c r="H3153" s="16">
        <v>1</v>
      </c>
      <c r="I3153" s="16">
        <v>1</v>
      </c>
      <c r="J3153" s="16">
        <v>1</v>
      </c>
      <c r="K3153" s="16">
        <v>1</v>
      </c>
      <c r="L3153" s="16">
        <v>1</v>
      </c>
      <c r="M3153" s="16">
        <v>1</v>
      </c>
    </row>
    <row r="3154" spans="2:13" x14ac:dyDescent="0.25">
      <c r="B3154">
        <v>82</v>
      </c>
      <c r="C3154" t="s">
        <v>543</v>
      </c>
      <c r="D3154">
        <v>2040</v>
      </c>
      <c r="E3154">
        <v>0</v>
      </c>
      <c r="F3154">
        <v>1000000</v>
      </c>
      <c r="G3154" s="16">
        <v>1</v>
      </c>
      <c r="H3154" s="16">
        <v>1</v>
      </c>
      <c r="I3154" s="16">
        <v>1</v>
      </c>
      <c r="J3154" s="16">
        <v>1</v>
      </c>
      <c r="K3154" s="16">
        <v>1</v>
      </c>
      <c r="L3154" s="16">
        <v>1</v>
      </c>
      <c r="M3154" s="16">
        <v>1</v>
      </c>
    </row>
    <row r="3155" spans="2:13" x14ac:dyDescent="0.25">
      <c r="B3155">
        <v>82</v>
      </c>
      <c r="C3155" t="s">
        <v>543</v>
      </c>
      <c r="D3155">
        <v>2041</v>
      </c>
      <c r="E3155">
        <v>0</v>
      </c>
      <c r="F3155">
        <v>1000000</v>
      </c>
      <c r="G3155" s="16">
        <v>1</v>
      </c>
      <c r="H3155" s="16">
        <v>1</v>
      </c>
      <c r="I3155" s="16">
        <v>1</v>
      </c>
      <c r="J3155" s="16">
        <v>1</v>
      </c>
      <c r="K3155" s="16">
        <v>1</v>
      </c>
      <c r="L3155" s="16">
        <v>1</v>
      </c>
      <c r="M3155" s="16">
        <v>1</v>
      </c>
    </row>
    <row r="3156" spans="2:13" x14ac:dyDescent="0.25">
      <c r="B3156">
        <v>82</v>
      </c>
      <c r="C3156" t="s">
        <v>543</v>
      </c>
      <c r="D3156">
        <v>2042</v>
      </c>
      <c r="E3156">
        <v>0</v>
      </c>
      <c r="F3156">
        <v>1000000</v>
      </c>
      <c r="G3156" s="16">
        <v>1</v>
      </c>
      <c r="H3156" s="16">
        <v>1</v>
      </c>
      <c r="I3156" s="16">
        <v>1</v>
      </c>
      <c r="J3156" s="16">
        <v>1</v>
      </c>
      <c r="K3156" s="16">
        <v>1</v>
      </c>
      <c r="L3156" s="16">
        <v>1</v>
      </c>
      <c r="M3156" s="16">
        <v>1</v>
      </c>
    </row>
    <row r="3157" spans="2:13" x14ac:dyDescent="0.25">
      <c r="B3157">
        <v>82</v>
      </c>
      <c r="C3157" t="s">
        <v>543</v>
      </c>
      <c r="D3157">
        <v>2043</v>
      </c>
      <c r="E3157">
        <v>0</v>
      </c>
      <c r="F3157">
        <v>1000000</v>
      </c>
      <c r="G3157" s="16">
        <v>1</v>
      </c>
      <c r="H3157" s="16">
        <v>1</v>
      </c>
      <c r="I3157" s="16">
        <v>1</v>
      </c>
      <c r="J3157" s="16">
        <v>1</v>
      </c>
      <c r="K3157" s="16">
        <v>1</v>
      </c>
      <c r="L3157" s="16">
        <v>1</v>
      </c>
      <c r="M3157" s="16">
        <v>1</v>
      </c>
    </row>
    <row r="3158" spans="2:13" x14ac:dyDescent="0.25">
      <c r="B3158">
        <v>82</v>
      </c>
      <c r="C3158" t="s">
        <v>543</v>
      </c>
      <c r="D3158">
        <v>2044</v>
      </c>
      <c r="E3158">
        <v>0</v>
      </c>
      <c r="F3158">
        <v>1000000</v>
      </c>
      <c r="G3158" s="16">
        <v>1</v>
      </c>
      <c r="H3158" s="16">
        <v>1</v>
      </c>
      <c r="I3158" s="16">
        <v>1</v>
      </c>
      <c r="J3158" s="16">
        <v>1</v>
      </c>
      <c r="K3158" s="16">
        <v>1</v>
      </c>
      <c r="L3158" s="16">
        <v>1</v>
      </c>
      <c r="M3158" s="16">
        <v>1</v>
      </c>
    </row>
    <row r="3159" spans="2:13" x14ac:dyDescent="0.25">
      <c r="B3159">
        <v>82</v>
      </c>
      <c r="C3159" t="s">
        <v>543</v>
      </c>
      <c r="D3159">
        <v>2045</v>
      </c>
      <c r="E3159">
        <v>0</v>
      </c>
      <c r="F3159">
        <v>1000000</v>
      </c>
      <c r="G3159" s="16">
        <v>1</v>
      </c>
      <c r="H3159" s="16">
        <v>1</v>
      </c>
      <c r="I3159" s="16">
        <v>1</v>
      </c>
      <c r="J3159" s="16">
        <v>1</v>
      </c>
      <c r="K3159" s="16">
        <v>1</v>
      </c>
      <c r="L3159" s="16">
        <v>1</v>
      </c>
      <c r="M3159" s="16">
        <v>1</v>
      </c>
    </row>
    <row r="3160" spans="2:13" x14ac:dyDescent="0.25">
      <c r="B3160">
        <v>82</v>
      </c>
      <c r="C3160" t="s">
        <v>543</v>
      </c>
      <c r="D3160">
        <v>2046</v>
      </c>
      <c r="E3160">
        <v>0</v>
      </c>
      <c r="F3160">
        <v>1000000</v>
      </c>
      <c r="G3160" s="16">
        <v>1</v>
      </c>
      <c r="H3160" s="16">
        <v>1</v>
      </c>
      <c r="I3160" s="16">
        <v>1</v>
      </c>
      <c r="J3160" s="16">
        <v>1</v>
      </c>
      <c r="K3160" s="16">
        <v>1</v>
      </c>
      <c r="L3160" s="16">
        <v>1</v>
      </c>
      <c r="M3160" s="16">
        <v>1</v>
      </c>
    </row>
    <row r="3161" spans="2:13" x14ac:dyDescent="0.25">
      <c r="B3161">
        <v>82</v>
      </c>
      <c r="C3161" t="s">
        <v>543</v>
      </c>
      <c r="D3161">
        <v>2047</v>
      </c>
      <c r="E3161">
        <v>0</v>
      </c>
      <c r="F3161">
        <v>1000000</v>
      </c>
      <c r="G3161" s="16">
        <v>1</v>
      </c>
      <c r="H3161" s="16">
        <v>1</v>
      </c>
      <c r="I3161" s="16">
        <v>1</v>
      </c>
      <c r="J3161" s="16">
        <v>1</v>
      </c>
      <c r="K3161" s="16">
        <v>1</v>
      </c>
      <c r="L3161" s="16">
        <v>1</v>
      </c>
      <c r="M3161" s="16">
        <v>1</v>
      </c>
    </row>
    <row r="3162" spans="2:13" x14ac:dyDescent="0.25">
      <c r="B3162">
        <v>82</v>
      </c>
      <c r="C3162" t="s">
        <v>543</v>
      </c>
      <c r="D3162">
        <v>2048</v>
      </c>
      <c r="E3162">
        <v>0</v>
      </c>
      <c r="F3162">
        <v>1000000</v>
      </c>
      <c r="G3162" s="16">
        <v>1</v>
      </c>
      <c r="H3162" s="16">
        <v>1</v>
      </c>
      <c r="I3162" s="16">
        <v>1</v>
      </c>
      <c r="J3162" s="16">
        <v>1</v>
      </c>
      <c r="K3162" s="16">
        <v>1</v>
      </c>
      <c r="L3162" s="16">
        <v>1</v>
      </c>
      <c r="M3162" s="16">
        <v>1</v>
      </c>
    </row>
    <row r="3163" spans="2:13" x14ac:dyDescent="0.25">
      <c r="B3163">
        <v>82</v>
      </c>
      <c r="C3163" t="s">
        <v>543</v>
      </c>
      <c r="D3163">
        <v>2049</v>
      </c>
      <c r="E3163">
        <v>0</v>
      </c>
      <c r="F3163">
        <v>1000000</v>
      </c>
      <c r="G3163" s="16">
        <v>1</v>
      </c>
      <c r="H3163" s="16">
        <v>1</v>
      </c>
      <c r="I3163" s="16">
        <v>1</v>
      </c>
      <c r="J3163" s="16">
        <v>1</v>
      </c>
      <c r="K3163" s="16">
        <v>1</v>
      </c>
      <c r="L3163" s="16">
        <v>1</v>
      </c>
      <c r="M3163" s="16">
        <v>1</v>
      </c>
    </row>
    <row r="3164" spans="2:13" x14ac:dyDescent="0.25">
      <c r="B3164">
        <v>82</v>
      </c>
      <c r="C3164" t="s">
        <v>543</v>
      </c>
      <c r="D3164">
        <v>2050</v>
      </c>
      <c r="E3164">
        <v>0</v>
      </c>
      <c r="F3164">
        <v>1000000</v>
      </c>
      <c r="G3164" s="16">
        <v>1</v>
      </c>
      <c r="H3164" s="16">
        <v>1</v>
      </c>
      <c r="I3164" s="16">
        <v>1</v>
      </c>
      <c r="J3164" s="16">
        <v>1</v>
      </c>
      <c r="K3164" s="16">
        <v>1</v>
      </c>
      <c r="L3164" s="16">
        <v>1</v>
      </c>
      <c r="M3164" s="16">
        <v>1</v>
      </c>
    </row>
    <row r="3165" spans="2:13" x14ac:dyDescent="0.25">
      <c r="B3165">
        <v>83</v>
      </c>
      <c r="C3165" t="s">
        <v>541</v>
      </c>
      <c r="D3165">
        <v>2020</v>
      </c>
      <c r="E3165">
        <v>0</v>
      </c>
      <c r="F3165">
        <v>1000000</v>
      </c>
      <c r="G3165" s="16">
        <v>1</v>
      </c>
      <c r="H3165" s="16">
        <v>1</v>
      </c>
      <c r="I3165" s="16">
        <v>1</v>
      </c>
      <c r="J3165" s="16">
        <v>1</v>
      </c>
      <c r="K3165" s="16">
        <v>1</v>
      </c>
      <c r="L3165" s="16">
        <v>1</v>
      </c>
      <c r="M3165" s="16">
        <v>1</v>
      </c>
    </row>
    <row r="3166" spans="2:13" x14ac:dyDescent="0.25">
      <c r="B3166">
        <v>83</v>
      </c>
      <c r="C3166" t="s">
        <v>541</v>
      </c>
      <c r="D3166">
        <v>2021</v>
      </c>
      <c r="E3166">
        <v>0</v>
      </c>
      <c r="F3166">
        <v>1000000</v>
      </c>
      <c r="G3166" s="16">
        <v>1</v>
      </c>
      <c r="H3166" s="16">
        <v>1</v>
      </c>
      <c r="I3166" s="16">
        <v>1</v>
      </c>
      <c r="J3166" s="16">
        <v>1</v>
      </c>
      <c r="K3166" s="16">
        <v>1</v>
      </c>
      <c r="L3166" s="16">
        <v>1</v>
      </c>
      <c r="M3166" s="16">
        <v>1</v>
      </c>
    </row>
    <row r="3167" spans="2:13" x14ac:dyDescent="0.25">
      <c r="B3167">
        <v>83</v>
      </c>
      <c r="C3167" t="s">
        <v>541</v>
      </c>
      <c r="D3167">
        <v>2022</v>
      </c>
      <c r="E3167">
        <v>0</v>
      </c>
      <c r="F3167">
        <v>1000000</v>
      </c>
      <c r="G3167" s="16">
        <v>1</v>
      </c>
      <c r="H3167" s="16">
        <v>1</v>
      </c>
      <c r="I3167" s="16">
        <v>1</v>
      </c>
      <c r="J3167" s="16">
        <v>1</v>
      </c>
      <c r="K3167" s="16">
        <v>1</v>
      </c>
      <c r="L3167" s="16">
        <v>1</v>
      </c>
      <c r="M3167" s="16">
        <v>1</v>
      </c>
    </row>
    <row r="3168" spans="2:13" x14ac:dyDescent="0.25">
      <c r="B3168">
        <v>83</v>
      </c>
      <c r="C3168" t="s">
        <v>541</v>
      </c>
      <c r="D3168">
        <v>2023</v>
      </c>
      <c r="E3168">
        <v>0</v>
      </c>
      <c r="F3168">
        <v>1000000</v>
      </c>
      <c r="G3168" s="16">
        <v>1</v>
      </c>
      <c r="H3168" s="16">
        <v>1</v>
      </c>
      <c r="I3168" s="16">
        <v>1</v>
      </c>
      <c r="J3168" s="16">
        <v>1</v>
      </c>
      <c r="K3168" s="16">
        <v>1</v>
      </c>
      <c r="L3168" s="16">
        <v>1</v>
      </c>
      <c r="M3168" s="16">
        <v>1</v>
      </c>
    </row>
    <row r="3169" spans="2:13" x14ac:dyDescent="0.25">
      <c r="B3169">
        <v>83</v>
      </c>
      <c r="C3169" t="s">
        <v>541</v>
      </c>
      <c r="D3169">
        <v>2024</v>
      </c>
      <c r="E3169">
        <v>0</v>
      </c>
      <c r="F3169">
        <v>1000000</v>
      </c>
      <c r="G3169" s="16">
        <v>1</v>
      </c>
      <c r="H3169" s="16">
        <v>1</v>
      </c>
      <c r="I3169" s="16">
        <v>1</v>
      </c>
      <c r="J3169" s="16">
        <v>1</v>
      </c>
      <c r="K3169" s="16">
        <v>1</v>
      </c>
      <c r="L3169" s="16">
        <v>1</v>
      </c>
      <c r="M3169" s="16">
        <v>1</v>
      </c>
    </row>
    <row r="3170" spans="2:13" x14ac:dyDescent="0.25">
      <c r="B3170">
        <v>83</v>
      </c>
      <c r="C3170" t="s">
        <v>541</v>
      </c>
      <c r="D3170">
        <v>2025</v>
      </c>
      <c r="E3170">
        <v>0</v>
      </c>
      <c r="F3170">
        <v>1000000</v>
      </c>
      <c r="G3170" s="16">
        <v>1</v>
      </c>
      <c r="H3170" s="16">
        <v>1</v>
      </c>
      <c r="I3170" s="16">
        <v>1</v>
      </c>
      <c r="J3170" s="16">
        <v>1</v>
      </c>
      <c r="K3170" s="16">
        <v>1</v>
      </c>
      <c r="L3170" s="16">
        <v>1</v>
      </c>
      <c r="M3170" s="16">
        <v>1</v>
      </c>
    </row>
    <row r="3171" spans="2:13" x14ac:dyDescent="0.25">
      <c r="B3171">
        <v>83</v>
      </c>
      <c r="C3171" t="s">
        <v>541</v>
      </c>
      <c r="D3171">
        <v>2026</v>
      </c>
      <c r="E3171">
        <v>0</v>
      </c>
      <c r="F3171">
        <v>1000000</v>
      </c>
      <c r="G3171" s="16">
        <v>1</v>
      </c>
      <c r="H3171" s="16">
        <v>1</v>
      </c>
      <c r="I3171" s="16">
        <v>1</v>
      </c>
      <c r="J3171" s="16">
        <v>1</v>
      </c>
      <c r="K3171" s="16">
        <v>1</v>
      </c>
      <c r="L3171" s="16">
        <v>1</v>
      </c>
      <c r="M3171" s="16">
        <v>1</v>
      </c>
    </row>
    <row r="3172" spans="2:13" x14ac:dyDescent="0.25">
      <c r="B3172">
        <v>83</v>
      </c>
      <c r="C3172" t="s">
        <v>541</v>
      </c>
      <c r="D3172">
        <v>2027</v>
      </c>
      <c r="E3172">
        <v>0</v>
      </c>
      <c r="F3172">
        <v>1000000</v>
      </c>
      <c r="G3172" s="16">
        <v>1</v>
      </c>
      <c r="H3172" s="16">
        <v>1</v>
      </c>
      <c r="I3172" s="16">
        <v>1</v>
      </c>
      <c r="J3172" s="16">
        <v>1</v>
      </c>
      <c r="K3172" s="16">
        <v>1</v>
      </c>
      <c r="L3172" s="16">
        <v>1</v>
      </c>
      <c r="M3172" s="16">
        <v>1</v>
      </c>
    </row>
    <row r="3173" spans="2:13" x14ac:dyDescent="0.25">
      <c r="B3173">
        <v>83</v>
      </c>
      <c r="C3173" t="s">
        <v>541</v>
      </c>
      <c r="D3173">
        <v>2028</v>
      </c>
      <c r="E3173">
        <v>0</v>
      </c>
      <c r="F3173">
        <v>1000000</v>
      </c>
      <c r="G3173" s="16">
        <v>1</v>
      </c>
      <c r="H3173" s="16">
        <v>1</v>
      </c>
      <c r="I3173" s="16">
        <v>1</v>
      </c>
      <c r="J3173" s="16">
        <v>1</v>
      </c>
      <c r="K3173" s="16">
        <v>1</v>
      </c>
      <c r="L3173" s="16">
        <v>1</v>
      </c>
      <c r="M3173" s="16">
        <v>1</v>
      </c>
    </row>
    <row r="3174" spans="2:13" x14ac:dyDescent="0.25">
      <c r="B3174">
        <v>83</v>
      </c>
      <c r="C3174" t="s">
        <v>541</v>
      </c>
      <c r="D3174">
        <v>2029</v>
      </c>
      <c r="E3174">
        <v>0</v>
      </c>
      <c r="F3174">
        <v>1000000</v>
      </c>
      <c r="G3174" s="16">
        <v>1</v>
      </c>
      <c r="H3174" s="16">
        <v>1</v>
      </c>
      <c r="I3174" s="16">
        <v>1</v>
      </c>
      <c r="J3174" s="16">
        <v>1</v>
      </c>
      <c r="K3174" s="16">
        <v>1</v>
      </c>
      <c r="L3174" s="16">
        <v>1</v>
      </c>
      <c r="M3174" s="16">
        <v>1</v>
      </c>
    </row>
    <row r="3175" spans="2:13" x14ac:dyDescent="0.25">
      <c r="B3175">
        <v>83</v>
      </c>
      <c r="C3175" t="s">
        <v>541</v>
      </c>
      <c r="D3175">
        <v>2030</v>
      </c>
      <c r="E3175">
        <v>0</v>
      </c>
      <c r="F3175">
        <v>1000000</v>
      </c>
      <c r="G3175" s="16">
        <v>1</v>
      </c>
      <c r="H3175" s="16">
        <v>1</v>
      </c>
      <c r="I3175" s="16">
        <v>1</v>
      </c>
      <c r="J3175" s="16">
        <v>1</v>
      </c>
      <c r="K3175" s="16">
        <v>1</v>
      </c>
      <c r="L3175" s="16">
        <v>1</v>
      </c>
      <c r="M3175" s="16">
        <v>1</v>
      </c>
    </row>
    <row r="3176" spans="2:13" x14ac:dyDescent="0.25">
      <c r="B3176">
        <v>83</v>
      </c>
      <c r="C3176" t="s">
        <v>541</v>
      </c>
      <c r="D3176">
        <v>2031</v>
      </c>
      <c r="E3176">
        <v>0</v>
      </c>
      <c r="F3176">
        <v>1000000</v>
      </c>
      <c r="G3176" s="16">
        <v>1</v>
      </c>
      <c r="H3176" s="16">
        <v>1</v>
      </c>
      <c r="I3176" s="16">
        <v>1</v>
      </c>
      <c r="J3176" s="16">
        <v>1</v>
      </c>
      <c r="K3176" s="16">
        <v>1</v>
      </c>
      <c r="L3176" s="16">
        <v>1</v>
      </c>
      <c r="M3176" s="16">
        <v>1</v>
      </c>
    </row>
    <row r="3177" spans="2:13" x14ac:dyDescent="0.25">
      <c r="B3177">
        <v>83</v>
      </c>
      <c r="C3177" t="s">
        <v>541</v>
      </c>
      <c r="D3177">
        <v>2032</v>
      </c>
      <c r="E3177">
        <v>0</v>
      </c>
      <c r="F3177">
        <v>1000000</v>
      </c>
      <c r="G3177" s="16">
        <v>1</v>
      </c>
      <c r="H3177" s="16">
        <v>1</v>
      </c>
      <c r="I3177" s="16">
        <v>1</v>
      </c>
      <c r="J3177" s="16">
        <v>1</v>
      </c>
      <c r="K3177" s="16">
        <v>1</v>
      </c>
      <c r="L3177" s="16">
        <v>1</v>
      </c>
      <c r="M3177" s="16">
        <v>1</v>
      </c>
    </row>
    <row r="3178" spans="2:13" x14ac:dyDescent="0.25">
      <c r="B3178">
        <v>83</v>
      </c>
      <c r="C3178" t="s">
        <v>541</v>
      </c>
      <c r="D3178">
        <v>2033</v>
      </c>
      <c r="E3178">
        <v>0</v>
      </c>
      <c r="F3178">
        <v>1000000</v>
      </c>
      <c r="G3178" s="16">
        <v>1</v>
      </c>
      <c r="H3178" s="16">
        <v>1</v>
      </c>
      <c r="I3178" s="16">
        <v>1</v>
      </c>
      <c r="J3178" s="16">
        <v>1</v>
      </c>
      <c r="K3178" s="16">
        <v>1</v>
      </c>
      <c r="L3178" s="16">
        <v>1</v>
      </c>
      <c r="M3178" s="16">
        <v>1</v>
      </c>
    </row>
    <row r="3179" spans="2:13" x14ac:dyDescent="0.25">
      <c r="B3179">
        <v>83</v>
      </c>
      <c r="C3179" t="s">
        <v>541</v>
      </c>
      <c r="D3179">
        <v>2034</v>
      </c>
      <c r="E3179">
        <v>0</v>
      </c>
      <c r="F3179">
        <v>1000000</v>
      </c>
      <c r="G3179" s="16">
        <v>1</v>
      </c>
      <c r="H3179" s="16">
        <v>1</v>
      </c>
      <c r="I3179" s="16">
        <v>1</v>
      </c>
      <c r="J3179" s="16">
        <v>1</v>
      </c>
      <c r="K3179" s="16">
        <v>1</v>
      </c>
      <c r="L3179" s="16">
        <v>1</v>
      </c>
      <c r="M3179" s="16">
        <v>1</v>
      </c>
    </row>
    <row r="3180" spans="2:13" x14ac:dyDescent="0.25">
      <c r="B3180">
        <v>83</v>
      </c>
      <c r="C3180" t="s">
        <v>541</v>
      </c>
      <c r="D3180">
        <v>2035</v>
      </c>
      <c r="E3180">
        <v>0</v>
      </c>
      <c r="F3180">
        <v>1000000</v>
      </c>
      <c r="G3180" s="16">
        <v>1</v>
      </c>
      <c r="H3180" s="16">
        <v>1</v>
      </c>
      <c r="I3180" s="16">
        <v>1</v>
      </c>
      <c r="J3180" s="16">
        <v>1</v>
      </c>
      <c r="K3180" s="16">
        <v>1</v>
      </c>
      <c r="L3180" s="16">
        <v>1</v>
      </c>
      <c r="M3180" s="16">
        <v>1</v>
      </c>
    </row>
    <row r="3181" spans="2:13" x14ac:dyDescent="0.25">
      <c r="B3181">
        <v>83</v>
      </c>
      <c r="C3181" t="s">
        <v>541</v>
      </c>
      <c r="D3181">
        <v>2036</v>
      </c>
      <c r="E3181">
        <v>0</v>
      </c>
      <c r="F3181">
        <v>1000000</v>
      </c>
      <c r="G3181" s="16">
        <v>1</v>
      </c>
      <c r="H3181" s="16">
        <v>1</v>
      </c>
      <c r="I3181" s="16">
        <v>1</v>
      </c>
      <c r="J3181" s="16">
        <v>1</v>
      </c>
      <c r="K3181" s="16">
        <v>1</v>
      </c>
      <c r="L3181" s="16">
        <v>1</v>
      </c>
      <c r="M3181" s="16">
        <v>1</v>
      </c>
    </row>
    <row r="3182" spans="2:13" x14ac:dyDescent="0.25">
      <c r="B3182">
        <v>83</v>
      </c>
      <c r="C3182" t="s">
        <v>541</v>
      </c>
      <c r="D3182">
        <v>2037</v>
      </c>
      <c r="E3182">
        <v>0</v>
      </c>
      <c r="F3182">
        <v>1000000</v>
      </c>
      <c r="G3182" s="16">
        <v>1</v>
      </c>
      <c r="H3182" s="16">
        <v>1</v>
      </c>
      <c r="I3182" s="16">
        <v>1</v>
      </c>
      <c r="J3182" s="16">
        <v>1</v>
      </c>
      <c r="K3182" s="16">
        <v>1</v>
      </c>
      <c r="L3182" s="16">
        <v>1</v>
      </c>
      <c r="M3182" s="16">
        <v>1</v>
      </c>
    </row>
    <row r="3183" spans="2:13" x14ac:dyDescent="0.25">
      <c r="B3183">
        <v>83</v>
      </c>
      <c r="C3183" t="s">
        <v>541</v>
      </c>
      <c r="D3183">
        <v>2038</v>
      </c>
      <c r="E3183">
        <v>0</v>
      </c>
      <c r="F3183">
        <v>1000000</v>
      </c>
      <c r="G3183" s="16">
        <v>1</v>
      </c>
      <c r="H3183" s="16">
        <v>1</v>
      </c>
      <c r="I3183" s="16">
        <v>1</v>
      </c>
      <c r="J3183" s="16">
        <v>1</v>
      </c>
      <c r="K3183" s="16">
        <v>1</v>
      </c>
      <c r="L3183" s="16">
        <v>1</v>
      </c>
      <c r="M3183" s="16">
        <v>1</v>
      </c>
    </row>
    <row r="3184" spans="2:13" x14ac:dyDescent="0.25">
      <c r="B3184">
        <v>83</v>
      </c>
      <c r="C3184" t="s">
        <v>541</v>
      </c>
      <c r="D3184">
        <v>2039</v>
      </c>
      <c r="E3184">
        <v>0</v>
      </c>
      <c r="F3184">
        <v>1000000</v>
      </c>
      <c r="G3184" s="16">
        <v>1</v>
      </c>
      <c r="H3184" s="16">
        <v>1</v>
      </c>
      <c r="I3184" s="16">
        <v>1</v>
      </c>
      <c r="J3184" s="16">
        <v>1</v>
      </c>
      <c r="K3184" s="16">
        <v>1</v>
      </c>
      <c r="L3184" s="16">
        <v>1</v>
      </c>
      <c r="M3184" s="16">
        <v>1</v>
      </c>
    </row>
    <row r="3185" spans="2:13" x14ac:dyDescent="0.25">
      <c r="B3185">
        <v>83</v>
      </c>
      <c r="C3185" t="s">
        <v>541</v>
      </c>
      <c r="D3185">
        <v>2040</v>
      </c>
      <c r="E3185">
        <v>0</v>
      </c>
      <c r="F3185">
        <v>1000000</v>
      </c>
      <c r="G3185" s="16">
        <v>1</v>
      </c>
      <c r="H3185" s="16">
        <v>1</v>
      </c>
      <c r="I3185" s="16">
        <v>1</v>
      </c>
      <c r="J3185" s="16">
        <v>1</v>
      </c>
      <c r="K3185" s="16">
        <v>1</v>
      </c>
      <c r="L3185" s="16">
        <v>1</v>
      </c>
      <c r="M3185" s="16">
        <v>1</v>
      </c>
    </row>
    <row r="3186" spans="2:13" x14ac:dyDescent="0.25">
      <c r="B3186">
        <v>83</v>
      </c>
      <c r="C3186" t="s">
        <v>541</v>
      </c>
      <c r="D3186">
        <v>2041</v>
      </c>
      <c r="E3186">
        <v>0</v>
      </c>
      <c r="F3186">
        <v>1000000</v>
      </c>
      <c r="G3186" s="16">
        <v>1</v>
      </c>
      <c r="H3186" s="16">
        <v>1</v>
      </c>
      <c r="I3186" s="16">
        <v>1</v>
      </c>
      <c r="J3186" s="16">
        <v>1</v>
      </c>
      <c r="K3186" s="16">
        <v>1</v>
      </c>
      <c r="L3186" s="16">
        <v>1</v>
      </c>
      <c r="M3186" s="16">
        <v>1</v>
      </c>
    </row>
    <row r="3187" spans="2:13" x14ac:dyDescent="0.25">
      <c r="B3187">
        <v>83</v>
      </c>
      <c r="C3187" t="s">
        <v>541</v>
      </c>
      <c r="D3187">
        <v>2042</v>
      </c>
      <c r="E3187">
        <v>0</v>
      </c>
      <c r="F3187">
        <v>1000000</v>
      </c>
      <c r="G3187" s="16">
        <v>1</v>
      </c>
      <c r="H3187" s="16">
        <v>1</v>
      </c>
      <c r="I3187" s="16">
        <v>1</v>
      </c>
      <c r="J3187" s="16">
        <v>1</v>
      </c>
      <c r="K3187" s="16">
        <v>1</v>
      </c>
      <c r="L3187" s="16">
        <v>1</v>
      </c>
      <c r="M3187" s="16">
        <v>1</v>
      </c>
    </row>
    <row r="3188" spans="2:13" x14ac:dyDescent="0.25">
      <c r="B3188">
        <v>83</v>
      </c>
      <c r="C3188" t="s">
        <v>541</v>
      </c>
      <c r="D3188">
        <v>2043</v>
      </c>
      <c r="E3188">
        <v>0</v>
      </c>
      <c r="F3188">
        <v>1000000</v>
      </c>
      <c r="G3188" s="16">
        <v>1</v>
      </c>
      <c r="H3188" s="16">
        <v>1</v>
      </c>
      <c r="I3188" s="16">
        <v>1</v>
      </c>
      <c r="J3188" s="16">
        <v>1</v>
      </c>
      <c r="K3188" s="16">
        <v>1</v>
      </c>
      <c r="L3188" s="16">
        <v>1</v>
      </c>
      <c r="M3188" s="16">
        <v>1</v>
      </c>
    </row>
    <row r="3189" spans="2:13" x14ac:dyDescent="0.25">
      <c r="B3189">
        <v>83</v>
      </c>
      <c r="C3189" t="s">
        <v>541</v>
      </c>
      <c r="D3189">
        <v>2044</v>
      </c>
      <c r="E3189">
        <v>0</v>
      </c>
      <c r="F3189">
        <v>1000000</v>
      </c>
      <c r="G3189" s="16">
        <v>1</v>
      </c>
      <c r="H3189" s="16">
        <v>1</v>
      </c>
      <c r="I3189" s="16">
        <v>1</v>
      </c>
      <c r="J3189" s="16">
        <v>1</v>
      </c>
      <c r="K3189" s="16">
        <v>1</v>
      </c>
      <c r="L3189" s="16">
        <v>1</v>
      </c>
      <c r="M3189" s="16">
        <v>1</v>
      </c>
    </row>
    <row r="3190" spans="2:13" x14ac:dyDescent="0.25">
      <c r="B3190">
        <v>83</v>
      </c>
      <c r="C3190" t="s">
        <v>541</v>
      </c>
      <c r="D3190">
        <v>2045</v>
      </c>
      <c r="E3190">
        <v>0</v>
      </c>
      <c r="F3190">
        <v>1000000</v>
      </c>
      <c r="G3190" s="16">
        <v>1</v>
      </c>
      <c r="H3190" s="16">
        <v>1</v>
      </c>
      <c r="I3190" s="16">
        <v>1</v>
      </c>
      <c r="J3190" s="16">
        <v>1</v>
      </c>
      <c r="K3190" s="16">
        <v>1</v>
      </c>
      <c r="L3190" s="16">
        <v>1</v>
      </c>
      <c r="M3190" s="16">
        <v>1</v>
      </c>
    </row>
    <row r="3191" spans="2:13" x14ac:dyDescent="0.25">
      <c r="B3191">
        <v>83</v>
      </c>
      <c r="C3191" t="s">
        <v>541</v>
      </c>
      <c r="D3191">
        <v>2046</v>
      </c>
      <c r="E3191">
        <v>0</v>
      </c>
      <c r="F3191">
        <v>1000000</v>
      </c>
      <c r="G3191" s="16">
        <v>1</v>
      </c>
      <c r="H3191" s="16">
        <v>1</v>
      </c>
      <c r="I3191" s="16">
        <v>1</v>
      </c>
      <c r="J3191" s="16">
        <v>1</v>
      </c>
      <c r="K3191" s="16">
        <v>1</v>
      </c>
      <c r="L3191" s="16">
        <v>1</v>
      </c>
      <c r="M3191" s="16">
        <v>1</v>
      </c>
    </row>
    <row r="3192" spans="2:13" x14ac:dyDescent="0.25">
      <c r="B3192">
        <v>83</v>
      </c>
      <c r="C3192" t="s">
        <v>541</v>
      </c>
      <c r="D3192">
        <v>2047</v>
      </c>
      <c r="E3192">
        <v>0</v>
      </c>
      <c r="F3192">
        <v>1000000</v>
      </c>
      <c r="G3192" s="16">
        <v>1</v>
      </c>
      <c r="H3192" s="16">
        <v>1</v>
      </c>
      <c r="I3192" s="16">
        <v>1</v>
      </c>
      <c r="J3192" s="16">
        <v>1</v>
      </c>
      <c r="K3192" s="16">
        <v>1</v>
      </c>
      <c r="L3192" s="16">
        <v>1</v>
      </c>
      <c r="M3192" s="16">
        <v>1</v>
      </c>
    </row>
    <row r="3193" spans="2:13" x14ac:dyDescent="0.25">
      <c r="B3193">
        <v>83</v>
      </c>
      <c r="C3193" t="s">
        <v>541</v>
      </c>
      <c r="D3193">
        <v>2048</v>
      </c>
      <c r="E3193">
        <v>0</v>
      </c>
      <c r="F3193">
        <v>1000000</v>
      </c>
      <c r="G3193" s="16">
        <v>1</v>
      </c>
      <c r="H3193" s="16">
        <v>1</v>
      </c>
      <c r="I3193" s="16">
        <v>1</v>
      </c>
      <c r="J3193" s="16">
        <v>1</v>
      </c>
      <c r="K3193" s="16">
        <v>1</v>
      </c>
      <c r="L3193" s="16">
        <v>1</v>
      </c>
      <c r="M3193" s="16">
        <v>1</v>
      </c>
    </row>
    <row r="3194" spans="2:13" x14ac:dyDescent="0.25">
      <c r="B3194">
        <v>83</v>
      </c>
      <c r="C3194" t="s">
        <v>541</v>
      </c>
      <c r="D3194">
        <v>2049</v>
      </c>
      <c r="E3194">
        <v>0</v>
      </c>
      <c r="F3194">
        <v>1000000</v>
      </c>
      <c r="G3194" s="16">
        <v>1</v>
      </c>
      <c r="H3194" s="16">
        <v>1</v>
      </c>
      <c r="I3194" s="16">
        <v>1</v>
      </c>
      <c r="J3194" s="16">
        <v>1</v>
      </c>
      <c r="K3194" s="16">
        <v>1</v>
      </c>
      <c r="L3194" s="16">
        <v>1</v>
      </c>
      <c r="M3194" s="16">
        <v>1</v>
      </c>
    </row>
    <row r="3195" spans="2:13" x14ac:dyDescent="0.25">
      <c r="B3195">
        <v>83</v>
      </c>
      <c r="C3195" t="s">
        <v>541</v>
      </c>
      <c r="D3195">
        <v>2050</v>
      </c>
      <c r="E3195">
        <v>0</v>
      </c>
      <c r="F3195">
        <v>1000000</v>
      </c>
      <c r="G3195" s="16">
        <v>1</v>
      </c>
      <c r="H3195" s="16">
        <v>1</v>
      </c>
      <c r="I3195" s="16">
        <v>1</v>
      </c>
      <c r="J3195" s="16">
        <v>1</v>
      </c>
      <c r="K3195" s="16">
        <v>1</v>
      </c>
      <c r="L3195" s="16">
        <v>1</v>
      </c>
      <c r="M3195" s="16">
        <v>1</v>
      </c>
    </row>
    <row r="3196" spans="2:13" x14ac:dyDescent="0.25">
      <c r="B3196">
        <v>84</v>
      </c>
      <c r="C3196" t="s">
        <v>548</v>
      </c>
      <c r="D3196">
        <v>2020</v>
      </c>
      <c r="E3196">
        <v>0</v>
      </c>
      <c r="F3196">
        <v>1000000</v>
      </c>
      <c r="G3196" s="16">
        <v>1</v>
      </c>
      <c r="H3196" s="16">
        <v>1</v>
      </c>
      <c r="I3196" s="16">
        <v>1</v>
      </c>
      <c r="J3196" s="16">
        <v>1</v>
      </c>
      <c r="K3196" s="16">
        <v>1</v>
      </c>
      <c r="L3196" s="16">
        <v>1</v>
      </c>
      <c r="M3196" s="16">
        <v>1</v>
      </c>
    </row>
    <row r="3197" spans="2:13" x14ac:dyDescent="0.25">
      <c r="B3197">
        <v>84</v>
      </c>
      <c r="C3197" t="s">
        <v>548</v>
      </c>
      <c r="D3197">
        <v>2021</v>
      </c>
      <c r="E3197">
        <v>0</v>
      </c>
      <c r="F3197">
        <v>1000000</v>
      </c>
      <c r="G3197" s="16">
        <v>1</v>
      </c>
      <c r="H3197" s="16">
        <v>1</v>
      </c>
      <c r="I3197" s="16">
        <v>1</v>
      </c>
      <c r="J3197" s="16">
        <v>1</v>
      </c>
      <c r="K3197" s="16">
        <v>1</v>
      </c>
      <c r="L3197" s="16">
        <v>1</v>
      </c>
      <c r="M3197" s="16">
        <v>1</v>
      </c>
    </row>
    <row r="3198" spans="2:13" x14ac:dyDescent="0.25">
      <c r="B3198">
        <v>84</v>
      </c>
      <c r="C3198" t="s">
        <v>548</v>
      </c>
      <c r="D3198">
        <v>2022</v>
      </c>
      <c r="E3198">
        <v>0</v>
      </c>
      <c r="F3198">
        <v>1000000</v>
      </c>
      <c r="G3198" s="16">
        <v>1</v>
      </c>
      <c r="H3198" s="16">
        <v>1</v>
      </c>
      <c r="I3198" s="16">
        <v>1</v>
      </c>
      <c r="J3198" s="16">
        <v>1</v>
      </c>
      <c r="K3198" s="16">
        <v>1</v>
      </c>
      <c r="L3198" s="16">
        <v>1</v>
      </c>
      <c r="M3198" s="16">
        <v>1</v>
      </c>
    </row>
    <row r="3199" spans="2:13" x14ac:dyDescent="0.25">
      <c r="B3199">
        <v>84</v>
      </c>
      <c r="C3199" t="s">
        <v>548</v>
      </c>
      <c r="D3199">
        <v>2023</v>
      </c>
      <c r="E3199">
        <v>0</v>
      </c>
      <c r="F3199">
        <v>1000000</v>
      </c>
      <c r="G3199" s="16">
        <v>1</v>
      </c>
      <c r="H3199" s="16">
        <v>1</v>
      </c>
      <c r="I3199" s="16">
        <v>1</v>
      </c>
      <c r="J3199" s="16">
        <v>1</v>
      </c>
      <c r="K3199" s="16">
        <v>1</v>
      </c>
      <c r="L3199" s="16">
        <v>1</v>
      </c>
      <c r="M3199" s="16">
        <v>1</v>
      </c>
    </row>
    <row r="3200" spans="2:13" x14ac:dyDescent="0.25">
      <c r="B3200">
        <v>84</v>
      </c>
      <c r="C3200" t="s">
        <v>548</v>
      </c>
      <c r="D3200">
        <v>2024</v>
      </c>
      <c r="E3200">
        <v>0</v>
      </c>
      <c r="F3200">
        <v>1000000</v>
      </c>
      <c r="G3200" s="16">
        <v>1</v>
      </c>
      <c r="H3200" s="16">
        <v>1</v>
      </c>
      <c r="I3200" s="16">
        <v>1</v>
      </c>
      <c r="J3200" s="16">
        <v>1</v>
      </c>
      <c r="K3200" s="16">
        <v>1</v>
      </c>
      <c r="L3200" s="16">
        <v>1</v>
      </c>
      <c r="M3200" s="16">
        <v>1</v>
      </c>
    </row>
    <row r="3201" spans="2:13" x14ac:dyDescent="0.25">
      <c r="B3201">
        <v>84</v>
      </c>
      <c r="C3201" t="s">
        <v>548</v>
      </c>
      <c r="D3201">
        <v>2025</v>
      </c>
      <c r="E3201">
        <v>0</v>
      </c>
      <c r="F3201">
        <v>1000000</v>
      </c>
      <c r="G3201" s="16">
        <v>1</v>
      </c>
      <c r="H3201" s="16">
        <v>1</v>
      </c>
      <c r="I3201" s="16">
        <v>1</v>
      </c>
      <c r="J3201" s="16">
        <v>1</v>
      </c>
      <c r="K3201" s="16">
        <v>1</v>
      </c>
      <c r="L3201" s="16">
        <v>1</v>
      </c>
      <c r="M3201" s="16">
        <v>1</v>
      </c>
    </row>
    <row r="3202" spans="2:13" x14ac:dyDescent="0.25">
      <c r="B3202">
        <v>84</v>
      </c>
      <c r="C3202" t="s">
        <v>548</v>
      </c>
      <c r="D3202">
        <v>2026</v>
      </c>
      <c r="E3202">
        <v>0</v>
      </c>
      <c r="F3202">
        <v>1000000</v>
      </c>
      <c r="G3202" s="16">
        <v>1</v>
      </c>
      <c r="H3202" s="16">
        <v>1</v>
      </c>
      <c r="I3202" s="16">
        <v>1</v>
      </c>
      <c r="J3202" s="16">
        <v>1</v>
      </c>
      <c r="K3202" s="16">
        <v>1</v>
      </c>
      <c r="L3202" s="16">
        <v>1</v>
      </c>
      <c r="M3202" s="16">
        <v>1</v>
      </c>
    </row>
    <row r="3203" spans="2:13" x14ac:dyDescent="0.25">
      <c r="B3203">
        <v>84</v>
      </c>
      <c r="C3203" t="s">
        <v>548</v>
      </c>
      <c r="D3203">
        <v>2027</v>
      </c>
      <c r="E3203">
        <v>0</v>
      </c>
      <c r="F3203">
        <v>1000000</v>
      </c>
      <c r="G3203" s="16">
        <v>1</v>
      </c>
      <c r="H3203" s="16">
        <v>1</v>
      </c>
      <c r="I3203" s="16">
        <v>1</v>
      </c>
      <c r="J3203" s="16">
        <v>1</v>
      </c>
      <c r="K3203" s="16">
        <v>1</v>
      </c>
      <c r="L3203" s="16">
        <v>1</v>
      </c>
      <c r="M3203" s="16">
        <v>1</v>
      </c>
    </row>
    <row r="3204" spans="2:13" x14ac:dyDescent="0.25">
      <c r="B3204">
        <v>84</v>
      </c>
      <c r="C3204" t="s">
        <v>548</v>
      </c>
      <c r="D3204">
        <v>2028</v>
      </c>
      <c r="E3204">
        <v>0</v>
      </c>
      <c r="F3204">
        <v>1000000</v>
      </c>
      <c r="G3204" s="16">
        <v>1</v>
      </c>
      <c r="H3204" s="16">
        <v>1</v>
      </c>
      <c r="I3204" s="16">
        <v>1</v>
      </c>
      <c r="J3204" s="16">
        <v>1</v>
      </c>
      <c r="K3204" s="16">
        <v>1</v>
      </c>
      <c r="L3204" s="16">
        <v>1</v>
      </c>
      <c r="M3204" s="16">
        <v>1</v>
      </c>
    </row>
    <row r="3205" spans="2:13" x14ac:dyDescent="0.25">
      <c r="B3205">
        <v>84</v>
      </c>
      <c r="C3205" t="s">
        <v>548</v>
      </c>
      <c r="D3205">
        <v>2029</v>
      </c>
      <c r="E3205">
        <v>0</v>
      </c>
      <c r="F3205">
        <v>1000000</v>
      </c>
      <c r="G3205" s="16">
        <v>1</v>
      </c>
      <c r="H3205" s="16">
        <v>1</v>
      </c>
      <c r="I3205" s="16">
        <v>1</v>
      </c>
      <c r="J3205" s="16">
        <v>1</v>
      </c>
      <c r="K3205" s="16">
        <v>1</v>
      </c>
      <c r="L3205" s="16">
        <v>1</v>
      </c>
      <c r="M3205" s="16">
        <v>1</v>
      </c>
    </row>
    <row r="3206" spans="2:13" x14ac:dyDescent="0.25">
      <c r="B3206">
        <v>84</v>
      </c>
      <c r="C3206" t="s">
        <v>548</v>
      </c>
      <c r="D3206">
        <v>2030</v>
      </c>
      <c r="E3206">
        <v>0</v>
      </c>
      <c r="F3206">
        <v>1000000</v>
      </c>
      <c r="G3206" s="16">
        <v>1</v>
      </c>
      <c r="H3206" s="16">
        <v>1</v>
      </c>
      <c r="I3206" s="16">
        <v>1</v>
      </c>
      <c r="J3206" s="16">
        <v>1</v>
      </c>
      <c r="K3206" s="16">
        <v>1</v>
      </c>
      <c r="L3206" s="16">
        <v>1</v>
      </c>
      <c r="M3206" s="16">
        <v>1</v>
      </c>
    </row>
    <row r="3207" spans="2:13" x14ac:dyDescent="0.25">
      <c r="B3207">
        <v>84</v>
      </c>
      <c r="C3207" t="s">
        <v>548</v>
      </c>
      <c r="D3207">
        <v>2031</v>
      </c>
      <c r="E3207">
        <v>0</v>
      </c>
      <c r="F3207">
        <v>1000000</v>
      </c>
      <c r="G3207" s="16">
        <v>1</v>
      </c>
      <c r="H3207" s="16">
        <v>1</v>
      </c>
      <c r="I3207" s="16">
        <v>1</v>
      </c>
      <c r="J3207" s="16">
        <v>1</v>
      </c>
      <c r="K3207" s="16">
        <v>1</v>
      </c>
      <c r="L3207" s="16">
        <v>1</v>
      </c>
      <c r="M3207" s="16">
        <v>1</v>
      </c>
    </row>
    <row r="3208" spans="2:13" x14ac:dyDescent="0.25">
      <c r="B3208">
        <v>84</v>
      </c>
      <c r="C3208" t="s">
        <v>548</v>
      </c>
      <c r="D3208">
        <v>2032</v>
      </c>
      <c r="E3208">
        <v>0</v>
      </c>
      <c r="F3208">
        <v>1000000</v>
      </c>
      <c r="G3208" s="16">
        <v>1</v>
      </c>
      <c r="H3208" s="16">
        <v>1</v>
      </c>
      <c r="I3208" s="16">
        <v>1</v>
      </c>
      <c r="J3208" s="16">
        <v>1</v>
      </c>
      <c r="K3208" s="16">
        <v>1</v>
      </c>
      <c r="L3208" s="16">
        <v>1</v>
      </c>
      <c r="M3208" s="16">
        <v>1</v>
      </c>
    </row>
    <row r="3209" spans="2:13" x14ac:dyDescent="0.25">
      <c r="B3209">
        <v>84</v>
      </c>
      <c r="C3209" t="s">
        <v>548</v>
      </c>
      <c r="D3209">
        <v>2033</v>
      </c>
      <c r="E3209">
        <v>0</v>
      </c>
      <c r="F3209">
        <v>1000000</v>
      </c>
      <c r="G3209" s="16">
        <v>1</v>
      </c>
      <c r="H3209" s="16">
        <v>1</v>
      </c>
      <c r="I3209" s="16">
        <v>1</v>
      </c>
      <c r="J3209" s="16">
        <v>1</v>
      </c>
      <c r="K3209" s="16">
        <v>1</v>
      </c>
      <c r="L3209" s="16">
        <v>1</v>
      </c>
      <c r="M3209" s="16">
        <v>1</v>
      </c>
    </row>
    <row r="3210" spans="2:13" x14ac:dyDescent="0.25">
      <c r="B3210">
        <v>84</v>
      </c>
      <c r="C3210" t="s">
        <v>548</v>
      </c>
      <c r="D3210">
        <v>2034</v>
      </c>
      <c r="E3210">
        <v>0</v>
      </c>
      <c r="F3210">
        <v>1000000</v>
      </c>
      <c r="G3210" s="16">
        <v>1</v>
      </c>
      <c r="H3210" s="16">
        <v>1</v>
      </c>
      <c r="I3210" s="16">
        <v>1</v>
      </c>
      <c r="J3210" s="16">
        <v>1</v>
      </c>
      <c r="K3210" s="16">
        <v>1</v>
      </c>
      <c r="L3210" s="16">
        <v>1</v>
      </c>
      <c r="M3210" s="16">
        <v>1</v>
      </c>
    </row>
    <row r="3211" spans="2:13" x14ac:dyDescent="0.25">
      <c r="B3211">
        <v>84</v>
      </c>
      <c r="C3211" t="s">
        <v>548</v>
      </c>
      <c r="D3211">
        <v>2035</v>
      </c>
      <c r="E3211">
        <v>0</v>
      </c>
      <c r="F3211">
        <v>1000000</v>
      </c>
      <c r="G3211" s="16">
        <v>1</v>
      </c>
      <c r="H3211" s="16">
        <v>1</v>
      </c>
      <c r="I3211" s="16">
        <v>1</v>
      </c>
      <c r="J3211" s="16">
        <v>1</v>
      </c>
      <c r="K3211" s="16">
        <v>1</v>
      </c>
      <c r="L3211" s="16">
        <v>1</v>
      </c>
      <c r="M3211" s="16">
        <v>1</v>
      </c>
    </row>
    <row r="3212" spans="2:13" x14ac:dyDescent="0.25">
      <c r="B3212">
        <v>84</v>
      </c>
      <c r="C3212" t="s">
        <v>548</v>
      </c>
      <c r="D3212">
        <v>2036</v>
      </c>
      <c r="E3212">
        <v>0</v>
      </c>
      <c r="F3212">
        <v>1000000</v>
      </c>
      <c r="G3212" s="16">
        <v>1</v>
      </c>
      <c r="H3212" s="16">
        <v>1</v>
      </c>
      <c r="I3212" s="16">
        <v>1</v>
      </c>
      <c r="J3212" s="16">
        <v>1</v>
      </c>
      <c r="K3212" s="16">
        <v>1</v>
      </c>
      <c r="L3212" s="16">
        <v>1</v>
      </c>
      <c r="M3212" s="16">
        <v>1</v>
      </c>
    </row>
    <row r="3213" spans="2:13" x14ac:dyDescent="0.25">
      <c r="B3213">
        <v>84</v>
      </c>
      <c r="C3213" t="s">
        <v>548</v>
      </c>
      <c r="D3213">
        <v>2037</v>
      </c>
      <c r="E3213">
        <v>0</v>
      </c>
      <c r="F3213">
        <v>1000000</v>
      </c>
      <c r="G3213" s="16">
        <v>1</v>
      </c>
      <c r="H3213" s="16">
        <v>1</v>
      </c>
      <c r="I3213" s="16">
        <v>1</v>
      </c>
      <c r="J3213" s="16">
        <v>1</v>
      </c>
      <c r="K3213" s="16">
        <v>1</v>
      </c>
      <c r="L3213" s="16">
        <v>1</v>
      </c>
      <c r="M3213" s="16">
        <v>1</v>
      </c>
    </row>
    <row r="3214" spans="2:13" x14ac:dyDescent="0.25">
      <c r="B3214">
        <v>84</v>
      </c>
      <c r="C3214" t="s">
        <v>548</v>
      </c>
      <c r="D3214">
        <v>2038</v>
      </c>
      <c r="E3214">
        <v>0</v>
      </c>
      <c r="F3214">
        <v>1000000</v>
      </c>
      <c r="G3214" s="16">
        <v>1</v>
      </c>
      <c r="H3214" s="16">
        <v>1</v>
      </c>
      <c r="I3214" s="16">
        <v>1</v>
      </c>
      <c r="J3214" s="16">
        <v>1</v>
      </c>
      <c r="K3214" s="16">
        <v>1</v>
      </c>
      <c r="L3214" s="16">
        <v>1</v>
      </c>
      <c r="M3214" s="16">
        <v>1</v>
      </c>
    </row>
    <row r="3215" spans="2:13" x14ac:dyDescent="0.25">
      <c r="B3215">
        <v>84</v>
      </c>
      <c r="C3215" t="s">
        <v>548</v>
      </c>
      <c r="D3215">
        <v>2039</v>
      </c>
      <c r="E3215">
        <v>0</v>
      </c>
      <c r="F3215">
        <v>1000000</v>
      </c>
      <c r="G3215" s="16">
        <v>1</v>
      </c>
      <c r="H3215" s="16">
        <v>1</v>
      </c>
      <c r="I3215" s="16">
        <v>1</v>
      </c>
      <c r="J3215" s="16">
        <v>1</v>
      </c>
      <c r="K3215" s="16">
        <v>1</v>
      </c>
      <c r="L3215" s="16">
        <v>1</v>
      </c>
      <c r="M3215" s="16">
        <v>1</v>
      </c>
    </row>
    <row r="3216" spans="2:13" x14ac:dyDescent="0.25">
      <c r="B3216">
        <v>84</v>
      </c>
      <c r="C3216" t="s">
        <v>548</v>
      </c>
      <c r="D3216">
        <v>2040</v>
      </c>
      <c r="E3216">
        <v>0</v>
      </c>
      <c r="F3216">
        <v>1000000</v>
      </c>
      <c r="G3216" s="16">
        <v>1</v>
      </c>
      <c r="H3216" s="16">
        <v>1</v>
      </c>
      <c r="I3216" s="16">
        <v>1</v>
      </c>
      <c r="J3216" s="16">
        <v>1</v>
      </c>
      <c r="K3216" s="16">
        <v>1</v>
      </c>
      <c r="L3216" s="16">
        <v>1</v>
      </c>
      <c r="M3216" s="16">
        <v>1</v>
      </c>
    </row>
    <row r="3217" spans="2:13" x14ac:dyDescent="0.25">
      <c r="B3217">
        <v>84</v>
      </c>
      <c r="C3217" t="s">
        <v>548</v>
      </c>
      <c r="D3217">
        <v>2041</v>
      </c>
      <c r="E3217">
        <v>0</v>
      </c>
      <c r="F3217">
        <v>1000000</v>
      </c>
      <c r="G3217" s="16">
        <v>1</v>
      </c>
      <c r="H3217" s="16">
        <v>1</v>
      </c>
      <c r="I3217" s="16">
        <v>1</v>
      </c>
      <c r="J3217" s="16">
        <v>1</v>
      </c>
      <c r="K3217" s="16">
        <v>1</v>
      </c>
      <c r="L3217" s="16">
        <v>1</v>
      </c>
      <c r="M3217" s="16">
        <v>1</v>
      </c>
    </row>
    <row r="3218" spans="2:13" x14ac:dyDescent="0.25">
      <c r="B3218">
        <v>84</v>
      </c>
      <c r="C3218" t="s">
        <v>548</v>
      </c>
      <c r="D3218">
        <v>2042</v>
      </c>
      <c r="E3218">
        <v>0</v>
      </c>
      <c r="F3218">
        <v>1000000</v>
      </c>
      <c r="G3218" s="16">
        <v>1</v>
      </c>
      <c r="H3218" s="16">
        <v>1</v>
      </c>
      <c r="I3218" s="16">
        <v>1</v>
      </c>
      <c r="J3218" s="16">
        <v>1</v>
      </c>
      <c r="K3218" s="16">
        <v>1</v>
      </c>
      <c r="L3218" s="16">
        <v>1</v>
      </c>
      <c r="M3218" s="16">
        <v>1</v>
      </c>
    </row>
    <row r="3219" spans="2:13" x14ac:dyDescent="0.25">
      <c r="B3219">
        <v>84</v>
      </c>
      <c r="C3219" t="s">
        <v>548</v>
      </c>
      <c r="D3219">
        <v>2043</v>
      </c>
      <c r="E3219">
        <v>0</v>
      </c>
      <c r="F3219">
        <v>1000000</v>
      </c>
      <c r="G3219" s="16">
        <v>1</v>
      </c>
      <c r="H3219" s="16">
        <v>1</v>
      </c>
      <c r="I3219" s="16">
        <v>1</v>
      </c>
      <c r="J3219" s="16">
        <v>1</v>
      </c>
      <c r="K3219" s="16">
        <v>1</v>
      </c>
      <c r="L3219" s="16">
        <v>1</v>
      </c>
      <c r="M3219" s="16">
        <v>1</v>
      </c>
    </row>
    <row r="3220" spans="2:13" x14ac:dyDescent="0.25">
      <c r="B3220">
        <v>84</v>
      </c>
      <c r="C3220" t="s">
        <v>548</v>
      </c>
      <c r="D3220">
        <v>2044</v>
      </c>
      <c r="E3220">
        <v>0</v>
      </c>
      <c r="F3220">
        <v>1000000</v>
      </c>
      <c r="G3220" s="16">
        <v>1</v>
      </c>
      <c r="H3220" s="16">
        <v>1</v>
      </c>
      <c r="I3220" s="16">
        <v>1</v>
      </c>
      <c r="J3220" s="16">
        <v>1</v>
      </c>
      <c r="K3220" s="16">
        <v>1</v>
      </c>
      <c r="L3220" s="16">
        <v>1</v>
      </c>
      <c r="M3220" s="16">
        <v>1</v>
      </c>
    </row>
    <row r="3221" spans="2:13" x14ac:dyDescent="0.25">
      <c r="B3221">
        <v>84</v>
      </c>
      <c r="C3221" t="s">
        <v>548</v>
      </c>
      <c r="D3221">
        <v>2045</v>
      </c>
      <c r="E3221">
        <v>0</v>
      </c>
      <c r="F3221">
        <v>1000000</v>
      </c>
      <c r="G3221" s="16">
        <v>1</v>
      </c>
      <c r="H3221" s="16">
        <v>1</v>
      </c>
      <c r="I3221" s="16">
        <v>1</v>
      </c>
      <c r="J3221" s="16">
        <v>1</v>
      </c>
      <c r="K3221" s="16">
        <v>1</v>
      </c>
      <c r="L3221" s="16">
        <v>1</v>
      </c>
      <c r="M3221" s="16">
        <v>1</v>
      </c>
    </row>
    <row r="3222" spans="2:13" x14ac:dyDescent="0.25">
      <c r="B3222">
        <v>84</v>
      </c>
      <c r="C3222" t="s">
        <v>548</v>
      </c>
      <c r="D3222">
        <v>2046</v>
      </c>
      <c r="E3222">
        <v>0</v>
      </c>
      <c r="F3222">
        <v>1000000</v>
      </c>
      <c r="G3222" s="16">
        <v>1</v>
      </c>
      <c r="H3222" s="16">
        <v>1</v>
      </c>
      <c r="I3222" s="16">
        <v>1</v>
      </c>
      <c r="J3222" s="16">
        <v>1</v>
      </c>
      <c r="K3222" s="16">
        <v>1</v>
      </c>
      <c r="L3222" s="16">
        <v>1</v>
      </c>
      <c r="M3222" s="16">
        <v>1</v>
      </c>
    </row>
    <row r="3223" spans="2:13" x14ac:dyDescent="0.25">
      <c r="B3223">
        <v>84</v>
      </c>
      <c r="C3223" t="s">
        <v>548</v>
      </c>
      <c r="D3223">
        <v>2047</v>
      </c>
      <c r="E3223">
        <v>0</v>
      </c>
      <c r="F3223">
        <v>1000000</v>
      </c>
      <c r="G3223" s="16">
        <v>1</v>
      </c>
      <c r="H3223" s="16">
        <v>1</v>
      </c>
      <c r="I3223" s="16">
        <v>1</v>
      </c>
      <c r="J3223" s="16">
        <v>1</v>
      </c>
      <c r="K3223" s="16">
        <v>1</v>
      </c>
      <c r="L3223" s="16">
        <v>1</v>
      </c>
      <c r="M3223" s="16">
        <v>1</v>
      </c>
    </row>
    <row r="3224" spans="2:13" x14ac:dyDescent="0.25">
      <c r="B3224">
        <v>84</v>
      </c>
      <c r="C3224" t="s">
        <v>548</v>
      </c>
      <c r="D3224">
        <v>2048</v>
      </c>
      <c r="E3224">
        <v>0</v>
      </c>
      <c r="F3224">
        <v>1000000</v>
      </c>
      <c r="G3224" s="16">
        <v>1</v>
      </c>
      <c r="H3224" s="16">
        <v>1</v>
      </c>
      <c r="I3224" s="16">
        <v>1</v>
      </c>
      <c r="J3224" s="16">
        <v>1</v>
      </c>
      <c r="K3224" s="16">
        <v>1</v>
      </c>
      <c r="L3224" s="16">
        <v>1</v>
      </c>
      <c r="M3224" s="16">
        <v>1</v>
      </c>
    </row>
    <row r="3225" spans="2:13" x14ac:dyDescent="0.25">
      <c r="B3225">
        <v>84</v>
      </c>
      <c r="C3225" t="s">
        <v>548</v>
      </c>
      <c r="D3225">
        <v>2049</v>
      </c>
      <c r="E3225">
        <v>0</v>
      </c>
      <c r="F3225">
        <v>1000000</v>
      </c>
      <c r="G3225" s="16">
        <v>1</v>
      </c>
      <c r="H3225" s="16">
        <v>1</v>
      </c>
      <c r="I3225" s="16">
        <v>1</v>
      </c>
      <c r="J3225" s="16">
        <v>1</v>
      </c>
      <c r="K3225" s="16">
        <v>1</v>
      </c>
      <c r="L3225" s="16">
        <v>1</v>
      </c>
      <c r="M3225" s="16">
        <v>1</v>
      </c>
    </row>
    <row r="3226" spans="2:13" x14ac:dyDescent="0.25">
      <c r="B3226">
        <v>84</v>
      </c>
      <c r="C3226" t="s">
        <v>548</v>
      </c>
      <c r="D3226">
        <v>2050</v>
      </c>
      <c r="E3226">
        <v>0</v>
      </c>
      <c r="F3226">
        <v>1000000</v>
      </c>
      <c r="G3226" s="16">
        <v>1</v>
      </c>
      <c r="H3226" s="16">
        <v>1</v>
      </c>
      <c r="I3226" s="16">
        <v>1</v>
      </c>
      <c r="J3226" s="16">
        <v>1</v>
      </c>
      <c r="K3226" s="16">
        <v>1</v>
      </c>
      <c r="L3226" s="16">
        <v>1</v>
      </c>
      <c r="M3226" s="16">
        <v>1</v>
      </c>
    </row>
    <row r="3227" spans="2:13" x14ac:dyDescent="0.25">
      <c r="B3227">
        <v>85</v>
      </c>
      <c r="C3227" t="s">
        <v>539</v>
      </c>
      <c r="D3227">
        <v>2020</v>
      </c>
      <c r="E3227">
        <v>0</v>
      </c>
      <c r="F3227">
        <v>1000000</v>
      </c>
      <c r="G3227" s="16">
        <v>1</v>
      </c>
      <c r="H3227" s="16">
        <v>1</v>
      </c>
      <c r="I3227" s="16">
        <v>1</v>
      </c>
      <c r="J3227" s="16">
        <v>1</v>
      </c>
      <c r="K3227" s="16">
        <v>1</v>
      </c>
      <c r="L3227" s="16">
        <v>1</v>
      </c>
      <c r="M3227" s="16">
        <v>1</v>
      </c>
    </row>
    <row r="3228" spans="2:13" x14ac:dyDescent="0.25">
      <c r="B3228">
        <v>85</v>
      </c>
      <c r="C3228" t="s">
        <v>539</v>
      </c>
      <c r="D3228">
        <v>2021</v>
      </c>
      <c r="E3228">
        <v>0</v>
      </c>
      <c r="F3228">
        <v>1000000</v>
      </c>
      <c r="G3228" s="16">
        <v>1</v>
      </c>
      <c r="H3228" s="16">
        <v>1</v>
      </c>
      <c r="I3228" s="16">
        <v>1</v>
      </c>
      <c r="J3228" s="16">
        <v>1</v>
      </c>
      <c r="K3228" s="16">
        <v>1</v>
      </c>
      <c r="L3228" s="16">
        <v>1</v>
      </c>
      <c r="M3228" s="16">
        <v>1</v>
      </c>
    </row>
    <row r="3229" spans="2:13" x14ac:dyDescent="0.25">
      <c r="B3229">
        <v>85</v>
      </c>
      <c r="C3229" t="s">
        <v>539</v>
      </c>
      <c r="D3229">
        <v>2022</v>
      </c>
      <c r="E3229">
        <v>0</v>
      </c>
      <c r="F3229">
        <v>1000000</v>
      </c>
      <c r="G3229" s="16">
        <v>1</v>
      </c>
      <c r="H3229" s="16">
        <v>1</v>
      </c>
      <c r="I3229" s="16">
        <v>1</v>
      </c>
      <c r="J3229" s="16">
        <v>1</v>
      </c>
      <c r="K3229" s="16">
        <v>1</v>
      </c>
      <c r="L3229" s="16">
        <v>1</v>
      </c>
      <c r="M3229" s="16">
        <v>1</v>
      </c>
    </row>
    <row r="3230" spans="2:13" x14ac:dyDescent="0.25">
      <c r="B3230">
        <v>85</v>
      </c>
      <c r="C3230" t="s">
        <v>539</v>
      </c>
      <c r="D3230">
        <v>2023</v>
      </c>
      <c r="E3230">
        <v>0</v>
      </c>
      <c r="F3230">
        <v>1000000</v>
      </c>
      <c r="G3230" s="16">
        <v>1</v>
      </c>
      <c r="H3230" s="16">
        <v>1</v>
      </c>
      <c r="I3230" s="16">
        <v>1</v>
      </c>
      <c r="J3230" s="16">
        <v>1</v>
      </c>
      <c r="K3230" s="16">
        <v>1</v>
      </c>
      <c r="L3230" s="16">
        <v>1</v>
      </c>
      <c r="M3230" s="16">
        <v>1</v>
      </c>
    </row>
    <row r="3231" spans="2:13" x14ac:dyDescent="0.25">
      <c r="B3231">
        <v>85</v>
      </c>
      <c r="C3231" t="s">
        <v>539</v>
      </c>
      <c r="D3231">
        <v>2024</v>
      </c>
      <c r="E3231">
        <v>0</v>
      </c>
      <c r="F3231">
        <v>1000000</v>
      </c>
      <c r="G3231" s="16">
        <v>1</v>
      </c>
      <c r="H3231" s="16">
        <v>1</v>
      </c>
      <c r="I3231" s="16">
        <v>1</v>
      </c>
      <c r="J3231" s="16">
        <v>1</v>
      </c>
      <c r="K3231" s="16">
        <v>1</v>
      </c>
      <c r="L3231" s="16">
        <v>1</v>
      </c>
      <c r="M3231" s="16">
        <v>1</v>
      </c>
    </row>
    <row r="3232" spans="2:13" x14ac:dyDescent="0.25">
      <c r="B3232">
        <v>85</v>
      </c>
      <c r="C3232" t="s">
        <v>539</v>
      </c>
      <c r="D3232">
        <v>2025</v>
      </c>
      <c r="E3232">
        <v>0</v>
      </c>
      <c r="F3232">
        <v>1000000</v>
      </c>
      <c r="G3232" s="16">
        <v>1</v>
      </c>
      <c r="H3232" s="16">
        <v>1</v>
      </c>
      <c r="I3232" s="16">
        <v>1</v>
      </c>
      <c r="J3232" s="16">
        <v>1</v>
      </c>
      <c r="K3232" s="16">
        <v>1</v>
      </c>
      <c r="L3232" s="16">
        <v>1</v>
      </c>
      <c r="M3232" s="16">
        <v>1</v>
      </c>
    </row>
    <row r="3233" spans="2:13" x14ac:dyDescent="0.25">
      <c r="B3233">
        <v>85</v>
      </c>
      <c r="C3233" t="s">
        <v>539</v>
      </c>
      <c r="D3233">
        <v>2026</v>
      </c>
      <c r="E3233">
        <v>0</v>
      </c>
      <c r="F3233">
        <v>1000000</v>
      </c>
      <c r="G3233" s="16">
        <v>1</v>
      </c>
      <c r="H3233" s="16">
        <v>1</v>
      </c>
      <c r="I3233" s="16">
        <v>1</v>
      </c>
      <c r="J3233" s="16">
        <v>1</v>
      </c>
      <c r="K3233" s="16">
        <v>1</v>
      </c>
      <c r="L3233" s="16">
        <v>1</v>
      </c>
      <c r="M3233" s="16">
        <v>1</v>
      </c>
    </row>
    <row r="3234" spans="2:13" x14ac:dyDescent="0.25">
      <c r="B3234">
        <v>85</v>
      </c>
      <c r="C3234" t="s">
        <v>539</v>
      </c>
      <c r="D3234">
        <v>2027</v>
      </c>
      <c r="E3234">
        <v>0</v>
      </c>
      <c r="F3234">
        <v>1000000</v>
      </c>
      <c r="G3234" s="16">
        <v>1</v>
      </c>
      <c r="H3234" s="16">
        <v>1</v>
      </c>
      <c r="I3234" s="16">
        <v>1</v>
      </c>
      <c r="J3234" s="16">
        <v>1</v>
      </c>
      <c r="K3234" s="16">
        <v>1</v>
      </c>
      <c r="L3234" s="16">
        <v>1</v>
      </c>
      <c r="M3234" s="16">
        <v>1</v>
      </c>
    </row>
    <row r="3235" spans="2:13" x14ac:dyDescent="0.25">
      <c r="B3235">
        <v>85</v>
      </c>
      <c r="C3235" t="s">
        <v>539</v>
      </c>
      <c r="D3235">
        <v>2028</v>
      </c>
      <c r="E3235">
        <v>0</v>
      </c>
      <c r="F3235">
        <v>1000000</v>
      </c>
      <c r="G3235" s="16">
        <v>1</v>
      </c>
      <c r="H3235" s="16">
        <v>1</v>
      </c>
      <c r="I3235" s="16">
        <v>1</v>
      </c>
      <c r="J3235" s="16">
        <v>1</v>
      </c>
      <c r="K3235" s="16">
        <v>1</v>
      </c>
      <c r="L3235" s="16">
        <v>1</v>
      </c>
      <c r="M3235" s="16">
        <v>1</v>
      </c>
    </row>
    <row r="3236" spans="2:13" x14ac:dyDescent="0.25">
      <c r="B3236">
        <v>85</v>
      </c>
      <c r="C3236" t="s">
        <v>539</v>
      </c>
      <c r="D3236">
        <v>2029</v>
      </c>
      <c r="E3236">
        <v>0</v>
      </c>
      <c r="F3236">
        <v>1000000</v>
      </c>
      <c r="G3236" s="16">
        <v>1</v>
      </c>
      <c r="H3236" s="16">
        <v>1</v>
      </c>
      <c r="I3236" s="16">
        <v>1</v>
      </c>
      <c r="J3236" s="16">
        <v>1</v>
      </c>
      <c r="K3236" s="16">
        <v>1</v>
      </c>
      <c r="L3236" s="16">
        <v>1</v>
      </c>
      <c r="M3236" s="16">
        <v>1</v>
      </c>
    </row>
    <row r="3237" spans="2:13" x14ac:dyDescent="0.25">
      <c r="B3237">
        <v>85</v>
      </c>
      <c r="C3237" t="s">
        <v>539</v>
      </c>
      <c r="D3237">
        <v>2030</v>
      </c>
      <c r="E3237">
        <v>0</v>
      </c>
      <c r="F3237">
        <v>1000000</v>
      </c>
      <c r="G3237" s="16">
        <v>1</v>
      </c>
      <c r="H3237" s="16">
        <v>1</v>
      </c>
      <c r="I3237" s="16">
        <v>1</v>
      </c>
      <c r="J3237" s="16">
        <v>1</v>
      </c>
      <c r="K3237" s="16">
        <v>1</v>
      </c>
      <c r="L3237" s="16">
        <v>1</v>
      </c>
      <c r="M3237" s="16">
        <v>1</v>
      </c>
    </row>
    <row r="3238" spans="2:13" x14ac:dyDescent="0.25">
      <c r="B3238">
        <v>85</v>
      </c>
      <c r="C3238" t="s">
        <v>539</v>
      </c>
      <c r="D3238">
        <v>2031</v>
      </c>
      <c r="E3238">
        <v>0</v>
      </c>
      <c r="F3238">
        <v>1000000</v>
      </c>
      <c r="G3238" s="16">
        <v>1</v>
      </c>
      <c r="H3238" s="16">
        <v>1</v>
      </c>
      <c r="I3238" s="16">
        <v>1</v>
      </c>
      <c r="J3238" s="16">
        <v>1</v>
      </c>
      <c r="K3238" s="16">
        <v>1</v>
      </c>
      <c r="L3238" s="16">
        <v>1</v>
      </c>
      <c r="M3238" s="16">
        <v>1</v>
      </c>
    </row>
    <row r="3239" spans="2:13" x14ac:dyDescent="0.25">
      <c r="B3239">
        <v>85</v>
      </c>
      <c r="C3239" t="s">
        <v>539</v>
      </c>
      <c r="D3239">
        <v>2032</v>
      </c>
      <c r="E3239">
        <v>0</v>
      </c>
      <c r="F3239">
        <v>1000000</v>
      </c>
      <c r="G3239" s="16">
        <v>1</v>
      </c>
      <c r="H3239" s="16">
        <v>1</v>
      </c>
      <c r="I3239" s="16">
        <v>1</v>
      </c>
      <c r="J3239" s="16">
        <v>1</v>
      </c>
      <c r="K3239" s="16">
        <v>1</v>
      </c>
      <c r="L3239" s="16">
        <v>1</v>
      </c>
      <c r="M3239" s="16">
        <v>1</v>
      </c>
    </row>
    <row r="3240" spans="2:13" x14ac:dyDescent="0.25">
      <c r="B3240">
        <v>85</v>
      </c>
      <c r="C3240" t="s">
        <v>539</v>
      </c>
      <c r="D3240">
        <v>2033</v>
      </c>
      <c r="E3240">
        <v>0</v>
      </c>
      <c r="F3240">
        <v>1000000</v>
      </c>
      <c r="G3240" s="16">
        <v>1</v>
      </c>
      <c r="H3240" s="16">
        <v>1</v>
      </c>
      <c r="I3240" s="16">
        <v>1</v>
      </c>
      <c r="J3240" s="16">
        <v>1</v>
      </c>
      <c r="K3240" s="16">
        <v>1</v>
      </c>
      <c r="L3240" s="16">
        <v>1</v>
      </c>
      <c r="M3240" s="16">
        <v>1</v>
      </c>
    </row>
    <row r="3241" spans="2:13" x14ac:dyDescent="0.25">
      <c r="B3241">
        <v>85</v>
      </c>
      <c r="C3241" t="s">
        <v>539</v>
      </c>
      <c r="D3241">
        <v>2034</v>
      </c>
      <c r="E3241">
        <v>0</v>
      </c>
      <c r="F3241">
        <v>1000000</v>
      </c>
      <c r="G3241" s="16">
        <v>1</v>
      </c>
      <c r="H3241" s="16">
        <v>1</v>
      </c>
      <c r="I3241" s="16">
        <v>1</v>
      </c>
      <c r="J3241" s="16">
        <v>1</v>
      </c>
      <c r="K3241" s="16">
        <v>1</v>
      </c>
      <c r="L3241" s="16">
        <v>1</v>
      </c>
      <c r="M3241" s="16">
        <v>1</v>
      </c>
    </row>
    <row r="3242" spans="2:13" x14ac:dyDescent="0.25">
      <c r="B3242">
        <v>85</v>
      </c>
      <c r="C3242" t="s">
        <v>539</v>
      </c>
      <c r="D3242">
        <v>2035</v>
      </c>
      <c r="E3242">
        <v>0</v>
      </c>
      <c r="F3242">
        <v>1000000</v>
      </c>
      <c r="G3242" s="16">
        <v>1</v>
      </c>
      <c r="H3242" s="16">
        <v>1</v>
      </c>
      <c r="I3242" s="16">
        <v>1</v>
      </c>
      <c r="J3242" s="16">
        <v>1</v>
      </c>
      <c r="K3242" s="16">
        <v>1</v>
      </c>
      <c r="L3242" s="16">
        <v>1</v>
      </c>
      <c r="M3242" s="16">
        <v>1</v>
      </c>
    </row>
    <row r="3243" spans="2:13" x14ac:dyDescent="0.25">
      <c r="B3243">
        <v>85</v>
      </c>
      <c r="C3243" t="s">
        <v>539</v>
      </c>
      <c r="D3243">
        <v>2036</v>
      </c>
      <c r="E3243">
        <v>0</v>
      </c>
      <c r="F3243">
        <v>1000000</v>
      </c>
      <c r="G3243" s="16">
        <v>1</v>
      </c>
      <c r="H3243" s="16">
        <v>1</v>
      </c>
      <c r="I3243" s="16">
        <v>1</v>
      </c>
      <c r="J3243" s="16">
        <v>1</v>
      </c>
      <c r="K3243" s="16">
        <v>1</v>
      </c>
      <c r="L3243" s="16">
        <v>1</v>
      </c>
      <c r="M3243" s="16">
        <v>1</v>
      </c>
    </row>
    <row r="3244" spans="2:13" x14ac:dyDescent="0.25">
      <c r="B3244">
        <v>85</v>
      </c>
      <c r="C3244" t="s">
        <v>539</v>
      </c>
      <c r="D3244">
        <v>2037</v>
      </c>
      <c r="E3244">
        <v>0</v>
      </c>
      <c r="F3244">
        <v>1000000</v>
      </c>
      <c r="G3244" s="16">
        <v>1</v>
      </c>
      <c r="H3244" s="16">
        <v>1</v>
      </c>
      <c r="I3244" s="16">
        <v>1</v>
      </c>
      <c r="J3244" s="16">
        <v>1</v>
      </c>
      <c r="K3244" s="16">
        <v>1</v>
      </c>
      <c r="L3244" s="16">
        <v>1</v>
      </c>
      <c r="M3244" s="16">
        <v>1</v>
      </c>
    </row>
    <row r="3245" spans="2:13" x14ac:dyDescent="0.25">
      <c r="B3245">
        <v>85</v>
      </c>
      <c r="C3245" t="s">
        <v>539</v>
      </c>
      <c r="D3245">
        <v>2038</v>
      </c>
      <c r="E3245">
        <v>0</v>
      </c>
      <c r="F3245">
        <v>1000000</v>
      </c>
      <c r="G3245" s="16">
        <v>1</v>
      </c>
      <c r="H3245" s="16">
        <v>1</v>
      </c>
      <c r="I3245" s="16">
        <v>1</v>
      </c>
      <c r="J3245" s="16">
        <v>1</v>
      </c>
      <c r="K3245" s="16">
        <v>1</v>
      </c>
      <c r="L3245" s="16">
        <v>1</v>
      </c>
      <c r="M3245" s="16">
        <v>1</v>
      </c>
    </row>
    <row r="3246" spans="2:13" x14ac:dyDescent="0.25">
      <c r="B3246">
        <v>85</v>
      </c>
      <c r="C3246" t="s">
        <v>539</v>
      </c>
      <c r="D3246">
        <v>2039</v>
      </c>
      <c r="E3246">
        <v>0</v>
      </c>
      <c r="F3246">
        <v>1000000</v>
      </c>
      <c r="G3246" s="16">
        <v>1</v>
      </c>
      <c r="H3246" s="16">
        <v>1</v>
      </c>
      <c r="I3246" s="16">
        <v>1</v>
      </c>
      <c r="J3246" s="16">
        <v>1</v>
      </c>
      <c r="K3246" s="16">
        <v>1</v>
      </c>
      <c r="L3246" s="16">
        <v>1</v>
      </c>
      <c r="M3246" s="16">
        <v>1</v>
      </c>
    </row>
    <row r="3247" spans="2:13" x14ac:dyDescent="0.25">
      <c r="B3247">
        <v>85</v>
      </c>
      <c r="C3247" t="s">
        <v>539</v>
      </c>
      <c r="D3247">
        <v>2040</v>
      </c>
      <c r="E3247">
        <v>0</v>
      </c>
      <c r="F3247">
        <v>1000000</v>
      </c>
      <c r="G3247" s="16">
        <v>1</v>
      </c>
      <c r="H3247" s="16">
        <v>1</v>
      </c>
      <c r="I3247" s="16">
        <v>1</v>
      </c>
      <c r="J3247" s="16">
        <v>1</v>
      </c>
      <c r="K3247" s="16">
        <v>1</v>
      </c>
      <c r="L3247" s="16">
        <v>1</v>
      </c>
      <c r="M3247" s="16">
        <v>1</v>
      </c>
    </row>
    <row r="3248" spans="2:13" x14ac:dyDescent="0.25">
      <c r="B3248">
        <v>85</v>
      </c>
      <c r="C3248" t="s">
        <v>539</v>
      </c>
      <c r="D3248">
        <v>2041</v>
      </c>
      <c r="E3248">
        <v>0</v>
      </c>
      <c r="F3248">
        <v>1000000</v>
      </c>
      <c r="G3248" s="16">
        <v>1</v>
      </c>
      <c r="H3248" s="16">
        <v>1</v>
      </c>
      <c r="I3248" s="16">
        <v>1</v>
      </c>
      <c r="J3248" s="16">
        <v>1</v>
      </c>
      <c r="K3248" s="16">
        <v>1</v>
      </c>
      <c r="L3248" s="16">
        <v>1</v>
      </c>
      <c r="M3248" s="16">
        <v>1</v>
      </c>
    </row>
    <row r="3249" spans="2:13" x14ac:dyDescent="0.25">
      <c r="B3249">
        <v>85</v>
      </c>
      <c r="C3249" t="s">
        <v>539</v>
      </c>
      <c r="D3249">
        <v>2042</v>
      </c>
      <c r="E3249">
        <v>0</v>
      </c>
      <c r="F3249">
        <v>1000000</v>
      </c>
      <c r="G3249" s="16">
        <v>1</v>
      </c>
      <c r="H3249" s="16">
        <v>1</v>
      </c>
      <c r="I3249" s="16">
        <v>1</v>
      </c>
      <c r="J3249" s="16">
        <v>1</v>
      </c>
      <c r="K3249" s="16">
        <v>1</v>
      </c>
      <c r="L3249" s="16">
        <v>1</v>
      </c>
      <c r="M3249" s="16">
        <v>1</v>
      </c>
    </row>
    <row r="3250" spans="2:13" x14ac:dyDescent="0.25">
      <c r="B3250">
        <v>85</v>
      </c>
      <c r="C3250" t="s">
        <v>539</v>
      </c>
      <c r="D3250">
        <v>2043</v>
      </c>
      <c r="E3250">
        <v>0</v>
      </c>
      <c r="F3250">
        <v>1000000</v>
      </c>
      <c r="G3250" s="16">
        <v>1</v>
      </c>
      <c r="H3250" s="16">
        <v>1</v>
      </c>
      <c r="I3250" s="16">
        <v>1</v>
      </c>
      <c r="J3250" s="16">
        <v>1</v>
      </c>
      <c r="K3250" s="16">
        <v>1</v>
      </c>
      <c r="L3250" s="16">
        <v>1</v>
      </c>
      <c r="M3250" s="16">
        <v>1</v>
      </c>
    </row>
    <row r="3251" spans="2:13" x14ac:dyDescent="0.25">
      <c r="B3251">
        <v>85</v>
      </c>
      <c r="C3251" t="s">
        <v>539</v>
      </c>
      <c r="D3251">
        <v>2044</v>
      </c>
      <c r="E3251">
        <v>0</v>
      </c>
      <c r="F3251">
        <v>1000000</v>
      </c>
      <c r="G3251" s="16">
        <v>1</v>
      </c>
      <c r="H3251" s="16">
        <v>1</v>
      </c>
      <c r="I3251" s="16">
        <v>1</v>
      </c>
      <c r="J3251" s="16">
        <v>1</v>
      </c>
      <c r="K3251" s="16">
        <v>1</v>
      </c>
      <c r="L3251" s="16">
        <v>1</v>
      </c>
      <c r="M3251" s="16">
        <v>1</v>
      </c>
    </row>
    <row r="3252" spans="2:13" x14ac:dyDescent="0.25">
      <c r="B3252">
        <v>85</v>
      </c>
      <c r="C3252" t="s">
        <v>539</v>
      </c>
      <c r="D3252">
        <v>2045</v>
      </c>
      <c r="E3252">
        <v>0</v>
      </c>
      <c r="F3252">
        <v>1000000</v>
      </c>
      <c r="G3252" s="16">
        <v>1</v>
      </c>
      <c r="H3252" s="16">
        <v>1</v>
      </c>
      <c r="I3252" s="16">
        <v>1</v>
      </c>
      <c r="J3252" s="16">
        <v>1</v>
      </c>
      <c r="K3252" s="16">
        <v>1</v>
      </c>
      <c r="L3252" s="16">
        <v>1</v>
      </c>
      <c r="M3252" s="16">
        <v>1</v>
      </c>
    </row>
    <row r="3253" spans="2:13" x14ac:dyDescent="0.25">
      <c r="B3253">
        <v>85</v>
      </c>
      <c r="C3253" t="s">
        <v>539</v>
      </c>
      <c r="D3253">
        <v>2046</v>
      </c>
      <c r="E3253">
        <v>0</v>
      </c>
      <c r="F3253">
        <v>1000000</v>
      </c>
      <c r="G3253" s="16">
        <v>1</v>
      </c>
      <c r="H3253" s="16">
        <v>1</v>
      </c>
      <c r="I3253" s="16">
        <v>1</v>
      </c>
      <c r="J3253" s="16">
        <v>1</v>
      </c>
      <c r="K3253" s="16">
        <v>1</v>
      </c>
      <c r="L3253" s="16">
        <v>1</v>
      </c>
      <c r="M3253" s="16">
        <v>1</v>
      </c>
    </row>
    <row r="3254" spans="2:13" x14ac:dyDescent="0.25">
      <c r="B3254">
        <v>85</v>
      </c>
      <c r="C3254" t="s">
        <v>539</v>
      </c>
      <c r="D3254">
        <v>2047</v>
      </c>
      <c r="E3254">
        <v>0</v>
      </c>
      <c r="F3254">
        <v>1000000</v>
      </c>
      <c r="G3254" s="16">
        <v>1</v>
      </c>
      <c r="H3254" s="16">
        <v>1</v>
      </c>
      <c r="I3254" s="16">
        <v>1</v>
      </c>
      <c r="J3254" s="16">
        <v>1</v>
      </c>
      <c r="K3254" s="16">
        <v>1</v>
      </c>
      <c r="L3254" s="16">
        <v>1</v>
      </c>
      <c r="M3254" s="16">
        <v>1</v>
      </c>
    </row>
    <row r="3255" spans="2:13" x14ac:dyDescent="0.25">
      <c r="B3255">
        <v>85</v>
      </c>
      <c r="C3255" t="s">
        <v>539</v>
      </c>
      <c r="D3255">
        <v>2048</v>
      </c>
      <c r="E3255">
        <v>0</v>
      </c>
      <c r="F3255">
        <v>1000000</v>
      </c>
      <c r="G3255" s="16">
        <v>1</v>
      </c>
      <c r="H3255" s="16">
        <v>1</v>
      </c>
      <c r="I3255" s="16">
        <v>1</v>
      </c>
      <c r="J3255" s="16">
        <v>1</v>
      </c>
      <c r="K3255" s="16">
        <v>1</v>
      </c>
      <c r="L3255" s="16">
        <v>1</v>
      </c>
      <c r="M3255" s="16">
        <v>1</v>
      </c>
    </row>
    <row r="3256" spans="2:13" x14ac:dyDescent="0.25">
      <c r="B3256">
        <v>85</v>
      </c>
      <c r="C3256" t="s">
        <v>539</v>
      </c>
      <c r="D3256">
        <v>2049</v>
      </c>
      <c r="E3256">
        <v>0</v>
      </c>
      <c r="F3256">
        <v>1000000</v>
      </c>
      <c r="G3256" s="16">
        <v>1</v>
      </c>
      <c r="H3256" s="16">
        <v>1</v>
      </c>
      <c r="I3256" s="16">
        <v>1</v>
      </c>
      <c r="J3256" s="16">
        <v>1</v>
      </c>
      <c r="K3256" s="16">
        <v>1</v>
      </c>
      <c r="L3256" s="16">
        <v>1</v>
      </c>
      <c r="M3256" s="16">
        <v>1</v>
      </c>
    </row>
    <row r="3257" spans="2:13" x14ac:dyDescent="0.25">
      <c r="B3257">
        <v>85</v>
      </c>
      <c r="C3257" t="s">
        <v>539</v>
      </c>
      <c r="D3257">
        <v>2050</v>
      </c>
      <c r="E3257">
        <v>0</v>
      </c>
      <c r="F3257">
        <v>1000000</v>
      </c>
      <c r="G3257" s="16">
        <v>1</v>
      </c>
      <c r="H3257" s="16">
        <v>1</v>
      </c>
      <c r="I3257" s="16">
        <v>1</v>
      </c>
      <c r="J3257" s="16">
        <v>1</v>
      </c>
      <c r="K3257" s="16">
        <v>1</v>
      </c>
      <c r="L3257" s="16">
        <v>1</v>
      </c>
      <c r="M3257" s="16">
        <v>1</v>
      </c>
    </row>
    <row r="3258" spans="2:13" x14ac:dyDescent="0.25">
      <c r="B3258">
        <v>86</v>
      </c>
      <c r="C3258" t="s">
        <v>500</v>
      </c>
      <c r="D3258">
        <v>2020</v>
      </c>
      <c r="E3258">
        <v>0</v>
      </c>
      <c r="F3258" s="45">
        <v>1000000</v>
      </c>
      <c r="G3258" s="16">
        <v>1</v>
      </c>
      <c r="H3258" s="16">
        <v>1</v>
      </c>
      <c r="I3258" s="16">
        <v>1</v>
      </c>
      <c r="J3258" s="16">
        <v>1</v>
      </c>
      <c r="K3258" s="16">
        <v>1</v>
      </c>
      <c r="L3258" s="16">
        <v>1</v>
      </c>
      <c r="M3258" s="16">
        <v>1</v>
      </c>
    </row>
    <row r="3259" spans="2:13" x14ac:dyDescent="0.25">
      <c r="B3259">
        <v>86</v>
      </c>
      <c r="C3259" t="s">
        <v>500</v>
      </c>
      <c r="D3259">
        <v>2021</v>
      </c>
      <c r="E3259">
        <v>0</v>
      </c>
      <c r="F3259" s="45">
        <v>1000000</v>
      </c>
      <c r="G3259" s="16">
        <v>1</v>
      </c>
      <c r="H3259" s="16">
        <v>1</v>
      </c>
      <c r="I3259" s="16">
        <v>1</v>
      </c>
      <c r="J3259" s="16">
        <v>1</v>
      </c>
      <c r="K3259" s="16">
        <v>1</v>
      </c>
      <c r="L3259" s="16">
        <v>1</v>
      </c>
      <c r="M3259" s="16">
        <v>1</v>
      </c>
    </row>
    <row r="3260" spans="2:13" x14ac:dyDescent="0.25">
      <c r="B3260">
        <v>86</v>
      </c>
      <c r="C3260" t="s">
        <v>500</v>
      </c>
      <c r="D3260">
        <v>2022</v>
      </c>
      <c r="E3260">
        <v>0</v>
      </c>
      <c r="F3260" s="45">
        <v>1000000</v>
      </c>
      <c r="G3260" s="16">
        <v>1</v>
      </c>
      <c r="H3260" s="16">
        <v>1</v>
      </c>
      <c r="I3260" s="16">
        <v>1</v>
      </c>
      <c r="J3260" s="16">
        <v>1</v>
      </c>
      <c r="K3260" s="16">
        <v>1</v>
      </c>
      <c r="L3260" s="16">
        <v>1</v>
      </c>
      <c r="M3260" s="16">
        <v>1</v>
      </c>
    </row>
    <row r="3261" spans="2:13" x14ac:dyDescent="0.25">
      <c r="B3261">
        <v>86</v>
      </c>
      <c r="C3261" t="s">
        <v>500</v>
      </c>
      <c r="D3261">
        <v>2023</v>
      </c>
      <c r="E3261">
        <v>0</v>
      </c>
      <c r="F3261" s="45">
        <v>1000000</v>
      </c>
      <c r="G3261" s="16">
        <v>1</v>
      </c>
      <c r="H3261" s="16">
        <v>1</v>
      </c>
      <c r="I3261" s="16">
        <v>1</v>
      </c>
      <c r="J3261" s="16">
        <v>1</v>
      </c>
      <c r="K3261" s="16">
        <v>1</v>
      </c>
      <c r="L3261" s="16">
        <v>1</v>
      </c>
      <c r="M3261" s="16">
        <v>1</v>
      </c>
    </row>
    <row r="3262" spans="2:13" x14ac:dyDescent="0.25">
      <c r="B3262">
        <v>86</v>
      </c>
      <c r="C3262" t="s">
        <v>500</v>
      </c>
      <c r="D3262">
        <v>2024</v>
      </c>
      <c r="E3262">
        <v>0</v>
      </c>
      <c r="F3262" s="45">
        <v>1000000</v>
      </c>
      <c r="G3262" s="16">
        <v>1</v>
      </c>
      <c r="H3262" s="16">
        <v>1</v>
      </c>
      <c r="I3262" s="16">
        <v>1</v>
      </c>
      <c r="J3262" s="16">
        <v>1</v>
      </c>
      <c r="K3262" s="16">
        <v>1</v>
      </c>
      <c r="L3262" s="16">
        <v>1</v>
      </c>
      <c r="M3262" s="16">
        <v>1</v>
      </c>
    </row>
    <row r="3263" spans="2:13" x14ac:dyDescent="0.25">
      <c r="B3263">
        <v>86</v>
      </c>
      <c r="C3263" t="s">
        <v>500</v>
      </c>
      <c r="D3263">
        <v>2025</v>
      </c>
      <c r="E3263">
        <v>0</v>
      </c>
      <c r="F3263" s="45">
        <v>1000000</v>
      </c>
      <c r="G3263" s="16">
        <v>1</v>
      </c>
      <c r="H3263" s="16">
        <v>1</v>
      </c>
      <c r="I3263" s="16">
        <v>1</v>
      </c>
      <c r="J3263" s="16">
        <v>1</v>
      </c>
      <c r="K3263" s="16">
        <v>1</v>
      </c>
      <c r="L3263" s="16">
        <v>1</v>
      </c>
      <c r="M3263" s="16">
        <v>1</v>
      </c>
    </row>
    <row r="3264" spans="2:13" x14ac:dyDescent="0.25">
      <c r="B3264">
        <v>86</v>
      </c>
      <c r="C3264" t="s">
        <v>500</v>
      </c>
      <c r="D3264">
        <v>2026</v>
      </c>
      <c r="E3264">
        <v>0</v>
      </c>
      <c r="F3264" s="45">
        <v>1000000</v>
      </c>
      <c r="G3264" s="16">
        <v>1</v>
      </c>
      <c r="H3264" s="16">
        <v>1</v>
      </c>
      <c r="I3264" s="16">
        <v>1</v>
      </c>
      <c r="J3264" s="16">
        <v>1</v>
      </c>
      <c r="K3264" s="16">
        <v>1</v>
      </c>
      <c r="L3264" s="16">
        <v>1</v>
      </c>
      <c r="M3264" s="16">
        <v>1</v>
      </c>
    </row>
    <row r="3265" spans="2:13" x14ac:dyDescent="0.25">
      <c r="B3265">
        <v>86</v>
      </c>
      <c r="C3265" t="s">
        <v>500</v>
      </c>
      <c r="D3265">
        <v>2027</v>
      </c>
      <c r="E3265">
        <v>0</v>
      </c>
      <c r="F3265" s="45">
        <v>1000000</v>
      </c>
      <c r="G3265" s="16">
        <v>1</v>
      </c>
      <c r="H3265" s="16">
        <v>1</v>
      </c>
      <c r="I3265" s="16">
        <v>1</v>
      </c>
      <c r="J3265" s="16">
        <v>1</v>
      </c>
      <c r="K3265" s="16">
        <v>1</v>
      </c>
      <c r="L3265" s="16">
        <v>1</v>
      </c>
      <c r="M3265" s="16">
        <v>1</v>
      </c>
    </row>
    <row r="3266" spans="2:13" x14ac:dyDescent="0.25">
      <c r="B3266">
        <v>86</v>
      </c>
      <c r="C3266" t="s">
        <v>500</v>
      </c>
      <c r="D3266">
        <v>2028</v>
      </c>
      <c r="E3266">
        <v>0</v>
      </c>
      <c r="F3266" s="45">
        <v>1000000</v>
      </c>
      <c r="G3266" s="16">
        <v>1</v>
      </c>
      <c r="H3266" s="16">
        <v>1</v>
      </c>
      <c r="I3266" s="16">
        <v>1</v>
      </c>
      <c r="J3266" s="16">
        <v>1</v>
      </c>
      <c r="K3266" s="16">
        <v>1</v>
      </c>
      <c r="L3266" s="16">
        <v>1</v>
      </c>
      <c r="M3266" s="16">
        <v>1</v>
      </c>
    </row>
    <row r="3267" spans="2:13" x14ac:dyDescent="0.25">
      <c r="B3267">
        <v>86</v>
      </c>
      <c r="C3267" t="s">
        <v>500</v>
      </c>
      <c r="D3267">
        <v>2029</v>
      </c>
      <c r="E3267">
        <v>0</v>
      </c>
      <c r="F3267" s="45">
        <v>1000000</v>
      </c>
      <c r="G3267" s="16">
        <v>1</v>
      </c>
      <c r="H3267" s="16">
        <v>1</v>
      </c>
      <c r="I3267" s="16">
        <v>1</v>
      </c>
      <c r="J3267" s="16">
        <v>1</v>
      </c>
      <c r="K3267" s="16">
        <v>1</v>
      </c>
      <c r="L3267" s="16">
        <v>1</v>
      </c>
      <c r="M3267" s="16">
        <v>1</v>
      </c>
    </row>
    <row r="3268" spans="2:13" x14ac:dyDescent="0.25">
      <c r="B3268">
        <v>86</v>
      </c>
      <c r="C3268" t="s">
        <v>500</v>
      </c>
      <c r="D3268">
        <v>2030</v>
      </c>
      <c r="E3268">
        <v>0</v>
      </c>
      <c r="F3268" s="45">
        <v>1000000</v>
      </c>
      <c r="G3268" s="16">
        <v>1</v>
      </c>
      <c r="H3268" s="16">
        <v>1</v>
      </c>
      <c r="I3268" s="16">
        <v>1</v>
      </c>
      <c r="J3268" s="16">
        <v>1</v>
      </c>
      <c r="K3268" s="16">
        <v>1</v>
      </c>
      <c r="L3268" s="16">
        <v>1</v>
      </c>
      <c r="M3268" s="16">
        <v>1</v>
      </c>
    </row>
    <row r="3269" spans="2:13" x14ac:dyDescent="0.25">
      <c r="B3269">
        <v>86</v>
      </c>
      <c r="C3269" t="s">
        <v>500</v>
      </c>
      <c r="D3269">
        <v>2031</v>
      </c>
      <c r="E3269">
        <v>0</v>
      </c>
      <c r="F3269" s="45">
        <v>1000000</v>
      </c>
      <c r="G3269" s="16">
        <v>1</v>
      </c>
      <c r="H3269" s="16">
        <v>1</v>
      </c>
      <c r="I3269" s="16">
        <v>1</v>
      </c>
      <c r="J3269" s="16">
        <v>1</v>
      </c>
      <c r="K3269" s="16">
        <v>1</v>
      </c>
      <c r="L3269" s="16">
        <v>1</v>
      </c>
      <c r="M3269" s="16">
        <v>1</v>
      </c>
    </row>
    <row r="3270" spans="2:13" x14ac:dyDescent="0.25">
      <c r="B3270">
        <v>86</v>
      </c>
      <c r="C3270" t="s">
        <v>500</v>
      </c>
      <c r="D3270">
        <v>2032</v>
      </c>
      <c r="E3270">
        <v>0</v>
      </c>
      <c r="F3270" s="45">
        <v>1000000</v>
      </c>
      <c r="G3270" s="16">
        <v>1</v>
      </c>
      <c r="H3270" s="16">
        <v>1</v>
      </c>
      <c r="I3270" s="16">
        <v>1</v>
      </c>
      <c r="J3270" s="16">
        <v>1</v>
      </c>
      <c r="K3270" s="16">
        <v>1</v>
      </c>
      <c r="L3270" s="16">
        <v>1</v>
      </c>
      <c r="M3270" s="16">
        <v>1</v>
      </c>
    </row>
    <row r="3271" spans="2:13" x14ac:dyDescent="0.25">
      <c r="B3271">
        <v>86</v>
      </c>
      <c r="C3271" t="s">
        <v>500</v>
      </c>
      <c r="D3271">
        <v>2033</v>
      </c>
      <c r="E3271">
        <v>0</v>
      </c>
      <c r="F3271" s="45">
        <v>1000000</v>
      </c>
      <c r="G3271" s="16">
        <v>1</v>
      </c>
      <c r="H3271" s="16">
        <v>1</v>
      </c>
      <c r="I3271" s="16">
        <v>1</v>
      </c>
      <c r="J3271" s="16">
        <v>1</v>
      </c>
      <c r="K3271" s="16">
        <v>1</v>
      </c>
      <c r="L3271" s="16">
        <v>1</v>
      </c>
      <c r="M3271" s="16">
        <v>1</v>
      </c>
    </row>
    <row r="3272" spans="2:13" x14ac:dyDescent="0.25">
      <c r="B3272">
        <v>86</v>
      </c>
      <c r="C3272" t="s">
        <v>500</v>
      </c>
      <c r="D3272">
        <v>2034</v>
      </c>
      <c r="E3272">
        <v>0</v>
      </c>
      <c r="F3272" s="45">
        <v>1000000</v>
      </c>
      <c r="G3272" s="16">
        <v>1</v>
      </c>
      <c r="H3272" s="16">
        <v>1</v>
      </c>
      <c r="I3272" s="16">
        <v>1</v>
      </c>
      <c r="J3272" s="16">
        <v>1</v>
      </c>
      <c r="K3272" s="16">
        <v>1</v>
      </c>
      <c r="L3272" s="16">
        <v>1</v>
      </c>
      <c r="M3272" s="16">
        <v>1</v>
      </c>
    </row>
    <row r="3273" spans="2:13" x14ac:dyDescent="0.25">
      <c r="B3273">
        <v>86</v>
      </c>
      <c r="C3273" t="s">
        <v>500</v>
      </c>
      <c r="D3273">
        <v>2035</v>
      </c>
      <c r="E3273">
        <v>0</v>
      </c>
      <c r="F3273" s="45">
        <v>1000000</v>
      </c>
      <c r="G3273" s="16">
        <v>1</v>
      </c>
      <c r="H3273" s="16">
        <v>1</v>
      </c>
      <c r="I3273" s="16">
        <v>1</v>
      </c>
      <c r="J3273" s="16">
        <v>1</v>
      </c>
      <c r="K3273" s="16">
        <v>1</v>
      </c>
      <c r="L3273" s="16">
        <v>1</v>
      </c>
      <c r="M3273" s="16">
        <v>1</v>
      </c>
    </row>
    <row r="3274" spans="2:13" x14ac:dyDescent="0.25">
      <c r="B3274">
        <v>86</v>
      </c>
      <c r="C3274" t="s">
        <v>500</v>
      </c>
      <c r="D3274">
        <v>2036</v>
      </c>
      <c r="E3274">
        <v>0</v>
      </c>
      <c r="F3274" s="45">
        <v>1000000</v>
      </c>
      <c r="G3274" s="16">
        <v>1</v>
      </c>
      <c r="H3274" s="16">
        <v>1</v>
      </c>
      <c r="I3274" s="16">
        <v>1</v>
      </c>
      <c r="J3274" s="16">
        <v>1</v>
      </c>
      <c r="K3274" s="16">
        <v>1</v>
      </c>
      <c r="L3274" s="16">
        <v>1</v>
      </c>
      <c r="M3274" s="16">
        <v>1</v>
      </c>
    </row>
    <row r="3275" spans="2:13" x14ac:dyDescent="0.25">
      <c r="B3275">
        <v>86</v>
      </c>
      <c r="C3275" t="s">
        <v>500</v>
      </c>
      <c r="D3275">
        <v>2037</v>
      </c>
      <c r="E3275">
        <v>0</v>
      </c>
      <c r="F3275" s="45">
        <v>1000000</v>
      </c>
      <c r="G3275" s="16">
        <v>1</v>
      </c>
      <c r="H3275" s="16">
        <v>1</v>
      </c>
      <c r="I3275" s="16">
        <v>1</v>
      </c>
      <c r="J3275" s="16">
        <v>1</v>
      </c>
      <c r="K3275" s="16">
        <v>1</v>
      </c>
      <c r="L3275" s="16">
        <v>1</v>
      </c>
      <c r="M3275" s="16">
        <v>1</v>
      </c>
    </row>
    <row r="3276" spans="2:13" x14ac:dyDescent="0.25">
      <c r="B3276">
        <v>86</v>
      </c>
      <c r="C3276" t="s">
        <v>500</v>
      </c>
      <c r="D3276">
        <v>2038</v>
      </c>
      <c r="E3276">
        <v>0</v>
      </c>
      <c r="F3276" s="45">
        <v>1000000</v>
      </c>
      <c r="G3276" s="16">
        <v>1</v>
      </c>
      <c r="H3276" s="16">
        <v>1</v>
      </c>
      <c r="I3276" s="16">
        <v>1</v>
      </c>
      <c r="J3276" s="16">
        <v>1</v>
      </c>
      <c r="K3276" s="16">
        <v>1</v>
      </c>
      <c r="L3276" s="16">
        <v>1</v>
      </c>
      <c r="M3276" s="16">
        <v>1</v>
      </c>
    </row>
    <row r="3277" spans="2:13" x14ac:dyDescent="0.25">
      <c r="B3277">
        <v>86</v>
      </c>
      <c r="C3277" t="s">
        <v>500</v>
      </c>
      <c r="D3277">
        <v>2039</v>
      </c>
      <c r="E3277">
        <v>0</v>
      </c>
      <c r="F3277" s="45">
        <v>1000000</v>
      </c>
      <c r="G3277" s="16">
        <v>1</v>
      </c>
      <c r="H3277" s="16">
        <v>1</v>
      </c>
      <c r="I3277" s="16">
        <v>1</v>
      </c>
      <c r="J3277" s="16">
        <v>1</v>
      </c>
      <c r="K3277" s="16">
        <v>1</v>
      </c>
      <c r="L3277" s="16">
        <v>1</v>
      </c>
      <c r="M3277" s="16">
        <v>1</v>
      </c>
    </row>
    <row r="3278" spans="2:13" x14ac:dyDescent="0.25">
      <c r="B3278">
        <v>86</v>
      </c>
      <c r="C3278" t="s">
        <v>500</v>
      </c>
      <c r="D3278">
        <v>2040</v>
      </c>
      <c r="E3278">
        <v>0</v>
      </c>
      <c r="F3278" s="45">
        <v>1000000</v>
      </c>
      <c r="G3278" s="16">
        <v>1</v>
      </c>
      <c r="H3278" s="16">
        <v>1</v>
      </c>
      <c r="I3278" s="16">
        <v>1</v>
      </c>
      <c r="J3278" s="16">
        <v>1</v>
      </c>
      <c r="K3278" s="16">
        <v>1</v>
      </c>
      <c r="L3278" s="16">
        <v>1</v>
      </c>
      <c r="M3278" s="16">
        <v>1</v>
      </c>
    </row>
    <row r="3279" spans="2:13" x14ac:dyDescent="0.25">
      <c r="B3279">
        <v>86</v>
      </c>
      <c r="C3279" t="s">
        <v>500</v>
      </c>
      <c r="D3279">
        <v>2041</v>
      </c>
      <c r="E3279">
        <v>0</v>
      </c>
      <c r="F3279" s="45">
        <v>1000000</v>
      </c>
      <c r="G3279" s="16">
        <v>1</v>
      </c>
      <c r="H3279" s="16">
        <v>1</v>
      </c>
      <c r="I3279" s="16">
        <v>1</v>
      </c>
      <c r="J3279" s="16">
        <v>1</v>
      </c>
      <c r="K3279" s="16">
        <v>1</v>
      </c>
      <c r="L3279" s="16">
        <v>1</v>
      </c>
      <c r="M3279" s="16">
        <v>1</v>
      </c>
    </row>
    <row r="3280" spans="2:13" x14ac:dyDescent="0.25">
      <c r="B3280">
        <v>86</v>
      </c>
      <c r="C3280" t="s">
        <v>500</v>
      </c>
      <c r="D3280">
        <v>2042</v>
      </c>
      <c r="E3280">
        <v>0</v>
      </c>
      <c r="F3280" s="45">
        <v>1000000</v>
      </c>
      <c r="G3280" s="16">
        <v>1</v>
      </c>
      <c r="H3280" s="16">
        <v>1</v>
      </c>
      <c r="I3280" s="16">
        <v>1</v>
      </c>
      <c r="J3280" s="16">
        <v>1</v>
      </c>
      <c r="K3280" s="16">
        <v>1</v>
      </c>
      <c r="L3280" s="16">
        <v>1</v>
      </c>
      <c r="M3280" s="16">
        <v>1</v>
      </c>
    </row>
    <row r="3281" spans="2:13" x14ac:dyDescent="0.25">
      <c r="B3281">
        <v>86</v>
      </c>
      <c r="C3281" t="s">
        <v>500</v>
      </c>
      <c r="D3281">
        <v>2043</v>
      </c>
      <c r="E3281">
        <v>0</v>
      </c>
      <c r="F3281" s="45">
        <v>1000000</v>
      </c>
      <c r="G3281" s="16">
        <v>1</v>
      </c>
      <c r="H3281" s="16">
        <v>1</v>
      </c>
      <c r="I3281" s="16">
        <v>1</v>
      </c>
      <c r="J3281" s="16">
        <v>1</v>
      </c>
      <c r="K3281" s="16">
        <v>1</v>
      </c>
      <c r="L3281" s="16">
        <v>1</v>
      </c>
      <c r="M3281" s="16">
        <v>1</v>
      </c>
    </row>
    <row r="3282" spans="2:13" x14ac:dyDescent="0.25">
      <c r="B3282">
        <v>86</v>
      </c>
      <c r="C3282" t="s">
        <v>500</v>
      </c>
      <c r="D3282">
        <v>2044</v>
      </c>
      <c r="E3282">
        <v>0</v>
      </c>
      <c r="F3282" s="45">
        <v>1000000</v>
      </c>
      <c r="G3282" s="16">
        <v>1</v>
      </c>
      <c r="H3282" s="16">
        <v>1</v>
      </c>
      <c r="I3282" s="16">
        <v>1</v>
      </c>
      <c r="J3282" s="16">
        <v>1</v>
      </c>
      <c r="K3282" s="16">
        <v>1</v>
      </c>
      <c r="L3282" s="16">
        <v>1</v>
      </c>
      <c r="M3282" s="16">
        <v>1</v>
      </c>
    </row>
    <row r="3283" spans="2:13" x14ac:dyDescent="0.25">
      <c r="B3283">
        <v>86</v>
      </c>
      <c r="C3283" t="s">
        <v>500</v>
      </c>
      <c r="D3283">
        <v>2045</v>
      </c>
      <c r="E3283">
        <v>0</v>
      </c>
      <c r="F3283" s="45">
        <v>1000000</v>
      </c>
      <c r="G3283" s="16">
        <v>1</v>
      </c>
      <c r="H3283" s="16">
        <v>1</v>
      </c>
      <c r="I3283" s="16">
        <v>1</v>
      </c>
      <c r="J3283" s="16">
        <v>1</v>
      </c>
      <c r="K3283" s="16">
        <v>1</v>
      </c>
      <c r="L3283" s="16">
        <v>1</v>
      </c>
      <c r="M3283" s="16">
        <v>1</v>
      </c>
    </row>
    <row r="3284" spans="2:13" x14ac:dyDescent="0.25">
      <c r="B3284">
        <v>86</v>
      </c>
      <c r="C3284" t="s">
        <v>500</v>
      </c>
      <c r="D3284">
        <v>2046</v>
      </c>
      <c r="E3284">
        <v>0</v>
      </c>
      <c r="F3284" s="45">
        <v>1000000</v>
      </c>
      <c r="G3284" s="16">
        <v>1</v>
      </c>
      <c r="H3284" s="16">
        <v>1</v>
      </c>
      <c r="I3284" s="16">
        <v>1</v>
      </c>
      <c r="J3284" s="16">
        <v>1</v>
      </c>
      <c r="K3284" s="16">
        <v>1</v>
      </c>
      <c r="L3284" s="16">
        <v>1</v>
      </c>
      <c r="M3284" s="16">
        <v>1</v>
      </c>
    </row>
    <row r="3285" spans="2:13" x14ac:dyDescent="0.25">
      <c r="B3285">
        <v>86</v>
      </c>
      <c r="C3285" t="s">
        <v>500</v>
      </c>
      <c r="D3285">
        <v>2047</v>
      </c>
      <c r="E3285">
        <v>0</v>
      </c>
      <c r="F3285" s="45">
        <v>1000000</v>
      </c>
      <c r="G3285" s="16">
        <v>1</v>
      </c>
      <c r="H3285" s="16">
        <v>1</v>
      </c>
      <c r="I3285" s="16">
        <v>1</v>
      </c>
      <c r="J3285" s="16">
        <v>1</v>
      </c>
      <c r="K3285" s="16">
        <v>1</v>
      </c>
      <c r="L3285" s="16">
        <v>1</v>
      </c>
      <c r="M3285" s="16">
        <v>1</v>
      </c>
    </row>
    <row r="3286" spans="2:13" x14ac:dyDescent="0.25">
      <c r="B3286">
        <v>86</v>
      </c>
      <c r="C3286" t="s">
        <v>500</v>
      </c>
      <c r="D3286">
        <v>2048</v>
      </c>
      <c r="E3286">
        <v>0</v>
      </c>
      <c r="F3286" s="45">
        <v>1000000</v>
      </c>
      <c r="G3286" s="16">
        <v>1</v>
      </c>
      <c r="H3286" s="16">
        <v>1</v>
      </c>
      <c r="I3286" s="16">
        <v>1</v>
      </c>
      <c r="J3286" s="16">
        <v>1</v>
      </c>
      <c r="K3286" s="16">
        <v>1</v>
      </c>
      <c r="L3286" s="16">
        <v>1</v>
      </c>
      <c r="M3286" s="16">
        <v>1</v>
      </c>
    </row>
    <row r="3287" spans="2:13" x14ac:dyDescent="0.25">
      <c r="B3287">
        <v>86</v>
      </c>
      <c r="C3287" t="s">
        <v>500</v>
      </c>
      <c r="D3287">
        <v>2049</v>
      </c>
      <c r="E3287">
        <v>0</v>
      </c>
      <c r="F3287" s="45">
        <v>1000000</v>
      </c>
      <c r="G3287" s="16">
        <v>1</v>
      </c>
      <c r="H3287" s="16">
        <v>1</v>
      </c>
      <c r="I3287" s="16">
        <v>1</v>
      </c>
      <c r="J3287" s="16">
        <v>1</v>
      </c>
      <c r="K3287" s="16">
        <v>1</v>
      </c>
      <c r="L3287" s="16">
        <v>1</v>
      </c>
      <c r="M3287" s="16">
        <v>1</v>
      </c>
    </row>
    <row r="3288" spans="2:13" x14ac:dyDescent="0.25">
      <c r="B3288">
        <v>86</v>
      </c>
      <c r="C3288" t="s">
        <v>500</v>
      </c>
      <c r="D3288">
        <v>2050</v>
      </c>
      <c r="E3288">
        <v>0</v>
      </c>
      <c r="F3288" s="45">
        <v>1000000</v>
      </c>
      <c r="G3288" s="16">
        <v>1</v>
      </c>
      <c r="H3288" s="16">
        <v>1</v>
      </c>
      <c r="I3288" s="16">
        <v>1</v>
      </c>
      <c r="J3288" s="16">
        <v>1</v>
      </c>
      <c r="K3288" s="16">
        <v>1</v>
      </c>
      <c r="L3288" s="16">
        <v>1</v>
      </c>
      <c r="M3288" s="16">
        <v>1</v>
      </c>
    </row>
    <row r="3289" spans="2:13" x14ac:dyDescent="0.25">
      <c r="B3289">
        <v>87</v>
      </c>
      <c r="C3289" t="s">
        <v>510</v>
      </c>
      <c r="D3289">
        <v>2020</v>
      </c>
      <c r="E3289">
        <v>0</v>
      </c>
      <c r="F3289">
        <v>1000000</v>
      </c>
      <c r="G3289" s="16">
        <v>1</v>
      </c>
      <c r="H3289" s="16">
        <v>1</v>
      </c>
      <c r="I3289" s="16">
        <v>1</v>
      </c>
      <c r="J3289" s="16">
        <v>1</v>
      </c>
      <c r="K3289" s="16">
        <v>1</v>
      </c>
      <c r="L3289" s="16">
        <v>1</v>
      </c>
      <c r="M3289" s="16">
        <v>1</v>
      </c>
    </row>
    <row r="3290" spans="2:13" x14ac:dyDescent="0.25">
      <c r="B3290">
        <v>87</v>
      </c>
      <c r="C3290" t="s">
        <v>510</v>
      </c>
      <c r="D3290">
        <v>2021</v>
      </c>
      <c r="E3290">
        <v>0</v>
      </c>
      <c r="F3290">
        <v>1000000</v>
      </c>
      <c r="G3290" s="16">
        <v>1</v>
      </c>
      <c r="H3290" s="16">
        <v>1</v>
      </c>
      <c r="I3290" s="16">
        <v>1</v>
      </c>
      <c r="J3290" s="16">
        <v>1</v>
      </c>
      <c r="K3290" s="16">
        <v>1</v>
      </c>
      <c r="L3290" s="16">
        <v>1</v>
      </c>
      <c r="M3290" s="16">
        <v>1</v>
      </c>
    </row>
    <row r="3291" spans="2:13" x14ac:dyDescent="0.25">
      <c r="B3291">
        <v>87</v>
      </c>
      <c r="C3291" t="s">
        <v>510</v>
      </c>
      <c r="D3291">
        <v>2022</v>
      </c>
      <c r="E3291">
        <v>0</v>
      </c>
      <c r="F3291">
        <v>1000000</v>
      </c>
      <c r="G3291" s="16">
        <v>1</v>
      </c>
      <c r="H3291" s="16">
        <v>1</v>
      </c>
      <c r="I3291" s="16">
        <v>1</v>
      </c>
      <c r="J3291" s="16">
        <v>1</v>
      </c>
      <c r="K3291" s="16">
        <v>1</v>
      </c>
      <c r="L3291" s="16">
        <v>1</v>
      </c>
      <c r="M3291" s="16">
        <v>1</v>
      </c>
    </row>
    <row r="3292" spans="2:13" x14ac:dyDescent="0.25">
      <c r="B3292">
        <v>87</v>
      </c>
      <c r="C3292" t="s">
        <v>510</v>
      </c>
      <c r="D3292">
        <v>2023</v>
      </c>
      <c r="E3292">
        <v>0</v>
      </c>
      <c r="F3292">
        <v>1000000</v>
      </c>
      <c r="G3292" s="16">
        <v>1</v>
      </c>
      <c r="H3292" s="16">
        <v>1</v>
      </c>
      <c r="I3292" s="16">
        <v>1</v>
      </c>
      <c r="J3292" s="16">
        <v>1</v>
      </c>
      <c r="K3292" s="16">
        <v>1</v>
      </c>
      <c r="L3292" s="16">
        <v>1</v>
      </c>
      <c r="M3292" s="16">
        <v>1</v>
      </c>
    </row>
    <row r="3293" spans="2:13" x14ac:dyDescent="0.25">
      <c r="B3293">
        <v>87</v>
      </c>
      <c r="C3293" t="s">
        <v>510</v>
      </c>
      <c r="D3293">
        <v>2024</v>
      </c>
      <c r="E3293">
        <v>0</v>
      </c>
      <c r="F3293">
        <v>1000000</v>
      </c>
      <c r="G3293" s="16">
        <v>1</v>
      </c>
      <c r="H3293" s="16">
        <v>1</v>
      </c>
      <c r="I3293" s="16">
        <v>1</v>
      </c>
      <c r="J3293" s="16">
        <v>1</v>
      </c>
      <c r="K3293" s="16">
        <v>1</v>
      </c>
      <c r="L3293" s="16">
        <v>1</v>
      </c>
      <c r="M3293" s="16">
        <v>1</v>
      </c>
    </row>
    <row r="3294" spans="2:13" x14ac:dyDescent="0.25">
      <c r="B3294">
        <v>87</v>
      </c>
      <c r="C3294" t="s">
        <v>510</v>
      </c>
      <c r="D3294">
        <v>2025</v>
      </c>
      <c r="E3294">
        <v>0</v>
      </c>
      <c r="F3294">
        <v>1000000</v>
      </c>
      <c r="G3294" s="16">
        <v>1</v>
      </c>
      <c r="H3294" s="16">
        <v>1</v>
      </c>
      <c r="I3294" s="16">
        <v>1</v>
      </c>
      <c r="J3294" s="16">
        <v>1</v>
      </c>
      <c r="K3294" s="16">
        <v>1</v>
      </c>
      <c r="L3294" s="16">
        <v>1</v>
      </c>
      <c r="M3294" s="16">
        <v>1</v>
      </c>
    </row>
    <row r="3295" spans="2:13" x14ac:dyDescent="0.25">
      <c r="B3295">
        <v>87</v>
      </c>
      <c r="C3295" t="s">
        <v>510</v>
      </c>
      <c r="D3295">
        <v>2026</v>
      </c>
      <c r="E3295">
        <v>0</v>
      </c>
      <c r="F3295">
        <v>1000000</v>
      </c>
      <c r="G3295" s="16">
        <v>1</v>
      </c>
      <c r="H3295" s="16">
        <v>1</v>
      </c>
      <c r="I3295" s="16">
        <v>1</v>
      </c>
      <c r="J3295" s="16">
        <v>1</v>
      </c>
      <c r="K3295" s="16">
        <v>1</v>
      </c>
      <c r="L3295" s="16">
        <v>1</v>
      </c>
      <c r="M3295" s="16">
        <v>1</v>
      </c>
    </row>
    <row r="3296" spans="2:13" x14ac:dyDescent="0.25">
      <c r="B3296">
        <v>87</v>
      </c>
      <c r="C3296" t="s">
        <v>510</v>
      </c>
      <c r="D3296">
        <v>2027</v>
      </c>
      <c r="E3296">
        <v>0</v>
      </c>
      <c r="F3296">
        <v>1000000</v>
      </c>
      <c r="G3296" s="16">
        <v>1</v>
      </c>
      <c r="H3296" s="16">
        <v>1</v>
      </c>
      <c r="I3296" s="16">
        <v>1</v>
      </c>
      <c r="J3296" s="16">
        <v>1</v>
      </c>
      <c r="K3296" s="16">
        <v>1</v>
      </c>
      <c r="L3296" s="16">
        <v>1</v>
      </c>
      <c r="M3296" s="16">
        <v>1</v>
      </c>
    </row>
    <row r="3297" spans="2:13" x14ac:dyDescent="0.25">
      <c r="B3297">
        <v>87</v>
      </c>
      <c r="C3297" t="s">
        <v>510</v>
      </c>
      <c r="D3297">
        <v>2028</v>
      </c>
      <c r="E3297">
        <v>0</v>
      </c>
      <c r="F3297">
        <v>1000000</v>
      </c>
      <c r="G3297" s="16">
        <v>1</v>
      </c>
      <c r="H3297" s="16">
        <v>1</v>
      </c>
      <c r="I3297" s="16">
        <v>1</v>
      </c>
      <c r="J3297" s="16">
        <v>1</v>
      </c>
      <c r="K3297" s="16">
        <v>1</v>
      </c>
      <c r="L3297" s="16">
        <v>1</v>
      </c>
      <c r="M3297" s="16">
        <v>1</v>
      </c>
    </row>
    <row r="3298" spans="2:13" x14ac:dyDescent="0.25">
      <c r="B3298">
        <v>87</v>
      </c>
      <c r="C3298" t="s">
        <v>510</v>
      </c>
      <c r="D3298">
        <v>2029</v>
      </c>
      <c r="E3298">
        <v>0</v>
      </c>
      <c r="F3298">
        <v>1000000</v>
      </c>
      <c r="G3298" s="16">
        <v>1</v>
      </c>
      <c r="H3298" s="16">
        <v>1</v>
      </c>
      <c r="I3298" s="16">
        <v>1</v>
      </c>
      <c r="J3298" s="16">
        <v>1</v>
      </c>
      <c r="K3298" s="16">
        <v>1</v>
      </c>
      <c r="L3298" s="16">
        <v>1</v>
      </c>
      <c r="M3298" s="16">
        <v>1</v>
      </c>
    </row>
    <row r="3299" spans="2:13" x14ac:dyDescent="0.25">
      <c r="B3299">
        <v>87</v>
      </c>
      <c r="C3299" t="s">
        <v>510</v>
      </c>
      <c r="D3299">
        <v>2030</v>
      </c>
      <c r="E3299">
        <v>0</v>
      </c>
      <c r="F3299">
        <v>1000000</v>
      </c>
      <c r="G3299" s="16">
        <v>1</v>
      </c>
      <c r="H3299" s="16">
        <v>1</v>
      </c>
      <c r="I3299" s="16">
        <v>1</v>
      </c>
      <c r="J3299" s="16">
        <v>1</v>
      </c>
      <c r="K3299" s="16">
        <v>1</v>
      </c>
      <c r="L3299" s="16">
        <v>1</v>
      </c>
      <c r="M3299" s="16">
        <v>1</v>
      </c>
    </row>
    <row r="3300" spans="2:13" x14ac:dyDescent="0.25">
      <c r="B3300">
        <v>87</v>
      </c>
      <c r="C3300" t="s">
        <v>510</v>
      </c>
      <c r="D3300">
        <v>2031</v>
      </c>
      <c r="E3300">
        <v>0</v>
      </c>
      <c r="F3300">
        <v>1000000</v>
      </c>
      <c r="G3300" s="16">
        <v>1</v>
      </c>
      <c r="H3300" s="16">
        <v>1</v>
      </c>
      <c r="I3300" s="16">
        <v>1</v>
      </c>
      <c r="J3300" s="16">
        <v>1</v>
      </c>
      <c r="K3300" s="16">
        <v>1</v>
      </c>
      <c r="L3300" s="16">
        <v>1</v>
      </c>
      <c r="M3300" s="16">
        <v>1</v>
      </c>
    </row>
    <row r="3301" spans="2:13" x14ac:dyDescent="0.25">
      <c r="B3301">
        <v>87</v>
      </c>
      <c r="C3301" t="s">
        <v>510</v>
      </c>
      <c r="D3301">
        <v>2032</v>
      </c>
      <c r="E3301">
        <v>0</v>
      </c>
      <c r="F3301">
        <v>1000000</v>
      </c>
      <c r="G3301" s="16">
        <v>1</v>
      </c>
      <c r="H3301" s="16">
        <v>1</v>
      </c>
      <c r="I3301" s="16">
        <v>1</v>
      </c>
      <c r="J3301" s="16">
        <v>1</v>
      </c>
      <c r="K3301" s="16">
        <v>1</v>
      </c>
      <c r="L3301" s="16">
        <v>1</v>
      </c>
      <c r="M3301" s="16">
        <v>1</v>
      </c>
    </row>
    <row r="3302" spans="2:13" x14ac:dyDescent="0.25">
      <c r="B3302">
        <v>87</v>
      </c>
      <c r="C3302" t="s">
        <v>510</v>
      </c>
      <c r="D3302">
        <v>2033</v>
      </c>
      <c r="E3302">
        <v>0</v>
      </c>
      <c r="F3302">
        <v>1000000</v>
      </c>
      <c r="G3302" s="16">
        <v>1</v>
      </c>
      <c r="H3302" s="16">
        <v>1</v>
      </c>
      <c r="I3302" s="16">
        <v>1</v>
      </c>
      <c r="J3302" s="16">
        <v>1</v>
      </c>
      <c r="K3302" s="16">
        <v>1</v>
      </c>
      <c r="L3302" s="16">
        <v>1</v>
      </c>
      <c r="M3302" s="16">
        <v>1</v>
      </c>
    </row>
    <row r="3303" spans="2:13" x14ac:dyDescent="0.25">
      <c r="B3303">
        <v>87</v>
      </c>
      <c r="C3303" t="s">
        <v>510</v>
      </c>
      <c r="D3303">
        <v>2034</v>
      </c>
      <c r="E3303">
        <v>0</v>
      </c>
      <c r="F3303">
        <v>1000000</v>
      </c>
      <c r="G3303" s="16">
        <v>1</v>
      </c>
      <c r="H3303" s="16">
        <v>1</v>
      </c>
      <c r="I3303" s="16">
        <v>1</v>
      </c>
      <c r="J3303" s="16">
        <v>1</v>
      </c>
      <c r="K3303" s="16">
        <v>1</v>
      </c>
      <c r="L3303" s="16">
        <v>1</v>
      </c>
      <c r="M3303" s="16">
        <v>1</v>
      </c>
    </row>
    <row r="3304" spans="2:13" x14ac:dyDescent="0.25">
      <c r="B3304">
        <v>87</v>
      </c>
      <c r="C3304" t="s">
        <v>510</v>
      </c>
      <c r="D3304">
        <v>2035</v>
      </c>
      <c r="E3304">
        <v>0</v>
      </c>
      <c r="F3304">
        <v>1000000</v>
      </c>
      <c r="G3304" s="16">
        <v>1</v>
      </c>
      <c r="H3304" s="16">
        <v>1</v>
      </c>
      <c r="I3304" s="16">
        <v>1</v>
      </c>
      <c r="J3304" s="16">
        <v>1</v>
      </c>
      <c r="K3304" s="16">
        <v>1</v>
      </c>
      <c r="L3304" s="16">
        <v>1</v>
      </c>
      <c r="M3304" s="16">
        <v>1</v>
      </c>
    </row>
    <row r="3305" spans="2:13" x14ac:dyDescent="0.25">
      <c r="B3305">
        <v>87</v>
      </c>
      <c r="C3305" t="s">
        <v>510</v>
      </c>
      <c r="D3305">
        <v>2036</v>
      </c>
      <c r="E3305">
        <v>0</v>
      </c>
      <c r="F3305">
        <v>1000000</v>
      </c>
      <c r="G3305" s="16">
        <v>1</v>
      </c>
      <c r="H3305" s="16">
        <v>1</v>
      </c>
      <c r="I3305" s="16">
        <v>1</v>
      </c>
      <c r="J3305" s="16">
        <v>1</v>
      </c>
      <c r="K3305" s="16">
        <v>1</v>
      </c>
      <c r="L3305" s="16">
        <v>1</v>
      </c>
      <c r="M3305" s="16">
        <v>1</v>
      </c>
    </row>
    <row r="3306" spans="2:13" x14ac:dyDescent="0.25">
      <c r="B3306">
        <v>87</v>
      </c>
      <c r="C3306" t="s">
        <v>510</v>
      </c>
      <c r="D3306">
        <v>2037</v>
      </c>
      <c r="E3306">
        <v>0</v>
      </c>
      <c r="F3306">
        <v>1000000</v>
      </c>
      <c r="G3306" s="16">
        <v>1</v>
      </c>
      <c r="H3306" s="16">
        <v>1</v>
      </c>
      <c r="I3306" s="16">
        <v>1</v>
      </c>
      <c r="J3306" s="16">
        <v>1</v>
      </c>
      <c r="K3306" s="16">
        <v>1</v>
      </c>
      <c r="L3306" s="16">
        <v>1</v>
      </c>
      <c r="M3306" s="16">
        <v>1</v>
      </c>
    </row>
    <row r="3307" spans="2:13" x14ac:dyDescent="0.25">
      <c r="B3307">
        <v>87</v>
      </c>
      <c r="C3307" t="s">
        <v>510</v>
      </c>
      <c r="D3307">
        <v>2038</v>
      </c>
      <c r="E3307">
        <v>0</v>
      </c>
      <c r="F3307">
        <v>1000000</v>
      </c>
      <c r="G3307" s="16">
        <v>1</v>
      </c>
      <c r="H3307" s="16">
        <v>1</v>
      </c>
      <c r="I3307" s="16">
        <v>1</v>
      </c>
      <c r="J3307" s="16">
        <v>1</v>
      </c>
      <c r="K3307" s="16">
        <v>1</v>
      </c>
      <c r="L3307" s="16">
        <v>1</v>
      </c>
      <c r="M3307" s="16">
        <v>1</v>
      </c>
    </row>
    <row r="3308" spans="2:13" x14ac:dyDescent="0.25">
      <c r="B3308">
        <v>87</v>
      </c>
      <c r="C3308" t="s">
        <v>510</v>
      </c>
      <c r="D3308">
        <v>2039</v>
      </c>
      <c r="E3308">
        <v>0</v>
      </c>
      <c r="F3308">
        <v>1000000</v>
      </c>
      <c r="G3308" s="16">
        <v>1</v>
      </c>
      <c r="H3308" s="16">
        <v>1</v>
      </c>
      <c r="I3308" s="16">
        <v>1</v>
      </c>
      <c r="J3308" s="16">
        <v>1</v>
      </c>
      <c r="K3308" s="16">
        <v>1</v>
      </c>
      <c r="L3308" s="16">
        <v>1</v>
      </c>
      <c r="M3308" s="16">
        <v>1</v>
      </c>
    </row>
    <row r="3309" spans="2:13" x14ac:dyDescent="0.25">
      <c r="B3309">
        <v>87</v>
      </c>
      <c r="C3309" t="s">
        <v>510</v>
      </c>
      <c r="D3309">
        <v>2040</v>
      </c>
      <c r="E3309">
        <v>0</v>
      </c>
      <c r="F3309">
        <v>1000000</v>
      </c>
      <c r="G3309" s="16">
        <v>1</v>
      </c>
      <c r="H3309" s="16">
        <v>1</v>
      </c>
      <c r="I3309" s="16">
        <v>1</v>
      </c>
      <c r="J3309" s="16">
        <v>1</v>
      </c>
      <c r="K3309" s="16">
        <v>1</v>
      </c>
      <c r="L3309" s="16">
        <v>1</v>
      </c>
      <c r="M3309" s="16">
        <v>1</v>
      </c>
    </row>
    <row r="3310" spans="2:13" x14ac:dyDescent="0.25">
      <c r="B3310">
        <v>87</v>
      </c>
      <c r="C3310" t="s">
        <v>510</v>
      </c>
      <c r="D3310">
        <v>2041</v>
      </c>
      <c r="E3310">
        <v>0</v>
      </c>
      <c r="F3310">
        <v>1000000</v>
      </c>
      <c r="G3310" s="16">
        <v>1</v>
      </c>
      <c r="H3310" s="16">
        <v>1</v>
      </c>
      <c r="I3310" s="16">
        <v>1</v>
      </c>
      <c r="J3310" s="16">
        <v>1</v>
      </c>
      <c r="K3310" s="16">
        <v>1</v>
      </c>
      <c r="L3310" s="16">
        <v>1</v>
      </c>
      <c r="M3310" s="16">
        <v>1</v>
      </c>
    </row>
    <row r="3311" spans="2:13" x14ac:dyDescent="0.25">
      <c r="B3311">
        <v>87</v>
      </c>
      <c r="C3311" t="s">
        <v>510</v>
      </c>
      <c r="D3311">
        <v>2042</v>
      </c>
      <c r="E3311">
        <v>0</v>
      </c>
      <c r="F3311">
        <v>1000000</v>
      </c>
      <c r="G3311" s="16">
        <v>1</v>
      </c>
      <c r="H3311" s="16">
        <v>1</v>
      </c>
      <c r="I3311" s="16">
        <v>1</v>
      </c>
      <c r="J3311" s="16">
        <v>1</v>
      </c>
      <c r="K3311" s="16">
        <v>1</v>
      </c>
      <c r="L3311" s="16">
        <v>1</v>
      </c>
      <c r="M3311" s="16">
        <v>1</v>
      </c>
    </row>
    <row r="3312" spans="2:13" x14ac:dyDescent="0.25">
      <c r="B3312">
        <v>87</v>
      </c>
      <c r="C3312" t="s">
        <v>510</v>
      </c>
      <c r="D3312">
        <v>2043</v>
      </c>
      <c r="E3312">
        <v>0</v>
      </c>
      <c r="F3312">
        <v>1000000</v>
      </c>
      <c r="G3312" s="16">
        <v>1</v>
      </c>
      <c r="H3312" s="16">
        <v>1</v>
      </c>
      <c r="I3312" s="16">
        <v>1</v>
      </c>
      <c r="J3312" s="16">
        <v>1</v>
      </c>
      <c r="K3312" s="16">
        <v>1</v>
      </c>
      <c r="L3312" s="16">
        <v>1</v>
      </c>
      <c r="M3312" s="16">
        <v>1</v>
      </c>
    </row>
    <row r="3313" spans="2:13" x14ac:dyDescent="0.25">
      <c r="B3313">
        <v>87</v>
      </c>
      <c r="C3313" t="s">
        <v>510</v>
      </c>
      <c r="D3313">
        <v>2044</v>
      </c>
      <c r="E3313">
        <v>0</v>
      </c>
      <c r="F3313">
        <v>1000000</v>
      </c>
      <c r="G3313" s="16">
        <v>1</v>
      </c>
      <c r="H3313" s="16">
        <v>1</v>
      </c>
      <c r="I3313" s="16">
        <v>1</v>
      </c>
      <c r="J3313" s="16">
        <v>1</v>
      </c>
      <c r="K3313" s="16">
        <v>1</v>
      </c>
      <c r="L3313" s="16">
        <v>1</v>
      </c>
      <c r="M3313" s="16">
        <v>1</v>
      </c>
    </row>
    <row r="3314" spans="2:13" x14ac:dyDescent="0.25">
      <c r="B3314">
        <v>87</v>
      </c>
      <c r="C3314" t="s">
        <v>510</v>
      </c>
      <c r="D3314">
        <v>2045</v>
      </c>
      <c r="E3314">
        <v>0</v>
      </c>
      <c r="F3314">
        <v>1000000</v>
      </c>
      <c r="G3314" s="16">
        <v>1</v>
      </c>
      <c r="H3314" s="16">
        <v>1</v>
      </c>
      <c r="I3314" s="16">
        <v>1</v>
      </c>
      <c r="J3314" s="16">
        <v>1</v>
      </c>
      <c r="K3314" s="16">
        <v>1</v>
      </c>
      <c r="L3314" s="16">
        <v>1</v>
      </c>
      <c r="M3314" s="16">
        <v>1</v>
      </c>
    </row>
    <row r="3315" spans="2:13" x14ac:dyDescent="0.25">
      <c r="B3315">
        <v>87</v>
      </c>
      <c r="C3315" t="s">
        <v>510</v>
      </c>
      <c r="D3315">
        <v>2046</v>
      </c>
      <c r="E3315">
        <v>0</v>
      </c>
      <c r="F3315">
        <v>1000000</v>
      </c>
      <c r="G3315" s="16">
        <v>1</v>
      </c>
      <c r="H3315" s="16">
        <v>1</v>
      </c>
      <c r="I3315" s="16">
        <v>1</v>
      </c>
      <c r="J3315" s="16">
        <v>1</v>
      </c>
      <c r="K3315" s="16">
        <v>1</v>
      </c>
      <c r="L3315" s="16">
        <v>1</v>
      </c>
      <c r="M3315" s="16">
        <v>1</v>
      </c>
    </row>
    <row r="3316" spans="2:13" x14ac:dyDescent="0.25">
      <c r="B3316">
        <v>87</v>
      </c>
      <c r="C3316" t="s">
        <v>510</v>
      </c>
      <c r="D3316">
        <v>2047</v>
      </c>
      <c r="E3316">
        <v>0</v>
      </c>
      <c r="F3316">
        <v>1000000</v>
      </c>
      <c r="G3316" s="16">
        <v>1</v>
      </c>
      <c r="H3316" s="16">
        <v>1</v>
      </c>
      <c r="I3316" s="16">
        <v>1</v>
      </c>
      <c r="J3316" s="16">
        <v>1</v>
      </c>
      <c r="K3316" s="16">
        <v>1</v>
      </c>
      <c r="L3316" s="16">
        <v>1</v>
      </c>
      <c r="M3316" s="16">
        <v>1</v>
      </c>
    </row>
    <row r="3317" spans="2:13" x14ac:dyDescent="0.25">
      <c r="B3317">
        <v>87</v>
      </c>
      <c r="C3317" t="s">
        <v>510</v>
      </c>
      <c r="D3317">
        <v>2048</v>
      </c>
      <c r="E3317">
        <v>0</v>
      </c>
      <c r="F3317">
        <v>1000000</v>
      </c>
      <c r="G3317" s="16">
        <v>1</v>
      </c>
      <c r="H3317" s="16">
        <v>1</v>
      </c>
      <c r="I3317" s="16">
        <v>1</v>
      </c>
      <c r="J3317" s="16">
        <v>1</v>
      </c>
      <c r="K3317" s="16">
        <v>1</v>
      </c>
      <c r="L3317" s="16">
        <v>1</v>
      </c>
      <c r="M3317" s="16">
        <v>1</v>
      </c>
    </row>
    <row r="3318" spans="2:13" x14ac:dyDescent="0.25">
      <c r="B3318">
        <v>87</v>
      </c>
      <c r="C3318" t="s">
        <v>510</v>
      </c>
      <c r="D3318">
        <v>2049</v>
      </c>
      <c r="E3318">
        <v>0</v>
      </c>
      <c r="F3318">
        <v>1000000</v>
      </c>
      <c r="G3318" s="16">
        <v>1</v>
      </c>
      <c r="H3318" s="16">
        <v>1</v>
      </c>
      <c r="I3318" s="16">
        <v>1</v>
      </c>
      <c r="J3318" s="16">
        <v>1</v>
      </c>
      <c r="K3318" s="16">
        <v>1</v>
      </c>
      <c r="L3318" s="16">
        <v>1</v>
      </c>
      <c r="M3318" s="16">
        <v>1</v>
      </c>
    </row>
    <row r="3319" spans="2:13" x14ac:dyDescent="0.25">
      <c r="B3319">
        <v>87</v>
      </c>
      <c r="C3319" t="s">
        <v>510</v>
      </c>
      <c r="D3319">
        <v>2050</v>
      </c>
      <c r="E3319">
        <v>0</v>
      </c>
      <c r="F3319">
        <v>1000000</v>
      </c>
      <c r="G3319" s="16">
        <v>1</v>
      </c>
      <c r="H3319" s="16">
        <v>1</v>
      </c>
      <c r="I3319" s="16">
        <v>1</v>
      </c>
      <c r="J3319" s="16">
        <v>1</v>
      </c>
      <c r="K3319" s="16">
        <v>1</v>
      </c>
      <c r="L3319" s="16">
        <v>1</v>
      </c>
      <c r="M3319" s="16">
        <v>1</v>
      </c>
    </row>
    <row r="3320" spans="2:13" x14ac:dyDescent="0.25">
      <c r="B3320">
        <v>88</v>
      </c>
      <c r="C3320" t="s">
        <v>498</v>
      </c>
      <c r="D3320">
        <v>2020</v>
      </c>
      <c r="E3320">
        <v>0</v>
      </c>
      <c r="F3320">
        <v>1000000</v>
      </c>
      <c r="G3320" s="16">
        <v>1</v>
      </c>
      <c r="H3320" s="16">
        <v>1</v>
      </c>
      <c r="I3320" s="16">
        <v>1</v>
      </c>
      <c r="J3320" s="16">
        <v>1</v>
      </c>
      <c r="K3320" s="16">
        <v>1</v>
      </c>
      <c r="L3320" s="16">
        <v>1</v>
      </c>
      <c r="M3320" s="16">
        <v>1</v>
      </c>
    </row>
    <row r="3321" spans="2:13" x14ac:dyDescent="0.25">
      <c r="B3321">
        <v>88</v>
      </c>
      <c r="C3321" t="s">
        <v>498</v>
      </c>
      <c r="D3321">
        <v>2021</v>
      </c>
      <c r="E3321">
        <v>0</v>
      </c>
      <c r="F3321">
        <v>1000000</v>
      </c>
      <c r="G3321" s="16">
        <v>1</v>
      </c>
      <c r="H3321" s="16">
        <v>1</v>
      </c>
      <c r="I3321" s="16">
        <v>1</v>
      </c>
      <c r="J3321" s="16">
        <v>1</v>
      </c>
      <c r="K3321" s="16">
        <v>1</v>
      </c>
      <c r="L3321" s="16">
        <v>1</v>
      </c>
      <c r="M3321" s="16">
        <v>1</v>
      </c>
    </row>
    <row r="3322" spans="2:13" x14ac:dyDescent="0.25">
      <c r="B3322">
        <v>88</v>
      </c>
      <c r="C3322" t="s">
        <v>498</v>
      </c>
      <c r="D3322">
        <v>2022</v>
      </c>
      <c r="E3322">
        <v>0</v>
      </c>
      <c r="F3322">
        <v>1000000</v>
      </c>
      <c r="G3322" s="16">
        <v>1</v>
      </c>
      <c r="H3322" s="16">
        <v>1</v>
      </c>
      <c r="I3322" s="16">
        <v>1</v>
      </c>
      <c r="J3322" s="16">
        <v>1</v>
      </c>
      <c r="K3322" s="16">
        <v>1</v>
      </c>
      <c r="L3322" s="16">
        <v>1</v>
      </c>
      <c r="M3322" s="16">
        <v>1</v>
      </c>
    </row>
    <row r="3323" spans="2:13" x14ac:dyDescent="0.25">
      <c r="B3323">
        <v>88</v>
      </c>
      <c r="C3323" t="s">
        <v>498</v>
      </c>
      <c r="D3323">
        <v>2023</v>
      </c>
      <c r="E3323">
        <v>0</v>
      </c>
      <c r="F3323">
        <v>1000000</v>
      </c>
      <c r="G3323" s="16">
        <v>1</v>
      </c>
      <c r="H3323" s="16">
        <v>1</v>
      </c>
      <c r="I3323" s="16">
        <v>1</v>
      </c>
      <c r="J3323" s="16">
        <v>1</v>
      </c>
      <c r="K3323" s="16">
        <v>1</v>
      </c>
      <c r="L3323" s="16">
        <v>1</v>
      </c>
      <c r="M3323" s="16">
        <v>1</v>
      </c>
    </row>
    <row r="3324" spans="2:13" x14ac:dyDescent="0.25">
      <c r="B3324">
        <v>88</v>
      </c>
      <c r="C3324" t="s">
        <v>498</v>
      </c>
      <c r="D3324">
        <v>2024</v>
      </c>
      <c r="E3324">
        <v>0</v>
      </c>
      <c r="F3324">
        <v>1000000</v>
      </c>
      <c r="G3324" s="16">
        <v>1</v>
      </c>
      <c r="H3324" s="16">
        <v>1</v>
      </c>
      <c r="I3324" s="16">
        <v>1</v>
      </c>
      <c r="J3324" s="16">
        <v>1</v>
      </c>
      <c r="K3324" s="16">
        <v>1</v>
      </c>
      <c r="L3324" s="16">
        <v>1</v>
      </c>
      <c r="M3324" s="16">
        <v>1</v>
      </c>
    </row>
    <row r="3325" spans="2:13" x14ac:dyDescent="0.25">
      <c r="B3325">
        <v>88</v>
      </c>
      <c r="C3325" t="s">
        <v>498</v>
      </c>
      <c r="D3325">
        <v>2025</v>
      </c>
      <c r="E3325">
        <v>0</v>
      </c>
      <c r="F3325">
        <v>1000000</v>
      </c>
      <c r="G3325" s="16">
        <v>1</v>
      </c>
      <c r="H3325" s="16">
        <v>1</v>
      </c>
      <c r="I3325" s="16">
        <v>1</v>
      </c>
      <c r="J3325" s="16">
        <v>1</v>
      </c>
      <c r="K3325" s="16">
        <v>1</v>
      </c>
      <c r="L3325" s="16">
        <v>1</v>
      </c>
      <c r="M3325" s="16">
        <v>1</v>
      </c>
    </row>
    <row r="3326" spans="2:13" x14ac:dyDescent="0.25">
      <c r="B3326">
        <v>88</v>
      </c>
      <c r="C3326" t="s">
        <v>498</v>
      </c>
      <c r="D3326">
        <v>2026</v>
      </c>
      <c r="E3326">
        <v>0</v>
      </c>
      <c r="F3326">
        <v>1000000</v>
      </c>
      <c r="G3326" s="16">
        <v>1</v>
      </c>
      <c r="H3326" s="16">
        <v>1</v>
      </c>
      <c r="I3326" s="16">
        <v>1</v>
      </c>
      <c r="J3326" s="16">
        <v>1</v>
      </c>
      <c r="K3326" s="16">
        <v>1</v>
      </c>
      <c r="L3326" s="16">
        <v>1</v>
      </c>
      <c r="M3326" s="16">
        <v>1</v>
      </c>
    </row>
    <row r="3327" spans="2:13" x14ac:dyDescent="0.25">
      <c r="B3327">
        <v>88</v>
      </c>
      <c r="C3327" t="s">
        <v>498</v>
      </c>
      <c r="D3327">
        <v>2027</v>
      </c>
      <c r="E3327">
        <v>0</v>
      </c>
      <c r="F3327">
        <v>1000000</v>
      </c>
      <c r="G3327" s="16">
        <v>1</v>
      </c>
      <c r="H3327" s="16">
        <v>1</v>
      </c>
      <c r="I3327" s="16">
        <v>1</v>
      </c>
      <c r="J3327" s="16">
        <v>1</v>
      </c>
      <c r="K3327" s="16">
        <v>1</v>
      </c>
      <c r="L3327" s="16">
        <v>1</v>
      </c>
      <c r="M3327" s="16">
        <v>1</v>
      </c>
    </row>
    <row r="3328" spans="2:13" x14ac:dyDescent="0.25">
      <c r="B3328">
        <v>88</v>
      </c>
      <c r="C3328" t="s">
        <v>498</v>
      </c>
      <c r="D3328">
        <v>2028</v>
      </c>
      <c r="E3328">
        <v>0</v>
      </c>
      <c r="F3328">
        <v>1000000</v>
      </c>
      <c r="G3328" s="16">
        <v>1</v>
      </c>
      <c r="H3328" s="16">
        <v>1</v>
      </c>
      <c r="I3328" s="16">
        <v>1</v>
      </c>
      <c r="J3328" s="16">
        <v>1</v>
      </c>
      <c r="K3328" s="16">
        <v>1</v>
      </c>
      <c r="L3328" s="16">
        <v>1</v>
      </c>
      <c r="M3328" s="16">
        <v>1</v>
      </c>
    </row>
    <row r="3329" spans="2:13" x14ac:dyDescent="0.25">
      <c r="B3329">
        <v>88</v>
      </c>
      <c r="C3329" t="s">
        <v>498</v>
      </c>
      <c r="D3329">
        <v>2029</v>
      </c>
      <c r="E3329">
        <v>0</v>
      </c>
      <c r="F3329">
        <v>1000000</v>
      </c>
      <c r="G3329" s="16">
        <v>1</v>
      </c>
      <c r="H3329" s="16">
        <v>1</v>
      </c>
      <c r="I3329" s="16">
        <v>1</v>
      </c>
      <c r="J3329" s="16">
        <v>1</v>
      </c>
      <c r="K3329" s="16">
        <v>1</v>
      </c>
      <c r="L3329" s="16">
        <v>1</v>
      </c>
      <c r="M3329" s="16">
        <v>1</v>
      </c>
    </row>
    <row r="3330" spans="2:13" x14ac:dyDescent="0.25">
      <c r="B3330">
        <v>88</v>
      </c>
      <c r="C3330" t="s">
        <v>498</v>
      </c>
      <c r="D3330">
        <v>2030</v>
      </c>
      <c r="E3330">
        <v>0</v>
      </c>
      <c r="F3330">
        <v>1000000</v>
      </c>
      <c r="G3330" s="16">
        <v>1</v>
      </c>
      <c r="H3330" s="16">
        <v>1</v>
      </c>
      <c r="I3330" s="16">
        <v>1</v>
      </c>
      <c r="J3330" s="16">
        <v>1</v>
      </c>
      <c r="K3330" s="16">
        <v>1</v>
      </c>
      <c r="L3330" s="16">
        <v>1</v>
      </c>
      <c r="M3330" s="16">
        <v>1</v>
      </c>
    </row>
    <row r="3331" spans="2:13" x14ac:dyDescent="0.25">
      <c r="B3331">
        <v>88</v>
      </c>
      <c r="C3331" t="s">
        <v>498</v>
      </c>
      <c r="D3331">
        <v>2031</v>
      </c>
      <c r="E3331">
        <v>0</v>
      </c>
      <c r="F3331">
        <v>1000000</v>
      </c>
      <c r="G3331" s="16">
        <v>1</v>
      </c>
      <c r="H3331" s="16">
        <v>1</v>
      </c>
      <c r="I3331" s="16">
        <v>1</v>
      </c>
      <c r="J3331" s="16">
        <v>1</v>
      </c>
      <c r="K3331" s="16">
        <v>1</v>
      </c>
      <c r="L3331" s="16">
        <v>1</v>
      </c>
      <c r="M3331" s="16">
        <v>1</v>
      </c>
    </row>
    <row r="3332" spans="2:13" x14ac:dyDescent="0.25">
      <c r="B3332">
        <v>88</v>
      </c>
      <c r="C3332" t="s">
        <v>498</v>
      </c>
      <c r="D3332">
        <v>2032</v>
      </c>
      <c r="E3332">
        <v>0</v>
      </c>
      <c r="F3332">
        <v>1000000</v>
      </c>
      <c r="G3332" s="16">
        <v>1</v>
      </c>
      <c r="H3332" s="16">
        <v>1</v>
      </c>
      <c r="I3332" s="16">
        <v>1</v>
      </c>
      <c r="J3332" s="16">
        <v>1</v>
      </c>
      <c r="K3332" s="16">
        <v>1</v>
      </c>
      <c r="L3332" s="16">
        <v>1</v>
      </c>
      <c r="M3332" s="16">
        <v>1</v>
      </c>
    </row>
    <row r="3333" spans="2:13" x14ac:dyDescent="0.25">
      <c r="B3333">
        <v>88</v>
      </c>
      <c r="C3333" t="s">
        <v>498</v>
      </c>
      <c r="D3333">
        <v>2033</v>
      </c>
      <c r="E3333">
        <v>0</v>
      </c>
      <c r="F3333">
        <v>1000000</v>
      </c>
      <c r="G3333" s="16">
        <v>1</v>
      </c>
      <c r="H3333" s="16">
        <v>1</v>
      </c>
      <c r="I3333" s="16">
        <v>1</v>
      </c>
      <c r="J3333" s="16">
        <v>1</v>
      </c>
      <c r="K3333" s="16">
        <v>1</v>
      </c>
      <c r="L3333" s="16">
        <v>1</v>
      </c>
      <c r="M3333" s="16">
        <v>1</v>
      </c>
    </row>
    <row r="3334" spans="2:13" x14ac:dyDescent="0.25">
      <c r="B3334">
        <v>88</v>
      </c>
      <c r="C3334" t="s">
        <v>498</v>
      </c>
      <c r="D3334">
        <v>2034</v>
      </c>
      <c r="E3334">
        <v>0</v>
      </c>
      <c r="F3334">
        <v>1000000</v>
      </c>
      <c r="G3334" s="16">
        <v>1</v>
      </c>
      <c r="H3334" s="16">
        <v>1</v>
      </c>
      <c r="I3334" s="16">
        <v>1</v>
      </c>
      <c r="J3334" s="16">
        <v>1</v>
      </c>
      <c r="K3334" s="16">
        <v>1</v>
      </c>
      <c r="L3334" s="16">
        <v>1</v>
      </c>
      <c r="M3334" s="16">
        <v>1</v>
      </c>
    </row>
    <row r="3335" spans="2:13" x14ac:dyDescent="0.25">
      <c r="B3335">
        <v>88</v>
      </c>
      <c r="C3335" t="s">
        <v>498</v>
      </c>
      <c r="D3335">
        <v>2035</v>
      </c>
      <c r="E3335">
        <v>0</v>
      </c>
      <c r="F3335">
        <v>1000000</v>
      </c>
      <c r="G3335" s="16">
        <v>1</v>
      </c>
      <c r="H3335" s="16">
        <v>1</v>
      </c>
      <c r="I3335" s="16">
        <v>1</v>
      </c>
      <c r="J3335" s="16">
        <v>1</v>
      </c>
      <c r="K3335" s="16">
        <v>1</v>
      </c>
      <c r="L3335" s="16">
        <v>1</v>
      </c>
      <c r="M3335" s="16">
        <v>1</v>
      </c>
    </row>
    <row r="3336" spans="2:13" x14ac:dyDescent="0.25">
      <c r="B3336">
        <v>88</v>
      </c>
      <c r="C3336" t="s">
        <v>498</v>
      </c>
      <c r="D3336">
        <v>2036</v>
      </c>
      <c r="E3336">
        <v>0</v>
      </c>
      <c r="F3336">
        <v>1000000</v>
      </c>
      <c r="G3336" s="16">
        <v>1</v>
      </c>
      <c r="H3336" s="16">
        <v>1</v>
      </c>
      <c r="I3336" s="16">
        <v>1</v>
      </c>
      <c r="J3336" s="16">
        <v>1</v>
      </c>
      <c r="K3336" s="16">
        <v>1</v>
      </c>
      <c r="L3336" s="16">
        <v>1</v>
      </c>
      <c r="M3336" s="16">
        <v>1</v>
      </c>
    </row>
    <row r="3337" spans="2:13" x14ac:dyDescent="0.25">
      <c r="B3337">
        <v>88</v>
      </c>
      <c r="C3337" t="s">
        <v>498</v>
      </c>
      <c r="D3337">
        <v>2037</v>
      </c>
      <c r="E3337">
        <v>0</v>
      </c>
      <c r="F3337">
        <v>1000000</v>
      </c>
      <c r="G3337" s="16">
        <v>1</v>
      </c>
      <c r="H3337" s="16">
        <v>1</v>
      </c>
      <c r="I3337" s="16">
        <v>1</v>
      </c>
      <c r="J3337" s="16">
        <v>1</v>
      </c>
      <c r="K3337" s="16">
        <v>1</v>
      </c>
      <c r="L3337" s="16">
        <v>1</v>
      </c>
      <c r="M3337" s="16">
        <v>1</v>
      </c>
    </row>
    <row r="3338" spans="2:13" x14ac:dyDescent="0.25">
      <c r="B3338">
        <v>88</v>
      </c>
      <c r="C3338" t="s">
        <v>498</v>
      </c>
      <c r="D3338">
        <v>2038</v>
      </c>
      <c r="E3338">
        <v>0</v>
      </c>
      <c r="F3338">
        <v>1000000</v>
      </c>
      <c r="G3338" s="16">
        <v>1</v>
      </c>
      <c r="H3338" s="16">
        <v>1</v>
      </c>
      <c r="I3338" s="16">
        <v>1</v>
      </c>
      <c r="J3338" s="16">
        <v>1</v>
      </c>
      <c r="K3338" s="16">
        <v>1</v>
      </c>
      <c r="L3338" s="16">
        <v>1</v>
      </c>
      <c r="M3338" s="16">
        <v>1</v>
      </c>
    </row>
    <row r="3339" spans="2:13" x14ac:dyDescent="0.25">
      <c r="B3339">
        <v>88</v>
      </c>
      <c r="C3339" t="s">
        <v>498</v>
      </c>
      <c r="D3339">
        <v>2039</v>
      </c>
      <c r="E3339">
        <v>0</v>
      </c>
      <c r="F3339">
        <v>1000000</v>
      </c>
      <c r="G3339" s="16">
        <v>1</v>
      </c>
      <c r="H3339" s="16">
        <v>1</v>
      </c>
      <c r="I3339" s="16">
        <v>1</v>
      </c>
      <c r="J3339" s="16">
        <v>1</v>
      </c>
      <c r="K3339" s="16">
        <v>1</v>
      </c>
      <c r="L3339" s="16">
        <v>1</v>
      </c>
      <c r="M3339" s="16">
        <v>1</v>
      </c>
    </row>
    <row r="3340" spans="2:13" x14ac:dyDescent="0.25">
      <c r="B3340">
        <v>88</v>
      </c>
      <c r="C3340" t="s">
        <v>498</v>
      </c>
      <c r="D3340">
        <v>2040</v>
      </c>
      <c r="E3340">
        <v>0</v>
      </c>
      <c r="F3340">
        <v>1000000</v>
      </c>
      <c r="G3340" s="16">
        <v>1</v>
      </c>
      <c r="H3340" s="16">
        <v>1</v>
      </c>
      <c r="I3340" s="16">
        <v>1</v>
      </c>
      <c r="J3340" s="16">
        <v>1</v>
      </c>
      <c r="K3340" s="16">
        <v>1</v>
      </c>
      <c r="L3340" s="16">
        <v>1</v>
      </c>
      <c r="M3340" s="16">
        <v>1</v>
      </c>
    </row>
    <row r="3341" spans="2:13" x14ac:dyDescent="0.25">
      <c r="B3341">
        <v>88</v>
      </c>
      <c r="C3341" t="s">
        <v>498</v>
      </c>
      <c r="D3341">
        <v>2041</v>
      </c>
      <c r="E3341">
        <v>0</v>
      </c>
      <c r="F3341">
        <v>1000000</v>
      </c>
      <c r="G3341" s="16">
        <v>1</v>
      </c>
      <c r="H3341" s="16">
        <v>1</v>
      </c>
      <c r="I3341" s="16">
        <v>1</v>
      </c>
      <c r="J3341" s="16">
        <v>1</v>
      </c>
      <c r="K3341" s="16">
        <v>1</v>
      </c>
      <c r="L3341" s="16">
        <v>1</v>
      </c>
      <c r="M3341" s="16">
        <v>1</v>
      </c>
    </row>
    <row r="3342" spans="2:13" x14ac:dyDescent="0.25">
      <c r="B3342">
        <v>88</v>
      </c>
      <c r="C3342" t="s">
        <v>498</v>
      </c>
      <c r="D3342">
        <v>2042</v>
      </c>
      <c r="E3342">
        <v>0</v>
      </c>
      <c r="F3342">
        <v>1000000</v>
      </c>
      <c r="G3342" s="16">
        <v>1</v>
      </c>
      <c r="H3342" s="16">
        <v>1</v>
      </c>
      <c r="I3342" s="16">
        <v>1</v>
      </c>
      <c r="J3342" s="16">
        <v>1</v>
      </c>
      <c r="K3342" s="16">
        <v>1</v>
      </c>
      <c r="L3342" s="16">
        <v>1</v>
      </c>
      <c r="M3342" s="16">
        <v>1</v>
      </c>
    </row>
    <row r="3343" spans="2:13" x14ac:dyDescent="0.25">
      <c r="B3343">
        <v>88</v>
      </c>
      <c r="C3343" t="s">
        <v>498</v>
      </c>
      <c r="D3343">
        <v>2043</v>
      </c>
      <c r="E3343">
        <v>0</v>
      </c>
      <c r="F3343">
        <v>1000000</v>
      </c>
      <c r="G3343" s="16">
        <v>1</v>
      </c>
      <c r="H3343" s="16">
        <v>1</v>
      </c>
      <c r="I3343" s="16">
        <v>1</v>
      </c>
      <c r="J3343" s="16">
        <v>1</v>
      </c>
      <c r="K3343" s="16">
        <v>1</v>
      </c>
      <c r="L3343" s="16">
        <v>1</v>
      </c>
      <c r="M3343" s="16">
        <v>1</v>
      </c>
    </row>
    <row r="3344" spans="2:13" x14ac:dyDescent="0.25">
      <c r="B3344">
        <v>88</v>
      </c>
      <c r="C3344" t="s">
        <v>498</v>
      </c>
      <c r="D3344">
        <v>2044</v>
      </c>
      <c r="E3344">
        <v>0</v>
      </c>
      <c r="F3344">
        <v>1000000</v>
      </c>
      <c r="G3344" s="16">
        <v>1</v>
      </c>
      <c r="H3344" s="16">
        <v>1</v>
      </c>
      <c r="I3344" s="16">
        <v>1</v>
      </c>
      <c r="J3344" s="16">
        <v>1</v>
      </c>
      <c r="K3344" s="16">
        <v>1</v>
      </c>
      <c r="L3344" s="16">
        <v>1</v>
      </c>
      <c r="M3344" s="16">
        <v>1</v>
      </c>
    </row>
    <row r="3345" spans="2:13" x14ac:dyDescent="0.25">
      <c r="B3345">
        <v>88</v>
      </c>
      <c r="C3345" t="s">
        <v>498</v>
      </c>
      <c r="D3345">
        <v>2045</v>
      </c>
      <c r="E3345">
        <v>0</v>
      </c>
      <c r="F3345">
        <v>1000000</v>
      </c>
      <c r="G3345" s="16">
        <v>1</v>
      </c>
      <c r="H3345" s="16">
        <v>1</v>
      </c>
      <c r="I3345" s="16">
        <v>1</v>
      </c>
      <c r="J3345" s="16">
        <v>1</v>
      </c>
      <c r="K3345" s="16">
        <v>1</v>
      </c>
      <c r="L3345" s="16">
        <v>1</v>
      </c>
      <c r="M3345" s="16">
        <v>1</v>
      </c>
    </row>
    <row r="3346" spans="2:13" x14ac:dyDescent="0.25">
      <c r="B3346">
        <v>88</v>
      </c>
      <c r="C3346" t="s">
        <v>498</v>
      </c>
      <c r="D3346">
        <v>2046</v>
      </c>
      <c r="E3346">
        <v>0</v>
      </c>
      <c r="F3346">
        <v>1000000</v>
      </c>
      <c r="G3346" s="16">
        <v>1</v>
      </c>
      <c r="H3346" s="16">
        <v>1</v>
      </c>
      <c r="I3346" s="16">
        <v>1</v>
      </c>
      <c r="J3346" s="16">
        <v>1</v>
      </c>
      <c r="K3346" s="16">
        <v>1</v>
      </c>
      <c r="L3346" s="16">
        <v>1</v>
      </c>
      <c r="M3346" s="16">
        <v>1</v>
      </c>
    </row>
    <row r="3347" spans="2:13" x14ac:dyDescent="0.25">
      <c r="B3347">
        <v>88</v>
      </c>
      <c r="C3347" t="s">
        <v>498</v>
      </c>
      <c r="D3347">
        <v>2047</v>
      </c>
      <c r="E3347">
        <v>0</v>
      </c>
      <c r="F3347">
        <v>1000000</v>
      </c>
      <c r="G3347" s="16">
        <v>1</v>
      </c>
      <c r="H3347" s="16">
        <v>1</v>
      </c>
      <c r="I3347" s="16">
        <v>1</v>
      </c>
      <c r="J3347" s="16">
        <v>1</v>
      </c>
      <c r="K3347" s="16">
        <v>1</v>
      </c>
      <c r="L3347" s="16">
        <v>1</v>
      </c>
      <c r="M3347" s="16">
        <v>1</v>
      </c>
    </row>
    <row r="3348" spans="2:13" x14ac:dyDescent="0.25">
      <c r="B3348">
        <v>88</v>
      </c>
      <c r="C3348" t="s">
        <v>498</v>
      </c>
      <c r="D3348">
        <v>2048</v>
      </c>
      <c r="E3348">
        <v>0</v>
      </c>
      <c r="F3348">
        <v>1000000</v>
      </c>
      <c r="G3348" s="16">
        <v>1</v>
      </c>
      <c r="H3348" s="16">
        <v>1</v>
      </c>
      <c r="I3348" s="16">
        <v>1</v>
      </c>
      <c r="J3348" s="16">
        <v>1</v>
      </c>
      <c r="K3348" s="16">
        <v>1</v>
      </c>
      <c r="L3348" s="16">
        <v>1</v>
      </c>
      <c r="M3348" s="16">
        <v>1</v>
      </c>
    </row>
    <row r="3349" spans="2:13" x14ac:dyDescent="0.25">
      <c r="B3349">
        <v>88</v>
      </c>
      <c r="C3349" t="s">
        <v>498</v>
      </c>
      <c r="D3349">
        <v>2049</v>
      </c>
      <c r="E3349">
        <v>0</v>
      </c>
      <c r="F3349">
        <v>1000000</v>
      </c>
      <c r="G3349" s="16">
        <v>1</v>
      </c>
      <c r="H3349" s="16">
        <v>1</v>
      </c>
      <c r="I3349" s="16">
        <v>1</v>
      </c>
      <c r="J3349" s="16">
        <v>1</v>
      </c>
      <c r="K3349" s="16">
        <v>1</v>
      </c>
      <c r="L3349" s="16">
        <v>1</v>
      </c>
      <c r="M3349" s="16">
        <v>1</v>
      </c>
    </row>
    <row r="3350" spans="2:13" x14ac:dyDescent="0.25">
      <c r="B3350">
        <v>88</v>
      </c>
      <c r="C3350" t="s">
        <v>498</v>
      </c>
      <c r="D3350">
        <v>2050</v>
      </c>
      <c r="E3350">
        <v>0</v>
      </c>
      <c r="F3350">
        <v>1000000</v>
      </c>
      <c r="G3350" s="16">
        <v>1</v>
      </c>
      <c r="H3350" s="16">
        <v>1</v>
      </c>
      <c r="I3350" s="16">
        <v>1</v>
      </c>
      <c r="J3350" s="16">
        <v>1</v>
      </c>
      <c r="K3350" s="16">
        <v>1</v>
      </c>
      <c r="L3350" s="16">
        <v>1</v>
      </c>
      <c r="M3350" s="16">
        <v>1</v>
      </c>
    </row>
    <row r="3351" spans="2:13" x14ac:dyDescent="0.25">
      <c r="B3351">
        <v>89</v>
      </c>
      <c r="C3351" t="s">
        <v>506</v>
      </c>
      <c r="D3351">
        <v>2020</v>
      </c>
      <c r="E3351">
        <v>0</v>
      </c>
      <c r="F3351" s="45">
        <v>1000000</v>
      </c>
      <c r="G3351" s="16">
        <v>1</v>
      </c>
      <c r="H3351" s="16">
        <v>1</v>
      </c>
      <c r="I3351" s="16">
        <v>1</v>
      </c>
      <c r="J3351" s="16">
        <v>1</v>
      </c>
      <c r="K3351" s="16">
        <v>1</v>
      </c>
      <c r="L3351" s="16">
        <v>1</v>
      </c>
      <c r="M3351" s="16">
        <v>1</v>
      </c>
    </row>
    <row r="3352" spans="2:13" x14ac:dyDescent="0.25">
      <c r="B3352">
        <v>89</v>
      </c>
      <c r="C3352" t="s">
        <v>506</v>
      </c>
      <c r="D3352">
        <v>2021</v>
      </c>
      <c r="E3352">
        <v>0</v>
      </c>
      <c r="F3352" s="45">
        <v>1000000</v>
      </c>
      <c r="G3352" s="16">
        <v>1</v>
      </c>
      <c r="H3352" s="16">
        <v>1</v>
      </c>
      <c r="I3352" s="16">
        <v>1</v>
      </c>
      <c r="J3352" s="16">
        <v>1</v>
      </c>
      <c r="K3352" s="16">
        <v>1</v>
      </c>
      <c r="L3352" s="16">
        <v>1</v>
      </c>
      <c r="M3352" s="16">
        <v>1</v>
      </c>
    </row>
    <row r="3353" spans="2:13" x14ac:dyDescent="0.25">
      <c r="B3353">
        <v>89</v>
      </c>
      <c r="C3353" t="s">
        <v>506</v>
      </c>
      <c r="D3353">
        <v>2022</v>
      </c>
      <c r="E3353">
        <v>0</v>
      </c>
      <c r="F3353" s="45">
        <v>1000000</v>
      </c>
      <c r="G3353" s="16">
        <v>1</v>
      </c>
      <c r="H3353" s="16">
        <v>1</v>
      </c>
      <c r="I3353" s="16">
        <v>1</v>
      </c>
      <c r="J3353" s="16">
        <v>1</v>
      </c>
      <c r="K3353" s="16">
        <v>1</v>
      </c>
      <c r="L3353" s="16">
        <v>1</v>
      </c>
      <c r="M3353" s="16">
        <v>1</v>
      </c>
    </row>
    <row r="3354" spans="2:13" x14ac:dyDescent="0.25">
      <c r="B3354">
        <v>89</v>
      </c>
      <c r="C3354" t="s">
        <v>506</v>
      </c>
      <c r="D3354">
        <v>2023</v>
      </c>
      <c r="E3354">
        <v>0</v>
      </c>
      <c r="F3354" s="45">
        <v>1000000</v>
      </c>
      <c r="G3354" s="16">
        <v>1</v>
      </c>
      <c r="H3354" s="16">
        <v>1</v>
      </c>
      <c r="I3354" s="16">
        <v>1</v>
      </c>
      <c r="J3354" s="16">
        <v>1</v>
      </c>
      <c r="K3354" s="16">
        <v>1</v>
      </c>
      <c r="L3354" s="16">
        <v>1</v>
      </c>
      <c r="M3354" s="16">
        <v>1</v>
      </c>
    </row>
    <row r="3355" spans="2:13" x14ac:dyDescent="0.25">
      <c r="B3355">
        <v>89</v>
      </c>
      <c r="C3355" t="s">
        <v>506</v>
      </c>
      <c r="D3355">
        <v>2024</v>
      </c>
      <c r="E3355">
        <v>0</v>
      </c>
      <c r="F3355" s="45">
        <v>1000000</v>
      </c>
      <c r="G3355" s="16">
        <v>1</v>
      </c>
      <c r="H3355" s="16">
        <v>1</v>
      </c>
      <c r="I3355" s="16">
        <v>1</v>
      </c>
      <c r="J3355" s="16">
        <v>1</v>
      </c>
      <c r="K3355" s="16">
        <v>1</v>
      </c>
      <c r="L3355" s="16">
        <v>1</v>
      </c>
      <c r="M3355" s="16">
        <v>1</v>
      </c>
    </row>
    <row r="3356" spans="2:13" x14ac:dyDescent="0.25">
      <c r="B3356">
        <v>89</v>
      </c>
      <c r="C3356" t="s">
        <v>506</v>
      </c>
      <c r="D3356">
        <v>2025</v>
      </c>
      <c r="E3356">
        <v>0</v>
      </c>
      <c r="F3356" s="45">
        <v>1000000</v>
      </c>
      <c r="G3356" s="16">
        <v>1</v>
      </c>
      <c r="H3356" s="16">
        <v>1</v>
      </c>
      <c r="I3356" s="16">
        <v>1</v>
      </c>
      <c r="J3356" s="16">
        <v>1</v>
      </c>
      <c r="K3356" s="16">
        <v>1</v>
      </c>
      <c r="L3356" s="16">
        <v>1</v>
      </c>
      <c r="M3356" s="16">
        <v>1</v>
      </c>
    </row>
    <row r="3357" spans="2:13" x14ac:dyDescent="0.25">
      <c r="B3357">
        <v>89</v>
      </c>
      <c r="C3357" t="s">
        <v>506</v>
      </c>
      <c r="D3357">
        <v>2026</v>
      </c>
      <c r="E3357">
        <v>0</v>
      </c>
      <c r="F3357" s="45">
        <v>1000000</v>
      </c>
      <c r="G3357" s="16">
        <v>1</v>
      </c>
      <c r="H3357" s="16">
        <v>1</v>
      </c>
      <c r="I3357" s="16">
        <v>1</v>
      </c>
      <c r="J3357" s="16">
        <v>1</v>
      </c>
      <c r="K3357" s="16">
        <v>1</v>
      </c>
      <c r="L3357" s="16">
        <v>1</v>
      </c>
      <c r="M3357" s="16">
        <v>1</v>
      </c>
    </row>
    <row r="3358" spans="2:13" x14ac:dyDescent="0.25">
      <c r="B3358">
        <v>89</v>
      </c>
      <c r="C3358" t="s">
        <v>506</v>
      </c>
      <c r="D3358">
        <v>2027</v>
      </c>
      <c r="E3358">
        <v>0</v>
      </c>
      <c r="F3358" s="45">
        <v>1000000</v>
      </c>
      <c r="G3358" s="16">
        <v>1</v>
      </c>
      <c r="H3358" s="16">
        <v>1</v>
      </c>
      <c r="I3358" s="16">
        <v>1</v>
      </c>
      <c r="J3358" s="16">
        <v>1</v>
      </c>
      <c r="K3358" s="16">
        <v>1</v>
      </c>
      <c r="L3358" s="16">
        <v>1</v>
      </c>
      <c r="M3358" s="16">
        <v>1</v>
      </c>
    </row>
    <row r="3359" spans="2:13" x14ac:dyDescent="0.25">
      <c r="B3359">
        <v>89</v>
      </c>
      <c r="C3359" t="s">
        <v>506</v>
      </c>
      <c r="D3359">
        <v>2028</v>
      </c>
      <c r="E3359">
        <v>0</v>
      </c>
      <c r="F3359" s="45">
        <v>1000000</v>
      </c>
      <c r="G3359" s="16">
        <v>1</v>
      </c>
      <c r="H3359" s="16">
        <v>1</v>
      </c>
      <c r="I3359" s="16">
        <v>1</v>
      </c>
      <c r="J3359" s="16">
        <v>1</v>
      </c>
      <c r="K3359" s="16">
        <v>1</v>
      </c>
      <c r="L3359" s="16">
        <v>1</v>
      </c>
      <c r="M3359" s="16">
        <v>1</v>
      </c>
    </row>
    <row r="3360" spans="2:13" x14ac:dyDescent="0.25">
      <c r="B3360">
        <v>89</v>
      </c>
      <c r="C3360" t="s">
        <v>506</v>
      </c>
      <c r="D3360">
        <v>2029</v>
      </c>
      <c r="E3360">
        <v>0</v>
      </c>
      <c r="F3360" s="45">
        <v>1000000</v>
      </c>
      <c r="G3360" s="16">
        <v>1</v>
      </c>
      <c r="H3360" s="16">
        <v>1</v>
      </c>
      <c r="I3360" s="16">
        <v>1</v>
      </c>
      <c r="J3360" s="16">
        <v>1</v>
      </c>
      <c r="K3360" s="16">
        <v>1</v>
      </c>
      <c r="L3360" s="16">
        <v>1</v>
      </c>
      <c r="M3360" s="16">
        <v>1</v>
      </c>
    </row>
    <row r="3361" spans="2:13" x14ac:dyDescent="0.25">
      <c r="B3361">
        <v>89</v>
      </c>
      <c r="C3361" t="s">
        <v>506</v>
      </c>
      <c r="D3361">
        <v>2030</v>
      </c>
      <c r="E3361">
        <v>0</v>
      </c>
      <c r="F3361" s="45">
        <v>1000000</v>
      </c>
      <c r="G3361" s="16">
        <v>1</v>
      </c>
      <c r="H3361" s="16">
        <v>1</v>
      </c>
      <c r="I3361" s="16">
        <v>1</v>
      </c>
      <c r="J3361" s="16">
        <v>1</v>
      </c>
      <c r="K3361" s="16">
        <v>1</v>
      </c>
      <c r="L3361" s="16">
        <v>1</v>
      </c>
      <c r="M3361" s="16">
        <v>1</v>
      </c>
    </row>
    <row r="3362" spans="2:13" x14ac:dyDescent="0.25">
      <c r="B3362">
        <v>89</v>
      </c>
      <c r="C3362" t="s">
        <v>506</v>
      </c>
      <c r="D3362">
        <v>2031</v>
      </c>
      <c r="E3362">
        <v>0</v>
      </c>
      <c r="F3362" s="45">
        <v>1000000</v>
      </c>
      <c r="G3362" s="16">
        <v>1</v>
      </c>
      <c r="H3362" s="16">
        <v>1</v>
      </c>
      <c r="I3362" s="16">
        <v>1</v>
      </c>
      <c r="J3362" s="16">
        <v>1</v>
      </c>
      <c r="K3362" s="16">
        <v>1</v>
      </c>
      <c r="L3362" s="16">
        <v>1</v>
      </c>
      <c r="M3362" s="16">
        <v>1</v>
      </c>
    </row>
    <row r="3363" spans="2:13" x14ac:dyDescent="0.25">
      <c r="B3363">
        <v>89</v>
      </c>
      <c r="C3363" t="s">
        <v>506</v>
      </c>
      <c r="D3363">
        <v>2032</v>
      </c>
      <c r="E3363">
        <v>0</v>
      </c>
      <c r="F3363" s="45">
        <v>1000000</v>
      </c>
      <c r="G3363" s="16">
        <v>1</v>
      </c>
      <c r="H3363" s="16">
        <v>1</v>
      </c>
      <c r="I3363" s="16">
        <v>1</v>
      </c>
      <c r="J3363" s="16">
        <v>1</v>
      </c>
      <c r="K3363" s="16">
        <v>1</v>
      </c>
      <c r="L3363" s="16">
        <v>1</v>
      </c>
      <c r="M3363" s="16">
        <v>1</v>
      </c>
    </row>
    <row r="3364" spans="2:13" x14ac:dyDescent="0.25">
      <c r="B3364">
        <v>89</v>
      </c>
      <c r="C3364" t="s">
        <v>506</v>
      </c>
      <c r="D3364">
        <v>2033</v>
      </c>
      <c r="E3364">
        <v>0</v>
      </c>
      <c r="F3364" s="45">
        <v>1000000</v>
      </c>
      <c r="G3364" s="16">
        <v>1</v>
      </c>
      <c r="H3364" s="16">
        <v>1</v>
      </c>
      <c r="I3364" s="16">
        <v>1</v>
      </c>
      <c r="J3364" s="16">
        <v>1</v>
      </c>
      <c r="K3364" s="16">
        <v>1</v>
      </c>
      <c r="L3364" s="16">
        <v>1</v>
      </c>
      <c r="M3364" s="16">
        <v>1</v>
      </c>
    </row>
    <row r="3365" spans="2:13" x14ac:dyDescent="0.25">
      <c r="B3365">
        <v>89</v>
      </c>
      <c r="C3365" t="s">
        <v>506</v>
      </c>
      <c r="D3365">
        <v>2034</v>
      </c>
      <c r="E3365">
        <v>0</v>
      </c>
      <c r="F3365" s="45">
        <v>1000000</v>
      </c>
      <c r="G3365" s="16">
        <v>1</v>
      </c>
      <c r="H3365" s="16">
        <v>1</v>
      </c>
      <c r="I3365" s="16">
        <v>1</v>
      </c>
      <c r="J3365" s="16">
        <v>1</v>
      </c>
      <c r="K3365" s="16">
        <v>1</v>
      </c>
      <c r="L3365" s="16">
        <v>1</v>
      </c>
      <c r="M3365" s="16">
        <v>1</v>
      </c>
    </row>
    <row r="3366" spans="2:13" x14ac:dyDescent="0.25">
      <c r="B3366">
        <v>89</v>
      </c>
      <c r="C3366" t="s">
        <v>506</v>
      </c>
      <c r="D3366">
        <v>2035</v>
      </c>
      <c r="E3366">
        <v>0</v>
      </c>
      <c r="F3366" s="45">
        <v>1000000</v>
      </c>
      <c r="G3366" s="16">
        <v>1</v>
      </c>
      <c r="H3366" s="16">
        <v>1</v>
      </c>
      <c r="I3366" s="16">
        <v>1</v>
      </c>
      <c r="J3366" s="16">
        <v>1</v>
      </c>
      <c r="K3366" s="16">
        <v>1</v>
      </c>
      <c r="L3366" s="16">
        <v>1</v>
      </c>
      <c r="M3366" s="16">
        <v>1</v>
      </c>
    </row>
    <row r="3367" spans="2:13" x14ac:dyDescent="0.25">
      <c r="B3367">
        <v>89</v>
      </c>
      <c r="C3367" t="s">
        <v>506</v>
      </c>
      <c r="D3367">
        <v>2036</v>
      </c>
      <c r="E3367">
        <v>0</v>
      </c>
      <c r="F3367" s="45">
        <v>1000000</v>
      </c>
      <c r="G3367" s="16">
        <v>1</v>
      </c>
      <c r="H3367" s="16">
        <v>1</v>
      </c>
      <c r="I3367" s="16">
        <v>1</v>
      </c>
      <c r="J3367" s="16">
        <v>1</v>
      </c>
      <c r="K3367" s="16">
        <v>1</v>
      </c>
      <c r="L3367" s="16">
        <v>1</v>
      </c>
      <c r="M3367" s="16">
        <v>1</v>
      </c>
    </row>
    <row r="3368" spans="2:13" x14ac:dyDescent="0.25">
      <c r="B3368">
        <v>89</v>
      </c>
      <c r="C3368" t="s">
        <v>506</v>
      </c>
      <c r="D3368">
        <v>2037</v>
      </c>
      <c r="E3368">
        <v>0</v>
      </c>
      <c r="F3368" s="45">
        <v>1000000</v>
      </c>
      <c r="G3368" s="16">
        <v>1</v>
      </c>
      <c r="H3368" s="16">
        <v>1</v>
      </c>
      <c r="I3368" s="16">
        <v>1</v>
      </c>
      <c r="J3368" s="16">
        <v>1</v>
      </c>
      <c r="K3368" s="16">
        <v>1</v>
      </c>
      <c r="L3368" s="16">
        <v>1</v>
      </c>
      <c r="M3368" s="16">
        <v>1</v>
      </c>
    </row>
    <row r="3369" spans="2:13" x14ac:dyDescent="0.25">
      <c r="B3369">
        <v>89</v>
      </c>
      <c r="C3369" t="s">
        <v>506</v>
      </c>
      <c r="D3369">
        <v>2038</v>
      </c>
      <c r="E3369">
        <v>0</v>
      </c>
      <c r="F3369" s="45">
        <v>1000000</v>
      </c>
      <c r="G3369" s="16">
        <v>1</v>
      </c>
      <c r="H3369" s="16">
        <v>1</v>
      </c>
      <c r="I3369" s="16">
        <v>1</v>
      </c>
      <c r="J3369" s="16">
        <v>1</v>
      </c>
      <c r="K3369" s="16">
        <v>1</v>
      </c>
      <c r="L3369" s="16">
        <v>1</v>
      </c>
      <c r="M3369" s="16">
        <v>1</v>
      </c>
    </row>
    <row r="3370" spans="2:13" x14ac:dyDescent="0.25">
      <c r="B3370">
        <v>89</v>
      </c>
      <c r="C3370" t="s">
        <v>506</v>
      </c>
      <c r="D3370">
        <v>2039</v>
      </c>
      <c r="E3370">
        <v>0</v>
      </c>
      <c r="F3370" s="45">
        <v>1000000</v>
      </c>
      <c r="G3370" s="16">
        <v>1</v>
      </c>
      <c r="H3370" s="16">
        <v>1</v>
      </c>
      <c r="I3370" s="16">
        <v>1</v>
      </c>
      <c r="J3370" s="16">
        <v>1</v>
      </c>
      <c r="K3370" s="16">
        <v>1</v>
      </c>
      <c r="L3370" s="16">
        <v>1</v>
      </c>
      <c r="M3370" s="16">
        <v>1</v>
      </c>
    </row>
    <row r="3371" spans="2:13" x14ac:dyDescent="0.25">
      <c r="B3371">
        <v>89</v>
      </c>
      <c r="C3371" t="s">
        <v>506</v>
      </c>
      <c r="D3371">
        <v>2040</v>
      </c>
      <c r="E3371">
        <v>0</v>
      </c>
      <c r="F3371" s="45">
        <v>1000000</v>
      </c>
      <c r="G3371" s="16">
        <v>1</v>
      </c>
      <c r="H3371" s="16">
        <v>1</v>
      </c>
      <c r="I3371" s="16">
        <v>1</v>
      </c>
      <c r="J3371" s="16">
        <v>1</v>
      </c>
      <c r="K3371" s="16">
        <v>1</v>
      </c>
      <c r="L3371" s="16">
        <v>1</v>
      </c>
      <c r="M3371" s="16">
        <v>1</v>
      </c>
    </row>
    <row r="3372" spans="2:13" x14ac:dyDescent="0.25">
      <c r="B3372">
        <v>89</v>
      </c>
      <c r="C3372" t="s">
        <v>506</v>
      </c>
      <c r="D3372">
        <v>2041</v>
      </c>
      <c r="E3372">
        <v>0</v>
      </c>
      <c r="F3372" s="45">
        <v>1000000</v>
      </c>
      <c r="G3372" s="16">
        <v>1</v>
      </c>
      <c r="H3372" s="16">
        <v>1</v>
      </c>
      <c r="I3372" s="16">
        <v>1</v>
      </c>
      <c r="J3372" s="16">
        <v>1</v>
      </c>
      <c r="K3372" s="16">
        <v>1</v>
      </c>
      <c r="L3372" s="16">
        <v>1</v>
      </c>
      <c r="M3372" s="16">
        <v>1</v>
      </c>
    </row>
    <row r="3373" spans="2:13" x14ac:dyDescent="0.25">
      <c r="B3373">
        <v>89</v>
      </c>
      <c r="C3373" t="s">
        <v>506</v>
      </c>
      <c r="D3373">
        <v>2042</v>
      </c>
      <c r="E3373">
        <v>0</v>
      </c>
      <c r="F3373" s="45">
        <v>1000000</v>
      </c>
      <c r="G3373" s="16">
        <v>1</v>
      </c>
      <c r="H3373" s="16">
        <v>1</v>
      </c>
      <c r="I3373" s="16">
        <v>1</v>
      </c>
      <c r="J3373" s="16">
        <v>1</v>
      </c>
      <c r="K3373" s="16">
        <v>1</v>
      </c>
      <c r="L3373" s="16">
        <v>1</v>
      </c>
      <c r="M3373" s="16">
        <v>1</v>
      </c>
    </row>
    <row r="3374" spans="2:13" x14ac:dyDescent="0.25">
      <c r="B3374">
        <v>89</v>
      </c>
      <c r="C3374" t="s">
        <v>506</v>
      </c>
      <c r="D3374">
        <v>2043</v>
      </c>
      <c r="E3374">
        <v>0</v>
      </c>
      <c r="F3374" s="45">
        <v>1000000</v>
      </c>
      <c r="G3374" s="16">
        <v>1</v>
      </c>
      <c r="H3374" s="16">
        <v>1</v>
      </c>
      <c r="I3374" s="16">
        <v>1</v>
      </c>
      <c r="J3374" s="16">
        <v>1</v>
      </c>
      <c r="K3374" s="16">
        <v>1</v>
      </c>
      <c r="L3374" s="16">
        <v>1</v>
      </c>
      <c r="M3374" s="16">
        <v>1</v>
      </c>
    </row>
    <row r="3375" spans="2:13" x14ac:dyDescent="0.25">
      <c r="B3375">
        <v>89</v>
      </c>
      <c r="C3375" t="s">
        <v>506</v>
      </c>
      <c r="D3375">
        <v>2044</v>
      </c>
      <c r="E3375">
        <v>0</v>
      </c>
      <c r="F3375" s="45">
        <v>1000000</v>
      </c>
      <c r="G3375" s="16">
        <v>1</v>
      </c>
      <c r="H3375" s="16">
        <v>1</v>
      </c>
      <c r="I3375" s="16">
        <v>1</v>
      </c>
      <c r="J3375" s="16">
        <v>1</v>
      </c>
      <c r="K3375" s="16">
        <v>1</v>
      </c>
      <c r="L3375" s="16">
        <v>1</v>
      </c>
      <c r="M3375" s="16">
        <v>1</v>
      </c>
    </row>
    <row r="3376" spans="2:13" x14ac:dyDescent="0.25">
      <c r="B3376">
        <v>89</v>
      </c>
      <c r="C3376" t="s">
        <v>506</v>
      </c>
      <c r="D3376">
        <v>2045</v>
      </c>
      <c r="E3376">
        <v>0</v>
      </c>
      <c r="F3376" s="45">
        <v>1000000</v>
      </c>
      <c r="G3376" s="16">
        <v>1</v>
      </c>
      <c r="H3376" s="16">
        <v>1</v>
      </c>
      <c r="I3376" s="16">
        <v>1</v>
      </c>
      <c r="J3376" s="16">
        <v>1</v>
      </c>
      <c r="K3376" s="16">
        <v>1</v>
      </c>
      <c r="L3376" s="16">
        <v>1</v>
      </c>
      <c r="M3376" s="16">
        <v>1</v>
      </c>
    </row>
    <row r="3377" spans="2:13" x14ac:dyDescent="0.25">
      <c r="B3377">
        <v>89</v>
      </c>
      <c r="C3377" t="s">
        <v>506</v>
      </c>
      <c r="D3377">
        <v>2046</v>
      </c>
      <c r="E3377">
        <v>0</v>
      </c>
      <c r="F3377" s="45">
        <v>1000000</v>
      </c>
      <c r="G3377" s="16">
        <v>1</v>
      </c>
      <c r="H3377" s="16">
        <v>1</v>
      </c>
      <c r="I3377" s="16">
        <v>1</v>
      </c>
      <c r="J3377" s="16">
        <v>1</v>
      </c>
      <c r="K3377" s="16">
        <v>1</v>
      </c>
      <c r="L3377" s="16">
        <v>1</v>
      </c>
      <c r="M3377" s="16">
        <v>1</v>
      </c>
    </row>
    <row r="3378" spans="2:13" x14ac:dyDescent="0.25">
      <c r="B3378">
        <v>89</v>
      </c>
      <c r="C3378" t="s">
        <v>506</v>
      </c>
      <c r="D3378">
        <v>2047</v>
      </c>
      <c r="E3378">
        <v>0</v>
      </c>
      <c r="F3378" s="45">
        <v>1000000</v>
      </c>
      <c r="G3378" s="16">
        <v>1</v>
      </c>
      <c r="H3378" s="16">
        <v>1</v>
      </c>
      <c r="I3378" s="16">
        <v>1</v>
      </c>
      <c r="J3378" s="16">
        <v>1</v>
      </c>
      <c r="K3378" s="16">
        <v>1</v>
      </c>
      <c r="L3378" s="16">
        <v>1</v>
      </c>
      <c r="M3378" s="16">
        <v>1</v>
      </c>
    </row>
    <row r="3379" spans="2:13" x14ac:dyDescent="0.25">
      <c r="B3379">
        <v>89</v>
      </c>
      <c r="C3379" t="s">
        <v>506</v>
      </c>
      <c r="D3379">
        <v>2048</v>
      </c>
      <c r="E3379">
        <v>0</v>
      </c>
      <c r="F3379" s="45">
        <v>1000000</v>
      </c>
      <c r="G3379" s="16">
        <v>1</v>
      </c>
      <c r="H3379" s="16">
        <v>1</v>
      </c>
      <c r="I3379" s="16">
        <v>1</v>
      </c>
      <c r="J3379" s="16">
        <v>1</v>
      </c>
      <c r="K3379" s="16">
        <v>1</v>
      </c>
      <c r="L3379" s="16">
        <v>1</v>
      </c>
      <c r="M3379" s="16">
        <v>1</v>
      </c>
    </row>
    <row r="3380" spans="2:13" x14ac:dyDescent="0.25">
      <c r="B3380">
        <v>89</v>
      </c>
      <c r="C3380" t="s">
        <v>506</v>
      </c>
      <c r="D3380">
        <v>2049</v>
      </c>
      <c r="E3380">
        <v>0</v>
      </c>
      <c r="F3380" s="45">
        <v>1000000</v>
      </c>
      <c r="G3380" s="16">
        <v>1</v>
      </c>
      <c r="H3380" s="16">
        <v>1</v>
      </c>
      <c r="I3380" s="16">
        <v>1</v>
      </c>
      <c r="J3380" s="16">
        <v>1</v>
      </c>
      <c r="K3380" s="16">
        <v>1</v>
      </c>
      <c r="L3380" s="16">
        <v>1</v>
      </c>
      <c r="M3380" s="16">
        <v>1</v>
      </c>
    </row>
    <row r="3381" spans="2:13" x14ac:dyDescent="0.25">
      <c r="B3381">
        <v>89</v>
      </c>
      <c r="C3381" t="s">
        <v>506</v>
      </c>
      <c r="D3381">
        <v>2050</v>
      </c>
      <c r="E3381">
        <v>0</v>
      </c>
      <c r="F3381" s="45">
        <v>1000000</v>
      </c>
      <c r="G3381" s="16">
        <v>1</v>
      </c>
      <c r="H3381" s="16">
        <v>1</v>
      </c>
      <c r="I3381" s="16">
        <v>1</v>
      </c>
      <c r="J3381" s="16">
        <v>1</v>
      </c>
      <c r="K3381" s="16">
        <v>1</v>
      </c>
      <c r="L3381" s="16">
        <v>1</v>
      </c>
      <c r="M3381" s="16">
        <v>1</v>
      </c>
    </row>
    <row r="3382" spans="2:13" x14ac:dyDescent="0.25">
      <c r="B3382">
        <v>90</v>
      </c>
      <c r="C3382" t="s">
        <v>504</v>
      </c>
      <c r="D3382">
        <v>2020</v>
      </c>
      <c r="E3382">
        <v>0</v>
      </c>
      <c r="F3382">
        <v>1000000</v>
      </c>
      <c r="G3382" s="16">
        <v>1</v>
      </c>
      <c r="H3382" s="16">
        <v>1</v>
      </c>
      <c r="I3382" s="16">
        <v>1</v>
      </c>
      <c r="J3382" s="16">
        <v>1</v>
      </c>
      <c r="K3382" s="16">
        <v>1</v>
      </c>
      <c r="L3382" s="16">
        <v>1</v>
      </c>
      <c r="M3382" s="16">
        <v>1</v>
      </c>
    </row>
    <row r="3383" spans="2:13" x14ac:dyDescent="0.25">
      <c r="B3383">
        <v>90</v>
      </c>
      <c r="C3383" t="s">
        <v>504</v>
      </c>
      <c r="D3383">
        <v>2021</v>
      </c>
      <c r="E3383">
        <v>0</v>
      </c>
      <c r="F3383">
        <v>1000000</v>
      </c>
      <c r="G3383" s="16">
        <v>1</v>
      </c>
      <c r="H3383" s="16">
        <v>1</v>
      </c>
      <c r="I3383" s="16">
        <v>1</v>
      </c>
      <c r="J3383" s="16">
        <v>1</v>
      </c>
      <c r="K3383" s="16">
        <v>1</v>
      </c>
      <c r="L3383" s="16">
        <v>1</v>
      </c>
      <c r="M3383" s="16">
        <v>1</v>
      </c>
    </row>
    <row r="3384" spans="2:13" x14ac:dyDescent="0.25">
      <c r="B3384">
        <v>90</v>
      </c>
      <c r="C3384" t="s">
        <v>504</v>
      </c>
      <c r="D3384">
        <v>2022</v>
      </c>
      <c r="E3384">
        <v>0</v>
      </c>
      <c r="F3384">
        <v>1000000</v>
      </c>
      <c r="G3384" s="16">
        <v>1</v>
      </c>
      <c r="H3384" s="16">
        <v>1</v>
      </c>
      <c r="I3384" s="16">
        <v>1</v>
      </c>
      <c r="J3384" s="16">
        <v>1</v>
      </c>
      <c r="K3384" s="16">
        <v>1</v>
      </c>
      <c r="L3384" s="16">
        <v>1</v>
      </c>
      <c r="M3384" s="16">
        <v>1</v>
      </c>
    </row>
    <row r="3385" spans="2:13" x14ac:dyDescent="0.25">
      <c r="B3385">
        <v>90</v>
      </c>
      <c r="C3385" t="s">
        <v>504</v>
      </c>
      <c r="D3385">
        <v>2023</v>
      </c>
      <c r="E3385">
        <v>0</v>
      </c>
      <c r="F3385">
        <v>1000000</v>
      </c>
      <c r="G3385" s="16">
        <v>1</v>
      </c>
      <c r="H3385" s="16">
        <v>1</v>
      </c>
      <c r="I3385" s="16">
        <v>1</v>
      </c>
      <c r="J3385" s="16">
        <v>1</v>
      </c>
      <c r="K3385" s="16">
        <v>1</v>
      </c>
      <c r="L3385" s="16">
        <v>1</v>
      </c>
      <c r="M3385" s="16">
        <v>1</v>
      </c>
    </row>
    <row r="3386" spans="2:13" x14ac:dyDescent="0.25">
      <c r="B3386">
        <v>90</v>
      </c>
      <c r="C3386" t="s">
        <v>504</v>
      </c>
      <c r="D3386">
        <v>2024</v>
      </c>
      <c r="E3386">
        <v>0</v>
      </c>
      <c r="F3386">
        <v>1000000</v>
      </c>
      <c r="G3386" s="16">
        <v>1</v>
      </c>
      <c r="H3386" s="16">
        <v>1</v>
      </c>
      <c r="I3386" s="16">
        <v>1</v>
      </c>
      <c r="J3386" s="16">
        <v>1</v>
      </c>
      <c r="K3386" s="16">
        <v>1</v>
      </c>
      <c r="L3386" s="16">
        <v>1</v>
      </c>
      <c r="M3386" s="16">
        <v>1</v>
      </c>
    </row>
    <row r="3387" spans="2:13" x14ac:dyDescent="0.25">
      <c r="B3387">
        <v>90</v>
      </c>
      <c r="C3387" t="s">
        <v>504</v>
      </c>
      <c r="D3387">
        <v>2025</v>
      </c>
      <c r="E3387">
        <v>0</v>
      </c>
      <c r="F3387">
        <v>1000000</v>
      </c>
      <c r="G3387" s="16">
        <v>1</v>
      </c>
      <c r="H3387" s="16">
        <v>1</v>
      </c>
      <c r="I3387" s="16">
        <v>1</v>
      </c>
      <c r="J3387" s="16">
        <v>1</v>
      </c>
      <c r="K3387" s="16">
        <v>1</v>
      </c>
      <c r="L3387" s="16">
        <v>1</v>
      </c>
      <c r="M3387" s="16">
        <v>1</v>
      </c>
    </row>
    <row r="3388" spans="2:13" x14ac:dyDescent="0.25">
      <c r="B3388">
        <v>90</v>
      </c>
      <c r="C3388" t="s">
        <v>504</v>
      </c>
      <c r="D3388">
        <v>2026</v>
      </c>
      <c r="E3388">
        <v>0</v>
      </c>
      <c r="F3388">
        <v>1000000</v>
      </c>
      <c r="G3388" s="16">
        <v>1</v>
      </c>
      <c r="H3388" s="16">
        <v>1</v>
      </c>
      <c r="I3388" s="16">
        <v>1</v>
      </c>
      <c r="J3388" s="16">
        <v>1</v>
      </c>
      <c r="K3388" s="16">
        <v>1</v>
      </c>
      <c r="L3388" s="16">
        <v>1</v>
      </c>
      <c r="M3388" s="16">
        <v>1</v>
      </c>
    </row>
    <row r="3389" spans="2:13" x14ac:dyDescent="0.25">
      <c r="B3389">
        <v>90</v>
      </c>
      <c r="C3389" t="s">
        <v>504</v>
      </c>
      <c r="D3389">
        <v>2027</v>
      </c>
      <c r="E3389">
        <v>0</v>
      </c>
      <c r="F3389">
        <v>1000000</v>
      </c>
      <c r="G3389" s="16">
        <v>1</v>
      </c>
      <c r="H3389" s="16">
        <v>1</v>
      </c>
      <c r="I3389" s="16">
        <v>1</v>
      </c>
      <c r="J3389" s="16">
        <v>1</v>
      </c>
      <c r="K3389" s="16">
        <v>1</v>
      </c>
      <c r="L3389" s="16">
        <v>1</v>
      </c>
      <c r="M3389" s="16">
        <v>1</v>
      </c>
    </row>
    <row r="3390" spans="2:13" x14ac:dyDescent="0.25">
      <c r="B3390">
        <v>90</v>
      </c>
      <c r="C3390" t="s">
        <v>504</v>
      </c>
      <c r="D3390">
        <v>2028</v>
      </c>
      <c r="E3390">
        <v>0</v>
      </c>
      <c r="F3390">
        <v>1000000</v>
      </c>
      <c r="G3390" s="16">
        <v>1</v>
      </c>
      <c r="H3390" s="16">
        <v>1</v>
      </c>
      <c r="I3390" s="16">
        <v>1</v>
      </c>
      <c r="J3390" s="16">
        <v>1</v>
      </c>
      <c r="K3390" s="16">
        <v>1</v>
      </c>
      <c r="L3390" s="16">
        <v>1</v>
      </c>
      <c r="M3390" s="16">
        <v>1</v>
      </c>
    </row>
    <row r="3391" spans="2:13" x14ac:dyDescent="0.25">
      <c r="B3391">
        <v>90</v>
      </c>
      <c r="C3391" t="s">
        <v>504</v>
      </c>
      <c r="D3391">
        <v>2029</v>
      </c>
      <c r="E3391">
        <v>0</v>
      </c>
      <c r="F3391">
        <v>1000000</v>
      </c>
      <c r="G3391" s="16">
        <v>1</v>
      </c>
      <c r="H3391" s="16">
        <v>1</v>
      </c>
      <c r="I3391" s="16">
        <v>1</v>
      </c>
      <c r="J3391" s="16">
        <v>1</v>
      </c>
      <c r="K3391" s="16">
        <v>1</v>
      </c>
      <c r="L3391" s="16">
        <v>1</v>
      </c>
      <c r="M3391" s="16">
        <v>1</v>
      </c>
    </row>
    <row r="3392" spans="2:13" x14ac:dyDescent="0.25">
      <c r="B3392">
        <v>90</v>
      </c>
      <c r="C3392" t="s">
        <v>504</v>
      </c>
      <c r="D3392">
        <v>2030</v>
      </c>
      <c r="E3392">
        <v>0</v>
      </c>
      <c r="F3392">
        <v>1000000</v>
      </c>
      <c r="G3392" s="16">
        <v>1</v>
      </c>
      <c r="H3392" s="16">
        <v>1</v>
      </c>
      <c r="I3392" s="16">
        <v>1</v>
      </c>
      <c r="J3392" s="16">
        <v>1</v>
      </c>
      <c r="K3392" s="16">
        <v>1</v>
      </c>
      <c r="L3392" s="16">
        <v>1</v>
      </c>
      <c r="M3392" s="16">
        <v>1</v>
      </c>
    </row>
    <row r="3393" spans="2:13" x14ac:dyDescent="0.25">
      <c r="B3393">
        <v>90</v>
      </c>
      <c r="C3393" t="s">
        <v>504</v>
      </c>
      <c r="D3393">
        <v>2031</v>
      </c>
      <c r="E3393">
        <v>0</v>
      </c>
      <c r="F3393">
        <v>1000000</v>
      </c>
      <c r="G3393" s="16">
        <v>1</v>
      </c>
      <c r="H3393" s="16">
        <v>1</v>
      </c>
      <c r="I3393" s="16">
        <v>1</v>
      </c>
      <c r="J3393" s="16">
        <v>1</v>
      </c>
      <c r="K3393" s="16">
        <v>1</v>
      </c>
      <c r="L3393" s="16">
        <v>1</v>
      </c>
      <c r="M3393" s="16">
        <v>1</v>
      </c>
    </row>
    <row r="3394" spans="2:13" x14ac:dyDescent="0.25">
      <c r="B3394">
        <v>90</v>
      </c>
      <c r="C3394" t="s">
        <v>504</v>
      </c>
      <c r="D3394">
        <v>2032</v>
      </c>
      <c r="E3394">
        <v>0</v>
      </c>
      <c r="F3394">
        <v>1000000</v>
      </c>
      <c r="G3394" s="16">
        <v>1</v>
      </c>
      <c r="H3394" s="16">
        <v>1</v>
      </c>
      <c r="I3394" s="16">
        <v>1</v>
      </c>
      <c r="J3394" s="16">
        <v>1</v>
      </c>
      <c r="K3394" s="16">
        <v>1</v>
      </c>
      <c r="L3394" s="16">
        <v>1</v>
      </c>
      <c r="M3394" s="16">
        <v>1</v>
      </c>
    </row>
    <row r="3395" spans="2:13" x14ac:dyDescent="0.25">
      <c r="B3395">
        <v>90</v>
      </c>
      <c r="C3395" t="s">
        <v>504</v>
      </c>
      <c r="D3395">
        <v>2033</v>
      </c>
      <c r="E3395">
        <v>0</v>
      </c>
      <c r="F3395">
        <v>1000000</v>
      </c>
      <c r="G3395" s="16">
        <v>1</v>
      </c>
      <c r="H3395" s="16">
        <v>1</v>
      </c>
      <c r="I3395" s="16">
        <v>1</v>
      </c>
      <c r="J3395" s="16">
        <v>1</v>
      </c>
      <c r="K3395" s="16">
        <v>1</v>
      </c>
      <c r="L3395" s="16">
        <v>1</v>
      </c>
      <c r="M3395" s="16">
        <v>1</v>
      </c>
    </row>
    <row r="3396" spans="2:13" x14ac:dyDescent="0.25">
      <c r="B3396">
        <v>90</v>
      </c>
      <c r="C3396" t="s">
        <v>504</v>
      </c>
      <c r="D3396">
        <v>2034</v>
      </c>
      <c r="E3396">
        <v>0</v>
      </c>
      <c r="F3396">
        <v>1000000</v>
      </c>
      <c r="G3396" s="16">
        <v>1</v>
      </c>
      <c r="H3396" s="16">
        <v>1</v>
      </c>
      <c r="I3396" s="16">
        <v>1</v>
      </c>
      <c r="J3396" s="16">
        <v>1</v>
      </c>
      <c r="K3396" s="16">
        <v>1</v>
      </c>
      <c r="L3396" s="16">
        <v>1</v>
      </c>
      <c r="M3396" s="16">
        <v>1</v>
      </c>
    </row>
    <row r="3397" spans="2:13" x14ac:dyDescent="0.25">
      <c r="B3397">
        <v>90</v>
      </c>
      <c r="C3397" t="s">
        <v>504</v>
      </c>
      <c r="D3397">
        <v>2035</v>
      </c>
      <c r="E3397">
        <v>0</v>
      </c>
      <c r="F3397">
        <v>1000000</v>
      </c>
      <c r="G3397" s="16">
        <v>1</v>
      </c>
      <c r="H3397" s="16">
        <v>1</v>
      </c>
      <c r="I3397" s="16">
        <v>1</v>
      </c>
      <c r="J3397" s="16">
        <v>1</v>
      </c>
      <c r="K3397" s="16">
        <v>1</v>
      </c>
      <c r="L3397" s="16">
        <v>1</v>
      </c>
      <c r="M3397" s="16">
        <v>1</v>
      </c>
    </row>
    <row r="3398" spans="2:13" x14ac:dyDescent="0.25">
      <c r="B3398">
        <v>90</v>
      </c>
      <c r="C3398" t="s">
        <v>504</v>
      </c>
      <c r="D3398">
        <v>2036</v>
      </c>
      <c r="E3398">
        <v>0</v>
      </c>
      <c r="F3398">
        <v>1000000</v>
      </c>
      <c r="G3398" s="16">
        <v>1</v>
      </c>
      <c r="H3398" s="16">
        <v>1</v>
      </c>
      <c r="I3398" s="16">
        <v>1</v>
      </c>
      <c r="J3398" s="16">
        <v>1</v>
      </c>
      <c r="K3398" s="16">
        <v>1</v>
      </c>
      <c r="L3398" s="16">
        <v>1</v>
      </c>
      <c r="M3398" s="16">
        <v>1</v>
      </c>
    </row>
    <row r="3399" spans="2:13" x14ac:dyDescent="0.25">
      <c r="B3399">
        <v>90</v>
      </c>
      <c r="C3399" t="s">
        <v>504</v>
      </c>
      <c r="D3399">
        <v>2037</v>
      </c>
      <c r="E3399">
        <v>0</v>
      </c>
      <c r="F3399">
        <v>1000000</v>
      </c>
      <c r="G3399" s="16">
        <v>1</v>
      </c>
      <c r="H3399" s="16">
        <v>1</v>
      </c>
      <c r="I3399" s="16">
        <v>1</v>
      </c>
      <c r="J3399" s="16">
        <v>1</v>
      </c>
      <c r="K3399" s="16">
        <v>1</v>
      </c>
      <c r="L3399" s="16">
        <v>1</v>
      </c>
      <c r="M3399" s="16">
        <v>1</v>
      </c>
    </row>
    <row r="3400" spans="2:13" x14ac:dyDescent="0.25">
      <c r="B3400">
        <v>90</v>
      </c>
      <c r="C3400" t="s">
        <v>504</v>
      </c>
      <c r="D3400">
        <v>2038</v>
      </c>
      <c r="E3400">
        <v>0</v>
      </c>
      <c r="F3400">
        <v>1000000</v>
      </c>
      <c r="G3400" s="16">
        <v>1</v>
      </c>
      <c r="H3400" s="16">
        <v>1</v>
      </c>
      <c r="I3400" s="16">
        <v>1</v>
      </c>
      <c r="J3400" s="16">
        <v>1</v>
      </c>
      <c r="K3400" s="16">
        <v>1</v>
      </c>
      <c r="L3400" s="16">
        <v>1</v>
      </c>
      <c r="M3400" s="16">
        <v>1</v>
      </c>
    </row>
    <row r="3401" spans="2:13" x14ac:dyDescent="0.25">
      <c r="B3401">
        <v>90</v>
      </c>
      <c r="C3401" t="s">
        <v>504</v>
      </c>
      <c r="D3401">
        <v>2039</v>
      </c>
      <c r="E3401">
        <v>0</v>
      </c>
      <c r="F3401">
        <v>1000000</v>
      </c>
      <c r="G3401" s="16">
        <v>1</v>
      </c>
      <c r="H3401" s="16">
        <v>1</v>
      </c>
      <c r="I3401" s="16">
        <v>1</v>
      </c>
      <c r="J3401" s="16">
        <v>1</v>
      </c>
      <c r="K3401" s="16">
        <v>1</v>
      </c>
      <c r="L3401" s="16">
        <v>1</v>
      </c>
      <c r="M3401" s="16">
        <v>1</v>
      </c>
    </row>
    <row r="3402" spans="2:13" x14ac:dyDescent="0.25">
      <c r="B3402">
        <v>90</v>
      </c>
      <c r="C3402" t="s">
        <v>504</v>
      </c>
      <c r="D3402">
        <v>2040</v>
      </c>
      <c r="E3402">
        <v>0</v>
      </c>
      <c r="F3402">
        <v>1000000</v>
      </c>
      <c r="G3402" s="16">
        <v>1</v>
      </c>
      <c r="H3402" s="16">
        <v>1</v>
      </c>
      <c r="I3402" s="16">
        <v>1</v>
      </c>
      <c r="J3402" s="16">
        <v>1</v>
      </c>
      <c r="K3402" s="16">
        <v>1</v>
      </c>
      <c r="L3402" s="16">
        <v>1</v>
      </c>
      <c r="M3402" s="16">
        <v>1</v>
      </c>
    </row>
    <row r="3403" spans="2:13" x14ac:dyDescent="0.25">
      <c r="B3403">
        <v>90</v>
      </c>
      <c r="C3403" t="s">
        <v>504</v>
      </c>
      <c r="D3403">
        <v>2041</v>
      </c>
      <c r="E3403">
        <v>0</v>
      </c>
      <c r="F3403">
        <v>1000000</v>
      </c>
      <c r="G3403" s="16">
        <v>1</v>
      </c>
      <c r="H3403" s="16">
        <v>1</v>
      </c>
      <c r="I3403" s="16">
        <v>1</v>
      </c>
      <c r="J3403" s="16">
        <v>1</v>
      </c>
      <c r="K3403" s="16">
        <v>1</v>
      </c>
      <c r="L3403" s="16">
        <v>1</v>
      </c>
      <c r="M3403" s="16">
        <v>1</v>
      </c>
    </row>
    <row r="3404" spans="2:13" x14ac:dyDescent="0.25">
      <c r="B3404">
        <v>90</v>
      </c>
      <c r="C3404" t="s">
        <v>504</v>
      </c>
      <c r="D3404">
        <v>2042</v>
      </c>
      <c r="E3404">
        <v>0</v>
      </c>
      <c r="F3404">
        <v>1000000</v>
      </c>
      <c r="G3404" s="16">
        <v>1</v>
      </c>
      <c r="H3404" s="16">
        <v>1</v>
      </c>
      <c r="I3404" s="16">
        <v>1</v>
      </c>
      <c r="J3404" s="16">
        <v>1</v>
      </c>
      <c r="K3404" s="16">
        <v>1</v>
      </c>
      <c r="L3404" s="16">
        <v>1</v>
      </c>
      <c r="M3404" s="16">
        <v>1</v>
      </c>
    </row>
    <row r="3405" spans="2:13" x14ac:dyDescent="0.25">
      <c r="B3405">
        <v>90</v>
      </c>
      <c r="C3405" t="s">
        <v>504</v>
      </c>
      <c r="D3405">
        <v>2043</v>
      </c>
      <c r="E3405">
        <v>0</v>
      </c>
      <c r="F3405">
        <v>1000000</v>
      </c>
      <c r="G3405" s="16">
        <v>1</v>
      </c>
      <c r="H3405" s="16">
        <v>1</v>
      </c>
      <c r="I3405" s="16">
        <v>1</v>
      </c>
      <c r="J3405" s="16">
        <v>1</v>
      </c>
      <c r="K3405" s="16">
        <v>1</v>
      </c>
      <c r="L3405" s="16">
        <v>1</v>
      </c>
      <c r="M3405" s="16">
        <v>1</v>
      </c>
    </row>
    <row r="3406" spans="2:13" x14ac:dyDescent="0.25">
      <c r="B3406">
        <v>90</v>
      </c>
      <c r="C3406" t="s">
        <v>504</v>
      </c>
      <c r="D3406">
        <v>2044</v>
      </c>
      <c r="E3406">
        <v>0</v>
      </c>
      <c r="F3406">
        <v>1000000</v>
      </c>
      <c r="G3406" s="16">
        <v>1</v>
      </c>
      <c r="H3406" s="16">
        <v>1</v>
      </c>
      <c r="I3406" s="16">
        <v>1</v>
      </c>
      <c r="J3406" s="16">
        <v>1</v>
      </c>
      <c r="K3406" s="16">
        <v>1</v>
      </c>
      <c r="L3406" s="16">
        <v>1</v>
      </c>
      <c r="M3406" s="16">
        <v>1</v>
      </c>
    </row>
    <row r="3407" spans="2:13" x14ac:dyDescent="0.25">
      <c r="B3407">
        <v>90</v>
      </c>
      <c r="C3407" t="s">
        <v>504</v>
      </c>
      <c r="D3407">
        <v>2045</v>
      </c>
      <c r="E3407">
        <v>0</v>
      </c>
      <c r="F3407">
        <v>1000000</v>
      </c>
      <c r="G3407" s="16">
        <v>1</v>
      </c>
      <c r="H3407" s="16">
        <v>1</v>
      </c>
      <c r="I3407" s="16">
        <v>1</v>
      </c>
      <c r="J3407" s="16">
        <v>1</v>
      </c>
      <c r="K3407" s="16">
        <v>1</v>
      </c>
      <c r="L3407" s="16">
        <v>1</v>
      </c>
      <c r="M3407" s="16">
        <v>1</v>
      </c>
    </row>
    <row r="3408" spans="2:13" x14ac:dyDescent="0.25">
      <c r="B3408">
        <v>90</v>
      </c>
      <c r="C3408" t="s">
        <v>504</v>
      </c>
      <c r="D3408">
        <v>2046</v>
      </c>
      <c r="E3408">
        <v>0</v>
      </c>
      <c r="F3408">
        <v>1000000</v>
      </c>
      <c r="G3408" s="16">
        <v>1</v>
      </c>
      <c r="H3408" s="16">
        <v>1</v>
      </c>
      <c r="I3408" s="16">
        <v>1</v>
      </c>
      <c r="J3408" s="16">
        <v>1</v>
      </c>
      <c r="K3408" s="16">
        <v>1</v>
      </c>
      <c r="L3408" s="16">
        <v>1</v>
      </c>
      <c r="M3408" s="16">
        <v>1</v>
      </c>
    </row>
    <row r="3409" spans="2:13" x14ac:dyDescent="0.25">
      <c r="B3409">
        <v>90</v>
      </c>
      <c r="C3409" t="s">
        <v>504</v>
      </c>
      <c r="D3409">
        <v>2047</v>
      </c>
      <c r="E3409">
        <v>0</v>
      </c>
      <c r="F3409">
        <v>1000000</v>
      </c>
      <c r="G3409" s="16">
        <v>1</v>
      </c>
      <c r="H3409" s="16">
        <v>1</v>
      </c>
      <c r="I3409" s="16">
        <v>1</v>
      </c>
      <c r="J3409" s="16">
        <v>1</v>
      </c>
      <c r="K3409" s="16">
        <v>1</v>
      </c>
      <c r="L3409" s="16">
        <v>1</v>
      </c>
      <c r="M3409" s="16">
        <v>1</v>
      </c>
    </row>
    <row r="3410" spans="2:13" x14ac:dyDescent="0.25">
      <c r="B3410">
        <v>90</v>
      </c>
      <c r="C3410" t="s">
        <v>504</v>
      </c>
      <c r="D3410">
        <v>2048</v>
      </c>
      <c r="E3410">
        <v>0</v>
      </c>
      <c r="F3410">
        <v>1000000</v>
      </c>
      <c r="G3410" s="16">
        <v>1</v>
      </c>
      <c r="H3410" s="16">
        <v>1</v>
      </c>
      <c r="I3410" s="16">
        <v>1</v>
      </c>
      <c r="J3410" s="16">
        <v>1</v>
      </c>
      <c r="K3410" s="16">
        <v>1</v>
      </c>
      <c r="L3410" s="16">
        <v>1</v>
      </c>
      <c r="M3410" s="16">
        <v>1</v>
      </c>
    </row>
    <row r="3411" spans="2:13" x14ac:dyDescent="0.25">
      <c r="B3411">
        <v>90</v>
      </c>
      <c r="C3411" t="s">
        <v>504</v>
      </c>
      <c r="D3411">
        <v>2049</v>
      </c>
      <c r="E3411">
        <v>0</v>
      </c>
      <c r="F3411">
        <v>1000000</v>
      </c>
      <c r="G3411" s="16">
        <v>1</v>
      </c>
      <c r="H3411" s="16">
        <v>1</v>
      </c>
      <c r="I3411" s="16">
        <v>1</v>
      </c>
      <c r="J3411" s="16">
        <v>1</v>
      </c>
      <c r="K3411" s="16">
        <v>1</v>
      </c>
      <c r="L3411" s="16">
        <v>1</v>
      </c>
      <c r="M3411" s="16">
        <v>1</v>
      </c>
    </row>
    <row r="3412" spans="2:13" x14ac:dyDescent="0.25">
      <c r="B3412">
        <v>90</v>
      </c>
      <c r="C3412" t="s">
        <v>504</v>
      </c>
      <c r="D3412">
        <v>2050</v>
      </c>
      <c r="E3412">
        <v>0</v>
      </c>
      <c r="F3412">
        <v>1000000</v>
      </c>
      <c r="G3412" s="16">
        <v>1</v>
      </c>
      <c r="H3412" s="16">
        <v>1</v>
      </c>
      <c r="I3412" s="16">
        <v>1</v>
      </c>
      <c r="J3412" s="16">
        <v>1</v>
      </c>
      <c r="K3412" s="16">
        <v>1</v>
      </c>
      <c r="L3412" s="16">
        <v>1</v>
      </c>
      <c r="M3412" s="16">
        <v>1</v>
      </c>
    </row>
    <row r="3413" spans="2:13" x14ac:dyDescent="0.25">
      <c r="B3413">
        <v>91</v>
      </c>
      <c r="C3413" t="s">
        <v>513</v>
      </c>
      <c r="D3413">
        <v>2020</v>
      </c>
      <c r="E3413">
        <v>0</v>
      </c>
      <c r="F3413" s="45">
        <v>1000000</v>
      </c>
      <c r="G3413" s="16">
        <v>1</v>
      </c>
      <c r="H3413" s="16">
        <v>1</v>
      </c>
      <c r="I3413" s="16">
        <v>1</v>
      </c>
      <c r="J3413" s="16">
        <v>1</v>
      </c>
      <c r="K3413" s="16">
        <v>1</v>
      </c>
      <c r="L3413" s="16">
        <v>1</v>
      </c>
      <c r="M3413" s="16">
        <v>1</v>
      </c>
    </row>
    <row r="3414" spans="2:13" x14ac:dyDescent="0.25">
      <c r="B3414">
        <v>91</v>
      </c>
      <c r="C3414" t="s">
        <v>513</v>
      </c>
      <c r="D3414">
        <v>2021</v>
      </c>
      <c r="E3414">
        <v>0</v>
      </c>
      <c r="F3414" s="45">
        <v>1000000</v>
      </c>
      <c r="G3414" s="16">
        <v>1</v>
      </c>
      <c r="H3414" s="16">
        <v>1</v>
      </c>
      <c r="I3414" s="16">
        <v>1</v>
      </c>
      <c r="J3414" s="16">
        <v>1</v>
      </c>
      <c r="K3414" s="16">
        <v>1</v>
      </c>
      <c r="L3414" s="16">
        <v>1</v>
      </c>
      <c r="M3414" s="16">
        <v>1</v>
      </c>
    </row>
    <row r="3415" spans="2:13" x14ac:dyDescent="0.25">
      <c r="B3415">
        <v>91</v>
      </c>
      <c r="C3415" t="s">
        <v>513</v>
      </c>
      <c r="D3415">
        <v>2022</v>
      </c>
      <c r="E3415">
        <v>0</v>
      </c>
      <c r="F3415" s="45">
        <v>1000000</v>
      </c>
      <c r="G3415" s="16">
        <v>1</v>
      </c>
      <c r="H3415" s="16">
        <v>1</v>
      </c>
      <c r="I3415" s="16">
        <v>1</v>
      </c>
      <c r="J3415" s="16">
        <v>1</v>
      </c>
      <c r="K3415" s="16">
        <v>1</v>
      </c>
      <c r="L3415" s="16">
        <v>1</v>
      </c>
      <c r="M3415" s="16">
        <v>1</v>
      </c>
    </row>
    <row r="3416" spans="2:13" x14ac:dyDescent="0.25">
      <c r="B3416">
        <v>91</v>
      </c>
      <c r="C3416" t="s">
        <v>513</v>
      </c>
      <c r="D3416">
        <v>2023</v>
      </c>
      <c r="E3416">
        <v>0</v>
      </c>
      <c r="F3416" s="45">
        <v>1000000</v>
      </c>
      <c r="G3416" s="16">
        <v>1</v>
      </c>
      <c r="H3416" s="16">
        <v>1</v>
      </c>
      <c r="I3416" s="16">
        <v>1</v>
      </c>
      <c r="J3416" s="16">
        <v>1</v>
      </c>
      <c r="K3416" s="16">
        <v>1</v>
      </c>
      <c r="L3416" s="16">
        <v>1</v>
      </c>
      <c r="M3416" s="16">
        <v>1</v>
      </c>
    </row>
    <row r="3417" spans="2:13" x14ac:dyDescent="0.25">
      <c r="B3417">
        <v>91</v>
      </c>
      <c r="C3417" t="s">
        <v>513</v>
      </c>
      <c r="D3417">
        <v>2024</v>
      </c>
      <c r="E3417">
        <v>0</v>
      </c>
      <c r="F3417" s="45">
        <v>1000000</v>
      </c>
      <c r="G3417" s="16">
        <v>1</v>
      </c>
      <c r="H3417" s="16">
        <v>1</v>
      </c>
      <c r="I3417" s="16">
        <v>1</v>
      </c>
      <c r="J3417" s="16">
        <v>1</v>
      </c>
      <c r="K3417" s="16">
        <v>1</v>
      </c>
      <c r="L3417" s="16">
        <v>1</v>
      </c>
      <c r="M3417" s="16">
        <v>1</v>
      </c>
    </row>
    <row r="3418" spans="2:13" x14ac:dyDescent="0.25">
      <c r="B3418">
        <v>91</v>
      </c>
      <c r="C3418" t="s">
        <v>513</v>
      </c>
      <c r="D3418">
        <v>2025</v>
      </c>
      <c r="E3418">
        <v>0</v>
      </c>
      <c r="F3418" s="45">
        <v>1000000</v>
      </c>
      <c r="G3418" s="16">
        <v>1</v>
      </c>
      <c r="H3418" s="16">
        <v>1</v>
      </c>
      <c r="I3418" s="16">
        <v>1</v>
      </c>
      <c r="J3418" s="16">
        <v>1</v>
      </c>
      <c r="K3418" s="16">
        <v>1</v>
      </c>
      <c r="L3418" s="16">
        <v>1</v>
      </c>
      <c r="M3418" s="16">
        <v>1</v>
      </c>
    </row>
    <row r="3419" spans="2:13" x14ac:dyDescent="0.25">
      <c r="B3419">
        <v>91</v>
      </c>
      <c r="C3419" t="s">
        <v>513</v>
      </c>
      <c r="D3419">
        <v>2026</v>
      </c>
      <c r="E3419">
        <v>0</v>
      </c>
      <c r="F3419" s="45">
        <v>1000000</v>
      </c>
      <c r="G3419" s="16">
        <v>1</v>
      </c>
      <c r="H3419" s="16">
        <v>1</v>
      </c>
      <c r="I3419" s="16">
        <v>1</v>
      </c>
      <c r="J3419" s="16">
        <v>1</v>
      </c>
      <c r="K3419" s="16">
        <v>1</v>
      </c>
      <c r="L3419" s="16">
        <v>1</v>
      </c>
      <c r="M3419" s="16">
        <v>1</v>
      </c>
    </row>
    <row r="3420" spans="2:13" x14ac:dyDescent="0.25">
      <c r="B3420">
        <v>91</v>
      </c>
      <c r="C3420" t="s">
        <v>513</v>
      </c>
      <c r="D3420">
        <v>2027</v>
      </c>
      <c r="E3420">
        <v>0</v>
      </c>
      <c r="F3420" s="45">
        <v>1000000</v>
      </c>
      <c r="G3420" s="16">
        <v>1</v>
      </c>
      <c r="H3420" s="16">
        <v>1</v>
      </c>
      <c r="I3420" s="16">
        <v>1</v>
      </c>
      <c r="J3420" s="16">
        <v>1</v>
      </c>
      <c r="K3420" s="16">
        <v>1</v>
      </c>
      <c r="L3420" s="16">
        <v>1</v>
      </c>
      <c r="M3420" s="16">
        <v>1</v>
      </c>
    </row>
    <row r="3421" spans="2:13" x14ac:dyDescent="0.25">
      <c r="B3421">
        <v>91</v>
      </c>
      <c r="C3421" t="s">
        <v>513</v>
      </c>
      <c r="D3421">
        <v>2028</v>
      </c>
      <c r="E3421">
        <v>0</v>
      </c>
      <c r="F3421" s="45">
        <v>1000000</v>
      </c>
      <c r="G3421" s="16">
        <v>1</v>
      </c>
      <c r="H3421" s="16">
        <v>1</v>
      </c>
      <c r="I3421" s="16">
        <v>1</v>
      </c>
      <c r="J3421" s="16">
        <v>1</v>
      </c>
      <c r="K3421" s="16">
        <v>1</v>
      </c>
      <c r="L3421" s="16">
        <v>1</v>
      </c>
      <c r="M3421" s="16">
        <v>1</v>
      </c>
    </row>
    <row r="3422" spans="2:13" x14ac:dyDescent="0.25">
      <c r="B3422">
        <v>91</v>
      </c>
      <c r="C3422" t="s">
        <v>513</v>
      </c>
      <c r="D3422">
        <v>2029</v>
      </c>
      <c r="E3422">
        <v>0</v>
      </c>
      <c r="F3422" s="45">
        <v>1000000</v>
      </c>
      <c r="G3422" s="16">
        <v>1</v>
      </c>
      <c r="H3422" s="16">
        <v>1</v>
      </c>
      <c r="I3422" s="16">
        <v>1</v>
      </c>
      <c r="J3422" s="16">
        <v>1</v>
      </c>
      <c r="K3422" s="16">
        <v>1</v>
      </c>
      <c r="L3422" s="16">
        <v>1</v>
      </c>
      <c r="M3422" s="16">
        <v>1</v>
      </c>
    </row>
    <row r="3423" spans="2:13" x14ac:dyDescent="0.25">
      <c r="B3423">
        <v>91</v>
      </c>
      <c r="C3423" t="s">
        <v>513</v>
      </c>
      <c r="D3423">
        <v>2030</v>
      </c>
      <c r="E3423">
        <v>0</v>
      </c>
      <c r="F3423" s="45">
        <v>1000000</v>
      </c>
      <c r="G3423" s="16">
        <v>1</v>
      </c>
      <c r="H3423" s="16">
        <v>1</v>
      </c>
      <c r="I3423" s="16">
        <v>1</v>
      </c>
      <c r="J3423" s="16">
        <v>1</v>
      </c>
      <c r="K3423" s="16">
        <v>1</v>
      </c>
      <c r="L3423" s="16">
        <v>1</v>
      </c>
      <c r="M3423" s="16">
        <v>1</v>
      </c>
    </row>
    <row r="3424" spans="2:13" x14ac:dyDescent="0.25">
      <c r="B3424">
        <v>91</v>
      </c>
      <c r="C3424" t="s">
        <v>513</v>
      </c>
      <c r="D3424">
        <v>2031</v>
      </c>
      <c r="E3424">
        <v>0</v>
      </c>
      <c r="F3424" s="45">
        <v>1000000</v>
      </c>
      <c r="G3424" s="16">
        <v>1</v>
      </c>
      <c r="H3424" s="16">
        <v>1</v>
      </c>
      <c r="I3424" s="16">
        <v>1</v>
      </c>
      <c r="J3424" s="16">
        <v>1</v>
      </c>
      <c r="K3424" s="16">
        <v>1</v>
      </c>
      <c r="L3424" s="16">
        <v>1</v>
      </c>
      <c r="M3424" s="16">
        <v>1</v>
      </c>
    </row>
    <row r="3425" spans="2:13" x14ac:dyDescent="0.25">
      <c r="B3425">
        <v>91</v>
      </c>
      <c r="C3425" t="s">
        <v>513</v>
      </c>
      <c r="D3425">
        <v>2032</v>
      </c>
      <c r="E3425">
        <v>0</v>
      </c>
      <c r="F3425" s="45">
        <v>1000000</v>
      </c>
      <c r="G3425" s="16">
        <v>1</v>
      </c>
      <c r="H3425" s="16">
        <v>1</v>
      </c>
      <c r="I3425" s="16">
        <v>1</v>
      </c>
      <c r="J3425" s="16">
        <v>1</v>
      </c>
      <c r="K3425" s="16">
        <v>1</v>
      </c>
      <c r="L3425" s="16">
        <v>1</v>
      </c>
      <c r="M3425" s="16">
        <v>1</v>
      </c>
    </row>
    <row r="3426" spans="2:13" x14ac:dyDescent="0.25">
      <c r="B3426">
        <v>91</v>
      </c>
      <c r="C3426" t="s">
        <v>513</v>
      </c>
      <c r="D3426">
        <v>2033</v>
      </c>
      <c r="E3426">
        <v>0</v>
      </c>
      <c r="F3426" s="45">
        <v>1000000</v>
      </c>
      <c r="G3426" s="16">
        <v>1</v>
      </c>
      <c r="H3426" s="16">
        <v>1</v>
      </c>
      <c r="I3426" s="16">
        <v>1</v>
      </c>
      <c r="J3426" s="16">
        <v>1</v>
      </c>
      <c r="K3426" s="16">
        <v>1</v>
      </c>
      <c r="L3426" s="16">
        <v>1</v>
      </c>
      <c r="M3426" s="16">
        <v>1</v>
      </c>
    </row>
    <row r="3427" spans="2:13" x14ac:dyDescent="0.25">
      <c r="B3427">
        <v>91</v>
      </c>
      <c r="C3427" t="s">
        <v>513</v>
      </c>
      <c r="D3427">
        <v>2034</v>
      </c>
      <c r="E3427">
        <v>0</v>
      </c>
      <c r="F3427" s="45">
        <v>1000000</v>
      </c>
      <c r="G3427" s="16">
        <v>1</v>
      </c>
      <c r="H3427" s="16">
        <v>1</v>
      </c>
      <c r="I3427" s="16">
        <v>1</v>
      </c>
      <c r="J3427" s="16">
        <v>1</v>
      </c>
      <c r="K3427" s="16">
        <v>1</v>
      </c>
      <c r="L3427" s="16">
        <v>1</v>
      </c>
      <c r="M3427" s="16">
        <v>1</v>
      </c>
    </row>
    <row r="3428" spans="2:13" x14ac:dyDescent="0.25">
      <c r="B3428">
        <v>91</v>
      </c>
      <c r="C3428" t="s">
        <v>513</v>
      </c>
      <c r="D3428">
        <v>2035</v>
      </c>
      <c r="E3428">
        <v>0</v>
      </c>
      <c r="F3428" s="45">
        <v>1000000</v>
      </c>
      <c r="G3428" s="16">
        <v>1</v>
      </c>
      <c r="H3428" s="16">
        <v>1</v>
      </c>
      <c r="I3428" s="16">
        <v>1</v>
      </c>
      <c r="J3428" s="16">
        <v>1</v>
      </c>
      <c r="K3428" s="16">
        <v>1</v>
      </c>
      <c r="L3428" s="16">
        <v>1</v>
      </c>
      <c r="M3428" s="16">
        <v>1</v>
      </c>
    </row>
    <row r="3429" spans="2:13" x14ac:dyDescent="0.25">
      <c r="B3429">
        <v>91</v>
      </c>
      <c r="C3429" t="s">
        <v>513</v>
      </c>
      <c r="D3429">
        <v>2036</v>
      </c>
      <c r="E3429">
        <v>0</v>
      </c>
      <c r="F3429" s="45">
        <v>1000000</v>
      </c>
      <c r="G3429" s="16">
        <v>1</v>
      </c>
      <c r="H3429" s="16">
        <v>1</v>
      </c>
      <c r="I3429" s="16">
        <v>1</v>
      </c>
      <c r="J3429" s="16">
        <v>1</v>
      </c>
      <c r="K3429" s="16">
        <v>1</v>
      </c>
      <c r="L3429" s="16">
        <v>1</v>
      </c>
      <c r="M3429" s="16">
        <v>1</v>
      </c>
    </row>
    <row r="3430" spans="2:13" x14ac:dyDescent="0.25">
      <c r="B3430">
        <v>91</v>
      </c>
      <c r="C3430" t="s">
        <v>513</v>
      </c>
      <c r="D3430">
        <v>2037</v>
      </c>
      <c r="E3430">
        <v>0</v>
      </c>
      <c r="F3430" s="45">
        <v>1000000</v>
      </c>
      <c r="G3430" s="16">
        <v>1</v>
      </c>
      <c r="H3430" s="16">
        <v>1</v>
      </c>
      <c r="I3430" s="16">
        <v>1</v>
      </c>
      <c r="J3430" s="16">
        <v>1</v>
      </c>
      <c r="K3430" s="16">
        <v>1</v>
      </c>
      <c r="L3430" s="16">
        <v>1</v>
      </c>
      <c r="M3430" s="16">
        <v>1</v>
      </c>
    </row>
    <row r="3431" spans="2:13" x14ac:dyDescent="0.25">
      <c r="B3431">
        <v>91</v>
      </c>
      <c r="C3431" t="s">
        <v>513</v>
      </c>
      <c r="D3431">
        <v>2038</v>
      </c>
      <c r="E3431">
        <v>0</v>
      </c>
      <c r="F3431" s="45">
        <v>1000000</v>
      </c>
      <c r="G3431" s="16">
        <v>1</v>
      </c>
      <c r="H3431" s="16">
        <v>1</v>
      </c>
      <c r="I3431" s="16">
        <v>1</v>
      </c>
      <c r="J3431" s="16">
        <v>1</v>
      </c>
      <c r="K3431" s="16">
        <v>1</v>
      </c>
      <c r="L3431" s="16">
        <v>1</v>
      </c>
      <c r="M3431" s="16">
        <v>1</v>
      </c>
    </row>
    <row r="3432" spans="2:13" x14ac:dyDescent="0.25">
      <c r="B3432">
        <v>91</v>
      </c>
      <c r="C3432" t="s">
        <v>513</v>
      </c>
      <c r="D3432">
        <v>2039</v>
      </c>
      <c r="E3432">
        <v>0</v>
      </c>
      <c r="F3432" s="45">
        <v>1000000</v>
      </c>
      <c r="G3432" s="16">
        <v>1</v>
      </c>
      <c r="H3432" s="16">
        <v>1</v>
      </c>
      <c r="I3432" s="16">
        <v>1</v>
      </c>
      <c r="J3432" s="16">
        <v>1</v>
      </c>
      <c r="K3432" s="16">
        <v>1</v>
      </c>
      <c r="L3432" s="16">
        <v>1</v>
      </c>
      <c r="M3432" s="16">
        <v>1</v>
      </c>
    </row>
    <row r="3433" spans="2:13" x14ac:dyDescent="0.25">
      <c r="B3433">
        <v>91</v>
      </c>
      <c r="C3433" t="s">
        <v>513</v>
      </c>
      <c r="D3433">
        <v>2040</v>
      </c>
      <c r="E3433">
        <v>0</v>
      </c>
      <c r="F3433" s="45">
        <v>1000000</v>
      </c>
      <c r="G3433" s="16">
        <v>1</v>
      </c>
      <c r="H3433" s="16">
        <v>1</v>
      </c>
      <c r="I3433" s="16">
        <v>1</v>
      </c>
      <c r="J3433" s="16">
        <v>1</v>
      </c>
      <c r="K3433" s="16">
        <v>1</v>
      </c>
      <c r="L3433" s="16">
        <v>1</v>
      </c>
      <c r="M3433" s="16">
        <v>1</v>
      </c>
    </row>
    <row r="3434" spans="2:13" x14ac:dyDescent="0.25">
      <c r="B3434">
        <v>91</v>
      </c>
      <c r="C3434" t="s">
        <v>513</v>
      </c>
      <c r="D3434">
        <v>2041</v>
      </c>
      <c r="E3434">
        <v>0</v>
      </c>
      <c r="F3434" s="45">
        <v>1000000</v>
      </c>
      <c r="G3434" s="16">
        <v>1</v>
      </c>
      <c r="H3434" s="16">
        <v>1</v>
      </c>
      <c r="I3434" s="16">
        <v>1</v>
      </c>
      <c r="J3434" s="16">
        <v>1</v>
      </c>
      <c r="K3434" s="16">
        <v>1</v>
      </c>
      <c r="L3434" s="16">
        <v>1</v>
      </c>
      <c r="M3434" s="16">
        <v>1</v>
      </c>
    </row>
    <row r="3435" spans="2:13" x14ac:dyDescent="0.25">
      <c r="B3435">
        <v>91</v>
      </c>
      <c r="C3435" t="s">
        <v>513</v>
      </c>
      <c r="D3435">
        <v>2042</v>
      </c>
      <c r="E3435">
        <v>0</v>
      </c>
      <c r="F3435" s="45">
        <v>1000000</v>
      </c>
      <c r="G3435" s="16">
        <v>1</v>
      </c>
      <c r="H3435" s="16">
        <v>1</v>
      </c>
      <c r="I3435" s="16">
        <v>1</v>
      </c>
      <c r="J3435" s="16">
        <v>1</v>
      </c>
      <c r="K3435" s="16">
        <v>1</v>
      </c>
      <c r="L3435" s="16">
        <v>1</v>
      </c>
      <c r="M3435" s="16">
        <v>1</v>
      </c>
    </row>
    <row r="3436" spans="2:13" x14ac:dyDescent="0.25">
      <c r="B3436">
        <v>91</v>
      </c>
      <c r="C3436" t="s">
        <v>513</v>
      </c>
      <c r="D3436">
        <v>2043</v>
      </c>
      <c r="E3436">
        <v>0</v>
      </c>
      <c r="F3436" s="45">
        <v>1000000</v>
      </c>
      <c r="G3436" s="16">
        <v>1</v>
      </c>
      <c r="H3436" s="16">
        <v>1</v>
      </c>
      <c r="I3436" s="16">
        <v>1</v>
      </c>
      <c r="J3436" s="16">
        <v>1</v>
      </c>
      <c r="K3436" s="16">
        <v>1</v>
      </c>
      <c r="L3436" s="16">
        <v>1</v>
      </c>
      <c r="M3436" s="16">
        <v>1</v>
      </c>
    </row>
    <row r="3437" spans="2:13" x14ac:dyDescent="0.25">
      <c r="B3437">
        <v>91</v>
      </c>
      <c r="C3437" t="s">
        <v>513</v>
      </c>
      <c r="D3437">
        <v>2044</v>
      </c>
      <c r="E3437">
        <v>0</v>
      </c>
      <c r="F3437" s="45">
        <v>1000000</v>
      </c>
      <c r="G3437" s="16">
        <v>1</v>
      </c>
      <c r="H3437" s="16">
        <v>1</v>
      </c>
      <c r="I3437" s="16">
        <v>1</v>
      </c>
      <c r="J3437" s="16">
        <v>1</v>
      </c>
      <c r="K3437" s="16">
        <v>1</v>
      </c>
      <c r="L3437" s="16">
        <v>1</v>
      </c>
      <c r="M3437" s="16">
        <v>1</v>
      </c>
    </row>
    <row r="3438" spans="2:13" x14ac:dyDescent="0.25">
      <c r="B3438">
        <v>91</v>
      </c>
      <c r="C3438" t="s">
        <v>513</v>
      </c>
      <c r="D3438">
        <v>2045</v>
      </c>
      <c r="E3438">
        <v>0</v>
      </c>
      <c r="F3438" s="45">
        <v>1000000</v>
      </c>
      <c r="G3438" s="16">
        <v>1</v>
      </c>
      <c r="H3438" s="16">
        <v>1</v>
      </c>
      <c r="I3438" s="16">
        <v>1</v>
      </c>
      <c r="J3438" s="16">
        <v>1</v>
      </c>
      <c r="K3438" s="16">
        <v>1</v>
      </c>
      <c r="L3438" s="16">
        <v>1</v>
      </c>
      <c r="M3438" s="16">
        <v>1</v>
      </c>
    </row>
    <row r="3439" spans="2:13" x14ac:dyDescent="0.25">
      <c r="B3439">
        <v>91</v>
      </c>
      <c r="C3439" t="s">
        <v>513</v>
      </c>
      <c r="D3439">
        <v>2046</v>
      </c>
      <c r="E3439">
        <v>0</v>
      </c>
      <c r="F3439" s="45">
        <v>1000000</v>
      </c>
      <c r="G3439" s="16">
        <v>1</v>
      </c>
      <c r="H3439" s="16">
        <v>1</v>
      </c>
      <c r="I3439" s="16">
        <v>1</v>
      </c>
      <c r="J3439" s="16">
        <v>1</v>
      </c>
      <c r="K3439" s="16">
        <v>1</v>
      </c>
      <c r="L3439" s="16">
        <v>1</v>
      </c>
      <c r="M3439" s="16">
        <v>1</v>
      </c>
    </row>
    <row r="3440" spans="2:13" x14ac:dyDescent="0.25">
      <c r="B3440">
        <v>91</v>
      </c>
      <c r="C3440" t="s">
        <v>513</v>
      </c>
      <c r="D3440">
        <v>2047</v>
      </c>
      <c r="E3440">
        <v>0</v>
      </c>
      <c r="F3440" s="45">
        <v>1000000</v>
      </c>
      <c r="G3440" s="16">
        <v>1</v>
      </c>
      <c r="H3440" s="16">
        <v>1</v>
      </c>
      <c r="I3440" s="16">
        <v>1</v>
      </c>
      <c r="J3440" s="16">
        <v>1</v>
      </c>
      <c r="K3440" s="16">
        <v>1</v>
      </c>
      <c r="L3440" s="16">
        <v>1</v>
      </c>
      <c r="M3440" s="16">
        <v>1</v>
      </c>
    </row>
    <row r="3441" spans="2:13" x14ac:dyDescent="0.25">
      <c r="B3441">
        <v>91</v>
      </c>
      <c r="C3441" t="s">
        <v>513</v>
      </c>
      <c r="D3441">
        <v>2048</v>
      </c>
      <c r="E3441">
        <v>0</v>
      </c>
      <c r="F3441" s="45">
        <v>1000000</v>
      </c>
      <c r="G3441" s="16">
        <v>1</v>
      </c>
      <c r="H3441" s="16">
        <v>1</v>
      </c>
      <c r="I3441" s="16">
        <v>1</v>
      </c>
      <c r="J3441" s="16">
        <v>1</v>
      </c>
      <c r="K3441" s="16">
        <v>1</v>
      </c>
      <c r="L3441" s="16">
        <v>1</v>
      </c>
      <c r="M3441" s="16">
        <v>1</v>
      </c>
    </row>
    <row r="3442" spans="2:13" x14ac:dyDescent="0.25">
      <c r="B3442">
        <v>91</v>
      </c>
      <c r="C3442" t="s">
        <v>513</v>
      </c>
      <c r="D3442">
        <v>2049</v>
      </c>
      <c r="E3442">
        <v>0</v>
      </c>
      <c r="F3442" s="45">
        <v>1000000</v>
      </c>
      <c r="G3442" s="16">
        <v>1</v>
      </c>
      <c r="H3442" s="16">
        <v>1</v>
      </c>
      <c r="I3442" s="16">
        <v>1</v>
      </c>
      <c r="J3442" s="16">
        <v>1</v>
      </c>
      <c r="K3442" s="16">
        <v>1</v>
      </c>
      <c r="L3442" s="16">
        <v>1</v>
      </c>
      <c r="M3442" s="16">
        <v>1</v>
      </c>
    </row>
    <row r="3443" spans="2:13" x14ac:dyDescent="0.25">
      <c r="B3443">
        <v>91</v>
      </c>
      <c r="C3443" t="s">
        <v>513</v>
      </c>
      <c r="D3443">
        <v>2050</v>
      </c>
      <c r="E3443">
        <v>0</v>
      </c>
      <c r="F3443" s="45">
        <v>1000000</v>
      </c>
      <c r="G3443" s="16">
        <v>1</v>
      </c>
      <c r="H3443" s="16">
        <v>1</v>
      </c>
      <c r="I3443" s="16">
        <v>1</v>
      </c>
      <c r="J3443" s="16">
        <v>1</v>
      </c>
      <c r="K3443" s="16">
        <v>1</v>
      </c>
      <c r="L3443" s="16">
        <v>1</v>
      </c>
      <c r="M3443" s="16">
        <v>1</v>
      </c>
    </row>
    <row r="3444" spans="2:13" x14ac:dyDescent="0.25">
      <c r="B3444">
        <v>92</v>
      </c>
      <c r="C3444" t="s">
        <v>502</v>
      </c>
      <c r="D3444">
        <v>2020</v>
      </c>
      <c r="E3444">
        <v>0</v>
      </c>
      <c r="F3444">
        <v>1000000</v>
      </c>
      <c r="G3444" s="16">
        <v>1</v>
      </c>
      <c r="H3444" s="16">
        <v>1</v>
      </c>
      <c r="I3444" s="16">
        <v>1</v>
      </c>
      <c r="J3444" s="16">
        <v>1</v>
      </c>
      <c r="K3444" s="16">
        <v>1</v>
      </c>
      <c r="L3444" s="16">
        <v>1</v>
      </c>
      <c r="M3444" s="16">
        <v>1</v>
      </c>
    </row>
    <row r="3445" spans="2:13" x14ac:dyDescent="0.25">
      <c r="B3445">
        <v>92</v>
      </c>
      <c r="C3445" t="s">
        <v>502</v>
      </c>
      <c r="D3445">
        <v>2021</v>
      </c>
      <c r="E3445">
        <v>0</v>
      </c>
      <c r="F3445">
        <v>1000000</v>
      </c>
      <c r="G3445" s="16">
        <v>1</v>
      </c>
      <c r="H3445" s="16">
        <v>1</v>
      </c>
      <c r="I3445" s="16">
        <v>1</v>
      </c>
      <c r="J3445" s="16">
        <v>1</v>
      </c>
      <c r="K3445" s="16">
        <v>1</v>
      </c>
      <c r="L3445" s="16">
        <v>1</v>
      </c>
      <c r="M3445" s="16">
        <v>1</v>
      </c>
    </row>
    <row r="3446" spans="2:13" x14ac:dyDescent="0.25">
      <c r="B3446">
        <v>92</v>
      </c>
      <c r="C3446" t="s">
        <v>502</v>
      </c>
      <c r="D3446">
        <v>2022</v>
      </c>
      <c r="E3446">
        <v>0</v>
      </c>
      <c r="F3446">
        <v>1000000</v>
      </c>
      <c r="G3446" s="16">
        <v>1</v>
      </c>
      <c r="H3446" s="16">
        <v>1</v>
      </c>
      <c r="I3446" s="16">
        <v>1</v>
      </c>
      <c r="J3446" s="16">
        <v>1</v>
      </c>
      <c r="K3446" s="16">
        <v>1</v>
      </c>
      <c r="L3446" s="16">
        <v>1</v>
      </c>
      <c r="M3446" s="16">
        <v>1</v>
      </c>
    </row>
    <row r="3447" spans="2:13" x14ac:dyDescent="0.25">
      <c r="B3447">
        <v>92</v>
      </c>
      <c r="C3447" t="s">
        <v>502</v>
      </c>
      <c r="D3447">
        <v>2023</v>
      </c>
      <c r="E3447">
        <v>0</v>
      </c>
      <c r="F3447">
        <v>1000000</v>
      </c>
      <c r="G3447" s="16">
        <v>1</v>
      </c>
      <c r="H3447" s="16">
        <v>1</v>
      </c>
      <c r="I3447" s="16">
        <v>1</v>
      </c>
      <c r="J3447" s="16">
        <v>1</v>
      </c>
      <c r="K3447" s="16">
        <v>1</v>
      </c>
      <c r="L3447" s="16">
        <v>1</v>
      </c>
      <c r="M3447" s="16">
        <v>1</v>
      </c>
    </row>
    <row r="3448" spans="2:13" x14ac:dyDescent="0.25">
      <c r="B3448">
        <v>92</v>
      </c>
      <c r="C3448" t="s">
        <v>502</v>
      </c>
      <c r="D3448">
        <v>2024</v>
      </c>
      <c r="E3448">
        <v>0</v>
      </c>
      <c r="F3448">
        <v>1000000</v>
      </c>
      <c r="G3448" s="16">
        <v>1</v>
      </c>
      <c r="H3448" s="16">
        <v>1</v>
      </c>
      <c r="I3448" s="16">
        <v>1</v>
      </c>
      <c r="J3448" s="16">
        <v>1</v>
      </c>
      <c r="K3448" s="16">
        <v>1</v>
      </c>
      <c r="L3448" s="16">
        <v>1</v>
      </c>
      <c r="M3448" s="16">
        <v>1</v>
      </c>
    </row>
    <row r="3449" spans="2:13" x14ac:dyDescent="0.25">
      <c r="B3449">
        <v>92</v>
      </c>
      <c r="C3449" t="s">
        <v>502</v>
      </c>
      <c r="D3449">
        <v>2025</v>
      </c>
      <c r="E3449">
        <v>0</v>
      </c>
      <c r="F3449">
        <v>1000000</v>
      </c>
      <c r="G3449" s="16">
        <v>1</v>
      </c>
      <c r="H3449" s="16">
        <v>1</v>
      </c>
      <c r="I3449" s="16">
        <v>1</v>
      </c>
      <c r="J3449" s="16">
        <v>1</v>
      </c>
      <c r="K3449" s="16">
        <v>1</v>
      </c>
      <c r="L3449" s="16">
        <v>1</v>
      </c>
      <c r="M3449" s="16">
        <v>1</v>
      </c>
    </row>
    <row r="3450" spans="2:13" x14ac:dyDescent="0.25">
      <c r="B3450">
        <v>92</v>
      </c>
      <c r="C3450" t="s">
        <v>502</v>
      </c>
      <c r="D3450">
        <v>2026</v>
      </c>
      <c r="E3450">
        <v>0</v>
      </c>
      <c r="F3450">
        <v>1000000</v>
      </c>
      <c r="G3450" s="16">
        <v>1</v>
      </c>
      <c r="H3450" s="16">
        <v>1</v>
      </c>
      <c r="I3450" s="16">
        <v>1</v>
      </c>
      <c r="J3450" s="16">
        <v>1</v>
      </c>
      <c r="K3450" s="16">
        <v>1</v>
      </c>
      <c r="L3450" s="16">
        <v>1</v>
      </c>
      <c r="M3450" s="16">
        <v>1</v>
      </c>
    </row>
    <row r="3451" spans="2:13" x14ac:dyDescent="0.25">
      <c r="B3451">
        <v>92</v>
      </c>
      <c r="C3451" t="s">
        <v>502</v>
      </c>
      <c r="D3451">
        <v>2027</v>
      </c>
      <c r="E3451">
        <v>0</v>
      </c>
      <c r="F3451">
        <v>1000000</v>
      </c>
      <c r="G3451" s="16">
        <v>1</v>
      </c>
      <c r="H3451" s="16">
        <v>1</v>
      </c>
      <c r="I3451" s="16">
        <v>1</v>
      </c>
      <c r="J3451" s="16">
        <v>1</v>
      </c>
      <c r="K3451" s="16">
        <v>1</v>
      </c>
      <c r="L3451" s="16">
        <v>1</v>
      </c>
      <c r="M3451" s="16">
        <v>1</v>
      </c>
    </row>
    <row r="3452" spans="2:13" x14ac:dyDescent="0.25">
      <c r="B3452">
        <v>92</v>
      </c>
      <c r="C3452" t="s">
        <v>502</v>
      </c>
      <c r="D3452">
        <v>2028</v>
      </c>
      <c r="E3452">
        <v>0</v>
      </c>
      <c r="F3452">
        <v>1000000</v>
      </c>
      <c r="G3452" s="16">
        <v>1</v>
      </c>
      <c r="H3452" s="16">
        <v>1</v>
      </c>
      <c r="I3452" s="16">
        <v>1</v>
      </c>
      <c r="J3452" s="16">
        <v>1</v>
      </c>
      <c r="K3452" s="16">
        <v>1</v>
      </c>
      <c r="L3452" s="16">
        <v>1</v>
      </c>
      <c r="M3452" s="16">
        <v>1</v>
      </c>
    </row>
    <row r="3453" spans="2:13" x14ac:dyDescent="0.25">
      <c r="B3453">
        <v>92</v>
      </c>
      <c r="C3453" t="s">
        <v>502</v>
      </c>
      <c r="D3453">
        <v>2029</v>
      </c>
      <c r="E3453">
        <v>0</v>
      </c>
      <c r="F3453">
        <v>1000000</v>
      </c>
      <c r="G3453" s="16">
        <v>1</v>
      </c>
      <c r="H3453" s="16">
        <v>1</v>
      </c>
      <c r="I3453" s="16">
        <v>1</v>
      </c>
      <c r="J3453" s="16">
        <v>1</v>
      </c>
      <c r="K3453" s="16">
        <v>1</v>
      </c>
      <c r="L3453" s="16">
        <v>1</v>
      </c>
      <c r="M3453" s="16">
        <v>1</v>
      </c>
    </row>
    <row r="3454" spans="2:13" x14ac:dyDescent="0.25">
      <c r="B3454">
        <v>92</v>
      </c>
      <c r="C3454" t="s">
        <v>502</v>
      </c>
      <c r="D3454">
        <v>2030</v>
      </c>
      <c r="E3454">
        <v>0</v>
      </c>
      <c r="F3454">
        <v>1000000</v>
      </c>
      <c r="G3454" s="16">
        <v>1</v>
      </c>
      <c r="H3454" s="16">
        <v>1</v>
      </c>
      <c r="I3454" s="16">
        <v>1</v>
      </c>
      <c r="J3454" s="16">
        <v>1</v>
      </c>
      <c r="K3454" s="16">
        <v>1</v>
      </c>
      <c r="L3454" s="16">
        <v>1</v>
      </c>
      <c r="M3454" s="16">
        <v>1</v>
      </c>
    </row>
    <row r="3455" spans="2:13" x14ac:dyDescent="0.25">
      <c r="B3455">
        <v>92</v>
      </c>
      <c r="C3455" t="s">
        <v>502</v>
      </c>
      <c r="D3455">
        <v>2031</v>
      </c>
      <c r="E3455">
        <v>0</v>
      </c>
      <c r="F3455">
        <v>1000000</v>
      </c>
      <c r="G3455" s="16">
        <v>1</v>
      </c>
      <c r="H3455" s="16">
        <v>1</v>
      </c>
      <c r="I3455" s="16">
        <v>1</v>
      </c>
      <c r="J3455" s="16">
        <v>1</v>
      </c>
      <c r="K3455" s="16">
        <v>1</v>
      </c>
      <c r="L3455" s="16">
        <v>1</v>
      </c>
      <c r="M3455" s="16">
        <v>1</v>
      </c>
    </row>
    <row r="3456" spans="2:13" x14ac:dyDescent="0.25">
      <c r="B3456">
        <v>92</v>
      </c>
      <c r="C3456" t="s">
        <v>502</v>
      </c>
      <c r="D3456">
        <v>2032</v>
      </c>
      <c r="E3456">
        <v>0</v>
      </c>
      <c r="F3456">
        <v>1000000</v>
      </c>
      <c r="G3456" s="16">
        <v>1</v>
      </c>
      <c r="H3456" s="16">
        <v>1</v>
      </c>
      <c r="I3456" s="16">
        <v>1</v>
      </c>
      <c r="J3456" s="16">
        <v>1</v>
      </c>
      <c r="K3456" s="16">
        <v>1</v>
      </c>
      <c r="L3456" s="16">
        <v>1</v>
      </c>
      <c r="M3456" s="16">
        <v>1</v>
      </c>
    </row>
    <row r="3457" spans="2:13" x14ac:dyDescent="0.25">
      <c r="B3457">
        <v>92</v>
      </c>
      <c r="C3457" t="s">
        <v>502</v>
      </c>
      <c r="D3457">
        <v>2033</v>
      </c>
      <c r="E3457">
        <v>0</v>
      </c>
      <c r="F3457">
        <v>1000000</v>
      </c>
      <c r="G3457" s="16">
        <v>1</v>
      </c>
      <c r="H3457" s="16">
        <v>1</v>
      </c>
      <c r="I3457" s="16">
        <v>1</v>
      </c>
      <c r="J3457" s="16">
        <v>1</v>
      </c>
      <c r="K3457" s="16">
        <v>1</v>
      </c>
      <c r="L3457" s="16">
        <v>1</v>
      </c>
      <c r="M3457" s="16">
        <v>1</v>
      </c>
    </row>
    <row r="3458" spans="2:13" x14ac:dyDescent="0.25">
      <c r="B3458">
        <v>92</v>
      </c>
      <c r="C3458" t="s">
        <v>502</v>
      </c>
      <c r="D3458">
        <v>2034</v>
      </c>
      <c r="E3458">
        <v>0</v>
      </c>
      <c r="F3458">
        <v>1000000</v>
      </c>
      <c r="G3458" s="16">
        <v>1</v>
      </c>
      <c r="H3458" s="16">
        <v>1</v>
      </c>
      <c r="I3458" s="16">
        <v>1</v>
      </c>
      <c r="J3458" s="16">
        <v>1</v>
      </c>
      <c r="K3458" s="16">
        <v>1</v>
      </c>
      <c r="L3458" s="16">
        <v>1</v>
      </c>
      <c r="M3458" s="16">
        <v>1</v>
      </c>
    </row>
    <row r="3459" spans="2:13" x14ac:dyDescent="0.25">
      <c r="B3459">
        <v>92</v>
      </c>
      <c r="C3459" t="s">
        <v>502</v>
      </c>
      <c r="D3459">
        <v>2035</v>
      </c>
      <c r="E3459">
        <v>0</v>
      </c>
      <c r="F3459">
        <v>1000000</v>
      </c>
      <c r="G3459" s="16">
        <v>1</v>
      </c>
      <c r="H3459" s="16">
        <v>1</v>
      </c>
      <c r="I3459" s="16">
        <v>1</v>
      </c>
      <c r="J3459" s="16">
        <v>1</v>
      </c>
      <c r="K3459" s="16">
        <v>1</v>
      </c>
      <c r="L3459" s="16">
        <v>1</v>
      </c>
      <c r="M3459" s="16">
        <v>1</v>
      </c>
    </row>
    <row r="3460" spans="2:13" x14ac:dyDescent="0.25">
      <c r="B3460">
        <v>92</v>
      </c>
      <c r="C3460" t="s">
        <v>502</v>
      </c>
      <c r="D3460">
        <v>2036</v>
      </c>
      <c r="E3460">
        <v>0</v>
      </c>
      <c r="F3460">
        <v>1000000</v>
      </c>
      <c r="G3460" s="16">
        <v>1</v>
      </c>
      <c r="H3460" s="16">
        <v>1</v>
      </c>
      <c r="I3460" s="16">
        <v>1</v>
      </c>
      <c r="J3460" s="16">
        <v>1</v>
      </c>
      <c r="K3460" s="16">
        <v>1</v>
      </c>
      <c r="L3460" s="16">
        <v>1</v>
      </c>
      <c r="M3460" s="16">
        <v>1</v>
      </c>
    </row>
    <row r="3461" spans="2:13" x14ac:dyDescent="0.25">
      <c r="B3461">
        <v>92</v>
      </c>
      <c r="C3461" t="s">
        <v>502</v>
      </c>
      <c r="D3461">
        <v>2037</v>
      </c>
      <c r="E3461">
        <v>0</v>
      </c>
      <c r="F3461">
        <v>1000000</v>
      </c>
      <c r="G3461" s="16">
        <v>1</v>
      </c>
      <c r="H3461" s="16">
        <v>1</v>
      </c>
      <c r="I3461" s="16">
        <v>1</v>
      </c>
      <c r="J3461" s="16">
        <v>1</v>
      </c>
      <c r="K3461" s="16">
        <v>1</v>
      </c>
      <c r="L3461" s="16">
        <v>1</v>
      </c>
      <c r="M3461" s="16">
        <v>1</v>
      </c>
    </row>
    <row r="3462" spans="2:13" x14ac:dyDescent="0.25">
      <c r="B3462">
        <v>92</v>
      </c>
      <c r="C3462" t="s">
        <v>502</v>
      </c>
      <c r="D3462">
        <v>2038</v>
      </c>
      <c r="E3462">
        <v>0</v>
      </c>
      <c r="F3462">
        <v>1000000</v>
      </c>
      <c r="G3462" s="16">
        <v>1</v>
      </c>
      <c r="H3462" s="16">
        <v>1</v>
      </c>
      <c r="I3462" s="16">
        <v>1</v>
      </c>
      <c r="J3462" s="16">
        <v>1</v>
      </c>
      <c r="K3462" s="16">
        <v>1</v>
      </c>
      <c r="L3462" s="16">
        <v>1</v>
      </c>
      <c r="M3462" s="16">
        <v>1</v>
      </c>
    </row>
    <row r="3463" spans="2:13" x14ac:dyDescent="0.25">
      <c r="B3463">
        <v>92</v>
      </c>
      <c r="C3463" t="s">
        <v>502</v>
      </c>
      <c r="D3463">
        <v>2039</v>
      </c>
      <c r="E3463">
        <v>0</v>
      </c>
      <c r="F3463">
        <v>1000000</v>
      </c>
      <c r="G3463" s="16">
        <v>1</v>
      </c>
      <c r="H3463" s="16">
        <v>1</v>
      </c>
      <c r="I3463" s="16">
        <v>1</v>
      </c>
      <c r="J3463" s="16">
        <v>1</v>
      </c>
      <c r="K3463" s="16">
        <v>1</v>
      </c>
      <c r="L3463" s="16">
        <v>1</v>
      </c>
      <c r="M3463" s="16">
        <v>1</v>
      </c>
    </row>
    <row r="3464" spans="2:13" x14ac:dyDescent="0.25">
      <c r="B3464">
        <v>92</v>
      </c>
      <c r="C3464" t="s">
        <v>502</v>
      </c>
      <c r="D3464">
        <v>2040</v>
      </c>
      <c r="E3464">
        <v>0</v>
      </c>
      <c r="F3464">
        <v>1000000</v>
      </c>
      <c r="G3464" s="16">
        <v>1</v>
      </c>
      <c r="H3464" s="16">
        <v>1</v>
      </c>
      <c r="I3464" s="16">
        <v>1</v>
      </c>
      <c r="J3464" s="16">
        <v>1</v>
      </c>
      <c r="K3464" s="16">
        <v>1</v>
      </c>
      <c r="L3464" s="16">
        <v>1</v>
      </c>
      <c r="M3464" s="16">
        <v>1</v>
      </c>
    </row>
    <row r="3465" spans="2:13" x14ac:dyDescent="0.25">
      <c r="B3465">
        <v>92</v>
      </c>
      <c r="C3465" t="s">
        <v>502</v>
      </c>
      <c r="D3465">
        <v>2041</v>
      </c>
      <c r="E3465">
        <v>0</v>
      </c>
      <c r="F3465">
        <v>1000000</v>
      </c>
      <c r="G3465" s="16">
        <v>1</v>
      </c>
      <c r="H3465" s="16">
        <v>1</v>
      </c>
      <c r="I3465" s="16">
        <v>1</v>
      </c>
      <c r="J3465" s="16">
        <v>1</v>
      </c>
      <c r="K3465" s="16">
        <v>1</v>
      </c>
      <c r="L3465" s="16">
        <v>1</v>
      </c>
      <c r="M3465" s="16">
        <v>1</v>
      </c>
    </row>
    <row r="3466" spans="2:13" x14ac:dyDescent="0.25">
      <c r="B3466">
        <v>92</v>
      </c>
      <c r="C3466" t="s">
        <v>502</v>
      </c>
      <c r="D3466">
        <v>2042</v>
      </c>
      <c r="E3466">
        <v>0</v>
      </c>
      <c r="F3466">
        <v>1000000</v>
      </c>
      <c r="G3466" s="16">
        <v>1</v>
      </c>
      <c r="H3466" s="16">
        <v>1</v>
      </c>
      <c r="I3466" s="16">
        <v>1</v>
      </c>
      <c r="J3466" s="16">
        <v>1</v>
      </c>
      <c r="K3466" s="16">
        <v>1</v>
      </c>
      <c r="L3466" s="16">
        <v>1</v>
      </c>
      <c r="M3466" s="16">
        <v>1</v>
      </c>
    </row>
    <row r="3467" spans="2:13" x14ac:dyDescent="0.25">
      <c r="B3467">
        <v>92</v>
      </c>
      <c r="C3467" t="s">
        <v>502</v>
      </c>
      <c r="D3467">
        <v>2043</v>
      </c>
      <c r="E3467">
        <v>0</v>
      </c>
      <c r="F3467">
        <v>1000000</v>
      </c>
      <c r="G3467" s="16">
        <v>1</v>
      </c>
      <c r="H3467" s="16">
        <v>1</v>
      </c>
      <c r="I3467" s="16">
        <v>1</v>
      </c>
      <c r="J3467" s="16">
        <v>1</v>
      </c>
      <c r="K3467" s="16">
        <v>1</v>
      </c>
      <c r="L3467" s="16">
        <v>1</v>
      </c>
      <c r="M3467" s="16">
        <v>1</v>
      </c>
    </row>
    <row r="3468" spans="2:13" x14ac:dyDescent="0.25">
      <c r="B3468">
        <v>92</v>
      </c>
      <c r="C3468" t="s">
        <v>502</v>
      </c>
      <c r="D3468">
        <v>2044</v>
      </c>
      <c r="E3468">
        <v>0</v>
      </c>
      <c r="F3468">
        <v>1000000</v>
      </c>
      <c r="G3468" s="16">
        <v>1</v>
      </c>
      <c r="H3468" s="16">
        <v>1</v>
      </c>
      <c r="I3468" s="16">
        <v>1</v>
      </c>
      <c r="J3468" s="16">
        <v>1</v>
      </c>
      <c r="K3468" s="16">
        <v>1</v>
      </c>
      <c r="L3468" s="16">
        <v>1</v>
      </c>
      <c r="M3468" s="16">
        <v>1</v>
      </c>
    </row>
    <row r="3469" spans="2:13" x14ac:dyDescent="0.25">
      <c r="B3469">
        <v>92</v>
      </c>
      <c r="C3469" t="s">
        <v>502</v>
      </c>
      <c r="D3469">
        <v>2045</v>
      </c>
      <c r="E3469">
        <v>0</v>
      </c>
      <c r="F3469">
        <v>1000000</v>
      </c>
      <c r="G3469" s="16">
        <v>1</v>
      </c>
      <c r="H3469" s="16">
        <v>1</v>
      </c>
      <c r="I3469" s="16">
        <v>1</v>
      </c>
      <c r="J3469" s="16">
        <v>1</v>
      </c>
      <c r="K3469" s="16">
        <v>1</v>
      </c>
      <c r="L3469" s="16">
        <v>1</v>
      </c>
      <c r="M3469" s="16">
        <v>1</v>
      </c>
    </row>
    <row r="3470" spans="2:13" x14ac:dyDescent="0.25">
      <c r="B3470">
        <v>92</v>
      </c>
      <c r="C3470" t="s">
        <v>502</v>
      </c>
      <c r="D3470">
        <v>2046</v>
      </c>
      <c r="E3470">
        <v>0</v>
      </c>
      <c r="F3470">
        <v>1000000</v>
      </c>
      <c r="G3470" s="16">
        <v>1</v>
      </c>
      <c r="H3470" s="16">
        <v>1</v>
      </c>
      <c r="I3470" s="16">
        <v>1</v>
      </c>
      <c r="J3470" s="16">
        <v>1</v>
      </c>
      <c r="K3470" s="16">
        <v>1</v>
      </c>
      <c r="L3470" s="16">
        <v>1</v>
      </c>
      <c r="M3470" s="16">
        <v>1</v>
      </c>
    </row>
    <row r="3471" spans="2:13" x14ac:dyDescent="0.25">
      <c r="B3471">
        <v>92</v>
      </c>
      <c r="C3471" t="s">
        <v>502</v>
      </c>
      <c r="D3471">
        <v>2047</v>
      </c>
      <c r="E3471">
        <v>0</v>
      </c>
      <c r="F3471">
        <v>1000000</v>
      </c>
      <c r="G3471" s="16">
        <v>1</v>
      </c>
      <c r="H3471" s="16">
        <v>1</v>
      </c>
      <c r="I3471" s="16">
        <v>1</v>
      </c>
      <c r="J3471" s="16">
        <v>1</v>
      </c>
      <c r="K3471" s="16">
        <v>1</v>
      </c>
      <c r="L3471" s="16">
        <v>1</v>
      </c>
      <c r="M3471" s="16">
        <v>1</v>
      </c>
    </row>
    <row r="3472" spans="2:13" x14ac:dyDescent="0.25">
      <c r="B3472">
        <v>92</v>
      </c>
      <c r="C3472" t="s">
        <v>502</v>
      </c>
      <c r="D3472">
        <v>2048</v>
      </c>
      <c r="E3472">
        <v>0</v>
      </c>
      <c r="F3472">
        <v>1000000</v>
      </c>
      <c r="G3472" s="16">
        <v>1</v>
      </c>
      <c r="H3472" s="16">
        <v>1</v>
      </c>
      <c r="I3472" s="16">
        <v>1</v>
      </c>
      <c r="J3472" s="16">
        <v>1</v>
      </c>
      <c r="K3472" s="16">
        <v>1</v>
      </c>
      <c r="L3472" s="16">
        <v>1</v>
      </c>
      <c r="M3472" s="16">
        <v>1</v>
      </c>
    </row>
    <row r="3473" spans="2:13" x14ac:dyDescent="0.25">
      <c r="B3473">
        <v>92</v>
      </c>
      <c r="C3473" t="s">
        <v>502</v>
      </c>
      <c r="D3473">
        <v>2049</v>
      </c>
      <c r="E3473">
        <v>0</v>
      </c>
      <c r="F3473">
        <v>1000000</v>
      </c>
      <c r="G3473" s="16">
        <v>1</v>
      </c>
      <c r="H3473" s="16">
        <v>1</v>
      </c>
      <c r="I3473" s="16">
        <v>1</v>
      </c>
      <c r="J3473" s="16">
        <v>1</v>
      </c>
      <c r="K3473" s="16">
        <v>1</v>
      </c>
      <c r="L3473" s="16">
        <v>1</v>
      </c>
      <c r="M3473" s="16">
        <v>1</v>
      </c>
    </row>
    <row r="3474" spans="2:13" x14ac:dyDescent="0.25">
      <c r="B3474">
        <v>92</v>
      </c>
      <c r="C3474" t="s">
        <v>502</v>
      </c>
      <c r="D3474">
        <v>2050</v>
      </c>
      <c r="E3474">
        <v>0</v>
      </c>
      <c r="F3474">
        <v>1000000</v>
      </c>
      <c r="G3474" s="16">
        <v>1</v>
      </c>
      <c r="H3474" s="16">
        <v>1</v>
      </c>
      <c r="I3474" s="16">
        <v>1</v>
      </c>
      <c r="J3474" s="16">
        <v>1</v>
      </c>
      <c r="K3474" s="16">
        <v>1</v>
      </c>
      <c r="L3474" s="16">
        <v>1</v>
      </c>
      <c r="M3474" s="16">
        <v>1</v>
      </c>
    </row>
  </sheetData>
  <pageMargins left="0.7" right="0.7" top="0.75" bottom="0.75" header="0.3" footer="0.3"/>
  <pageSetup paperSize="9" orientation="portrait" horizontalDpi="4294967293"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E0EB3-364C-4D0D-AF84-599E92EB0292}">
  <dimension ref="B2:BZ787"/>
  <sheetViews>
    <sheetView showGridLines="0" zoomScale="80" zoomScaleNormal="80" workbookViewId="0">
      <selection activeCell="B16" sqref="B16"/>
    </sheetView>
  </sheetViews>
  <sheetFormatPr defaultColWidth="9.140625" defaultRowHeight="15" x14ac:dyDescent="0.25"/>
  <cols>
    <col min="2" max="2" width="94.42578125" bestFit="1" customWidth="1"/>
    <col min="3" max="3" width="12.5703125" bestFit="1" customWidth="1"/>
    <col min="4" max="4" width="15.140625" bestFit="1" customWidth="1"/>
    <col min="5" max="5" width="12.85546875" bestFit="1" customWidth="1"/>
    <col min="6" max="6" width="7.42578125" bestFit="1" customWidth="1"/>
    <col min="7" max="7" width="13" bestFit="1" customWidth="1"/>
    <col min="8" max="8" width="37.5703125" bestFit="1" customWidth="1"/>
    <col min="9" max="9" width="17.140625" bestFit="1" customWidth="1"/>
    <col min="10" max="10" width="18.5703125" bestFit="1" customWidth="1"/>
    <col min="11" max="11" width="53.85546875" customWidth="1"/>
    <col min="12" max="12" width="26.140625" customWidth="1"/>
    <col min="13" max="13" width="16.140625" customWidth="1"/>
    <col min="14" max="14" width="13.5703125" customWidth="1"/>
    <col min="15" max="15" width="26.85546875" customWidth="1"/>
    <col min="16" max="16" width="15.42578125" customWidth="1"/>
    <col min="17" max="17" width="16.42578125" bestFit="1" customWidth="1"/>
    <col min="18" max="18" width="44.5703125" customWidth="1"/>
    <col min="19" max="19" width="37.85546875" customWidth="1"/>
    <col min="20" max="20" width="16.42578125" customWidth="1"/>
    <col min="21" max="21" width="14.85546875" customWidth="1"/>
    <col min="22" max="22" width="31.42578125" customWidth="1"/>
    <col min="23" max="23" width="17.42578125" customWidth="1"/>
    <col min="24" max="24" width="15" customWidth="1"/>
    <col min="25" max="25" width="19.85546875" customWidth="1"/>
    <col min="26" max="26" width="17.42578125" customWidth="1"/>
    <col min="27" max="27" width="17.85546875" customWidth="1"/>
    <col min="28" max="28" width="15.140625" customWidth="1"/>
    <col min="29" max="29" width="23.42578125" customWidth="1"/>
    <col min="30" max="30" width="19.85546875" customWidth="1"/>
    <col min="31" max="31" width="18.140625" customWidth="1"/>
    <col min="32" max="32" width="19.42578125" customWidth="1"/>
    <col min="33" max="33" width="21.85546875" customWidth="1"/>
    <col min="34" max="34" width="19.5703125" customWidth="1"/>
    <col min="35" max="35" width="26.42578125" customWidth="1"/>
    <col min="36" max="36" width="25" customWidth="1"/>
    <col min="37" max="37" width="28.42578125" customWidth="1"/>
    <col min="38" max="38" width="36.5703125" customWidth="1"/>
    <col min="39" max="39" width="26.42578125" customWidth="1"/>
    <col min="40" max="40" width="30.140625" customWidth="1"/>
    <col min="41" max="41" width="26.140625" customWidth="1"/>
    <col min="42" max="42" width="30.85546875" customWidth="1"/>
    <col min="43" max="43" width="29.140625" customWidth="1"/>
    <col min="44" max="44" width="32.85546875" customWidth="1"/>
    <col min="45" max="45" width="41.140625" customWidth="1"/>
    <col min="46" max="46" width="30.5703125" customWidth="1"/>
    <col min="47" max="47" width="34.42578125" customWidth="1"/>
    <col min="48" max="48" width="30.42578125" customWidth="1"/>
    <col min="49" max="49" width="24.5703125" customWidth="1"/>
    <col min="50" max="50" width="23" bestFit="1" customWidth="1"/>
    <col min="51" max="51" width="26.42578125" bestFit="1" customWidth="1"/>
    <col min="52" max="52" width="34.85546875" bestFit="1" customWidth="1"/>
    <col min="53" max="53" width="24.42578125" bestFit="1" customWidth="1"/>
    <col min="54" max="54" width="28.140625" bestFit="1" customWidth="1"/>
    <col min="55" max="55" width="24.140625" bestFit="1" customWidth="1"/>
    <col min="56" max="56" width="27.140625" bestFit="1" customWidth="1"/>
    <col min="57" max="57" width="25.5703125" bestFit="1" customWidth="1"/>
    <col min="58" max="58" width="29.140625" bestFit="1" customWidth="1"/>
    <col min="59" max="59" width="37.42578125" bestFit="1" customWidth="1"/>
    <col min="60" max="60" width="27.140625" bestFit="1" customWidth="1"/>
    <col min="61" max="61" width="31" bestFit="1" customWidth="1"/>
    <col min="62" max="62" width="26.85546875" bestFit="1" customWidth="1"/>
    <col min="63" max="63" width="20.42578125" bestFit="1" customWidth="1"/>
    <col min="64" max="64" width="18.5703125" bestFit="1" customWidth="1"/>
    <col min="65" max="65" width="22.140625" bestFit="1" customWidth="1"/>
    <col min="66" max="66" width="30.42578125" bestFit="1" customWidth="1"/>
    <col min="67" max="67" width="20.140625" bestFit="1" customWidth="1"/>
    <col min="68" max="68" width="24" bestFit="1" customWidth="1"/>
    <col min="69" max="69" width="19.85546875" bestFit="1" customWidth="1"/>
    <col min="70" max="70" width="21.42578125" bestFit="1" customWidth="1"/>
    <col min="71" max="71" width="19.5703125" bestFit="1" customWidth="1"/>
    <col min="72" max="72" width="23.140625" bestFit="1" customWidth="1"/>
    <col min="73" max="73" width="31.42578125" bestFit="1" customWidth="1"/>
    <col min="74" max="74" width="21.140625" bestFit="1" customWidth="1"/>
    <col min="75" max="75" width="25.140625" bestFit="1" customWidth="1"/>
    <col min="76" max="76" width="21" bestFit="1" customWidth="1"/>
    <col min="78" max="78" width="30.42578125" bestFit="1" customWidth="1"/>
  </cols>
  <sheetData>
    <row r="2" spans="2:76" ht="18" thickBot="1" x14ac:dyDescent="0.35">
      <c r="B2" s="6" t="s">
        <v>293</v>
      </c>
      <c r="C2" s="6"/>
      <c r="D2" s="6"/>
      <c r="E2" s="6"/>
      <c r="F2" s="6"/>
      <c r="G2" s="6"/>
      <c r="H2" s="6"/>
      <c r="I2" s="6"/>
    </row>
    <row r="3" spans="2:76" ht="15.75" thickTop="1" x14ac:dyDescent="0.25">
      <c r="B3" s="7" t="s">
        <v>294</v>
      </c>
      <c r="C3" s="17"/>
      <c r="D3" s="17"/>
      <c r="E3" s="17"/>
      <c r="F3" s="17"/>
      <c r="G3" s="17"/>
      <c r="H3" s="17"/>
      <c r="I3" s="17"/>
    </row>
    <row r="4" spans="2:76" x14ac:dyDescent="0.25">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row>
    <row r="5" spans="2:76" ht="18" thickBot="1" x14ac:dyDescent="0.35">
      <c r="B5" s="8" t="s">
        <v>3</v>
      </c>
      <c r="C5" s="8"/>
      <c r="D5" s="8"/>
      <c r="E5" s="8"/>
      <c r="F5" s="8"/>
      <c r="G5" s="8"/>
      <c r="H5" s="8"/>
      <c r="I5" s="8"/>
    </row>
    <row r="6" spans="2:76" ht="15.75" thickTop="1" x14ac:dyDescent="0.25"/>
    <row r="7" spans="2:76" x14ac:dyDescent="0.25">
      <c r="F7" s="4"/>
      <c r="K7" t="s">
        <v>577</v>
      </c>
      <c r="AI7" t="s">
        <v>578</v>
      </c>
    </row>
    <row r="8" spans="2:76" s="29" customFormat="1" ht="30" x14ac:dyDescent="0.25">
      <c r="B8" s="29" t="s">
        <v>298</v>
      </c>
      <c r="C8" s="29" t="s">
        <v>299</v>
      </c>
      <c r="D8" s="29" t="s">
        <v>300</v>
      </c>
      <c r="E8" s="29" t="s">
        <v>579</v>
      </c>
      <c r="F8" s="29" t="s">
        <v>301</v>
      </c>
      <c r="G8" s="29" t="s">
        <v>302</v>
      </c>
      <c r="H8" s="29" t="s">
        <v>303</v>
      </c>
      <c r="I8" s="29" t="s">
        <v>580</v>
      </c>
      <c r="J8" s="29" t="s">
        <v>581</v>
      </c>
      <c r="K8" s="63" t="s">
        <v>452</v>
      </c>
      <c r="L8" s="63" t="s">
        <v>456</v>
      </c>
      <c r="M8" s="63" t="s">
        <v>460</v>
      </c>
      <c r="N8" s="63" t="s">
        <v>464</v>
      </c>
      <c r="O8" s="63" t="s">
        <v>273</v>
      </c>
      <c r="P8" s="63" t="s">
        <v>469</v>
      </c>
      <c r="Q8" s="63" t="s">
        <v>473</v>
      </c>
      <c r="R8" s="63" t="s">
        <v>477</v>
      </c>
      <c r="S8" s="63" t="s">
        <v>481</v>
      </c>
      <c r="T8" s="63" t="s">
        <v>484</v>
      </c>
      <c r="U8" s="63" t="s">
        <v>487</v>
      </c>
      <c r="V8" s="63" t="s">
        <v>489</v>
      </c>
      <c r="W8" s="63" t="s">
        <v>492</v>
      </c>
      <c r="X8" s="63" t="s">
        <v>495</v>
      </c>
      <c r="Y8" s="63" t="s">
        <v>497</v>
      </c>
      <c r="Z8" s="63" t="s">
        <v>499</v>
      </c>
      <c r="AA8" s="63" t="s">
        <v>501</v>
      </c>
      <c r="AB8" s="63" t="s">
        <v>503</v>
      </c>
      <c r="AC8" s="63" t="s">
        <v>505</v>
      </c>
      <c r="AD8" s="63" t="s">
        <v>509</v>
      </c>
      <c r="AE8" s="63" t="s">
        <v>512</v>
      </c>
      <c r="AF8" s="63" t="s">
        <v>515</v>
      </c>
      <c r="AG8" s="63" t="s">
        <v>519</v>
      </c>
      <c r="AH8" s="63" t="s">
        <v>522</v>
      </c>
      <c r="AI8" s="63" t="s">
        <v>478</v>
      </c>
      <c r="AJ8" s="63" t="s">
        <v>485</v>
      </c>
      <c r="AK8" s="63" t="s">
        <v>490</v>
      </c>
      <c r="AL8" s="63" t="s">
        <v>482</v>
      </c>
      <c r="AM8" s="63" t="s">
        <v>488</v>
      </c>
      <c r="AN8" s="63" t="s">
        <v>493</v>
      </c>
      <c r="AO8" s="63" t="s">
        <v>496</v>
      </c>
      <c r="AP8" s="63" t="s">
        <v>516</v>
      </c>
      <c r="AQ8" s="63" t="s">
        <v>523</v>
      </c>
      <c r="AR8" s="63" t="s">
        <v>528</v>
      </c>
      <c r="AS8" s="63" t="s">
        <v>520</v>
      </c>
      <c r="AT8" s="63" t="s">
        <v>526</v>
      </c>
      <c r="AU8" s="63" t="s">
        <v>530</v>
      </c>
      <c r="AV8" s="63" t="s">
        <v>532</v>
      </c>
      <c r="AW8" s="63" t="s">
        <v>449</v>
      </c>
      <c r="AX8" s="63" t="s">
        <v>461</v>
      </c>
      <c r="AY8" s="63" t="s">
        <v>467</v>
      </c>
      <c r="AZ8" s="63" t="s">
        <v>457</v>
      </c>
      <c r="BA8" s="63" t="s">
        <v>465</v>
      </c>
      <c r="BB8" s="63" t="s">
        <v>471</v>
      </c>
      <c r="BC8" s="63" t="s">
        <v>474</v>
      </c>
      <c r="BD8" s="63" t="s">
        <v>550</v>
      </c>
      <c r="BE8" s="63" t="s">
        <v>553</v>
      </c>
      <c r="BF8" s="63" t="s">
        <v>557</v>
      </c>
      <c r="BG8" s="63" t="s">
        <v>552</v>
      </c>
      <c r="BH8" s="63" t="s">
        <v>555</v>
      </c>
      <c r="BI8" s="63" t="s">
        <v>558</v>
      </c>
      <c r="BJ8" s="63" t="s">
        <v>559</v>
      </c>
      <c r="BK8" s="63" t="s">
        <v>534</v>
      </c>
      <c r="BL8" s="63" t="s">
        <v>539</v>
      </c>
      <c r="BM8" s="63" t="s">
        <v>543</v>
      </c>
      <c r="BN8" s="63" t="s">
        <v>537</v>
      </c>
      <c r="BO8" s="63" t="s">
        <v>541</v>
      </c>
      <c r="BP8" s="63" t="s">
        <v>546</v>
      </c>
      <c r="BQ8" s="63" t="s">
        <v>548</v>
      </c>
      <c r="BR8" s="63" t="s">
        <v>498</v>
      </c>
      <c r="BS8" s="63" t="s">
        <v>502</v>
      </c>
      <c r="BT8" s="63" t="s">
        <v>506</v>
      </c>
      <c r="BU8" s="63" t="s">
        <v>500</v>
      </c>
      <c r="BV8" s="63" t="s">
        <v>504</v>
      </c>
      <c r="BW8" s="63" t="s">
        <v>510</v>
      </c>
      <c r="BX8" s="63" t="s">
        <v>513</v>
      </c>
    </row>
    <row r="9" spans="2:76" x14ac:dyDescent="0.25">
      <c r="B9">
        <v>285</v>
      </c>
      <c r="C9" t="s">
        <v>453</v>
      </c>
      <c r="D9" t="s">
        <v>582</v>
      </c>
      <c r="E9" t="s">
        <v>583</v>
      </c>
      <c r="H9" t="s">
        <v>478</v>
      </c>
      <c r="I9" t="s">
        <v>454</v>
      </c>
      <c r="J9" s="64">
        <v>0</v>
      </c>
      <c r="K9" s="64">
        <v>0</v>
      </c>
      <c r="L9" s="64">
        <v>0</v>
      </c>
      <c r="M9" s="64">
        <v>0</v>
      </c>
      <c r="N9" s="64">
        <v>0</v>
      </c>
      <c r="O9" s="64">
        <v>1</v>
      </c>
      <c r="P9" s="64">
        <v>1</v>
      </c>
      <c r="Q9" s="64">
        <v>1</v>
      </c>
      <c r="R9" s="64">
        <v>0</v>
      </c>
      <c r="S9" s="64">
        <v>0.125</v>
      </c>
      <c r="T9" s="64">
        <v>0</v>
      </c>
      <c r="U9" s="64">
        <v>0</v>
      </c>
      <c r="V9" s="64">
        <v>0</v>
      </c>
      <c r="W9" s="64">
        <v>0</v>
      </c>
      <c r="X9" s="64">
        <v>0</v>
      </c>
      <c r="Y9" s="64">
        <v>0</v>
      </c>
      <c r="Z9" s="64">
        <v>0</v>
      </c>
      <c r="AA9" s="64">
        <v>0</v>
      </c>
      <c r="AB9" s="64">
        <v>0</v>
      </c>
      <c r="AC9" s="64">
        <v>0</v>
      </c>
      <c r="AD9" s="64">
        <v>0</v>
      </c>
      <c r="AE9" s="64">
        <v>0</v>
      </c>
      <c r="AF9" s="64">
        <v>0</v>
      </c>
      <c r="AG9" s="64">
        <v>0</v>
      </c>
      <c r="AH9" s="64">
        <v>0</v>
      </c>
      <c r="AI9" s="65">
        <f>IF($H9=Table5[[#Headers],[Industrial Bio waste Boiler]],1,0)</f>
        <v>1</v>
      </c>
      <c r="AJ9" s="65">
        <f>IF($H9=Table5[[#Headers],[Industrial Bio waste CHP]],1,0)</f>
        <v>0</v>
      </c>
      <c r="AK9" s="65">
        <f>IF($H9=Table5[[#Headers],[Industrial Bio waste Furnace]],1,0)</f>
        <v>0</v>
      </c>
      <c r="AL9" s="65">
        <f>IF($H9=Table5[[#Headers],[Industrial Bio waste Cement/Lime Kiln]],1,0)</f>
        <v>0</v>
      </c>
      <c r="AM9" s="65">
        <f>IF($H9=Table5[[#Headers],[Industrial Bio waste Dryer]],1,0)</f>
        <v>0</v>
      </c>
      <c r="AN9" s="65">
        <f>IF($H9=Table5[[#Headers],[Industrial Bio waste Other Kiln]],1,0)</f>
        <v>0</v>
      </c>
      <c r="AO9" s="65">
        <f>IF($H9=Table5[[#Headers],[Industrial Bio waste Oven]],1,0)</f>
        <v>0</v>
      </c>
      <c r="AP9" s="65">
        <f>IF($H9=Table5[[#Headers],[Industrial Non-bio waste Boiler]],1,0)</f>
        <v>0</v>
      </c>
      <c r="AQ9" s="65">
        <f>IF($H9=Table5[[#Headers],[Industrial Non-bio waste CHP]],1,0)</f>
        <v>0</v>
      </c>
      <c r="AR9" s="65">
        <f>IF($H9=Table5[[#Headers],[Industrial Non-bio waste Furnace]],1,0)</f>
        <v>0</v>
      </c>
      <c r="AS9" s="65">
        <f>IF($H9=Table5[[#Headers],[Industrial Non-bio waste Cement/Lime Kiln]],1,0)</f>
        <v>0</v>
      </c>
      <c r="AT9" s="65">
        <f>IF($H9=Table5[[#Headers],[Industrial Non-bio waste Dryer]],1,0)</f>
        <v>0</v>
      </c>
      <c r="AU9" s="65">
        <f>IF($H9=Table5[[#Headers],[Industrial Non-bio waste Other Kiln]],1,0)</f>
        <v>0</v>
      </c>
      <c r="AV9" s="65">
        <f>IF($H9=Table5[[#Headers],[Industrial Non-bio waste Oven]],1,0)</f>
        <v>0</v>
      </c>
      <c r="AW9" s="65">
        <f>IF($H9=Table5[[#Headers],[Industrial Bio fuel Boiler]],1,0)</f>
        <v>0</v>
      </c>
      <c r="AX9" s="65">
        <f>IF($H9=Table5[[#Headers],[Industrial Bio fuel CHP]],1,0)</f>
        <v>0</v>
      </c>
      <c r="AY9" s="65">
        <f>IF($H9=Table5[[#Headers],[Industrial Bio fuel Furnace]],1,0)</f>
        <v>0</v>
      </c>
      <c r="AZ9" s="65">
        <f>IF($H9=Table5[[#Headers],[Industrial Bio fuel Cement/Lime Kiln]],1,0)</f>
        <v>0</v>
      </c>
      <c r="BA9" s="65">
        <f>IF($H9=Table5[[#Headers],[Industrial Bio fuel Dryer]],1,0)</f>
        <v>0</v>
      </c>
      <c r="BB9" s="65">
        <f>IF($H9=Table5[[#Headers],[Industrial Bio fuel Other Kiln]],1,0)</f>
        <v>0</v>
      </c>
      <c r="BC9" s="65">
        <f>IF($H9=Table5[[#Headers],[Industrial Bio fuel Oven]],1,0)</f>
        <v>0</v>
      </c>
      <c r="BD9" s="65">
        <f>IF($H9=Table5[[#Headers],[Industrial Solid Fuels Boiler]],1,0)</f>
        <v>0</v>
      </c>
      <c r="BE9" s="65">
        <f>IF($H9=Table5[[#Headers],[Industrial Solid Fuels CHP]],1,0)</f>
        <v>0</v>
      </c>
      <c r="BF9" s="65">
        <f>IF($H9=Table5[[#Headers],[Industrial Solid Fuels Furnace]],1,0)</f>
        <v>0</v>
      </c>
      <c r="BG9" s="65">
        <f>IF($H9=Table5[[#Headers],[Industrial Solid Fuels Cement/Lime Kiln]],1,0)</f>
        <v>0</v>
      </c>
      <c r="BH9" s="65">
        <f>IF($H9=Table5[[#Headers],[Industrial Solid Fuels Dryer]],1,0)</f>
        <v>0</v>
      </c>
      <c r="BI9" s="65">
        <f>IF($H9=Table5[[#Headers],[Industrial Solid Fuels Other Kiln]],1,0)</f>
        <v>0</v>
      </c>
      <c r="BJ9" s="65">
        <f>IF($H9=Table5[[#Headers],[Industrial Solid Fuels Oven]],1,0)</f>
        <v>0</v>
      </c>
      <c r="BK9" s="65">
        <f>IF($H9=Table5[[#Headers],[Industrial Oil Boiler]],1,0)</f>
        <v>0</v>
      </c>
      <c r="BL9" s="65">
        <f>IF($H9=Table5[[#Headers],[Industrial Oil CHP]],1,0)</f>
        <v>0</v>
      </c>
      <c r="BM9" s="65">
        <f>IF($H9=Table5[[#Headers],[Industrial Oil Furnace]],1,0)</f>
        <v>0</v>
      </c>
      <c r="BN9" s="65">
        <f>IF($H9=Table5[[#Headers],[Industrial Oil Cement/Lime Kiln]],1,0)</f>
        <v>0</v>
      </c>
      <c r="BO9" s="65">
        <f>IF($H9=Table5[[#Headers],[Industrial Oil Dryer]],1,0)</f>
        <v>0</v>
      </c>
      <c r="BP9" s="65">
        <f>IF($H9=Table5[[#Headers],[Industrial Oil Other Kiln]],1,0)</f>
        <v>0</v>
      </c>
      <c r="BQ9" s="65">
        <f>IF($H9=Table5[[#Headers],[Industrial Oil Oven]],1,0)</f>
        <v>0</v>
      </c>
      <c r="BR9" s="65">
        <f>IF($H9=Table5[[#Headers],[Industrial Gas Boiler]],1,0)</f>
        <v>0</v>
      </c>
      <c r="BS9" s="65">
        <f>IF($H9=Table5[[#Headers],[Industrial Gas CHP]],1,0)</f>
        <v>0</v>
      </c>
      <c r="BT9" s="65">
        <f>IF($H9=Table5[[#Headers],[Industrial Gas Furnace]],1,0)</f>
        <v>0</v>
      </c>
      <c r="BU9" s="65">
        <f>IF($H9=Table5[[#Headers],[Industrial Gas Cement/Lime Kiln]],1,0)</f>
        <v>0</v>
      </c>
      <c r="BV9" s="65">
        <f>IF($H9=Table5[[#Headers],[Industrial Gas Dryer]],1,0)</f>
        <v>0</v>
      </c>
      <c r="BW9" s="65">
        <f>IF($H9=Table5[[#Headers],[Industrial Gas Other Kiln]],1,0)</f>
        <v>0</v>
      </c>
      <c r="BX9" s="65">
        <f>IF($H9=Table5[[#Headers],[Industrial Gas Oven]],1,0)</f>
        <v>0</v>
      </c>
    </row>
    <row r="10" spans="2:76" x14ac:dyDescent="0.25">
      <c r="B10">
        <v>286</v>
      </c>
      <c r="C10" t="s">
        <v>453</v>
      </c>
      <c r="D10" t="s">
        <v>582</v>
      </c>
      <c r="E10" t="s">
        <v>583</v>
      </c>
      <c r="H10" t="s">
        <v>485</v>
      </c>
      <c r="I10" t="s">
        <v>454</v>
      </c>
      <c r="J10" s="64">
        <v>0</v>
      </c>
      <c r="K10" s="64">
        <v>0</v>
      </c>
      <c r="L10" s="64">
        <v>0</v>
      </c>
      <c r="M10" s="64">
        <v>0</v>
      </c>
      <c r="N10" s="64">
        <v>0</v>
      </c>
      <c r="O10" s="64">
        <v>0</v>
      </c>
      <c r="P10" s="64">
        <v>0</v>
      </c>
      <c r="Q10" s="64">
        <v>0</v>
      </c>
      <c r="R10" s="64">
        <v>0</v>
      </c>
      <c r="S10" s="64">
        <v>0</v>
      </c>
      <c r="T10" s="64">
        <v>1</v>
      </c>
      <c r="U10" s="64">
        <v>1</v>
      </c>
      <c r="V10" s="64">
        <v>1</v>
      </c>
      <c r="W10" s="64">
        <v>0</v>
      </c>
      <c r="X10" s="64">
        <v>0</v>
      </c>
      <c r="Y10" s="64">
        <v>0</v>
      </c>
      <c r="Z10" s="64">
        <v>0</v>
      </c>
      <c r="AA10" s="64">
        <v>0</v>
      </c>
      <c r="AB10" s="64">
        <v>0</v>
      </c>
      <c r="AC10" s="64">
        <v>0</v>
      </c>
      <c r="AD10" s="64">
        <v>0</v>
      </c>
      <c r="AE10" s="64">
        <v>0</v>
      </c>
      <c r="AF10" s="64">
        <v>0</v>
      </c>
      <c r="AG10" s="64">
        <v>0</v>
      </c>
      <c r="AH10" s="64">
        <v>0</v>
      </c>
      <c r="AI10" s="64">
        <f>IF($H10=Table5[[#Headers],[Industrial Bio waste Boiler]],1,0)</f>
        <v>0</v>
      </c>
      <c r="AJ10" s="64">
        <f>IF($H10=Table5[[#Headers],[Industrial Bio waste CHP]],1,0)</f>
        <v>1</v>
      </c>
      <c r="AK10" s="64">
        <f>IF($H10=Table5[[#Headers],[Industrial Bio waste Furnace]],1,0)</f>
        <v>0</v>
      </c>
      <c r="AL10" s="64">
        <f>IF($H10=Table5[[#Headers],[Industrial Bio waste Cement/Lime Kiln]],1,0)</f>
        <v>0</v>
      </c>
      <c r="AM10" s="64">
        <f>IF($H10=Table5[[#Headers],[Industrial Bio waste Dryer]],1,0)</f>
        <v>0</v>
      </c>
      <c r="AN10" s="64">
        <f>IF($H10=Table5[[#Headers],[Industrial Bio waste Other Kiln]],1,0)</f>
        <v>0</v>
      </c>
      <c r="AO10" s="64">
        <f>IF($H10=Table5[[#Headers],[Industrial Bio waste Oven]],1,0)</f>
        <v>0</v>
      </c>
      <c r="AP10" s="64">
        <f>IF($H10=Table5[[#Headers],[Industrial Non-bio waste Boiler]],1,0)</f>
        <v>0</v>
      </c>
      <c r="AQ10" s="64">
        <f>IF($H10=Table5[[#Headers],[Industrial Non-bio waste CHP]],1,0)</f>
        <v>0</v>
      </c>
      <c r="AR10" s="64">
        <f>IF($H10=Table5[[#Headers],[Industrial Non-bio waste Furnace]],1,0)</f>
        <v>0</v>
      </c>
      <c r="AS10" s="64">
        <f>IF($H10=Table5[[#Headers],[Industrial Non-bio waste Cement/Lime Kiln]],1,0)</f>
        <v>0</v>
      </c>
      <c r="AT10" s="64">
        <f>IF($H10=Table5[[#Headers],[Industrial Non-bio waste Dryer]],1,0)</f>
        <v>0</v>
      </c>
      <c r="AU10" s="64">
        <f>IF($H10=Table5[[#Headers],[Industrial Non-bio waste Other Kiln]],1,0)</f>
        <v>0</v>
      </c>
      <c r="AV10" s="64">
        <f>IF($H10=Table5[[#Headers],[Industrial Non-bio waste Oven]],1,0)</f>
        <v>0</v>
      </c>
      <c r="AW10" s="64">
        <f>IF($H10=Table5[[#Headers],[Industrial Bio fuel Boiler]],1,0)</f>
        <v>0</v>
      </c>
      <c r="AX10" s="64">
        <f>IF($H10=Table5[[#Headers],[Industrial Bio fuel CHP]],1,0)</f>
        <v>0</v>
      </c>
      <c r="AY10" s="64">
        <f>IF($H10=Table5[[#Headers],[Industrial Bio fuel Furnace]],1,0)</f>
        <v>0</v>
      </c>
      <c r="AZ10" s="64">
        <f>IF($H10=Table5[[#Headers],[Industrial Bio fuel Cement/Lime Kiln]],1,0)</f>
        <v>0</v>
      </c>
      <c r="BA10" s="64">
        <f>IF($H10=Table5[[#Headers],[Industrial Bio fuel Dryer]],1,0)</f>
        <v>0</v>
      </c>
      <c r="BB10" s="64">
        <f>IF($H10=Table5[[#Headers],[Industrial Bio fuel Other Kiln]],1,0)</f>
        <v>0</v>
      </c>
      <c r="BC10" s="64">
        <f>IF($H10=Table5[[#Headers],[Industrial Bio fuel Oven]],1,0)</f>
        <v>0</v>
      </c>
      <c r="BD10" s="64">
        <f>IF($H10=Table5[[#Headers],[Industrial Solid Fuels Boiler]],1,0)</f>
        <v>0</v>
      </c>
      <c r="BE10" s="64">
        <f>IF($H10=Table5[[#Headers],[Industrial Solid Fuels CHP]],1,0)</f>
        <v>0</v>
      </c>
      <c r="BF10" s="64">
        <f>IF($H10=Table5[[#Headers],[Industrial Solid Fuels Furnace]],1,0)</f>
        <v>0</v>
      </c>
      <c r="BG10" s="64">
        <f>IF($H10=Table5[[#Headers],[Industrial Solid Fuels Cement/Lime Kiln]],1,0)</f>
        <v>0</v>
      </c>
      <c r="BH10" s="64">
        <f>IF($H10=Table5[[#Headers],[Industrial Solid Fuels Dryer]],1,0)</f>
        <v>0</v>
      </c>
      <c r="BI10" s="64">
        <f>IF($H10=Table5[[#Headers],[Industrial Solid Fuels Other Kiln]],1,0)</f>
        <v>0</v>
      </c>
      <c r="BJ10" s="64">
        <f>IF($H10=Table5[[#Headers],[Industrial Solid Fuels Oven]],1,0)</f>
        <v>0</v>
      </c>
      <c r="BK10" s="64">
        <f>IF($H10=Table5[[#Headers],[Industrial Oil Boiler]],1,0)</f>
        <v>0</v>
      </c>
      <c r="BL10" s="64">
        <f>IF($H10=Table5[[#Headers],[Industrial Oil CHP]],1,0)</f>
        <v>0</v>
      </c>
      <c r="BM10" s="64">
        <f>IF($H10=Table5[[#Headers],[Industrial Oil Furnace]],1,0)</f>
        <v>0</v>
      </c>
      <c r="BN10" s="64">
        <f>IF($H10=Table5[[#Headers],[Industrial Oil Cement/Lime Kiln]],1,0)</f>
        <v>0</v>
      </c>
      <c r="BO10" s="64">
        <f>IF($H10=Table5[[#Headers],[Industrial Oil Dryer]],1,0)</f>
        <v>0</v>
      </c>
      <c r="BP10" s="64">
        <f>IF($H10=Table5[[#Headers],[Industrial Oil Other Kiln]],1,0)</f>
        <v>0</v>
      </c>
      <c r="BQ10" s="64">
        <f>IF($H10=Table5[[#Headers],[Industrial Oil Oven]],1,0)</f>
        <v>0</v>
      </c>
      <c r="BR10" s="64">
        <f>IF($H10=Table5[[#Headers],[Industrial Gas Boiler]],1,0)</f>
        <v>0</v>
      </c>
      <c r="BS10" s="64">
        <f>IF($H10=Table5[[#Headers],[Industrial Gas CHP]],1,0)</f>
        <v>0</v>
      </c>
      <c r="BT10" s="64">
        <f>IF($H10=Table5[[#Headers],[Industrial Gas Furnace]],1,0)</f>
        <v>0</v>
      </c>
      <c r="BU10" s="64">
        <f>IF($H10=Table5[[#Headers],[Industrial Gas Cement/Lime Kiln]],1,0)</f>
        <v>0</v>
      </c>
      <c r="BV10" s="64">
        <f>IF($H10=Table5[[#Headers],[Industrial Gas Dryer]],1,0)</f>
        <v>0</v>
      </c>
      <c r="BW10" s="64">
        <f>IF($H10=Table5[[#Headers],[Industrial Gas Other Kiln]],1,0)</f>
        <v>0</v>
      </c>
      <c r="BX10" s="64">
        <f>IF($H10=Table5[[#Headers],[Industrial Gas Oven]],1,0)</f>
        <v>0</v>
      </c>
    </row>
    <row r="11" spans="2:76" x14ac:dyDescent="0.25">
      <c r="B11">
        <v>287</v>
      </c>
      <c r="C11" t="s">
        <v>453</v>
      </c>
      <c r="D11" t="s">
        <v>582</v>
      </c>
      <c r="E11" t="s">
        <v>583</v>
      </c>
      <c r="H11" t="s">
        <v>490</v>
      </c>
      <c r="I11" t="s">
        <v>454</v>
      </c>
      <c r="J11" s="64">
        <v>0</v>
      </c>
      <c r="K11" s="64">
        <v>0</v>
      </c>
      <c r="L11" s="64">
        <v>0</v>
      </c>
      <c r="M11" s="64">
        <v>0</v>
      </c>
      <c r="N11" s="64">
        <v>0</v>
      </c>
      <c r="O11" s="64">
        <v>0</v>
      </c>
      <c r="P11" s="64">
        <v>0</v>
      </c>
      <c r="Q11" s="64">
        <v>0</v>
      </c>
      <c r="R11" s="64">
        <v>0</v>
      </c>
      <c r="S11" s="64">
        <v>0</v>
      </c>
      <c r="T11" s="64">
        <v>0</v>
      </c>
      <c r="U11" s="64">
        <v>0</v>
      </c>
      <c r="V11" s="64">
        <v>0</v>
      </c>
      <c r="W11" s="64">
        <v>0</v>
      </c>
      <c r="X11" s="64">
        <v>0</v>
      </c>
      <c r="Y11" s="64">
        <v>1</v>
      </c>
      <c r="Z11" s="64">
        <v>0</v>
      </c>
      <c r="AA11" s="64">
        <v>0</v>
      </c>
      <c r="AB11" s="64">
        <v>0</v>
      </c>
      <c r="AC11" s="64">
        <v>0</v>
      </c>
      <c r="AD11" s="64">
        <v>0</v>
      </c>
      <c r="AE11" s="64">
        <v>0</v>
      </c>
      <c r="AF11" s="64">
        <v>0</v>
      </c>
      <c r="AG11" s="64">
        <v>0</v>
      </c>
      <c r="AH11" s="64">
        <v>0</v>
      </c>
      <c r="AI11" s="64">
        <f>IF($H11=Table5[[#Headers],[Industrial Bio waste Boiler]],1,0)</f>
        <v>0</v>
      </c>
      <c r="AJ11" s="64">
        <f>IF($H11=Table5[[#Headers],[Industrial Bio waste CHP]],1,0)</f>
        <v>0</v>
      </c>
      <c r="AK11" s="64">
        <f>IF($H11=Table5[[#Headers],[Industrial Bio waste Furnace]],1,0)</f>
        <v>1</v>
      </c>
      <c r="AL11" s="64">
        <f>IF($H11=Table5[[#Headers],[Industrial Bio waste Cement/Lime Kiln]],1,0)</f>
        <v>0</v>
      </c>
      <c r="AM11" s="64">
        <f>IF($H11=Table5[[#Headers],[Industrial Bio waste Dryer]],1,0)</f>
        <v>0</v>
      </c>
      <c r="AN11" s="64">
        <f>IF($H11=Table5[[#Headers],[Industrial Bio waste Other Kiln]],1,0)</f>
        <v>0</v>
      </c>
      <c r="AO11" s="64">
        <f>IF($H11=Table5[[#Headers],[Industrial Bio waste Oven]],1,0)</f>
        <v>0</v>
      </c>
      <c r="AP11" s="64">
        <f>IF($H11=Table5[[#Headers],[Industrial Non-bio waste Boiler]],1,0)</f>
        <v>0</v>
      </c>
      <c r="AQ11" s="64">
        <f>IF($H11=Table5[[#Headers],[Industrial Non-bio waste CHP]],1,0)</f>
        <v>0</v>
      </c>
      <c r="AR11" s="64">
        <f>IF($H11=Table5[[#Headers],[Industrial Non-bio waste Furnace]],1,0)</f>
        <v>0</v>
      </c>
      <c r="AS11" s="64">
        <f>IF($H11=Table5[[#Headers],[Industrial Non-bio waste Cement/Lime Kiln]],1,0)</f>
        <v>0</v>
      </c>
      <c r="AT11" s="64">
        <f>IF($H11=Table5[[#Headers],[Industrial Non-bio waste Dryer]],1,0)</f>
        <v>0</v>
      </c>
      <c r="AU11" s="64">
        <f>IF($H11=Table5[[#Headers],[Industrial Non-bio waste Other Kiln]],1,0)</f>
        <v>0</v>
      </c>
      <c r="AV11" s="64">
        <f>IF($H11=Table5[[#Headers],[Industrial Non-bio waste Oven]],1,0)</f>
        <v>0</v>
      </c>
      <c r="AW11" s="64">
        <f>IF($H11=Table5[[#Headers],[Industrial Bio fuel Boiler]],1,0)</f>
        <v>0</v>
      </c>
      <c r="AX11" s="64">
        <f>IF($H11=Table5[[#Headers],[Industrial Bio fuel CHP]],1,0)</f>
        <v>0</v>
      </c>
      <c r="AY11" s="64">
        <f>IF($H11=Table5[[#Headers],[Industrial Bio fuel Furnace]],1,0)</f>
        <v>0</v>
      </c>
      <c r="AZ11" s="64">
        <f>IF($H11=Table5[[#Headers],[Industrial Bio fuel Cement/Lime Kiln]],1,0)</f>
        <v>0</v>
      </c>
      <c r="BA11" s="64">
        <f>IF($H11=Table5[[#Headers],[Industrial Bio fuel Dryer]],1,0)</f>
        <v>0</v>
      </c>
      <c r="BB11" s="64">
        <f>IF($H11=Table5[[#Headers],[Industrial Bio fuel Other Kiln]],1,0)</f>
        <v>0</v>
      </c>
      <c r="BC11" s="64">
        <f>IF($H11=Table5[[#Headers],[Industrial Bio fuel Oven]],1,0)</f>
        <v>0</v>
      </c>
      <c r="BD11" s="64">
        <f>IF($H11=Table5[[#Headers],[Industrial Solid Fuels Boiler]],1,0)</f>
        <v>0</v>
      </c>
      <c r="BE11" s="64">
        <f>IF($H11=Table5[[#Headers],[Industrial Solid Fuels CHP]],1,0)</f>
        <v>0</v>
      </c>
      <c r="BF11" s="64">
        <f>IF($H11=Table5[[#Headers],[Industrial Solid Fuels Furnace]],1,0)</f>
        <v>0</v>
      </c>
      <c r="BG11" s="64">
        <f>IF($H11=Table5[[#Headers],[Industrial Solid Fuels Cement/Lime Kiln]],1,0)</f>
        <v>0</v>
      </c>
      <c r="BH11" s="64">
        <f>IF($H11=Table5[[#Headers],[Industrial Solid Fuels Dryer]],1,0)</f>
        <v>0</v>
      </c>
      <c r="BI11" s="64">
        <f>IF($H11=Table5[[#Headers],[Industrial Solid Fuels Other Kiln]],1,0)</f>
        <v>0</v>
      </c>
      <c r="BJ11" s="64">
        <f>IF($H11=Table5[[#Headers],[Industrial Solid Fuels Oven]],1,0)</f>
        <v>0</v>
      </c>
      <c r="BK11" s="64">
        <f>IF($H11=Table5[[#Headers],[Industrial Oil Boiler]],1,0)</f>
        <v>0</v>
      </c>
      <c r="BL11" s="64">
        <f>IF($H11=Table5[[#Headers],[Industrial Oil CHP]],1,0)</f>
        <v>0</v>
      </c>
      <c r="BM11" s="64">
        <f>IF($H11=Table5[[#Headers],[Industrial Oil Furnace]],1,0)</f>
        <v>0</v>
      </c>
      <c r="BN11" s="64">
        <f>IF($H11=Table5[[#Headers],[Industrial Oil Cement/Lime Kiln]],1,0)</f>
        <v>0</v>
      </c>
      <c r="BO11" s="64">
        <f>IF($H11=Table5[[#Headers],[Industrial Oil Dryer]],1,0)</f>
        <v>0</v>
      </c>
      <c r="BP11" s="64">
        <f>IF($H11=Table5[[#Headers],[Industrial Oil Other Kiln]],1,0)</f>
        <v>0</v>
      </c>
      <c r="BQ11" s="64">
        <f>IF($H11=Table5[[#Headers],[Industrial Oil Oven]],1,0)</f>
        <v>0</v>
      </c>
      <c r="BR11" s="64">
        <f>IF($H11=Table5[[#Headers],[Industrial Gas Boiler]],1,0)</f>
        <v>0</v>
      </c>
      <c r="BS11" s="64">
        <f>IF($H11=Table5[[#Headers],[Industrial Gas CHP]],1,0)</f>
        <v>0</v>
      </c>
      <c r="BT11" s="64">
        <f>IF($H11=Table5[[#Headers],[Industrial Gas Furnace]],1,0)</f>
        <v>0</v>
      </c>
      <c r="BU11" s="64">
        <f>IF($H11=Table5[[#Headers],[Industrial Gas Cement/Lime Kiln]],1,0)</f>
        <v>0</v>
      </c>
      <c r="BV11" s="64">
        <f>IF($H11=Table5[[#Headers],[Industrial Gas Dryer]],1,0)</f>
        <v>0</v>
      </c>
      <c r="BW11" s="64">
        <f>IF($H11=Table5[[#Headers],[Industrial Gas Other Kiln]],1,0)</f>
        <v>0</v>
      </c>
      <c r="BX11" s="64">
        <f>IF($H11=Table5[[#Headers],[Industrial Gas Oven]],1,0)</f>
        <v>0</v>
      </c>
    </row>
    <row r="12" spans="2:76" x14ac:dyDescent="0.25">
      <c r="B12">
        <v>288</v>
      </c>
      <c r="C12" t="s">
        <v>453</v>
      </c>
      <c r="D12" t="s">
        <v>584</v>
      </c>
      <c r="E12" t="s">
        <v>583</v>
      </c>
      <c r="H12" t="s">
        <v>482</v>
      </c>
      <c r="I12" t="s">
        <v>454</v>
      </c>
      <c r="J12" s="64">
        <v>0.8166913745845078</v>
      </c>
      <c r="K12" s="64">
        <v>1</v>
      </c>
      <c r="L12" s="64">
        <v>0</v>
      </c>
      <c r="M12" s="64">
        <v>0</v>
      </c>
      <c r="N12" s="64">
        <v>0</v>
      </c>
      <c r="O12" s="64">
        <v>0</v>
      </c>
      <c r="P12" s="64">
        <v>0</v>
      </c>
      <c r="Q12" s="64">
        <v>0</v>
      </c>
      <c r="R12" s="64">
        <v>0</v>
      </c>
      <c r="S12" s="64">
        <v>0</v>
      </c>
      <c r="T12" s="64">
        <v>0</v>
      </c>
      <c r="U12" s="64">
        <v>0</v>
      </c>
      <c r="V12" s="64">
        <v>0</v>
      </c>
      <c r="W12" s="64">
        <v>0</v>
      </c>
      <c r="X12" s="64">
        <v>0</v>
      </c>
      <c r="Y12" s="64">
        <v>0</v>
      </c>
      <c r="Z12" s="64">
        <v>0</v>
      </c>
      <c r="AA12" s="64">
        <v>0</v>
      </c>
      <c r="AB12" s="64">
        <v>0</v>
      </c>
      <c r="AC12" s="64">
        <v>0</v>
      </c>
      <c r="AD12" s="64">
        <v>0</v>
      </c>
      <c r="AE12" s="64">
        <v>0</v>
      </c>
      <c r="AF12" s="64">
        <v>0</v>
      </c>
      <c r="AG12" s="64">
        <v>0</v>
      </c>
      <c r="AH12" s="64">
        <v>0</v>
      </c>
      <c r="AI12" s="64">
        <f>IF($H12=Table5[[#Headers],[Industrial Bio waste Boiler]],1,0)</f>
        <v>0</v>
      </c>
      <c r="AJ12" s="64">
        <f>IF($H12=Table5[[#Headers],[Industrial Bio waste CHP]],1,0)</f>
        <v>0</v>
      </c>
      <c r="AK12" s="64">
        <f>IF($H12=Table5[[#Headers],[Industrial Bio waste Furnace]],1,0)</f>
        <v>0</v>
      </c>
      <c r="AL12" s="64">
        <f>IF($H12=Table5[[#Headers],[Industrial Bio waste Cement/Lime Kiln]],1,0)</f>
        <v>1</v>
      </c>
      <c r="AM12" s="64">
        <f>IF($H12=Table5[[#Headers],[Industrial Bio waste Dryer]],1,0)</f>
        <v>0</v>
      </c>
      <c r="AN12" s="64">
        <f>IF($H12=Table5[[#Headers],[Industrial Bio waste Other Kiln]],1,0)</f>
        <v>0</v>
      </c>
      <c r="AO12" s="64">
        <f>IF($H12=Table5[[#Headers],[Industrial Bio waste Oven]],1,0)</f>
        <v>0</v>
      </c>
      <c r="AP12" s="64">
        <f>IF($H12=Table5[[#Headers],[Industrial Non-bio waste Boiler]],1,0)</f>
        <v>0</v>
      </c>
      <c r="AQ12" s="64">
        <f>IF($H12=Table5[[#Headers],[Industrial Non-bio waste CHP]],1,0)</f>
        <v>0</v>
      </c>
      <c r="AR12" s="64">
        <f>IF($H12=Table5[[#Headers],[Industrial Non-bio waste Furnace]],1,0)</f>
        <v>0</v>
      </c>
      <c r="AS12" s="64">
        <f>IF($H12=Table5[[#Headers],[Industrial Non-bio waste Cement/Lime Kiln]],1,0)</f>
        <v>0</v>
      </c>
      <c r="AT12" s="64">
        <f>IF($H12=Table5[[#Headers],[Industrial Non-bio waste Dryer]],1,0)</f>
        <v>0</v>
      </c>
      <c r="AU12" s="64">
        <f>IF($H12=Table5[[#Headers],[Industrial Non-bio waste Other Kiln]],1,0)</f>
        <v>0</v>
      </c>
      <c r="AV12" s="64">
        <f>IF($H12=Table5[[#Headers],[Industrial Non-bio waste Oven]],1,0)</f>
        <v>0</v>
      </c>
      <c r="AW12" s="64">
        <f>IF($H12=Table5[[#Headers],[Industrial Bio fuel Boiler]],1,0)</f>
        <v>0</v>
      </c>
      <c r="AX12" s="64">
        <f>IF($H12=Table5[[#Headers],[Industrial Bio fuel CHP]],1,0)</f>
        <v>0</v>
      </c>
      <c r="AY12" s="64">
        <f>IF($H12=Table5[[#Headers],[Industrial Bio fuel Furnace]],1,0)</f>
        <v>0</v>
      </c>
      <c r="AZ12" s="64">
        <f>IF($H12=Table5[[#Headers],[Industrial Bio fuel Cement/Lime Kiln]],1,0)</f>
        <v>0</v>
      </c>
      <c r="BA12" s="64">
        <f>IF($H12=Table5[[#Headers],[Industrial Bio fuel Dryer]],1,0)</f>
        <v>0</v>
      </c>
      <c r="BB12" s="64">
        <f>IF($H12=Table5[[#Headers],[Industrial Bio fuel Other Kiln]],1,0)</f>
        <v>0</v>
      </c>
      <c r="BC12" s="64">
        <f>IF($H12=Table5[[#Headers],[Industrial Bio fuel Oven]],1,0)</f>
        <v>0</v>
      </c>
      <c r="BD12" s="64">
        <f>IF($H12=Table5[[#Headers],[Industrial Solid Fuels Boiler]],1,0)</f>
        <v>0</v>
      </c>
      <c r="BE12" s="64">
        <f>IF($H12=Table5[[#Headers],[Industrial Solid Fuels CHP]],1,0)</f>
        <v>0</v>
      </c>
      <c r="BF12" s="64">
        <f>IF($H12=Table5[[#Headers],[Industrial Solid Fuels Furnace]],1,0)</f>
        <v>0</v>
      </c>
      <c r="BG12" s="64">
        <f>IF($H12=Table5[[#Headers],[Industrial Solid Fuels Cement/Lime Kiln]],1,0)</f>
        <v>0</v>
      </c>
      <c r="BH12" s="64">
        <f>IF($H12=Table5[[#Headers],[Industrial Solid Fuels Dryer]],1,0)</f>
        <v>0</v>
      </c>
      <c r="BI12" s="64">
        <f>IF($H12=Table5[[#Headers],[Industrial Solid Fuels Other Kiln]],1,0)</f>
        <v>0</v>
      </c>
      <c r="BJ12" s="64">
        <f>IF($H12=Table5[[#Headers],[Industrial Solid Fuels Oven]],1,0)</f>
        <v>0</v>
      </c>
      <c r="BK12" s="64">
        <f>IF($H12=Table5[[#Headers],[Industrial Oil Boiler]],1,0)</f>
        <v>0</v>
      </c>
      <c r="BL12" s="64">
        <f>IF($H12=Table5[[#Headers],[Industrial Oil CHP]],1,0)</f>
        <v>0</v>
      </c>
      <c r="BM12" s="64">
        <f>IF($H12=Table5[[#Headers],[Industrial Oil Furnace]],1,0)</f>
        <v>0</v>
      </c>
      <c r="BN12" s="64">
        <f>IF($H12=Table5[[#Headers],[Industrial Oil Cement/Lime Kiln]],1,0)</f>
        <v>0</v>
      </c>
      <c r="BO12" s="64">
        <f>IF($H12=Table5[[#Headers],[Industrial Oil Dryer]],1,0)</f>
        <v>0</v>
      </c>
      <c r="BP12" s="64">
        <f>IF($H12=Table5[[#Headers],[Industrial Oil Other Kiln]],1,0)</f>
        <v>0</v>
      </c>
      <c r="BQ12" s="64">
        <f>IF($H12=Table5[[#Headers],[Industrial Oil Oven]],1,0)</f>
        <v>0</v>
      </c>
      <c r="BR12" s="64">
        <f>IF($H12=Table5[[#Headers],[Industrial Gas Boiler]],1,0)</f>
        <v>0</v>
      </c>
      <c r="BS12" s="64">
        <f>IF($H12=Table5[[#Headers],[Industrial Gas CHP]],1,0)</f>
        <v>0</v>
      </c>
      <c r="BT12" s="64">
        <f>IF($H12=Table5[[#Headers],[Industrial Gas Furnace]],1,0)</f>
        <v>0</v>
      </c>
      <c r="BU12" s="64">
        <f>IF($H12=Table5[[#Headers],[Industrial Gas Cement/Lime Kiln]],1,0)</f>
        <v>0</v>
      </c>
      <c r="BV12" s="64">
        <f>IF($H12=Table5[[#Headers],[Industrial Gas Dryer]],1,0)</f>
        <v>0</v>
      </c>
      <c r="BW12" s="64">
        <f>IF($H12=Table5[[#Headers],[Industrial Gas Other Kiln]],1,0)</f>
        <v>0</v>
      </c>
      <c r="BX12" s="64">
        <f>IF($H12=Table5[[#Headers],[Industrial Gas Oven]],1,0)</f>
        <v>0</v>
      </c>
    </row>
    <row r="13" spans="2:76" x14ac:dyDescent="0.25">
      <c r="B13">
        <v>289</v>
      </c>
      <c r="C13" t="s">
        <v>453</v>
      </c>
      <c r="D13" t="s">
        <v>584</v>
      </c>
      <c r="E13" t="s">
        <v>583</v>
      </c>
      <c r="H13" t="s">
        <v>490</v>
      </c>
      <c r="I13" t="s">
        <v>454</v>
      </c>
      <c r="J13" s="64">
        <v>0</v>
      </c>
      <c r="K13" s="64">
        <v>0</v>
      </c>
      <c r="L13" s="64">
        <v>0</v>
      </c>
      <c r="M13" s="64">
        <v>0</v>
      </c>
      <c r="N13" s="64">
        <v>0</v>
      </c>
      <c r="O13" s="64">
        <v>0</v>
      </c>
      <c r="P13" s="64">
        <v>0</v>
      </c>
      <c r="Q13" s="64">
        <v>0</v>
      </c>
      <c r="R13" s="64">
        <v>0</v>
      </c>
      <c r="S13" s="64">
        <v>0</v>
      </c>
      <c r="T13" s="64">
        <v>0</v>
      </c>
      <c r="U13" s="64">
        <v>0</v>
      </c>
      <c r="V13" s="64">
        <v>0</v>
      </c>
      <c r="W13" s="64">
        <v>0</v>
      </c>
      <c r="X13" s="64">
        <v>0</v>
      </c>
      <c r="Y13" s="64">
        <v>1</v>
      </c>
      <c r="Z13" s="64">
        <v>0</v>
      </c>
      <c r="AA13" s="64">
        <v>0</v>
      </c>
      <c r="AB13" s="64">
        <v>0</v>
      </c>
      <c r="AC13" s="64">
        <v>0</v>
      </c>
      <c r="AD13" s="64">
        <v>0</v>
      </c>
      <c r="AE13" s="64">
        <v>0</v>
      </c>
      <c r="AF13" s="64">
        <v>0</v>
      </c>
      <c r="AG13" s="64">
        <v>0</v>
      </c>
      <c r="AH13" s="64">
        <v>0</v>
      </c>
      <c r="AI13" s="64">
        <f>IF($H13=Table5[[#Headers],[Industrial Bio waste Boiler]],1,0)</f>
        <v>0</v>
      </c>
      <c r="AJ13" s="64">
        <f>IF($H13=Table5[[#Headers],[Industrial Bio waste CHP]],1,0)</f>
        <v>0</v>
      </c>
      <c r="AK13" s="64">
        <f>IF($H13=Table5[[#Headers],[Industrial Bio waste Furnace]],1,0)</f>
        <v>1</v>
      </c>
      <c r="AL13" s="64">
        <f>IF($H13=Table5[[#Headers],[Industrial Bio waste Cement/Lime Kiln]],1,0)</f>
        <v>0</v>
      </c>
      <c r="AM13" s="64">
        <f>IF($H13=Table5[[#Headers],[Industrial Bio waste Dryer]],1,0)</f>
        <v>0</v>
      </c>
      <c r="AN13" s="64">
        <f>IF($H13=Table5[[#Headers],[Industrial Bio waste Other Kiln]],1,0)</f>
        <v>0</v>
      </c>
      <c r="AO13" s="64">
        <f>IF($H13=Table5[[#Headers],[Industrial Bio waste Oven]],1,0)</f>
        <v>0</v>
      </c>
      <c r="AP13" s="64">
        <f>IF($H13=Table5[[#Headers],[Industrial Non-bio waste Boiler]],1,0)</f>
        <v>0</v>
      </c>
      <c r="AQ13" s="64">
        <f>IF($H13=Table5[[#Headers],[Industrial Non-bio waste CHP]],1,0)</f>
        <v>0</v>
      </c>
      <c r="AR13" s="64">
        <f>IF($H13=Table5[[#Headers],[Industrial Non-bio waste Furnace]],1,0)</f>
        <v>0</v>
      </c>
      <c r="AS13" s="64">
        <f>IF($H13=Table5[[#Headers],[Industrial Non-bio waste Cement/Lime Kiln]],1,0)</f>
        <v>0</v>
      </c>
      <c r="AT13" s="64">
        <f>IF($H13=Table5[[#Headers],[Industrial Non-bio waste Dryer]],1,0)</f>
        <v>0</v>
      </c>
      <c r="AU13" s="64">
        <f>IF($H13=Table5[[#Headers],[Industrial Non-bio waste Other Kiln]],1,0)</f>
        <v>0</v>
      </c>
      <c r="AV13" s="64">
        <f>IF($H13=Table5[[#Headers],[Industrial Non-bio waste Oven]],1,0)</f>
        <v>0</v>
      </c>
      <c r="AW13" s="64">
        <f>IF($H13=Table5[[#Headers],[Industrial Bio fuel Boiler]],1,0)</f>
        <v>0</v>
      </c>
      <c r="AX13" s="64">
        <f>IF($H13=Table5[[#Headers],[Industrial Bio fuel CHP]],1,0)</f>
        <v>0</v>
      </c>
      <c r="AY13" s="64">
        <f>IF($H13=Table5[[#Headers],[Industrial Bio fuel Furnace]],1,0)</f>
        <v>0</v>
      </c>
      <c r="AZ13" s="64">
        <f>IF($H13=Table5[[#Headers],[Industrial Bio fuel Cement/Lime Kiln]],1,0)</f>
        <v>0</v>
      </c>
      <c r="BA13" s="64">
        <f>IF($H13=Table5[[#Headers],[Industrial Bio fuel Dryer]],1,0)</f>
        <v>0</v>
      </c>
      <c r="BB13" s="64">
        <f>IF($H13=Table5[[#Headers],[Industrial Bio fuel Other Kiln]],1,0)</f>
        <v>0</v>
      </c>
      <c r="BC13" s="64">
        <f>IF($H13=Table5[[#Headers],[Industrial Bio fuel Oven]],1,0)</f>
        <v>0</v>
      </c>
      <c r="BD13" s="64">
        <f>IF($H13=Table5[[#Headers],[Industrial Solid Fuels Boiler]],1,0)</f>
        <v>0</v>
      </c>
      <c r="BE13" s="64">
        <f>IF($H13=Table5[[#Headers],[Industrial Solid Fuels CHP]],1,0)</f>
        <v>0</v>
      </c>
      <c r="BF13" s="64">
        <f>IF($H13=Table5[[#Headers],[Industrial Solid Fuels Furnace]],1,0)</f>
        <v>0</v>
      </c>
      <c r="BG13" s="64">
        <f>IF($H13=Table5[[#Headers],[Industrial Solid Fuels Cement/Lime Kiln]],1,0)</f>
        <v>0</v>
      </c>
      <c r="BH13" s="64">
        <f>IF($H13=Table5[[#Headers],[Industrial Solid Fuels Dryer]],1,0)</f>
        <v>0</v>
      </c>
      <c r="BI13" s="64">
        <f>IF($H13=Table5[[#Headers],[Industrial Solid Fuels Other Kiln]],1,0)</f>
        <v>0</v>
      </c>
      <c r="BJ13" s="64">
        <f>IF($H13=Table5[[#Headers],[Industrial Solid Fuels Oven]],1,0)</f>
        <v>0</v>
      </c>
      <c r="BK13" s="64">
        <f>IF($H13=Table5[[#Headers],[Industrial Oil Boiler]],1,0)</f>
        <v>0</v>
      </c>
      <c r="BL13" s="64">
        <f>IF($H13=Table5[[#Headers],[Industrial Oil CHP]],1,0)</f>
        <v>0</v>
      </c>
      <c r="BM13" s="64">
        <f>IF($H13=Table5[[#Headers],[Industrial Oil Furnace]],1,0)</f>
        <v>0</v>
      </c>
      <c r="BN13" s="64">
        <f>IF($H13=Table5[[#Headers],[Industrial Oil Cement/Lime Kiln]],1,0)</f>
        <v>0</v>
      </c>
      <c r="BO13" s="64">
        <f>IF($H13=Table5[[#Headers],[Industrial Oil Dryer]],1,0)</f>
        <v>0</v>
      </c>
      <c r="BP13" s="64">
        <f>IF($H13=Table5[[#Headers],[Industrial Oil Other Kiln]],1,0)</f>
        <v>0</v>
      </c>
      <c r="BQ13" s="64">
        <f>IF($H13=Table5[[#Headers],[Industrial Oil Oven]],1,0)</f>
        <v>0</v>
      </c>
      <c r="BR13" s="64">
        <f>IF($H13=Table5[[#Headers],[Industrial Gas Boiler]],1,0)</f>
        <v>0</v>
      </c>
      <c r="BS13" s="64">
        <f>IF($H13=Table5[[#Headers],[Industrial Gas CHP]],1,0)</f>
        <v>0</v>
      </c>
      <c r="BT13" s="64">
        <f>IF($H13=Table5[[#Headers],[Industrial Gas Furnace]],1,0)</f>
        <v>0</v>
      </c>
      <c r="BU13" s="64">
        <f>IF($H13=Table5[[#Headers],[Industrial Gas Cement/Lime Kiln]],1,0)</f>
        <v>0</v>
      </c>
      <c r="BV13" s="64">
        <f>IF($H13=Table5[[#Headers],[Industrial Gas Dryer]],1,0)</f>
        <v>0</v>
      </c>
      <c r="BW13" s="64">
        <f>IF($H13=Table5[[#Headers],[Industrial Gas Other Kiln]],1,0)</f>
        <v>0</v>
      </c>
      <c r="BX13" s="64">
        <f>IF($H13=Table5[[#Headers],[Industrial Gas Oven]],1,0)</f>
        <v>0</v>
      </c>
    </row>
    <row r="14" spans="2:76" x14ac:dyDescent="0.25">
      <c r="B14">
        <v>290</v>
      </c>
      <c r="C14" t="s">
        <v>453</v>
      </c>
      <c r="D14" t="s">
        <v>584</v>
      </c>
      <c r="E14" t="s">
        <v>583</v>
      </c>
      <c r="H14" t="s">
        <v>488</v>
      </c>
      <c r="I14" t="s">
        <v>454</v>
      </c>
      <c r="J14" s="64">
        <v>0.8166913745845078</v>
      </c>
      <c r="K14" s="64">
        <v>0</v>
      </c>
      <c r="L14" s="64">
        <v>0</v>
      </c>
      <c r="M14" s="64">
        <v>0</v>
      </c>
      <c r="N14" s="64">
        <v>0</v>
      </c>
      <c r="O14" s="64">
        <v>0</v>
      </c>
      <c r="P14" s="64">
        <v>0</v>
      </c>
      <c r="Q14" s="64">
        <v>0</v>
      </c>
      <c r="R14" s="64">
        <v>0</v>
      </c>
      <c r="S14" s="64">
        <v>0</v>
      </c>
      <c r="T14" s="64">
        <v>0</v>
      </c>
      <c r="U14" s="64">
        <v>0</v>
      </c>
      <c r="V14" s="64">
        <v>0</v>
      </c>
      <c r="W14" s="64">
        <v>0</v>
      </c>
      <c r="X14" s="64">
        <v>0</v>
      </c>
      <c r="Y14" s="64">
        <v>0</v>
      </c>
      <c r="Z14" s="64">
        <v>0</v>
      </c>
      <c r="AA14" s="64">
        <v>1</v>
      </c>
      <c r="AB14" s="64">
        <v>1</v>
      </c>
      <c r="AC14" s="64">
        <v>0</v>
      </c>
      <c r="AD14" s="64">
        <v>0</v>
      </c>
      <c r="AE14" s="64">
        <v>0</v>
      </c>
      <c r="AF14" s="64">
        <v>0</v>
      </c>
      <c r="AG14" s="64">
        <v>0</v>
      </c>
      <c r="AH14" s="64">
        <v>0</v>
      </c>
      <c r="AI14" s="64">
        <f>IF($H14=Table5[[#Headers],[Industrial Bio waste Boiler]],1,0)</f>
        <v>0</v>
      </c>
      <c r="AJ14" s="64">
        <f>IF($H14=Table5[[#Headers],[Industrial Bio waste CHP]],1,0)</f>
        <v>0</v>
      </c>
      <c r="AK14" s="64">
        <f>IF($H14=Table5[[#Headers],[Industrial Bio waste Furnace]],1,0)</f>
        <v>0</v>
      </c>
      <c r="AL14" s="64">
        <f>IF($H14=Table5[[#Headers],[Industrial Bio waste Cement/Lime Kiln]],1,0)</f>
        <v>0</v>
      </c>
      <c r="AM14" s="64">
        <f>IF($H14=Table5[[#Headers],[Industrial Bio waste Dryer]],1,0)</f>
        <v>1</v>
      </c>
      <c r="AN14" s="64">
        <f>IF($H14=Table5[[#Headers],[Industrial Bio waste Other Kiln]],1,0)</f>
        <v>0</v>
      </c>
      <c r="AO14" s="64">
        <f>IF($H14=Table5[[#Headers],[Industrial Bio waste Oven]],1,0)</f>
        <v>0</v>
      </c>
      <c r="AP14" s="64">
        <f>IF($H14=Table5[[#Headers],[Industrial Non-bio waste Boiler]],1,0)</f>
        <v>0</v>
      </c>
      <c r="AQ14" s="64">
        <f>IF($H14=Table5[[#Headers],[Industrial Non-bio waste CHP]],1,0)</f>
        <v>0</v>
      </c>
      <c r="AR14" s="64">
        <f>IF($H14=Table5[[#Headers],[Industrial Non-bio waste Furnace]],1,0)</f>
        <v>0</v>
      </c>
      <c r="AS14" s="64">
        <f>IF($H14=Table5[[#Headers],[Industrial Non-bio waste Cement/Lime Kiln]],1,0)</f>
        <v>0</v>
      </c>
      <c r="AT14" s="64">
        <f>IF($H14=Table5[[#Headers],[Industrial Non-bio waste Dryer]],1,0)</f>
        <v>0</v>
      </c>
      <c r="AU14" s="64">
        <f>IF($H14=Table5[[#Headers],[Industrial Non-bio waste Other Kiln]],1,0)</f>
        <v>0</v>
      </c>
      <c r="AV14" s="64">
        <f>IF($H14=Table5[[#Headers],[Industrial Non-bio waste Oven]],1,0)</f>
        <v>0</v>
      </c>
      <c r="AW14" s="64">
        <f>IF($H14=Table5[[#Headers],[Industrial Bio fuel Boiler]],1,0)</f>
        <v>0</v>
      </c>
      <c r="AX14" s="64">
        <f>IF($H14=Table5[[#Headers],[Industrial Bio fuel CHP]],1,0)</f>
        <v>0</v>
      </c>
      <c r="AY14" s="64">
        <f>IF($H14=Table5[[#Headers],[Industrial Bio fuel Furnace]],1,0)</f>
        <v>0</v>
      </c>
      <c r="AZ14" s="64">
        <f>IF($H14=Table5[[#Headers],[Industrial Bio fuel Cement/Lime Kiln]],1,0)</f>
        <v>0</v>
      </c>
      <c r="BA14" s="64">
        <f>IF($H14=Table5[[#Headers],[Industrial Bio fuel Dryer]],1,0)</f>
        <v>0</v>
      </c>
      <c r="BB14" s="64">
        <f>IF($H14=Table5[[#Headers],[Industrial Bio fuel Other Kiln]],1,0)</f>
        <v>0</v>
      </c>
      <c r="BC14" s="64">
        <f>IF($H14=Table5[[#Headers],[Industrial Bio fuel Oven]],1,0)</f>
        <v>0</v>
      </c>
      <c r="BD14" s="64">
        <f>IF($H14=Table5[[#Headers],[Industrial Solid Fuels Boiler]],1,0)</f>
        <v>0</v>
      </c>
      <c r="BE14" s="64">
        <f>IF($H14=Table5[[#Headers],[Industrial Solid Fuels CHP]],1,0)</f>
        <v>0</v>
      </c>
      <c r="BF14" s="64">
        <f>IF($H14=Table5[[#Headers],[Industrial Solid Fuels Furnace]],1,0)</f>
        <v>0</v>
      </c>
      <c r="BG14" s="64">
        <f>IF($H14=Table5[[#Headers],[Industrial Solid Fuels Cement/Lime Kiln]],1,0)</f>
        <v>0</v>
      </c>
      <c r="BH14" s="64">
        <f>IF($H14=Table5[[#Headers],[Industrial Solid Fuels Dryer]],1,0)</f>
        <v>0</v>
      </c>
      <c r="BI14" s="64">
        <f>IF($H14=Table5[[#Headers],[Industrial Solid Fuels Other Kiln]],1,0)</f>
        <v>0</v>
      </c>
      <c r="BJ14" s="64">
        <f>IF($H14=Table5[[#Headers],[Industrial Solid Fuels Oven]],1,0)</f>
        <v>0</v>
      </c>
      <c r="BK14" s="64">
        <f>IF($H14=Table5[[#Headers],[Industrial Oil Boiler]],1,0)</f>
        <v>0</v>
      </c>
      <c r="BL14" s="64">
        <f>IF($H14=Table5[[#Headers],[Industrial Oil CHP]],1,0)</f>
        <v>0</v>
      </c>
      <c r="BM14" s="64">
        <f>IF($H14=Table5[[#Headers],[Industrial Oil Furnace]],1,0)</f>
        <v>0</v>
      </c>
      <c r="BN14" s="64">
        <f>IF($H14=Table5[[#Headers],[Industrial Oil Cement/Lime Kiln]],1,0)</f>
        <v>0</v>
      </c>
      <c r="BO14" s="64">
        <f>IF($H14=Table5[[#Headers],[Industrial Oil Dryer]],1,0)</f>
        <v>0</v>
      </c>
      <c r="BP14" s="64">
        <f>IF($H14=Table5[[#Headers],[Industrial Oil Other Kiln]],1,0)</f>
        <v>0</v>
      </c>
      <c r="BQ14" s="64">
        <f>IF($H14=Table5[[#Headers],[Industrial Oil Oven]],1,0)</f>
        <v>0</v>
      </c>
      <c r="BR14" s="64">
        <f>IF($H14=Table5[[#Headers],[Industrial Gas Boiler]],1,0)</f>
        <v>0</v>
      </c>
      <c r="BS14" s="64">
        <f>IF($H14=Table5[[#Headers],[Industrial Gas CHP]],1,0)</f>
        <v>0</v>
      </c>
      <c r="BT14" s="64">
        <f>IF($H14=Table5[[#Headers],[Industrial Gas Furnace]],1,0)</f>
        <v>0</v>
      </c>
      <c r="BU14" s="64">
        <f>IF($H14=Table5[[#Headers],[Industrial Gas Cement/Lime Kiln]],1,0)</f>
        <v>0</v>
      </c>
      <c r="BV14" s="64">
        <f>IF($H14=Table5[[#Headers],[Industrial Gas Dryer]],1,0)</f>
        <v>0</v>
      </c>
      <c r="BW14" s="64">
        <f>IF($H14=Table5[[#Headers],[Industrial Gas Other Kiln]],1,0)</f>
        <v>0</v>
      </c>
      <c r="BX14" s="64">
        <f>IF($H14=Table5[[#Headers],[Industrial Gas Oven]],1,0)</f>
        <v>0</v>
      </c>
    </row>
    <row r="15" spans="2:76" x14ac:dyDescent="0.25">
      <c r="B15">
        <v>291</v>
      </c>
      <c r="C15" t="s">
        <v>453</v>
      </c>
      <c r="D15" t="s">
        <v>585</v>
      </c>
      <c r="E15" t="s">
        <v>583</v>
      </c>
      <c r="H15" t="s">
        <v>478</v>
      </c>
      <c r="I15" t="s">
        <v>454</v>
      </c>
      <c r="J15" s="64">
        <v>0</v>
      </c>
      <c r="K15" s="64">
        <v>0</v>
      </c>
      <c r="L15" s="64">
        <v>0</v>
      </c>
      <c r="M15" s="64">
        <v>0</v>
      </c>
      <c r="N15" s="64">
        <v>0</v>
      </c>
      <c r="O15" s="64">
        <v>1</v>
      </c>
      <c r="P15" s="64">
        <v>1</v>
      </c>
      <c r="Q15" s="64">
        <v>1</v>
      </c>
      <c r="R15" s="64">
        <v>0</v>
      </c>
      <c r="S15" s="64">
        <v>0.125</v>
      </c>
      <c r="T15" s="64">
        <v>0</v>
      </c>
      <c r="U15" s="64">
        <v>0</v>
      </c>
      <c r="V15" s="64">
        <v>0</v>
      </c>
      <c r="W15" s="64">
        <v>0</v>
      </c>
      <c r="X15" s="64">
        <v>0</v>
      </c>
      <c r="Y15" s="64">
        <v>0</v>
      </c>
      <c r="Z15" s="64">
        <v>0</v>
      </c>
      <c r="AA15" s="64">
        <v>0</v>
      </c>
      <c r="AB15" s="64">
        <v>0</v>
      </c>
      <c r="AC15" s="64">
        <v>0</v>
      </c>
      <c r="AD15" s="64">
        <v>0</v>
      </c>
      <c r="AE15" s="64">
        <v>0</v>
      </c>
      <c r="AF15" s="64">
        <v>0</v>
      </c>
      <c r="AG15" s="64">
        <v>0</v>
      </c>
      <c r="AH15" s="64">
        <v>0</v>
      </c>
      <c r="AI15" s="64">
        <f>IF($H15=Table5[[#Headers],[Industrial Bio waste Boiler]],1,0)</f>
        <v>1</v>
      </c>
      <c r="AJ15" s="64">
        <f>IF($H15=Table5[[#Headers],[Industrial Bio waste CHP]],1,0)</f>
        <v>0</v>
      </c>
      <c r="AK15" s="64">
        <f>IF($H15=Table5[[#Headers],[Industrial Bio waste Furnace]],1,0)</f>
        <v>0</v>
      </c>
      <c r="AL15" s="64">
        <f>IF($H15=Table5[[#Headers],[Industrial Bio waste Cement/Lime Kiln]],1,0)</f>
        <v>0</v>
      </c>
      <c r="AM15" s="64">
        <f>IF($H15=Table5[[#Headers],[Industrial Bio waste Dryer]],1,0)</f>
        <v>0</v>
      </c>
      <c r="AN15" s="64">
        <f>IF($H15=Table5[[#Headers],[Industrial Bio waste Other Kiln]],1,0)</f>
        <v>0</v>
      </c>
      <c r="AO15" s="64">
        <f>IF($H15=Table5[[#Headers],[Industrial Bio waste Oven]],1,0)</f>
        <v>0</v>
      </c>
      <c r="AP15" s="64">
        <f>IF($H15=Table5[[#Headers],[Industrial Non-bio waste Boiler]],1,0)</f>
        <v>0</v>
      </c>
      <c r="AQ15" s="64">
        <f>IF($H15=Table5[[#Headers],[Industrial Non-bio waste CHP]],1,0)</f>
        <v>0</v>
      </c>
      <c r="AR15" s="64">
        <f>IF($H15=Table5[[#Headers],[Industrial Non-bio waste Furnace]],1,0)</f>
        <v>0</v>
      </c>
      <c r="AS15" s="64">
        <f>IF($H15=Table5[[#Headers],[Industrial Non-bio waste Cement/Lime Kiln]],1,0)</f>
        <v>0</v>
      </c>
      <c r="AT15" s="64">
        <f>IF($H15=Table5[[#Headers],[Industrial Non-bio waste Dryer]],1,0)</f>
        <v>0</v>
      </c>
      <c r="AU15" s="64">
        <f>IF($H15=Table5[[#Headers],[Industrial Non-bio waste Other Kiln]],1,0)</f>
        <v>0</v>
      </c>
      <c r="AV15" s="64">
        <f>IF($H15=Table5[[#Headers],[Industrial Non-bio waste Oven]],1,0)</f>
        <v>0</v>
      </c>
      <c r="AW15" s="64">
        <f>IF($H15=Table5[[#Headers],[Industrial Bio fuel Boiler]],1,0)</f>
        <v>0</v>
      </c>
      <c r="AX15" s="64">
        <f>IF($H15=Table5[[#Headers],[Industrial Bio fuel CHP]],1,0)</f>
        <v>0</v>
      </c>
      <c r="AY15" s="64">
        <f>IF($H15=Table5[[#Headers],[Industrial Bio fuel Furnace]],1,0)</f>
        <v>0</v>
      </c>
      <c r="AZ15" s="64">
        <f>IF($H15=Table5[[#Headers],[Industrial Bio fuel Cement/Lime Kiln]],1,0)</f>
        <v>0</v>
      </c>
      <c r="BA15" s="64">
        <f>IF($H15=Table5[[#Headers],[Industrial Bio fuel Dryer]],1,0)</f>
        <v>0</v>
      </c>
      <c r="BB15" s="64">
        <f>IF($H15=Table5[[#Headers],[Industrial Bio fuel Other Kiln]],1,0)</f>
        <v>0</v>
      </c>
      <c r="BC15" s="64">
        <f>IF($H15=Table5[[#Headers],[Industrial Bio fuel Oven]],1,0)</f>
        <v>0</v>
      </c>
      <c r="BD15" s="64">
        <f>IF($H15=Table5[[#Headers],[Industrial Solid Fuels Boiler]],1,0)</f>
        <v>0</v>
      </c>
      <c r="BE15" s="64">
        <f>IF($H15=Table5[[#Headers],[Industrial Solid Fuels CHP]],1,0)</f>
        <v>0</v>
      </c>
      <c r="BF15" s="64">
        <f>IF($H15=Table5[[#Headers],[Industrial Solid Fuels Furnace]],1,0)</f>
        <v>0</v>
      </c>
      <c r="BG15" s="64">
        <f>IF($H15=Table5[[#Headers],[Industrial Solid Fuels Cement/Lime Kiln]],1,0)</f>
        <v>0</v>
      </c>
      <c r="BH15" s="64">
        <f>IF($H15=Table5[[#Headers],[Industrial Solid Fuels Dryer]],1,0)</f>
        <v>0</v>
      </c>
      <c r="BI15" s="64">
        <f>IF($H15=Table5[[#Headers],[Industrial Solid Fuels Other Kiln]],1,0)</f>
        <v>0</v>
      </c>
      <c r="BJ15" s="64">
        <f>IF($H15=Table5[[#Headers],[Industrial Solid Fuels Oven]],1,0)</f>
        <v>0</v>
      </c>
      <c r="BK15" s="64">
        <f>IF($H15=Table5[[#Headers],[Industrial Oil Boiler]],1,0)</f>
        <v>0</v>
      </c>
      <c r="BL15" s="64">
        <f>IF($H15=Table5[[#Headers],[Industrial Oil CHP]],1,0)</f>
        <v>0</v>
      </c>
      <c r="BM15" s="64">
        <f>IF($H15=Table5[[#Headers],[Industrial Oil Furnace]],1,0)</f>
        <v>0</v>
      </c>
      <c r="BN15" s="64">
        <f>IF($H15=Table5[[#Headers],[Industrial Oil Cement/Lime Kiln]],1,0)</f>
        <v>0</v>
      </c>
      <c r="BO15" s="64">
        <f>IF($H15=Table5[[#Headers],[Industrial Oil Dryer]],1,0)</f>
        <v>0</v>
      </c>
      <c r="BP15" s="64">
        <f>IF($H15=Table5[[#Headers],[Industrial Oil Other Kiln]],1,0)</f>
        <v>0</v>
      </c>
      <c r="BQ15" s="64">
        <f>IF($H15=Table5[[#Headers],[Industrial Oil Oven]],1,0)</f>
        <v>0</v>
      </c>
      <c r="BR15" s="64">
        <f>IF($H15=Table5[[#Headers],[Industrial Gas Boiler]],1,0)</f>
        <v>0</v>
      </c>
      <c r="BS15" s="64">
        <f>IF($H15=Table5[[#Headers],[Industrial Gas CHP]],1,0)</f>
        <v>0</v>
      </c>
      <c r="BT15" s="64">
        <f>IF($H15=Table5[[#Headers],[Industrial Gas Furnace]],1,0)</f>
        <v>0</v>
      </c>
      <c r="BU15" s="64">
        <f>IF($H15=Table5[[#Headers],[Industrial Gas Cement/Lime Kiln]],1,0)</f>
        <v>0</v>
      </c>
      <c r="BV15" s="64">
        <f>IF($H15=Table5[[#Headers],[Industrial Gas Dryer]],1,0)</f>
        <v>0</v>
      </c>
      <c r="BW15" s="64">
        <f>IF($H15=Table5[[#Headers],[Industrial Gas Other Kiln]],1,0)</f>
        <v>0</v>
      </c>
      <c r="BX15" s="64">
        <f>IF($H15=Table5[[#Headers],[Industrial Gas Oven]],1,0)</f>
        <v>0</v>
      </c>
    </row>
    <row r="16" spans="2:76" x14ac:dyDescent="0.25">
      <c r="B16">
        <v>292</v>
      </c>
      <c r="C16" t="s">
        <v>453</v>
      </c>
      <c r="D16" t="s">
        <v>585</v>
      </c>
      <c r="E16" t="s">
        <v>583</v>
      </c>
      <c r="H16" t="s">
        <v>485</v>
      </c>
      <c r="I16" t="s">
        <v>454</v>
      </c>
      <c r="J16" s="64">
        <v>0</v>
      </c>
      <c r="K16" s="64">
        <v>0</v>
      </c>
      <c r="L16" s="64">
        <v>0</v>
      </c>
      <c r="M16" s="64">
        <v>0</v>
      </c>
      <c r="N16" s="64">
        <v>0</v>
      </c>
      <c r="O16" s="64">
        <v>0</v>
      </c>
      <c r="P16" s="64">
        <v>0</v>
      </c>
      <c r="Q16" s="64">
        <v>0</v>
      </c>
      <c r="R16" s="64">
        <v>0</v>
      </c>
      <c r="S16" s="64">
        <v>0</v>
      </c>
      <c r="T16" s="64">
        <v>1</v>
      </c>
      <c r="U16" s="64">
        <v>1</v>
      </c>
      <c r="V16" s="64">
        <v>1</v>
      </c>
      <c r="W16" s="64">
        <v>0</v>
      </c>
      <c r="X16" s="64">
        <v>0</v>
      </c>
      <c r="Y16" s="64">
        <v>0</v>
      </c>
      <c r="Z16" s="64">
        <v>0</v>
      </c>
      <c r="AA16" s="64">
        <v>0</v>
      </c>
      <c r="AB16" s="64">
        <v>0</v>
      </c>
      <c r="AC16" s="64">
        <v>0</v>
      </c>
      <c r="AD16" s="64">
        <v>0</v>
      </c>
      <c r="AE16" s="64">
        <v>0</v>
      </c>
      <c r="AF16" s="64">
        <v>0</v>
      </c>
      <c r="AG16" s="64">
        <v>0</v>
      </c>
      <c r="AH16" s="64">
        <v>0</v>
      </c>
      <c r="AI16" s="64">
        <f>IF($H16=Table5[[#Headers],[Industrial Bio waste Boiler]],1,0)</f>
        <v>0</v>
      </c>
      <c r="AJ16" s="64">
        <f>IF($H16=Table5[[#Headers],[Industrial Bio waste CHP]],1,0)</f>
        <v>1</v>
      </c>
      <c r="AK16" s="64">
        <f>IF($H16=Table5[[#Headers],[Industrial Bio waste Furnace]],1,0)</f>
        <v>0</v>
      </c>
      <c r="AL16" s="64">
        <f>IF($H16=Table5[[#Headers],[Industrial Bio waste Cement/Lime Kiln]],1,0)</f>
        <v>0</v>
      </c>
      <c r="AM16" s="64">
        <f>IF($H16=Table5[[#Headers],[Industrial Bio waste Dryer]],1,0)</f>
        <v>0</v>
      </c>
      <c r="AN16" s="64">
        <f>IF($H16=Table5[[#Headers],[Industrial Bio waste Other Kiln]],1,0)</f>
        <v>0</v>
      </c>
      <c r="AO16" s="64">
        <f>IF($H16=Table5[[#Headers],[Industrial Bio waste Oven]],1,0)</f>
        <v>0</v>
      </c>
      <c r="AP16" s="64">
        <f>IF($H16=Table5[[#Headers],[Industrial Non-bio waste Boiler]],1,0)</f>
        <v>0</v>
      </c>
      <c r="AQ16" s="64">
        <f>IF($H16=Table5[[#Headers],[Industrial Non-bio waste CHP]],1,0)</f>
        <v>0</v>
      </c>
      <c r="AR16" s="64">
        <f>IF($H16=Table5[[#Headers],[Industrial Non-bio waste Furnace]],1,0)</f>
        <v>0</v>
      </c>
      <c r="AS16" s="64">
        <f>IF($H16=Table5[[#Headers],[Industrial Non-bio waste Cement/Lime Kiln]],1,0)</f>
        <v>0</v>
      </c>
      <c r="AT16" s="64">
        <f>IF($H16=Table5[[#Headers],[Industrial Non-bio waste Dryer]],1,0)</f>
        <v>0</v>
      </c>
      <c r="AU16" s="64">
        <f>IF($H16=Table5[[#Headers],[Industrial Non-bio waste Other Kiln]],1,0)</f>
        <v>0</v>
      </c>
      <c r="AV16" s="64">
        <f>IF($H16=Table5[[#Headers],[Industrial Non-bio waste Oven]],1,0)</f>
        <v>0</v>
      </c>
      <c r="AW16" s="64">
        <f>IF($H16=Table5[[#Headers],[Industrial Bio fuel Boiler]],1,0)</f>
        <v>0</v>
      </c>
      <c r="AX16" s="64">
        <f>IF($H16=Table5[[#Headers],[Industrial Bio fuel CHP]],1,0)</f>
        <v>0</v>
      </c>
      <c r="AY16" s="64">
        <f>IF($H16=Table5[[#Headers],[Industrial Bio fuel Furnace]],1,0)</f>
        <v>0</v>
      </c>
      <c r="AZ16" s="64">
        <f>IF($H16=Table5[[#Headers],[Industrial Bio fuel Cement/Lime Kiln]],1,0)</f>
        <v>0</v>
      </c>
      <c r="BA16" s="64">
        <f>IF($H16=Table5[[#Headers],[Industrial Bio fuel Dryer]],1,0)</f>
        <v>0</v>
      </c>
      <c r="BB16" s="64">
        <f>IF($H16=Table5[[#Headers],[Industrial Bio fuel Other Kiln]],1,0)</f>
        <v>0</v>
      </c>
      <c r="BC16" s="64">
        <f>IF($H16=Table5[[#Headers],[Industrial Bio fuel Oven]],1,0)</f>
        <v>0</v>
      </c>
      <c r="BD16" s="64">
        <f>IF($H16=Table5[[#Headers],[Industrial Solid Fuels Boiler]],1,0)</f>
        <v>0</v>
      </c>
      <c r="BE16" s="64">
        <f>IF($H16=Table5[[#Headers],[Industrial Solid Fuels CHP]],1,0)</f>
        <v>0</v>
      </c>
      <c r="BF16" s="64">
        <f>IF($H16=Table5[[#Headers],[Industrial Solid Fuels Furnace]],1,0)</f>
        <v>0</v>
      </c>
      <c r="BG16" s="64">
        <f>IF($H16=Table5[[#Headers],[Industrial Solid Fuels Cement/Lime Kiln]],1,0)</f>
        <v>0</v>
      </c>
      <c r="BH16" s="64">
        <f>IF($H16=Table5[[#Headers],[Industrial Solid Fuels Dryer]],1,0)</f>
        <v>0</v>
      </c>
      <c r="BI16" s="64">
        <f>IF($H16=Table5[[#Headers],[Industrial Solid Fuels Other Kiln]],1,0)</f>
        <v>0</v>
      </c>
      <c r="BJ16" s="64">
        <f>IF($H16=Table5[[#Headers],[Industrial Solid Fuels Oven]],1,0)</f>
        <v>0</v>
      </c>
      <c r="BK16" s="64">
        <f>IF($H16=Table5[[#Headers],[Industrial Oil Boiler]],1,0)</f>
        <v>0</v>
      </c>
      <c r="BL16" s="64">
        <f>IF($H16=Table5[[#Headers],[Industrial Oil CHP]],1,0)</f>
        <v>0</v>
      </c>
      <c r="BM16" s="64">
        <f>IF($H16=Table5[[#Headers],[Industrial Oil Furnace]],1,0)</f>
        <v>0</v>
      </c>
      <c r="BN16" s="64">
        <f>IF($H16=Table5[[#Headers],[Industrial Oil Cement/Lime Kiln]],1,0)</f>
        <v>0</v>
      </c>
      <c r="BO16" s="64">
        <f>IF($H16=Table5[[#Headers],[Industrial Oil Dryer]],1,0)</f>
        <v>0</v>
      </c>
      <c r="BP16" s="64">
        <f>IF($H16=Table5[[#Headers],[Industrial Oil Other Kiln]],1,0)</f>
        <v>0</v>
      </c>
      <c r="BQ16" s="64">
        <f>IF($H16=Table5[[#Headers],[Industrial Oil Oven]],1,0)</f>
        <v>0</v>
      </c>
      <c r="BR16" s="64">
        <f>IF($H16=Table5[[#Headers],[Industrial Gas Boiler]],1,0)</f>
        <v>0</v>
      </c>
      <c r="BS16" s="64">
        <f>IF($H16=Table5[[#Headers],[Industrial Gas CHP]],1,0)</f>
        <v>0</v>
      </c>
      <c r="BT16" s="64">
        <f>IF($H16=Table5[[#Headers],[Industrial Gas Furnace]],1,0)</f>
        <v>0</v>
      </c>
      <c r="BU16" s="64">
        <f>IF($H16=Table5[[#Headers],[Industrial Gas Cement/Lime Kiln]],1,0)</f>
        <v>0</v>
      </c>
      <c r="BV16" s="64">
        <f>IF($H16=Table5[[#Headers],[Industrial Gas Dryer]],1,0)</f>
        <v>0</v>
      </c>
      <c r="BW16" s="64">
        <f>IF($H16=Table5[[#Headers],[Industrial Gas Other Kiln]],1,0)</f>
        <v>0</v>
      </c>
      <c r="BX16" s="64">
        <f>IF($H16=Table5[[#Headers],[Industrial Gas Oven]],1,0)</f>
        <v>0</v>
      </c>
    </row>
    <row r="17" spans="2:76" x14ac:dyDescent="0.25">
      <c r="B17">
        <v>293</v>
      </c>
      <c r="C17" t="s">
        <v>453</v>
      </c>
      <c r="D17" t="s">
        <v>585</v>
      </c>
      <c r="E17" t="s">
        <v>583</v>
      </c>
      <c r="H17" t="s">
        <v>490</v>
      </c>
      <c r="I17" t="s">
        <v>454</v>
      </c>
      <c r="J17" s="64">
        <v>0</v>
      </c>
      <c r="K17" s="64">
        <v>0</v>
      </c>
      <c r="L17" s="64">
        <v>0</v>
      </c>
      <c r="M17" s="64">
        <v>0</v>
      </c>
      <c r="N17" s="64">
        <v>0</v>
      </c>
      <c r="O17" s="64">
        <v>0</v>
      </c>
      <c r="P17" s="64">
        <v>0</v>
      </c>
      <c r="Q17" s="64">
        <v>0</v>
      </c>
      <c r="R17" s="64">
        <v>0</v>
      </c>
      <c r="S17" s="64">
        <v>0</v>
      </c>
      <c r="T17" s="64">
        <v>0</v>
      </c>
      <c r="U17" s="64">
        <v>0</v>
      </c>
      <c r="V17" s="64">
        <v>0</v>
      </c>
      <c r="W17" s="64">
        <v>0</v>
      </c>
      <c r="X17" s="64">
        <v>0</v>
      </c>
      <c r="Y17" s="64">
        <v>1</v>
      </c>
      <c r="Z17" s="64">
        <v>0</v>
      </c>
      <c r="AA17" s="64">
        <v>0</v>
      </c>
      <c r="AB17" s="64">
        <v>0</v>
      </c>
      <c r="AC17" s="64">
        <v>0</v>
      </c>
      <c r="AD17" s="64">
        <v>0</v>
      </c>
      <c r="AE17" s="64">
        <v>0</v>
      </c>
      <c r="AF17" s="64">
        <v>0</v>
      </c>
      <c r="AG17" s="64">
        <v>0</v>
      </c>
      <c r="AH17" s="64">
        <v>0</v>
      </c>
      <c r="AI17" s="64">
        <f>IF($H17=Table5[[#Headers],[Industrial Bio waste Boiler]],1,0)</f>
        <v>0</v>
      </c>
      <c r="AJ17" s="64">
        <f>IF($H17=Table5[[#Headers],[Industrial Bio waste CHP]],1,0)</f>
        <v>0</v>
      </c>
      <c r="AK17" s="64">
        <f>IF($H17=Table5[[#Headers],[Industrial Bio waste Furnace]],1,0)</f>
        <v>1</v>
      </c>
      <c r="AL17" s="64">
        <f>IF($H17=Table5[[#Headers],[Industrial Bio waste Cement/Lime Kiln]],1,0)</f>
        <v>0</v>
      </c>
      <c r="AM17" s="64">
        <f>IF($H17=Table5[[#Headers],[Industrial Bio waste Dryer]],1,0)</f>
        <v>0</v>
      </c>
      <c r="AN17" s="64">
        <f>IF($H17=Table5[[#Headers],[Industrial Bio waste Other Kiln]],1,0)</f>
        <v>0</v>
      </c>
      <c r="AO17" s="64">
        <f>IF($H17=Table5[[#Headers],[Industrial Bio waste Oven]],1,0)</f>
        <v>0</v>
      </c>
      <c r="AP17" s="64">
        <f>IF($H17=Table5[[#Headers],[Industrial Non-bio waste Boiler]],1,0)</f>
        <v>0</v>
      </c>
      <c r="AQ17" s="64">
        <f>IF($H17=Table5[[#Headers],[Industrial Non-bio waste CHP]],1,0)</f>
        <v>0</v>
      </c>
      <c r="AR17" s="64">
        <f>IF($H17=Table5[[#Headers],[Industrial Non-bio waste Furnace]],1,0)</f>
        <v>0</v>
      </c>
      <c r="AS17" s="64">
        <f>IF($H17=Table5[[#Headers],[Industrial Non-bio waste Cement/Lime Kiln]],1,0)</f>
        <v>0</v>
      </c>
      <c r="AT17" s="64">
        <f>IF($H17=Table5[[#Headers],[Industrial Non-bio waste Dryer]],1,0)</f>
        <v>0</v>
      </c>
      <c r="AU17" s="64">
        <f>IF($H17=Table5[[#Headers],[Industrial Non-bio waste Other Kiln]],1,0)</f>
        <v>0</v>
      </c>
      <c r="AV17" s="64">
        <f>IF($H17=Table5[[#Headers],[Industrial Non-bio waste Oven]],1,0)</f>
        <v>0</v>
      </c>
      <c r="AW17" s="64">
        <f>IF($H17=Table5[[#Headers],[Industrial Bio fuel Boiler]],1,0)</f>
        <v>0</v>
      </c>
      <c r="AX17" s="64">
        <f>IF($H17=Table5[[#Headers],[Industrial Bio fuel CHP]],1,0)</f>
        <v>0</v>
      </c>
      <c r="AY17" s="64">
        <f>IF($H17=Table5[[#Headers],[Industrial Bio fuel Furnace]],1,0)</f>
        <v>0</v>
      </c>
      <c r="AZ17" s="64">
        <f>IF($H17=Table5[[#Headers],[Industrial Bio fuel Cement/Lime Kiln]],1,0)</f>
        <v>0</v>
      </c>
      <c r="BA17" s="64">
        <f>IF($H17=Table5[[#Headers],[Industrial Bio fuel Dryer]],1,0)</f>
        <v>0</v>
      </c>
      <c r="BB17" s="64">
        <f>IF($H17=Table5[[#Headers],[Industrial Bio fuel Other Kiln]],1,0)</f>
        <v>0</v>
      </c>
      <c r="BC17" s="64">
        <f>IF($H17=Table5[[#Headers],[Industrial Bio fuel Oven]],1,0)</f>
        <v>0</v>
      </c>
      <c r="BD17" s="64">
        <f>IF($H17=Table5[[#Headers],[Industrial Solid Fuels Boiler]],1,0)</f>
        <v>0</v>
      </c>
      <c r="BE17" s="64">
        <f>IF($H17=Table5[[#Headers],[Industrial Solid Fuels CHP]],1,0)</f>
        <v>0</v>
      </c>
      <c r="BF17" s="64">
        <f>IF($H17=Table5[[#Headers],[Industrial Solid Fuels Furnace]],1,0)</f>
        <v>0</v>
      </c>
      <c r="BG17" s="64">
        <f>IF($H17=Table5[[#Headers],[Industrial Solid Fuels Cement/Lime Kiln]],1,0)</f>
        <v>0</v>
      </c>
      <c r="BH17" s="64">
        <f>IF($H17=Table5[[#Headers],[Industrial Solid Fuels Dryer]],1,0)</f>
        <v>0</v>
      </c>
      <c r="BI17" s="64">
        <f>IF($H17=Table5[[#Headers],[Industrial Solid Fuels Other Kiln]],1,0)</f>
        <v>0</v>
      </c>
      <c r="BJ17" s="64">
        <f>IF($H17=Table5[[#Headers],[Industrial Solid Fuels Oven]],1,0)</f>
        <v>0</v>
      </c>
      <c r="BK17" s="64">
        <f>IF($H17=Table5[[#Headers],[Industrial Oil Boiler]],1,0)</f>
        <v>0</v>
      </c>
      <c r="BL17" s="64">
        <f>IF($H17=Table5[[#Headers],[Industrial Oil CHP]],1,0)</f>
        <v>0</v>
      </c>
      <c r="BM17" s="64">
        <f>IF($H17=Table5[[#Headers],[Industrial Oil Furnace]],1,0)</f>
        <v>0</v>
      </c>
      <c r="BN17" s="64">
        <f>IF($H17=Table5[[#Headers],[Industrial Oil Cement/Lime Kiln]],1,0)</f>
        <v>0</v>
      </c>
      <c r="BO17" s="64">
        <f>IF($H17=Table5[[#Headers],[Industrial Oil Dryer]],1,0)</f>
        <v>0</v>
      </c>
      <c r="BP17" s="64">
        <f>IF($H17=Table5[[#Headers],[Industrial Oil Other Kiln]],1,0)</f>
        <v>0</v>
      </c>
      <c r="BQ17" s="64">
        <f>IF($H17=Table5[[#Headers],[Industrial Oil Oven]],1,0)</f>
        <v>0</v>
      </c>
      <c r="BR17" s="64">
        <f>IF($H17=Table5[[#Headers],[Industrial Gas Boiler]],1,0)</f>
        <v>0</v>
      </c>
      <c r="BS17" s="64">
        <f>IF($H17=Table5[[#Headers],[Industrial Gas CHP]],1,0)</f>
        <v>0</v>
      </c>
      <c r="BT17" s="64">
        <f>IF($H17=Table5[[#Headers],[Industrial Gas Furnace]],1,0)</f>
        <v>0</v>
      </c>
      <c r="BU17" s="64">
        <f>IF($H17=Table5[[#Headers],[Industrial Gas Cement/Lime Kiln]],1,0)</f>
        <v>0</v>
      </c>
      <c r="BV17" s="64">
        <f>IF($H17=Table5[[#Headers],[Industrial Gas Dryer]],1,0)</f>
        <v>0</v>
      </c>
      <c r="BW17" s="64">
        <f>IF($H17=Table5[[#Headers],[Industrial Gas Other Kiln]],1,0)</f>
        <v>0</v>
      </c>
      <c r="BX17" s="64">
        <f>IF($H17=Table5[[#Headers],[Industrial Gas Oven]],1,0)</f>
        <v>0</v>
      </c>
    </row>
    <row r="18" spans="2:76" x14ac:dyDescent="0.25">
      <c r="B18">
        <v>294</v>
      </c>
      <c r="C18" t="s">
        <v>453</v>
      </c>
      <c r="D18" t="s">
        <v>586</v>
      </c>
      <c r="E18" t="s">
        <v>583</v>
      </c>
      <c r="H18" t="s">
        <v>478</v>
      </c>
      <c r="I18" t="s">
        <v>454</v>
      </c>
      <c r="J18" s="64">
        <v>0</v>
      </c>
      <c r="K18" s="64">
        <v>0</v>
      </c>
      <c r="L18" s="64">
        <v>0</v>
      </c>
      <c r="M18" s="64">
        <v>0</v>
      </c>
      <c r="N18" s="64">
        <v>0</v>
      </c>
      <c r="O18" s="64">
        <v>1</v>
      </c>
      <c r="P18" s="64">
        <v>1</v>
      </c>
      <c r="Q18" s="64">
        <v>1</v>
      </c>
      <c r="R18" s="64">
        <v>0</v>
      </c>
      <c r="S18" s="64">
        <v>0.125</v>
      </c>
      <c r="T18" s="64">
        <v>0</v>
      </c>
      <c r="U18" s="64">
        <v>0</v>
      </c>
      <c r="V18" s="64">
        <v>0</v>
      </c>
      <c r="W18" s="64">
        <v>0</v>
      </c>
      <c r="X18" s="64">
        <v>0</v>
      </c>
      <c r="Y18" s="64">
        <v>0</v>
      </c>
      <c r="Z18" s="64">
        <v>0</v>
      </c>
      <c r="AA18" s="64">
        <v>0</v>
      </c>
      <c r="AB18" s="64">
        <v>0</v>
      </c>
      <c r="AC18" s="64">
        <v>0</v>
      </c>
      <c r="AD18" s="64">
        <v>0</v>
      </c>
      <c r="AE18" s="64">
        <v>0</v>
      </c>
      <c r="AF18" s="64">
        <v>0</v>
      </c>
      <c r="AG18" s="64">
        <v>0</v>
      </c>
      <c r="AH18" s="64">
        <v>0</v>
      </c>
      <c r="AI18" s="64">
        <f>IF($H18=Table5[[#Headers],[Industrial Bio waste Boiler]],1,0)</f>
        <v>1</v>
      </c>
      <c r="AJ18" s="64">
        <f>IF($H18=Table5[[#Headers],[Industrial Bio waste CHP]],1,0)</f>
        <v>0</v>
      </c>
      <c r="AK18" s="64">
        <f>IF($H18=Table5[[#Headers],[Industrial Bio waste Furnace]],1,0)</f>
        <v>0</v>
      </c>
      <c r="AL18" s="64">
        <f>IF($H18=Table5[[#Headers],[Industrial Bio waste Cement/Lime Kiln]],1,0)</f>
        <v>0</v>
      </c>
      <c r="AM18" s="64">
        <f>IF($H18=Table5[[#Headers],[Industrial Bio waste Dryer]],1,0)</f>
        <v>0</v>
      </c>
      <c r="AN18" s="64">
        <f>IF($H18=Table5[[#Headers],[Industrial Bio waste Other Kiln]],1,0)</f>
        <v>0</v>
      </c>
      <c r="AO18" s="64">
        <f>IF($H18=Table5[[#Headers],[Industrial Bio waste Oven]],1,0)</f>
        <v>0</v>
      </c>
      <c r="AP18" s="64">
        <f>IF($H18=Table5[[#Headers],[Industrial Non-bio waste Boiler]],1,0)</f>
        <v>0</v>
      </c>
      <c r="AQ18" s="64">
        <f>IF($H18=Table5[[#Headers],[Industrial Non-bio waste CHP]],1,0)</f>
        <v>0</v>
      </c>
      <c r="AR18" s="64">
        <f>IF($H18=Table5[[#Headers],[Industrial Non-bio waste Furnace]],1,0)</f>
        <v>0</v>
      </c>
      <c r="AS18" s="64">
        <f>IF($H18=Table5[[#Headers],[Industrial Non-bio waste Cement/Lime Kiln]],1,0)</f>
        <v>0</v>
      </c>
      <c r="AT18" s="64">
        <f>IF($H18=Table5[[#Headers],[Industrial Non-bio waste Dryer]],1,0)</f>
        <v>0</v>
      </c>
      <c r="AU18" s="64">
        <f>IF($H18=Table5[[#Headers],[Industrial Non-bio waste Other Kiln]],1,0)</f>
        <v>0</v>
      </c>
      <c r="AV18" s="64">
        <f>IF($H18=Table5[[#Headers],[Industrial Non-bio waste Oven]],1,0)</f>
        <v>0</v>
      </c>
      <c r="AW18" s="64">
        <f>IF($H18=Table5[[#Headers],[Industrial Bio fuel Boiler]],1,0)</f>
        <v>0</v>
      </c>
      <c r="AX18" s="64">
        <f>IF($H18=Table5[[#Headers],[Industrial Bio fuel CHP]],1,0)</f>
        <v>0</v>
      </c>
      <c r="AY18" s="64">
        <f>IF($H18=Table5[[#Headers],[Industrial Bio fuel Furnace]],1,0)</f>
        <v>0</v>
      </c>
      <c r="AZ18" s="64">
        <f>IF($H18=Table5[[#Headers],[Industrial Bio fuel Cement/Lime Kiln]],1,0)</f>
        <v>0</v>
      </c>
      <c r="BA18" s="64">
        <f>IF($H18=Table5[[#Headers],[Industrial Bio fuel Dryer]],1,0)</f>
        <v>0</v>
      </c>
      <c r="BB18" s="64">
        <f>IF($H18=Table5[[#Headers],[Industrial Bio fuel Other Kiln]],1,0)</f>
        <v>0</v>
      </c>
      <c r="BC18" s="64">
        <f>IF($H18=Table5[[#Headers],[Industrial Bio fuel Oven]],1,0)</f>
        <v>0</v>
      </c>
      <c r="BD18" s="64">
        <f>IF($H18=Table5[[#Headers],[Industrial Solid Fuels Boiler]],1,0)</f>
        <v>0</v>
      </c>
      <c r="BE18" s="64">
        <f>IF($H18=Table5[[#Headers],[Industrial Solid Fuels CHP]],1,0)</f>
        <v>0</v>
      </c>
      <c r="BF18" s="64">
        <f>IF($H18=Table5[[#Headers],[Industrial Solid Fuels Furnace]],1,0)</f>
        <v>0</v>
      </c>
      <c r="BG18" s="64">
        <f>IF($H18=Table5[[#Headers],[Industrial Solid Fuels Cement/Lime Kiln]],1,0)</f>
        <v>0</v>
      </c>
      <c r="BH18" s="64">
        <f>IF($H18=Table5[[#Headers],[Industrial Solid Fuels Dryer]],1,0)</f>
        <v>0</v>
      </c>
      <c r="BI18" s="64">
        <f>IF($H18=Table5[[#Headers],[Industrial Solid Fuels Other Kiln]],1,0)</f>
        <v>0</v>
      </c>
      <c r="BJ18" s="64">
        <f>IF($H18=Table5[[#Headers],[Industrial Solid Fuels Oven]],1,0)</f>
        <v>0</v>
      </c>
      <c r="BK18" s="64">
        <f>IF($H18=Table5[[#Headers],[Industrial Oil Boiler]],1,0)</f>
        <v>0</v>
      </c>
      <c r="BL18" s="64">
        <f>IF($H18=Table5[[#Headers],[Industrial Oil CHP]],1,0)</f>
        <v>0</v>
      </c>
      <c r="BM18" s="64">
        <f>IF($H18=Table5[[#Headers],[Industrial Oil Furnace]],1,0)</f>
        <v>0</v>
      </c>
      <c r="BN18" s="64">
        <f>IF($H18=Table5[[#Headers],[Industrial Oil Cement/Lime Kiln]],1,0)</f>
        <v>0</v>
      </c>
      <c r="BO18" s="64">
        <f>IF($H18=Table5[[#Headers],[Industrial Oil Dryer]],1,0)</f>
        <v>0</v>
      </c>
      <c r="BP18" s="64">
        <f>IF($H18=Table5[[#Headers],[Industrial Oil Other Kiln]],1,0)</f>
        <v>0</v>
      </c>
      <c r="BQ18" s="64">
        <f>IF($H18=Table5[[#Headers],[Industrial Oil Oven]],1,0)</f>
        <v>0</v>
      </c>
      <c r="BR18" s="64">
        <f>IF($H18=Table5[[#Headers],[Industrial Gas Boiler]],1,0)</f>
        <v>0</v>
      </c>
      <c r="BS18" s="64">
        <f>IF($H18=Table5[[#Headers],[Industrial Gas CHP]],1,0)</f>
        <v>0</v>
      </c>
      <c r="BT18" s="64">
        <f>IF($H18=Table5[[#Headers],[Industrial Gas Furnace]],1,0)</f>
        <v>0</v>
      </c>
      <c r="BU18" s="64">
        <f>IF($H18=Table5[[#Headers],[Industrial Gas Cement/Lime Kiln]],1,0)</f>
        <v>0</v>
      </c>
      <c r="BV18" s="64">
        <f>IF($H18=Table5[[#Headers],[Industrial Gas Dryer]],1,0)</f>
        <v>0</v>
      </c>
      <c r="BW18" s="64">
        <f>IF($H18=Table5[[#Headers],[Industrial Gas Other Kiln]],1,0)</f>
        <v>0</v>
      </c>
      <c r="BX18" s="64">
        <f>IF($H18=Table5[[#Headers],[Industrial Gas Oven]],1,0)</f>
        <v>0</v>
      </c>
    </row>
    <row r="19" spans="2:76" x14ac:dyDescent="0.25">
      <c r="B19">
        <v>295</v>
      </c>
      <c r="C19" t="s">
        <v>453</v>
      </c>
      <c r="D19" t="s">
        <v>586</v>
      </c>
      <c r="E19" t="s">
        <v>583</v>
      </c>
      <c r="H19" t="s">
        <v>488</v>
      </c>
      <c r="I19" t="s">
        <v>454</v>
      </c>
      <c r="J19" s="64">
        <v>0</v>
      </c>
      <c r="K19" s="64">
        <v>0</v>
      </c>
      <c r="L19" s="64">
        <v>0</v>
      </c>
      <c r="M19" s="64">
        <v>0</v>
      </c>
      <c r="N19" s="64">
        <v>0</v>
      </c>
      <c r="O19" s="64">
        <v>0</v>
      </c>
      <c r="P19" s="64">
        <v>0</v>
      </c>
      <c r="Q19" s="64">
        <v>0</v>
      </c>
      <c r="R19" s="64">
        <v>0</v>
      </c>
      <c r="S19" s="64">
        <v>0</v>
      </c>
      <c r="T19" s="64">
        <v>0</v>
      </c>
      <c r="U19" s="64">
        <v>0</v>
      </c>
      <c r="V19" s="64">
        <v>0</v>
      </c>
      <c r="W19" s="64">
        <v>0</v>
      </c>
      <c r="X19" s="64">
        <v>0</v>
      </c>
      <c r="Y19" s="64">
        <v>0</v>
      </c>
      <c r="Z19" s="64">
        <v>0</v>
      </c>
      <c r="AA19" s="64">
        <v>1</v>
      </c>
      <c r="AB19" s="64">
        <v>1</v>
      </c>
      <c r="AC19" s="64">
        <v>0</v>
      </c>
      <c r="AD19" s="64">
        <v>0</v>
      </c>
      <c r="AE19" s="64">
        <v>0</v>
      </c>
      <c r="AF19" s="64">
        <v>0</v>
      </c>
      <c r="AG19" s="64">
        <v>0</v>
      </c>
      <c r="AH19" s="64">
        <v>0</v>
      </c>
      <c r="AI19" s="64">
        <f>IF($H19=Table5[[#Headers],[Industrial Bio waste Boiler]],1,0)</f>
        <v>0</v>
      </c>
      <c r="AJ19" s="64">
        <f>IF($H19=Table5[[#Headers],[Industrial Bio waste CHP]],1,0)</f>
        <v>0</v>
      </c>
      <c r="AK19" s="64">
        <f>IF($H19=Table5[[#Headers],[Industrial Bio waste Furnace]],1,0)</f>
        <v>0</v>
      </c>
      <c r="AL19" s="64">
        <f>IF($H19=Table5[[#Headers],[Industrial Bio waste Cement/Lime Kiln]],1,0)</f>
        <v>0</v>
      </c>
      <c r="AM19" s="64">
        <f>IF($H19=Table5[[#Headers],[Industrial Bio waste Dryer]],1,0)</f>
        <v>1</v>
      </c>
      <c r="AN19" s="64">
        <f>IF($H19=Table5[[#Headers],[Industrial Bio waste Other Kiln]],1,0)</f>
        <v>0</v>
      </c>
      <c r="AO19" s="64">
        <f>IF($H19=Table5[[#Headers],[Industrial Bio waste Oven]],1,0)</f>
        <v>0</v>
      </c>
      <c r="AP19" s="64">
        <f>IF($H19=Table5[[#Headers],[Industrial Non-bio waste Boiler]],1,0)</f>
        <v>0</v>
      </c>
      <c r="AQ19" s="64">
        <f>IF($H19=Table5[[#Headers],[Industrial Non-bio waste CHP]],1,0)</f>
        <v>0</v>
      </c>
      <c r="AR19" s="64">
        <f>IF($H19=Table5[[#Headers],[Industrial Non-bio waste Furnace]],1,0)</f>
        <v>0</v>
      </c>
      <c r="AS19" s="64">
        <f>IF($H19=Table5[[#Headers],[Industrial Non-bio waste Cement/Lime Kiln]],1,0)</f>
        <v>0</v>
      </c>
      <c r="AT19" s="64">
        <f>IF($H19=Table5[[#Headers],[Industrial Non-bio waste Dryer]],1,0)</f>
        <v>0</v>
      </c>
      <c r="AU19" s="64">
        <f>IF($H19=Table5[[#Headers],[Industrial Non-bio waste Other Kiln]],1,0)</f>
        <v>0</v>
      </c>
      <c r="AV19" s="64">
        <f>IF($H19=Table5[[#Headers],[Industrial Non-bio waste Oven]],1,0)</f>
        <v>0</v>
      </c>
      <c r="AW19" s="64">
        <f>IF($H19=Table5[[#Headers],[Industrial Bio fuel Boiler]],1,0)</f>
        <v>0</v>
      </c>
      <c r="AX19" s="64">
        <f>IF($H19=Table5[[#Headers],[Industrial Bio fuel CHP]],1,0)</f>
        <v>0</v>
      </c>
      <c r="AY19" s="64">
        <f>IF($H19=Table5[[#Headers],[Industrial Bio fuel Furnace]],1,0)</f>
        <v>0</v>
      </c>
      <c r="AZ19" s="64">
        <f>IF($H19=Table5[[#Headers],[Industrial Bio fuel Cement/Lime Kiln]],1,0)</f>
        <v>0</v>
      </c>
      <c r="BA19" s="64">
        <f>IF($H19=Table5[[#Headers],[Industrial Bio fuel Dryer]],1,0)</f>
        <v>0</v>
      </c>
      <c r="BB19" s="64">
        <f>IF($H19=Table5[[#Headers],[Industrial Bio fuel Other Kiln]],1,0)</f>
        <v>0</v>
      </c>
      <c r="BC19" s="64">
        <f>IF($H19=Table5[[#Headers],[Industrial Bio fuel Oven]],1,0)</f>
        <v>0</v>
      </c>
      <c r="BD19" s="64">
        <f>IF($H19=Table5[[#Headers],[Industrial Solid Fuels Boiler]],1,0)</f>
        <v>0</v>
      </c>
      <c r="BE19" s="64">
        <f>IF($H19=Table5[[#Headers],[Industrial Solid Fuels CHP]],1,0)</f>
        <v>0</v>
      </c>
      <c r="BF19" s="64">
        <f>IF($H19=Table5[[#Headers],[Industrial Solid Fuels Furnace]],1,0)</f>
        <v>0</v>
      </c>
      <c r="BG19" s="64">
        <f>IF($H19=Table5[[#Headers],[Industrial Solid Fuels Cement/Lime Kiln]],1,0)</f>
        <v>0</v>
      </c>
      <c r="BH19" s="64">
        <f>IF($H19=Table5[[#Headers],[Industrial Solid Fuels Dryer]],1,0)</f>
        <v>0</v>
      </c>
      <c r="BI19" s="64">
        <f>IF($H19=Table5[[#Headers],[Industrial Solid Fuels Other Kiln]],1,0)</f>
        <v>0</v>
      </c>
      <c r="BJ19" s="64">
        <f>IF($H19=Table5[[#Headers],[Industrial Solid Fuels Oven]],1,0)</f>
        <v>0</v>
      </c>
      <c r="BK19" s="64">
        <f>IF($H19=Table5[[#Headers],[Industrial Oil Boiler]],1,0)</f>
        <v>0</v>
      </c>
      <c r="BL19" s="64">
        <f>IF($H19=Table5[[#Headers],[Industrial Oil CHP]],1,0)</f>
        <v>0</v>
      </c>
      <c r="BM19" s="64">
        <f>IF($H19=Table5[[#Headers],[Industrial Oil Furnace]],1,0)</f>
        <v>0</v>
      </c>
      <c r="BN19" s="64">
        <f>IF($H19=Table5[[#Headers],[Industrial Oil Cement/Lime Kiln]],1,0)</f>
        <v>0</v>
      </c>
      <c r="BO19" s="64">
        <f>IF($H19=Table5[[#Headers],[Industrial Oil Dryer]],1,0)</f>
        <v>0</v>
      </c>
      <c r="BP19" s="64">
        <f>IF($H19=Table5[[#Headers],[Industrial Oil Other Kiln]],1,0)</f>
        <v>0</v>
      </c>
      <c r="BQ19" s="64">
        <f>IF($H19=Table5[[#Headers],[Industrial Oil Oven]],1,0)</f>
        <v>0</v>
      </c>
      <c r="BR19" s="64">
        <f>IF($H19=Table5[[#Headers],[Industrial Gas Boiler]],1,0)</f>
        <v>0</v>
      </c>
      <c r="BS19" s="64">
        <f>IF($H19=Table5[[#Headers],[Industrial Gas CHP]],1,0)</f>
        <v>0</v>
      </c>
      <c r="BT19" s="64">
        <f>IF($H19=Table5[[#Headers],[Industrial Gas Furnace]],1,0)</f>
        <v>0</v>
      </c>
      <c r="BU19" s="64">
        <f>IF($H19=Table5[[#Headers],[Industrial Gas Cement/Lime Kiln]],1,0)</f>
        <v>0</v>
      </c>
      <c r="BV19" s="64">
        <f>IF($H19=Table5[[#Headers],[Industrial Gas Dryer]],1,0)</f>
        <v>0</v>
      </c>
      <c r="BW19" s="64">
        <f>IF($H19=Table5[[#Headers],[Industrial Gas Other Kiln]],1,0)</f>
        <v>0</v>
      </c>
      <c r="BX19" s="64">
        <f>IF($H19=Table5[[#Headers],[Industrial Gas Oven]],1,0)</f>
        <v>0</v>
      </c>
    </row>
    <row r="20" spans="2:76" x14ac:dyDescent="0.25">
      <c r="B20">
        <v>296</v>
      </c>
      <c r="C20" t="s">
        <v>453</v>
      </c>
      <c r="D20" t="s">
        <v>587</v>
      </c>
      <c r="E20" t="s">
        <v>583</v>
      </c>
      <c r="H20" t="s">
        <v>493</v>
      </c>
      <c r="I20" t="s">
        <v>454</v>
      </c>
      <c r="J20" s="64">
        <v>0</v>
      </c>
      <c r="K20" s="64">
        <v>0</v>
      </c>
      <c r="L20" s="64">
        <v>0</v>
      </c>
      <c r="M20" s="64">
        <v>1</v>
      </c>
      <c r="N20" s="64">
        <v>1</v>
      </c>
      <c r="O20" s="64">
        <v>0</v>
      </c>
      <c r="P20" s="64">
        <v>0</v>
      </c>
      <c r="Q20" s="64">
        <v>0</v>
      </c>
      <c r="R20" s="64">
        <v>0</v>
      </c>
      <c r="S20" s="64">
        <v>0</v>
      </c>
      <c r="T20" s="64">
        <v>0</v>
      </c>
      <c r="U20" s="64">
        <v>0</v>
      </c>
      <c r="V20" s="64">
        <v>0</v>
      </c>
      <c r="W20" s="64">
        <v>0</v>
      </c>
      <c r="X20" s="64">
        <v>0</v>
      </c>
      <c r="Y20" s="64">
        <v>0</v>
      </c>
      <c r="Z20" s="64">
        <v>0</v>
      </c>
      <c r="AA20" s="64">
        <v>0</v>
      </c>
      <c r="AB20" s="64">
        <v>0</v>
      </c>
      <c r="AC20" s="64">
        <v>0</v>
      </c>
      <c r="AD20" s="64">
        <v>0</v>
      </c>
      <c r="AE20" s="64">
        <v>0</v>
      </c>
      <c r="AF20" s="64">
        <v>0</v>
      </c>
      <c r="AG20" s="64">
        <v>0</v>
      </c>
      <c r="AH20" s="64">
        <v>0</v>
      </c>
      <c r="AI20" s="64">
        <f>IF($H20=Table5[[#Headers],[Industrial Bio waste Boiler]],1,0)</f>
        <v>0</v>
      </c>
      <c r="AJ20" s="64">
        <f>IF($H20=Table5[[#Headers],[Industrial Bio waste CHP]],1,0)</f>
        <v>0</v>
      </c>
      <c r="AK20" s="64">
        <f>IF($H20=Table5[[#Headers],[Industrial Bio waste Furnace]],1,0)</f>
        <v>0</v>
      </c>
      <c r="AL20" s="64">
        <f>IF($H20=Table5[[#Headers],[Industrial Bio waste Cement/Lime Kiln]],1,0)</f>
        <v>0</v>
      </c>
      <c r="AM20" s="64">
        <f>IF($H20=Table5[[#Headers],[Industrial Bio waste Dryer]],1,0)</f>
        <v>0</v>
      </c>
      <c r="AN20" s="64">
        <f>IF($H20=Table5[[#Headers],[Industrial Bio waste Other Kiln]],1,0)</f>
        <v>1</v>
      </c>
      <c r="AO20" s="64">
        <f>IF($H20=Table5[[#Headers],[Industrial Bio waste Oven]],1,0)</f>
        <v>0</v>
      </c>
      <c r="AP20" s="64">
        <f>IF($H20=Table5[[#Headers],[Industrial Non-bio waste Boiler]],1,0)</f>
        <v>0</v>
      </c>
      <c r="AQ20" s="64">
        <f>IF($H20=Table5[[#Headers],[Industrial Non-bio waste CHP]],1,0)</f>
        <v>0</v>
      </c>
      <c r="AR20" s="64">
        <f>IF($H20=Table5[[#Headers],[Industrial Non-bio waste Furnace]],1,0)</f>
        <v>0</v>
      </c>
      <c r="AS20" s="64">
        <f>IF($H20=Table5[[#Headers],[Industrial Non-bio waste Cement/Lime Kiln]],1,0)</f>
        <v>0</v>
      </c>
      <c r="AT20" s="64">
        <f>IF($H20=Table5[[#Headers],[Industrial Non-bio waste Dryer]],1,0)</f>
        <v>0</v>
      </c>
      <c r="AU20" s="64">
        <f>IF($H20=Table5[[#Headers],[Industrial Non-bio waste Other Kiln]],1,0)</f>
        <v>0</v>
      </c>
      <c r="AV20" s="64">
        <f>IF($H20=Table5[[#Headers],[Industrial Non-bio waste Oven]],1,0)</f>
        <v>0</v>
      </c>
      <c r="AW20" s="64">
        <f>IF($H20=Table5[[#Headers],[Industrial Bio fuel Boiler]],1,0)</f>
        <v>0</v>
      </c>
      <c r="AX20" s="64">
        <f>IF($H20=Table5[[#Headers],[Industrial Bio fuel CHP]],1,0)</f>
        <v>0</v>
      </c>
      <c r="AY20" s="64">
        <f>IF($H20=Table5[[#Headers],[Industrial Bio fuel Furnace]],1,0)</f>
        <v>0</v>
      </c>
      <c r="AZ20" s="64">
        <f>IF($H20=Table5[[#Headers],[Industrial Bio fuel Cement/Lime Kiln]],1,0)</f>
        <v>0</v>
      </c>
      <c r="BA20" s="64">
        <f>IF($H20=Table5[[#Headers],[Industrial Bio fuel Dryer]],1,0)</f>
        <v>0</v>
      </c>
      <c r="BB20" s="64">
        <f>IF($H20=Table5[[#Headers],[Industrial Bio fuel Other Kiln]],1,0)</f>
        <v>0</v>
      </c>
      <c r="BC20" s="64">
        <f>IF($H20=Table5[[#Headers],[Industrial Bio fuel Oven]],1,0)</f>
        <v>0</v>
      </c>
      <c r="BD20" s="64">
        <f>IF($H20=Table5[[#Headers],[Industrial Solid Fuels Boiler]],1,0)</f>
        <v>0</v>
      </c>
      <c r="BE20" s="64">
        <f>IF($H20=Table5[[#Headers],[Industrial Solid Fuels CHP]],1,0)</f>
        <v>0</v>
      </c>
      <c r="BF20" s="64">
        <f>IF($H20=Table5[[#Headers],[Industrial Solid Fuels Furnace]],1,0)</f>
        <v>0</v>
      </c>
      <c r="BG20" s="64">
        <f>IF($H20=Table5[[#Headers],[Industrial Solid Fuels Cement/Lime Kiln]],1,0)</f>
        <v>0</v>
      </c>
      <c r="BH20" s="64">
        <f>IF($H20=Table5[[#Headers],[Industrial Solid Fuels Dryer]],1,0)</f>
        <v>0</v>
      </c>
      <c r="BI20" s="64">
        <f>IF($H20=Table5[[#Headers],[Industrial Solid Fuels Other Kiln]],1,0)</f>
        <v>0</v>
      </c>
      <c r="BJ20" s="64">
        <f>IF($H20=Table5[[#Headers],[Industrial Solid Fuels Oven]],1,0)</f>
        <v>0</v>
      </c>
      <c r="BK20" s="64">
        <f>IF($H20=Table5[[#Headers],[Industrial Oil Boiler]],1,0)</f>
        <v>0</v>
      </c>
      <c r="BL20" s="64">
        <f>IF($H20=Table5[[#Headers],[Industrial Oil CHP]],1,0)</f>
        <v>0</v>
      </c>
      <c r="BM20" s="64">
        <f>IF($H20=Table5[[#Headers],[Industrial Oil Furnace]],1,0)</f>
        <v>0</v>
      </c>
      <c r="BN20" s="64">
        <f>IF($H20=Table5[[#Headers],[Industrial Oil Cement/Lime Kiln]],1,0)</f>
        <v>0</v>
      </c>
      <c r="BO20" s="64">
        <f>IF($H20=Table5[[#Headers],[Industrial Oil Dryer]],1,0)</f>
        <v>0</v>
      </c>
      <c r="BP20" s="64">
        <f>IF($H20=Table5[[#Headers],[Industrial Oil Other Kiln]],1,0)</f>
        <v>0</v>
      </c>
      <c r="BQ20" s="64">
        <f>IF($H20=Table5[[#Headers],[Industrial Oil Oven]],1,0)</f>
        <v>0</v>
      </c>
      <c r="BR20" s="64">
        <f>IF($H20=Table5[[#Headers],[Industrial Gas Boiler]],1,0)</f>
        <v>0</v>
      </c>
      <c r="BS20" s="64">
        <f>IF($H20=Table5[[#Headers],[Industrial Gas CHP]],1,0)</f>
        <v>0</v>
      </c>
      <c r="BT20" s="64">
        <f>IF($H20=Table5[[#Headers],[Industrial Gas Furnace]],1,0)</f>
        <v>0</v>
      </c>
      <c r="BU20" s="64">
        <f>IF($H20=Table5[[#Headers],[Industrial Gas Cement/Lime Kiln]],1,0)</f>
        <v>0</v>
      </c>
      <c r="BV20" s="64">
        <f>IF($H20=Table5[[#Headers],[Industrial Gas Dryer]],1,0)</f>
        <v>0</v>
      </c>
      <c r="BW20" s="64">
        <f>IF($H20=Table5[[#Headers],[Industrial Gas Other Kiln]],1,0)</f>
        <v>0</v>
      </c>
      <c r="BX20" s="64">
        <f>IF($H20=Table5[[#Headers],[Industrial Gas Oven]],1,0)</f>
        <v>0</v>
      </c>
    </row>
    <row r="21" spans="2:76" x14ac:dyDescent="0.25">
      <c r="B21">
        <v>297</v>
      </c>
      <c r="C21" t="s">
        <v>453</v>
      </c>
      <c r="D21" t="s">
        <v>587</v>
      </c>
      <c r="E21" t="s">
        <v>583</v>
      </c>
      <c r="H21" t="s">
        <v>478</v>
      </c>
      <c r="I21" t="s">
        <v>454</v>
      </c>
      <c r="J21" s="64">
        <v>0</v>
      </c>
      <c r="K21" s="64">
        <v>0</v>
      </c>
      <c r="L21" s="64">
        <v>0</v>
      </c>
      <c r="M21" s="64">
        <v>0</v>
      </c>
      <c r="N21" s="64">
        <v>0</v>
      </c>
      <c r="O21" s="64">
        <v>1</v>
      </c>
      <c r="P21" s="64">
        <v>1</v>
      </c>
      <c r="Q21" s="64">
        <v>1</v>
      </c>
      <c r="R21" s="64">
        <v>0</v>
      </c>
      <c r="S21" s="64">
        <v>0.125</v>
      </c>
      <c r="T21" s="64">
        <v>0</v>
      </c>
      <c r="U21" s="64">
        <v>0</v>
      </c>
      <c r="V21" s="64">
        <v>0</v>
      </c>
      <c r="W21" s="64">
        <v>0</v>
      </c>
      <c r="X21" s="64">
        <v>0</v>
      </c>
      <c r="Y21" s="64">
        <v>0</v>
      </c>
      <c r="Z21" s="64">
        <v>0</v>
      </c>
      <c r="AA21" s="64">
        <v>0</v>
      </c>
      <c r="AB21" s="64">
        <v>0</v>
      </c>
      <c r="AC21" s="64">
        <v>0</v>
      </c>
      <c r="AD21" s="64">
        <v>0</v>
      </c>
      <c r="AE21" s="64">
        <v>0</v>
      </c>
      <c r="AF21" s="64">
        <v>0</v>
      </c>
      <c r="AG21" s="64">
        <v>0</v>
      </c>
      <c r="AH21" s="64">
        <v>0</v>
      </c>
      <c r="AI21" s="64">
        <f>IF($H21=Table5[[#Headers],[Industrial Bio waste Boiler]],1,0)</f>
        <v>1</v>
      </c>
      <c r="AJ21" s="64">
        <f>IF($H21=Table5[[#Headers],[Industrial Bio waste CHP]],1,0)</f>
        <v>0</v>
      </c>
      <c r="AK21" s="64">
        <f>IF($H21=Table5[[#Headers],[Industrial Bio waste Furnace]],1,0)</f>
        <v>0</v>
      </c>
      <c r="AL21" s="64">
        <f>IF($H21=Table5[[#Headers],[Industrial Bio waste Cement/Lime Kiln]],1,0)</f>
        <v>0</v>
      </c>
      <c r="AM21" s="64">
        <f>IF($H21=Table5[[#Headers],[Industrial Bio waste Dryer]],1,0)</f>
        <v>0</v>
      </c>
      <c r="AN21" s="64">
        <f>IF($H21=Table5[[#Headers],[Industrial Bio waste Other Kiln]],1,0)</f>
        <v>0</v>
      </c>
      <c r="AO21" s="64">
        <f>IF($H21=Table5[[#Headers],[Industrial Bio waste Oven]],1,0)</f>
        <v>0</v>
      </c>
      <c r="AP21" s="64">
        <f>IF($H21=Table5[[#Headers],[Industrial Non-bio waste Boiler]],1,0)</f>
        <v>0</v>
      </c>
      <c r="AQ21" s="64">
        <f>IF($H21=Table5[[#Headers],[Industrial Non-bio waste CHP]],1,0)</f>
        <v>0</v>
      </c>
      <c r="AR21" s="64">
        <f>IF($H21=Table5[[#Headers],[Industrial Non-bio waste Furnace]],1,0)</f>
        <v>0</v>
      </c>
      <c r="AS21" s="64">
        <f>IF($H21=Table5[[#Headers],[Industrial Non-bio waste Cement/Lime Kiln]],1,0)</f>
        <v>0</v>
      </c>
      <c r="AT21" s="64">
        <f>IF($H21=Table5[[#Headers],[Industrial Non-bio waste Dryer]],1,0)</f>
        <v>0</v>
      </c>
      <c r="AU21" s="64">
        <f>IF($H21=Table5[[#Headers],[Industrial Non-bio waste Other Kiln]],1,0)</f>
        <v>0</v>
      </c>
      <c r="AV21" s="64">
        <f>IF($H21=Table5[[#Headers],[Industrial Non-bio waste Oven]],1,0)</f>
        <v>0</v>
      </c>
      <c r="AW21" s="64">
        <f>IF($H21=Table5[[#Headers],[Industrial Bio fuel Boiler]],1,0)</f>
        <v>0</v>
      </c>
      <c r="AX21" s="64">
        <f>IF($H21=Table5[[#Headers],[Industrial Bio fuel CHP]],1,0)</f>
        <v>0</v>
      </c>
      <c r="AY21" s="64">
        <f>IF($H21=Table5[[#Headers],[Industrial Bio fuel Furnace]],1,0)</f>
        <v>0</v>
      </c>
      <c r="AZ21" s="64">
        <f>IF($H21=Table5[[#Headers],[Industrial Bio fuel Cement/Lime Kiln]],1,0)</f>
        <v>0</v>
      </c>
      <c r="BA21" s="64">
        <f>IF($H21=Table5[[#Headers],[Industrial Bio fuel Dryer]],1,0)</f>
        <v>0</v>
      </c>
      <c r="BB21" s="64">
        <f>IF($H21=Table5[[#Headers],[Industrial Bio fuel Other Kiln]],1,0)</f>
        <v>0</v>
      </c>
      <c r="BC21" s="64">
        <f>IF($H21=Table5[[#Headers],[Industrial Bio fuel Oven]],1,0)</f>
        <v>0</v>
      </c>
      <c r="BD21" s="64">
        <f>IF($H21=Table5[[#Headers],[Industrial Solid Fuels Boiler]],1,0)</f>
        <v>0</v>
      </c>
      <c r="BE21" s="64">
        <f>IF($H21=Table5[[#Headers],[Industrial Solid Fuels CHP]],1,0)</f>
        <v>0</v>
      </c>
      <c r="BF21" s="64">
        <f>IF($H21=Table5[[#Headers],[Industrial Solid Fuels Furnace]],1,0)</f>
        <v>0</v>
      </c>
      <c r="BG21" s="64">
        <f>IF($H21=Table5[[#Headers],[Industrial Solid Fuels Cement/Lime Kiln]],1,0)</f>
        <v>0</v>
      </c>
      <c r="BH21" s="64">
        <f>IF($H21=Table5[[#Headers],[Industrial Solid Fuels Dryer]],1,0)</f>
        <v>0</v>
      </c>
      <c r="BI21" s="64">
        <f>IF($H21=Table5[[#Headers],[Industrial Solid Fuels Other Kiln]],1,0)</f>
        <v>0</v>
      </c>
      <c r="BJ21" s="64">
        <f>IF($H21=Table5[[#Headers],[Industrial Solid Fuels Oven]],1,0)</f>
        <v>0</v>
      </c>
      <c r="BK21" s="64">
        <f>IF($H21=Table5[[#Headers],[Industrial Oil Boiler]],1,0)</f>
        <v>0</v>
      </c>
      <c r="BL21" s="64">
        <f>IF($H21=Table5[[#Headers],[Industrial Oil CHP]],1,0)</f>
        <v>0</v>
      </c>
      <c r="BM21" s="64">
        <f>IF($H21=Table5[[#Headers],[Industrial Oil Furnace]],1,0)</f>
        <v>0</v>
      </c>
      <c r="BN21" s="64">
        <f>IF($H21=Table5[[#Headers],[Industrial Oil Cement/Lime Kiln]],1,0)</f>
        <v>0</v>
      </c>
      <c r="BO21" s="64">
        <f>IF($H21=Table5[[#Headers],[Industrial Oil Dryer]],1,0)</f>
        <v>0</v>
      </c>
      <c r="BP21" s="64">
        <f>IF($H21=Table5[[#Headers],[Industrial Oil Other Kiln]],1,0)</f>
        <v>0</v>
      </c>
      <c r="BQ21" s="64">
        <f>IF($H21=Table5[[#Headers],[Industrial Oil Oven]],1,0)</f>
        <v>0</v>
      </c>
      <c r="BR21" s="64">
        <f>IF($H21=Table5[[#Headers],[Industrial Gas Boiler]],1,0)</f>
        <v>0</v>
      </c>
      <c r="BS21" s="64">
        <f>IF($H21=Table5[[#Headers],[Industrial Gas CHP]],1,0)</f>
        <v>0</v>
      </c>
      <c r="BT21" s="64">
        <f>IF($H21=Table5[[#Headers],[Industrial Gas Furnace]],1,0)</f>
        <v>0</v>
      </c>
      <c r="BU21" s="64">
        <f>IF($H21=Table5[[#Headers],[Industrial Gas Cement/Lime Kiln]],1,0)</f>
        <v>0</v>
      </c>
      <c r="BV21" s="64">
        <f>IF($H21=Table5[[#Headers],[Industrial Gas Dryer]],1,0)</f>
        <v>0</v>
      </c>
      <c r="BW21" s="64">
        <f>IF($H21=Table5[[#Headers],[Industrial Gas Other Kiln]],1,0)</f>
        <v>0</v>
      </c>
      <c r="BX21" s="64">
        <f>IF($H21=Table5[[#Headers],[Industrial Gas Oven]],1,0)</f>
        <v>0</v>
      </c>
    </row>
    <row r="22" spans="2:76" x14ac:dyDescent="0.25">
      <c r="B22">
        <v>298</v>
      </c>
      <c r="C22" t="s">
        <v>453</v>
      </c>
      <c r="D22" t="s">
        <v>587</v>
      </c>
      <c r="E22" t="s">
        <v>583</v>
      </c>
      <c r="H22" t="s">
        <v>488</v>
      </c>
      <c r="I22" t="s">
        <v>454</v>
      </c>
      <c r="J22" s="64">
        <v>0</v>
      </c>
      <c r="K22" s="64">
        <v>0</v>
      </c>
      <c r="L22" s="64">
        <v>0</v>
      </c>
      <c r="M22" s="64">
        <v>0</v>
      </c>
      <c r="N22" s="64">
        <v>0</v>
      </c>
      <c r="O22" s="64">
        <v>0</v>
      </c>
      <c r="P22" s="64">
        <v>0</v>
      </c>
      <c r="Q22" s="64">
        <v>0</v>
      </c>
      <c r="R22" s="64">
        <v>0</v>
      </c>
      <c r="S22" s="64">
        <v>0</v>
      </c>
      <c r="T22" s="64">
        <v>0</v>
      </c>
      <c r="U22" s="64">
        <v>0</v>
      </c>
      <c r="V22" s="64">
        <v>0</v>
      </c>
      <c r="W22" s="64">
        <v>0</v>
      </c>
      <c r="X22" s="64">
        <v>0</v>
      </c>
      <c r="Y22" s="64">
        <v>0</v>
      </c>
      <c r="Z22" s="64">
        <v>0</v>
      </c>
      <c r="AA22" s="64">
        <v>1</v>
      </c>
      <c r="AB22" s="64">
        <v>1</v>
      </c>
      <c r="AC22" s="64">
        <v>0</v>
      </c>
      <c r="AD22" s="64">
        <v>0</v>
      </c>
      <c r="AE22" s="64">
        <v>0</v>
      </c>
      <c r="AF22" s="64">
        <v>0</v>
      </c>
      <c r="AG22" s="64">
        <v>0</v>
      </c>
      <c r="AH22" s="64">
        <v>0</v>
      </c>
      <c r="AI22" s="64">
        <f>IF($H22=Table5[[#Headers],[Industrial Bio waste Boiler]],1,0)</f>
        <v>0</v>
      </c>
      <c r="AJ22" s="64">
        <f>IF($H22=Table5[[#Headers],[Industrial Bio waste CHP]],1,0)</f>
        <v>0</v>
      </c>
      <c r="AK22" s="64">
        <f>IF($H22=Table5[[#Headers],[Industrial Bio waste Furnace]],1,0)</f>
        <v>0</v>
      </c>
      <c r="AL22" s="64">
        <f>IF($H22=Table5[[#Headers],[Industrial Bio waste Cement/Lime Kiln]],1,0)</f>
        <v>0</v>
      </c>
      <c r="AM22" s="64">
        <f>IF($H22=Table5[[#Headers],[Industrial Bio waste Dryer]],1,0)</f>
        <v>1</v>
      </c>
      <c r="AN22" s="64">
        <f>IF($H22=Table5[[#Headers],[Industrial Bio waste Other Kiln]],1,0)</f>
        <v>0</v>
      </c>
      <c r="AO22" s="64">
        <f>IF($H22=Table5[[#Headers],[Industrial Bio waste Oven]],1,0)</f>
        <v>0</v>
      </c>
      <c r="AP22" s="64">
        <f>IF($H22=Table5[[#Headers],[Industrial Non-bio waste Boiler]],1,0)</f>
        <v>0</v>
      </c>
      <c r="AQ22" s="64">
        <f>IF($H22=Table5[[#Headers],[Industrial Non-bio waste CHP]],1,0)</f>
        <v>0</v>
      </c>
      <c r="AR22" s="64">
        <f>IF($H22=Table5[[#Headers],[Industrial Non-bio waste Furnace]],1,0)</f>
        <v>0</v>
      </c>
      <c r="AS22" s="64">
        <f>IF($H22=Table5[[#Headers],[Industrial Non-bio waste Cement/Lime Kiln]],1,0)</f>
        <v>0</v>
      </c>
      <c r="AT22" s="64">
        <f>IF($H22=Table5[[#Headers],[Industrial Non-bio waste Dryer]],1,0)</f>
        <v>0</v>
      </c>
      <c r="AU22" s="64">
        <f>IF($H22=Table5[[#Headers],[Industrial Non-bio waste Other Kiln]],1,0)</f>
        <v>0</v>
      </c>
      <c r="AV22" s="64">
        <f>IF($H22=Table5[[#Headers],[Industrial Non-bio waste Oven]],1,0)</f>
        <v>0</v>
      </c>
      <c r="AW22" s="64">
        <f>IF($H22=Table5[[#Headers],[Industrial Bio fuel Boiler]],1,0)</f>
        <v>0</v>
      </c>
      <c r="AX22" s="64">
        <f>IF($H22=Table5[[#Headers],[Industrial Bio fuel CHP]],1,0)</f>
        <v>0</v>
      </c>
      <c r="AY22" s="64">
        <f>IF($H22=Table5[[#Headers],[Industrial Bio fuel Furnace]],1,0)</f>
        <v>0</v>
      </c>
      <c r="AZ22" s="64">
        <f>IF($H22=Table5[[#Headers],[Industrial Bio fuel Cement/Lime Kiln]],1,0)</f>
        <v>0</v>
      </c>
      <c r="BA22" s="64">
        <f>IF($H22=Table5[[#Headers],[Industrial Bio fuel Dryer]],1,0)</f>
        <v>0</v>
      </c>
      <c r="BB22" s="64">
        <f>IF($H22=Table5[[#Headers],[Industrial Bio fuel Other Kiln]],1,0)</f>
        <v>0</v>
      </c>
      <c r="BC22" s="64">
        <f>IF($H22=Table5[[#Headers],[Industrial Bio fuel Oven]],1,0)</f>
        <v>0</v>
      </c>
      <c r="BD22" s="64">
        <f>IF($H22=Table5[[#Headers],[Industrial Solid Fuels Boiler]],1,0)</f>
        <v>0</v>
      </c>
      <c r="BE22" s="64">
        <f>IF($H22=Table5[[#Headers],[Industrial Solid Fuels CHP]],1,0)</f>
        <v>0</v>
      </c>
      <c r="BF22" s="64">
        <f>IF($H22=Table5[[#Headers],[Industrial Solid Fuels Furnace]],1,0)</f>
        <v>0</v>
      </c>
      <c r="BG22" s="64">
        <f>IF($H22=Table5[[#Headers],[Industrial Solid Fuels Cement/Lime Kiln]],1,0)</f>
        <v>0</v>
      </c>
      <c r="BH22" s="64">
        <f>IF($H22=Table5[[#Headers],[Industrial Solid Fuels Dryer]],1,0)</f>
        <v>0</v>
      </c>
      <c r="BI22" s="64">
        <f>IF($H22=Table5[[#Headers],[Industrial Solid Fuels Other Kiln]],1,0)</f>
        <v>0</v>
      </c>
      <c r="BJ22" s="64">
        <f>IF($H22=Table5[[#Headers],[Industrial Solid Fuels Oven]],1,0)</f>
        <v>0</v>
      </c>
      <c r="BK22" s="64">
        <f>IF($H22=Table5[[#Headers],[Industrial Oil Boiler]],1,0)</f>
        <v>0</v>
      </c>
      <c r="BL22" s="64">
        <f>IF($H22=Table5[[#Headers],[Industrial Oil CHP]],1,0)</f>
        <v>0</v>
      </c>
      <c r="BM22" s="64">
        <f>IF($H22=Table5[[#Headers],[Industrial Oil Furnace]],1,0)</f>
        <v>0</v>
      </c>
      <c r="BN22" s="64">
        <f>IF($H22=Table5[[#Headers],[Industrial Oil Cement/Lime Kiln]],1,0)</f>
        <v>0</v>
      </c>
      <c r="BO22" s="64">
        <f>IF($H22=Table5[[#Headers],[Industrial Oil Dryer]],1,0)</f>
        <v>0</v>
      </c>
      <c r="BP22" s="64">
        <f>IF($H22=Table5[[#Headers],[Industrial Oil Other Kiln]],1,0)</f>
        <v>0</v>
      </c>
      <c r="BQ22" s="64">
        <f>IF($H22=Table5[[#Headers],[Industrial Oil Oven]],1,0)</f>
        <v>0</v>
      </c>
      <c r="BR22" s="64">
        <f>IF($H22=Table5[[#Headers],[Industrial Gas Boiler]],1,0)</f>
        <v>0</v>
      </c>
      <c r="BS22" s="64">
        <f>IF($H22=Table5[[#Headers],[Industrial Gas CHP]],1,0)</f>
        <v>0</v>
      </c>
      <c r="BT22" s="64">
        <f>IF($H22=Table5[[#Headers],[Industrial Gas Furnace]],1,0)</f>
        <v>0</v>
      </c>
      <c r="BU22" s="64">
        <f>IF($H22=Table5[[#Headers],[Industrial Gas Cement/Lime Kiln]],1,0)</f>
        <v>0</v>
      </c>
      <c r="BV22" s="64">
        <f>IF($H22=Table5[[#Headers],[Industrial Gas Dryer]],1,0)</f>
        <v>0</v>
      </c>
      <c r="BW22" s="64">
        <f>IF($H22=Table5[[#Headers],[Industrial Gas Other Kiln]],1,0)</f>
        <v>0</v>
      </c>
      <c r="BX22" s="64">
        <f>IF($H22=Table5[[#Headers],[Industrial Gas Oven]],1,0)</f>
        <v>0</v>
      </c>
    </row>
    <row r="23" spans="2:76" x14ac:dyDescent="0.25">
      <c r="B23">
        <v>299</v>
      </c>
      <c r="C23" t="s">
        <v>453</v>
      </c>
      <c r="D23" t="s">
        <v>588</v>
      </c>
      <c r="E23" t="s">
        <v>583</v>
      </c>
      <c r="H23" t="s">
        <v>478</v>
      </c>
      <c r="I23" t="s">
        <v>454</v>
      </c>
      <c r="J23" s="64">
        <v>0</v>
      </c>
      <c r="K23" s="64">
        <v>0</v>
      </c>
      <c r="L23" s="64">
        <v>0</v>
      </c>
      <c r="M23" s="64">
        <v>0</v>
      </c>
      <c r="N23" s="64">
        <v>0</v>
      </c>
      <c r="O23" s="64">
        <v>1</v>
      </c>
      <c r="P23" s="64">
        <v>1</v>
      </c>
      <c r="Q23" s="64">
        <v>1</v>
      </c>
      <c r="R23" s="64">
        <v>0.3</v>
      </c>
      <c r="S23" s="64">
        <v>0.125</v>
      </c>
      <c r="T23" s="64">
        <v>0</v>
      </c>
      <c r="U23" s="64">
        <v>0</v>
      </c>
      <c r="V23" s="64">
        <v>0</v>
      </c>
      <c r="W23" s="64">
        <v>0</v>
      </c>
      <c r="X23" s="64">
        <v>0</v>
      </c>
      <c r="Y23" s="64">
        <v>0</v>
      </c>
      <c r="Z23" s="64">
        <v>0</v>
      </c>
      <c r="AA23" s="64">
        <v>0</v>
      </c>
      <c r="AB23" s="64">
        <v>0</v>
      </c>
      <c r="AC23" s="64">
        <v>0</v>
      </c>
      <c r="AD23" s="64">
        <v>0</v>
      </c>
      <c r="AE23" s="64">
        <v>0</v>
      </c>
      <c r="AF23" s="64">
        <v>0</v>
      </c>
      <c r="AG23" s="64">
        <v>0</v>
      </c>
      <c r="AH23" s="64">
        <v>0</v>
      </c>
      <c r="AI23" s="64">
        <f>IF($H23=Table5[[#Headers],[Industrial Bio waste Boiler]],1,0)</f>
        <v>1</v>
      </c>
      <c r="AJ23" s="64">
        <f>IF($H23=Table5[[#Headers],[Industrial Bio waste CHP]],1,0)</f>
        <v>0</v>
      </c>
      <c r="AK23" s="64">
        <f>IF($H23=Table5[[#Headers],[Industrial Bio waste Furnace]],1,0)</f>
        <v>0</v>
      </c>
      <c r="AL23" s="64">
        <f>IF($H23=Table5[[#Headers],[Industrial Bio waste Cement/Lime Kiln]],1,0)</f>
        <v>0</v>
      </c>
      <c r="AM23" s="64">
        <f>IF($H23=Table5[[#Headers],[Industrial Bio waste Dryer]],1,0)</f>
        <v>0</v>
      </c>
      <c r="AN23" s="64">
        <f>IF($H23=Table5[[#Headers],[Industrial Bio waste Other Kiln]],1,0)</f>
        <v>0</v>
      </c>
      <c r="AO23" s="64">
        <f>IF($H23=Table5[[#Headers],[Industrial Bio waste Oven]],1,0)</f>
        <v>0</v>
      </c>
      <c r="AP23" s="64">
        <f>IF($H23=Table5[[#Headers],[Industrial Non-bio waste Boiler]],1,0)</f>
        <v>0</v>
      </c>
      <c r="AQ23" s="64">
        <f>IF($H23=Table5[[#Headers],[Industrial Non-bio waste CHP]],1,0)</f>
        <v>0</v>
      </c>
      <c r="AR23" s="64">
        <f>IF($H23=Table5[[#Headers],[Industrial Non-bio waste Furnace]],1,0)</f>
        <v>0</v>
      </c>
      <c r="AS23" s="64">
        <f>IF($H23=Table5[[#Headers],[Industrial Non-bio waste Cement/Lime Kiln]],1,0)</f>
        <v>0</v>
      </c>
      <c r="AT23" s="64">
        <f>IF($H23=Table5[[#Headers],[Industrial Non-bio waste Dryer]],1,0)</f>
        <v>0</v>
      </c>
      <c r="AU23" s="64">
        <f>IF($H23=Table5[[#Headers],[Industrial Non-bio waste Other Kiln]],1,0)</f>
        <v>0</v>
      </c>
      <c r="AV23" s="64">
        <f>IF($H23=Table5[[#Headers],[Industrial Non-bio waste Oven]],1,0)</f>
        <v>0</v>
      </c>
      <c r="AW23" s="64">
        <f>IF($H23=Table5[[#Headers],[Industrial Bio fuel Boiler]],1,0)</f>
        <v>0</v>
      </c>
      <c r="AX23" s="64">
        <f>IF($H23=Table5[[#Headers],[Industrial Bio fuel CHP]],1,0)</f>
        <v>0</v>
      </c>
      <c r="AY23" s="64">
        <f>IF($H23=Table5[[#Headers],[Industrial Bio fuel Furnace]],1,0)</f>
        <v>0</v>
      </c>
      <c r="AZ23" s="64">
        <f>IF($H23=Table5[[#Headers],[Industrial Bio fuel Cement/Lime Kiln]],1,0)</f>
        <v>0</v>
      </c>
      <c r="BA23" s="64">
        <f>IF($H23=Table5[[#Headers],[Industrial Bio fuel Dryer]],1,0)</f>
        <v>0</v>
      </c>
      <c r="BB23" s="64">
        <f>IF($H23=Table5[[#Headers],[Industrial Bio fuel Other Kiln]],1,0)</f>
        <v>0</v>
      </c>
      <c r="BC23" s="64">
        <f>IF($H23=Table5[[#Headers],[Industrial Bio fuel Oven]],1,0)</f>
        <v>0</v>
      </c>
      <c r="BD23" s="64">
        <f>IF($H23=Table5[[#Headers],[Industrial Solid Fuels Boiler]],1,0)</f>
        <v>0</v>
      </c>
      <c r="BE23" s="64">
        <f>IF($H23=Table5[[#Headers],[Industrial Solid Fuels CHP]],1,0)</f>
        <v>0</v>
      </c>
      <c r="BF23" s="64">
        <f>IF($H23=Table5[[#Headers],[Industrial Solid Fuels Furnace]],1,0)</f>
        <v>0</v>
      </c>
      <c r="BG23" s="64">
        <f>IF($H23=Table5[[#Headers],[Industrial Solid Fuels Cement/Lime Kiln]],1,0)</f>
        <v>0</v>
      </c>
      <c r="BH23" s="64">
        <f>IF($H23=Table5[[#Headers],[Industrial Solid Fuels Dryer]],1,0)</f>
        <v>0</v>
      </c>
      <c r="BI23" s="64">
        <f>IF($H23=Table5[[#Headers],[Industrial Solid Fuels Other Kiln]],1,0)</f>
        <v>0</v>
      </c>
      <c r="BJ23" s="64">
        <f>IF($H23=Table5[[#Headers],[Industrial Solid Fuels Oven]],1,0)</f>
        <v>0</v>
      </c>
      <c r="BK23" s="64">
        <f>IF($H23=Table5[[#Headers],[Industrial Oil Boiler]],1,0)</f>
        <v>0</v>
      </c>
      <c r="BL23" s="64">
        <f>IF($H23=Table5[[#Headers],[Industrial Oil CHP]],1,0)</f>
        <v>0</v>
      </c>
      <c r="BM23" s="64">
        <f>IF($H23=Table5[[#Headers],[Industrial Oil Furnace]],1,0)</f>
        <v>0</v>
      </c>
      <c r="BN23" s="64">
        <f>IF($H23=Table5[[#Headers],[Industrial Oil Cement/Lime Kiln]],1,0)</f>
        <v>0</v>
      </c>
      <c r="BO23" s="64">
        <f>IF($H23=Table5[[#Headers],[Industrial Oil Dryer]],1,0)</f>
        <v>0</v>
      </c>
      <c r="BP23" s="64">
        <f>IF($H23=Table5[[#Headers],[Industrial Oil Other Kiln]],1,0)</f>
        <v>0</v>
      </c>
      <c r="BQ23" s="64">
        <f>IF($H23=Table5[[#Headers],[Industrial Oil Oven]],1,0)</f>
        <v>0</v>
      </c>
      <c r="BR23" s="64">
        <f>IF($H23=Table5[[#Headers],[Industrial Gas Boiler]],1,0)</f>
        <v>0</v>
      </c>
      <c r="BS23" s="64">
        <f>IF($H23=Table5[[#Headers],[Industrial Gas CHP]],1,0)</f>
        <v>0</v>
      </c>
      <c r="BT23" s="64">
        <f>IF($H23=Table5[[#Headers],[Industrial Gas Furnace]],1,0)</f>
        <v>0</v>
      </c>
      <c r="BU23" s="64">
        <f>IF($H23=Table5[[#Headers],[Industrial Gas Cement/Lime Kiln]],1,0)</f>
        <v>0</v>
      </c>
      <c r="BV23" s="64">
        <f>IF($H23=Table5[[#Headers],[Industrial Gas Dryer]],1,0)</f>
        <v>0</v>
      </c>
      <c r="BW23" s="64">
        <f>IF($H23=Table5[[#Headers],[Industrial Gas Other Kiln]],1,0)</f>
        <v>0</v>
      </c>
      <c r="BX23" s="64">
        <f>IF($H23=Table5[[#Headers],[Industrial Gas Oven]],1,0)</f>
        <v>0</v>
      </c>
    </row>
    <row r="24" spans="2:76" x14ac:dyDescent="0.25">
      <c r="B24">
        <v>300</v>
      </c>
      <c r="C24" t="s">
        <v>453</v>
      </c>
      <c r="D24" t="s">
        <v>588</v>
      </c>
      <c r="E24" t="s">
        <v>583</v>
      </c>
      <c r="H24" t="s">
        <v>485</v>
      </c>
      <c r="I24" t="s">
        <v>454</v>
      </c>
      <c r="J24" s="64">
        <v>0</v>
      </c>
      <c r="K24" s="64">
        <v>0</v>
      </c>
      <c r="L24" s="64">
        <v>0</v>
      </c>
      <c r="M24" s="64">
        <v>0</v>
      </c>
      <c r="N24" s="64">
        <v>0</v>
      </c>
      <c r="O24" s="64">
        <v>0</v>
      </c>
      <c r="P24" s="64">
        <v>0</v>
      </c>
      <c r="Q24" s="64">
        <v>0</v>
      </c>
      <c r="R24" s="64">
        <v>0</v>
      </c>
      <c r="S24" s="64">
        <v>0</v>
      </c>
      <c r="T24" s="64">
        <v>1</v>
      </c>
      <c r="U24" s="64">
        <v>1</v>
      </c>
      <c r="V24" s="64">
        <v>1</v>
      </c>
      <c r="W24" s="64">
        <v>0</v>
      </c>
      <c r="X24" s="64">
        <v>0</v>
      </c>
      <c r="Y24" s="64">
        <v>0</v>
      </c>
      <c r="Z24" s="64">
        <v>0</v>
      </c>
      <c r="AA24" s="64">
        <v>0</v>
      </c>
      <c r="AB24" s="64">
        <v>0</v>
      </c>
      <c r="AC24" s="64">
        <v>0</v>
      </c>
      <c r="AD24" s="64">
        <v>0</v>
      </c>
      <c r="AE24" s="64">
        <v>0</v>
      </c>
      <c r="AF24" s="64">
        <v>0</v>
      </c>
      <c r="AG24" s="64">
        <v>0</v>
      </c>
      <c r="AH24" s="64">
        <v>0</v>
      </c>
      <c r="AI24" s="64">
        <f>IF($H24=Table5[[#Headers],[Industrial Bio waste Boiler]],1,0)</f>
        <v>0</v>
      </c>
      <c r="AJ24" s="64">
        <f>IF($H24=Table5[[#Headers],[Industrial Bio waste CHP]],1,0)</f>
        <v>1</v>
      </c>
      <c r="AK24" s="64">
        <f>IF($H24=Table5[[#Headers],[Industrial Bio waste Furnace]],1,0)</f>
        <v>0</v>
      </c>
      <c r="AL24" s="64">
        <f>IF($H24=Table5[[#Headers],[Industrial Bio waste Cement/Lime Kiln]],1,0)</f>
        <v>0</v>
      </c>
      <c r="AM24" s="64">
        <f>IF($H24=Table5[[#Headers],[Industrial Bio waste Dryer]],1,0)</f>
        <v>0</v>
      </c>
      <c r="AN24" s="64">
        <f>IF($H24=Table5[[#Headers],[Industrial Bio waste Other Kiln]],1,0)</f>
        <v>0</v>
      </c>
      <c r="AO24" s="64">
        <f>IF($H24=Table5[[#Headers],[Industrial Bio waste Oven]],1,0)</f>
        <v>0</v>
      </c>
      <c r="AP24" s="64">
        <f>IF($H24=Table5[[#Headers],[Industrial Non-bio waste Boiler]],1,0)</f>
        <v>0</v>
      </c>
      <c r="AQ24" s="64">
        <f>IF($H24=Table5[[#Headers],[Industrial Non-bio waste CHP]],1,0)</f>
        <v>0</v>
      </c>
      <c r="AR24" s="64">
        <f>IF($H24=Table5[[#Headers],[Industrial Non-bio waste Furnace]],1,0)</f>
        <v>0</v>
      </c>
      <c r="AS24" s="64">
        <f>IF($H24=Table5[[#Headers],[Industrial Non-bio waste Cement/Lime Kiln]],1,0)</f>
        <v>0</v>
      </c>
      <c r="AT24" s="64">
        <f>IF($H24=Table5[[#Headers],[Industrial Non-bio waste Dryer]],1,0)</f>
        <v>0</v>
      </c>
      <c r="AU24" s="64">
        <f>IF($H24=Table5[[#Headers],[Industrial Non-bio waste Other Kiln]],1,0)</f>
        <v>0</v>
      </c>
      <c r="AV24" s="64">
        <f>IF($H24=Table5[[#Headers],[Industrial Non-bio waste Oven]],1,0)</f>
        <v>0</v>
      </c>
      <c r="AW24" s="64">
        <f>IF($H24=Table5[[#Headers],[Industrial Bio fuel Boiler]],1,0)</f>
        <v>0</v>
      </c>
      <c r="AX24" s="64">
        <f>IF($H24=Table5[[#Headers],[Industrial Bio fuel CHP]],1,0)</f>
        <v>0</v>
      </c>
      <c r="AY24" s="64">
        <f>IF($H24=Table5[[#Headers],[Industrial Bio fuel Furnace]],1,0)</f>
        <v>0</v>
      </c>
      <c r="AZ24" s="64">
        <f>IF($H24=Table5[[#Headers],[Industrial Bio fuel Cement/Lime Kiln]],1,0)</f>
        <v>0</v>
      </c>
      <c r="BA24" s="64">
        <f>IF($H24=Table5[[#Headers],[Industrial Bio fuel Dryer]],1,0)</f>
        <v>0</v>
      </c>
      <c r="BB24" s="64">
        <f>IF($H24=Table5[[#Headers],[Industrial Bio fuel Other Kiln]],1,0)</f>
        <v>0</v>
      </c>
      <c r="BC24" s="64">
        <f>IF($H24=Table5[[#Headers],[Industrial Bio fuel Oven]],1,0)</f>
        <v>0</v>
      </c>
      <c r="BD24" s="64">
        <f>IF($H24=Table5[[#Headers],[Industrial Solid Fuels Boiler]],1,0)</f>
        <v>0</v>
      </c>
      <c r="BE24" s="64">
        <f>IF($H24=Table5[[#Headers],[Industrial Solid Fuels CHP]],1,0)</f>
        <v>0</v>
      </c>
      <c r="BF24" s="64">
        <f>IF($H24=Table5[[#Headers],[Industrial Solid Fuels Furnace]],1,0)</f>
        <v>0</v>
      </c>
      <c r="BG24" s="64">
        <f>IF($H24=Table5[[#Headers],[Industrial Solid Fuels Cement/Lime Kiln]],1,0)</f>
        <v>0</v>
      </c>
      <c r="BH24" s="64">
        <f>IF($H24=Table5[[#Headers],[Industrial Solid Fuels Dryer]],1,0)</f>
        <v>0</v>
      </c>
      <c r="BI24" s="64">
        <f>IF($H24=Table5[[#Headers],[Industrial Solid Fuels Other Kiln]],1,0)</f>
        <v>0</v>
      </c>
      <c r="BJ24" s="64">
        <f>IF($H24=Table5[[#Headers],[Industrial Solid Fuels Oven]],1,0)</f>
        <v>0</v>
      </c>
      <c r="BK24" s="64">
        <f>IF($H24=Table5[[#Headers],[Industrial Oil Boiler]],1,0)</f>
        <v>0</v>
      </c>
      <c r="BL24" s="64">
        <f>IF($H24=Table5[[#Headers],[Industrial Oil CHP]],1,0)</f>
        <v>0</v>
      </c>
      <c r="BM24" s="64">
        <f>IF($H24=Table5[[#Headers],[Industrial Oil Furnace]],1,0)</f>
        <v>0</v>
      </c>
      <c r="BN24" s="64">
        <f>IF($H24=Table5[[#Headers],[Industrial Oil Cement/Lime Kiln]],1,0)</f>
        <v>0</v>
      </c>
      <c r="BO24" s="64">
        <f>IF($H24=Table5[[#Headers],[Industrial Oil Dryer]],1,0)</f>
        <v>0</v>
      </c>
      <c r="BP24" s="64">
        <f>IF($H24=Table5[[#Headers],[Industrial Oil Other Kiln]],1,0)</f>
        <v>0</v>
      </c>
      <c r="BQ24" s="64">
        <f>IF($H24=Table5[[#Headers],[Industrial Oil Oven]],1,0)</f>
        <v>0</v>
      </c>
      <c r="BR24" s="64">
        <f>IF($H24=Table5[[#Headers],[Industrial Gas Boiler]],1,0)</f>
        <v>0</v>
      </c>
      <c r="BS24" s="64">
        <f>IF($H24=Table5[[#Headers],[Industrial Gas CHP]],1,0)</f>
        <v>0</v>
      </c>
      <c r="BT24" s="64">
        <f>IF($H24=Table5[[#Headers],[Industrial Gas Furnace]],1,0)</f>
        <v>0</v>
      </c>
      <c r="BU24" s="64">
        <f>IF($H24=Table5[[#Headers],[Industrial Gas Cement/Lime Kiln]],1,0)</f>
        <v>0</v>
      </c>
      <c r="BV24" s="64">
        <f>IF($H24=Table5[[#Headers],[Industrial Gas Dryer]],1,0)</f>
        <v>0</v>
      </c>
      <c r="BW24" s="64">
        <f>IF($H24=Table5[[#Headers],[Industrial Gas Other Kiln]],1,0)</f>
        <v>0</v>
      </c>
      <c r="BX24" s="64">
        <f>IF($H24=Table5[[#Headers],[Industrial Gas Oven]],1,0)</f>
        <v>0</v>
      </c>
    </row>
    <row r="25" spans="2:76" x14ac:dyDescent="0.25">
      <c r="B25">
        <v>301</v>
      </c>
      <c r="C25" t="s">
        <v>453</v>
      </c>
      <c r="D25" t="s">
        <v>588</v>
      </c>
      <c r="E25" t="s">
        <v>583</v>
      </c>
      <c r="H25" t="s">
        <v>496</v>
      </c>
      <c r="I25" t="s">
        <v>454</v>
      </c>
      <c r="J25" s="64">
        <v>0</v>
      </c>
      <c r="K25" s="64">
        <v>0</v>
      </c>
      <c r="L25" s="64">
        <v>0</v>
      </c>
      <c r="M25" s="64">
        <v>0</v>
      </c>
      <c r="N25" s="64">
        <v>0</v>
      </c>
      <c r="O25" s="64">
        <v>0</v>
      </c>
      <c r="P25" s="64">
        <v>0</v>
      </c>
      <c r="Q25" s="64">
        <v>0</v>
      </c>
      <c r="R25" s="64">
        <v>0</v>
      </c>
      <c r="S25" s="64">
        <v>0</v>
      </c>
      <c r="T25" s="64">
        <v>0</v>
      </c>
      <c r="U25" s="64">
        <v>0</v>
      </c>
      <c r="V25" s="64">
        <v>0</v>
      </c>
      <c r="W25" s="64">
        <v>1</v>
      </c>
      <c r="X25" s="64">
        <v>1</v>
      </c>
      <c r="Y25" s="64">
        <v>0</v>
      </c>
      <c r="Z25" s="64">
        <v>0</v>
      </c>
      <c r="AA25" s="64">
        <v>0</v>
      </c>
      <c r="AB25" s="64">
        <v>0</v>
      </c>
      <c r="AC25" s="64">
        <v>0</v>
      </c>
      <c r="AD25" s="64">
        <v>0</v>
      </c>
      <c r="AE25" s="64">
        <v>0</v>
      </c>
      <c r="AF25" s="64">
        <v>0</v>
      </c>
      <c r="AG25" s="64">
        <v>0</v>
      </c>
      <c r="AH25" s="64">
        <v>0</v>
      </c>
      <c r="AI25" s="64">
        <f>IF($H25=Table5[[#Headers],[Industrial Bio waste Boiler]],1,0)</f>
        <v>0</v>
      </c>
      <c r="AJ25" s="64">
        <f>IF($H25=Table5[[#Headers],[Industrial Bio waste CHP]],1,0)</f>
        <v>0</v>
      </c>
      <c r="AK25" s="64">
        <f>IF($H25=Table5[[#Headers],[Industrial Bio waste Furnace]],1,0)</f>
        <v>0</v>
      </c>
      <c r="AL25" s="64">
        <f>IF($H25=Table5[[#Headers],[Industrial Bio waste Cement/Lime Kiln]],1,0)</f>
        <v>0</v>
      </c>
      <c r="AM25" s="64">
        <f>IF($H25=Table5[[#Headers],[Industrial Bio waste Dryer]],1,0)</f>
        <v>0</v>
      </c>
      <c r="AN25" s="64">
        <f>IF($H25=Table5[[#Headers],[Industrial Bio waste Other Kiln]],1,0)</f>
        <v>0</v>
      </c>
      <c r="AO25" s="64">
        <f>IF($H25=Table5[[#Headers],[Industrial Bio waste Oven]],1,0)</f>
        <v>1</v>
      </c>
      <c r="AP25" s="64">
        <f>IF($H25=Table5[[#Headers],[Industrial Non-bio waste Boiler]],1,0)</f>
        <v>0</v>
      </c>
      <c r="AQ25" s="64">
        <f>IF($H25=Table5[[#Headers],[Industrial Non-bio waste CHP]],1,0)</f>
        <v>0</v>
      </c>
      <c r="AR25" s="64">
        <f>IF($H25=Table5[[#Headers],[Industrial Non-bio waste Furnace]],1,0)</f>
        <v>0</v>
      </c>
      <c r="AS25" s="64">
        <f>IF($H25=Table5[[#Headers],[Industrial Non-bio waste Cement/Lime Kiln]],1,0)</f>
        <v>0</v>
      </c>
      <c r="AT25" s="64">
        <f>IF($H25=Table5[[#Headers],[Industrial Non-bio waste Dryer]],1,0)</f>
        <v>0</v>
      </c>
      <c r="AU25" s="64">
        <f>IF($H25=Table5[[#Headers],[Industrial Non-bio waste Other Kiln]],1,0)</f>
        <v>0</v>
      </c>
      <c r="AV25" s="64">
        <f>IF($H25=Table5[[#Headers],[Industrial Non-bio waste Oven]],1,0)</f>
        <v>0</v>
      </c>
      <c r="AW25" s="64">
        <f>IF($H25=Table5[[#Headers],[Industrial Bio fuel Boiler]],1,0)</f>
        <v>0</v>
      </c>
      <c r="AX25" s="64">
        <f>IF($H25=Table5[[#Headers],[Industrial Bio fuel CHP]],1,0)</f>
        <v>0</v>
      </c>
      <c r="AY25" s="64">
        <f>IF($H25=Table5[[#Headers],[Industrial Bio fuel Furnace]],1,0)</f>
        <v>0</v>
      </c>
      <c r="AZ25" s="64">
        <f>IF($H25=Table5[[#Headers],[Industrial Bio fuel Cement/Lime Kiln]],1,0)</f>
        <v>0</v>
      </c>
      <c r="BA25" s="64">
        <f>IF($H25=Table5[[#Headers],[Industrial Bio fuel Dryer]],1,0)</f>
        <v>0</v>
      </c>
      <c r="BB25" s="64">
        <f>IF($H25=Table5[[#Headers],[Industrial Bio fuel Other Kiln]],1,0)</f>
        <v>0</v>
      </c>
      <c r="BC25" s="64">
        <f>IF($H25=Table5[[#Headers],[Industrial Bio fuel Oven]],1,0)</f>
        <v>0</v>
      </c>
      <c r="BD25" s="64">
        <f>IF($H25=Table5[[#Headers],[Industrial Solid Fuels Boiler]],1,0)</f>
        <v>0</v>
      </c>
      <c r="BE25" s="64">
        <f>IF($H25=Table5[[#Headers],[Industrial Solid Fuels CHP]],1,0)</f>
        <v>0</v>
      </c>
      <c r="BF25" s="64">
        <f>IF($H25=Table5[[#Headers],[Industrial Solid Fuels Furnace]],1,0)</f>
        <v>0</v>
      </c>
      <c r="BG25" s="64">
        <f>IF($H25=Table5[[#Headers],[Industrial Solid Fuels Cement/Lime Kiln]],1,0)</f>
        <v>0</v>
      </c>
      <c r="BH25" s="64">
        <f>IF($H25=Table5[[#Headers],[Industrial Solid Fuels Dryer]],1,0)</f>
        <v>0</v>
      </c>
      <c r="BI25" s="64">
        <f>IF($H25=Table5[[#Headers],[Industrial Solid Fuels Other Kiln]],1,0)</f>
        <v>0</v>
      </c>
      <c r="BJ25" s="64">
        <f>IF($H25=Table5[[#Headers],[Industrial Solid Fuels Oven]],1,0)</f>
        <v>0</v>
      </c>
      <c r="BK25" s="64">
        <f>IF($H25=Table5[[#Headers],[Industrial Oil Boiler]],1,0)</f>
        <v>0</v>
      </c>
      <c r="BL25" s="64">
        <f>IF($H25=Table5[[#Headers],[Industrial Oil CHP]],1,0)</f>
        <v>0</v>
      </c>
      <c r="BM25" s="64">
        <f>IF($H25=Table5[[#Headers],[Industrial Oil Furnace]],1,0)</f>
        <v>0</v>
      </c>
      <c r="BN25" s="64">
        <f>IF($H25=Table5[[#Headers],[Industrial Oil Cement/Lime Kiln]],1,0)</f>
        <v>0</v>
      </c>
      <c r="BO25" s="64">
        <f>IF($H25=Table5[[#Headers],[Industrial Oil Dryer]],1,0)</f>
        <v>0</v>
      </c>
      <c r="BP25" s="64">
        <f>IF($H25=Table5[[#Headers],[Industrial Oil Other Kiln]],1,0)</f>
        <v>0</v>
      </c>
      <c r="BQ25" s="64">
        <f>IF($H25=Table5[[#Headers],[Industrial Oil Oven]],1,0)</f>
        <v>0</v>
      </c>
      <c r="BR25" s="64">
        <f>IF($H25=Table5[[#Headers],[Industrial Gas Boiler]],1,0)</f>
        <v>0</v>
      </c>
      <c r="BS25" s="64">
        <f>IF($H25=Table5[[#Headers],[Industrial Gas CHP]],1,0)</f>
        <v>0</v>
      </c>
      <c r="BT25" s="64">
        <f>IF($H25=Table5[[#Headers],[Industrial Gas Furnace]],1,0)</f>
        <v>0</v>
      </c>
      <c r="BU25" s="64">
        <f>IF($H25=Table5[[#Headers],[Industrial Gas Cement/Lime Kiln]],1,0)</f>
        <v>0</v>
      </c>
      <c r="BV25" s="64">
        <f>IF($H25=Table5[[#Headers],[Industrial Gas Dryer]],1,0)</f>
        <v>0</v>
      </c>
      <c r="BW25" s="64">
        <f>IF($H25=Table5[[#Headers],[Industrial Gas Other Kiln]],1,0)</f>
        <v>0</v>
      </c>
      <c r="BX25" s="64">
        <f>IF($H25=Table5[[#Headers],[Industrial Gas Oven]],1,0)</f>
        <v>0</v>
      </c>
    </row>
    <row r="26" spans="2:76" x14ac:dyDescent="0.25">
      <c r="B26">
        <v>302</v>
      </c>
      <c r="C26" t="s">
        <v>453</v>
      </c>
      <c r="D26" t="s">
        <v>588</v>
      </c>
      <c r="E26" t="s">
        <v>583</v>
      </c>
      <c r="H26" t="s">
        <v>488</v>
      </c>
      <c r="I26" t="s">
        <v>454</v>
      </c>
      <c r="J26" s="64">
        <v>0</v>
      </c>
      <c r="K26" s="64">
        <v>0</v>
      </c>
      <c r="L26" s="64">
        <v>0</v>
      </c>
      <c r="M26" s="64">
        <v>0</v>
      </c>
      <c r="N26" s="64">
        <v>0</v>
      </c>
      <c r="O26" s="64">
        <v>0</v>
      </c>
      <c r="P26" s="64">
        <v>0</v>
      </c>
      <c r="Q26" s="64">
        <v>0</v>
      </c>
      <c r="R26" s="64">
        <v>0</v>
      </c>
      <c r="S26" s="64">
        <v>0</v>
      </c>
      <c r="T26" s="64">
        <v>0</v>
      </c>
      <c r="U26" s="64">
        <v>0</v>
      </c>
      <c r="V26" s="64">
        <v>0</v>
      </c>
      <c r="W26" s="64">
        <v>0</v>
      </c>
      <c r="X26" s="64">
        <v>0</v>
      </c>
      <c r="Y26" s="64">
        <v>0</v>
      </c>
      <c r="Z26" s="64">
        <v>0</v>
      </c>
      <c r="AA26" s="64">
        <v>1</v>
      </c>
      <c r="AB26" s="64">
        <v>1</v>
      </c>
      <c r="AC26" s="64">
        <v>0</v>
      </c>
      <c r="AD26" s="64">
        <v>0</v>
      </c>
      <c r="AE26" s="64">
        <v>0</v>
      </c>
      <c r="AF26" s="64">
        <v>0</v>
      </c>
      <c r="AG26" s="64">
        <v>0</v>
      </c>
      <c r="AH26" s="64">
        <v>0</v>
      </c>
      <c r="AI26" s="64">
        <f>IF($H26=Table5[[#Headers],[Industrial Bio waste Boiler]],1,0)</f>
        <v>0</v>
      </c>
      <c r="AJ26" s="64">
        <f>IF($H26=Table5[[#Headers],[Industrial Bio waste CHP]],1,0)</f>
        <v>0</v>
      </c>
      <c r="AK26" s="64">
        <f>IF($H26=Table5[[#Headers],[Industrial Bio waste Furnace]],1,0)</f>
        <v>0</v>
      </c>
      <c r="AL26" s="64">
        <f>IF($H26=Table5[[#Headers],[Industrial Bio waste Cement/Lime Kiln]],1,0)</f>
        <v>0</v>
      </c>
      <c r="AM26" s="64">
        <f>IF($H26=Table5[[#Headers],[Industrial Bio waste Dryer]],1,0)</f>
        <v>1</v>
      </c>
      <c r="AN26" s="64">
        <f>IF($H26=Table5[[#Headers],[Industrial Bio waste Other Kiln]],1,0)</f>
        <v>0</v>
      </c>
      <c r="AO26" s="64">
        <f>IF($H26=Table5[[#Headers],[Industrial Bio waste Oven]],1,0)</f>
        <v>0</v>
      </c>
      <c r="AP26" s="64">
        <f>IF($H26=Table5[[#Headers],[Industrial Non-bio waste Boiler]],1,0)</f>
        <v>0</v>
      </c>
      <c r="AQ26" s="64">
        <f>IF($H26=Table5[[#Headers],[Industrial Non-bio waste CHP]],1,0)</f>
        <v>0</v>
      </c>
      <c r="AR26" s="64">
        <f>IF($H26=Table5[[#Headers],[Industrial Non-bio waste Furnace]],1,0)</f>
        <v>0</v>
      </c>
      <c r="AS26" s="64">
        <f>IF($H26=Table5[[#Headers],[Industrial Non-bio waste Cement/Lime Kiln]],1,0)</f>
        <v>0</v>
      </c>
      <c r="AT26" s="64">
        <f>IF($H26=Table5[[#Headers],[Industrial Non-bio waste Dryer]],1,0)</f>
        <v>0</v>
      </c>
      <c r="AU26" s="64">
        <f>IF($H26=Table5[[#Headers],[Industrial Non-bio waste Other Kiln]],1,0)</f>
        <v>0</v>
      </c>
      <c r="AV26" s="64">
        <f>IF($H26=Table5[[#Headers],[Industrial Non-bio waste Oven]],1,0)</f>
        <v>0</v>
      </c>
      <c r="AW26" s="64">
        <f>IF($H26=Table5[[#Headers],[Industrial Bio fuel Boiler]],1,0)</f>
        <v>0</v>
      </c>
      <c r="AX26" s="64">
        <f>IF($H26=Table5[[#Headers],[Industrial Bio fuel CHP]],1,0)</f>
        <v>0</v>
      </c>
      <c r="AY26" s="64">
        <f>IF($H26=Table5[[#Headers],[Industrial Bio fuel Furnace]],1,0)</f>
        <v>0</v>
      </c>
      <c r="AZ26" s="64">
        <f>IF($H26=Table5[[#Headers],[Industrial Bio fuel Cement/Lime Kiln]],1,0)</f>
        <v>0</v>
      </c>
      <c r="BA26" s="64">
        <f>IF($H26=Table5[[#Headers],[Industrial Bio fuel Dryer]],1,0)</f>
        <v>0</v>
      </c>
      <c r="BB26" s="64">
        <f>IF($H26=Table5[[#Headers],[Industrial Bio fuel Other Kiln]],1,0)</f>
        <v>0</v>
      </c>
      <c r="BC26" s="64">
        <f>IF($H26=Table5[[#Headers],[Industrial Bio fuel Oven]],1,0)</f>
        <v>0</v>
      </c>
      <c r="BD26" s="64">
        <f>IF($H26=Table5[[#Headers],[Industrial Solid Fuels Boiler]],1,0)</f>
        <v>0</v>
      </c>
      <c r="BE26" s="64">
        <f>IF($H26=Table5[[#Headers],[Industrial Solid Fuels CHP]],1,0)</f>
        <v>0</v>
      </c>
      <c r="BF26" s="64">
        <f>IF($H26=Table5[[#Headers],[Industrial Solid Fuels Furnace]],1,0)</f>
        <v>0</v>
      </c>
      <c r="BG26" s="64">
        <f>IF($H26=Table5[[#Headers],[Industrial Solid Fuels Cement/Lime Kiln]],1,0)</f>
        <v>0</v>
      </c>
      <c r="BH26" s="64">
        <f>IF($H26=Table5[[#Headers],[Industrial Solid Fuels Dryer]],1,0)</f>
        <v>0</v>
      </c>
      <c r="BI26" s="64">
        <f>IF($H26=Table5[[#Headers],[Industrial Solid Fuels Other Kiln]],1,0)</f>
        <v>0</v>
      </c>
      <c r="BJ26" s="64">
        <f>IF($H26=Table5[[#Headers],[Industrial Solid Fuels Oven]],1,0)</f>
        <v>0</v>
      </c>
      <c r="BK26" s="64">
        <f>IF($H26=Table5[[#Headers],[Industrial Oil Boiler]],1,0)</f>
        <v>0</v>
      </c>
      <c r="BL26" s="64">
        <f>IF($H26=Table5[[#Headers],[Industrial Oil CHP]],1,0)</f>
        <v>0</v>
      </c>
      <c r="BM26" s="64">
        <f>IF($H26=Table5[[#Headers],[Industrial Oil Furnace]],1,0)</f>
        <v>0</v>
      </c>
      <c r="BN26" s="64">
        <f>IF($H26=Table5[[#Headers],[Industrial Oil Cement/Lime Kiln]],1,0)</f>
        <v>0</v>
      </c>
      <c r="BO26" s="64">
        <f>IF($H26=Table5[[#Headers],[Industrial Oil Dryer]],1,0)</f>
        <v>0</v>
      </c>
      <c r="BP26" s="64">
        <f>IF($H26=Table5[[#Headers],[Industrial Oil Other Kiln]],1,0)</f>
        <v>0</v>
      </c>
      <c r="BQ26" s="64">
        <f>IF($H26=Table5[[#Headers],[Industrial Oil Oven]],1,0)</f>
        <v>0</v>
      </c>
      <c r="BR26" s="64">
        <f>IF($H26=Table5[[#Headers],[Industrial Gas Boiler]],1,0)</f>
        <v>0</v>
      </c>
      <c r="BS26" s="64">
        <f>IF($H26=Table5[[#Headers],[Industrial Gas CHP]],1,0)</f>
        <v>0</v>
      </c>
      <c r="BT26" s="64">
        <f>IF($H26=Table5[[#Headers],[Industrial Gas Furnace]],1,0)</f>
        <v>0</v>
      </c>
      <c r="BU26" s="64">
        <f>IF($H26=Table5[[#Headers],[Industrial Gas Cement/Lime Kiln]],1,0)</f>
        <v>0</v>
      </c>
      <c r="BV26" s="64">
        <f>IF($H26=Table5[[#Headers],[Industrial Gas Dryer]],1,0)</f>
        <v>0</v>
      </c>
      <c r="BW26" s="64">
        <f>IF($H26=Table5[[#Headers],[Industrial Gas Other Kiln]],1,0)</f>
        <v>0</v>
      </c>
      <c r="BX26" s="64">
        <f>IF($H26=Table5[[#Headers],[Industrial Gas Oven]],1,0)</f>
        <v>0</v>
      </c>
    </row>
    <row r="27" spans="2:76" x14ac:dyDescent="0.25">
      <c r="B27">
        <v>303</v>
      </c>
      <c r="C27" t="s">
        <v>453</v>
      </c>
      <c r="D27" t="s">
        <v>589</v>
      </c>
      <c r="E27" t="s">
        <v>583</v>
      </c>
      <c r="H27" t="s">
        <v>482</v>
      </c>
      <c r="I27" t="s">
        <v>454</v>
      </c>
      <c r="J27" s="64">
        <v>0</v>
      </c>
      <c r="K27" s="64">
        <v>1</v>
      </c>
      <c r="L27" s="64">
        <v>1</v>
      </c>
      <c r="M27" s="64">
        <v>0</v>
      </c>
      <c r="N27" s="64">
        <v>0</v>
      </c>
      <c r="O27" s="64">
        <v>0</v>
      </c>
      <c r="P27" s="64">
        <v>0</v>
      </c>
      <c r="Q27" s="64">
        <v>0</v>
      </c>
      <c r="R27" s="64">
        <v>0</v>
      </c>
      <c r="S27" s="64">
        <v>0</v>
      </c>
      <c r="T27" s="64">
        <v>0</v>
      </c>
      <c r="U27" s="64">
        <v>0</v>
      </c>
      <c r="V27" s="64">
        <v>0</v>
      </c>
      <c r="W27" s="64">
        <v>0</v>
      </c>
      <c r="X27" s="64">
        <v>0</v>
      </c>
      <c r="Y27" s="64">
        <v>0</v>
      </c>
      <c r="Z27" s="64">
        <v>0</v>
      </c>
      <c r="AA27" s="64">
        <v>0</v>
      </c>
      <c r="AB27" s="64">
        <v>0</v>
      </c>
      <c r="AC27" s="64">
        <v>0</v>
      </c>
      <c r="AD27" s="64">
        <v>0</v>
      </c>
      <c r="AE27" s="64">
        <v>0</v>
      </c>
      <c r="AF27" s="64">
        <v>0</v>
      </c>
      <c r="AG27" s="64">
        <v>0</v>
      </c>
      <c r="AH27" s="64">
        <v>0</v>
      </c>
      <c r="AI27" s="64">
        <f>IF($H27=Table5[[#Headers],[Industrial Bio waste Boiler]],1,0)</f>
        <v>0</v>
      </c>
      <c r="AJ27" s="64">
        <f>IF($H27=Table5[[#Headers],[Industrial Bio waste CHP]],1,0)</f>
        <v>0</v>
      </c>
      <c r="AK27" s="64">
        <f>IF($H27=Table5[[#Headers],[Industrial Bio waste Furnace]],1,0)</f>
        <v>0</v>
      </c>
      <c r="AL27" s="64">
        <f>IF($H27=Table5[[#Headers],[Industrial Bio waste Cement/Lime Kiln]],1,0)</f>
        <v>1</v>
      </c>
      <c r="AM27" s="64">
        <f>IF($H27=Table5[[#Headers],[Industrial Bio waste Dryer]],1,0)</f>
        <v>0</v>
      </c>
      <c r="AN27" s="64">
        <f>IF($H27=Table5[[#Headers],[Industrial Bio waste Other Kiln]],1,0)</f>
        <v>0</v>
      </c>
      <c r="AO27" s="64">
        <f>IF($H27=Table5[[#Headers],[Industrial Bio waste Oven]],1,0)</f>
        <v>0</v>
      </c>
      <c r="AP27" s="64">
        <f>IF($H27=Table5[[#Headers],[Industrial Non-bio waste Boiler]],1,0)</f>
        <v>0</v>
      </c>
      <c r="AQ27" s="64">
        <f>IF($H27=Table5[[#Headers],[Industrial Non-bio waste CHP]],1,0)</f>
        <v>0</v>
      </c>
      <c r="AR27" s="64">
        <f>IF($H27=Table5[[#Headers],[Industrial Non-bio waste Furnace]],1,0)</f>
        <v>0</v>
      </c>
      <c r="AS27" s="64">
        <f>IF($H27=Table5[[#Headers],[Industrial Non-bio waste Cement/Lime Kiln]],1,0)</f>
        <v>0</v>
      </c>
      <c r="AT27" s="64">
        <f>IF($H27=Table5[[#Headers],[Industrial Non-bio waste Dryer]],1,0)</f>
        <v>0</v>
      </c>
      <c r="AU27" s="64">
        <f>IF($H27=Table5[[#Headers],[Industrial Non-bio waste Other Kiln]],1,0)</f>
        <v>0</v>
      </c>
      <c r="AV27" s="64">
        <f>IF($H27=Table5[[#Headers],[Industrial Non-bio waste Oven]],1,0)</f>
        <v>0</v>
      </c>
      <c r="AW27" s="64">
        <f>IF($H27=Table5[[#Headers],[Industrial Bio fuel Boiler]],1,0)</f>
        <v>0</v>
      </c>
      <c r="AX27" s="64">
        <f>IF($H27=Table5[[#Headers],[Industrial Bio fuel CHP]],1,0)</f>
        <v>0</v>
      </c>
      <c r="AY27" s="64">
        <f>IF($H27=Table5[[#Headers],[Industrial Bio fuel Furnace]],1,0)</f>
        <v>0</v>
      </c>
      <c r="AZ27" s="64">
        <f>IF($H27=Table5[[#Headers],[Industrial Bio fuel Cement/Lime Kiln]],1,0)</f>
        <v>0</v>
      </c>
      <c r="BA27" s="64">
        <f>IF($H27=Table5[[#Headers],[Industrial Bio fuel Dryer]],1,0)</f>
        <v>0</v>
      </c>
      <c r="BB27" s="64">
        <f>IF($H27=Table5[[#Headers],[Industrial Bio fuel Other Kiln]],1,0)</f>
        <v>0</v>
      </c>
      <c r="BC27" s="64">
        <f>IF($H27=Table5[[#Headers],[Industrial Bio fuel Oven]],1,0)</f>
        <v>0</v>
      </c>
      <c r="BD27" s="64">
        <f>IF($H27=Table5[[#Headers],[Industrial Solid Fuels Boiler]],1,0)</f>
        <v>0</v>
      </c>
      <c r="BE27" s="64">
        <f>IF($H27=Table5[[#Headers],[Industrial Solid Fuels CHP]],1,0)</f>
        <v>0</v>
      </c>
      <c r="BF27" s="64">
        <f>IF($H27=Table5[[#Headers],[Industrial Solid Fuels Furnace]],1,0)</f>
        <v>0</v>
      </c>
      <c r="BG27" s="64">
        <f>IF($H27=Table5[[#Headers],[Industrial Solid Fuels Cement/Lime Kiln]],1,0)</f>
        <v>0</v>
      </c>
      <c r="BH27" s="64">
        <f>IF($H27=Table5[[#Headers],[Industrial Solid Fuels Dryer]],1,0)</f>
        <v>0</v>
      </c>
      <c r="BI27" s="64">
        <f>IF($H27=Table5[[#Headers],[Industrial Solid Fuels Other Kiln]],1,0)</f>
        <v>0</v>
      </c>
      <c r="BJ27" s="64">
        <f>IF($H27=Table5[[#Headers],[Industrial Solid Fuels Oven]],1,0)</f>
        <v>0</v>
      </c>
      <c r="BK27" s="64">
        <f>IF($H27=Table5[[#Headers],[Industrial Oil Boiler]],1,0)</f>
        <v>0</v>
      </c>
      <c r="BL27" s="64">
        <f>IF($H27=Table5[[#Headers],[Industrial Oil CHP]],1,0)</f>
        <v>0</v>
      </c>
      <c r="BM27" s="64">
        <f>IF($H27=Table5[[#Headers],[Industrial Oil Furnace]],1,0)</f>
        <v>0</v>
      </c>
      <c r="BN27" s="64">
        <f>IF($H27=Table5[[#Headers],[Industrial Oil Cement/Lime Kiln]],1,0)</f>
        <v>0</v>
      </c>
      <c r="BO27" s="64">
        <f>IF($H27=Table5[[#Headers],[Industrial Oil Dryer]],1,0)</f>
        <v>0</v>
      </c>
      <c r="BP27" s="64">
        <f>IF($H27=Table5[[#Headers],[Industrial Oil Other Kiln]],1,0)</f>
        <v>0</v>
      </c>
      <c r="BQ27" s="64">
        <f>IF($H27=Table5[[#Headers],[Industrial Oil Oven]],1,0)</f>
        <v>0</v>
      </c>
      <c r="BR27" s="64">
        <f>IF($H27=Table5[[#Headers],[Industrial Gas Boiler]],1,0)</f>
        <v>0</v>
      </c>
      <c r="BS27" s="64">
        <f>IF($H27=Table5[[#Headers],[Industrial Gas CHP]],1,0)</f>
        <v>0</v>
      </c>
      <c r="BT27" s="64">
        <f>IF($H27=Table5[[#Headers],[Industrial Gas Furnace]],1,0)</f>
        <v>0</v>
      </c>
      <c r="BU27" s="64">
        <f>IF($H27=Table5[[#Headers],[Industrial Gas Cement/Lime Kiln]],1,0)</f>
        <v>0</v>
      </c>
      <c r="BV27" s="64">
        <f>IF($H27=Table5[[#Headers],[Industrial Gas Dryer]],1,0)</f>
        <v>0</v>
      </c>
      <c r="BW27" s="64">
        <f>IF($H27=Table5[[#Headers],[Industrial Gas Other Kiln]],1,0)</f>
        <v>0</v>
      </c>
      <c r="BX27" s="64">
        <f>IF($H27=Table5[[#Headers],[Industrial Gas Oven]],1,0)</f>
        <v>0</v>
      </c>
    </row>
    <row r="28" spans="2:76" x14ac:dyDescent="0.25">
      <c r="B28">
        <v>304</v>
      </c>
      <c r="C28" t="s">
        <v>453</v>
      </c>
      <c r="D28" t="s">
        <v>589</v>
      </c>
      <c r="E28" t="s">
        <v>583</v>
      </c>
      <c r="H28" t="s">
        <v>493</v>
      </c>
      <c r="I28" t="s">
        <v>454</v>
      </c>
      <c r="J28" s="64">
        <v>0</v>
      </c>
      <c r="K28" s="64">
        <v>0</v>
      </c>
      <c r="L28" s="64">
        <v>0</v>
      </c>
      <c r="M28" s="64">
        <v>1</v>
      </c>
      <c r="N28" s="64">
        <v>1</v>
      </c>
      <c r="O28" s="64">
        <v>0</v>
      </c>
      <c r="P28" s="64">
        <v>0</v>
      </c>
      <c r="Q28" s="64">
        <v>0</v>
      </c>
      <c r="R28" s="64">
        <v>0</v>
      </c>
      <c r="S28" s="64">
        <v>0</v>
      </c>
      <c r="T28" s="64">
        <v>0</v>
      </c>
      <c r="U28" s="64">
        <v>0</v>
      </c>
      <c r="V28" s="64">
        <v>0</v>
      </c>
      <c r="W28" s="64">
        <v>0</v>
      </c>
      <c r="X28" s="64">
        <v>0</v>
      </c>
      <c r="Y28" s="64">
        <v>0</v>
      </c>
      <c r="Z28" s="64">
        <v>0</v>
      </c>
      <c r="AA28" s="64">
        <v>0</v>
      </c>
      <c r="AB28" s="64">
        <v>0</v>
      </c>
      <c r="AC28" s="64">
        <v>0</v>
      </c>
      <c r="AD28" s="64">
        <v>0</v>
      </c>
      <c r="AE28" s="64">
        <v>0</v>
      </c>
      <c r="AF28" s="64">
        <v>0</v>
      </c>
      <c r="AG28" s="64">
        <v>0</v>
      </c>
      <c r="AH28" s="64">
        <v>0</v>
      </c>
      <c r="AI28" s="64">
        <f>IF($H28=Table5[[#Headers],[Industrial Bio waste Boiler]],1,0)</f>
        <v>0</v>
      </c>
      <c r="AJ28" s="64">
        <f>IF($H28=Table5[[#Headers],[Industrial Bio waste CHP]],1,0)</f>
        <v>0</v>
      </c>
      <c r="AK28" s="64">
        <f>IF($H28=Table5[[#Headers],[Industrial Bio waste Furnace]],1,0)</f>
        <v>0</v>
      </c>
      <c r="AL28" s="64">
        <f>IF($H28=Table5[[#Headers],[Industrial Bio waste Cement/Lime Kiln]],1,0)</f>
        <v>0</v>
      </c>
      <c r="AM28" s="64">
        <f>IF($H28=Table5[[#Headers],[Industrial Bio waste Dryer]],1,0)</f>
        <v>0</v>
      </c>
      <c r="AN28" s="64">
        <f>IF($H28=Table5[[#Headers],[Industrial Bio waste Other Kiln]],1,0)</f>
        <v>1</v>
      </c>
      <c r="AO28" s="64">
        <f>IF($H28=Table5[[#Headers],[Industrial Bio waste Oven]],1,0)</f>
        <v>0</v>
      </c>
      <c r="AP28" s="64">
        <f>IF($H28=Table5[[#Headers],[Industrial Non-bio waste Boiler]],1,0)</f>
        <v>0</v>
      </c>
      <c r="AQ28" s="64">
        <f>IF($H28=Table5[[#Headers],[Industrial Non-bio waste CHP]],1,0)</f>
        <v>0</v>
      </c>
      <c r="AR28" s="64">
        <f>IF($H28=Table5[[#Headers],[Industrial Non-bio waste Furnace]],1,0)</f>
        <v>0</v>
      </c>
      <c r="AS28" s="64">
        <f>IF($H28=Table5[[#Headers],[Industrial Non-bio waste Cement/Lime Kiln]],1,0)</f>
        <v>0</v>
      </c>
      <c r="AT28" s="64">
        <f>IF($H28=Table5[[#Headers],[Industrial Non-bio waste Dryer]],1,0)</f>
        <v>0</v>
      </c>
      <c r="AU28" s="64">
        <f>IF($H28=Table5[[#Headers],[Industrial Non-bio waste Other Kiln]],1,0)</f>
        <v>0</v>
      </c>
      <c r="AV28" s="64">
        <f>IF($H28=Table5[[#Headers],[Industrial Non-bio waste Oven]],1,0)</f>
        <v>0</v>
      </c>
      <c r="AW28" s="64">
        <f>IF($H28=Table5[[#Headers],[Industrial Bio fuel Boiler]],1,0)</f>
        <v>0</v>
      </c>
      <c r="AX28" s="64">
        <f>IF($H28=Table5[[#Headers],[Industrial Bio fuel CHP]],1,0)</f>
        <v>0</v>
      </c>
      <c r="AY28" s="64">
        <f>IF($H28=Table5[[#Headers],[Industrial Bio fuel Furnace]],1,0)</f>
        <v>0</v>
      </c>
      <c r="AZ28" s="64">
        <f>IF($H28=Table5[[#Headers],[Industrial Bio fuel Cement/Lime Kiln]],1,0)</f>
        <v>0</v>
      </c>
      <c r="BA28" s="64">
        <f>IF($H28=Table5[[#Headers],[Industrial Bio fuel Dryer]],1,0)</f>
        <v>0</v>
      </c>
      <c r="BB28" s="64">
        <f>IF($H28=Table5[[#Headers],[Industrial Bio fuel Other Kiln]],1,0)</f>
        <v>0</v>
      </c>
      <c r="BC28" s="64">
        <f>IF($H28=Table5[[#Headers],[Industrial Bio fuel Oven]],1,0)</f>
        <v>0</v>
      </c>
      <c r="BD28" s="64">
        <f>IF($H28=Table5[[#Headers],[Industrial Solid Fuels Boiler]],1,0)</f>
        <v>0</v>
      </c>
      <c r="BE28" s="64">
        <f>IF($H28=Table5[[#Headers],[Industrial Solid Fuels CHP]],1,0)</f>
        <v>0</v>
      </c>
      <c r="BF28" s="64">
        <f>IF($H28=Table5[[#Headers],[Industrial Solid Fuels Furnace]],1,0)</f>
        <v>0</v>
      </c>
      <c r="BG28" s="64">
        <f>IF($H28=Table5[[#Headers],[Industrial Solid Fuels Cement/Lime Kiln]],1,0)</f>
        <v>0</v>
      </c>
      <c r="BH28" s="64">
        <f>IF($H28=Table5[[#Headers],[Industrial Solid Fuels Dryer]],1,0)</f>
        <v>0</v>
      </c>
      <c r="BI28" s="64">
        <f>IF($H28=Table5[[#Headers],[Industrial Solid Fuels Other Kiln]],1,0)</f>
        <v>0</v>
      </c>
      <c r="BJ28" s="64">
        <f>IF($H28=Table5[[#Headers],[Industrial Solid Fuels Oven]],1,0)</f>
        <v>0</v>
      </c>
      <c r="BK28" s="64">
        <f>IF($H28=Table5[[#Headers],[Industrial Oil Boiler]],1,0)</f>
        <v>0</v>
      </c>
      <c r="BL28" s="64">
        <f>IF($H28=Table5[[#Headers],[Industrial Oil CHP]],1,0)</f>
        <v>0</v>
      </c>
      <c r="BM28" s="64">
        <f>IF($H28=Table5[[#Headers],[Industrial Oil Furnace]],1,0)</f>
        <v>0</v>
      </c>
      <c r="BN28" s="64">
        <f>IF($H28=Table5[[#Headers],[Industrial Oil Cement/Lime Kiln]],1,0)</f>
        <v>0</v>
      </c>
      <c r="BO28" s="64">
        <f>IF($H28=Table5[[#Headers],[Industrial Oil Dryer]],1,0)</f>
        <v>0</v>
      </c>
      <c r="BP28" s="64">
        <f>IF($H28=Table5[[#Headers],[Industrial Oil Other Kiln]],1,0)</f>
        <v>0</v>
      </c>
      <c r="BQ28" s="64">
        <f>IF($H28=Table5[[#Headers],[Industrial Oil Oven]],1,0)</f>
        <v>0</v>
      </c>
      <c r="BR28" s="64">
        <f>IF($H28=Table5[[#Headers],[Industrial Gas Boiler]],1,0)</f>
        <v>0</v>
      </c>
      <c r="BS28" s="64">
        <f>IF($H28=Table5[[#Headers],[Industrial Gas CHP]],1,0)</f>
        <v>0</v>
      </c>
      <c r="BT28" s="64">
        <f>IF($H28=Table5[[#Headers],[Industrial Gas Furnace]],1,0)</f>
        <v>0</v>
      </c>
      <c r="BU28" s="64">
        <f>IF($H28=Table5[[#Headers],[Industrial Gas Cement/Lime Kiln]],1,0)</f>
        <v>0</v>
      </c>
      <c r="BV28" s="64">
        <f>IF($H28=Table5[[#Headers],[Industrial Gas Dryer]],1,0)</f>
        <v>0</v>
      </c>
      <c r="BW28" s="64">
        <f>IF($H28=Table5[[#Headers],[Industrial Gas Other Kiln]],1,0)</f>
        <v>0</v>
      </c>
      <c r="BX28" s="64">
        <f>IF($H28=Table5[[#Headers],[Industrial Gas Oven]],1,0)</f>
        <v>0</v>
      </c>
    </row>
    <row r="29" spans="2:76" x14ac:dyDescent="0.25">
      <c r="B29">
        <v>305</v>
      </c>
      <c r="C29" t="s">
        <v>453</v>
      </c>
      <c r="D29" t="s">
        <v>589</v>
      </c>
      <c r="E29" t="s">
        <v>583</v>
      </c>
      <c r="H29" t="s">
        <v>490</v>
      </c>
      <c r="I29" t="s">
        <v>454</v>
      </c>
      <c r="J29" s="64">
        <v>0</v>
      </c>
      <c r="K29" s="64">
        <v>0</v>
      </c>
      <c r="L29" s="64">
        <v>0</v>
      </c>
      <c r="M29" s="64">
        <v>0</v>
      </c>
      <c r="N29" s="64">
        <v>0</v>
      </c>
      <c r="O29" s="64">
        <v>0</v>
      </c>
      <c r="P29" s="64">
        <v>0</v>
      </c>
      <c r="Q29" s="64">
        <v>0</v>
      </c>
      <c r="R29" s="64">
        <v>0</v>
      </c>
      <c r="S29" s="64">
        <v>0</v>
      </c>
      <c r="T29" s="64">
        <v>0</v>
      </c>
      <c r="U29" s="64">
        <v>0</v>
      </c>
      <c r="V29" s="64">
        <v>0</v>
      </c>
      <c r="W29" s="64">
        <v>0</v>
      </c>
      <c r="X29" s="64">
        <v>0</v>
      </c>
      <c r="Y29" s="64">
        <v>1</v>
      </c>
      <c r="Z29" s="64">
        <v>0</v>
      </c>
      <c r="AA29" s="64">
        <v>0</v>
      </c>
      <c r="AB29" s="64">
        <v>0</v>
      </c>
      <c r="AC29" s="64">
        <v>0</v>
      </c>
      <c r="AD29" s="64">
        <v>0</v>
      </c>
      <c r="AE29" s="64">
        <v>0</v>
      </c>
      <c r="AF29" s="64">
        <v>0</v>
      </c>
      <c r="AG29" s="64">
        <v>0</v>
      </c>
      <c r="AH29" s="64">
        <v>0</v>
      </c>
      <c r="AI29" s="64">
        <f>IF($H29=Table5[[#Headers],[Industrial Bio waste Boiler]],1,0)</f>
        <v>0</v>
      </c>
      <c r="AJ29" s="64">
        <f>IF($H29=Table5[[#Headers],[Industrial Bio waste CHP]],1,0)</f>
        <v>0</v>
      </c>
      <c r="AK29" s="64">
        <f>IF($H29=Table5[[#Headers],[Industrial Bio waste Furnace]],1,0)</f>
        <v>1</v>
      </c>
      <c r="AL29" s="64">
        <f>IF($H29=Table5[[#Headers],[Industrial Bio waste Cement/Lime Kiln]],1,0)</f>
        <v>0</v>
      </c>
      <c r="AM29" s="64">
        <f>IF($H29=Table5[[#Headers],[Industrial Bio waste Dryer]],1,0)</f>
        <v>0</v>
      </c>
      <c r="AN29" s="64">
        <f>IF($H29=Table5[[#Headers],[Industrial Bio waste Other Kiln]],1,0)</f>
        <v>0</v>
      </c>
      <c r="AO29" s="64">
        <f>IF($H29=Table5[[#Headers],[Industrial Bio waste Oven]],1,0)</f>
        <v>0</v>
      </c>
      <c r="AP29" s="64">
        <f>IF($H29=Table5[[#Headers],[Industrial Non-bio waste Boiler]],1,0)</f>
        <v>0</v>
      </c>
      <c r="AQ29" s="64">
        <f>IF($H29=Table5[[#Headers],[Industrial Non-bio waste CHP]],1,0)</f>
        <v>0</v>
      </c>
      <c r="AR29" s="64">
        <f>IF($H29=Table5[[#Headers],[Industrial Non-bio waste Furnace]],1,0)</f>
        <v>0</v>
      </c>
      <c r="AS29" s="64">
        <f>IF($H29=Table5[[#Headers],[Industrial Non-bio waste Cement/Lime Kiln]],1,0)</f>
        <v>0</v>
      </c>
      <c r="AT29" s="64">
        <f>IF($H29=Table5[[#Headers],[Industrial Non-bio waste Dryer]],1,0)</f>
        <v>0</v>
      </c>
      <c r="AU29" s="64">
        <f>IF($H29=Table5[[#Headers],[Industrial Non-bio waste Other Kiln]],1,0)</f>
        <v>0</v>
      </c>
      <c r="AV29" s="64">
        <f>IF($H29=Table5[[#Headers],[Industrial Non-bio waste Oven]],1,0)</f>
        <v>0</v>
      </c>
      <c r="AW29" s="64">
        <f>IF($H29=Table5[[#Headers],[Industrial Bio fuel Boiler]],1,0)</f>
        <v>0</v>
      </c>
      <c r="AX29" s="64">
        <f>IF($H29=Table5[[#Headers],[Industrial Bio fuel CHP]],1,0)</f>
        <v>0</v>
      </c>
      <c r="AY29" s="64">
        <f>IF($H29=Table5[[#Headers],[Industrial Bio fuel Furnace]],1,0)</f>
        <v>0</v>
      </c>
      <c r="AZ29" s="64">
        <f>IF($H29=Table5[[#Headers],[Industrial Bio fuel Cement/Lime Kiln]],1,0)</f>
        <v>0</v>
      </c>
      <c r="BA29" s="64">
        <f>IF($H29=Table5[[#Headers],[Industrial Bio fuel Dryer]],1,0)</f>
        <v>0</v>
      </c>
      <c r="BB29" s="64">
        <f>IF($H29=Table5[[#Headers],[Industrial Bio fuel Other Kiln]],1,0)</f>
        <v>0</v>
      </c>
      <c r="BC29" s="64">
        <f>IF($H29=Table5[[#Headers],[Industrial Bio fuel Oven]],1,0)</f>
        <v>0</v>
      </c>
      <c r="BD29" s="64">
        <f>IF($H29=Table5[[#Headers],[Industrial Solid Fuels Boiler]],1,0)</f>
        <v>0</v>
      </c>
      <c r="BE29" s="64">
        <f>IF($H29=Table5[[#Headers],[Industrial Solid Fuels CHP]],1,0)</f>
        <v>0</v>
      </c>
      <c r="BF29" s="64">
        <f>IF($H29=Table5[[#Headers],[Industrial Solid Fuels Furnace]],1,0)</f>
        <v>0</v>
      </c>
      <c r="BG29" s="64">
        <f>IF($H29=Table5[[#Headers],[Industrial Solid Fuels Cement/Lime Kiln]],1,0)</f>
        <v>0</v>
      </c>
      <c r="BH29" s="64">
        <f>IF($H29=Table5[[#Headers],[Industrial Solid Fuels Dryer]],1,0)</f>
        <v>0</v>
      </c>
      <c r="BI29" s="64">
        <f>IF($H29=Table5[[#Headers],[Industrial Solid Fuels Other Kiln]],1,0)</f>
        <v>0</v>
      </c>
      <c r="BJ29" s="64">
        <f>IF($H29=Table5[[#Headers],[Industrial Solid Fuels Oven]],1,0)</f>
        <v>0</v>
      </c>
      <c r="BK29" s="64">
        <f>IF($H29=Table5[[#Headers],[Industrial Oil Boiler]],1,0)</f>
        <v>0</v>
      </c>
      <c r="BL29" s="64">
        <f>IF($H29=Table5[[#Headers],[Industrial Oil CHP]],1,0)</f>
        <v>0</v>
      </c>
      <c r="BM29" s="64">
        <f>IF($H29=Table5[[#Headers],[Industrial Oil Furnace]],1,0)</f>
        <v>0</v>
      </c>
      <c r="BN29" s="64">
        <f>IF($H29=Table5[[#Headers],[Industrial Oil Cement/Lime Kiln]],1,0)</f>
        <v>0</v>
      </c>
      <c r="BO29" s="64">
        <f>IF($H29=Table5[[#Headers],[Industrial Oil Dryer]],1,0)</f>
        <v>0</v>
      </c>
      <c r="BP29" s="64">
        <f>IF($H29=Table5[[#Headers],[Industrial Oil Other Kiln]],1,0)</f>
        <v>0</v>
      </c>
      <c r="BQ29" s="64">
        <f>IF($H29=Table5[[#Headers],[Industrial Oil Oven]],1,0)</f>
        <v>0</v>
      </c>
      <c r="BR29" s="64">
        <f>IF($H29=Table5[[#Headers],[Industrial Gas Boiler]],1,0)</f>
        <v>0</v>
      </c>
      <c r="BS29" s="64">
        <f>IF($H29=Table5[[#Headers],[Industrial Gas CHP]],1,0)</f>
        <v>0</v>
      </c>
      <c r="BT29" s="64">
        <f>IF($H29=Table5[[#Headers],[Industrial Gas Furnace]],1,0)</f>
        <v>0</v>
      </c>
      <c r="BU29" s="64">
        <f>IF($H29=Table5[[#Headers],[Industrial Gas Cement/Lime Kiln]],1,0)</f>
        <v>0</v>
      </c>
      <c r="BV29" s="64">
        <f>IF($H29=Table5[[#Headers],[Industrial Gas Dryer]],1,0)</f>
        <v>0</v>
      </c>
      <c r="BW29" s="64">
        <f>IF($H29=Table5[[#Headers],[Industrial Gas Other Kiln]],1,0)</f>
        <v>0</v>
      </c>
      <c r="BX29" s="64">
        <f>IF($H29=Table5[[#Headers],[Industrial Gas Oven]],1,0)</f>
        <v>0</v>
      </c>
    </row>
    <row r="30" spans="2:76" x14ac:dyDescent="0.25">
      <c r="B30">
        <v>306</v>
      </c>
      <c r="C30" t="s">
        <v>453</v>
      </c>
      <c r="D30" t="s">
        <v>589</v>
      </c>
      <c r="E30" t="s">
        <v>583</v>
      </c>
      <c r="H30" t="s">
        <v>488</v>
      </c>
      <c r="I30" t="s">
        <v>454</v>
      </c>
      <c r="J30" s="64">
        <v>0</v>
      </c>
      <c r="K30" s="64">
        <v>0</v>
      </c>
      <c r="L30" s="64">
        <v>0</v>
      </c>
      <c r="M30" s="64">
        <v>0</v>
      </c>
      <c r="N30" s="64">
        <v>0</v>
      </c>
      <c r="O30" s="64">
        <v>0</v>
      </c>
      <c r="P30" s="64">
        <v>0</v>
      </c>
      <c r="Q30" s="64">
        <v>0</v>
      </c>
      <c r="R30" s="64">
        <v>0</v>
      </c>
      <c r="S30" s="64">
        <v>0</v>
      </c>
      <c r="T30" s="64">
        <v>0</v>
      </c>
      <c r="U30" s="64">
        <v>0</v>
      </c>
      <c r="V30" s="64">
        <v>0</v>
      </c>
      <c r="W30" s="64">
        <v>0</v>
      </c>
      <c r="X30" s="64">
        <v>0</v>
      </c>
      <c r="Y30" s="64">
        <v>0</v>
      </c>
      <c r="Z30" s="64">
        <v>0</v>
      </c>
      <c r="AA30" s="64">
        <v>1</v>
      </c>
      <c r="AB30" s="64">
        <v>1</v>
      </c>
      <c r="AC30" s="64">
        <v>0</v>
      </c>
      <c r="AD30" s="64">
        <v>0</v>
      </c>
      <c r="AE30" s="64">
        <v>0</v>
      </c>
      <c r="AF30" s="64">
        <v>0</v>
      </c>
      <c r="AG30" s="64">
        <v>0</v>
      </c>
      <c r="AH30" s="64">
        <v>0</v>
      </c>
      <c r="AI30" s="64">
        <f>IF($H30=Table5[[#Headers],[Industrial Bio waste Boiler]],1,0)</f>
        <v>0</v>
      </c>
      <c r="AJ30" s="64">
        <f>IF($H30=Table5[[#Headers],[Industrial Bio waste CHP]],1,0)</f>
        <v>0</v>
      </c>
      <c r="AK30" s="64">
        <f>IF($H30=Table5[[#Headers],[Industrial Bio waste Furnace]],1,0)</f>
        <v>0</v>
      </c>
      <c r="AL30" s="64">
        <f>IF($H30=Table5[[#Headers],[Industrial Bio waste Cement/Lime Kiln]],1,0)</f>
        <v>0</v>
      </c>
      <c r="AM30" s="64">
        <f>IF($H30=Table5[[#Headers],[Industrial Bio waste Dryer]],1,0)</f>
        <v>1</v>
      </c>
      <c r="AN30" s="64">
        <f>IF($H30=Table5[[#Headers],[Industrial Bio waste Other Kiln]],1,0)</f>
        <v>0</v>
      </c>
      <c r="AO30" s="64">
        <f>IF($H30=Table5[[#Headers],[Industrial Bio waste Oven]],1,0)</f>
        <v>0</v>
      </c>
      <c r="AP30" s="64">
        <f>IF($H30=Table5[[#Headers],[Industrial Non-bio waste Boiler]],1,0)</f>
        <v>0</v>
      </c>
      <c r="AQ30" s="64">
        <f>IF($H30=Table5[[#Headers],[Industrial Non-bio waste CHP]],1,0)</f>
        <v>0</v>
      </c>
      <c r="AR30" s="64">
        <f>IF($H30=Table5[[#Headers],[Industrial Non-bio waste Furnace]],1,0)</f>
        <v>0</v>
      </c>
      <c r="AS30" s="64">
        <f>IF($H30=Table5[[#Headers],[Industrial Non-bio waste Cement/Lime Kiln]],1,0)</f>
        <v>0</v>
      </c>
      <c r="AT30" s="64">
        <f>IF($H30=Table5[[#Headers],[Industrial Non-bio waste Dryer]],1,0)</f>
        <v>0</v>
      </c>
      <c r="AU30" s="64">
        <f>IF($H30=Table5[[#Headers],[Industrial Non-bio waste Other Kiln]],1,0)</f>
        <v>0</v>
      </c>
      <c r="AV30" s="64">
        <f>IF($H30=Table5[[#Headers],[Industrial Non-bio waste Oven]],1,0)</f>
        <v>0</v>
      </c>
      <c r="AW30" s="64">
        <f>IF($H30=Table5[[#Headers],[Industrial Bio fuel Boiler]],1,0)</f>
        <v>0</v>
      </c>
      <c r="AX30" s="64">
        <f>IF($H30=Table5[[#Headers],[Industrial Bio fuel CHP]],1,0)</f>
        <v>0</v>
      </c>
      <c r="AY30" s="64">
        <f>IF($H30=Table5[[#Headers],[Industrial Bio fuel Furnace]],1,0)</f>
        <v>0</v>
      </c>
      <c r="AZ30" s="64">
        <f>IF($H30=Table5[[#Headers],[Industrial Bio fuel Cement/Lime Kiln]],1,0)</f>
        <v>0</v>
      </c>
      <c r="BA30" s="64">
        <f>IF($H30=Table5[[#Headers],[Industrial Bio fuel Dryer]],1,0)</f>
        <v>0</v>
      </c>
      <c r="BB30" s="64">
        <f>IF($H30=Table5[[#Headers],[Industrial Bio fuel Other Kiln]],1,0)</f>
        <v>0</v>
      </c>
      <c r="BC30" s="64">
        <f>IF($H30=Table5[[#Headers],[Industrial Bio fuel Oven]],1,0)</f>
        <v>0</v>
      </c>
      <c r="BD30" s="64">
        <f>IF($H30=Table5[[#Headers],[Industrial Solid Fuels Boiler]],1,0)</f>
        <v>0</v>
      </c>
      <c r="BE30" s="64">
        <f>IF($H30=Table5[[#Headers],[Industrial Solid Fuels CHP]],1,0)</f>
        <v>0</v>
      </c>
      <c r="BF30" s="64">
        <f>IF($H30=Table5[[#Headers],[Industrial Solid Fuels Furnace]],1,0)</f>
        <v>0</v>
      </c>
      <c r="BG30" s="64">
        <f>IF($H30=Table5[[#Headers],[Industrial Solid Fuels Cement/Lime Kiln]],1,0)</f>
        <v>0</v>
      </c>
      <c r="BH30" s="64">
        <f>IF($H30=Table5[[#Headers],[Industrial Solid Fuels Dryer]],1,0)</f>
        <v>0</v>
      </c>
      <c r="BI30" s="64">
        <f>IF($H30=Table5[[#Headers],[Industrial Solid Fuels Other Kiln]],1,0)</f>
        <v>0</v>
      </c>
      <c r="BJ30" s="64">
        <f>IF($H30=Table5[[#Headers],[Industrial Solid Fuels Oven]],1,0)</f>
        <v>0</v>
      </c>
      <c r="BK30" s="64">
        <f>IF($H30=Table5[[#Headers],[Industrial Oil Boiler]],1,0)</f>
        <v>0</v>
      </c>
      <c r="BL30" s="64">
        <f>IF($H30=Table5[[#Headers],[Industrial Oil CHP]],1,0)</f>
        <v>0</v>
      </c>
      <c r="BM30" s="64">
        <f>IF($H30=Table5[[#Headers],[Industrial Oil Furnace]],1,0)</f>
        <v>0</v>
      </c>
      <c r="BN30" s="64">
        <f>IF($H30=Table5[[#Headers],[Industrial Oil Cement/Lime Kiln]],1,0)</f>
        <v>0</v>
      </c>
      <c r="BO30" s="64">
        <f>IF($H30=Table5[[#Headers],[Industrial Oil Dryer]],1,0)</f>
        <v>0</v>
      </c>
      <c r="BP30" s="64">
        <f>IF($H30=Table5[[#Headers],[Industrial Oil Other Kiln]],1,0)</f>
        <v>0</v>
      </c>
      <c r="BQ30" s="64">
        <f>IF($H30=Table5[[#Headers],[Industrial Oil Oven]],1,0)</f>
        <v>0</v>
      </c>
      <c r="BR30" s="64">
        <f>IF($H30=Table5[[#Headers],[Industrial Gas Boiler]],1,0)</f>
        <v>0</v>
      </c>
      <c r="BS30" s="64">
        <f>IF($H30=Table5[[#Headers],[Industrial Gas CHP]],1,0)</f>
        <v>0</v>
      </c>
      <c r="BT30" s="64">
        <f>IF($H30=Table5[[#Headers],[Industrial Gas Furnace]],1,0)</f>
        <v>0</v>
      </c>
      <c r="BU30" s="64">
        <f>IF($H30=Table5[[#Headers],[Industrial Gas Cement/Lime Kiln]],1,0)</f>
        <v>0</v>
      </c>
      <c r="BV30" s="64">
        <f>IF($H30=Table5[[#Headers],[Industrial Gas Dryer]],1,0)</f>
        <v>0</v>
      </c>
      <c r="BW30" s="64">
        <f>IF($H30=Table5[[#Headers],[Industrial Gas Other Kiln]],1,0)</f>
        <v>0</v>
      </c>
      <c r="BX30" s="64">
        <f>IF($H30=Table5[[#Headers],[Industrial Gas Oven]],1,0)</f>
        <v>0</v>
      </c>
    </row>
    <row r="31" spans="2:76" x14ac:dyDescent="0.25">
      <c r="B31">
        <v>307</v>
      </c>
      <c r="C31" t="s">
        <v>453</v>
      </c>
      <c r="D31" t="s">
        <v>590</v>
      </c>
      <c r="E31" t="s">
        <v>583</v>
      </c>
      <c r="H31" t="s">
        <v>493</v>
      </c>
      <c r="I31" t="s">
        <v>454</v>
      </c>
      <c r="J31" s="64">
        <v>0</v>
      </c>
      <c r="K31" s="64">
        <v>0</v>
      </c>
      <c r="L31" s="64">
        <v>0</v>
      </c>
      <c r="M31" s="64">
        <v>1</v>
      </c>
      <c r="N31" s="64">
        <v>1</v>
      </c>
      <c r="O31" s="64">
        <v>0</v>
      </c>
      <c r="P31" s="64">
        <v>0</v>
      </c>
      <c r="Q31" s="64">
        <v>0</v>
      </c>
      <c r="R31" s="64">
        <v>0</v>
      </c>
      <c r="S31" s="64">
        <v>0</v>
      </c>
      <c r="T31" s="64">
        <v>0</v>
      </c>
      <c r="U31" s="64">
        <v>0</v>
      </c>
      <c r="V31" s="64">
        <v>0</v>
      </c>
      <c r="W31" s="64">
        <v>0</v>
      </c>
      <c r="X31" s="64">
        <v>0</v>
      </c>
      <c r="Y31" s="64">
        <v>0</v>
      </c>
      <c r="Z31" s="64">
        <v>0</v>
      </c>
      <c r="AA31" s="64">
        <v>0</v>
      </c>
      <c r="AB31" s="64">
        <v>0</v>
      </c>
      <c r="AC31" s="64">
        <v>0</v>
      </c>
      <c r="AD31" s="64">
        <v>0</v>
      </c>
      <c r="AE31" s="64">
        <v>0</v>
      </c>
      <c r="AF31" s="64">
        <v>0</v>
      </c>
      <c r="AG31" s="64">
        <v>0</v>
      </c>
      <c r="AH31" s="64">
        <v>0</v>
      </c>
      <c r="AI31" s="64">
        <f>IF($H31=Table5[[#Headers],[Industrial Bio waste Boiler]],1,0)</f>
        <v>0</v>
      </c>
      <c r="AJ31" s="64">
        <f>IF($H31=Table5[[#Headers],[Industrial Bio waste CHP]],1,0)</f>
        <v>0</v>
      </c>
      <c r="AK31" s="64">
        <f>IF($H31=Table5[[#Headers],[Industrial Bio waste Furnace]],1,0)</f>
        <v>0</v>
      </c>
      <c r="AL31" s="64">
        <f>IF($H31=Table5[[#Headers],[Industrial Bio waste Cement/Lime Kiln]],1,0)</f>
        <v>0</v>
      </c>
      <c r="AM31" s="64">
        <f>IF($H31=Table5[[#Headers],[Industrial Bio waste Dryer]],1,0)</f>
        <v>0</v>
      </c>
      <c r="AN31" s="64">
        <f>IF($H31=Table5[[#Headers],[Industrial Bio waste Other Kiln]],1,0)</f>
        <v>1</v>
      </c>
      <c r="AO31" s="64">
        <f>IF($H31=Table5[[#Headers],[Industrial Bio waste Oven]],1,0)</f>
        <v>0</v>
      </c>
      <c r="AP31" s="64">
        <f>IF($H31=Table5[[#Headers],[Industrial Non-bio waste Boiler]],1,0)</f>
        <v>0</v>
      </c>
      <c r="AQ31" s="64">
        <f>IF($H31=Table5[[#Headers],[Industrial Non-bio waste CHP]],1,0)</f>
        <v>0</v>
      </c>
      <c r="AR31" s="64">
        <f>IF($H31=Table5[[#Headers],[Industrial Non-bio waste Furnace]],1,0)</f>
        <v>0</v>
      </c>
      <c r="AS31" s="64">
        <f>IF($H31=Table5[[#Headers],[Industrial Non-bio waste Cement/Lime Kiln]],1,0)</f>
        <v>0</v>
      </c>
      <c r="AT31" s="64">
        <f>IF($H31=Table5[[#Headers],[Industrial Non-bio waste Dryer]],1,0)</f>
        <v>0</v>
      </c>
      <c r="AU31" s="64">
        <f>IF($H31=Table5[[#Headers],[Industrial Non-bio waste Other Kiln]],1,0)</f>
        <v>0</v>
      </c>
      <c r="AV31" s="64">
        <f>IF($H31=Table5[[#Headers],[Industrial Non-bio waste Oven]],1,0)</f>
        <v>0</v>
      </c>
      <c r="AW31" s="64">
        <f>IF($H31=Table5[[#Headers],[Industrial Bio fuel Boiler]],1,0)</f>
        <v>0</v>
      </c>
      <c r="AX31" s="64">
        <f>IF($H31=Table5[[#Headers],[Industrial Bio fuel CHP]],1,0)</f>
        <v>0</v>
      </c>
      <c r="AY31" s="64">
        <f>IF($H31=Table5[[#Headers],[Industrial Bio fuel Furnace]],1,0)</f>
        <v>0</v>
      </c>
      <c r="AZ31" s="64">
        <f>IF($H31=Table5[[#Headers],[Industrial Bio fuel Cement/Lime Kiln]],1,0)</f>
        <v>0</v>
      </c>
      <c r="BA31" s="64">
        <f>IF($H31=Table5[[#Headers],[Industrial Bio fuel Dryer]],1,0)</f>
        <v>0</v>
      </c>
      <c r="BB31" s="64">
        <f>IF($H31=Table5[[#Headers],[Industrial Bio fuel Other Kiln]],1,0)</f>
        <v>0</v>
      </c>
      <c r="BC31" s="64">
        <f>IF($H31=Table5[[#Headers],[Industrial Bio fuel Oven]],1,0)</f>
        <v>0</v>
      </c>
      <c r="BD31" s="64">
        <f>IF($H31=Table5[[#Headers],[Industrial Solid Fuels Boiler]],1,0)</f>
        <v>0</v>
      </c>
      <c r="BE31" s="64">
        <f>IF($H31=Table5[[#Headers],[Industrial Solid Fuels CHP]],1,0)</f>
        <v>0</v>
      </c>
      <c r="BF31" s="64">
        <f>IF($H31=Table5[[#Headers],[Industrial Solid Fuels Furnace]],1,0)</f>
        <v>0</v>
      </c>
      <c r="BG31" s="64">
        <f>IF($H31=Table5[[#Headers],[Industrial Solid Fuels Cement/Lime Kiln]],1,0)</f>
        <v>0</v>
      </c>
      <c r="BH31" s="64">
        <f>IF($H31=Table5[[#Headers],[Industrial Solid Fuels Dryer]],1,0)</f>
        <v>0</v>
      </c>
      <c r="BI31" s="64">
        <f>IF($H31=Table5[[#Headers],[Industrial Solid Fuels Other Kiln]],1,0)</f>
        <v>0</v>
      </c>
      <c r="BJ31" s="64">
        <f>IF($H31=Table5[[#Headers],[Industrial Solid Fuels Oven]],1,0)</f>
        <v>0</v>
      </c>
      <c r="BK31" s="64">
        <f>IF($H31=Table5[[#Headers],[Industrial Oil Boiler]],1,0)</f>
        <v>0</v>
      </c>
      <c r="BL31" s="64">
        <f>IF($H31=Table5[[#Headers],[Industrial Oil CHP]],1,0)</f>
        <v>0</v>
      </c>
      <c r="BM31" s="64">
        <f>IF($H31=Table5[[#Headers],[Industrial Oil Furnace]],1,0)</f>
        <v>0</v>
      </c>
      <c r="BN31" s="64">
        <f>IF($H31=Table5[[#Headers],[Industrial Oil Cement/Lime Kiln]],1,0)</f>
        <v>0</v>
      </c>
      <c r="BO31" s="64">
        <f>IF($H31=Table5[[#Headers],[Industrial Oil Dryer]],1,0)</f>
        <v>0</v>
      </c>
      <c r="BP31" s="64">
        <f>IF($H31=Table5[[#Headers],[Industrial Oil Other Kiln]],1,0)</f>
        <v>0</v>
      </c>
      <c r="BQ31" s="64">
        <f>IF($H31=Table5[[#Headers],[Industrial Oil Oven]],1,0)</f>
        <v>0</v>
      </c>
      <c r="BR31" s="64">
        <f>IF($H31=Table5[[#Headers],[Industrial Gas Boiler]],1,0)</f>
        <v>0</v>
      </c>
      <c r="BS31" s="64">
        <f>IF($H31=Table5[[#Headers],[Industrial Gas CHP]],1,0)</f>
        <v>0</v>
      </c>
      <c r="BT31" s="64">
        <f>IF($H31=Table5[[#Headers],[Industrial Gas Furnace]],1,0)</f>
        <v>0</v>
      </c>
      <c r="BU31" s="64">
        <f>IF($H31=Table5[[#Headers],[Industrial Gas Cement/Lime Kiln]],1,0)</f>
        <v>0</v>
      </c>
      <c r="BV31" s="64">
        <f>IF($H31=Table5[[#Headers],[Industrial Gas Dryer]],1,0)</f>
        <v>0</v>
      </c>
      <c r="BW31" s="64">
        <f>IF($H31=Table5[[#Headers],[Industrial Gas Other Kiln]],1,0)</f>
        <v>0</v>
      </c>
      <c r="BX31" s="64">
        <f>IF($H31=Table5[[#Headers],[Industrial Gas Oven]],1,0)</f>
        <v>0</v>
      </c>
    </row>
    <row r="32" spans="2:76" x14ac:dyDescent="0.25">
      <c r="B32">
        <v>308</v>
      </c>
      <c r="C32" t="s">
        <v>453</v>
      </c>
      <c r="D32" t="s">
        <v>590</v>
      </c>
      <c r="E32" t="s">
        <v>583</v>
      </c>
      <c r="H32" t="s">
        <v>478</v>
      </c>
      <c r="I32" t="s">
        <v>454</v>
      </c>
      <c r="J32" s="64">
        <v>0</v>
      </c>
      <c r="K32" s="64">
        <v>0</v>
      </c>
      <c r="L32" s="64">
        <v>0</v>
      </c>
      <c r="M32" s="64">
        <v>0</v>
      </c>
      <c r="N32" s="64">
        <v>0</v>
      </c>
      <c r="O32" s="64">
        <v>1</v>
      </c>
      <c r="P32" s="64">
        <v>1</v>
      </c>
      <c r="Q32" s="64">
        <v>1</v>
      </c>
      <c r="R32" s="64">
        <v>0.4</v>
      </c>
      <c r="S32" s="64">
        <v>0.125</v>
      </c>
      <c r="T32" s="64">
        <v>0</v>
      </c>
      <c r="U32" s="64">
        <v>0</v>
      </c>
      <c r="V32" s="64">
        <v>0</v>
      </c>
      <c r="W32" s="64">
        <v>0</v>
      </c>
      <c r="X32" s="64">
        <v>0</v>
      </c>
      <c r="Y32" s="64">
        <v>0</v>
      </c>
      <c r="Z32" s="64">
        <v>0</v>
      </c>
      <c r="AA32" s="64">
        <v>0</v>
      </c>
      <c r="AB32" s="64">
        <v>0</v>
      </c>
      <c r="AC32" s="64">
        <v>0</v>
      </c>
      <c r="AD32" s="64">
        <v>0</v>
      </c>
      <c r="AE32" s="64">
        <v>0</v>
      </c>
      <c r="AF32" s="64">
        <v>0</v>
      </c>
      <c r="AG32" s="64">
        <v>0</v>
      </c>
      <c r="AH32" s="64">
        <v>0</v>
      </c>
      <c r="AI32" s="64">
        <f>IF($H32=Table5[[#Headers],[Industrial Bio waste Boiler]],1,0)</f>
        <v>1</v>
      </c>
      <c r="AJ32" s="64">
        <f>IF($H32=Table5[[#Headers],[Industrial Bio waste CHP]],1,0)</f>
        <v>0</v>
      </c>
      <c r="AK32" s="64">
        <f>IF($H32=Table5[[#Headers],[Industrial Bio waste Furnace]],1,0)</f>
        <v>0</v>
      </c>
      <c r="AL32" s="64">
        <f>IF($H32=Table5[[#Headers],[Industrial Bio waste Cement/Lime Kiln]],1,0)</f>
        <v>0</v>
      </c>
      <c r="AM32" s="64">
        <f>IF($H32=Table5[[#Headers],[Industrial Bio waste Dryer]],1,0)</f>
        <v>0</v>
      </c>
      <c r="AN32" s="64">
        <f>IF($H32=Table5[[#Headers],[Industrial Bio waste Other Kiln]],1,0)</f>
        <v>0</v>
      </c>
      <c r="AO32" s="64">
        <f>IF($H32=Table5[[#Headers],[Industrial Bio waste Oven]],1,0)</f>
        <v>0</v>
      </c>
      <c r="AP32" s="64">
        <f>IF($H32=Table5[[#Headers],[Industrial Non-bio waste Boiler]],1,0)</f>
        <v>0</v>
      </c>
      <c r="AQ32" s="64">
        <f>IF($H32=Table5[[#Headers],[Industrial Non-bio waste CHP]],1,0)</f>
        <v>0</v>
      </c>
      <c r="AR32" s="64">
        <f>IF($H32=Table5[[#Headers],[Industrial Non-bio waste Furnace]],1,0)</f>
        <v>0</v>
      </c>
      <c r="AS32" s="64">
        <f>IF($H32=Table5[[#Headers],[Industrial Non-bio waste Cement/Lime Kiln]],1,0)</f>
        <v>0</v>
      </c>
      <c r="AT32" s="64">
        <f>IF($H32=Table5[[#Headers],[Industrial Non-bio waste Dryer]],1,0)</f>
        <v>0</v>
      </c>
      <c r="AU32" s="64">
        <f>IF($H32=Table5[[#Headers],[Industrial Non-bio waste Other Kiln]],1,0)</f>
        <v>0</v>
      </c>
      <c r="AV32" s="64">
        <f>IF($H32=Table5[[#Headers],[Industrial Non-bio waste Oven]],1,0)</f>
        <v>0</v>
      </c>
      <c r="AW32" s="64">
        <f>IF($H32=Table5[[#Headers],[Industrial Bio fuel Boiler]],1,0)</f>
        <v>0</v>
      </c>
      <c r="AX32" s="64">
        <f>IF($H32=Table5[[#Headers],[Industrial Bio fuel CHP]],1,0)</f>
        <v>0</v>
      </c>
      <c r="AY32" s="64">
        <f>IF($H32=Table5[[#Headers],[Industrial Bio fuel Furnace]],1,0)</f>
        <v>0</v>
      </c>
      <c r="AZ32" s="64">
        <f>IF($H32=Table5[[#Headers],[Industrial Bio fuel Cement/Lime Kiln]],1,0)</f>
        <v>0</v>
      </c>
      <c r="BA32" s="64">
        <f>IF($H32=Table5[[#Headers],[Industrial Bio fuel Dryer]],1,0)</f>
        <v>0</v>
      </c>
      <c r="BB32" s="64">
        <f>IF($H32=Table5[[#Headers],[Industrial Bio fuel Other Kiln]],1,0)</f>
        <v>0</v>
      </c>
      <c r="BC32" s="64">
        <f>IF($H32=Table5[[#Headers],[Industrial Bio fuel Oven]],1,0)</f>
        <v>0</v>
      </c>
      <c r="BD32" s="64">
        <f>IF($H32=Table5[[#Headers],[Industrial Solid Fuels Boiler]],1,0)</f>
        <v>0</v>
      </c>
      <c r="BE32" s="64">
        <f>IF($H32=Table5[[#Headers],[Industrial Solid Fuels CHP]],1,0)</f>
        <v>0</v>
      </c>
      <c r="BF32" s="64">
        <f>IF($H32=Table5[[#Headers],[Industrial Solid Fuels Furnace]],1,0)</f>
        <v>0</v>
      </c>
      <c r="BG32" s="64">
        <f>IF($H32=Table5[[#Headers],[Industrial Solid Fuels Cement/Lime Kiln]],1,0)</f>
        <v>0</v>
      </c>
      <c r="BH32" s="64">
        <f>IF($H32=Table5[[#Headers],[Industrial Solid Fuels Dryer]],1,0)</f>
        <v>0</v>
      </c>
      <c r="BI32" s="64">
        <f>IF($H32=Table5[[#Headers],[Industrial Solid Fuels Other Kiln]],1,0)</f>
        <v>0</v>
      </c>
      <c r="BJ32" s="64">
        <f>IF($H32=Table5[[#Headers],[Industrial Solid Fuels Oven]],1,0)</f>
        <v>0</v>
      </c>
      <c r="BK32" s="64">
        <f>IF($H32=Table5[[#Headers],[Industrial Oil Boiler]],1,0)</f>
        <v>0</v>
      </c>
      <c r="BL32" s="64">
        <f>IF($H32=Table5[[#Headers],[Industrial Oil CHP]],1,0)</f>
        <v>0</v>
      </c>
      <c r="BM32" s="64">
        <f>IF($H32=Table5[[#Headers],[Industrial Oil Furnace]],1,0)</f>
        <v>0</v>
      </c>
      <c r="BN32" s="64">
        <f>IF($H32=Table5[[#Headers],[Industrial Oil Cement/Lime Kiln]],1,0)</f>
        <v>0</v>
      </c>
      <c r="BO32" s="64">
        <f>IF($H32=Table5[[#Headers],[Industrial Oil Dryer]],1,0)</f>
        <v>0</v>
      </c>
      <c r="BP32" s="64">
        <f>IF($H32=Table5[[#Headers],[Industrial Oil Other Kiln]],1,0)</f>
        <v>0</v>
      </c>
      <c r="BQ32" s="64">
        <f>IF($H32=Table5[[#Headers],[Industrial Oil Oven]],1,0)</f>
        <v>0</v>
      </c>
      <c r="BR32" s="64">
        <f>IF($H32=Table5[[#Headers],[Industrial Gas Boiler]],1,0)</f>
        <v>0</v>
      </c>
      <c r="BS32" s="64">
        <f>IF($H32=Table5[[#Headers],[Industrial Gas CHP]],1,0)</f>
        <v>0</v>
      </c>
      <c r="BT32" s="64">
        <f>IF($H32=Table5[[#Headers],[Industrial Gas Furnace]],1,0)</f>
        <v>0</v>
      </c>
      <c r="BU32" s="64">
        <f>IF($H32=Table5[[#Headers],[Industrial Gas Cement/Lime Kiln]],1,0)</f>
        <v>0</v>
      </c>
      <c r="BV32" s="64">
        <f>IF($H32=Table5[[#Headers],[Industrial Gas Dryer]],1,0)</f>
        <v>0</v>
      </c>
      <c r="BW32" s="64">
        <f>IF($H32=Table5[[#Headers],[Industrial Gas Other Kiln]],1,0)</f>
        <v>0</v>
      </c>
      <c r="BX32" s="64">
        <f>IF($H32=Table5[[#Headers],[Industrial Gas Oven]],1,0)</f>
        <v>0</v>
      </c>
    </row>
    <row r="33" spans="2:76" x14ac:dyDescent="0.25">
      <c r="B33">
        <v>309</v>
      </c>
      <c r="C33" t="s">
        <v>453</v>
      </c>
      <c r="D33" t="s">
        <v>590</v>
      </c>
      <c r="E33" t="s">
        <v>583</v>
      </c>
      <c r="H33" t="s">
        <v>485</v>
      </c>
      <c r="I33" t="s">
        <v>454</v>
      </c>
      <c r="J33" s="64">
        <v>0</v>
      </c>
      <c r="K33" s="64">
        <v>0</v>
      </c>
      <c r="L33" s="64">
        <v>0</v>
      </c>
      <c r="M33" s="64">
        <v>0</v>
      </c>
      <c r="N33" s="64">
        <v>0</v>
      </c>
      <c r="O33" s="64">
        <v>0</v>
      </c>
      <c r="P33" s="64">
        <v>0</v>
      </c>
      <c r="Q33" s="64">
        <v>0</v>
      </c>
      <c r="R33" s="64">
        <v>0</v>
      </c>
      <c r="S33" s="64">
        <v>0</v>
      </c>
      <c r="T33" s="64">
        <v>1</v>
      </c>
      <c r="U33" s="64">
        <v>1</v>
      </c>
      <c r="V33" s="64">
        <v>1</v>
      </c>
      <c r="W33" s="64">
        <v>0</v>
      </c>
      <c r="X33" s="64">
        <v>0</v>
      </c>
      <c r="Y33" s="64">
        <v>0</v>
      </c>
      <c r="Z33" s="64">
        <v>0</v>
      </c>
      <c r="AA33" s="64">
        <v>0</v>
      </c>
      <c r="AB33" s="64">
        <v>0</v>
      </c>
      <c r="AC33" s="64">
        <v>0</v>
      </c>
      <c r="AD33" s="64">
        <v>0</v>
      </c>
      <c r="AE33" s="64">
        <v>0</v>
      </c>
      <c r="AF33" s="64">
        <v>0</v>
      </c>
      <c r="AG33" s="64">
        <v>0</v>
      </c>
      <c r="AH33" s="64">
        <v>0</v>
      </c>
      <c r="AI33" s="64">
        <f>IF($H33=Table5[[#Headers],[Industrial Bio waste Boiler]],1,0)</f>
        <v>0</v>
      </c>
      <c r="AJ33" s="64">
        <f>IF($H33=Table5[[#Headers],[Industrial Bio waste CHP]],1,0)</f>
        <v>1</v>
      </c>
      <c r="AK33" s="64">
        <f>IF($H33=Table5[[#Headers],[Industrial Bio waste Furnace]],1,0)</f>
        <v>0</v>
      </c>
      <c r="AL33" s="64">
        <f>IF($H33=Table5[[#Headers],[Industrial Bio waste Cement/Lime Kiln]],1,0)</f>
        <v>0</v>
      </c>
      <c r="AM33" s="64">
        <f>IF($H33=Table5[[#Headers],[Industrial Bio waste Dryer]],1,0)</f>
        <v>0</v>
      </c>
      <c r="AN33" s="64">
        <f>IF($H33=Table5[[#Headers],[Industrial Bio waste Other Kiln]],1,0)</f>
        <v>0</v>
      </c>
      <c r="AO33" s="64">
        <f>IF($H33=Table5[[#Headers],[Industrial Bio waste Oven]],1,0)</f>
        <v>0</v>
      </c>
      <c r="AP33" s="64">
        <f>IF($H33=Table5[[#Headers],[Industrial Non-bio waste Boiler]],1,0)</f>
        <v>0</v>
      </c>
      <c r="AQ33" s="64">
        <f>IF($H33=Table5[[#Headers],[Industrial Non-bio waste CHP]],1,0)</f>
        <v>0</v>
      </c>
      <c r="AR33" s="64">
        <f>IF($H33=Table5[[#Headers],[Industrial Non-bio waste Furnace]],1,0)</f>
        <v>0</v>
      </c>
      <c r="AS33" s="64">
        <f>IF($H33=Table5[[#Headers],[Industrial Non-bio waste Cement/Lime Kiln]],1,0)</f>
        <v>0</v>
      </c>
      <c r="AT33" s="64">
        <f>IF($H33=Table5[[#Headers],[Industrial Non-bio waste Dryer]],1,0)</f>
        <v>0</v>
      </c>
      <c r="AU33" s="64">
        <f>IF($H33=Table5[[#Headers],[Industrial Non-bio waste Other Kiln]],1,0)</f>
        <v>0</v>
      </c>
      <c r="AV33" s="64">
        <f>IF($H33=Table5[[#Headers],[Industrial Non-bio waste Oven]],1,0)</f>
        <v>0</v>
      </c>
      <c r="AW33" s="64">
        <f>IF($H33=Table5[[#Headers],[Industrial Bio fuel Boiler]],1,0)</f>
        <v>0</v>
      </c>
      <c r="AX33" s="64">
        <f>IF($H33=Table5[[#Headers],[Industrial Bio fuel CHP]],1,0)</f>
        <v>0</v>
      </c>
      <c r="AY33" s="64">
        <f>IF($H33=Table5[[#Headers],[Industrial Bio fuel Furnace]],1,0)</f>
        <v>0</v>
      </c>
      <c r="AZ33" s="64">
        <f>IF($H33=Table5[[#Headers],[Industrial Bio fuel Cement/Lime Kiln]],1,0)</f>
        <v>0</v>
      </c>
      <c r="BA33" s="64">
        <f>IF($H33=Table5[[#Headers],[Industrial Bio fuel Dryer]],1,0)</f>
        <v>0</v>
      </c>
      <c r="BB33" s="64">
        <f>IF($H33=Table5[[#Headers],[Industrial Bio fuel Other Kiln]],1,0)</f>
        <v>0</v>
      </c>
      <c r="BC33" s="64">
        <f>IF($H33=Table5[[#Headers],[Industrial Bio fuel Oven]],1,0)</f>
        <v>0</v>
      </c>
      <c r="BD33" s="64">
        <f>IF($H33=Table5[[#Headers],[Industrial Solid Fuels Boiler]],1,0)</f>
        <v>0</v>
      </c>
      <c r="BE33" s="64">
        <f>IF($H33=Table5[[#Headers],[Industrial Solid Fuels CHP]],1,0)</f>
        <v>0</v>
      </c>
      <c r="BF33" s="64">
        <f>IF($H33=Table5[[#Headers],[Industrial Solid Fuels Furnace]],1,0)</f>
        <v>0</v>
      </c>
      <c r="BG33" s="64">
        <f>IF($H33=Table5[[#Headers],[Industrial Solid Fuels Cement/Lime Kiln]],1,0)</f>
        <v>0</v>
      </c>
      <c r="BH33" s="64">
        <f>IF($H33=Table5[[#Headers],[Industrial Solid Fuels Dryer]],1,0)</f>
        <v>0</v>
      </c>
      <c r="BI33" s="64">
        <f>IF($H33=Table5[[#Headers],[Industrial Solid Fuels Other Kiln]],1,0)</f>
        <v>0</v>
      </c>
      <c r="BJ33" s="64">
        <f>IF($H33=Table5[[#Headers],[Industrial Solid Fuels Oven]],1,0)</f>
        <v>0</v>
      </c>
      <c r="BK33" s="64">
        <f>IF($H33=Table5[[#Headers],[Industrial Oil Boiler]],1,0)</f>
        <v>0</v>
      </c>
      <c r="BL33" s="64">
        <f>IF($H33=Table5[[#Headers],[Industrial Oil CHP]],1,0)</f>
        <v>0</v>
      </c>
      <c r="BM33" s="64">
        <f>IF($H33=Table5[[#Headers],[Industrial Oil Furnace]],1,0)</f>
        <v>0</v>
      </c>
      <c r="BN33" s="64">
        <f>IF($H33=Table5[[#Headers],[Industrial Oil Cement/Lime Kiln]],1,0)</f>
        <v>0</v>
      </c>
      <c r="BO33" s="64">
        <f>IF($H33=Table5[[#Headers],[Industrial Oil Dryer]],1,0)</f>
        <v>0</v>
      </c>
      <c r="BP33" s="64">
        <f>IF($H33=Table5[[#Headers],[Industrial Oil Other Kiln]],1,0)</f>
        <v>0</v>
      </c>
      <c r="BQ33" s="64">
        <f>IF($H33=Table5[[#Headers],[Industrial Oil Oven]],1,0)</f>
        <v>0</v>
      </c>
      <c r="BR33" s="64">
        <f>IF($H33=Table5[[#Headers],[Industrial Gas Boiler]],1,0)</f>
        <v>0</v>
      </c>
      <c r="BS33" s="64">
        <f>IF($H33=Table5[[#Headers],[Industrial Gas CHP]],1,0)</f>
        <v>0</v>
      </c>
      <c r="BT33" s="64">
        <f>IF($H33=Table5[[#Headers],[Industrial Gas Furnace]],1,0)</f>
        <v>0</v>
      </c>
      <c r="BU33" s="64">
        <f>IF($H33=Table5[[#Headers],[Industrial Gas Cement/Lime Kiln]],1,0)</f>
        <v>0</v>
      </c>
      <c r="BV33" s="64">
        <f>IF($H33=Table5[[#Headers],[Industrial Gas Dryer]],1,0)</f>
        <v>0</v>
      </c>
      <c r="BW33" s="64">
        <f>IF($H33=Table5[[#Headers],[Industrial Gas Other Kiln]],1,0)</f>
        <v>0</v>
      </c>
      <c r="BX33" s="64">
        <f>IF($H33=Table5[[#Headers],[Industrial Gas Oven]],1,0)</f>
        <v>0</v>
      </c>
    </row>
    <row r="34" spans="2:76" x14ac:dyDescent="0.25">
      <c r="B34">
        <v>310</v>
      </c>
      <c r="C34" t="s">
        <v>453</v>
      </c>
      <c r="D34" t="s">
        <v>590</v>
      </c>
      <c r="E34" t="s">
        <v>583</v>
      </c>
      <c r="H34" t="s">
        <v>496</v>
      </c>
      <c r="I34" t="s">
        <v>454</v>
      </c>
      <c r="J34" s="64">
        <v>0</v>
      </c>
      <c r="K34" s="64">
        <v>0</v>
      </c>
      <c r="L34" s="64">
        <v>0</v>
      </c>
      <c r="M34" s="64">
        <v>0</v>
      </c>
      <c r="N34" s="64">
        <v>0</v>
      </c>
      <c r="O34" s="64">
        <v>0</v>
      </c>
      <c r="P34" s="64">
        <v>0</v>
      </c>
      <c r="Q34" s="64">
        <v>0</v>
      </c>
      <c r="R34" s="64">
        <v>0</v>
      </c>
      <c r="S34" s="64">
        <v>0</v>
      </c>
      <c r="T34" s="64">
        <v>0</v>
      </c>
      <c r="U34" s="64">
        <v>0</v>
      </c>
      <c r="V34" s="64">
        <v>0</v>
      </c>
      <c r="W34" s="64">
        <v>1</v>
      </c>
      <c r="X34" s="64">
        <v>1</v>
      </c>
      <c r="Y34" s="64">
        <v>0</v>
      </c>
      <c r="Z34" s="64">
        <v>0</v>
      </c>
      <c r="AA34" s="64">
        <v>0</v>
      </c>
      <c r="AB34" s="64">
        <v>0</v>
      </c>
      <c r="AC34" s="64">
        <v>0</v>
      </c>
      <c r="AD34" s="64">
        <v>0</v>
      </c>
      <c r="AE34" s="64">
        <v>0</v>
      </c>
      <c r="AF34" s="64">
        <v>0</v>
      </c>
      <c r="AG34" s="64">
        <v>0</v>
      </c>
      <c r="AH34" s="64">
        <v>0</v>
      </c>
      <c r="AI34" s="64">
        <f>IF($H34=Table5[[#Headers],[Industrial Bio waste Boiler]],1,0)</f>
        <v>0</v>
      </c>
      <c r="AJ34" s="64">
        <f>IF($H34=Table5[[#Headers],[Industrial Bio waste CHP]],1,0)</f>
        <v>0</v>
      </c>
      <c r="AK34" s="64">
        <f>IF($H34=Table5[[#Headers],[Industrial Bio waste Furnace]],1,0)</f>
        <v>0</v>
      </c>
      <c r="AL34" s="64">
        <f>IF($H34=Table5[[#Headers],[Industrial Bio waste Cement/Lime Kiln]],1,0)</f>
        <v>0</v>
      </c>
      <c r="AM34" s="64">
        <f>IF($H34=Table5[[#Headers],[Industrial Bio waste Dryer]],1,0)</f>
        <v>0</v>
      </c>
      <c r="AN34" s="64">
        <f>IF($H34=Table5[[#Headers],[Industrial Bio waste Other Kiln]],1,0)</f>
        <v>0</v>
      </c>
      <c r="AO34" s="64">
        <f>IF($H34=Table5[[#Headers],[Industrial Bio waste Oven]],1,0)</f>
        <v>1</v>
      </c>
      <c r="AP34" s="64">
        <f>IF($H34=Table5[[#Headers],[Industrial Non-bio waste Boiler]],1,0)</f>
        <v>0</v>
      </c>
      <c r="AQ34" s="64">
        <f>IF($H34=Table5[[#Headers],[Industrial Non-bio waste CHP]],1,0)</f>
        <v>0</v>
      </c>
      <c r="AR34" s="64">
        <f>IF($H34=Table5[[#Headers],[Industrial Non-bio waste Furnace]],1,0)</f>
        <v>0</v>
      </c>
      <c r="AS34" s="64">
        <f>IF($H34=Table5[[#Headers],[Industrial Non-bio waste Cement/Lime Kiln]],1,0)</f>
        <v>0</v>
      </c>
      <c r="AT34" s="64">
        <f>IF($H34=Table5[[#Headers],[Industrial Non-bio waste Dryer]],1,0)</f>
        <v>0</v>
      </c>
      <c r="AU34" s="64">
        <f>IF($H34=Table5[[#Headers],[Industrial Non-bio waste Other Kiln]],1,0)</f>
        <v>0</v>
      </c>
      <c r="AV34" s="64">
        <f>IF($H34=Table5[[#Headers],[Industrial Non-bio waste Oven]],1,0)</f>
        <v>0</v>
      </c>
      <c r="AW34" s="64">
        <f>IF($H34=Table5[[#Headers],[Industrial Bio fuel Boiler]],1,0)</f>
        <v>0</v>
      </c>
      <c r="AX34" s="64">
        <f>IF($H34=Table5[[#Headers],[Industrial Bio fuel CHP]],1,0)</f>
        <v>0</v>
      </c>
      <c r="AY34" s="64">
        <f>IF($H34=Table5[[#Headers],[Industrial Bio fuel Furnace]],1,0)</f>
        <v>0</v>
      </c>
      <c r="AZ34" s="64">
        <f>IF($H34=Table5[[#Headers],[Industrial Bio fuel Cement/Lime Kiln]],1,0)</f>
        <v>0</v>
      </c>
      <c r="BA34" s="64">
        <f>IF($H34=Table5[[#Headers],[Industrial Bio fuel Dryer]],1,0)</f>
        <v>0</v>
      </c>
      <c r="BB34" s="64">
        <f>IF($H34=Table5[[#Headers],[Industrial Bio fuel Other Kiln]],1,0)</f>
        <v>0</v>
      </c>
      <c r="BC34" s="64">
        <f>IF($H34=Table5[[#Headers],[Industrial Bio fuel Oven]],1,0)</f>
        <v>0</v>
      </c>
      <c r="BD34" s="64">
        <f>IF($H34=Table5[[#Headers],[Industrial Solid Fuels Boiler]],1,0)</f>
        <v>0</v>
      </c>
      <c r="BE34" s="64">
        <f>IF($H34=Table5[[#Headers],[Industrial Solid Fuels CHP]],1,0)</f>
        <v>0</v>
      </c>
      <c r="BF34" s="64">
        <f>IF($H34=Table5[[#Headers],[Industrial Solid Fuels Furnace]],1,0)</f>
        <v>0</v>
      </c>
      <c r="BG34" s="64">
        <f>IF($H34=Table5[[#Headers],[Industrial Solid Fuels Cement/Lime Kiln]],1,0)</f>
        <v>0</v>
      </c>
      <c r="BH34" s="64">
        <f>IF($H34=Table5[[#Headers],[Industrial Solid Fuels Dryer]],1,0)</f>
        <v>0</v>
      </c>
      <c r="BI34" s="64">
        <f>IF($H34=Table5[[#Headers],[Industrial Solid Fuels Other Kiln]],1,0)</f>
        <v>0</v>
      </c>
      <c r="BJ34" s="64">
        <f>IF($H34=Table5[[#Headers],[Industrial Solid Fuels Oven]],1,0)</f>
        <v>0</v>
      </c>
      <c r="BK34" s="64">
        <f>IF($H34=Table5[[#Headers],[Industrial Oil Boiler]],1,0)</f>
        <v>0</v>
      </c>
      <c r="BL34" s="64">
        <f>IF($H34=Table5[[#Headers],[Industrial Oil CHP]],1,0)</f>
        <v>0</v>
      </c>
      <c r="BM34" s="64">
        <f>IF($H34=Table5[[#Headers],[Industrial Oil Furnace]],1,0)</f>
        <v>0</v>
      </c>
      <c r="BN34" s="64">
        <f>IF($H34=Table5[[#Headers],[Industrial Oil Cement/Lime Kiln]],1,0)</f>
        <v>0</v>
      </c>
      <c r="BO34" s="64">
        <f>IF($H34=Table5[[#Headers],[Industrial Oil Dryer]],1,0)</f>
        <v>0</v>
      </c>
      <c r="BP34" s="64">
        <f>IF($H34=Table5[[#Headers],[Industrial Oil Other Kiln]],1,0)</f>
        <v>0</v>
      </c>
      <c r="BQ34" s="64">
        <f>IF($H34=Table5[[#Headers],[Industrial Oil Oven]],1,0)</f>
        <v>0</v>
      </c>
      <c r="BR34" s="64">
        <f>IF($H34=Table5[[#Headers],[Industrial Gas Boiler]],1,0)</f>
        <v>0</v>
      </c>
      <c r="BS34" s="64">
        <f>IF($H34=Table5[[#Headers],[Industrial Gas CHP]],1,0)</f>
        <v>0</v>
      </c>
      <c r="BT34" s="64">
        <f>IF($H34=Table5[[#Headers],[Industrial Gas Furnace]],1,0)</f>
        <v>0</v>
      </c>
      <c r="BU34" s="64">
        <f>IF($H34=Table5[[#Headers],[Industrial Gas Cement/Lime Kiln]],1,0)</f>
        <v>0</v>
      </c>
      <c r="BV34" s="64">
        <f>IF($H34=Table5[[#Headers],[Industrial Gas Dryer]],1,0)</f>
        <v>0</v>
      </c>
      <c r="BW34" s="64">
        <f>IF($H34=Table5[[#Headers],[Industrial Gas Other Kiln]],1,0)</f>
        <v>0</v>
      </c>
      <c r="BX34" s="64">
        <f>IF($H34=Table5[[#Headers],[Industrial Gas Oven]],1,0)</f>
        <v>0</v>
      </c>
    </row>
    <row r="35" spans="2:76" x14ac:dyDescent="0.25">
      <c r="B35">
        <v>311</v>
      </c>
      <c r="C35" t="s">
        <v>453</v>
      </c>
      <c r="D35" t="s">
        <v>590</v>
      </c>
      <c r="E35" t="s">
        <v>583</v>
      </c>
      <c r="H35" t="s">
        <v>490</v>
      </c>
      <c r="I35" t="s">
        <v>454</v>
      </c>
      <c r="J35" s="64">
        <v>0</v>
      </c>
      <c r="K35" s="64">
        <v>0</v>
      </c>
      <c r="L35" s="64">
        <v>0</v>
      </c>
      <c r="M35" s="64">
        <v>0</v>
      </c>
      <c r="N35" s="64">
        <v>0</v>
      </c>
      <c r="O35" s="64">
        <v>0</v>
      </c>
      <c r="P35" s="64">
        <v>0</v>
      </c>
      <c r="Q35" s="64">
        <v>0</v>
      </c>
      <c r="R35" s="64">
        <v>0</v>
      </c>
      <c r="S35" s="64">
        <v>0</v>
      </c>
      <c r="T35" s="64">
        <v>0</v>
      </c>
      <c r="U35" s="64">
        <v>0</v>
      </c>
      <c r="V35" s="64">
        <v>0</v>
      </c>
      <c r="W35" s="64">
        <v>0</v>
      </c>
      <c r="X35" s="64">
        <v>0</v>
      </c>
      <c r="Y35" s="64">
        <v>1</v>
      </c>
      <c r="Z35" s="64">
        <v>0</v>
      </c>
      <c r="AA35" s="64">
        <v>0</v>
      </c>
      <c r="AB35" s="64">
        <v>0</v>
      </c>
      <c r="AC35" s="64">
        <v>0</v>
      </c>
      <c r="AD35" s="64">
        <v>0</v>
      </c>
      <c r="AE35" s="64">
        <v>0</v>
      </c>
      <c r="AF35" s="64">
        <v>0</v>
      </c>
      <c r="AG35" s="64">
        <v>0</v>
      </c>
      <c r="AH35" s="64">
        <v>0</v>
      </c>
      <c r="AI35" s="64">
        <f>IF($H35=Table5[[#Headers],[Industrial Bio waste Boiler]],1,0)</f>
        <v>0</v>
      </c>
      <c r="AJ35" s="64">
        <f>IF($H35=Table5[[#Headers],[Industrial Bio waste CHP]],1,0)</f>
        <v>0</v>
      </c>
      <c r="AK35" s="64">
        <f>IF($H35=Table5[[#Headers],[Industrial Bio waste Furnace]],1,0)</f>
        <v>1</v>
      </c>
      <c r="AL35" s="64">
        <f>IF($H35=Table5[[#Headers],[Industrial Bio waste Cement/Lime Kiln]],1,0)</f>
        <v>0</v>
      </c>
      <c r="AM35" s="64">
        <f>IF($H35=Table5[[#Headers],[Industrial Bio waste Dryer]],1,0)</f>
        <v>0</v>
      </c>
      <c r="AN35" s="64">
        <f>IF($H35=Table5[[#Headers],[Industrial Bio waste Other Kiln]],1,0)</f>
        <v>0</v>
      </c>
      <c r="AO35" s="64">
        <f>IF($H35=Table5[[#Headers],[Industrial Bio waste Oven]],1,0)</f>
        <v>0</v>
      </c>
      <c r="AP35" s="64">
        <f>IF($H35=Table5[[#Headers],[Industrial Non-bio waste Boiler]],1,0)</f>
        <v>0</v>
      </c>
      <c r="AQ35" s="64">
        <f>IF($H35=Table5[[#Headers],[Industrial Non-bio waste CHP]],1,0)</f>
        <v>0</v>
      </c>
      <c r="AR35" s="64">
        <f>IF($H35=Table5[[#Headers],[Industrial Non-bio waste Furnace]],1,0)</f>
        <v>0</v>
      </c>
      <c r="AS35" s="64">
        <f>IF($H35=Table5[[#Headers],[Industrial Non-bio waste Cement/Lime Kiln]],1,0)</f>
        <v>0</v>
      </c>
      <c r="AT35" s="64">
        <f>IF($H35=Table5[[#Headers],[Industrial Non-bio waste Dryer]],1,0)</f>
        <v>0</v>
      </c>
      <c r="AU35" s="64">
        <f>IF($H35=Table5[[#Headers],[Industrial Non-bio waste Other Kiln]],1,0)</f>
        <v>0</v>
      </c>
      <c r="AV35" s="64">
        <f>IF($H35=Table5[[#Headers],[Industrial Non-bio waste Oven]],1,0)</f>
        <v>0</v>
      </c>
      <c r="AW35" s="64">
        <f>IF($H35=Table5[[#Headers],[Industrial Bio fuel Boiler]],1,0)</f>
        <v>0</v>
      </c>
      <c r="AX35" s="64">
        <f>IF($H35=Table5[[#Headers],[Industrial Bio fuel CHP]],1,0)</f>
        <v>0</v>
      </c>
      <c r="AY35" s="64">
        <f>IF($H35=Table5[[#Headers],[Industrial Bio fuel Furnace]],1,0)</f>
        <v>0</v>
      </c>
      <c r="AZ35" s="64">
        <f>IF($H35=Table5[[#Headers],[Industrial Bio fuel Cement/Lime Kiln]],1,0)</f>
        <v>0</v>
      </c>
      <c r="BA35" s="64">
        <f>IF($H35=Table5[[#Headers],[Industrial Bio fuel Dryer]],1,0)</f>
        <v>0</v>
      </c>
      <c r="BB35" s="64">
        <f>IF($H35=Table5[[#Headers],[Industrial Bio fuel Other Kiln]],1,0)</f>
        <v>0</v>
      </c>
      <c r="BC35" s="64">
        <f>IF($H35=Table5[[#Headers],[Industrial Bio fuel Oven]],1,0)</f>
        <v>0</v>
      </c>
      <c r="BD35" s="64">
        <f>IF($H35=Table5[[#Headers],[Industrial Solid Fuels Boiler]],1,0)</f>
        <v>0</v>
      </c>
      <c r="BE35" s="64">
        <f>IF($H35=Table5[[#Headers],[Industrial Solid Fuels CHP]],1,0)</f>
        <v>0</v>
      </c>
      <c r="BF35" s="64">
        <f>IF($H35=Table5[[#Headers],[Industrial Solid Fuels Furnace]],1,0)</f>
        <v>0</v>
      </c>
      <c r="BG35" s="64">
        <f>IF($H35=Table5[[#Headers],[Industrial Solid Fuels Cement/Lime Kiln]],1,0)</f>
        <v>0</v>
      </c>
      <c r="BH35" s="64">
        <f>IF($H35=Table5[[#Headers],[Industrial Solid Fuels Dryer]],1,0)</f>
        <v>0</v>
      </c>
      <c r="BI35" s="64">
        <f>IF($H35=Table5[[#Headers],[Industrial Solid Fuels Other Kiln]],1,0)</f>
        <v>0</v>
      </c>
      <c r="BJ35" s="64">
        <f>IF($H35=Table5[[#Headers],[Industrial Solid Fuels Oven]],1,0)</f>
        <v>0</v>
      </c>
      <c r="BK35" s="64">
        <f>IF($H35=Table5[[#Headers],[Industrial Oil Boiler]],1,0)</f>
        <v>0</v>
      </c>
      <c r="BL35" s="64">
        <f>IF($H35=Table5[[#Headers],[Industrial Oil CHP]],1,0)</f>
        <v>0</v>
      </c>
      <c r="BM35" s="64">
        <f>IF($H35=Table5[[#Headers],[Industrial Oil Furnace]],1,0)</f>
        <v>0</v>
      </c>
      <c r="BN35" s="64">
        <f>IF($H35=Table5[[#Headers],[Industrial Oil Cement/Lime Kiln]],1,0)</f>
        <v>0</v>
      </c>
      <c r="BO35" s="64">
        <f>IF($H35=Table5[[#Headers],[Industrial Oil Dryer]],1,0)</f>
        <v>0</v>
      </c>
      <c r="BP35" s="64">
        <f>IF($H35=Table5[[#Headers],[Industrial Oil Other Kiln]],1,0)</f>
        <v>0</v>
      </c>
      <c r="BQ35" s="64">
        <f>IF($H35=Table5[[#Headers],[Industrial Oil Oven]],1,0)</f>
        <v>0</v>
      </c>
      <c r="BR35" s="64">
        <f>IF($H35=Table5[[#Headers],[Industrial Gas Boiler]],1,0)</f>
        <v>0</v>
      </c>
      <c r="BS35" s="64">
        <f>IF($H35=Table5[[#Headers],[Industrial Gas CHP]],1,0)</f>
        <v>0</v>
      </c>
      <c r="BT35" s="64">
        <f>IF($H35=Table5[[#Headers],[Industrial Gas Furnace]],1,0)</f>
        <v>0</v>
      </c>
      <c r="BU35" s="64">
        <f>IF($H35=Table5[[#Headers],[Industrial Gas Cement/Lime Kiln]],1,0)</f>
        <v>0</v>
      </c>
      <c r="BV35" s="64">
        <f>IF($H35=Table5[[#Headers],[Industrial Gas Dryer]],1,0)</f>
        <v>0</v>
      </c>
      <c r="BW35" s="64">
        <f>IF($H35=Table5[[#Headers],[Industrial Gas Other Kiln]],1,0)</f>
        <v>0</v>
      </c>
      <c r="BX35" s="64">
        <f>IF($H35=Table5[[#Headers],[Industrial Gas Oven]],1,0)</f>
        <v>0</v>
      </c>
    </row>
    <row r="36" spans="2:76" x14ac:dyDescent="0.25">
      <c r="B36">
        <v>312</v>
      </c>
      <c r="C36" t="s">
        <v>453</v>
      </c>
      <c r="D36" t="s">
        <v>590</v>
      </c>
      <c r="E36" t="s">
        <v>583</v>
      </c>
      <c r="H36" t="s">
        <v>488</v>
      </c>
      <c r="I36" t="s">
        <v>454</v>
      </c>
      <c r="J36" s="64">
        <v>0</v>
      </c>
      <c r="K36" s="64">
        <v>0</v>
      </c>
      <c r="L36" s="64">
        <v>0</v>
      </c>
      <c r="M36" s="64">
        <v>0</v>
      </c>
      <c r="N36" s="64">
        <v>0</v>
      </c>
      <c r="O36" s="64">
        <v>0</v>
      </c>
      <c r="P36" s="64">
        <v>0</v>
      </c>
      <c r="Q36" s="64">
        <v>0</v>
      </c>
      <c r="R36" s="64">
        <v>0</v>
      </c>
      <c r="S36" s="64">
        <v>0</v>
      </c>
      <c r="T36" s="64">
        <v>0</v>
      </c>
      <c r="U36" s="64">
        <v>0</v>
      </c>
      <c r="V36" s="64">
        <v>0</v>
      </c>
      <c r="W36" s="64">
        <v>0</v>
      </c>
      <c r="X36" s="64">
        <v>0</v>
      </c>
      <c r="Y36" s="64">
        <v>0</v>
      </c>
      <c r="Z36" s="64">
        <v>0</v>
      </c>
      <c r="AA36" s="64">
        <v>1</v>
      </c>
      <c r="AB36" s="64">
        <v>1</v>
      </c>
      <c r="AC36" s="64">
        <v>0</v>
      </c>
      <c r="AD36" s="64">
        <v>0</v>
      </c>
      <c r="AE36" s="64">
        <v>0</v>
      </c>
      <c r="AF36" s="64">
        <v>0</v>
      </c>
      <c r="AG36" s="64">
        <v>0</v>
      </c>
      <c r="AH36" s="64">
        <v>0</v>
      </c>
      <c r="AI36" s="64">
        <f>IF($H36=Table5[[#Headers],[Industrial Bio waste Boiler]],1,0)</f>
        <v>0</v>
      </c>
      <c r="AJ36" s="64">
        <f>IF($H36=Table5[[#Headers],[Industrial Bio waste CHP]],1,0)</f>
        <v>0</v>
      </c>
      <c r="AK36" s="64">
        <f>IF($H36=Table5[[#Headers],[Industrial Bio waste Furnace]],1,0)</f>
        <v>0</v>
      </c>
      <c r="AL36" s="64">
        <f>IF($H36=Table5[[#Headers],[Industrial Bio waste Cement/Lime Kiln]],1,0)</f>
        <v>0</v>
      </c>
      <c r="AM36" s="64">
        <f>IF($H36=Table5[[#Headers],[Industrial Bio waste Dryer]],1,0)</f>
        <v>1</v>
      </c>
      <c r="AN36" s="64">
        <f>IF($H36=Table5[[#Headers],[Industrial Bio waste Other Kiln]],1,0)</f>
        <v>0</v>
      </c>
      <c r="AO36" s="64">
        <f>IF($H36=Table5[[#Headers],[Industrial Bio waste Oven]],1,0)</f>
        <v>0</v>
      </c>
      <c r="AP36" s="64">
        <f>IF($H36=Table5[[#Headers],[Industrial Non-bio waste Boiler]],1,0)</f>
        <v>0</v>
      </c>
      <c r="AQ36" s="64">
        <f>IF($H36=Table5[[#Headers],[Industrial Non-bio waste CHP]],1,0)</f>
        <v>0</v>
      </c>
      <c r="AR36" s="64">
        <f>IF($H36=Table5[[#Headers],[Industrial Non-bio waste Furnace]],1,0)</f>
        <v>0</v>
      </c>
      <c r="AS36" s="64">
        <f>IF($H36=Table5[[#Headers],[Industrial Non-bio waste Cement/Lime Kiln]],1,0)</f>
        <v>0</v>
      </c>
      <c r="AT36" s="64">
        <f>IF($H36=Table5[[#Headers],[Industrial Non-bio waste Dryer]],1,0)</f>
        <v>0</v>
      </c>
      <c r="AU36" s="64">
        <f>IF($H36=Table5[[#Headers],[Industrial Non-bio waste Other Kiln]],1,0)</f>
        <v>0</v>
      </c>
      <c r="AV36" s="64">
        <f>IF($H36=Table5[[#Headers],[Industrial Non-bio waste Oven]],1,0)</f>
        <v>0</v>
      </c>
      <c r="AW36" s="64">
        <f>IF($H36=Table5[[#Headers],[Industrial Bio fuel Boiler]],1,0)</f>
        <v>0</v>
      </c>
      <c r="AX36" s="64">
        <f>IF($H36=Table5[[#Headers],[Industrial Bio fuel CHP]],1,0)</f>
        <v>0</v>
      </c>
      <c r="AY36" s="64">
        <f>IF($H36=Table5[[#Headers],[Industrial Bio fuel Furnace]],1,0)</f>
        <v>0</v>
      </c>
      <c r="AZ36" s="64">
        <f>IF($H36=Table5[[#Headers],[Industrial Bio fuel Cement/Lime Kiln]],1,0)</f>
        <v>0</v>
      </c>
      <c r="BA36" s="64">
        <f>IF($H36=Table5[[#Headers],[Industrial Bio fuel Dryer]],1,0)</f>
        <v>0</v>
      </c>
      <c r="BB36" s="64">
        <f>IF($H36=Table5[[#Headers],[Industrial Bio fuel Other Kiln]],1,0)</f>
        <v>0</v>
      </c>
      <c r="BC36" s="64">
        <f>IF($H36=Table5[[#Headers],[Industrial Bio fuel Oven]],1,0)</f>
        <v>0</v>
      </c>
      <c r="BD36" s="64">
        <f>IF($H36=Table5[[#Headers],[Industrial Solid Fuels Boiler]],1,0)</f>
        <v>0</v>
      </c>
      <c r="BE36" s="64">
        <f>IF($H36=Table5[[#Headers],[Industrial Solid Fuels CHP]],1,0)</f>
        <v>0</v>
      </c>
      <c r="BF36" s="64">
        <f>IF($H36=Table5[[#Headers],[Industrial Solid Fuels Furnace]],1,0)</f>
        <v>0</v>
      </c>
      <c r="BG36" s="64">
        <f>IF($H36=Table5[[#Headers],[Industrial Solid Fuels Cement/Lime Kiln]],1,0)</f>
        <v>0</v>
      </c>
      <c r="BH36" s="64">
        <f>IF($H36=Table5[[#Headers],[Industrial Solid Fuels Dryer]],1,0)</f>
        <v>0</v>
      </c>
      <c r="BI36" s="64">
        <f>IF($H36=Table5[[#Headers],[Industrial Solid Fuels Other Kiln]],1,0)</f>
        <v>0</v>
      </c>
      <c r="BJ36" s="64">
        <f>IF($H36=Table5[[#Headers],[Industrial Solid Fuels Oven]],1,0)</f>
        <v>0</v>
      </c>
      <c r="BK36" s="64">
        <f>IF($H36=Table5[[#Headers],[Industrial Oil Boiler]],1,0)</f>
        <v>0</v>
      </c>
      <c r="BL36" s="64">
        <f>IF($H36=Table5[[#Headers],[Industrial Oil CHP]],1,0)</f>
        <v>0</v>
      </c>
      <c r="BM36" s="64">
        <f>IF($H36=Table5[[#Headers],[Industrial Oil Furnace]],1,0)</f>
        <v>0</v>
      </c>
      <c r="BN36" s="64">
        <f>IF($H36=Table5[[#Headers],[Industrial Oil Cement/Lime Kiln]],1,0)</f>
        <v>0</v>
      </c>
      <c r="BO36" s="64">
        <f>IF($H36=Table5[[#Headers],[Industrial Oil Dryer]],1,0)</f>
        <v>0</v>
      </c>
      <c r="BP36" s="64">
        <f>IF($H36=Table5[[#Headers],[Industrial Oil Other Kiln]],1,0)</f>
        <v>0</v>
      </c>
      <c r="BQ36" s="64">
        <f>IF($H36=Table5[[#Headers],[Industrial Oil Oven]],1,0)</f>
        <v>0</v>
      </c>
      <c r="BR36" s="64">
        <f>IF($H36=Table5[[#Headers],[Industrial Gas Boiler]],1,0)</f>
        <v>0</v>
      </c>
      <c r="BS36" s="64">
        <f>IF($H36=Table5[[#Headers],[Industrial Gas CHP]],1,0)</f>
        <v>0</v>
      </c>
      <c r="BT36" s="64">
        <f>IF($H36=Table5[[#Headers],[Industrial Gas Furnace]],1,0)</f>
        <v>0</v>
      </c>
      <c r="BU36" s="64">
        <f>IF($H36=Table5[[#Headers],[Industrial Gas Cement/Lime Kiln]],1,0)</f>
        <v>0</v>
      </c>
      <c r="BV36" s="64">
        <f>IF($H36=Table5[[#Headers],[Industrial Gas Dryer]],1,0)</f>
        <v>0</v>
      </c>
      <c r="BW36" s="64">
        <f>IF($H36=Table5[[#Headers],[Industrial Gas Other Kiln]],1,0)</f>
        <v>0</v>
      </c>
      <c r="BX36" s="64">
        <f>IF($H36=Table5[[#Headers],[Industrial Gas Oven]],1,0)</f>
        <v>0</v>
      </c>
    </row>
    <row r="37" spans="2:76" x14ac:dyDescent="0.25">
      <c r="B37">
        <v>313</v>
      </c>
      <c r="C37" t="s">
        <v>453</v>
      </c>
      <c r="D37" t="s">
        <v>591</v>
      </c>
      <c r="E37" t="s">
        <v>583</v>
      </c>
      <c r="H37" t="s">
        <v>478</v>
      </c>
      <c r="I37" t="s">
        <v>454</v>
      </c>
      <c r="J37" s="64">
        <v>0</v>
      </c>
      <c r="K37" s="64">
        <v>0</v>
      </c>
      <c r="L37" s="64">
        <v>0</v>
      </c>
      <c r="M37" s="64">
        <v>0</v>
      </c>
      <c r="N37" s="64">
        <v>0</v>
      </c>
      <c r="O37" s="64">
        <v>1</v>
      </c>
      <c r="P37" s="64">
        <v>1</v>
      </c>
      <c r="Q37" s="64">
        <v>1</v>
      </c>
      <c r="R37" s="64">
        <v>0.2</v>
      </c>
      <c r="S37" s="64">
        <v>0.125</v>
      </c>
      <c r="T37" s="64">
        <v>0</v>
      </c>
      <c r="U37" s="64">
        <v>0</v>
      </c>
      <c r="V37" s="64">
        <v>0</v>
      </c>
      <c r="W37" s="64">
        <v>0</v>
      </c>
      <c r="X37" s="64">
        <v>0</v>
      </c>
      <c r="Y37" s="64">
        <v>0</v>
      </c>
      <c r="Z37" s="64">
        <v>0</v>
      </c>
      <c r="AA37" s="64">
        <v>0</v>
      </c>
      <c r="AB37" s="64">
        <v>0</v>
      </c>
      <c r="AC37" s="64">
        <v>0</v>
      </c>
      <c r="AD37" s="64">
        <v>0</v>
      </c>
      <c r="AE37" s="64">
        <v>0</v>
      </c>
      <c r="AF37" s="64">
        <v>0</v>
      </c>
      <c r="AG37" s="64">
        <v>0</v>
      </c>
      <c r="AH37" s="64">
        <v>0</v>
      </c>
      <c r="AI37" s="64">
        <f>IF($H37=Table5[[#Headers],[Industrial Bio waste Boiler]],1,0)</f>
        <v>1</v>
      </c>
      <c r="AJ37" s="64">
        <f>IF($H37=Table5[[#Headers],[Industrial Bio waste CHP]],1,0)</f>
        <v>0</v>
      </c>
      <c r="AK37" s="64">
        <f>IF($H37=Table5[[#Headers],[Industrial Bio waste Furnace]],1,0)</f>
        <v>0</v>
      </c>
      <c r="AL37" s="64">
        <f>IF($H37=Table5[[#Headers],[Industrial Bio waste Cement/Lime Kiln]],1,0)</f>
        <v>0</v>
      </c>
      <c r="AM37" s="64">
        <f>IF($H37=Table5[[#Headers],[Industrial Bio waste Dryer]],1,0)</f>
        <v>0</v>
      </c>
      <c r="AN37" s="64">
        <f>IF($H37=Table5[[#Headers],[Industrial Bio waste Other Kiln]],1,0)</f>
        <v>0</v>
      </c>
      <c r="AO37" s="64">
        <f>IF($H37=Table5[[#Headers],[Industrial Bio waste Oven]],1,0)</f>
        <v>0</v>
      </c>
      <c r="AP37" s="64">
        <f>IF($H37=Table5[[#Headers],[Industrial Non-bio waste Boiler]],1,0)</f>
        <v>0</v>
      </c>
      <c r="AQ37" s="64">
        <f>IF($H37=Table5[[#Headers],[Industrial Non-bio waste CHP]],1,0)</f>
        <v>0</v>
      </c>
      <c r="AR37" s="64">
        <f>IF($H37=Table5[[#Headers],[Industrial Non-bio waste Furnace]],1,0)</f>
        <v>0</v>
      </c>
      <c r="AS37" s="64">
        <f>IF($H37=Table5[[#Headers],[Industrial Non-bio waste Cement/Lime Kiln]],1,0)</f>
        <v>0</v>
      </c>
      <c r="AT37" s="64">
        <f>IF($H37=Table5[[#Headers],[Industrial Non-bio waste Dryer]],1,0)</f>
        <v>0</v>
      </c>
      <c r="AU37" s="64">
        <f>IF($H37=Table5[[#Headers],[Industrial Non-bio waste Other Kiln]],1,0)</f>
        <v>0</v>
      </c>
      <c r="AV37" s="64">
        <f>IF($H37=Table5[[#Headers],[Industrial Non-bio waste Oven]],1,0)</f>
        <v>0</v>
      </c>
      <c r="AW37" s="64">
        <f>IF($H37=Table5[[#Headers],[Industrial Bio fuel Boiler]],1,0)</f>
        <v>0</v>
      </c>
      <c r="AX37" s="64">
        <f>IF($H37=Table5[[#Headers],[Industrial Bio fuel CHP]],1,0)</f>
        <v>0</v>
      </c>
      <c r="AY37" s="64">
        <f>IF($H37=Table5[[#Headers],[Industrial Bio fuel Furnace]],1,0)</f>
        <v>0</v>
      </c>
      <c r="AZ37" s="64">
        <f>IF($H37=Table5[[#Headers],[Industrial Bio fuel Cement/Lime Kiln]],1,0)</f>
        <v>0</v>
      </c>
      <c r="BA37" s="64">
        <f>IF($H37=Table5[[#Headers],[Industrial Bio fuel Dryer]],1,0)</f>
        <v>0</v>
      </c>
      <c r="BB37" s="64">
        <f>IF($H37=Table5[[#Headers],[Industrial Bio fuel Other Kiln]],1,0)</f>
        <v>0</v>
      </c>
      <c r="BC37" s="64">
        <f>IF($H37=Table5[[#Headers],[Industrial Bio fuel Oven]],1,0)</f>
        <v>0</v>
      </c>
      <c r="BD37" s="64">
        <f>IF($H37=Table5[[#Headers],[Industrial Solid Fuels Boiler]],1,0)</f>
        <v>0</v>
      </c>
      <c r="BE37" s="64">
        <f>IF($H37=Table5[[#Headers],[Industrial Solid Fuels CHP]],1,0)</f>
        <v>0</v>
      </c>
      <c r="BF37" s="64">
        <f>IF($H37=Table5[[#Headers],[Industrial Solid Fuels Furnace]],1,0)</f>
        <v>0</v>
      </c>
      <c r="BG37" s="64">
        <f>IF($H37=Table5[[#Headers],[Industrial Solid Fuels Cement/Lime Kiln]],1,0)</f>
        <v>0</v>
      </c>
      <c r="BH37" s="64">
        <f>IF($H37=Table5[[#Headers],[Industrial Solid Fuels Dryer]],1,0)</f>
        <v>0</v>
      </c>
      <c r="BI37" s="64">
        <f>IF($H37=Table5[[#Headers],[Industrial Solid Fuels Other Kiln]],1,0)</f>
        <v>0</v>
      </c>
      <c r="BJ37" s="64">
        <f>IF($H37=Table5[[#Headers],[Industrial Solid Fuels Oven]],1,0)</f>
        <v>0</v>
      </c>
      <c r="BK37" s="64">
        <f>IF($H37=Table5[[#Headers],[Industrial Oil Boiler]],1,0)</f>
        <v>0</v>
      </c>
      <c r="BL37" s="64">
        <f>IF($H37=Table5[[#Headers],[Industrial Oil CHP]],1,0)</f>
        <v>0</v>
      </c>
      <c r="BM37" s="64">
        <f>IF($H37=Table5[[#Headers],[Industrial Oil Furnace]],1,0)</f>
        <v>0</v>
      </c>
      <c r="BN37" s="64">
        <f>IF($H37=Table5[[#Headers],[Industrial Oil Cement/Lime Kiln]],1,0)</f>
        <v>0</v>
      </c>
      <c r="BO37" s="64">
        <f>IF($H37=Table5[[#Headers],[Industrial Oil Dryer]],1,0)</f>
        <v>0</v>
      </c>
      <c r="BP37" s="64">
        <f>IF($H37=Table5[[#Headers],[Industrial Oil Other Kiln]],1,0)</f>
        <v>0</v>
      </c>
      <c r="BQ37" s="64">
        <f>IF($H37=Table5[[#Headers],[Industrial Oil Oven]],1,0)</f>
        <v>0</v>
      </c>
      <c r="BR37" s="64">
        <f>IF($H37=Table5[[#Headers],[Industrial Gas Boiler]],1,0)</f>
        <v>0</v>
      </c>
      <c r="BS37" s="64">
        <f>IF($H37=Table5[[#Headers],[Industrial Gas CHP]],1,0)</f>
        <v>0</v>
      </c>
      <c r="BT37" s="64">
        <f>IF($H37=Table5[[#Headers],[Industrial Gas Furnace]],1,0)</f>
        <v>0</v>
      </c>
      <c r="BU37" s="64">
        <f>IF($H37=Table5[[#Headers],[Industrial Gas Cement/Lime Kiln]],1,0)</f>
        <v>0</v>
      </c>
      <c r="BV37" s="64">
        <f>IF($H37=Table5[[#Headers],[Industrial Gas Dryer]],1,0)</f>
        <v>0</v>
      </c>
      <c r="BW37" s="64">
        <f>IF($H37=Table5[[#Headers],[Industrial Gas Other Kiln]],1,0)</f>
        <v>0</v>
      </c>
      <c r="BX37" s="64">
        <f>IF($H37=Table5[[#Headers],[Industrial Gas Oven]],1,0)</f>
        <v>0</v>
      </c>
    </row>
    <row r="38" spans="2:76" x14ac:dyDescent="0.25">
      <c r="B38">
        <v>314</v>
      </c>
      <c r="C38" t="s">
        <v>453</v>
      </c>
      <c r="D38" t="s">
        <v>591</v>
      </c>
      <c r="E38" t="s">
        <v>583</v>
      </c>
      <c r="H38" t="s">
        <v>485</v>
      </c>
      <c r="I38" t="s">
        <v>454</v>
      </c>
      <c r="J38" s="64">
        <v>0</v>
      </c>
      <c r="K38" s="64">
        <v>0</v>
      </c>
      <c r="L38" s="64">
        <v>0</v>
      </c>
      <c r="M38" s="64">
        <v>0</v>
      </c>
      <c r="N38" s="64">
        <v>0</v>
      </c>
      <c r="O38" s="64">
        <v>0</v>
      </c>
      <c r="P38" s="64">
        <v>0</v>
      </c>
      <c r="Q38" s="64">
        <v>0</v>
      </c>
      <c r="R38" s="64">
        <v>0</v>
      </c>
      <c r="S38" s="64">
        <v>0</v>
      </c>
      <c r="T38" s="64">
        <v>1</v>
      </c>
      <c r="U38" s="64">
        <v>1</v>
      </c>
      <c r="V38" s="64">
        <v>1</v>
      </c>
      <c r="W38" s="64">
        <v>0</v>
      </c>
      <c r="X38" s="64">
        <v>0</v>
      </c>
      <c r="Y38" s="64">
        <v>0</v>
      </c>
      <c r="Z38" s="64">
        <v>0</v>
      </c>
      <c r="AA38" s="64">
        <v>0</v>
      </c>
      <c r="AB38" s="64">
        <v>0</v>
      </c>
      <c r="AC38" s="64">
        <v>0</v>
      </c>
      <c r="AD38" s="64">
        <v>0</v>
      </c>
      <c r="AE38" s="64">
        <v>0</v>
      </c>
      <c r="AF38" s="64">
        <v>0</v>
      </c>
      <c r="AG38" s="64">
        <v>0</v>
      </c>
      <c r="AH38" s="64">
        <v>0</v>
      </c>
      <c r="AI38" s="64">
        <f>IF($H38=Table5[[#Headers],[Industrial Bio waste Boiler]],1,0)</f>
        <v>0</v>
      </c>
      <c r="AJ38" s="64">
        <f>IF($H38=Table5[[#Headers],[Industrial Bio waste CHP]],1,0)</f>
        <v>1</v>
      </c>
      <c r="AK38" s="64">
        <f>IF($H38=Table5[[#Headers],[Industrial Bio waste Furnace]],1,0)</f>
        <v>0</v>
      </c>
      <c r="AL38" s="64">
        <f>IF($H38=Table5[[#Headers],[Industrial Bio waste Cement/Lime Kiln]],1,0)</f>
        <v>0</v>
      </c>
      <c r="AM38" s="64">
        <f>IF($H38=Table5[[#Headers],[Industrial Bio waste Dryer]],1,0)</f>
        <v>0</v>
      </c>
      <c r="AN38" s="64">
        <f>IF($H38=Table5[[#Headers],[Industrial Bio waste Other Kiln]],1,0)</f>
        <v>0</v>
      </c>
      <c r="AO38" s="64">
        <f>IF($H38=Table5[[#Headers],[Industrial Bio waste Oven]],1,0)</f>
        <v>0</v>
      </c>
      <c r="AP38" s="64">
        <f>IF($H38=Table5[[#Headers],[Industrial Non-bio waste Boiler]],1,0)</f>
        <v>0</v>
      </c>
      <c r="AQ38" s="64">
        <f>IF($H38=Table5[[#Headers],[Industrial Non-bio waste CHP]],1,0)</f>
        <v>0</v>
      </c>
      <c r="AR38" s="64">
        <f>IF($H38=Table5[[#Headers],[Industrial Non-bio waste Furnace]],1,0)</f>
        <v>0</v>
      </c>
      <c r="AS38" s="64">
        <f>IF($H38=Table5[[#Headers],[Industrial Non-bio waste Cement/Lime Kiln]],1,0)</f>
        <v>0</v>
      </c>
      <c r="AT38" s="64">
        <f>IF($H38=Table5[[#Headers],[Industrial Non-bio waste Dryer]],1,0)</f>
        <v>0</v>
      </c>
      <c r="AU38" s="64">
        <f>IF($H38=Table5[[#Headers],[Industrial Non-bio waste Other Kiln]],1,0)</f>
        <v>0</v>
      </c>
      <c r="AV38" s="64">
        <f>IF($H38=Table5[[#Headers],[Industrial Non-bio waste Oven]],1,0)</f>
        <v>0</v>
      </c>
      <c r="AW38" s="64">
        <f>IF($H38=Table5[[#Headers],[Industrial Bio fuel Boiler]],1,0)</f>
        <v>0</v>
      </c>
      <c r="AX38" s="64">
        <f>IF($H38=Table5[[#Headers],[Industrial Bio fuel CHP]],1,0)</f>
        <v>0</v>
      </c>
      <c r="AY38" s="64">
        <f>IF($H38=Table5[[#Headers],[Industrial Bio fuel Furnace]],1,0)</f>
        <v>0</v>
      </c>
      <c r="AZ38" s="64">
        <f>IF($H38=Table5[[#Headers],[Industrial Bio fuel Cement/Lime Kiln]],1,0)</f>
        <v>0</v>
      </c>
      <c r="BA38" s="64">
        <f>IF($H38=Table5[[#Headers],[Industrial Bio fuel Dryer]],1,0)</f>
        <v>0</v>
      </c>
      <c r="BB38" s="64">
        <f>IF($H38=Table5[[#Headers],[Industrial Bio fuel Other Kiln]],1,0)</f>
        <v>0</v>
      </c>
      <c r="BC38" s="64">
        <f>IF($H38=Table5[[#Headers],[Industrial Bio fuel Oven]],1,0)</f>
        <v>0</v>
      </c>
      <c r="BD38" s="64">
        <f>IF($H38=Table5[[#Headers],[Industrial Solid Fuels Boiler]],1,0)</f>
        <v>0</v>
      </c>
      <c r="BE38" s="64">
        <f>IF($H38=Table5[[#Headers],[Industrial Solid Fuels CHP]],1,0)</f>
        <v>0</v>
      </c>
      <c r="BF38" s="64">
        <f>IF($H38=Table5[[#Headers],[Industrial Solid Fuels Furnace]],1,0)</f>
        <v>0</v>
      </c>
      <c r="BG38" s="64">
        <f>IF($H38=Table5[[#Headers],[Industrial Solid Fuels Cement/Lime Kiln]],1,0)</f>
        <v>0</v>
      </c>
      <c r="BH38" s="64">
        <f>IF($H38=Table5[[#Headers],[Industrial Solid Fuels Dryer]],1,0)</f>
        <v>0</v>
      </c>
      <c r="BI38" s="64">
        <f>IF($H38=Table5[[#Headers],[Industrial Solid Fuels Other Kiln]],1,0)</f>
        <v>0</v>
      </c>
      <c r="BJ38" s="64">
        <f>IF($H38=Table5[[#Headers],[Industrial Solid Fuels Oven]],1,0)</f>
        <v>0</v>
      </c>
      <c r="BK38" s="64">
        <f>IF($H38=Table5[[#Headers],[Industrial Oil Boiler]],1,0)</f>
        <v>0</v>
      </c>
      <c r="BL38" s="64">
        <f>IF($H38=Table5[[#Headers],[Industrial Oil CHP]],1,0)</f>
        <v>0</v>
      </c>
      <c r="BM38" s="64">
        <f>IF($H38=Table5[[#Headers],[Industrial Oil Furnace]],1,0)</f>
        <v>0</v>
      </c>
      <c r="BN38" s="64">
        <f>IF($H38=Table5[[#Headers],[Industrial Oil Cement/Lime Kiln]],1,0)</f>
        <v>0</v>
      </c>
      <c r="BO38" s="64">
        <f>IF($H38=Table5[[#Headers],[Industrial Oil Dryer]],1,0)</f>
        <v>0</v>
      </c>
      <c r="BP38" s="64">
        <f>IF($H38=Table5[[#Headers],[Industrial Oil Other Kiln]],1,0)</f>
        <v>0</v>
      </c>
      <c r="BQ38" s="64">
        <f>IF($H38=Table5[[#Headers],[Industrial Oil Oven]],1,0)</f>
        <v>0</v>
      </c>
      <c r="BR38" s="64">
        <f>IF($H38=Table5[[#Headers],[Industrial Gas Boiler]],1,0)</f>
        <v>0</v>
      </c>
      <c r="BS38" s="64">
        <f>IF($H38=Table5[[#Headers],[Industrial Gas CHP]],1,0)</f>
        <v>0</v>
      </c>
      <c r="BT38" s="64">
        <f>IF($H38=Table5[[#Headers],[Industrial Gas Furnace]],1,0)</f>
        <v>0</v>
      </c>
      <c r="BU38" s="64">
        <f>IF($H38=Table5[[#Headers],[Industrial Gas Cement/Lime Kiln]],1,0)</f>
        <v>0</v>
      </c>
      <c r="BV38" s="64">
        <f>IF($H38=Table5[[#Headers],[Industrial Gas Dryer]],1,0)</f>
        <v>0</v>
      </c>
      <c r="BW38" s="64">
        <f>IF($H38=Table5[[#Headers],[Industrial Gas Other Kiln]],1,0)</f>
        <v>0</v>
      </c>
      <c r="BX38" s="64">
        <f>IF($H38=Table5[[#Headers],[Industrial Gas Oven]],1,0)</f>
        <v>0</v>
      </c>
    </row>
    <row r="39" spans="2:76" x14ac:dyDescent="0.25">
      <c r="B39">
        <v>315</v>
      </c>
      <c r="C39" t="s">
        <v>453</v>
      </c>
      <c r="D39" t="s">
        <v>591</v>
      </c>
      <c r="E39" t="s">
        <v>583</v>
      </c>
      <c r="H39" t="s">
        <v>496</v>
      </c>
      <c r="I39" t="s">
        <v>454</v>
      </c>
      <c r="J39" s="64">
        <v>0</v>
      </c>
      <c r="K39" s="64">
        <v>0</v>
      </c>
      <c r="L39" s="64">
        <v>0</v>
      </c>
      <c r="M39" s="64">
        <v>0</v>
      </c>
      <c r="N39" s="64">
        <v>0</v>
      </c>
      <c r="O39" s="64">
        <v>0</v>
      </c>
      <c r="P39" s="64">
        <v>0</v>
      </c>
      <c r="Q39" s="64">
        <v>0</v>
      </c>
      <c r="R39" s="64">
        <v>0</v>
      </c>
      <c r="S39" s="64">
        <v>0</v>
      </c>
      <c r="T39" s="64">
        <v>0</v>
      </c>
      <c r="U39" s="64">
        <v>0</v>
      </c>
      <c r="V39" s="64">
        <v>0</v>
      </c>
      <c r="W39" s="64">
        <v>1</v>
      </c>
      <c r="X39" s="64">
        <v>1</v>
      </c>
      <c r="Y39" s="64">
        <v>0</v>
      </c>
      <c r="Z39" s="64">
        <v>0</v>
      </c>
      <c r="AA39" s="64">
        <v>0</v>
      </c>
      <c r="AB39" s="64">
        <v>0</v>
      </c>
      <c r="AC39" s="64">
        <v>0</v>
      </c>
      <c r="AD39" s="64">
        <v>0</v>
      </c>
      <c r="AE39" s="64">
        <v>0</v>
      </c>
      <c r="AF39" s="64">
        <v>0</v>
      </c>
      <c r="AG39" s="64">
        <v>0</v>
      </c>
      <c r="AH39" s="64">
        <v>0</v>
      </c>
      <c r="AI39" s="64">
        <f>IF($H39=Table5[[#Headers],[Industrial Bio waste Boiler]],1,0)</f>
        <v>0</v>
      </c>
      <c r="AJ39" s="64">
        <f>IF($H39=Table5[[#Headers],[Industrial Bio waste CHP]],1,0)</f>
        <v>0</v>
      </c>
      <c r="AK39" s="64">
        <f>IF($H39=Table5[[#Headers],[Industrial Bio waste Furnace]],1,0)</f>
        <v>0</v>
      </c>
      <c r="AL39" s="64">
        <f>IF($H39=Table5[[#Headers],[Industrial Bio waste Cement/Lime Kiln]],1,0)</f>
        <v>0</v>
      </c>
      <c r="AM39" s="64">
        <f>IF($H39=Table5[[#Headers],[Industrial Bio waste Dryer]],1,0)</f>
        <v>0</v>
      </c>
      <c r="AN39" s="64">
        <f>IF($H39=Table5[[#Headers],[Industrial Bio waste Other Kiln]],1,0)</f>
        <v>0</v>
      </c>
      <c r="AO39" s="64">
        <f>IF($H39=Table5[[#Headers],[Industrial Bio waste Oven]],1,0)</f>
        <v>1</v>
      </c>
      <c r="AP39" s="64">
        <f>IF($H39=Table5[[#Headers],[Industrial Non-bio waste Boiler]],1,0)</f>
        <v>0</v>
      </c>
      <c r="AQ39" s="64">
        <f>IF($H39=Table5[[#Headers],[Industrial Non-bio waste CHP]],1,0)</f>
        <v>0</v>
      </c>
      <c r="AR39" s="64">
        <f>IF($H39=Table5[[#Headers],[Industrial Non-bio waste Furnace]],1,0)</f>
        <v>0</v>
      </c>
      <c r="AS39" s="64">
        <f>IF($H39=Table5[[#Headers],[Industrial Non-bio waste Cement/Lime Kiln]],1,0)</f>
        <v>0</v>
      </c>
      <c r="AT39" s="64">
        <f>IF($H39=Table5[[#Headers],[Industrial Non-bio waste Dryer]],1,0)</f>
        <v>0</v>
      </c>
      <c r="AU39" s="64">
        <f>IF($H39=Table5[[#Headers],[Industrial Non-bio waste Other Kiln]],1,0)</f>
        <v>0</v>
      </c>
      <c r="AV39" s="64">
        <f>IF($H39=Table5[[#Headers],[Industrial Non-bio waste Oven]],1,0)</f>
        <v>0</v>
      </c>
      <c r="AW39" s="64">
        <f>IF($H39=Table5[[#Headers],[Industrial Bio fuel Boiler]],1,0)</f>
        <v>0</v>
      </c>
      <c r="AX39" s="64">
        <f>IF($H39=Table5[[#Headers],[Industrial Bio fuel CHP]],1,0)</f>
        <v>0</v>
      </c>
      <c r="AY39" s="64">
        <f>IF($H39=Table5[[#Headers],[Industrial Bio fuel Furnace]],1,0)</f>
        <v>0</v>
      </c>
      <c r="AZ39" s="64">
        <f>IF($H39=Table5[[#Headers],[Industrial Bio fuel Cement/Lime Kiln]],1,0)</f>
        <v>0</v>
      </c>
      <c r="BA39" s="64">
        <f>IF($H39=Table5[[#Headers],[Industrial Bio fuel Dryer]],1,0)</f>
        <v>0</v>
      </c>
      <c r="BB39" s="64">
        <f>IF($H39=Table5[[#Headers],[Industrial Bio fuel Other Kiln]],1,0)</f>
        <v>0</v>
      </c>
      <c r="BC39" s="64">
        <f>IF($H39=Table5[[#Headers],[Industrial Bio fuel Oven]],1,0)</f>
        <v>0</v>
      </c>
      <c r="BD39" s="64">
        <f>IF($H39=Table5[[#Headers],[Industrial Solid Fuels Boiler]],1,0)</f>
        <v>0</v>
      </c>
      <c r="BE39" s="64">
        <f>IF($H39=Table5[[#Headers],[Industrial Solid Fuels CHP]],1,0)</f>
        <v>0</v>
      </c>
      <c r="BF39" s="64">
        <f>IF($H39=Table5[[#Headers],[Industrial Solid Fuels Furnace]],1,0)</f>
        <v>0</v>
      </c>
      <c r="BG39" s="64">
        <f>IF($H39=Table5[[#Headers],[Industrial Solid Fuels Cement/Lime Kiln]],1,0)</f>
        <v>0</v>
      </c>
      <c r="BH39" s="64">
        <f>IF($H39=Table5[[#Headers],[Industrial Solid Fuels Dryer]],1,0)</f>
        <v>0</v>
      </c>
      <c r="BI39" s="64">
        <f>IF($H39=Table5[[#Headers],[Industrial Solid Fuels Other Kiln]],1,0)</f>
        <v>0</v>
      </c>
      <c r="BJ39" s="64">
        <f>IF($H39=Table5[[#Headers],[Industrial Solid Fuels Oven]],1,0)</f>
        <v>0</v>
      </c>
      <c r="BK39" s="64">
        <f>IF($H39=Table5[[#Headers],[Industrial Oil Boiler]],1,0)</f>
        <v>0</v>
      </c>
      <c r="BL39" s="64">
        <f>IF($H39=Table5[[#Headers],[Industrial Oil CHP]],1,0)</f>
        <v>0</v>
      </c>
      <c r="BM39" s="64">
        <f>IF($H39=Table5[[#Headers],[Industrial Oil Furnace]],1,0)</f>
        <v>0</v>
      </c>
      <c r="BN39" s="64">
        <f>IF($H39=Table5[[#Headers],[Industrial Oil Cement/Lime Kiln]],1,0)</f>
        <v>0</v>
      </c>
      <c r="BO39" s="64">
        <f>IF($H39=Table5[[#Headers],[Industrial Oil Dryer]],1,0)</f>
        <v>0</v>
      </c>
      <c r="BP39" s="64">
        <f>IF($H39=Table5[[#Headers],[Industrial Oil Other Kiln]],1,0)</f>
        <v>0</v>
      </c>
      <c r="BQ39" s="64">
        <f>IF($H39=Table5[[#Headers],[Industrial Oil Oven]],1,0)</f>
        <v>0</v>
      </c>
      <c r="BR39" s="64">
        <f>IF($H39=Table5[[#Headers],[Industrial Gas Boiler]],1,0)</f>
        <v>0</v>
      </c>
      <c r="BS39" s="64">
        <f>IF($H39=Table5[[#Headers],[Industrial Gas CHP]],1,0)</f>
        <v>0</v>
      </c>
      <c r="BT39" s="64">
        <f>IF($H39=Table5[[#Headers],[Industrial Gas Furnace]],1,0)</f>
        <v>0</v>
      </c>
      <c r="BU39" s="64">
        <f>IF($H39=Table5[[#Headers],[Industrial Gas Cement/Lime Kiln]],1,0)</f>
        <v>0</v>
      </c>
      <c r="BV39" s="64">
        <f>IF($H39=Table5[[#Headers],[Industrial Gas Dryer]],1,0)</f>
        <v>0</v>
      </c>
      <c r="BW39" s="64">
        <f>IF($H39=Table5[[#Headers],[Industrial Gas Other Kiln]],1,0)</f>
        <v>0</v>
      </c>
      <c r="BX39" s="64">
        <f>IF($H39=Table5[[#Headers],[Industrial Gas Oven]],1,0)</f>
        <v>0</v>
      </c>
    </row>
    <row r="40" spans="2:76" x14ac:dyDescent="0.25">
      <c r="B40">
        <v>316</v>
      </c>
      <c r="C40" t="s">
        <v>453</v>
      </c>
      <c r="D40" t="s">
        <v>591</v>
      </c>
      <c r="E40" t="s">
        <v>583</v>
      </c>
      <c r="H40" t="s">
        <v>490</v>
      </c>
      <c r="I40" t="s">
        <v>454</v>
      </c>
      <c r="J40" s="64">
        <v>0</v>
      </c>
      <c r="K40" s="64">
        <v>0</v>
      </c>
      <c r="L40" s="64">
        <v>0</v>
      </c>
      <c r="M40" s="64">
        <v>0</v>
      </c>
      <c r="N40" s="64">
        <v>0</v>
      </c>
      <c r="O40" s="64">
        <v>0</v>
      </c>
      <c r="P40" s="64">
        <v>0</v>
      </c>
      <c r="Q40" s="64">
        <v>0</v>
      </c>
      <c r="R40" s="64">
        <v>0</v>
      </c>
      <c r="S40" s="64">
        <v>0</v>
      </c>
      <c r="T40" s="64">
        <v>0</v>
      </c>
      <c r="U40" s="64">
        <v>0</v>
      </c>
      <c r="V40" s="64">
        <v>0</v>
      </c>
      <c r="W40" s="64">
        <v>0</v>
      </c>
      <c r="X40" s="64">
        <v>0</v>
      </c>
      <c r="Y40" s="64">
        <v>1</v>
      </c>
      <c r="Z40" s="64">
        <v>0</v>
      </c>
      <c r="AA40" s="64">
        <v>0</v>
      </c>
      <c r="AB40" s="64">
        <v>0</v>
      </c>
      <c r="AC40" s="64">
        <v>0</v>
      </c>
      <c r="AD40" s="64">
        <v>0</v>
      </c>
      <c r="AE40" s="64">
        <v>0</v>
      </c>
      <c r="AF40" s="64">
        <v>0</v>
      </c>
      <c r="AG40" s="64">
        <v>0</v>
      </c>
      <c r="AH40" s="64">
        <v>0</v>
      </c>
      <c r="AI40" s="64">
        <f>IF($H40=Table5[[#Headers],[Industrial Bio waste Boiler]],1,0)</f>
        <v>0</v>
      </c>
      <c r="AJ40" s="64">
        <f>IF($H40=Table5[[#Headers],[Industrial Bio waste CHP]],1,0)</f>
        <v>0</v>
      </c>
      <c r="AK40" s="64">
        <f>IF($H40=Table5[[#Headers],[Industrial Bio waste Furnace]],1,0)</f>
        <v>1</v>
      </c>
      <c r="AL40" s="64">
        <f>IF($H40=Table5[[#Headers],[Industrial Bio waste Cement/Lime Kiln]],1,0)</f>
        <v>0</v>
      </c>
      <c r="AM40" s="64">
        <f>IF($H40=Table5[[#Headers],[Industrial Bio waste Dryer]],1,0)</f>
        <v>0</v>
      </c>
      <c r="AN40" s="64">
        <f>IF($H40=Table5[[#Headers],[Industrial Bio waste Other Kiln]],1,0)</f>
        <v>0</v>
      </c>
      <c r="AO40" s="64">
        <f>IF($H40=Table5[[#Headers],[Industrial Bio waste Oven]],1,0)</f>
        <v>0</v>
      </c>
      <c r="AP40" s="64">
        <f>IF($H40=Table5[[#Headers],[Industrial Non-bio waste Boiler]],1,0)</f>
        <v>0</v>
      </c>
      <c r="AQ40" s="64">
        <f>IF($H40=Table5[[#Headers],[Industrial Non-bio waste CHP]],1,0)</f>
        <v>0</v>
      </c>
      <c r="AR40" s="64">
        <f>IF($H40=Table5[[#Headers],[Industrial Non-bio waste Furnace]],1,0)</f>
        <v>0</v>
      </c>
      <c r="AS40" s="64">
        <f>IF($H40=Table5[[#Headers],[Industrial Non-bio waste Cement/Lime Kiln]],1,0)</f>
        <v>0</v>
      </c>
      <c r="AT40" s="64">
        <f>IF($H40=Table5[[#Headers],[Industrial Non-bio waste Dryer]],1,0)</f>
        <v>0</v>
      </c>
      <c r="AU40" s="64">
        <f>IF($H40=Table5[[#Headers],[Industrial Non-bio waste Other Kiln]],1,0)</f>
        <v>0</v>
      </c>
      <c r="AV40" s="64">
        <f>IF($H40=Table5[[#Headers],[Industrial Non-bio waste Oven]],1,0)</f>
        <v>0</v>
      </c>
      <c r="AW40" s="64">
        <f>IF($H40=Table5[[#Headers],[Industrial Bio fuel Boiler]],1,0)</f>
        <v>0</v>
      </c>
      <c r="AX40" s="64">
        <f>IF($H40=Table5[[#Headers],[Industrial Bio fuel CHP]],1,0)</f>
        <v>0</v>
      </c>
      <c r="AY40" s="64">
        <f>IF($H40=Table5[[#Headers],[Industrial Bio fuel Furnace]],1,0)</f>
        <v>0</v>
      </c>
      <c r="AZ40" s="64">
        <f>IF($H40=Table5[[#Headers],[Industrial Bio fuel Cement/Lime Kiln]],1,0)</f>
        <v>0</v>
      </c>
      <c r="BA40" s="64">
        <f>IF($H40=Table5[[#Headers],[Industrial Bio fuel Dryer]],1,0)</f>
        <v>0</v>
      </c>
      <c r="BB40" s="64">
        <f>IF($H40=Table5[[#Headers],[Industrial Bio fuel Other Kiln]],1,0)</f>
        <v>0</v>
      </c>
      <c r="BC40" s="64">
        <f>IF($H40=Table5[[#Headers],[Industrial Bio fuel Oven]],1,0)</f>
        <v>0</v>
      </c>
      <c r="BD40" s="64">
        <f>IF($H40=Table5[[#Headers],[Industrial Solid Fuels Boiler]],1,0)</f>
        <v>0</v>
      </c>
      <c r="BE40" s="64">
        <f>IF($H40=Table5[[#Headers],[Industrial Solid Fuels CHP]],1,0)</f>
        <v>0</v>
      </c>
      <c r="BF40" s="64">
        <f>IF($H40=Table5[[#Headers],[Industrial Solid Fuels Furnace]],1,0)</f>
        <v>0</v>
      </c>
      <c r="BG40" s="64">
        <f>IF($H40=Table5[[#Headers],[Industrial Solid Fuels Cement/Lime Kiln]],1,0)</f>
        <v>0</v>
      </c>
      <c r="BH40" s="64">
        <f>IF($H40=Table5[[#Headers],[Industrial Solid Fuels Dryer]],1,0)</f>
        <v>0</v>
      </c>
      <c r="BI40" s="64">
        <f>IF($H40=Table5[[#Headers],[Industrial Solid Fuels Other Kiln]],1,0)</f>
        <v>0</v>
      </c>
      <c r="BJ40" s="64">
        <f>IF($H40=Table5[[#Headers],[Industrial Solid Fuels Oven]],1,0)</f>
        <v>0</v>
      </c>
      <c r="BK40" s="64">
        <f>IF($H40=Table5[[#Headers],[Industrial Oil Boiler]],1,0)</f>
        <v>0</v>
      </c>
      <c r="BL40" s="64">
        <f>IF($H40=Table5[[#Headers],[Industrial Oil CHP]],1,0)</f>
        <v>0</v>
      </c>
      <c r="BM40" s="64">
        <f>IF($H40=Table5[[#Headers],[Industrial Oil Furnace]],1,0)</f>
        <v>0</v>
      </c>
      <c r="BN40" s="64">
        <f>IF($H40=Table5[[#Headers],[Industrial Oil Cement/Lime Kiln]],1,0)</f>
        <v>0</v>
      </c>
      <c r="BO40" s="64">
        <f>IF($H40=Table5[[#Headers],[Industrial Oil Dryer]],1,0)</f>
        <v>0</v>
      </c>
      <c r="BP40" s="64">
        <f>IF($H40=Table5[[#Headers],[Industrial Oil Other Kiln]],1,0)</f>
        <v>0</v>
      </c>
      <c r="BQ40" s="64">
        <f>IF($H40=Table5[[#Headers],[Industrial Oil Oven]],1,0)</f>
        <v>0</v>
      </c>
      <c r="BR40" s="64">
        <f>IF($H40=Table5[[#Headers],[Industrial Gas Boiler]],1,0)</f>
        <v>0</v>
      </c>
      <c r="BS40" s="64">
        <f>IF($H40=Table5[[#Headers],[Industrial Gas CHP]],1,0)</f>
        <v>0</v>
      </c>
      <c r="BT40" s="64">
        <f>IF($H40=Table5[[#Headers],[Industrial Gas Furnace]],1,0)</f>
        <v>0</v>
      </c>
      <c r="BU40" s="64">
        <f>IF($H40=Table5[[#Headers],[Industrial Gas Cement/Lime Kiln]],1,0)</f>
        <v>0</v>
      </c>
      <c r="BV40" s="64">
        <f>IF($H40=Table5[[#Headers],[Industrial Gas Dryer]],1,0)</f>
        <v>0</v>
      </c>
      <c r="BW40" s="64">
        <f>IF($H40=Table5[[#Headers],[Industrial Gas Other Kiln]],1,0)</f>
        <v>0</v>
      </c>
      <c r="BX40" s="64">
        <f>IF($H40=Table5[[#Headers],[Industrial Gas Oven]],1,0)</f>
        <v>0</v>
      </c>
    </row>
    <row r="41" spans="2:76" x14ac:dyDescent="0.25">
      <c r="B41">
        <v>317</v>
      </c>
      <c r="C41" t="s">
        <v>453</v>
      </c>
      <c r="D41" t="s">
        <v>591</v>
      </c>
      <c r="E41" t="s">
        <v>583</v>
      </c>
      <c r="H41" t="s">
        <v>488</v>
      </c>
      <c r="I41" t="s">
        <v>454</v>
      </c>
      <c r="J41" s="64">
        <v>0</v>
      </c>
      <c r="K41" s="64">
        <v>0</v>
      </c>
      <c r="L41" s="64">
        <v>0</v>
      </c>
      <c r="M41" s="64">
        <v>0</v>
      </c>
      <c r="N41" s="64">
        <v>0</v>
      </c>
      <c r="O41" s="64">
        <v>0</v>
      </c>
      <c r="P41" s="64">
        <v>0</v>
      </c>
      <c r="Q41" s="64">
        <v>0</v>
      </c>
      <c r="R41" s="64">
        <v>0</v>
      </c>
      <c r="S41" s="64">
        <v>0</v>
      </c>
      <c r="T41" s="64">
        <v>0</v>
      </c>
      <c r="U41" s="64">
        <v>0</v>
      </c>
      <c r="V41" s="64">
        <v>0</v>
      </c>
      <c r="W41" s="64">
        <v>0</v>
      </c>
      <c r="X41" s="64">
        <v>0</v>
      </c>
      <c r="Y41" s="64">
        <v>0</v>
      </c>
      <c r="Z41" s="64">
        <v>0</v>
      </c>
      <c r="AA41" s="64">
        <v>1</v>
      </c>
      <c r="AB41" s="64">
        <v>1</v>
      </c>
      <c r="AC41" s="64">
        <v>0</v>
      </c>
      <c r="AD41" s="64">
        <v>0</v>
      </c>
      <c r="AE41" s="64">
        <v>0</v>
      </c>
      <c r="AF41" s="64">
        <v>0</v>
      </c>
      <c r="AG41" s="64">
        <v>0</v>
      </c>
      <c r="AH41" s="64">
        <v>0</v>
      </c>
      <c r="AI41" s="64">
        <f>IF($H41=Table5[[#Headers],[Industrial Bio waste Boiler]],1,0)</f>
        <v>0</v>
      </c>
      <c r="AJ41" s="64">
        <f>IF($H41=Table5[[#Headers],[Industrial Bio waste CHP]],1,0)</f>
        <v>0</v>
      </c>
      <c r="AK41" s="64">
        <f>IF($H41=Table5[[#Headers],[Industrial Bio waste Furnace]],1,0)</f>
        <v>0</v>
      </c>
      <c r="AL41" s="64">
        <f>IF($H41=Table5[[#Headers],[Industrial Bio waste Cement/Lime Kiln]],1,0)</f>
        <v>0</v>
      </c>
      <c r="AM41" s="64">
        <f>IF($H41=Table5[[#Headers],[Industrial Bio waste Dryer]],1,0)</f>
        <v>1</v>
      </c>
      <c r="AN41" s="64">
        <f>IF($H41=Table5[[#Headers],[Industrial Bio waste Other Kiln]],1,0)</f>
        <v>0</v>
      </c>
      <c r="AO41" s="64">
        <f>IF($H41=Table5[[#Headers],[Industrial Bio waste Oven]],1,0)</f>
        <v>0</v>
      </c>
      <c r="AP41" s="64">
        <f>IF($H41=Table5[[#Headers],[Industrial Non-bio waste Boiler]],1,0)</f>
        <v>0</v>
      </c>
      <c r="AQ41" s="64">
        <f>IF($H41=Table5[[#Headers],[Industrial Non-bio waste CHP]],1,0)</f>
        <v>0</v>
      </c>
      <c r="AR41" s="64">
        <f>IF($H41=Table5[[#Headers],[Industrial Non-bio waste Furnace]],1,0)</f>
        <v>0</v>
      </c>
      <c r="AS41" s="64">
        <f>IF($H41=Table5[[#Headers],[Industrial Non-bio waste Cement/Lime Kiln]],1,0)</f>
        <v>0</v>
      </c>
      <c r="AT41" s="64">
        <f>IF($H41=Table5[[#Headers],[Industrial Non-bio waste Dryer]],1,0)</f>
        <v>0</v>
      </c>
      <c r="AU41" s="64">
        <f>IF($H41=Table5[[#Headers],[Industrial Non-bio waste Other Kiln]],1,0)</f>
        <v>0</v>
      </c>
      <c r="AV41" s="64">
        <f>IF($H41=Table5[[#Headers],[Industrial Non-bio waste Oven]],1,0)</f>
        <v>0</v>
      </c>
      <c r="AW41" s="64">
        <f>IF($H41=Table5[[#Headers],[Industrial Bio fuel Boiler]],1,0)</f>
        <v>0</v>
      </c>
      <c r="AX41" s="64">
        <f>IF($H41=Table5[[#Headers],[Industrial Bio fuel CHP]],1,0)</f>
        <v>0</v>
      </c>
      <c r="AY41" s="64">
        <f>IF($H41=Table5[[#Headers],[Industrial Bio fuel Furnace]],1,0)</f>
        <v>0</v>
      </c>
      <c r="AZ41" s="64">
        <f>IF($H41=Table5[[#Headers],[Industrial Bio fuel Cement/Lime Kiln]],1,0)</f>
        <v>0</v>
      </c>
      <c r="BA41" s="64">
        <f>IF($H41=Table5[[#Headers],[Industrial Bio fuel Dryer]],1,0)</f>
        <v>0</v>
      </c>
      <c r="BB41" s="64">
        <f>IF($H41=Table5[[#Headers],[Industrial Bio fuel Other Kiln]],1,0)</f>
        <v>0</v>
      </c>
      <c r="BC41" s="64">
        <f>IF($H41=Table5[[#Headers],[Industrial Bio fuel Oven]],1,0)</f>
        <v>0</v>
      </c>
      <c r="BD41" s="64">
        <f>IF($H41=Table5[[#Headers],[Industrial Solid Fuels Boiler]],1,0)</f>
        <v>0</v>
      </c>
      <c r="BE41" s="64">
        <f>IF($H41=Table5[[#Headers],[Industrial Solid Fuels CHP]],1,0)</f>
        <v>0</v>
      </c>
      <c r="BF41" s="64">
        <f>IF($H41=Table5[[#Headers],[Industrial Solid Fuels Furnace]],1,0)</f>
        <v>0</v>
      </c>
      <c r="BG41" s="64">
        <f>IF($H41=Table5[[#Headers],[Industrial Solid Fuels Cement/Lime Kiln]],1,0)</f>
        <v>0</v>
      </c>
      <c r="BH41" s="64">
        <f>IF($H41=Table5[[#Headers],[Industrial Solid Fuels Dryer]],1,0)</f>
        <v>0</v>
      </c>
      <c r="BI41" s="64">
        <f>IF($H41=Table5[[#Headers],[Industrial Solid Fuels Other Kiln]],1,0)</f>
        <v>0</v>
      </c>
      <c r="BJ41" s="64">
        <f>IF($H41=Table5[[#Headers],[Industrial Solid Fuels Oven]],1,0)</f>
        <v>0</v>
      </c>
      <c r="BK41" s="64">
        <f>IF($H41=Table5[[#Headers],[Industrial Oil Boiler]],1,0)</f>
        <v>0</v>
      </c>
      <c r="BL41" s="64">
        <f>IF($H41=Table5[[#Headers],[Industrial Oil CHP]],1,0)</f>
        <v>0</v>
      </c>
      <c r="BM41" s="64">
        <f>IF($H41=Table5[[#Headers],[Industrial Oil Furnace]],1,0)</f>
        <v>0</v>
      </c>
      <c r="BN41" s="64">
        <f>IF($H41=Table5[[#Headers],[Industrial Oil Cement/Lime Kiln]],1,0)</f>
        <v>0</v>
      </c>
      <c r="BO41" s="64">
        <f>IF($H41=Table5[[#Headers],[Industrial Oil Dryer]],1,0)</f>
        <v>0</v>
      </c>
      <c r="BP41" s="64">
        <f>IF($H41=Table5[[#Headers],[Industrial Oil Other Kiln]],1,0)</f>
        <v>0</v>
      </c>
      <c r="BQ41" s="64">
        <f>IF($H41=Table5[[#Headers],[Industrial Oil Oven]],1,0)</f>
        <v>0</v>
      </c>
      <c r="BR41" s="64">
        <f>IF($H41=Table5[[#Headers],[Industrial Gas Boiler]],1,0)</f>
        <v>0</v>
      </c>
      <c r="BS41" s="64">
        <f>IF($H41=Table5[[#Headers],[Industrial Gas CHP]],1,0)</f>
        <v>0</v>
      </c>
      <c r="BT41" s="64">
        <f>IF($H41=Table5[[#Headers],[Industrial Gas Furnace]],1,0)</f>
        <v>0</v>
      </c>
      <c r="BU41" s="64">
        <f>IF($H41=Table5[[#Headers],[Industrial Gas Cement/Lime Kiln]],1,0)</f>
        <v>0</v>
      </c>
      <c r="BV41" s="64">
        <f>IF($H41=Table5[[#Headers],[Industrial Gas Dryer]],1,0)</f>
        <v>0</v>
      </c>
      <c r="BW41" s="64">
        <f>IF($H41=Table5[[#Headers],[Industrial Gas Other Kiln]],1,0)</f>
        <v>0</v>
      </c>
      <c r="BX41" s="64">
        <f>IF($H41=Table5[[#Headers],[Industrial Gas Oven]],1,0)</f>
        <v>0</v>
      </c>
    </row>
    <row r="42" spans="2:76" x14ac:dyDescent="0.25">
      <c r="B42">
        <v>318</v>
      </c>
      <c r="C42" t="s">
        <v>453</v>
      </c>
      <c r="D42" t="s">
        <v>582</v>
      </c>
      <c r="E42" t="s">
        <v>583</v>
      </c>
      <c r="H42" t="s">
        <v>516</v>
      </c>
      <c r="I42" t="s">
        <v>479</v>
      </c>
      <c r="J42" s="64">
        <v>0</v>
      </c>
      <c r="K42" s="64">
        <v>0</v>
      </c>
      <c r="L42" s="64">
        <v>0</v>
      </c>
      <c r="M42" s="64">
        <v>0</v>
      </c>
      <c r="N42" s="64">
        <v>0</v>
      </c>
      <c r="O42" s="64">
        <v>1</v>
      </c>
      <c r="P42" s="64">
        <v>1</v>
      </c>
      <c r="Q42" s="64">
        <v>1</v>
      </c>
      <c r="R42" s="64">
        <v>0</v>
      </c>
      <c r="S42" s="64">
        <v>0.125</v>
      </c>
      <c r="T42" s="64">
        <v>0</v>
      </c>
      <c r="U42" s="64">
        <v>0</v>
      </c>
      <c r="V42" s="64">
        <v>0</v>
      </c>
      <c r="W42" s="64">
        <v>0</v>
      </c>
      <c r="X42" s="64">
        <v>0</v>
      </c>
      <c r="Y42" s="64">
        <v>0</v>
      </c>
      <c r="Z42" s="64">
        <v>0</v>
      </c>
      <c r="AA42" s="64">
        <v>0</v>
      </c>
      <c r="AB42" s="64">
        <v>0</v>
      </c>
      <c r="AC42" s="64">
        <v>0</v>
      </c>
      <c r="AD42" s="64">
        <v>0</v>
      </c>
      <c r="AE42" s="64">
        <v>0</v>
      </c>
      <c r="AF42" s="64">
        <v>0</v>
      </c>
      <c r="AG42" s="64">
        <v>0</v>
      </c>
      <c r="AH42" s="64">
        <v>0</v>
      </c>
      <c r="AI42" s="64">
        <f>IF($H42=Table5[[#Headers],[Industrial Bio waste Boiler]],1,0)</f>
        <v>0</v>
      </c>
      <c r="AJ42" s="64">
        <f>IF($H42=Table5[[#Headers],[Industrial Bio waste CHP]],1,0)</f>
        <v>0</v>
      </c>
      <c r="AK42" s="64">
        <f>IF($H42=Table5[[#Headers],[Industrial Bio waste Furnace]],1,0)</f>
        <v>0</v>
      </c>
      <c r="AL42" s="64">
        <f>IF($H42=Table5[[#Headers],[Industrial Bio waste Cement/Lime Kiln]],1,0)</f>
        <v>0</v>
      </c>
      <c r="AM42" s="64">
        <f>IF($H42=Table5[[#Headers],[Industrial Bio waste Dryer]],1,0)</f>
        <v>0</v>
      </c>
      <c r="AN42" s="64">
        <f>IF($H42=Table5[[#Headers],[Industrial Bio waste Other Kiln]],1,0)</f>
        <v>0</v>
      </c>
      <c r="AO42" s="64">
        <f>IF($H42=Table5[[#Headers],[Industrial Bio waste Oven]],1,0)</f>
        <v>0</v>
      </c>
      <c r="AP42" s="64">
        <f>IF($H42=Table5[[#Headers],[Industrial Non-bio waste Boiler]],1,0)</f>
        <v>1</v>
      </c>
      <c r="AQ42" s="64">
        <f>IF($H42=Table5[[#Headers],[Industrial Non-bio waste CHP]],1,0)</f>
        <v>0</v>
      </c>
      <c r="AR42" s="64">
        <f>IF($H42=Table5[[#Headers],[Industrial Non-bio waste Furnace]],1,0)</f>
        <v>0</v>
      </c>
      <c r="AS42" s="64">
        <f>IF($H42=Table5[[#Headers],[Industrial Non-bio waste Cement/Lime Kiln]],1,0)</f>
        <v>0</v>
      </c>
      <c r="AT42" s="64">
        <f>IF($H42=Table5[[#Headers],[Industrial Non-bio waste Dryer]],1,0)</f>
        <v>0</v>
      </c>
      <c r="AU42" s="64">
        <f>IF($H42=Table5[[#Headers],[Industrial Non-bio waste Other Kiln]],1,0)</f>
        <v>0</v>
      </c>
      <c r="AV42" s="64">
        <f>IF($H42=Table5[[#Headers],[Industrial Non-bio waste Oven]],1,0)</f>
        <v>0</v>
      </c>
      <c r="AW42" s="64">
        <f>IF($H42=Table5[[#Headers],[Industrial Bio fuel Boiler]],1,0)</f>
        <v>0</v>
      </c>
      <c r="AX42" s="64">
        <f>IF($H42=Table5[[#Headers],[Industrial Bio fuel CHP]],1,0)</f>
        <v>0</v>
      </c>
      <c r="AY42" s="64">
        <f>IF($H42=Table5[[#Headers],[Industrial Bio fuel Furnace]],1,0)</f>
        <v>0</v>
      </c>
      <c r="AZ42" s="64">
        <f>IF($H42=Table5[[#Headers],[Industrial Bio fuel Cement/Lime Kiln]],1,0)</f>
        <v>0</v>
      </c>
      <c r="BA42" s="64">
        <f>IF($H42=Table5[[#Headers],[Industrial Bio fuel Dryer]],1,0)</f>
        <v>0</v>
      </c>
      <c r="BB42" s="64">
        <f>IF($H42=Table5[[#Headers],[Industrial Bio fuel Other Kiln]],1,0)</f>
        <v>0</v>
      </c>
      <c r="BC42" s="64">
        <f>IF($H42=Table5[[#Headers],[Industrial Bio fuel Oven]],1,0)</f>
        <v>0</v>
      </c>
      <c r="BD42" s="64">
        <f>IF($H42=Table5[[#Headers],[Industrial Solid Fuels Boiler]],1,0)</f>
        <v>0</v>
      </c>
      <c r="BE42" s="64">
        <f>IF($H42=Table5[[#Headers],[Industrial Solid Fuels CHP]],1,0)</f>
        <v>0</v>
      </c>
      <c r="BF42" s="64">
        <f>IF($H42=Table5[[#Headers],[Industrial Solid Fuels Furnace]],1,0)</f>
        <v>0</v>
      </c>
      <c r="BG42" s="64">
        <f>IF($H42=Table5[[#Headers],[Industrial Solid Fuels Cement/Lime Kiln]],1,0)</f>
        <v>0</v>
      </c>
      <c r="BH42" s="64">
        <f>IF($H42=Table5[[#Headers],[Industrial Solid Fuels Dryer]],1,0)</f>
        <v>0</v>
      </c>
      <c r="BI42" s="64">
        <f>IF($H42=Table5[[#Headers],[Industrial Solid Fuels Other Kiln]],1,0)</f>
        <v>0</v>
      </c>
      <c r="BJ42" s="64">
        <f>IF($H42=Table5[[#Headers],[Industrial Solid Fuels Oven]],1,0)</f>
        <v>0</v>
      </c>
      <c r="BK42" s="64">
        <f>IF($H42=Table5[[#Headers],[Industrial Oil Boiler]],1,0)</f>
        <v>0</v>
      </c>
      <c r="BL42" s="64">
        <f>IF($H42=Table5[[#Headers],[Industrial Oil CHP]],1,0)</f>
        <v>0</v>
      </c>
      <c r="BM42" s="64">
        <f>IF($H42=Table5[[#Headers],[Industrial Oil Furnace]],1,0)</f>
        <v>0</v>
      </c>
      <c r="BN42" s="64">
        <f>IF($H42=Table5[[#Headers],[Industrial Oil Cement/Lime Kiln]],1,0)</f>
        <v>0</v>
      </c>
      <c r="BO42" s="64">
        <f>IF($H42=Table5[[#Headers],[Industrial Oil Dryer]],1,0)</f>
        <v>0</v>
      </c>
      <c r="BP42" s="64">
        <f>IF($H42=Table5[[#Headers],[Industrial Oil Other Kiln]],1,0)</f>
        <v>0</v>
      </c>
      <c r="BQ42" s="64">
        <f>IF($H42=Table5[[#Headers],[Industrial Oil Oven]],1,0)</f>
        <v>0</v>
      </c>
      <c r="BR42" s="64">
        <f>IF($H42=Table5[[#Headers],[Industrial Gas Boiler]],1,0)</f>
        <v>0</v>
      </c>
      <c r="BS42" s="64">
        <f>IF($H42=Table5[[#Headers],[Industrial Gas CHP]],1,0)</f>
        <v>0</v>
      </c>
      <c r="BT42" s="64">
        <f>IF($H42=Table5[[#Headers],[Industrial Gas Furnace]],1,0)</f>
        <v>0</v>
      </c>
      <c r="BU42" s="64">
        <f>IF($H42=Table5[[#Headers],[Industrial Gas Cement/Lime Kiln]],1,0)</f>
        <v>0</v>
      </c>
      <c r="BV42" s="64">
        <f>IF($H42=Table5[[#Headers],[Industrial Gas Dryer]],1,0)</f>
        <v>0</v>
      </c>
      <c r="BW42" s="64">
        <f>IF($H42=Table5[[#Headers],[Industrial Gas Other Kiln]],1,0)</f>
        <v>0</v>
      </c>
      <c r="BX42" s="64">
        <f>IF($H42=Table5[[#Headers],[Industrial Gas Oven]],1,0)</f>
        <v>0</v>
      </c>
    </row>
    <row r="43" spans="2:76" x14ac:dyDescent="0.25">
      <c r="B43">
        <v>319</v>
      </c>
      <c r="C43" t="s">
        <v>453</v>
      </c>
      <c r="D43" t="s">
        <v>582</v>
      </c>
      <c r="E43" t="s">
        <v>583</v>
      </c>
      <c r="H43" t="s">
        <v>523</v>
      </c>
      <c r="I43" t="s">
        <v>479</v>
      </c>
      <c r="J43" s="64">
        <v>0</v>
      </c>
      <c r="K43" s="64">
        <v>0</v>
      </c>
      <c r="L43" s="64">
        <v>0</v>
      </c>
      <c r="M43" s="64">
        <v>0</v>
      </c>
      <c r="N43" s="64">
        <v>0</v>
      </c>
      <c r="O43" s="64">
        <v>0</v>
      </c>
      <c r="P43" s="64">
        <v>0</v>
      </c>
      <c r="Q43" s="64">
        <v>0</v>
      </c>
      <c r="R43" s="64">
        <v>0</v>
      </c>
      <c r="S43" s="64">
        <v>0</v>
      </c>
      <c r="T43" s="64">
        <v>1</v>
      </c>
      <c r="U43" s="64">
        <v>1</v>
      </c>
      <c r="V43" s="64">
        <v>1</v>
      </c>
      <c r="W43" s="64">
        <v>0</v>
      </c>
      <c r="X43" s="64">
        <v>0</v>
      </c>
      <c r="Y43" s="64">
        <v>0</v>
      </c>
      <c r="Z43" s="64">
        <v>0</v>
      </c>
      <c r="AA43" s="64">
        <v>0</v>
      </c>
      <c r="AB43" s="64">
        <v>0</v>
      </c>
      <c r="AC43" s="64">
        <v>0</v>
      </c>
      <c r="AD43" s="64">
        <v>0</v>
      </c>
      <c r="AE43" s="64">
        <v>0</v>
      </c>
      <c r="AF43" s="64">
        <v>0</v>
      </c>
      <c r="AG43" s="64">
        <v>0</v>
      </c>
      <c r="AH43" s="64">
        <v>0</v>
      </c>
      <c r="AI43" s="64">
        <f>IF($H43=Table5[[#Headers],[Industrial Bio waste Boiler]],1,0)</f>
        <v>0</v>
      </c>
      <c r="AJ43" s="64">
        <f>IF($H43=Table5[[#Headers],[Industrial Bio waste CHP]],1,0)</f>
        <v>0</v>
      </c>
      <c r="AK43" s="64">
        <f>IF($H43=Table5[[#Headers],[Industrial Bio waste Furnace]],1,0)</f>
        <v>0</v>
      </c>
      <c r="AL43" s="64">
        <f>IF($H43=Table5[[#Headers],[Industrial Bio waste Cement/Lime Kiln]],1,0)</f>
        <v>0</v>
      </c>
      <c r="AM43" s="64">
        <f>IF($H43=Table5[[#Headers],[Industrial Bio waste Dryer]],1,0)</f>
        <v>0</v>
      </c>
      <c r="AN43" s="64">
        <f>IF($H43=Table5[[#Headers],[Industrial Bio waste Other Kiln]],1,0)</f>
        <v>0</v>
      </c>
      <c r="AO43" s="64">
        <f>IF($H43=Table5[[#Headers],[Industrial Bio waste Oven]],1,0)</f>
        <v>0</v>
      </c>
      <c r="AP43" s="64">
        <f>IF($H43=Table5[[#Headers],[Industrial Non-bio waste Boiler]],1,0)</f>
        <v>0</v>
      </c>
      <c r="AQ43" s="64">
        <f>IF($H43=Table5[[#Headers],[Industrial Non-bio waste CHP]],1,0)</f>
        <v>1</v>
      </c>
      <c r="AR43" s="64">
        <f>IF($H43=Table5[[#Headers],[Industrial Non-bio waste Furnace]],1,0)</f>
        <v>0</v>
      </c>
      <c r="AS43" s="64">
        <f>IF($H43=Table5[[#Headers],[Industrial Non-bio waste Cement/Lime Kiln]],1,0)</f>
        <v>0</v>
      </c>
      <c r="AT43" s="64">
        <f>IF($H43=Table5[[#Headers],[Industrial Non-bio waste Dryer]],1,0)</f>
        <v>0</v>
      </c>
      <c r="AU43" s="64">
        <f>IF($H43=Table5[[#Headers],[Industrial Non-bio waste Other Kiln]],1,0)</f>
        <v>0</v>
      </c>
      <c r="AV43" s="64">
        <f>IF($H43=Table5[[#Headers],[Industrial Non-bio waste Oven]],1,0)</f>
        <v>0</v>
      </c>
      <c r="AW43" s="64">
        <f>IF($H43=Table5[[#Headers],[Industrial Bio fuel Boiler]],1,0)</f>
        <v>0</v>
      </c>
      <c r="AX43" s="64">
        <f>IF($H43=Table5[[#Headers],[Industrial Bio fuel CHP]],1,0)</f>
        <v>0</v>
      </c>
      <c r="AY43" s="64">
        <f>IF($H43=Table5[[#Headers],[Industrial Bio fuel Furnace]],1,0)</f>
        <v>0</v>
      </c>
      <c r="AZ43" s="64">
        <f>IF($H43=Table5[[#Headers],[Industrial Bio fuel Cement/Lime Kiln]],1,0)</f>
        <v>0</v>
      </c>
      <c r="BA43" s="64">
        <f>IF($H43=Table5[[#Headers],[Industrial Bio fuel Dryer]],1,0)</f>
        <v>0</v>
      </c>
      <c r="BB43" s="64">
        <f>IF($H43=Table5[[#Headers],[Industrial Bio fuel Other Kiln]],1,0)</f>
        <v>0</v>
      </c>
      <c r="BC43" s="64">
        <f>IF($H43=Table5[[#Headers],[Industrial Bio fuel Oven]],1,0)</f>
        <v>0</v>
      </c>
      <c r="BD43" s="64">
        <f>IF($H43=Table5[[#Headers],[Industrial Solid Fuels Boiler]],1,0)</f>
        <v>0</v>
      </c>
      <c r="BE43" s="64">
        <f>IF($H43=Table5[[#Headers],[Industrial Solid Fuels CHP]],1,0)</f>
        <v>0</v>
      </c>
      <c r="BF43" s="64">
        <f>IF($H43=Table5[[#Headers],[Industrial Solid Fuels Furnace]],1,0)</f>
        <v>0</v>
      </c>
      <c r="BG43" s="64">
        <f>IF($H43=Table5[[#Headers],[Industrial Solid Fuels Cement/Lime Kiln]],1,0)</f>
        <v>0</v>
      </c>
      <c r="BH43" s="64">
        <f>IF($H43=Table5[[#Headers],[Industrial Solid Fuels Dryer]],1,0)</f>
        <v>0</v>
      </c>
      <c r="BI43" s="64">
        <f>IF($H43=Table5[[#Headers],[Industrial Solid Fuels Other Kiln]],1,0)</f>
        <v>0</v>
      </c>
      <c r="BJ43" s="64">
        <f>IF($H43=Table5[[#Headers],[Industrial Solid Fuels Oven]],1,0)</f>
        <v>0</v>
      </c>
      <c r="BK43" s="64">
        <f>IF($H43=Table5[[#Headers],[Industrial Oil Boiler]],1,0)</f>
        <v>0</v>
      </c>
      <c r="BL43" s="64">
        <f>IF($H43=Table5[[#Headers],[Industrial Oil CHP]],1,0)</f>
        <v>0</v>
      </c>
      <c r="BM43" s="64">
        <f>IF($H43=Table5[[#Headers],[Industrial Oil Furnace]],1,0)</f>
        <v>0</v>
      </c>
      <c r="BN43" s="64">
        <f>IF($H43=Table5[[#Headers],[Industrial Oil Cement/Lime Kiln]],1,0)</f>
        <v>0</v>
      </c>
      <c r="BO43" s="64">
        <f>IF($H43=Table5[[#Headers],[Industrial Oil Dryer]],1,0)</f>
        <v>0</v>
      </c>
      <c r="BP43" s="64">
        <f>IF($H43=Table5[[#Headers],[Industrial Oil Other Kiln]],1,0)</f>
        <v>0</v>
      </c>
      <c r="BQ43" s="64">
        <f>IF($H43=Table5[[#Headers],[Industrial Oil Oven]],1,0)</f>
        <v>0</v>
      </c>
      <c r="BR43" s="64">
        <f>IF($H43=Table5[[#Headers],[Industrial Gas Boiler]],1,0)</f>
        <v>0</v>
      </c>
      <c r="BS43" s="64">
        <f>IF($H43=Table5[[#Headers],[Industrial Gas CHP]],1,0)</f>
        <v>0</v>
      </c>
      <c r="BT43" s="64">
        <f>IF($H43=Table5[[#Headers],[Industrial Gas Furnace]],1,0)</f>
        <v>0</v>
      </c>
      <c r="BU43" s="64">
        <f>IF($H43=Table5[[#Headers],[Industrial Gas Cement/Lime Kiln]],1,0)</f>
        <v>0</v>
      </c>
      <c r="BV43" s="64">
        <f>IF($H43=Table5[[#Headers],[Industrial Gas Dryer]],1,0)</f>
        <v>0</v>
      </c>
      <c r="BW43" s="64">
        <f>IF($H43=Table5[[#Headers],[Industrial Gas Other Kiln]],1,0)</f>
        <v>0</v>
      </c>
      <c r="BX43" s="64">
        <f>IF($H43=Table5[[#Headers],[Industrial Gas Oven]],1,0)</f>
        <v>0</v>
      </c>
    </row>
    <row r="44" spans="2:76" x14ac:dyDescent="0.25">
      <c r="B44">
        <v>320</v>
      </c>
      <c r="C44" t="s">
        <v>453</v>
      </c>
      <c r="D44" t="s">
        <v>582</v>
      </c>
      <c r="E44" t="s">
        <v>583</v>
      </c>
      <c r="H44" t="s">
        <v>528</v>
      </c>
      <c r="I44" t="s">
        <v>479</v>
      </c>
      <c r="J44" s="64">
        <v>0</v>
      </c>
      <c r="K44" s="64">
        <v>0</v>
      </c>
      <c r="L44" s="64">
        <v>0</v>
      </c>
      <c r="M44" s="64">
        <v>0</v>
      </c>
      <c r="N44" s="64">
        <v>0</v>
      </c>
      <c r="O44" s="64">
        <v>0</v>
      </c>
      <c r="P44" s="64">
        <v>0</v>
      </c>
      <c r="Q44" s="64">
        <v>0</v>
      </c>
      <c r="R44" s="64">
        <v>0</v>
      </c>
      <c r="S44" s="64">
        <v>0</v>
      </c>
      <c r="T44" s="64">
        <v>0</v>
      </c>
      <c r="U44" s="64">
        <v>0</v>
      </c>
      <c r="V44" s="64">
        <v>0</v>
      </c>
      <c r="W44" s="64">
        <v>0</v>
      </c>
      <c r="X44" s="64">
        <v>0</v>
      </c>
      <c r="Y44" s="64">
        <v>1</v>
      </c>
      <c r="Z44" s="64">
        <v>0</v>
      </c>
      <c r="AA44" s="64">
        <v>0</v>
      </c>
      <c r="AB44" s="64">
        <v>0</v>
      </c>
      <c r="AC44" s="64">
        <v>0</v>
      </c>
      <c r="AD44" s="64">
        <v>0</v>
      </c>
      <c r="AE44" s="64">
        <v>0</v>
      </c>
      <c r="AF44" s="64">
        <v>0</v>
      </c>
      <c r="AG44" s="64">
        <v>0</v>
      </c>
      <c r="AH44" s="64">
        <v>0</v>
      </c>
      <c r="AI44" s="64">
        <f>IF($H44=Table5[[#Headers],[Industrial Bio waste Boiler]],1,0)</f>
        <v>0</v>
      </c>
      <c r="AJ44" s="64">
        <f>IF($H44=Table5[[#Headers],[Industrial Bio waste CHP]],1,0)</f>
        <v>0</v>
      </c>
      <c r="AK44" s="64">
        <f>IF($H44=Table5[[#Headers],[Industrial Bio waste Furnace]],1,0)</f>
        <v>0</v>
      </c>
      <c r="AL44" s="64">
        <f>IF($H44=Table5[[#Headers],[Industrial Bio waste Cement/Lime Kiln]],1,0)</f>
        <v>0</v>
      </c>
      <c r="AM44" s="64">
        <f>IF($H44=Table5[[#Headers],[Industrial Bio waste Dryer]],1,0)</f>
        <v>0</v>
      </c>
      <c r="AN44" s="64">
        <f>IF($H44=Table5[[#Headers],[Industrial Bio waste Other Kiln]],1,0)</f>
        <v>0</v>
      </c>
      <c r="AO44" s="64">
        <f>IF($H44=Table5[[#Headers],[Industrial Bio waste Oven]],1,0)</f>
        <v>0</v>
      </c>
      <c r="AP44" s="64">
        <f>IF($H44=Table5[[#Headers],[Industrial Non-bio waste Boiler]],1,0)</f>
        <v>0</v>
      </c>
      <c r="AQ44" s="64">
        <f>IF($H44=Table5[[#Headers],[Industrial Non-bio waste CHP]],1,0)</f>
        <v>0</v>
      </c>
      <c r="AR44" s="64">
        <f>IF($H44=Table5[[#Headers],[Industrial Non-bio waste Furnace]],1,0)</f>
        <v>1</v>
      </c>
      <c r="AS44" s="64">
        <f>IF($H44=Table5[[#Headers],[Industrial Non-bio waste Cement/Lime Kiln]],1,0)</f>
        <v>0</v>
      </c>
      <c r="AT44" s="64">
        <f>IF($H44=Table5[[#Headers],[Industrial Non-bio waste Dryer]],1,0)</f>
        <v>0</v>
      </c>
      <c r="AU44" s="64">
        <f>IF($H44=Table5[[#Headers],[Industrial Non-bio waste Other Kiln]],1,0)</f>
        <v>0</v>
      </c>
      <c r="AV44" s="64">
        <f>IF($H44=Table5[[#Headers],[Industrial Non-bio waste Oven]],1,0)</f>
        <v>0</v>
      </c>
      <c r="AW44" s="64">
        <f>IF($H44=Table5[[#Headers],[Industrial Bio fuel Boiler]],1,0)</f>
        <v>0</v>
      </c>
      <c r="AX44" s="64">
        <f>IF($H44=Table5[[#Headers],[Industrial Bio fuel CHP]],1,0)</f>
        <v>0</v>
      </c>
      <c r="AY44" s="64">
        <f>IF($H44=Table5[[#Headers],[Industrial Bio fuel Furnace]],1,0)</f>
        <v>0</v>
      </c>
      <c r="AZ44" s="64">
        <f>IF($H44=Table5[[#Headers],[Industrial Bio fuel Cement/Lime Kiln]],1,0)</f>
        <v>0</v>
      </c>
      <c r="BA44" s="64">
        <f>IF($H44=Table5[[#Headers],[Industrial Bio fuel Dryer]],1,0)</f>
        <v>0</v>
      </c>
      <c r="BB44" s="64">
        <f>IF($H44=Table5[[#Headers],[Industrial Bio fuel Other Kiln]],1,0)</f>
        <v>0</v>
      </c>
      <c r="BC44" s="64">
        <f>IF($H44=Table5[[#Headers],[Industrial Bio fuel Oven]],1,0)</f>
        <v>0</v>
      </c>
      <c r="BD44" s="64">
        <f>IF($H44=Table5[[#Headers],[Industrial Solid Fuels Boiler]],1,0)</f>
        <v>0</v>
      </c>
      <c r="BE44" s="64">
        <f>IF($H44=Table5[[#Headers],[Industrial Solid Fuels CHP]],1,0)</f>
        <v>0</v>
      </c>
      <c r="BF44" s="64">
        <f>IF($H44=Table5[[#Headers],[Industrial Solid Fuels Furnace]],1,0)</f>
        <v>0</v>
      </c>
      <c r="BG44" s="64">
        <f>IF($H44=Table5[[#Headers],[Industrial Solid Fuels Cement/Lime Kiln]],1,0)</f>
        <v>0</v>
      </c>
      <c r="BH44" s="64">
        <f>IF($H44=Table5[[#Headers],[Industrial Solid Fuels Dryer]],1,0)</f>
        <v>0</v>
      </c>
      <c r="BI44" s="64">
        <f>IF($H44=Table5[[#Headers],[Industrial Solid Fuels Other Kiln]],1,0)</f>
        <v>0</v>
      </c>
      <c r="BJ44" s="64">
        <f>IF($H44=Table5[[#Headers],[Industrial Solid Fuels Oven]],1,0)</f>
        <v>0</v>
      </c>
      <c r="BK44" s="64">
        <f>IF($H44=Table5[[#Headers],[Industrial Oil Boiler]],1,0)</f>
        <v>0</v>
      </c>
      <c r="BL44" s="64">
        <f>IF($H44=Table5[[#Headers],[Industrial Oil CHP]],1,0)</f>
        <v>0</v>
      </c>
      <c r="BM44" s="64">
        <f>IF($H44=Table5[[#Headers],[Industrial Oil Furnace]],1,0)</f>
        <v>0</v>
      </c>
      <c r="BN44" s="64">
        <f>IF($H44=Table5[[#Headers],[Industrial Oil Cement/Lime Kiln]],1,0)</f>
        <v>0</v>
      </c>
      <c r="BO44" s="64">
        <f>IF($H44=Table5[[#Headers],[Industrial Oil Dryer]],1,0)</f>
        <v>0</v>
      </c>
      <c r="BP44" s="64">
        <f>IF($H44=Table5[[#Headers],[Industrial Oil Other Kiln]],1,0)</f>
        <v>0</v>
      </c>
      <c r="BQ44" s="64">
        <f>IF($H44=Table5[[#Headers],[Industrial Oil Oven]],1,0)</f>
        <v>0</v>
      </c>
      <c r="BR44" s="64">
        <f>IF($H44=Table5[[#Headers],[Industrial Gas Boiler]],1,0)</f>
        <v>0</v>
      </c>
      <c r="BS44" s="64">
        <f>IF($H44=Table5[[#Headers],[Industrial Gas CHP]],1,0)</f>
        <v>0</v>
      </c>
      <c r="BT44" s="64">
        <f>IF($H44=Table5[[#Headers],[Industrial Gas Furnace]],1,0)</f>
        <v>0</v>
      </c>
      <c r="BU44" s="64">
        <f>IF($H44=Table5[[#Headers],[Industrial Gas Cement/Lime Kiln]],1,0)</f>
        <v>0</v>
      </c>
      <c r="BV44" s="64">
        <f>IF($H44=Table5[[#Headers],[Industrial Gas Dryer]],1,0)</f>
        <v>0</v>
      </c>
      <c r="BW44" s="64">
        <f>IF($H44=Table5[[#Headers],[Industrial Gas Other Kiln]],1,0)</f>
        <v>0</v>
      </c>
      <c r="BX44" s="64">
        <f>IF($H44=Table5[[#Headers],[Industrial Gas Oven]],1,0)</f>
        <v>0</v>
      </c>
    </row>
    <row r="45" spans="2:76" x14ac:dyDescent="0.25">
      <c r="B45">
        <v>321</v>
      </c>
      <c r="C45" t="s">
        <v>453</v>
      </c>
      <c r="D45" t="s">
        <v>584</v>
      </c>
      <c r="E45" t="s">
        <v>583</v>
      </c>
      <c r="H45" t="s">
        <v>520</v>
      </c>
      <c r="I45" t="s">
        <v>479</v>
      </c>
      <c r="J45" s="64">
        <v>0.58521504992915563</v>
      </c>
      <c r="K45" s="64">
        <v>1</v>
      </c>
      <c r="L45" s="64">
        <v>0</v>
      </c>
      <c r="M45" s="64">
        <v>0</v>
      </c>
      <c r="N45" s="64">
        <v>0</v>
      </c>
      <c r="O45" s="64">
        <v>0</v>
      </c>
      <c r="P45" s="64">
        <v>0</v>
      </c>
      <c r="Q45" s="64">
        <v>0</v>
      </c>
      <c r="R45" s="64">
        <v>0</v>
      </c>
      <c r="S45" s="64">
        <v>0</v>
      </c>
      <c r="T45" s="64">
        <v>0</v>
      </c>
      <c r="U45" s="64">
        <v>0</v>
      </c>
      <c r="V45" s="64">
        <v>0</v>
      </c>
      <c r="W45" s="64">
        <v>0</v>
      </c>
      <c r="X45" s="64">
        <v>0</v>
      </c>
      <c r="Y45" s="64">
        <v>0</v>
      </c>
      <c r="Z45" s="64">
        <v>0</v>
      </c>
      <c r="AA45" s="64">
        <v>0</v>
      </c>
      <c r="AB45" s="64">
        <v>0</v>
      </c>
      <c r="AC45" s="64">
        <v>0</v>
      </c>
      <c r="AD45" s="64">
        <v>0</v>
      </c>
      <c r="AE45" s="64">
        <v>0</v>
      </c>
      <c r="AF45" s="64">
        <v>0</v>
      </c>
      <c r="AG45" s="64">
        <v>0</v>
      </c>
      <c r="AH45" s="64">
        <v>0</v>
      </c>
      <c r="AI45" s="64">
        <f>IF($H45=Table5[[#Headers],[Industrial Bio waste Boiler]],1,0)</f>
        <v>0</v>
      </c>
      <c r="AJ45" s="64">
        <f>IF($H45=Table5[[#Headers],[Industrial Bio waste CHP]],1,0)</f>
        <v>0</v>
      </c>
      <c r="AK45" s="64">
        <f>IF($H45=Table5[[#Headers],[Industrial Bio waste Furnace]],1,0)</f>
        <v>0</v>
      </c>
      <c r="AL45" s="64">
        <f>IF($H45=Table5[[#Headers],[Industrial Bio waste Cement/Lime Kiln]],1,0)</f>
        <v>0</v>
      </c>
      <c r="AM45" s="64">
        <f>IF($H45=Table5[[#Headers],[Industrial Bio waste Dryer]],1,0)</f>
        <v>0</v>
      </c>
      <c r="AN45" s="64">
        <f>IF($H45=Table5[[#Headers],[Industrial Bio waste Other Kiln]],1,0)</f>
        <v>0</v>
      </c>
      <c r="AO45" s="64">
        <f>IF($H45=Table5[[#Headers],[Industrial Bio waste Oven]],1,0)</f>
        <v>0</v>
      </c>
      <c r="AP45" s="64">
        <f>IF($H45=Table5[[#Headers],[Industrial Non-bio waste Boiler]],1,0)</f>
        <v>0</v>
      </c>
      <c r="AQ45" s="64">
        <f>IF($H45=Table5[[#Headers],[Industrial Non-bio waste CHP]],1,0)</f>
        <v>0</v>
      </c>
      <c r="AR45" s="64">
        <f>IF($H45=Table5[[#Headers],[Industrial Non-bio waste Furnace]],1,0)</f>
        <v>0</v>
      </c>
      <c r="AS45" s="64">
        <f>IF($H45=Table5[[#Headers],[Industrial Non-bio waste Cement/Lime Kiln]],1,0)</f>
        <v>1</v>
      </c>
      <c r="AT45" s="64">
        <f>IF($H45=Table5[[#Headers],[Industrial Non-bio waste Dryer]],1,0)</f>
        <v>0</v>
      </c>
      <c r="AU45" s="64">
        <f>IF($H45=Table5[[#Headers],[Industrial Non-bio waste Other Kiln]],1,0)</f>
        <v>0</v>
      </c>
      <c r="AV45" s="64">
        <f>IF($H45=Table5[[#Headers],[Industrial Non-bio waste Oven]],1,0)</f>
        <v>0</v>
      </c>
      <c r="AW45" s="64">
        <f>IF($H45=Table5[[#Headers],[Industrial Bio fuel Boiler]],1,0)</f>
        <v>0</v>
      </c>
      <c r="AX45" s="64">
        <f>IF($H45=Table5[[#Headers],[Industrial Bio fuel CHP]],1,0)</f>
        <v>0</v>
      </c>
      <c r="AY45" s="64">
        <f>IF($H45=Table5[[#Headers],[Industrial Bio fuel Furnace]],1,0)</f>
        <v>0</v>
      </c>
      <c r="AZ45" s="64">
        <f>IF($H45=Table5[[#Headers],[Industrial Bio fuel Cement/Lime Kiln]],1,0)</f>
        <v>0</v>
      </c>
      <c r="BA45" s="64">
        <f>IF($H45=Table5[[#Headers],[Industrial Bio fuel Dryer]],1,0)</f>
        <v>0</v>
      </c>
      <c r="BB45" s="64">
        <f>IF($H45=Table5[[#Headers],[Industrial Bio fuel Other Kiln]],1,0)</f>
        <v>0</v>
      </c>
      <c r="BC45" s="64">
        <f>IF($H45=Table5[[#Headers],[Industrial Bio fuel Oven]],1,0)</f>
        <v>0</v>
      </c>
      <c r="BD45" s="64">
        <f>IF($H45=Table5[[#Headers],[Industrial Solid Fuels Boiler]],1,0)</f>
        <v>0</v>
      </c>
      <c r="BE45" s="64">
        <f>IF($H45=Table5[[#Headers],[Industrial Solid Fuels CHP]],1,0)</f>
        <v>0</v>
      </c>
      <c r="BF45" s="64">
        <f>IF($H45=Table5[[#Headers],[Industrial Solid Fuels Furnace]],1,0)</f>
        <v>0</v>
      </c>
      <c r="BG45" s="64">
        <f>IF($H45=Table5[[#Headers],[Industrial Solid Fuels Cement/Lime Kiln]],1,0)</f>
        <v>0</v>
      </c>
      <c r="BH45" s="64">
        <f>IF($H45=Table5[[#Headers],[Industrial Solid Fuels Dryer]],1,0)</f>
        <v>0</v>
      </c>
      <c r="BI45" s="64">
        <f>IF($H45=Table5[[#Headers],[Industrial Solid Fuels Other Kiln]],1,0)</f>
        <v>0</v>
      </c>
      <c r="BJ45" s="64">
        <f>IF($H45=Table5[[#Headers],[Industrial Solid Fuels Oven]],1,0)</f>
        <v>0</v>
      </c>
      <c r="BK45" s="64">
        <f>IF($H45=Table5[[#Headers],[Industrial Oil Boiler]],1,0)</f>
        <v>0</v>
      </c>
      <c r="BL45" s="64">
        <f>IF($H45=Table5[[#Headers],[Industrial Oil CHP]],1,0)</f>
        <v>0</v>
      </c>
      <c r="BM45" s="64">
        <f>IF($H45=Table5[[#Headers],[Industrial Oil Furnace]],1,0)</f>
        <v>0</v>
      </c>
      <c r="BN45" s="64">
        <f>IF($H45=Table5[[#Headers],[Industrial Oil Cement/Lime Kiln]],1,0)</f>
        <v>0</v>
      </c>
      <c r="BO45" s="64">
        <f>IF($H45=Table5[[#Headers],[Industrial Oil Dryer]],1,0)</f>
        <v>0</v>
      </c>
      <c r="BP45" s="64">
        <f>IF($H45=Table5[[#Headers],[Industrial Oil Other Kiln]],1,0)</f>
        <v>0</v>
      </c>
      <c r="BQ45" s="64">
        <f>IF($H45=Table5[[#Headers],[Industrial Oil Oven]],1,0)</f>
        <v>0</v>
      </c>
      <c r="BR45" s="64">
        <f>IF($H45=Table5[[#Headers],[Industrial Gas Boiler]],1,0)</f>
        <v>0</v>
      </c>
      <c r="BS45" s="64">
        <f>IF($H45=Table5[[#Headers],[Industrial Gas CHP]],1,0)</f>
        <v>0</v>
      </c>
      <c r="BT45" s="64">
        <f>IF($H45=Table5[[#Headers],[Industrial Gas Furnace]],1,0)</f>
        <v>0</v>
      </c>
      <c r="BU45" s="64">
        <f>IF($H45=Table5[[#Headers],[Industrial Gas Cement/Lime Kiln]],1,0)</f>
        <v>0</v>
      </c>
      <c r="BV45" s="64">
        <f>IF($H45=Table5[[#Headers],[Industrial Gas Dryer]],1,0)</f>
        <v>0</v>
      </c>
      <c r="BW45" s="64">
        <f>IF($H45=Table5[[#Headers],[Industrial Gas Other Kiln]],1,0)</f>
        <v>0</v>
      </c>
      <c r="BX45" s="64">
        <f>IF($H45=Table5[[#Headers],[Industrial Gas Oven]],1,0)</f>
        <v>0</v>
      </c>
    </row>
    <row r="46" spans="2:76" x14ac:dyDescent="0.25">
      <c r="B46">
        <v>322</v>
      </c>
      <c r="C46" t="s">
        <v>453</v>
      </c>
      <c r="D46" t="s">
        <v>584</v>
      </c>
      <c r="E46" t="s">
        <v>583</v>
      </c>
      <c r="H46" t="s">
        <v>528</v>
      </c>
      <c r="I46" t="s">
        <v>479</v>
      </c>
      <c r="J46" s="64">
        <v>0</v>
      </c>
      <c r="K46" s="64">
        <v>0</v>
      </c>
      <c r="L46" s="64">
        <v>0</v>
      </c>
      <c r="M46" s="64">
        <v>0</v>
      </c>
      <c r="N46" s="64">
        <v>0</v>
      </c>
      <c r="O46" s="64">
        <v>0</v>
      </c>
      <c r="P46" s="64">
        <v>0</v>
      </c>
      <c r="Q46" s="64">
        <v>0</v>
      </c>
      <c r="R46" s="64">
        <v>0</v>
      </c>
      <c r="S46" s="64">
        <v>0</v>
      </c>
      <c r="T46" s="64">
        <v>0</v>
      </c>
      <c r="U46" s="64">
        <v>0</v>
      </c>
      <c r="V46" s="64">
        <v>0</v>
      </c>
      <c r="W46" s="64">
        <v>0</v>
      </c>
      <c r="X46" s="64">
        <v>0</v>
      </c>
      <c r="Y46" s="64">
        <v>1</v>
      </c>
      <c r="Z46" s="64">
        <v>0</v>
      </c>
      <c r="AA46" s="64">
        <v>0</v>
      </c>
      <c r="AB46" s="64">
        <v>0</v>
      </c>
      <c r="AC46" s="64">
        <v>0</v>
      </c>
      <c r="AD46" s="64">
        <v>0</v>
      </c>
      <c r="AE46" s="64">
        <v>0</v>
      </c>
      <c r="AF46" s="64">
        <v>0</v>
      </c>
      <c r="AG46" s="64">
        <v>0</v>
      </c>
      <c r="AH46" s="64">
        <v>0</v>
      </c>
      <c r="AI46" s="64">
        <f>IF($H46=Table5[[#Headers],[Industrial Bio waste Boiler]],1,0)</f>
        <v>0</v>
      </c>
      <c r="AJ46" s="64">
        <f>IF($H46=Table5[[#Headers],[Industrial Bio waste CHP]],1,0)</f>
        <v>0</v>
      </c>
      <c r="AK46" s="64">
        <f>IF($H46=Table5[[#Headers],[Industrial Bio waste Furnace]],1,0)</f>
        <v>0</v>
      </c>
      <c r="AL46" s="64">
        <f>IF($H46=Table5[[#Headers],[Industrial Bio waste Cement/Lime Kiln]],1,0)</f>
        <v>0</v>
      </c>
      <c r="AM46" s="64">
        <f>IF($H46=Table5[[#Headers],[Industrial Bio waste Dryer]],1,0)</f>
        <v>0</v>
      </c>
      <c r="AN46" s="64">
        <f>IF($H46=Table5[[#Headers],[Industrial Bio waste Other Kiln]],1,0)</f>
        <v>0</v>
      </c>
      <c r="AO46" s="64">
        <f>IF($H46=Table5[[#Headers],[Industrial Bio waste Oven]],1,0)</f>
        <v>0</v>
      </c>
      <c r="AP46" s="64">
        <f>IF($H46=Table5[[#Headers],[Industrial Non-bio waste Boiler]],1,0)</f>
        <v>0</v>
      </c>
      <c r="AQ46" s="64">
        <f>IF($H46=Table5[[#Headers],[Industrial Non-bio waste CHP]],1,0)</f>
        <v>0</v>
      </c>
      <c r="AR46" s="64">
        <f>IF($H46=Table5[[#Headers],[Industrial Non-bio waste Furnace]],1,0)</f>
        <v>1</v>
      </c>
      <c r="AS46" s="64">
        <f>IF($H46=Table5[[#Headers],[Industrial Non-bio waste Cement/Lime Kiln]],1,0)</f>
        <v>0</v>
      </c>
      <c r="AT46" s="64">
        <f>IF($H46=Table5[[#Headers],[Industrial Non-bio waste Dryer]],1,0)</f>
        <v>0</v>
      </c>
      <c r="AU46" s="64">
        <f>IF($H46=Table5[[#Headers],[Industrial Non-bio waste Other Kiln]],1,0)</f>
        <v>0</v>
      </c>
      <c r="AV46" s="64">
        <f>IF($H46=Table5[[#Headers],[Industrial Non-bio waste Oven]],1,0)</f>
        <v>0</v>
      </c>
      <c r="AW46" s="64">
        <f>IF($H46=Table5[[#Headers],[Industrial Bio fuel Boiler]],1,0)</f>
        <v>0</v>
      </c>
      <c r="AX46" s="64">
        <f>IF($H46=Table5[[#Headers],[Industrial Bio fuel CHP]],1,0)</f>
        <v>0</v>
      </c>
      <c r="AY46" s="64">
        <f>IF($H46=Table5[[#Headers],[Industrial Bio fuel Furnace]],1,0)</f>
        <v>0</v>
      </c>
      <c r="AZ46" s="64">
        <f>IF($H46=Table5[[#Headers],[Industrial Bio fuel Cement/Lime Kiln]],1,0)</f>
        <v>0</v>
      </c>
      <c r="BA46" s="64">
        <f>IF($H46=Table5[[#Headers],[Industrial Bio fuel Dryer]],1,0)</f>
        <v>0</v>
      </c>
      <c r="BB46" s="64">
        <f>IF($H46=Table5[[#Headers],[Industrial Bio fuel Other Kiln]],1,0)</f>
        <v>0</v>
      </c>
      <c r="BC46" s="64">
        <f>IF($H46=Table5[[#Headers],[Industrial Bio fuel Oven]],1,0)</f>
        <v>0</v>
      </c>
      <c r="BD46" s="64">
        <f>IF($H46=Table5[[#Headers],[Industrial Solid Fuels Boiler]],1,0)</f>
        <v>0</v>
      </c>
      <c r="BE46" s="64">
        <f>IF($H46=Table5[[#Headers],[Industrial Solid Fuels CHP]],1,0)</f>
        <v>0</v>
      </c>
      <c r="BF46" s="64">
        <f>IF($H46=Table5[[#Headers],[Industrial Solid Fuels Furnace]],1,0)</f>
        <v>0</v>
      </c>
      <c r="BG46" s="64">
        <f>IF($H46=Table5[[#Headers],[Industrial Solid Fuels Cement/Lime Kiln]],1,0)</f>
        <v>0</v>
      </c>
      <c r="BH46" s="64">
        <f>IF($H46=Table5[[#Headers],[Industrial Solid Fuels Dryer]],1,0)</f>
        <v>0</v>
      </c>
      <c r="BI46" s="64">
        <f>IF($H46=Table5[[#Headers],[Industrial Solid Fuels Other Kiln]],1,0)</f>
        <v>0</v>
      </c>
      <c r="BJ46" s="64">
        <f>IF($H46=Table5[[#Headers],[Industrial Solid Fuels Oven]],1,0)</f>
        <v>0</v>
      </c>
      <c r="BK46" s="64">
        <f>IF($H46=Table5[[#Headers],[Industrial Oil Boiler]],1,0)</f>
        <v>0</v>
      </c>
      <c r="BL46" s="64">
        <f>IF($H46=Table5[[#Headers],[Industrial Oil CHP]],1,0)</f>
        <v>0</v>
      </c>
      <c r="BM46" s="64">
        <f>IF($H46=Table5[[#Headers],[Industrial Oil Furnace]],1,0)</f>
        <v>0</v>
      </c>
      <c r="BN46" s="64">
        <f>IF($H46=Table5[[#Headers],[Industrial Oil Cement/Lime Kiln]],1,0)</f>
        <v>0</v>
      </c>
      <c r="BO46" s="64">
        <f>IF($H46=Table5[[#Headers],[Industrial Oil Dryer]],1,0)</f>
        <v>0</v>
      </c>
      <c r="BP46" s="64">
        <f>IF($H46=Table5[[#Headers],[Industrial Oil Other Kiln]],1,0)</f>
        <v>0</v>
      </c>
      <c r="BQ46" s="64">
        <f>IF($H46=Table5[[#Headers],[Industrial Oil Oven]],1,0)</f>
        <v>0</v>
      </c>
      <c r="BR46" s="64">
        <f>IF($H46=Table5[[#Headers],[Industrial Gas Boiler]],1,0)</f>
        <v>0</v>
      </c>
      <c r="BS46" s="64">
        <f>IF($H46=Table5[[#Headers],[Industrial Gas CHP]],1,0)</f>
        <v>0</v>
      </c>
      <c r="BT46" s="64">
        <f>IF($H46=Table5[[#Headers],[Industrial Gas Furnace]],1,0)</f>
        <v>0</v>
      </c>
      <c r="BU46" s="64">
        <f>IF($H46=Table5[[#Headers],[Industrial Gas Cement/Lime Kiln]],1,0)</f>
        <v>0</v>
      </c>
      <c r="BV46" s="64">
        <f>IF($H46=Table5[[#Headers],[Industrial Gas Dryer]],1,0)</f>
        <v>0</v>
      </c>
      <c r="BW46" s="64">
        <f>IF($H46=Table5[[#Headers],[Industrial Gas Other Kiln]],1,0)</f>
        <v>0</v>
      </c>
      <c r="BX46" s="64">
        <f>IF($H46=Table5[[#Headers],[Industrial Gas Oven]],1,0)</f>
        <v>0</v>
      </c>
    </row>
    <row r="47" spans="2:76" x14ac:dyDescent="0.25">
      <c r="B47">
        <v>323</v>
      </c>
      <c r="C47" t="s">
        <v>453</v>
      </c>
      <c r="D47" t="s">
        <v>584</v>
      </c>
      <c r="E47" t="s">
        <v>583</v>
      </c>
      <c r="H47" t="s">
        <v>526</v>
      </c>
      <c r="I47" t="s">
        <v>479</v>
      </c>
      <c r="J47" s="64">
        <v>0.58521504992915563</v>
      </c>
      <c r="K47" s="64">
        <v>0</v>
      </c>
      <c r="L47" s="64">
        <v>0</v>
      </c>
      <c r="M47" s="64">
        <v>0</v>
      </c>
      <c r="N47" s="64">
        <v>0</v>
      </c>
      <c r="O47" s="64">
        <v>0</v>
      </c>
      <c r="P47" s="64">
        <v>0</v>
      </c>
      <c r="Q47" s="64">
        <v>0</v>
      </c>
      <c r="R47" s="64">
        <v>0</v>
      </c>
      <c r="S47" s="64">
        <v>0</v>
      </c>
      <c r="T47" s="64">
        <v>0</v>
      </c>
      <c r="U47" s="64">
        <v>0</v>
      </c>
      <c r="V47" s="64">
        <v>0</v>
      </c>
      <c r="W47" s="64">
        <v>0</v>
      </c>
      <c r="X47" s="64">
        <v>0</v>
      </c>
      <c r="Y47" s="64">
        <v>0</v>
      </c>
      <c r="Z47" s="64">
        <v>0</v>
      </c>
      <c r="AA47" s="64">
        <v>1</v>
      </c>
      <c r="AB47" s="64">
        <v>1</v>
      </c>
      <c r="AC47" s="64">
        <v>0</v>
      </c>
      <c r="AD47" s="64">
        <v>0</v>
      </c>
      <c r="AE47" s="64">
        <v>0</v>
      </c>
      <c r="AF47" s="64">
        <v>0</v>
      </c>
      <c r="AG47" s="64">
        <v>0</v>
      </c>
      <c r="AH47" s="64">
        <v>0</v>
      </c>
      <c r="AI47" s="64">
        <f>IF($H47=Table5[[#Headers],[Industrial Bio waste Boiler]],1,0)</f>
        <v>0</v>
      </c>
      <c r="AJ47" s="64">
        <f>IF($H47=Table5[[#Headers],[Industrial Bio waste CHP]],1,0)</f>
        <v>0</v>
      </c>
      <c r="AK47" s="64">
        <f>IF($H47=Table5[[#Headers],[Industrial Bio waste Furnace]],1,0)</f>
        <v>0</v>
      </c>
      <c r="AL47" s="64">
        <f>IF($H47=Table5[[#Headers],[Industrial Bio waste Cement/Lime Kiln]],1,0)</f>
        <v>0</v>
      </c>
      <c r="AM47" s="64">
        <f>IF($H47=Table5[[#Headers],[Industrial Bio waste Dryer]],1,0)</f>
        <v>0</v>
      </c>
      <c r="AN47" s="64">
        <f>IF($H47=Table5[[#Headers],[Industrial Bio waste Other Kiln]],1,0)</f>
        <v>0</v>
      </c>
      <c r="AO47" s="64">
        <f>IF($H47=Table5[[#Headers],[Industrial Bio waste Oven]],1,0)</f>
        <v>0</v>
      </c>
      <c r="AP47" s="64">
        <f>IF($H47=Table5[[#Headers],[Industrial Non-bio waste Boiler]],1,0)</f>
        <v>0</v>
      </c>
      <c r="AQ47" s="64">
        <f>IF($H47=Table5[[#Headers],[Industrial Non-bio waste CHP]],1,0)</f>
        <v>0</v>
      </c>
      <c r="AR47" s="64">
        <f>IF($H47=Table5[[#Headers],[Industrial Non-bio waste Furnace]],1,0)</f>
        <v>0</v>
      </c>
      <c r="AS47" s="64">
        <f>IF($H47=Table5[[#Headers],[Industrial Non-bio waste Cement/Lime Kiln]],1,0)</f>
        <v>0</v>
      </c>
      <c r="AT47" s="64">
        <f>IF($H47=Table5[[#Headers],[Industrial Non-bio waste Dryer]],1,0)</f>
        <v>1</v>
      </c>
      <c r="AU47" s="64">
        <f>IF($H47=Table5[[#Headers],[Industrial Non-bio waste Other Kiln]],1,0)</f>
        <v>0</v>
      </c>
      <c r="AV47" s="64">
        <f>IF($H47=Table5[[#Headers],[Industrial Non-bio waste Oven]],1,0)</f>
        <v>0</v>
      </c>
      <c r="AW47" s="64">
        <f>IF($H47=Table5[[#Headers],[Industrial Bio fuel Boiler]],1,0)</f>
        <v>0</v>
      </c>
      <c r="AX47" s="64">
        <f>IF($H47=Table5[[#Headers],[Industrial Bio fuel CHP]],1,0)</f>
        <v>0</v>
      </c>
      <c r="AY47" s="64">
        <f>IF($H47=Table5[[#Headers],[Industrial Bio fuel Furnace]],1,0)</f>
        <v>0</v>
      </c>
      <c r="AZ47" s="64">
        <f>IF($H47=Table5[[#Headers],[Industrial Bio fuel Cement/Lime Kiln]],1,0)</f>
        <v>0</v>
      </c>
      <c r="BA47" s="64">
        <f>IF($H47=Table5[[#Headers],[Industrial Bio fuel Dryer]],1,0)</f>
        <v>0</v>
      </c>
      <c r="BB47" s="64">
        <f>IF($H47=Table5[[#Headers],[Industrial Bio fuel Other Kiln]],1,0)</f>
        <v>0</v>
      </c>
      <c r="BC47" s="64">
        <f>IF($H47=Table5[[#Headers],[Industrial Bio fuel Oven]],1,0)</f>
        <v>0</v>
      </c>
      <c r="BD47" s="64">
        <f>IF($H47=Table5[[#Headers],[Industrial Solid Fuels Boiler]],1,0)</f>
        <v>0</v>
      </c>
      <c r="BE47" s="64">
        <f>IF($H47=Table5[[#Headers],[Industrial Solid Fuels CHP]],1,0)</f>
        <v>0</v>
      </c>
      <c r="BF47" s="64">
        <f>IF($H47=Table5[[#Headers],[Industrial Solid Fuels Furnace]],1,0)</f>
        <v>0</v>
      </c>
      <c r="BG47" s="64">
        <f>IF($H47=Table5[[#Headers],[Industrial Solid Fuels Cement/Lime Kiln]],1,0)</f>
        <v>0</v>
      </c>
      <c r="BH47" s="64">
        <f>IF($H47=Table5[[#Headers],[Industrial Solid Fuels Dryer]],1,0)</f>
        <v>0</v>
      </c>
      <c r="BI47" s="64">
        <f>IF($H47=Table5[[#Headers],[Industrial Solid Fuels Other Kiln]],1,0)</f>
        <v>0</v>
      </c>
      <c r="BJ47" s="64">
        <f>IF($H47=Table5[[#Headers],[Industrial Solid Fuels Oven]],1,0)</f>
        <v>0</v>
      </c>
      <c r="BK47" s="64">
        <f>IF($H47=Table5[[#Headers],[Industrial Oil Boiler]],1,0)</f>
        <v>0</v>
      </c>
      <c r="BL47" s="64">
        <f>IF($H47=Table5[[#Headers],[Industrial Oil CHP]],1,0)</f>
        <v>0</v>
      </c>
      <c r="BM47" s="64">
        <f>IF($H47=Table5[[#Headers],[Industrial Oil Furnace]],1,0)</f>
        <v>0</v>
      </c>
      <c r="BN47" s="64">
        <f>IF($H47=Table5[[#Headers],[Industrial Oil Cement/Lime Kiln]],1,0)</f>
        <v>0</v>
      </c>
      <c r="BO47" s="64">
        <f>IF($H47=Table5[[#Headers],[Industrial Oil Dryer]],1,0)</f>
        <v>0</v>
      </c>
      <c r="BP47" s="64">
        <f>IF($H47=Table5[[#Headers],[Industrial Oil Other Kiln]],1,0)</f>
        <v>0</v>
      </c>
      <c r="BQ47" s="64">
        <f>IF($H47=Table5[[#Headers],[Industrial Oil Oven]],1,0)</f>
        <v>0</v>
      </c>
      <c r="BR47" s="64">
        <f>IF($H47=Table5[[#Headers],[Industrial Gas Boiler]],1,0)</f>
        <v>0</v>
      </c>
      <c r="BS47" s="64">
        <f>IF($H47=Table5[[#Headers],[Industrial Gas CHP]],1,0)</f>
        <v>0</v>
      </c>
      <c r="BT47" s="64">
        <f>IF($H47=Table5[[#Headers],[Industrial Gas Furnace]],1,0)</f>
        <v>0</v>
      </c>
      <c r="BU47" s="64">
        <f>IF($H47=Table5[[#Headers],[Industrial Gas Cement/Lime Kiln]],1,0)</f>
        <v>0</v>
      </c>
      <c r="BV47" s="64">
        <f>IF($H47=Table5[[#Headers],[Industrial Gas Dryer]],1,0)</f>
        <v>0</v>
      </c>
      <c r="BW47" s="64">
        <f>IF($H47=Table5[[#Headers],[Industrial Gas Other Kiln]],1,0)</f>
        <v>0</v>
      </c>
      <c r="BX47" s="64">
        <f>IF($H47=Table5[[#Headers],[Industrial Gas Oven]],1,0)</f>
        <v>0</v>
      </c>
    </row>
    <row r="48" spans="2:76" x14ac:dyDescent="0.25">
      <c r="B48">
        <v>324</v>
      </c>
      <c r="C48" t="s">
        <v>453</v>
      </c>
      <c r="D48" t="s">
        <v>585</v>
      </c>
      <c r="E48" t="s">
        <v>583</v>
      </c>
      <c r="H48" t="s">
        <v>516</v>
      </c>
      <c r="I48" t="s">
        <v>479</v>
      </c>
      <c r="J48" s="64">
        <v>0</v>
      </c>
      <c r="K48" s="64">
        <v>0</v>
      </c>
      <c r="L48" s="64">
        <v>0</v>
      </c>
      <c r="M48" s="64">
        <v>0</v>
      </c>
      <c r="N48" s="64">
        <v>0</v>
      </c>
      <c r="O48" s="64">
        <v>1</v>
      </c>
      <c r="P48" s="64">
        <v>1</v>
      </c>
      <c r="Q48" s="64">
        <v>1</v>
      </c>
      <c r="R48" s="64">
        <v>0</v>
      </c>
      <c r="S48" s="64">
        <v>0.125</v>
      </c>
      <c r="T48" s="64">
        <v>0</v>
      </c>
      <c r="U48" s="64">
        <v>0</v>
      </c>
      <c r="V48" s="64">
        <v>0</v>
      </c>
      <c r="W48" s="64">
        <v>0</v>
      </c>
      <c r="X48" s="64">
        <v>0</v>
      </c>
      <c r="Y48" s="64">
        <v>0</v>
      </c>
      <c r="Z48" s="64">
        <v>0</v>
      </c>
      <c r="AA48" s="64">
        <v>0</v>
      </c>
      <c r="AB48" s="64">
        <v>0</v>
      </c>
      <c r="AC48" s="64">
        <v>0</v>
      </c>
      <c r="AD48" s="64">
        <v>0</v>
      </c>
      <c r="AE48" s="64">
        <v>0</v>
      </c>
      <c r="AF48" s="64">
        <v>0</v>
      </c>
      <c r="AG48" s="64">
        <v>0</v>
      </c>
      <c r="AH48" s="64">
        <v>0</v>
      </c>
      <c r="AI48" s="64">
        <f>IF($H48=Table5[[#Headers],[Industrial Bio waste Boiler]],1,0)</f>
        <v>0</v>
      </c>
      <c r="AJ48" s="64">
        <f>IF($H48=Table5[[#Headers],[Industrial Bio waste CHP]],1,0)</f>
        <v>0</v>
      </c>
      <c r="AK48" s="64">
        <f>IF($H48=Table5[[#Headers],[Industrial Bio waste Furnace]],1,0)</f>
        <v>0</v>
      </c>
      <c r="AL48" s="64">
        <f>IF($H48=Table5[[#Headers],[Industrial Bio waste Cement/Lime Kiln]],1,0)</f>
        <v>0</v>
      </c>
      <c r="AM48" s="64">
        <f>IF($H48=Table5[[#Headers],[Industrial Bio waste Dryer]],1,0)</f>
        <v>0</v>
      </c>
      <c r="AN48" s="64">
        <f>IF($H48=Table5[[#Headers],[Industrial Bio waste Other Kiln]],1,0)</f>
        <v>0</v>
      </c>
      <c r="AO48" s="64">
        <f>IF($H48=Table5[[#Headers],[Industrial Bio waste Oven]],1,0)</f>
        <v>0</v>
      </c>
      <c r="AP48" s="64">
        <f>IF($H48=Table5[[#Headers],[Industrial Non-bio waste Boiler]],1,0)</f>
        <v>1</v>
      </c>
      <c r="AQ48" s="64">
        <f>IF($H48=Table5[[#Headers],[Industrial Non-bio waste CHP]],1,0)</f>
        <v>0</v>
      </c>
      <c r="AR48" s="64">
        <f>IF($H48=Table5[[#Headers],[Industrial Non-bio waste Furnace]],1,0)</f>
        <v>0</v>
      </c>
      <c r="AS48" s="64">
        <f>IF($H48=Table5[[#Headers],[Industrial Non-bio waste Cement/Lime Kiln]],1,0)</f>
        <v>0</v>
      </c>
      <c r="AT48" s="64">
        <f>IF($H48=Table5[[#Headers],[Industrial Non-bio waste Dryer]],1,0)</f>
        <v>0</v>
      </c>
      <c r="AU48" s="64">
        <f>IF($H48=Table5[[#Headers],[Industrial Non-bio waste Other Kiln]],1,0)</f>
        <v>0</v>
      </c>
      <c r="AV48" s="64">
        <f>IF($H48=Table5[[#Headers],[Industrial Non-bio waste Oven]],1,0)</f>
        <v>0</v>
      </c>
      <c r="AW48" s="64">
        <f>IF($H48=Table5[[#Headers],[Industrial Bio fuel Boiler]],1,0)</f>
        <v>0</v>
      </c>
      <c r="AX48" s="64">
        <f>IF($H48=Table5[[#Headers],[Industrial Bio fuel CHP]],1,0)</f>
        <v>0</v>
      </c>
      <c r="AY48" s="64">
        <f>IF($H48=Table5[[#Headers],[Industrial Bio fuel Furnace]],1,0)</f>
        <v>0</v>
      </c>
      <c r="AZ48" s="64">
        <f>IF($H48=Table5[[#Headers],[Industrial Bio fuel Cement/Lime Kiln]],1,0)</f>
        <v>0</v>
      </c>
      <c r="BA48" s="64">
        <f>IF($H48=Table5[[#Headers],[Industrial Bio fuel Dryer]],1,0)</f>
        <v>0</v>
      </c>
      <c r="BB48" s="64">
        <f>IF($H48=Table5[[#Headers],[Industrial Bio fuel Other Kiln]],1,0)</f>
        <v>0</v>
      </c>
      <c r="BC48" s="64">
        <f>IF($H48=Table5[[#Headers],[Industrial Bio fuel Oven]],1,0)</f>
        <v>0</v>
      </c>
      <c r="BD48" s="64">
        <f>IF($H48=Table5[[#Headers],[Industrial Solid Fuels Boiler]],1,0)</f>
        <v>0</v>
      </c>
      <c r="BE48" s="64">
        <f>IF($H48=Table5[[#Headers],[Industrial Solid Fuels CHP]],1,0)</f>
        <v>0</v>
      </c>
      <c r="BF48" s="64">
        <f>IF($H48=Table5[[#Headers],[Industrial Solid Fuels Furnace]],1,0)</f>
        <v>0</v>
      </c>
      <c r="BG48" s="64">
        <f>IF($H48=Table5[[#Headers],[Industrial Solid Fuels Cement/Lime Kiln]],1,0)</f>
        <v>0</v>
      </c>
      <c r="BH48" s="64">
        <f>IF($H48=Table5[[#Headers],[Industrial Solid Fuels Dryer]],1,0)</f>
        <v>0</v>
      </c>
      <c r="BI48" s="64">
        <f>IF($H48=Table5[[#Headers],[Industrial Solid Fuels Other Kiln]],1,0)</f>
        <v>0</v>
      </c>
      <c r="BJ48" s="64">
        <f>IF($H48=Table5[[#Headers],[Industrial Solid Fuels Oven]],1,0)</f>
        <v>0</v>
      </c>
      <c r="BK48" s="64">
        <f>IF($H48=Table5[[#Headers],[Industrial Oil Boiler]],1,0)</f>
        <v>0</v>
      </c>
      <c r="BL48" s="64">
        <f>IF($H48=Table5[[#Headers],[Industrial Oil CHP]],1,0)</f>
        <v>0</v>
      </c>
      <c r="BM48" s="64">
        <f>IF($H48=Table5[[#Headers],[Industrial Oil Furnace]],1,0)</f>
        <v>0</v>
      </c>
      <c r="BN48" s="64">
        <f>IF($H48=Table5[[#Headers],[Industrial Oil Cement/Lime Kiln]],1,0)</f>
        <v>0</v>
      </c>
      <c r="BO48" s="64">
        <f>IF($H48=Table5[[#Headers],[Industrial Oil Dryer]],1,0)</f>
        <v>0</v>
      </c>
      <c r="BP48" s="64">
        <f>IF($H48=Table5[[#Headers],[Industrial Oil Other Kiln]],1,0)</f>
        <v>0</v>
      </c>
      <c r="BQ48" s="64">
        <f>IF($H48=Table5[[#Headers],[Industrial Oil Oven]],1,0)</f>
        <v>0</v>
      </c>
      <c r="BR48" s="64">
        <f>IF($H48=Table5[[#Headers],[Industrial Gas Boiler]],1,0)</f>
        <v>0</v>
      </c>
      <c r="BS48" s="64">
        <f>IF($H48=Table5[[#Headers],[Industrial Gas CHP]],1,0)</f>
        <v>0</v>
      </c>
      <c r="BT48" s="64">
        <f>IF($H48=Table5[[#Headers],[Industrial Gas Furnace]],1,0)</f>
        <v>0</v>
      </c>
      <c r="BU48" s="64">
        <f>IF($H48=Table5[[#Headers],[Industrial Gas Cement/Lime Kiln]],1,0)</f>
        <v>0</v>
      </c>
      <c r="BV48" s="64">
        <f>IF($H48=Table5[[#Headers],[Industrial Gas Dryer]],1,0)</f>
        <v>0</v>
      </c>
      <c r="BW48" s="64">
        <f>IF($H48=Table5[[#Headers],[Industrial Gas Other Kiln]],1,0)</f>
        <v>0</v>
      </c>
      <c r="BX48" s="64">
        <f>IF($H48=Table5[[#Headers],[Industrial Gas Oven]],1,0)</f>
        <v>0</v>
      </c>
    </row>
    <row r="49" spans="2:76" x14ac:dyDescent="0.25">
      <c r="B49">
        <v>325</v>
      </c>
      <c r="C49" t="s">
        <v>453</v>
      </c>
      <c r="D49" t="s">
        <v>585</v>
      </c>
      <c r="E49" t="s">
        <v>583</v>
      </c>
      <c r="H49" t="s">
        <v>523</v>
      </c>
      <c r="I49" t="s">
        <v>479</v>
      </c>
      <c r="J49" s="64">
        <v>0</v>
      </c>
      <c r="K49" s="64">
        <v>0</v>
      </c>
      <c r="L49" s="64">
        <v>0</v>
      </c>
      <c r="M49" s="64">
        <v>0</v>
      </c>
      <c r="N49" s="64">
        <v>0</v>
      </c>
      <c r="O49" s="64">
        <v>0</v>
      </c>
      <c r="P49" s="64">
        <v>0</v>
      </c>
      <c r="Q49" s="64">
        <v>0</v>
      </c>
      <c r="R49" s="64">
        <v>0</v>
      </c>
      <c r="S49" s="64">
        <v>0</v>
      </c>
      <c r="T49" s="64">
        <v>1</v>
      </c>
      <c r="U49" s="64">
        <v>1</v>
      </c>
      <c r="V49" s="64">
        <v>1</v>
      </c>
      <c r="W49" s="64">
        <v>0</v>
      </c>
      <c r="X49" s="64">
        <v>0</v>
      </c>
      <c r="Y49" s="64">
        <v>0</v>
      </c>
      <c r="Z49" s="64">
        <v>0</v>
      </c>
      <c r="AA49" s="64">
        <v>0</v>
      </c>
      <c r="AB49" s="64">
        <v>0</v>
      </c>
      <c r="AC49" s="64">
        <v>0</v>
      </c>
      <c r="AD49" s="64">
        <v>0</v>
      </c>
      <c r="AE49" s="64">
        <v>0</v>
      </c>
      <c r="AF49" s="64">
        <v>0</v>
      </c>
      <c r="AG49" s="64">
        <v>0</v>
      </c>
      <c r="AH49" s="64">
        <v>0</v>
      </c>
      <c r="AI49" s="64">
        <f>IF($H49=Table5[[#Headers],[Industrial Bio waste Boiler]],1,0)</f>
        <v>0</v>
      </c>
      <c r="AJ49" s="64">
        <f>IF($H49=Table5[[#Headers],[Industrial Bio waste CHP]],1,0)</f>
        <v>0</v>
      </c>
      <c r="AK49" s="64">
        <f>IF($H49=Table5[[#Headers],[Industrial Bio waste Furnace]],1,0)</f>
        <v>0</v>
      </c>
      <c r="AL49" s="64">
        <f>IF($H49=Table5[[#Headers],[Industrial Bio waste Cement/Lime Kiln]],1,0)</f>
        <v>0</v>
      </c>
      <c r="AM49" s="64">
        <f>IF($H49=Table5[[#Headers],[Industrial Bio waste Dryer]],1,0)</f>
        <v>0</v>
      </c>
      <c r="AN49" s="64">
        <f>IF($H49=Table5[[#Headers],[Industrial Bio waste Other Kiln]],1,0)</f>
        <v>0</v>
      </c>
      <c r="AO49" s="64">
        <f>IF($H49=Table5[[#Headers],[Industrial Bio waste Oven]],1,0)</f>
        <v>0</v>
      </c>
      <c r="AP49" s="64">
        <f>IF($H49=Table5[[#Headers],[Industrial Non-bio waste Boiler]],1,0)</f>
        <v>0</v>
      </c>
      <c r="AQ49" s="64">
        <f>IF($H49=Table5[[#Headers],[Industrial Non-bio waste CHP]],1,0)</f>
        <v>1</v>
      </c>
      <c r="AR49" s="64">
        <f>IF($H49=Table5[[#Headers],[Industrial Non-bio waste Furnace]],1,0)</f>
        <v>0</v>
      </c>
      <c r="AS49" s="64">
        <f>IF($H49=Table5[[#Headers],[Industrial Non-bio waste Cement/Lime Kiln]],1,0)</f>
        <v>0</v>
      </c>
      <c r="AT49" s="64">
        <f>IF($H49=Table5[[#Headers],[Industrial Non-bio waste Dryer]],1,0)</f>
        <v>0</v>
      </c>
      <c r="AU49" s="64">
        <f>IF($H49=Table5[[#Headers],[Industrial Non-bio waste Other Kiln]],1,0)</f>
        <v>0</v>
      </c>
      <c r="AV49" s="64">
        <f>IF($H49=Table5[[#Headers],[Industrial Non-bio waste Oven]],1,0)</f>
        <v>0</v>
      </c>
      <c r="AW49" s="64">
        <f>IF($H49=Table5[[#Headers],[Industrial Bio fuel Boiler]],1,0)</f>
        <v>0</v>
      </c>
      <c r="AX49" s="64">
        <f>IF($H49=Table5[[#Headers],[Industrial Bio fuel CHP]],1,0)</f>
        <v>0</v>
      </c>
      <c r="AY49" s="64">
        <f>IF($H49=Table5[[#Headers],[Industrial Bio fuel Furnace]],1,0)</f>
        <v>0</v>
      </c>
      <c r="AZ49" s="64">
        <f>IF($H49=Table5[[#Headers],[Industrial Bio fuel Cement/Lime Kiln]],1,0)</f>
        <v>0</v>
      </c>
      <c r="BA49" s="64">
        <f>IF($H49=Table5[[#Headers],[Industrial Bio fuel Dryer]],1,0)</f>
        <v>0</v>
      </c>
      <c r="BB49" s="64">
        <f>IF($H49=Table5[[#Headers],[Industrial Bio fuel Other Kiln]],1,0)</f>
        <v>0</v>
      </c>
      <c r="BC49" s="64">
        <f>IF($H49=Table5[[#Headers],[Industrial Bio fuel Oven]],1,0)</f>
        <v>0</v>
      </c>
      <c r="BD49" s="64">
        <f>IF($H49=Table5[[#Headers],[Industrial Solid Fuels Boiler]],1,0)</f>
        <v>0</v>
      </c>
      <c r="BE49" s="64">
        <f>IF($H49=Table5[[#Headers],[Industrial Solid Fuels CHP]],1,0)</f>
        <v>0</v>
      </c>
      <c r="BF49" s="64">
        <f>IF($H49=Table5[[#Headers],[Industrial Solid Fuels Furnace]],1,0)</f>
        <v>0</v>
      </c>
      <c r="BG49" s="64">
        <f>IF($H49=Table5[[#Headers],[Industrial Solid Fuels Cement/Lime Kiln]],1,0)</f>
        <v>0</v>
      </c>
      <c r="BH49" s="64">
        <f>IF($H49=Table5[[#Headers],[Industrial Solid Fuels Dryer]],1,0)</f>
        <v>0</v>
      </c>
      <c r="BI49" s="64">
        <f>IF($H49=Table5[[#Headers],[Industrial Solid Fuels Other Kiln]],1,0)</f>
        <v>0</v>
      </c>
      <c r="BJ49" s="64">
        <f>IF($H49=Table5[[#Headers],[Industrial Solid Fuels Oven]],1,0)</f>
        <v>0</v>
      </c>
      <c r="BK49" s="64">
        <f>IF($H49=Table5[[#Headers],[Industrial Oil Boiler]],1,0)</f>
        <v>0</v>
      </c>
      <c r="BL49" s="64">
        <f>IF($H49=Table5[[#Headers],[Industrial Oil CHP]],1,0)</f>
        <v>0</v>
      </c>
      <c r="BM49" s="64">
        <f>IF($H49=Table5[[#Headers],[Industrial Oil Furnace]],1,0)</f>
        <v>0</v>
      </c>
      <c r="BN49" s="64">
        <f>IF($H49=Table5[[#Headers],[Industrial Oil Cement/Lime Kiln]],1,0)</f>
        <v>0</v>
      </c>
      <c r="BO49" s="64">
        <f>IF($H49=Table5[[#Headers],[Industrial Oil Dryer]],1,0)</f>
        <v>0</v>
      </c>
      <c r="BP49" s="64">
        <f>IF($H49=Table5[[#Headers],[Industrial Oil Other Kiln]],1,0)</f>
        <v>0</v>
      </c>
      <c r="BQ49" s="64">
        <f>IF($H49=Table5[[#Headers],[Industrial Oil Oven]],1,0)</f>
        <v>0</v>
      </c>
      <c r="BR49" s="64">
        <f>IF($H49=Table5[[#Headers],[Industrial Gas Boiler]],1,0)</f>
        <v>0</v>
      </c>
      <c r="BS49" s="64">
        <f>IF($H49=Table5[[#Headers],[Industrial Gas CHP]],1,0)</f>
        <v>0</v>
      </c>
      <c r="BT49" s="64">
        <f>IF($H49=Table5[[#Headers],[Industrial Gas Furnace]],1,0)</f>
        <v>0</v>
      </c>
      <c r="BU49" s="64">
        <f>IF($H49=Table5[[#Headers],[Industrial Gas Cement/Lime Kiln]],1,0)</f>
        <v>0</v>
      </c>
      <c r="BV49" s="64">
        <f>IF($H49=Table5[[#Headers],[Industrial Gas Dryer]],1,0)</f>
        <v>0</v>
      </c>
      <c r="BW49" s="64">
        <f>IF($H49=Table5[[#Headers],[Industrial Gas Other Kiln]],1,0)</f>
        <v>0</v>
      </c>
      <c r="BX49" s="64">
        <f>IF($H49=Table5[[#Headers],[Industrial Gas Oven]],1,0)</f>
        <v>0</v>
      </c>
    </row>
    <row r="50" spans="2:76" x14ac:dyDescent="0.25">
      <c r="B50">
        <v>326</v>
      </c>
      <c r="C50" t="s">
        <v>453</v>
      </c>
      <c r="D50" t="s">
        <v>585</v>
      </c>
      <c r="E50" t="s">
        <v>583</v>
      </c>
      <c r="H50" t="s">
        <v>528</v>
      </c>
      <c r="I50" t="s">
        <v>479</v>
      </c>
      <c r="J50" s="64">
        <v>0</v>
      </c>
      <c r="K50" s="64">
        <v>0</v>
      </c>
      <c r="L50" s="64">
        <v>0</v>
      </c>
      <c r="M50" s="64">
        <v>0</v>
      </c>
      <c r="N50" s="64">
        <v>0</v>
      </c>
      <c r="O50" s="64">
        <v>0</v>
      </c>
      <c r="P50" s="64">
        <v>0</v>
      </c>
      <c r="Q50" s="64">
        <v>0</v>
      </c>
      <c r="R50" s="64">
        <v>0</v>
      </c>
      <c r="S50" s="64">
        <v>0</v>
      </c>
      <c r="T50" s="64">
        <v>0</v>
      </c>
      <c r="U50" s="64">
        <v>0</v>
      </c>
      <c r="V50" s="64">
        <v>0</v>
      </c>
      <c r="W50" s="64">
        <v>0</v>
      </c>
      <c r="X50" s="64">
        <v>0</v>
      </c>
      <c r="Y50" s="64">
        <v>1</v>
      </c>
      <c r="Z50" s="64">
        <v>0</v>
      </c>
      <c r="AA50" s="64">
        <v>0</v>
      </c>
      <c r="AB50" s="64">
        <v>0</v>
      </c>
      <c r="AC50" s="64">
        <v>0</v>
      </c>
      <c r="AD50" s="64">
        <v>0</v>
      </c>
      <c r="AE50" s="64">
        <v>0</v>
      </c>
      <c r="AF50" s="64">
        <v>0</v>
      </c>
      <c r="AG50" s="64">
        <v>0</v>
      </c>
      <c r="AH50" s="64">
        <v>0</v>
      </c>
      <c r="AI50" s="64">
        <f>IF($H50=Table5[[#Headers],[Industrial Bio waste Boiler]],1,0)</f>
        <v>0</v>
      </c>
      <c r="AJ50" s="64">
        <f>IF($H50=Table5[[#Headers],[Industrial Bio waste CHP]],1,0)</f>
        <v>0</v>
      </c>
      <c r="AK50" s="64">
        <f>IF($H50=Table5[[#Headers],[Industrial Bio waste Furnace]],1,0)</f>
        <v>0</v>
      </c>
      <c r="AL50" s="64">
        <f>IF($H50=Table5[[#Headers],[Industrial Bio waste Cement/Lime Kiln]],1,0)</f>
        <v>0</v>
      </c>
      <c r="AM50" s="64">
        <f>IF($H50=Table5[[#Headers],[Industrial Bio waste Dryer]],1,0)</f>
        <v>0</v>
      </c>
      <c r="AN50" s="64">
        <f>IF($H50=Table5[[#Headers],[Industrial Bio waste Other Kiln]],1,0)</f>
        <v>0</v>
      </c>
      <c r="AO50" s="64">
        <f>IF($H50=Table5[[#Headers],[Industrial Bio waste Oven]],1,0)</f>
        <v>0</v>
      </c>
      <c r="AP50" s="64">
        <f>IF($H50=Table5[[#Headers],[Industrial Non-bio waste Boiler]],1,0)</f>
        <v>0</v>
      </c>
      <c r="AQ50" s="64">
        <f>IF($H50=Table5[[#Headers],[Industrial Non-bio waste CHP]],1,0)</f>
        <v>0</v>
      </c>
      <c r="AR50" s="64">
        <f>IF($H50=Table5[[#Headers],[Industrial Non-bio waste Furnace]],1,0)</f>
        <v>1</v>
      </c>
      <c r="AS50" s="64">
        <f>IF($H50=Table5[[#Headers],[Industrial Non-bio waste Cement/Lime Kiln]],1,0)</f>
        <v>0</v>
      </c>
      <c r="AT50" s="64">
        <f>IF($H50=Table5[[#Headers],[Industrial Non-bio waste Dryer]],1,0)</f>
        <v>0</v>
      </c>
      <c r="AU50" s="64">
        <f>IF($H50=Table5[[#Headers],[Industrial Non-bio waste Other Kiln]],1,0)</f>
        <v>0</v>
      </c>
      <c r="AV50" s="64">
        <f>IF($H50=Table5[[#Headers],[Industrial Non-bio waste Oven]],1,0)</f>
        <v>0</v>
      </c>
      <c r="AW50" s="64">
        <f>IF($H50=Table5[[#Headers],[Industrial Bio fuel Boiler]],1,0)</f>
        <v>0</v>
      </c>
      <c r="AX50" s="64">
        <f>IF($H50=Table5[[#Headers],[Industrial Bio fuel CHP]],1,0)</f>
        <v>0</v>
      </c>
      <c r="AY50" s="64">
        <f>IF($H50=Table5[[#Headers],[Industrial Bio fuel Furnace]],1,0)</f>
        <v>0</v>
      </c>
      <c r="AZ50" s="64">
        <f>IF($H50=Table5[[#Headers],[Industrial Bio fuel Cement/Lime Kiln]],1,0)</f>
        <v>0</v>
      </c>
      <c r="BA50" s="64">
        <f>IF($H50=Table5[[#Headers],[Industrial Bio fuel Dryer]],1,0)</f>
        <v>0</v>
      </c>
      <c r="BB50" s="64">
        <f>IF($H50=Table5[[#Headers],[Industrial Bio fuel Other Kiln]],1,0)</f>
        <v>0</v>
      </c>
      <c r="BC50" s="64">
        <f>IF($H50=Table5[[#Headers],[Industrial Bio fuel Oven]],1,0)</f>
        <v>0</v>
      </c>
      <c r="BD50" s="64">
        <f>IF($H50=Table5[[#Headers],[Industrial Solid Fuels Boiler]],1,0)</f>
        <v>0</v>
      </c>
      <c r="BE50" s="64">
        <f>IF($H50=Table5[[#Headers],[Industrial Solid Fuels CHP]],1,0)</f>
        <v>0</v>
      </c>
      <c r="BF50" s="64">
        <f>IF($H50=Table5[[#Headers],[Industrial Solid Fuels Furnace]],1,0)</f>
        <v>0</v>
      </c>
      <c r="BG50" s="64">
        <f>IF($H50=Table5[[#Headers],[Industrial Solid Fuels Cement/Lime Kiln]],1,0)</f>
        <v>0</v>
      </c>
      <c r="BH50" s="64">
        <f>IF($H50=Table5[[#Headers],[Industrial Solid Fuels Dryer]],1,0)</f>
        <v>0</v>
      </c>
      <c r="BI50" s="64">
        <f>IF($H50=Table5[[#Headers],[Industrial Solid Fuels Other Kiln]],1,0)</f>
        <v>0</v>
      </c>
      <c r="BJ50" s="64">
        <f>IF($H50=Table5[[#Headers],[Industrial Solid Fuels Oven]],1,0)</f>
        <v>0</v>
      </c>
      <c r="BK50" s="64">
        <f>IF($H50=Table5[[#Headers],[Industrial Oil Boiler]],1,0)</f>
        <v>0</v>
      </c>
      <c r="BL50" s="64">
        <f>IF($H50=Table5[[#Headers],[Industrial Oil CHP]],1,0)</f>
        <v>0</v>
      </c>
      <c r="BM50" s="64">
        <f>IF($H50=Table5[[#Headers],[Industrial Oil Furnace]],1,0)</f>
        <v>0</v>
      </c>
      <c r="BN50" s="64">
        <f>IF($H50=Table5[[#Headers],[Industrial Oil Cement/Lime Kiln]],1,0)</f>
        <v>0</v>
      </c>
      <c r="BO50" s="64">
        <f>IF($H50=Table5[[#Headers],[Industrial Oil Dryer]],1,0)</f>
        <v>0</v>
      </c>
      <c r="BP50" s="64">
        <f>IF($H50=Table5[[#Headers],[Industrial Oil Other Kiln]],1,0)</f>
        <v>0</v>
      </c>
      <c r="BQ50" s="64">
        <f>IF($H50=Table5[[#Headers],[Industrial Oil Oven]],1,0)</f>
        <v>0</v>
      </c>
      <c r="BR50" s="64">
        <f>IF($H50=Table5[[#Headers],[Industrial Gas Boiler]],1,0)</f>
        <v>0</v>
      </c>
      <c r="BS50" s="64">
        <f>IF($H50=Table5[[#Headers],[Industrial Gas CHP]],1,0)</f>
        <v>0</v>
      </c>
      <c r="BT50" s="64">
        <f>IF($H50=Table5[[#Headers],[Industrial Gas Furnace]],1,0)</f>
        <v>0</v>
      </c>
      <c r="BU50" s="64">
        <f>IF($H50=Table5[[#Headers],[Industrial Gas Cement/Lime Kiln]],1,0)</f>
        <v>0</v>
      </c>
      <c r="BV50" s="64">
        <f>IF($H50=Table5[[#Headers],[Industrial Gas Dryer]],1,0)</f>
        <v>0</v>
      </c>
      <c r="BW50" s="64">
        <f>IF($H50=Table5[[#Headers],[Industrial Gas Other Kiln]],1,0)</f>
        <v>0</v>
      </c>
      <c r="BX50" s="64">
        <f>IF($H50=Table5[[#Headers],[Industrial Gas Oven]],1,0)</f>
        <v>0</v>
      </c>
    </row>
    <row r="51" spans="2:76" x14ac:dyDescent="0.25">
      <c r="B51">
        <v>327</v>
      </c>
      <c r="C51" t="s">
        <v>453</v>
      </c>
      <c r="D51" t="s">
        <v>586</v>
      </c>
      <c r="E51" t="s">
        <v>583</v>
      </c>
      <c r="H51" t="s">
        <v>516</v>
      </c>
      <c r="I51" t="s">
        <v>479</v>
      </c>
      <c r="J51" s="64">
        <v>0</v>
      </c>
      <c r="K51" s="64">
        <v>0</v>
      </c>
      <c r="L51" s="64">
        <v>0</v>
      </c>
      <c r="M51" s="64">
        <v>0</v>
      </c>
      <c r="N51" s="64">
        <v>0</v>
      </c>
      <c r="O51" s="64">
        <v>1</v>
      </c>
      <c r="P51" s="64">
        <v>1</v>
      </c>
      <c r="Q51" s="64">
        <v>1</v>
      </c>
      <c r="R51" s="64">
        <v>0</v>
      </c>
      <c r="S51" s="64">
        <v>0.125</v>
      </c>
      <c r="T51" s="64">
        <v>0</v>
      </c>
      <c r="U51" s="64">
        <v>0</v>
      </c>
      <c r="V51" s="64">
        <v>0</v>
      </c>
      <c r="W51" s="64">
        <v>0</v>
      </c>
      <c r="X51" s="64">
        <v>0</v>
      </c>
      <c r="Y51" s="64">
        <v>0</v>
      </c>
      <c r="Z51" s="64">
        <v>0</v>
      </c>
      <c r="AA51" s="64">
        <v>0</v>
      </c>
      <c r="AB51" s="64">
        <v>0</v>
      </c>
      <c r="AC51" s="64">
        <v>0</v>
      </c>
      <c r="AD51" s="64">
        <v>0</v>
      </c>
      <c r="AE51" s="64">
        <v>0</v>
      </c>
      <c r="AF51" s="64">
        <v>0</v>
      </c>
      <c r="AG51" s="64">
        <v>0</v>
      </c>
      <c r="AH51" s="64">
        <v>0</v>
      </c>
      <c r="AI51" s="64">
        <f>IF($H51=Table5[[#Headers],[Industrial Bio waste Boiler]],1,0)</f>
        <v>0</v>
      </c>
      <c r="AJ51" s="64">
        <f>IF($H51=Table5[[#Headers],[Industrial Bio waste CHP]],1,0)</f>
        <v>0</v>
      </c>
      <c r="AK51" s="64">
        <f>IF($H51=Table5[[#Headers],[Industrial Bio waste Furnace]],1,0)</f>
        <v>0</v>
      </c>
      <c r="AL51" s="64">
        <f>IF($H51=Table5[[#Headers],[Industrial Bio waste Cement/Lime Kiln]],1,0)</f>
        <v>0</v>
      </c>
      <c r="AM51" s="64">
        <f>IF($H51=Table5[[#Headers],[Industrial Bio waste Dryer]],1,0)</f>
        <v>0</v>
      </c>
      <c r="AN51" s="64">
        <f>IF($H51=Table5[[#Headers],[Industrial Bio waste Other Kiln]],1,0)</f>
        <v>0</v>
      </c>
      <c r="AO51" s="64">
        <f>IF($H51=Table5[[#Headers],[Industrial Bio waste Oven]],1,0)</f>
        <v>0</v>
      </c>
      <c r="AP51" s="64">
        <f>IF($H51=Table5[[#Headers],[Industrial Non-bio waste Boiler]],1,0)</f>
        <v>1</v>
      </c>
      <c r="AQ51" s="64">
        <f>IF($H51=Table5[[#Headers],[Industrial Non-bio waste CHP]],1,0)</f>
        <v>0</v>
      </c>
      <c r="AR51" s="64">
        <f>IF($H51=Table5[[#Headers],[Industrial Non-bio waste Furnace]],1,0)</f>
        <v>0</v>
      </c>
      <c r="AS51" s="64">
        <f>IF($H51=Table5[[#Headers],[Industrial Non-bio waste Cement/Lime Kiln]],1,0)</f>
        <v>0</v>
      </c>
      <c r="AT51" s="64">
        <f>IF($H51=Table5[[#Headers],[Industrial Non-bio waste Dryer]],1,0)</f>
        <v>0</v>
      </c>
      <c r="AU51" s="64">
        <f>IF($H51=Table5[[#Headers],[Industrial Non-bio waste Other Kiln]],1,0)</f>
        <v>0</v>
      </c>
      <c r="AV51" s="64">
        <f>IF($H51=Table5[[#Headers],[Industrial Non-bio waste Oven]],1,0)</f>
        <v>0</v>
      </c>
      <c r="AW51" s="64">
        <f>IF($H51=Table5[[#Headers],[Industrial Bio fuel Boiler]],1,0)</f>
        <v>0</v>
      </c>
      <c r="AX51" s="64">
        <f>IF($H51=Table5[[#Headers],[Industrial Bio fuel CHP]],1,0)</f>
        <v>0</v>
      </c>
      <c r="AY51" s="64">
        <f>IF($H51=Table5[[#Headers],[Industrial Bio fuel Furnace]],1,0)</f>
        <v>0</v>
      </c>
      <c r="AZ51" s="64">
        <f>IF($H51=Table5[[#Headers],[Industrial Bio fuel Cement/Lime Kiln]],1,0)</f>
        <v>0</v>
      </c>
      <c r="BA51" s="64">
        <f>IF($H51=Table5[[#Headers],[Industrial Bio fuel Dryer]],1,0)</f>
        <v>0</v>
      </c>
      <c r="BB51" s="64">
        <f>IF($H51=Table5[[#Headers],[Industrial Bio fuel Other Kiln]],1,0)</f>
        <v>0</v>
      </c>
      <c r="BC51" s="64">
        <f>IF($H51=Table5[[#Headers],[Industrial Bio fuel Oven]],1,0)</f>
        <v>0</v>
      </c>
      <c r="BD51" s="64">
        <f>IF($H51=Table5[[#Headers],[Industrial Solid Fuels Boiler]],1,0)</f>
        <v>0</v>
      </c>
      <c r="BE51" s="64">
        <f>IF($H51=Table5[[#Headers],[Industrial Solid Fuels CHP]],1,0)</f>
        <v>0</v>
      </c>
      <c r="BF51" s="64">
        <f>IF($H51=Table5[[#Headers],[Industrial Solid Fuels Furnace]],1,0)</f>
        <v>0</v>
      </c>
      <c r="BG51" s="64">
        <f>IF($H51=Table5[[#Headers],[Industrial Solid Fuels Cement/Lime Kiln]],1,0)</f>
        <v>0</v>
      </c>
      <c r="BH51" s="64">
        <f>IF($H51=Table5[[#Headers],[Industrial Solid Fuels Dryer]],1,0)</f>
        <v>0</v>
      </c>
      <c r="BI51" s="64">
        <f>IF($H51=Table5[[#Headers],[Industrial Solid Fuels Other Kiln]],1,0)</f>
        <v>0</v>
      </c>
      <c r="BJ51" s="64">
        <f>IF($H51=Table5[[#Headers],[Industrial Solid Fuels Oven]],1,0)</f>
        <v>0</v>
      </c>
      <c r="BK51" s="64">
        <f>IF($H51=Table5[[#Headers],[Industrial Oil Boiler]],1,0)</f>
        <v>0</v>
      </c>
      <c r="BL51" s="64">
        <f>IF($H51=Table5[[#Headers],[Industrial Oil CHP]],1,0)</f>
        <v>0</v>
      </c>
      <c r="BM51" s="64">
        <f>IF($H51=Table5[[#Headers],[Industrial Oil Furnace]],1,0)</f>
        <v>0</v>
      </c>
      <c r="BN51" s="64">
        <f>IF($H51=Table5[[#Headers],[Industrial Oil Cement/Lime Kiln]],1,0)</f>
        <v>0</v>
      </c>
      <c r="BO51" s="64">
        <f>IF($H51=Table5[[#Headers],[Industrial Oil Dryer]],1,0)</f>
        <v>0</v>
      </c>
      <c r="BP51" s="64">
        <f>IF($H51=Table5[[#Headers],[Industrial Oil Other Kiln]],1,0)</f>
        <v>0</v>
      </c>
      <c r="BQ51" s="64">
        <f>IF($H51=Table5[[#Headers],[Industrial Oil Oven]],1,0)</f>
        <v>0</v>
      </c>
      <c r="BR51" s="64">
        <f>IF($H51=Table5[[#Headers],[Industrial Gas Boiler]],1,0)</f>
        <v>0</v>
      </c>
      <c r="BS51" s="64">
        <f>IF($H51=Table5[[#Headers],[Industrial Gas CHP]],1,0)</f>
        <v>0</v>
      </c>
      <c r="BT51" s="64">
        <f>IF($H51=Table5[[#Headers],[Industrial Gas Furnace]],1,0)</f>
        <v>0</v>
      </c>
      <c r="BU51" s="64">
        <f>IF($H51=Table5[[#Headers],[Industrial Gas Cement/Lime Kiln]],1,0)</f>
        <v>0</v>
      </c>
      <c r="BV51" s="64">
        <f>IF($H51=Table5[[#Headers],[Industrial Gas Dryer]],1,0)</f>
        <v>0</v>
      </c>
      <c r="BW51" s="64">
        <f>IF($H51=Table5[[#Headers],[Industrial Gas Other Kiln]],1,0)</f>
        <v>0</v>
      </c>
      <c r="BX51" s="64">
        <f>IF($H51=Table5[[#Headers],[Industrial Gas Oven]],1,0)</f>
        <v>0</v>
      </c>
    </row>
    <row r="52" spans="2:76" x14ac:dyDescent="0.25">
      <c r="B52">
        <v>328</v>
      </c>
      <c r="C52" t="s">
        <v>453</v>
      </c>
      <c r="D52" t="s">
        <v>586</v>
      </c>
      <c r="E52" t="s">
        <v>583</v>
      </c>
      <c r="H52" t="s">
        <v>526</v>
      </c>
      <c r="I52" t="s">
        <v>479</v>
      </c>
      <c r="J52" s="64">
        <v>0</v>
      </c>
      <c r="K52" s="64">
        <v>0</v>
      </c>
      <c r="L52" s="64">
        <v>0</v>
      </c>
      <c r="M52" s="64">
        <v>0</v>
      </c>
      <c r="N52" s="64">
        <v>0</v>
      </c>
      <c r="O52" s="64">
        <v>0</v>
      </c>
      <c r="P52" s="64">
        <v>0</v>
      </c>
      <c r="Q52" s="64">
        <v>0</v>
      </c>
      <c r="R52" s="64">
        <v>0</v>
      </c>
      <c r="S52" s="64">
        <v>0</v>
      </c>
      <c r="T52" s="64">
        <v>0</v>
      </c>
      <c r="U52" s="64">
        <v>0</v>
      </c>
      <c r="V52" s="64">
        <v>0</v>
      </c>
      <c r="W52" s="64">
        <v>0</v>
      </c>
      <c r="X52" s="64">
        <v>0</v>
      </c>
      <c r="Y52" s="64">
        <v>0</v>
      </c>
      <c r="Z52" s="64">
        <v>0</v>
      </c>
      <c r="AA52" s="64">
        <v>1</v>
      </c>
      <c r="AB52" s="64">
        <v>1</v>
      </c>
      <c r="AC52" s="64">
        <v>0</v>
      </c>
      <c r="AD52" s="64">
        <v>0</v>
      </c>
      <c r="AE52" s="64">
        <v>0</v>
      </c>
      <c r="AF52" s="64">
        <v>0</v>
      </c>
      <c r="AG52" s="64">
        <v>0</v>
      </c>
      <c r="AH52" s="64">
        <v>0</v>
      </c>
      <c r="AI52" s="64">
        <f>IF($H52=Table5[[#Headers],[Industrial Bio waste Boiler]],1,0)</f>
        <v>0</v>
      </c>
      <c r="AJ52" s="64">
        <f>IF($H52=Table5[[#Headers],[Industrial Bio waste CHP]],1,0)</f>
        <v>0</v>
      </c>
      <c r="AK52" s="64">
        <f>IF($H52=Table5[[#Headers],[Industrial Bio waste Furnace]],1,0)</f>
        <v>0</v>
      </c>
      <c r="AL52" s="64">
        <f>IF($H52=Table5[[#Headers],[Industrial Bio waste Cement/Lime Kiln]],1,0)</f>
        <v>0</v>
      </c>
      <c r="AM52" s="64">
        <f>IF($H52=Table5[[#Headers],[Industrial Bio waste Dryer]],1,0)</f>
        <v>0</v>
      </c>
      <c r="AN52" s="64">
        <f>IF($H52=Table5[[#Headers],[Industrial Bio waste Other Kiln]],1,0)</f>
        <v>0</v>
      </c>
      <c r="AO52" s="64">
        <f>IF($H52=Table5[[#Headers],[Industrial Bio waste Oven]],1,0)</f>
        <v>0</v>
      </c>
      <c r="AP52" s="64">
        <f>IF($H52=Table5[[#Headers],[Industrial Non-bio waste Boiler]],1,0)</f>
        <v>0</v>
      </c>
      <c r="AQ52" s="64">
        <f>IF($H52=Table5[[#Headers],[Industrial Non-bio waste CHP]],1,0)</f>
        <v>0</v>
      </c>
      <c r="AR52" s="64">
        <f>IF($H52=Table5[[#Headers],[Industrial Non-bio waste Furnace]],1,0)</f>
        <v>0</v>
      </c>
      <c r="AS52" s="64">
        <f>IF($H52=Table5[[#Headers],[Industrial Non-bio waste Cement/Lime Kiln]],1,0)</f>
        <v>0</v>
      </c>
      <c r="AT52" s="64">
        <f>IF($H52=Table5[[#Headers],[Industrial Non-bio waste Dryer]],1,0)</f>
        <v>1</v>
      </c>
      <c r="AU52" s="64">
        <f>IF($H52=Table5[[#Headers],[Industrial Non-bio waste Other Kiln]],1,0)</f>
        <v>0</v>
      </c>
      <c r="AV52" s="64">
        <f>IF($H52=Table5[[#Headers],[Industrial Non-bio waste Oven]],1,0)</f>
        <v>0</v>
      </c>
      <c r="AW52" s="64">
        <f>IF($H52=Table5[[#Headers],[Industrial Bio fuel Boiler]],1,0)</f>
        <v>0</v>
      </c>
      <c r="AX52" s="64">
        <f>IF($H52=Table5[[#Headers],[Industrial Bio fuel CHP]],1,0)</f>
        <v>0</v>
      </c>
      <c r="AY52" s="64">
        <f>IF($H52=Table5[[#Headers],[Industrial Bio fuel Furnace]],1,0)</f>
        <v>0</v>
      </c>
      <c r="AZ52" s="64">
        <f>IF($H52=Table5[[#Headers],[Industrial Bio fuel Cement/Lime Kiln]],1,0)</f>
        <v>0</v>
      </c>
      <c r="BA52" s="64">
        <f>IF($H52=Table5[[#Headers],[Industrial Bio fuel Dryer]],1,0)</f>
        <v>0</v>
      </c>
      <c r="BB52" s="64">
        <f>IF($H52=Table5[[#Headers],[Industrial Bio fuel Other Kiln]],1,0)</f>
        <v>0</v>
      </c>
      <c r="BC52" s="64">
        <f>IF($H52=Table5[[#Headers],[Industrial Bio fuel Oven]],1,0)</f>
        <v>0</v>
      </c>
      <c r="BD52" s="64">
        <f>IF($H52=Table5[[#Headers],[Industrial Solid Fuels Boiler]],1,0)</f>
        <v>0</v>
      </c>
      <c r="BE52" s="64">
        <f>IF($H52=Table5[[#Headers],[Industrial Solid Fuels CHP]],1,0)</f>
        <v>0</v>
      </c>
      <c r="BF52" s="64">
        <f>IF($H52=Table5[[#Headers],[Industrial Solid Fuels Furnace]],1,0)</f>
        <v>0</v>
      </c>
      <c r="BG52" s="64">
        <f>IF($H52=Table5[[#Headers],[Industrial Solid Fuels Cement/Lime Kiln]],1,0)</f>
        <v>0</v>
      </c>
      <c r="BH52" s="64">
        <f>IF($H52=Table5[[#Headers],[Industrial Solid Fuels Dryer]],1,0)</f>
        <v>0</v>
      </c>
      <c r="BI52" s="64">
        <f>IF($H52=Table5[[#Headers],[Industrial Solid Fuels Other Kiln]],1,0)</f>
        <v>0</v>
      </c>
      <c r="BJ52" s="64">
        <f>IF($H52=Table5[[#Headers],[Industrial Solid Fuels Oven]],1,0)</f>
        <v>0</v>
      </c>
      <c r="BK52" s="64">
        <f>IF($H52=Table5[[#Headers],[Industrial Oil Boiler]],1,0)</f>
        <v>0</v>
      </c>
      <c r="BL52" s="64">
        <f>IF($H52=Table5[[#Headers],[Industrial Oil CHP]],1,0)</f>
        <v>0</v>
      </c>
      <c r="BM52" s="64">
        <f>IF($H52=Table5[[#Headers],[Industrial Oil Furnace]],1,0)</f>
        <v>0</v>
      </c>
      <c r="BN52" s="64">
        <f>IF($H52=Table5[[#Headers],[Industrial Oil Cement/Lime Kiln]],1,0)</f>
        <v>0</v>
      </c>
      <c r="BO52" s="64">
        <f>IF($H52=Table5[[#Headers],[Industrial Oil Dryer]],1,0)</f>
        <v>0</v>
      </c>
      <c r="BP52" s="64">
        <f>IF($H52=Table5[[#Headers],[Industrial Oil Other Kiln]],1,0)</f>
        <v>0</v>
      </c>
      <c r="BQ52" s="64">
        <f>IF($H52=Table5[[#Headers],[Industrial Oil Oven]],1,0)</f>
        <v>0</v>
      </c>
      <c r="BR52" s="64">
        <f>IF($H52=Table5[[#Headers],[Industrial Gas Boiler]],1,0)</f>
        <v>0</v>
      </c>
      <c r="BS52" s="64">
        <f>IF($H52=Table5[[#Headers],[Industrial Gas CHP]],1,0)</f>
        <v>0</v>
      </c>
      <c r="BT52" s="64">
        <f>IF($H52=Table5[[#Headers],[Industrial Gas Furnace]],1,0)</f>
        <v>0</v>
      </c>
      <c r="BU52" s="64">
        <f>IF($H52=Table5[[#Headers],[Industrial Gas Cement/Lime Kiln]],1,0)</f>
        <v>0</v>
      </c>
      <c r="BV52" s="64">
        <f>IF($H52=Table5[[#Headers],[Industrial Gas Dryer]],1,0)</f>
        <v>0</v>
      </c>
      <c r="BW52" s="64">
        <f>IF($H52=Table5[[#Headers],[Industrial Gas Other Kiln]],1,0)</f>
        <v>0</v>
      </c>
      <c r="BX52" s="64">
        <f>IF($H52=Table5[[#Headers],[Industrial Gas Oven]],1,0)</f>
        <v>0</v>
      </c>
    </row>
    <row r="53" spans="2:76" x14ac:dyDescent="0.25">
      <c r="B53">
        <v>329</v>
      </c>
      <c r="C53" t="s">
        <v>453</v>
      </c>
      <c r="D53" t="s">
        <v>587</v>
      </c>
      <c r="E53" t="s">
        <v>583</v>
      </c>
      <c r="H53" t="s">
        <v>530</v>
      </c>
      <c r="I53" t="s">
        <v>479</v>
      </c>
      <c r="J53" s="64">
        <v>0</v>
      </c>
      <c r="K53" s="64">
        <v>0</v>
      </c>
      <c r="L53" s="64">
        <v>0</v>
      </c>
      <c r="M53" s="64">
        <v>1</v>
      </c>
      <c r="N53" s="64">
        <v>1</v>
      </c>
      <c r="O53" s="64">
        <v>0</v>
      </c>
      <c r="P53" s="64">
        <v>0</v>
      </c>
      <c r="Q53" s="64">
        <v>0</v>
      </c>
      <c r="R53" s="64">
        <v>0</v>
      </c>
      <c r="S53" s="64">
        <v>0</v>
      </c>
      <c r="T53" s="64">
        <v>0</v>
      </c>
      <c r="U53" s="64">
        <v>0</v>
      </c>
      <c r="V53" s="64">
        <v>0</v>
      </c>
      <c r="W53" s="64">
        <v>0</v>
      </c>
      <c r="X53" s="64">
        <v>0</v>
      </c>
      <c r="Y53" s="64">
        <v>0</v>
      </c>
      <c r="Z53" s="64">
        <v>0</v>
      </c>
      <c r="AA53" s="64">
        <v>0</v>
      </c>
      <c r="AB53" s="64">
        <v>0</v>
      </c>
      <c r="AC53" s="64">
        <v>0</v>
      </c>
      <c r="AD53" s="64">
        <v>0</v>
      </c>
      <c r="AE53" s="64">
        <v>0</v>
      </c>
      <c r="AF53" s="64">
        <v>0</v>
      </c>
      <c r="AG53" s="64">
        <v>0</v>
      </c>
      <c r="AH53" s="64">
        <v>0</v>
      </c>
      <c r="AI53" s="64">
        <f>IF($H53=Table5[[#Headers],[Industrial Bio waste Boiler]],1,0)</f>
        <v>0</v>
      </c>
      <c r="AJ53" s="64">
        <f>IF($H53=Table5[[#Headers],[Industrial Bio waste CHP]],1,0)</f>
        <v>0</v>
      </c>
      <c r="AK53" s="64">
        <f>IF($H53=Table5[[#Headers],[Industrial Bio waste Furnace]],1,0)</f>
        <v>0</v>
      </c>
      <c r="AL53" s="64">
        <f>IF($H53=Table5[[#Headers],[Industrial Bio waste Cement/Lime Kiln]],1,0)</f>
        <v>0</v>
      </c>
      <c r="AM53" s="64">
        <f>IF($H53=Table5[[#Headers],[Industrial Bio waste Dryer]],1,0)</f>
        <v>0</v>
      </c>
      <c r="AN53" s="64">
        <f>IF($H53=Table5[[#Headers],[Industrial Bio waste Other Kiln]],1,0)</f>
        <v>0</v>
      </c>
      <c r="AO53" s="64">
        <f>IF($H53=Table5[[#Headers],[Industrial Bio waste Oven]],1,0)</f>
        <v>0</v>
      </c>
      <c r="AP53" s="64">
        <f>IF($H53=Table5[[#Headers],[Industrial Non-bio waste Boiler]],1,0)</f>
        <v>0</v>
      </c>
      <c r="AQ53" s="64">
        <f>IF($H53=Table5[[#Headers],[Industrial Non-bio waste CHP]],1,0)</f>
        <v>0</v>
      </c>
      <c r="AR53" s="64">
        <f>IF($H53=Table5[[#Headers],[Industrial Non-bio waste Furnace]],1,0)</f>
        <v>0</v>
      </c>
      <c r="AS53" s="64">
        <f>IF($H53=Table5[[#Headers],[Industrial Non-bio waste Cement/Lime Kiln]],1,0)</f>
        <v>0</v>
      </c>
      <c r="AT53" s="64">
        <f>IF($H53=Table5[[#Headers],[Industrial Non-bio waste Dryer]],1,0)</f>
        <v>0</v>
      </c>
      <c r="AU53" s="64">
        <f>IF($H53=Table5[[#Headers],[Industrial Non-bio waste Other Kiln]],1,0)</f>
        <v>1</v>
      </c>
      <c r="AV53" s="64">
        <f>IF($H53=Table5[[#Headers],[Industrial Non-bio waste Oven]],1,0)</f>
        <v>0</v>
      </c>
      <c r="AW53" s="64">
        <f>IF($H53=Table5[[#Headers],[Industrial Bio fuel Boiler]],1,0)</f>
        <v>0</v>
      </c>
      <c r="AX53" s="64">
        <f>IF($H53=Table5[[#Headers],[Industrial Bio fuel CHP]],1,0)</f>
        <v>0</v>
      </c>
      <c r="AY53" s="64">
        <f>IF($H53=Table5[[#Headers],[Industrial Bio fuel Furnace]],1,0)</f>
        <v>0</v>
      </c>
      <c r="AZ53" s="64">
        <f>IF($H53=Table5[[#Headers],[Industrial Bio fuel Cement/Lime Kiln]],1,0)</f>
        <v>0</v>
      </c>
      <c r="BA53" s="64">
        <f>IF($H53=Table5[[#Headers],[Industrial Bio fuel Dryer]],1,0)</f>
        <v>0</v>
      </c>
      <c r="BB53" s="64">
        <f>IF($H53=Table5[[#Headers],[Industrial Bio fuel Other Kiln]],1,0)</f>
        <v>0</v>
      </c>
      <c r="BC53" s="64">
        <f>IF($H53=Table5[[#Headers],[Industrial Bio fuel Oven]],1,0)</f>
        <v>0</v>
      </c>
      <c r="BD53" s="64">
        <f>IF($H53=Table5[[#Headers],[Industrial Solid Fuels Boiler]],1,0)</f>
        <v>0</v>
      </c>
      <c r="BE53" s="64">
        <f>IF($H53=Table5[[#Headers],[Industrial Solid Fuels CHP]],1,0)</f>
        <v>0</v>
      </c>
      <c r="BF53" s="64">
        <f>IF($H53=Table5[[#Headers],[Industrial Solid Fuels Furnace]],1,0)</f>
        <v>0</v>
      </c>
      <c r="BG53" s="64">
        <f>IF($H53=Table5[[#Headers],[Industrial Solid Fuels Cement/Lime Kiln]],1,0)</f>
        <v>0</v>
      </c>
      <c r="BH53" s="64">
        <f>IF($H53=Table5[[#Headers],[Industrial Solid Fuels Dryer]],1,0)</f>
        <v>0</v>
      </c>
      <c r="BI53" s="64">
        <f>IF($H53=Table5[[#Headers],[Industrial Solid Fuels Other Kiln]],1,0)</f>
        <v>0</v>
      </c>
      <c r="BJ53" s="64">
        <f>IF($H53=Table5[[#Headers],[Industrial Solid Fuels Oven]],1,0)</f>
        <v>0</v>
      </c>
      <c r="BK53" s="64">
        <f>IF($H53=Table5[[#Headers],[Industrial Oil Boiler]],1,0)</f>
        <v>0</v>
      </c>
      <c r="BL53" s="64">
        <f>IF($H53=Table5[[#Headers],[Industrial Oil CHP]],1,0)</f>
        <v>0</v>
      </c>
      <c r="BM53" s="64">
        <f>IF($H53=Table5[[#Headers],[Industrial Oil Furnace]],1,0)</f>
        <v>0</v>
      </c>
      <c r="BN53" s="64">
        <f>IF($H53=Table5[[#Headers],[Industrial Oil Cement/Lime Kiln]],1,0)</f>
        <v>0</v>
      </c>
      <c r="BO53" s="64">
        <f>IF($H53=Table5[[#Headers],[Industrial Oil Dryer]],1,0)</f>
        <v>0</v>
      </c>
      <c r="BP53" s="64">
        <f>IF($H53=Table5[[#Headers],[Industrial Oil Other Kiln]],1,0)</f>
        <v>0</v>
      </c>
      <c r="BQ53" s="64">
        <f>IF($H53=Table5[[#Headers],[Industrial Oil Oven]],1,0)</f>
        <v>0</v>
      </c>
      <c r="BR53" s="64">
        <f>IF($H53=Table5[[#Headers],[Industrial Gas Boiler]],1,0)</f>
        <v>0</v>
      </c>
      <c r="BS53" s="64">
        <f>IF($H53=Table5[[#Headers],[Industrial Gas CHP]],1,0)</f>
        <v>0</v>
      </c>
      <c r="BT53" s="64">
        <f>IF($H53=Table5[[#Headers],[Industrial Gas Furnace]],1,0)</f>
        <v>0</v>
      </c>
      <c r="BU53" s="64">
        <f>IF($H53=Table5[[#Headers],[Industrial Gas Cement/Lime Kiln]],1,0)</f>
        <v>0</v>
      </c>
      <c r="BV53" s="64">
        <f>IF($H53=Table5[[#Headers],[Industrial Gas Dryer]],1,0)</f>
        <v>0</v>
      </c>
      <c r="BW53" s="64">
        <f>IF($H53=Table5[[#Headers],[Industrial Gas Other Kiln]],1,0)</f>
        <v>0</v>
      </c>
      <c r="BX53" s="64">
        <f>IF($H53=Table5[[#Headers],[Industrial Gas Oven]],1,0)</f>
        <v>0</v>
      </c>
    </row>
    <row r="54" spans="2:76" x14ac:dyDescent="0.25">
      <c r="B54">
        <v>330</v>
      </c>
      <c r="C54" t="s">
        <v>453</v>
      </c>
      <c r="D54" t="s">
        <v>587</v>
      </c>
      <c r="E54" t="s">
        <v>583</v>
      </c>
      <c r="H54" t="s">
        <v>516</v>
      </c>
      <c r="I54" t="s">
        <v>479</v>
      </c>
      <c r="J54" s="64">
        <v>0</v>
      </c>
      <c r="K54" s="64">
        <v>0</v>
      </c>
      <c r="L54" s="64">
        <v>0</v>
      </c>
      <c r="M54" s="64">
        <v>0</v>
      </c>
      <c r="N54" s="64">
        <v>0</v>
      </c>
      <c r="O54" s="64">
        <v>1</v>
      </c>
      <c r="P54" s="64">
        <v>1</v>
      </c>
      <c r="Q54" s="64">
        <v>1</v>
      </c>
      <c r="R54" s="64">
        <v>0</v>
      </c>
      <c r="S54" s="64">
        <v>0.125</v>
      </c>
      <c r="T54" s="64">
        <v>0</v>
      </c>
      <c r="U54" s="64">
        <v>0</v>
      </c>
      <c r="V54" s="64">
        <v>0</v>
      </c>
      <c r="W54" s="64">
        <v>0</v>
      </c>
      <c r="X54" s="64">
        <v>0</v>
      </c>
      <c r="Y54" s="64">
        <v>0</v>
      </c>
      <c r="Z54" s="64">
        <v>0</v>
      </c>
      <c r="AA54" s="64">
        <v>0</v>
      </c>
      <c r="AB54" s="64">
        <v>0</v>
      </c>
      <c r="AC54" s="64">
        <v>0</v>
      </c>
      <c r="AD54" s="64">
        <v>0</v>
      </c>
      <c r="AE54" s="64">
        <v>0</v>
      </c>
      <c r="AF54" s="64">
        <v>0</v>
      </c>
      <c r="AG54" s="64">
        <v>0</v>
      </c>
      <c r="AH54" s="64">
        <v>0</v>
      </c>
      <c r="AI54" s="64">
        <f>IF($H54=Table5[[#Headers],[Industrial Bio waste Boiler]],1,0)</f>
        <v>0</v>
      </c>
      <c r="AJ54" s="64">
        <f>IF($H54=Table5[[#Headers],[Industrial Bio waste CHP]],1,0)</f>
        <v>0</v>
      </c>
      <c r="AK54" s="64">
        <f>IF($H54=Table5[[#Headers],[Industrial Bio waste Furnace]],1,0)</f>
        <v>0</v>
      </c>
      <c r="AL54" s="64">
        <f>IF($H54=Table5[[#Headers],[Industrial Bio waste Cement/Lime Kiln]],1,0)</f>
        <v>0</v>
      </c>
      <c r="AM54" s="64">
        <f>IF($H54=Table5[[#Headers],[Industrial Bio waste Dryer]],1,0)</f>
        <v>0</v>
      </c>
      <c r="AN54" s="64">
        <f>IF($H54=Table5[[#Headers],[Industrial Bio waste Other Kiln]],1,0)</f>
        <v>0</v>
      </c>
      <c r="AO54" s="64">
        <f>IF($H54=Table5[[#Headers],[Industrial Bio waste Oven]],1,0)</f>
        <v>0</v>
      </c>
      <c r="AP54" s="64">
        <f>IF($H54=Table5[[#Headers],[Industrial Non-bio waste Boiler]],1,0)</f>
        <v>1</v>
      </c>
      <c r="AQ54" s="64">
        <f>IF($H54=Table5[[#Headers],[Industrial Non-bio waste CHP]],1,0)</f>
        <v>0</v>
      </c>
      <c r="AR54" s="64">
        <f>IF($H54=Table5[[#Headers],[Industrial Non-bio waste Furnace]],1,0)</f>
        <v>0</v>
      </c>
      <c r="AS54" s="64">
        <f>IF($H54=Table5[[#Headers],[Industrial Non-bio waste Cement/Lime Kiln]],1,0)</f>
        <v>0</v>
      </c>
      <c r="AT54" s="64">
        <f>IF($H54=Table5[[#Headers],[Industrial Non-bio waste Dryer]],1,0)</f>
        <v>0</v>
      </c>
      <c r="AU54" s="64">
        <f>IF($H54=Table5[[#Headers],[Industrial Non-bio waste Other Kiln]],1,0)</f>
        <v>0</v>
      </c>
      <c r="AV54" s="64">
        <f>IF($H54=Table5[[#Headers],[Industrial Non-bio waste Oven]],1,0)</f>
        <v>0</v>
      </c>
      <c r="AW54" s="64">
        <f>IF($H54=Table5[[#Headers],[Industrial Bio fuel Boiler]],1,0)</f>
        <v>0</v>
      </c>
      <c r="AX54" s="64">
        <f>IF($H54=Table5[[#Headers],[Industrial Bio fuel CHP]],1,0)</f>
        <v>0</v>
      </c>
      <c r="AY54" s="64">
        <f>IF($H54=Table5[[#Headers],[Industrial Bio fuel Furnace]],1,0)</f>
        <v>0</v>
      </c>
      <c r="AZ54" s="64">
        <f>IF($H54=Table5[[#Headers],[Industrial Bio fuel Cement/Lime Kiln]],1,0)</f>
        <v>0</v>
      </c>
      <c r="BA54" s="64">
        <f>IF($H54=Table5[[#Headers],[Industrial Bio fuel Dryer]],1,0)</f>
        <v>0</v>
      </c>
      <c r="BB54" s="64">
        <f>IF($H54=Table5[[#Headers],[Industrial Bio fuel Other Kiln]],1,0)</f>
        <v>0</v>
      </c>
      <c r="BC54" s="64">
        <f>IF($H54=Table5[[#Headers],[Industrial Bio fuel Oven]],1,0)</f>
        <v>0</v>
      </c>
      <c r="BD54" s="64">
        <f>IF($H54=Table5[[#Headers],[Industrial Solid Fuels Boiler]],1,0)</f>
        <v>0</v>
      </c>
      <c r="BE54" s="64">
        <f>IF($H54=Table5[[#Headers],[Industrial Solid Fuels CHP]],1,0)</f>
        <v>0</v>
      </c>
      <c r="BF54" s="64">
        <f>IF($H54=Table5[[#Headers],[Industrial Solid Fuels Furnace]],1,0)</f>
        <v>0</v>
      </c>
      <c r="BG54" s="64">
        <f>IF($H54=Table5[[#Headers],[Industrial Solid Fuels Cement/Lime Kiln]],1,0)</f>
        <v>0</v>
      </c>
      <c r="BH54" s="64">
        <f>IF($H54=Table5[[#Headers],[Industrial Solid Fuels Dryer]],1,0)</f>
        <v>0</v>
      </c>
      <c r="BI54" s="64">
        <f>IF($H54=Table5[[#Headers],[Industrial Solid Fuels Other Kiln]],1,0)</f>
        <v>0</v>
      </c>
      <c r="BJ54" s="64">
        <f>IF($H54=Table5[[#Headers],[Industrial Solid Fuels Oven]],1,0)</f>
        <v>0</v>
      </c>
      <c r="BK54" s="64">
        <f>IF($H54=Table5[[#Headers],[Industrial Oil Boiler]],1,0)</f>
        <v>0</v>
      </c>
      <c r="BL54" s="64">
        <f>IF($H54=Table5[[#Headers],[Industrial Oil CHP]],1,0)</f>
        <v>0</v>
      </c>
      <c r="BM54" s="64">
        <f>IF($H54=Table5[[#Headers],[Industrial Oil Furnace]],1,0)</f>
        <v>0</v>
      </c>
      <c r="BN54" s="64">
        <f>IF($H54=Table5[[#Headers],[Industrial Oil Cement/Lime Kiln]],1,0)</f>
        <v>0</v>
      </c>
      <c r="BO54" s="64">
        <f>IF($H54=Table5[[#Headers],[Industrial Oil Dryer]],1,0)</f>
        <v>0</v>
      </c>
      <c r="BP54" s="64">
        <f>IF($H54=Table5[[#Headers],[Industrial Oil Other Kiln]],1,0)</f>
        <v>0</v>
      </c>
      <c r="BQ54" s="64">
        <f>IF($H54=Table5[[#Headers],[Industrial Oil Oven]],1,0)</f>
        <v>0</v>
      </c>
      <c r="BR54" s="64">
        <f>IF($H54=Table5[[#Headers],[Industrial Gas Boiler]],1,0)</f>
        <v>0</v>
      </c>
      <c r="BS54" s="64">
        <f>IF($H54=Table5[[#Headers],[Industrial Gas CHP]],1,0)</f>
        <v>0</v>
      </c>
      <c r="BT54" s="64">
        <f>IF($H54=Table5[[#Headers],[Industrial Gas Furnace]],1,0)</f>
        <v>0</v>
      </c>
      <c r="BU54" s="64">
        <f>IF($H54=Table5[[#Headers],[Industrial Gas Cement/Lime Kiln]],1,0)</f>
        <v>0</v>
      </c>
      <c r="BV54" s="64">
        <f>IF($H54=Table5[[#Headers],[Industrial Gas Dryer]],1,0)</f>
        <v>0</v>
      </c>
      <c r="BW54" s="64">
        <f>IF($H54=Table5[[#Headers],[Industrial Gas Other Kiln]],1,0)</f>
        <v>0</v>
      </c>
      <c r="BX54" s="64">
        <f>IF($H54=Table5[[#Headers],[Industrial Gas Oven]],1,0)</f>
        <v>0</v>
      </c>
    </row>
    <row r="55" spans="2:76" x14ac:dyDescent="0.25">
      <c r="B55">
        <v>331</v>
      </c>
      <c r="C55" t="s">
        <v>453</v>
      </c>
      <c r="D55" t="s">
        <v>587</v>
      </c>
      <c r="E55" t="s">
        <v>583</v>
      </c>
      <c r="H55" t="s">
        <v>526</v>
      </c>
      <c r="I55" t="s">
        <v>479</v>
      </c>
      <c r="J55" s="64">
        <v>0</v>
      </c>
      <c r="K55" s="64">
        <v>0</v>
      </c>
      <c r="L55" s="64">
        <v>0</v>
      </c>
      <c r="M55" s="64">
        <v>0</v>
      </c>
      <c r="N55" s="64">
        <v>0</v>
      </c>
      <c r="O55" s="64">
        <v>0</v>
      </c>
      <c r="P55" s="64">
        <v>0</v>
      </c>
      <c r="Q55" s="64">
        <v>0</v>
      </c>
      <c r="R55" s="64">
        <v>0</v>
      </c>
      <c r="S55" s="64">
        <v>0</v>
      </c>
      <c r="T55" s="64">
        <v>0</v>
      </c>
      <c r="U55" s="64">
        <v>0</v>
      </c>
      <c r="V55" s="64">
        <v>0</v>
      </c>
      <c r="W55" s="64">
        <v>0</v>
      </c>
      <c r="X55" s="64">
        <v>0</v>
      </c>
      <c r="Y55" s="64">
        <v>0</v>
      </c>
      <c r="Z55" s="64">
        <v>0</v>
      </c>
      <c r="AA55" s="64">
        <v>1</v>
      </c>
      <c r="AB55" s="64">
        <v>1</v>
      </c>
      <c r="AC55" s="64">
        <v>0</v>
      </c>
      <c r="AD55" s="64">
        <v>0</v>
      </c>
      <c r="AE55" s="64">
        <v>0</v>
      </c>
      <c r="AF55" s="64">
        <v>0</v>
      </c>
      <c r="AG55" s="64">
        <v>0</v>
      </c>
      <c r="AH55" s="64">
        <v>0</v>
      </c>
      <c r="AI55" s="64">
        <f>IF($H55=Table5[[#Headers],[Industrial Bio waste Boiler]],1,0)</f>
        <v>0</v>
      </c>
      <c r="AJ55" s="64">
        <f>IF($H55=Table5[[#Headers],[Industrial Bio waste CHP]],1,0)</f>
        <v>0</v>
      </c>
      <c r="AK55" s="64">
        <f>IF($H55=Table5[[#Headers],[Industrial Bio waste Furnace]],1,0)</f>
        <v>0</v>
      </c>
      <c r="AL55" s="64">
        <f>IF($H55=Table5[[#Headers],[Industrial Bio waste Cement/Lime Kiln]],1,0)</f>
        <v>0</v>
      </c>
      <c r="AM55" s="64">
        <f>IF($H55=Table5[[#Headers],[Industrial Bio waste Dryer]],1,0)</f>
        <v>0</v>
      </c>
      <c r="AN55" s="64">
        <f>IF($H55=Table5[[#Headers],[Industrial Bio waste Other Kiln]],1,0)</f>
        <v>0</v>
      </c>
      <c r="AO55" s="64">
        <f>IF($H55=Table5[[#Headers],[Industrial Bio waste Oven]],1,0)</f>
        <v>0</v>
      </c>
      <c r="AP55" s="64">
        <f>IF($H55=Table5[[#Headers],[Industrial Non-bio waste Boiler]],1,0)</f>
        <v>0</v>
      </c>
      <c r="AQ55" s="64">
        <f>IF($H55=Table5[[#Headers],[Industrial Non-bio waste CHP]],1,0)</f>
        <v>0</v>
      </c>
      <c r="AR55" s="64">
        <f>IF($H55=Table5[[#Headers],[Industrial Non-bio waste Furnace]],1,0)</f>
        <v>0</v>
      </c>
      <c r="AS55" s="64">
        <f>IF($H55=Table5[[#Headers],[Industrial Non-bio waste Cement/Lime Kiln]],1,0)</f>
        <v>0</v>
      </c>
      <c r="AT55" s="64">
        <f>IF($H55=Table5[[#Headers],[Industrial Non-bio waste Dryer]],1,0)</f>
        <v>1</v>
      </c>
      <c r="AU55" s="64">
        <f>IF($H55=Table5[[#Headers],[Industrial Non-bio waste Other Kiln]],1,0)</f>
        <v>0</v>
      </c>
      <c r="AV55" s="64">
        <f>IF($H55=Table5[[#Headers],[Industrial Non-bio waste Oven]],1,0)</f>
        <v>0</v>
      </c>
      <c r="AW55" s="64">
        <f>IF($H55=Table5[[#Headers],[Industrial Bio fuel Boiler]],1,0)</f>
        <v>0</v>
      </c>
      <c r="AX55" s="64">
        <f>IF($H55=Table5[[#Headers],[Industrial Bio fuel CHP]],1,0)</f>
        <v>0</v>
      </c>
      <c r="AY55" s="64">
        <f>IF($H55=Table5[[#Headers],[Industrial Bio fuel Furnace]],1,0)</f>
        <v>0</v>
      </c>
      <c r="AZ55" s="64">
        <f>IF($H55=Table5[[#Headers],[Industrial Bio fuel Cement/Lime Kiln]],1,0)</f>
        <v>0</v>
      </c>
      <c r="BA55" s="64">
        <f>IF($H55=Table5[[#Headers],[Industrial Bio fuel Dryer]],1,0)</f>
        <v>0</v>
      </c>
      <c r="BB55" s="64">
        <f>IF($H55=Table5[[#Headers],[Industrial Bio fuel Other Kiln]],1,0)</f>
        <v>0</v>
      </c>
      <c r="BC55" s="64">
        <f>IF($H55=Table5[[#Headers],[Industrial Bio fuel Oven]],1,0)</f>
        <v>0</v>
      </c>
      <c r="BD55" s="64">
        <f>IF($H55=Table5[[#Headers],[Industrial Solid Fuels Boiler]],1,0)</f>
        <v>0</v>
      </c>
      <c r="BE55" s="64">
        <f>IF($H55=Table5[[#Headers],[Industrial Solid Fuels CHP]],1,0)</f>
        <v>0</v>
      </c>
      <c r="BF55" s="64">
        <f>IF($H55=Table5[[#Headers],[Industrial Solid Fuels Furnace]],1,0)</f>
        <v>0</v>
      </c>
      <c r="BG55" s="64">
        <f>IF($H55=Table5[[#Headers],[Industrial Solid Fuels Cement/Lime Kiln]],1,0)</f>
        <v>0</v>
      </c>
      <c r="BH55" s="64">
        <f>IF($H55=Table5[[#Headers],[Industrial Solid Fuels Dryer]],1,0)</f>
        <v>0</v>
      </c>
      <c r="BI55" s="64">
        <f>IF($H55=Table5[[#Headers],[Industrial Solid Fuels Other Kiln]],1,0)</f>
        <v>0</v>
      </c>
      <c r="BJ55" s="64">
        <f>IF($H55=Table5[[#Headers],[Industrial Solid Fuels Oven]],1,0)</f>
        <v>0</v>
      </c>
      <c r="BK55" s="64">
        <f>IF($H55=Table5[[#Headers],[Industrial Oil Boiler]],1,0)</f>
        <v>0</v>
      </c>
      <c r="BL55" s="64">
        <f>IF($H55=Table5[[#Headers],[Industrial Oil CHP]],1,0)</f>
        <v>0</v>
      </c>
      <c r="BM55" s="64">
        <f>IF($H55=Table5[[#Headers],[Industrial Oil Furnace]],1,0)</f>
        <v>0</v>
      </c>
      <c r="BN55" s="64">
        <f>IF($H55=Table5[[#Headers],[Industrial Oil Cement/Lime Kiln]],1,0)</f>
        <v>0</v>
      </c>
      <c r="BO55" s="64">
        <f>IF($H55=Table5[[#Headers],[Industrial Oil Dryer]],1,0)</f>
        <v>0</v>
      </c>
      <c r="BP55" s="64">
        <f>IF($H55=Table5[[#Headers],[Industrial Oil Other Kiln]],1,0)</f>
        <v>0</v>
      </c>
      <c r="BQ55" s="64">
        <f>IF($H55=Table5[[#Headers],[Industrial Oil Oven]],1,0)</f>
        <v>0</v>
      </c>
      <c r="BR55" s="64">
        <f>IF($H55=Table5[[#Headers],[Industrial Gas Boiler]],1,0)</f>
        <v>0</v>
      </c>
      <c r="BS55" s="64">
        <f>IF($H55=Table5[[#Headers],[Industrial Gas CHP]],1,0)</f>
        <v>0</v>
      </c>
      <c r="BT55" s="64">
        <f>IF($H55=Table5[[#Headers],[Industrial Gas Furnace]],1,0)</f>
        <v>0</v>
      </c>
      <c r="BU55" s="64">
        <f>IF($H55=Table5[[#Headers],[Industrial Gas Cement/Lime Kiln]],1,0)</f>
        <v>0</v>
      </c>
      <c r="BV55" s="64">
        <f>IF($H55=Table5[[#Headers],[Industrial Gas Dryer]],1,0)</f>
        <v>0</v>
      </c>
      <c r="BW55" s="64">
        <f>IF($H55=Table5[[#Headers],[Industrial Gas Other Kiln]],1,0)</f>
        <v>0</v>
      </c>
      <c r="BX55" s="64">
        <f>IF($H55=Table5[[#Headers],[Industrial Gas Oven]],1,0)</f>
        <v>0</v>
      </c>
    </row>
    <row r="56" spans="2:76" x14ac:dyDescent="0.25">
      <c r="B56">
        <v>332</v>
      </c>
      <c r="C56" t="s">
        <v>453</v>
      </c>
      <c r="D56" t="s">
        <v>588</v>
      </c>
      <c r="E56" t="s">
        <v>583</v>
      </c>
      <c r="H56" t="s">
        <v>516</v>
      </c>
      <c r="I56" t="s">
        <v>479</v>
      </c>
      <c r="J56" s="64">
        <v>0</v>
      </c>
      <c r="K56" s="64">
        <v>0</v>
      </c>
      <c r="L56" s="64">
        <v>0</v>
      </c>
      <c r="M56" s="64">
        <v>0</v>
      </c>
      <c r="N56" s="64">
        <v>0</v>
      </c>
      <c r="O56" s="64">
        <v>1</v>
      </c>
      <c r="P56" s="64">
        <v>1</v>
      </c>
      <c r="Q56" s="64">
        <v>1</v>
      </c>
      <c r="R56" s="64">
        <v>0.3</v>
      </c>
      <c r="S56" s="64">
        <v>0.125</v>
      </c>
      <c r="T56" s="64">
        <v>0</v>
      </c>
      <c r="U56" s="64">
        <v>0</v>
      </c>
      <c r="V56" s="64">
        <v>0</v>
      </c>
      <c r="W56" s="64">
        <v>0</v>
      </c>
      <c r="X56" s="64">
        <v>0</v>
      </c>
      <c r="Y56" s="64">
        <v>0</v>
      </c>
      <c r="Z56" s="64">
        <v>0</v>
      </c>
      <c r="AA56" s="64">
        <v>0</v>
      </c>
      <c r="AB56" s="64">
        <v>0</v>
      </c>
      <c r="AC56" s="64">
        <v>0</v>
      </c>
      <c r="AD56" s="64">
        <v>0</v>
      </c>
      <c r="AE56" s="64">
        <v>0</v>
      </c>
      <c r="AF56" s="64">
        <v>0</v>
      </c>
      <c r="AG56" s="64">
        <v>0</v>
      </c>
      <c r="AH56" s="64">
        <v>0</v>
      </c>
      <c r="AI56" s="64">
        <f>IF($H56=Table5[[#Headers],[Industrial Bio waste Boiler]],1,0)</f>
        <v>0</v>
      </c>
      <c r="AJ56" s="64">
        <f>IF($H56=Table5[[#Headers],[Industrial Bio waste CHP]],1,0)</f>
        <v>0</v>
      </c>
      <c r="AK56" s="64">
        <f>IF($H56=Table5[[#Headers],[Industrial Bio waste Furnace]],1,0)</f>
        <v>0</v>
      </c>
      <c r="AL56" s="64">
        <f>IF($H56=Table5[[#Headers],[Industrial Bio waste Cement/Lime Kiln]],1,0)</f>
        <v>0</v>
      </c>
      <c r="AM56" s="64">
        <f>IF($H56=Table5[[#Headers],[Industrial Bio waste Dryer]],1,0)</f>
        <v>0</v>
      </c>
      <c r="AN56" s="64">
        <f>IF($H56=Table5[[#Headers],[Industrial Bio waste Other Kiln]],1,0)</f>
        <v>0</v>
      </c>
      <c r="AO56" s="64">
        <f>IF($H56=Table5[[#Headers],[Industrial Bio waste Oven]],1,0)</f>
        <v>0</v>
      </c>
      <c r="AP56" s="64">
        <f>IF($H56=Table5[[#Headers],[Industrial Non-bio waste Boiler]],1,0)</f>
        <v>1</v>
      </c>
      <c r="AQ56" s="64">
        <f>IF($H56=Table5[[#Headers],[Industrial Non-bio waste CHP]],1,0)</f>
        <v>0</v>
      </c>
      <c r="AR56" s="64">
        <f>IF($H56=Table5[[#Headers],[Industrial Non-bio waste Furnace]],1,0)</f>
        <v>0</v>
      </c>
      <c r="AS56" s="64">
        <f>IF($H56=Table5[[#Headers],[Industrial Non-bio waste Cement/Lime Kiln]],1,0)</f>
        <v>0</v>
      </c>
      <c r="AT56" s="64">
        <f>IF($H56=Table5[[#Headers],[Industrial Non-bio waste Dryer]],1,0)</f>
        <v>0</v>
      </c>
      <c r="AU56" s="64">
        <f>IF($H56=Table5[[#Headers],[Industrial Non-bio waste Other Kiln]],1,0)</f>
        <v>0</v>
      </c>
      <c r="AV56" s="64">
        <f>IF($H56=Table5[[#Headers],[Industrial Non-bio waste Oven]],1,0)</f>
        <v>0</v>
      </c>
      <c r="AW56" s="64">
        <f>IF($H56=Table5[[#Headers],[Industrial Bio fuel Boiler]],1,0)</f>
        <v>0</v>
      </c>
      <c r="AX56" s="64">
        <f>IF($H56=Table5[[#Headers],[Industrial Bio fuel CHP]],1,0)</f>
        <v>0</v>
      </c>
      <c r="AY56" s="64">
        <f>IF($H56=Table5[[#Headers],[Industrial Bio fuel Furnace]],1,0)</f>
        <v>0</v>
      </c>
      <c r="AZ56" s="64">
        <f>IF($H56=Table5[[#Headers],[Industrial Bio fuel Cement/Lime Kiln]],1,0)</f>
        <v>0</v>
      </c>
      <c r="BA56" s="64">
        <f>IF($H56=Table5[[#Headers],[Industrial Bio fuel Dryer]],1,0)</f>
        <v>0</v>
      </c>
      <c r="BB56" s="64">
        <f>IF($H56=Table5[[#Headers],[Industrial Bio fuel Other Kiln]],1,0)</f>
        <v>0</v>
      </c>
      <c r="BC56" s="64">
        <f>IF($H56=Table5[[#Headers],[Industrial Bio fuel Oven]],1,0)</f>
        <v>0</v>
      </c>
      <c r="BD56" s="64">
        <f>IF($H56=Table5[[#Headers],[Industrial Solid Fuels Boiler]],1,0)</f>
        <v>0</v>
      </c>
      <c r="BE56" s="64">
        <f>IF($H56=Table5[[#Headers],[Industrial Solid Fuels CHP]],1,0)</f>
        <v>0</v>
      </c>
      <c r="BF56" s="64">
        <f>IF($H56=Table5[[#Headers],[Industrial Solid Fuels Furnace]],1,0)</f>
        <v>0</v>
      </c>
      <c r="BG56" s="64">
        <f>IF($H56=Table5[[#Headers],[Industrial Solid Fuels Cement/Lime Kiln]],1,0)</f>
        <v>0</v>
      </c>
      <c r="BH56" s="64">
        <f>IF($H56=Table5[[#Headers],[Industrial Solid Fuels Dryer]],1,0)</f>
        <v>0</v>
      </c>
      <c r="BI56" s="64">
        <f>IF($H56=Table5[[#Headers],[Industrial Solid Fuels Other Kiln]],1,0)</f>
        <v>0</v>
      </c>
      <c r="BJ56" s="64">
        <f>IF($H56=Table5[[#Headers],[Industrial Solid Fuels Oven]],1,0)</f>
        <v>0</v>
      </c>
      <c r="BK56" s="64">
        <f>IF($H56=Table5[[#Headers],[Industrial Oil Boiler]],1,0)</f>
        <v>0</v>
      </c>
      <c r="BL56" s="64">
        <f>IF($H56=Table5[[#Headers],[Industrial Oil CHP]],1,0)</f>
        <v>0</v>
      </c>
      <c r="BM56" s="64">
        <f>IF($H56=Table5[[#Headers],[Industrial Oil Furnace]],1,0)</f>
        <v>0</v>
      </c>
      <c r="BN56" s="64">
        <f>IF($H56=Table5[[#Headers],[Industrial Oil Cement/Lime Kiln]],1,0)</f>
        <v>0</v>
      </c>
      <c r="BO56" s="64">
        <f>IF($H56=Table5[[#Headers],[Industrial Oil Dryer]],1,0)</f>
        <v>0</v>
      </c>
      <c r="BP56" s="64">
        <f>IF($H56=Table5[[#Headers],[Industrial Oil Other Kiln]],1,0)</f>
        <v>0</v>
      </c>
      <c r="BQ56" s="64">
        <f>IF($H56=Table5[[#Headers],[Industrial Oil Oven]],1,0)</f>
        <v>0</v>
      </c>
      <c r="BR56" s="64">
        <f>IF($H56=Table5[[#Headers],[Industrial Gas Boiler]],1,0)</f>
        <v>0</v>
      </c>
      <c r="BS56" s="64">
        <f>IF($H56=Table5[[#Headers],[Industrial Gas CHP]],1,0)</f>
        <v>0</v>
      </c>
      <c r="BT56" s="64">
        <f>IF($H56=Table5[[#Headers],[Industrial Gas Furnace]],1,0)</f>
        <v>0</v>
      </c>
      <c r="BU56" s="64">
        <f>IF($H56=Table5[[#Headers],[Industrial Gas Cement/Lime Kiln]],1,0)</f>
        <v>0</v>
      </c>
      <c r="BV56" s="64">
        <f>IF($H56=Table5[[#Headers],[Industrial Gas Dryer]],1,0)</f>
        <v>0</v>
      </c>
      <c r="BW56" s="64">
        <f>IF($H56=Table5[[#Headers],[Industrial Gas Other Kiln]],1,0)</f>
        <v>0</v>
      </c>
      <c r="BX56" s="64">
        <f>IF($H56=Table5[[#Headers],[Industrial Gas Oven]],1,0)</f>
        <v>0</v>
      </c>
    </row>
    <row r="57" spans="2:76" x14ac:dyDescent="0.25">
      <c r="B57">
        <v>333</v>
      </c>
      <c r="C57" t="s">
        <v>453</v>
      </c>
      <c r="D57" t="s">
        <v>588</v>
      </c>
      <c r="E57" t="s">
        <v>583</v>
      </c>
      <c r="H57" t="s">
        <v>523</v>
      </c>
      <c r="I57" t="s">
        <v>479</v>
      </c>
      <c r="J57" s="64">
        <v>0</v>
      </c>
      <c r="K57" s="64">
        <v>0</v>
      </c>
      <c r="L57" s="64">
        <v>0</v>
      </c>
      <c r="M57" s="64">
        <v>0</v>
      </c>
      <c r="N57" s="64">
        <v>0</v>
      </c>
      <c r="O57" s="64">
        <v>0</v>
      </c>
      <c r="P57" s="64">
        <v>0</v>
      </c>
      <c r="Q57" s="64">
        <v>0</v>
      </c>
      <c r="R57" s="64">
        <v>0</v>
      </c>
      <c r="S57" s="64">
        <v>0</v>
      </c>
      <c r="T57" s="64">
        <v>1</v>
      </c>
      <c r="U57" s="64">
        <v>1</v>
      </c>
      <c r="V57" s="64">
        <v>1</v>
      </c>
      <c r="W57" s="64">
        <v>0</v>
      </c>
      <c r="X57" s="64">
        <v>0</v>
      </c>
      <c r="Y57" s="64">
        <v>0</v>
      </c>
      <c r="Z57" s="64">
        <v>0</v>
      </c>
      <c r="AA57" s="64">
        <v>0</v>
      </c>
      <c r="AB57" s="64">
        <v>0</v>
      </c>
      <c r="AC57" s="64">
        <v>0</v>
      </c>
      <c r="AD57" s="64">
        <v>0</v>
      </c>
      <c r="AE57" s="64">
        <v>0</v>
      </c>
      <c r="AF57" s="64">
        <v>0</v>
      </c>
      <c r="AG57" s="64">
        <v>0</v>
      </c>
      <c r="AH57" s="64">
        <v>0</v>
      </c>
      <c r="AI57" s="64">
        <f>IF($H57=Table5[[#Headers],[Industrial Bio waste Boiler]],1,0)</f>
        <v>0</v>
      </c>
      <c r="AJ57" s="64">
        <f>IF($H57=Table5[[#Headers],[Industrial Bio waste CHP]],1,0)</f>
        <v>0</v>
      </c>
      <c r="AK57" s="64">
        <f>IF($H57=Table5[[#Headers],[Industrial Bio waste Furnace]],1,0)</f>
        <v>0</v>
      </c>
      <c r="AL57" s="64">
        <f>IF($H57=Table5[[#Headers],[Industrial Bio waste Cement/Lime Kiln]],1,0)</f>
        <v>0</v>
      </c>
      <c r="AM57" s="64">
        <f>IF($H57=Table5[[#Headers],[Industrial Bio waste Dryer]],1,0)</f>
        <v>0</v>
      </c>
      <c r="AN57" s="64">
        <f>IF($H57=Table5[[#Headers],[Industrial Bio waste Other Kiln]],1,0)</f>
        <v>0</v>
      </c>
      <c r="AO57" s="64">
        <f>IF($H57=Table5[[#Headers],[Industrial Bio waste Oven]],1,0)</f>
        <v>0</v>
      </c>
      <c r="AP57" s="64">
        <f>IF($H57=Table5[[#Headers],[Industrial Non-bio waste Boiler]],1,0)</f>
        <v>0</v>
      </c>
      <c r="AQ57" s="64">
        <f>IF($H57=Table5[[#Headers],[Industrial Non-bio waste CHP]],1,0)</f>
        <v>1</v>
      </c>
      <c r="AR57" s="64">
        <f>IF($H57=Table5[[#Headers],[Industrial Non-bio waste Furnace]],1,0)</f>
        <v>0</v>
      </c>
      <c r="AS57" s="64">
        <f>IF($H57=Table5[[#Headers],[Industrial Non-bio waste Cement/Lime Kiln]],1,0)</f>
        <v>0</v>
      </c>
      <c r="AT57" s="64">
        <f>IF($H57=Table5[[#Headers],[Industrial Non-bio waste Dryer]],1,0)</f>
        <v>0</v>
      </c>
      <c r="AU57" s="64">
        <f>IF($H57=Table5[[#Headers],[Industrial Non-bio waste Other Kiln]],1,0)</f>
        <v>0</v>
      </c>
      <c r="AV57" s="64">
        <f>IF($H57=Table5[[#Headers],[Industrial Non-bio waste Oven]],1,0)</f>
        <v>0</v>
      </c>
      <c r="AW57" s="64">
        <f>IF($H57=Table5[[#Headers],[Industrial Bio fuel Boiler]],1,0)</f>
        <v>0</v>
      </c>
      <c r="AX57" s="64">
        <f>IF($H57=Table5[[#Headers],[Industrial Bio fuel CHP]],1,0)</f>
        <v>0</v>
      </c>
      <c r="AY57" s="64">
        <f>IF($H57=Table5[[#Headers],[Industrial Bio fuel Furnace]],1,0)</f>
        <v>0</v>
      </c>
      <c r="AZ57" s="64">
        <f>IF($H57=Table5[[#Headers],[Industrial Bio fuel Cement/Lime Kiln]],1,0)</f>
        <v>0</v>
      </c>
      <c r="BA57" s="64">
        <f>IF($H57=Table5[[#Headers],[Industrial Bio fuel Dryer]],1,0)</f>
        <v>0</v>
      </c>
      <c r="BB57" s="64">
        <f>IF($H57=Table5[[#Headers],[Industrial Bio fuel Other Kiln]],1,0)</f>
        <v>0</v>
      </c>
      <c r="BC57" s="64">
        <f>IF($H57=Table5[[#Headers],[Industrial Bio fuel Oven]],1,0)</f>
        <v>0</v>
      </c>
      <c r="BD57" s="64">
        <f>IF($H57=Table5[[#Headers],[Industrial Solid Fuels Boiler]],1,0)</f>
        <v>0</v>
      </c>
      <c r="BE57" s="64">
        <f>IF($H57=Table5[[#Headers],[Industrial Solid Fuels CHP]],1,0)</f>
        <v>0</v>
      </c>
      <c r="BF57" s="64">
        <f>IF($H57=Table5[[#Headers],[Industrial Solid Fuels Furnace]],1,0)</f>
        <v>0</v>
      </c>
      <c r="BG57" s="64">
        <f>IF($H57=Table5[[#Headers],[Industrial Solid Fuels Cement/Lime Kiln]],1,0)</f>
        <v>0</v>
      </c>
      <c r="BH57" s="64">
        <f>IF($H57=Table5[[#Headers],[Industrial Solid Fuels Dryer]],1,0)</f>
        <v>0</v>
      </c>
      <c r="BI57" s="64">
        <f>IF($H57=Table5[[#Headers],[Industrial Solid Fuels Other Kiln]],1,0)</f>
        <v>0</v>
      </c>
      <c r="BJ57" s="64">
        <f>IF($H57=Table5[[#Headers],[Industrial Solid Fuels Oven]],1,0)</f>
        <v>0</v>
      </c>
      <c r="BK57" s="64">
        <f>IF($H57=Table5[[#Headers],[Industrial Oil Boiler]],1,0)</f>
        <v>0</v>
      </c>
      <c r="BL57" s="64">
        <f>IF($H57=Table5[[#Headers],[Industrial Oil CHP]],1,0)</f>
        <v>0</v>
      </c>
      <c r="BM57" s="64">
        <f>IF($H57=Table5[[#Headers],[Industrial Oil Furnace]],1,0)</f>
        <v>0</v>
      </c>
      <c r="BN57" s="64">
        <f>IF($H57=Table5[[#Headers],[Industrial Oil Cement/Lime Kiln]],1,0)</f>
        <v>0</v>
      </c>
      <c r="BO57" s="64">
        <f>IF($H57=Table5[[#Headers],[Industrial Oil Dryer]],1,0)</f>
        <v>0</v>
      </c>
      <c r="BP57" s="64">
        <f>IF($H57=Table5[[#Headers],[Industrial Oil Other Kiln]],1,0)</f>
        <v>0</v>
      </c>
      <c r="BQ57" s="64">
        <f>IF($H57=Table5[[#Headers],[Industrial Oil Oven]],1,0)</f>
        <v>0</v>
      </c>
      <c r="BR57" s="64">
        <f>IF($H57=Table5[[#Headers],[Industrial Gas Boiler]],1,0)</f>
        <v>0</v>
      </c>
      <c r="BS57" s="64">
        <f>IF($H57=Table5[[#Headers],[Industrial Gas CHP]],1,0)</f>
        <v>0</v>
      </c>
      <c r="BT57" s="64">
        <f>IF($H57=Table5[[#Headers],[Industrial Gas Furnace]],1,0)</f>
        <v>0</v>
      </c>
      <c r="BU57" s="64">
        <f>IF($H57=Table5[[#Headers],[Industrial Gas Cement/Lime Kiln]],1,0)</f>
        <v>0</v>
      </c>
      <c r="BV57" s="64">
        <f>IF($H57=Table5[[#Headers],[Industrial Gas Dryer]],1,0)</f>
        <v>0</v>
      </c>
      <c r="BW57" s="64">
        <f>IF($H57=Table5[[#Headers],[Industrial Gas Other Kiln]],1,0)</f>
        <v>0</v>
      </c>
      <c r="BX57" s="64">
        <f>IF($H57=Table5[[#Headers],[Industrial Gas Oven]],1,0)</f>
        <v>0</v>
      </c>
    </row>
    <row r="58" spans="2:76" x14ac:dyDescent="0.25">
      <c r="B58">
        <v>334</v>
      </c>
      <c r="C58" t="s">
        <v>453</v>
      </c>
      <c r="D58" t="s">
        <v>588</v>
      </c>
      <c r="E58" t="s">
        <v>583</v>
      </c>
      <c r="H58" t="s">
        <v>532</v>
      </c>
      <c r="I58" t="s">
        <v>479</v>
      </c>
      <c r="J58" s="64">
        <v>0</v>
      </c>
      <c r="K58" s="64">
        <v>0</v>
      </c>
      <c r="L58" s="64">
        <v>0</v>
      </c>
      <c r="M58" s="64">
        <v>0</v>
      </c>
      <c r="N58" s="64">
        <v>0</v>
      </c>
      <c r="O58" s="64">
        <v>0</v>
      </c>
      <c r="P58" s="64">
        <v>0</v>
      </c>
      <c r="Q58" s="64">
        <v>0</v>
      </c>
      <c r="R58" s="64">
        <v>0</v>
      </c>
      <c r="S58" s="64">
        <v>0</v>
      </c>
      <c r="T58" s="64">
        <v>0</v>
      </c>
      <c r="U58" s="64">
        <v>0</v>
      </c>
      <c r="V58" s="64">
        <v>0</v>
      </c>
      <c r="W58" s="64">
        <v>1</v>
      </c>
      <c r="X58" s="64">
        <v>1</v>
      </c>
      <c r="Y58" s="64">
        <v>0</v>
      </c>
      <c r="Z58" s="64">
        <v>0</v>
      </c>
      <c r="AA58" s="64">
        <v>0</v>
      </c>
      <c r="AB58" s="64">
        <v>0</v>
      </c>
      <c r="AC58" s="64">
        <v>0</v>
      </c>
      <c r="AD58" s="64">
        <v>0</v>
      </c>
      <c r="AE58" s="64">
        <v>0</v>
      </c>
      <c r="AF58" s="64">
        <v>0</v>
      </c>
      <c r="AG58" s="64">
        <v>0</v>
      </c>
      <c r="AH58" s="64">
        <v>0</v>
      </c>
      <c r="AI58" s="64">
        <f>IF($H58=Table5[[#Headers],[Industrial Bio waste Boiler]],1,0)</f>
        <v>0</v>
      </c>
      <c r="AJ58" s="64">
        <f>IF($H58=Table5[[#Headers],[Industrial Bio waste CHP]],1,0)</f>
        <v>0</v>
      </c>
      <c r="AK58" s="64">
        <f>IF($H58=Table5[[#Headers],[Industrial Bio waste Furnace]],1,0)</f>
        <v>0</v>
      </c>
      <c r="AL58" s="64">
        <f>IF($H58=Table5[[#Headers],[Industrial Bio waste Cement/Lime Kiln]],1,0)</f>
        <v>0</v>
      </c>
      <c r="AM58" s="64">
        <f>IF($H58=Table5[[#Headers],[Industrial Bio waste Dryer]],1,0)</f>
        <v>0</v>
      </c>
      <c r="AN58" s="64">
        <f>IF($H58=Table5[[#Headers],[Industrial Bio waste Other Kiln]],1,0)</f>
        <v>0</v>
      </c>
      <c r="AO58" s="64">
        <f>IF($H58=Table5[[#Headers],[Industrial Bio waste Oven]],1,0)</f>
        <v>0</v>
      </c>
      <c r="AP58" s="64">
        <f>IF($H58=Table5[[#Headers],[Industrial Non-bio waste Boiler]],1,0)</f>
        <v>0</v>
      </c>
      <c r="AQ58" s="64">
        <f>IF($H58=Table5[[#Headers],[Industrial Non-bio waste CHP]],1,0)</f>
        <v>0</v>
      </c>
      <c r="AR58" s="64">
        <f>IF($H58=Table5[[#Headers],[Industrial Non-bio waste Furnace]],1,0)</f>
        <v>0</v>
      </c>
      <c r="AS58" s="64">
        <f>IF($H58=Table5[[#Headers],[Industrial Non-bio waste Cement/Lime Kiln]],1,0)</f>
        <v>0</v>
      </c>
      <c r="AT58" s="64">
        <f>IF($H58=Table5[[#Headers],[Industrial Non-bio waste Dryer]],1,0)</f>
        <v>0</v>
      </c>
      <c r="AU58" s="64">
        <f>IF($H58=Table5[[#Headers],[Industrial Non-bio waste Other Kiln]],1,0)</f>
        <v>0</v>
      </c>
      <c r="AV58" s="64">
        <f>IF($H58=Table5[[#Headers],[Industrial Non-bio waste Oven]],1,0)</f>
        <v>1</v>
      </c>
      <c r="AW58" s="64">
        <f>IF($H58=Table5[[#Headers],[Industrial Bio fuel Boiler]],1,0)</f>
        <v>0</v>
      </c>
      <c r="AX58" s="64">
        <f>IF($H58=Table5[[#Headers],[Industrial Bio fuel CHP]],1,0)</f>
        <v>0</v>
      </c>
      <c r="AY58" s="64">
        <f>IF($H58=Table5[[#Headers],[Industrial Bio fuel Furnace]],1,0)</f>
        <v>0</v>
      </c>
      <c r="AZ58" s="64">
        <f>IF($H58=Table5[[#Headers],[Industrial Bio fuel Cement/Lime Kiln]],1,0)</f>
        <v>0</v>
      </c>
      <c r="BA58" s="64">
        <f>IF($H58=Table5[[#Headers],[Industrial Bio fuel Dryer]],1,0)</f>
        <v>0</v>
      </c>
      <c r="BB58" s="64">
        <f>IF($H58=Table5[[#Headers],[Industrial Bio fuel Other Kiln]],1,0)</f>
        <v>0</v>
      </c>
      <c r="BC58" s="64">
        <f>IF($H58=Table5[[#Headers],[Industrial Bio fuel Oven]],1,0)</f>
        <v>0</v>
      </c>
      <c r="BD58" s="64">
        <f>IF($H58=Table5[[#Headers],[Industrial Solid Fuels Boiler]],1,0)</f>
        <v>0</v>
      </c>
      <c r="BE58" s="64">
        <f>IF($H58=Table5[[#Headers],[Industrial Solid Fuels CHP]],1,0)</f>
        <v>0</v>
      </c>
      <c r="BF58" s="64">
        <f>IF($H58=Table5[[#Headers],[Industrial Solid Fuels Furnace]],1,0)</f>
        <v>0</v>
      </c>
      <c r="BG58" s="64">
        <f>IF($H58=Table5[[#Headers],[Industrial Solid Fuels Cement/Lime Kiln]],1,0)</f>
        <v>0</v>
      </c>
      <c r="BH58" s="64">
        <f>IF($H58=Table5[[#Headers],[Industrial Solid Fuels Dryer]],1,0)</f>
        <v>0</v>
      </c>
      <c r="BI58" s="64">
        <f>IF($H58=Table5[[#Headers],[Industrial Solid Fuels Other Kiln]],1,0)</f>
        <v>0</v>
      </c>
      <c r="BJ58" s="64">
        <f>IF($H58=Table5[[#Headers],[Industrial Solid Fuels Oven]],1,0)</f>
        <v>0</v>
      </c>
      <c r="BK58" s="64">
        <f>IF($H58=Table5[[#Headers],[Industrial Oil Boiler]],1,0)</f>
        <v>0</v>
      </c>
      <c r="BL58" s="64">
        <f>IF($H58=Table5[[#Headers],[Industrial Oil CHP]],1,0)</f>
        <v>0</v>
      </c>
      <c r="BM58" s="64">
        <f>IF($H58=Table5[[#Headers],[Industrial Oil Furnace]],1,0)</f>
        <v>0</v>
      </c>
      <c r="BN58" s="64">
        <f>IF($H58=Table5[[#Headers],[Industrial Oil Cement/Lime Kiln]],1,0)</f>
        <v>0</v>
      </c>
      <c r="BO58" s="64">
        <f>IF($H58=Table5[[#Headers],[Industrial Oil Dryer]],1,0)</f>
        <v>0</v>
      </c>
      <c r="BP58" s="64">
        <f>IF($H58=Table5[[#Headers],[Industrial Oil Other Kiln]],1,0)</f>
        <v>0</v>
      </c>
      <c r="BQ58" s="64">
        <f>IF($H58=Table5[[#Headers],[Industrial Oil Oven]],1,0)</f>
        <v>0</v>
      </c>
      <c r="BR58" s="64">
        <f>IF($H58=Table5[[#Headers],[Industrial Gas Boiler]],1,0)</f>
        <v>0</v>
      </c>
      <c r="BS58" s="64">
        <f>IF($H58=Table5[[#Headers],[Industrial Gas CHP]],1,0)</f>
        <v>0</v>
      </c>
      <c r="BT58" s="64">
        <f>IF($H58=Table5[[#Headers],[Industrial Gas Furnace]],1,0)</f>
        <v>0</v>
      </c>
      <c r="BU58" s="64">
        <f>IF($H58=Table5[[#Headers],[Industrial Gas Cement/Lime Kiln]],1,0)</f>
        <v>0</v>
      </c>
      <c r="BV58" s="64">
        <f>IF($H58=Table5[[#Headers],[Industrial Gas Dryer]],1,0)</f>
        <v>0</v>
      </c>
      <c r="BW58" s="64">
        <f>IF($H58=Table5[[#Headers],[Industrial Gas Other Kiln]],1,0)</f>
        <v>0</v>
      </c>
      <c r="BX58" s="64">
        <f>IF($H58=Table5[[#Headers],[Industrial Gas Oven]],1,0)</f>
        <v>0</v>
      </c>
    </row>
    <row r="59" spans="2:76" x14ac:dyDescent="0.25">
      <c r="B59">
        <v>335</v>
      </c>
      <c r="C59" t="s">
        <v>453</v>
      </c>
      <c r="D59" t="s">
        <v>588</v>
      </c>
      <c r="E59" t="s">
        <v>583</v>
      </c>
      <c r="H59" t="s">
        <v>526</v>
      </c>
      <c r="I59" t="s">
        <v>479</v>
      </c>
      <c r="J59" s="64">
        <v>0</v>
      </c>
      <c r="K59" s="64">
        <v>0</v>
      </c>
      <c r="L59" s="64">
        <v>0</v>
      </c>
      <c r="M59" s="64">
        <v>0</v>
      </c>
      <c r="N59" s="64">
        <v>0</v>
      </c>
      <c r="O59" s="64">
        <v>0</v>
      </c>
      <c r="P59" s="64">
        <v>0</v>
      </c>
      <c r="Q59" s="64">
        <v>0</v>
      </c>
      <c r="R59" s="64">
        <v>0</v>
      </c>
      <c r="S59" s="64">
        <v>0</v>
      </c>
      <c r="T59" s="64">
        <v>0</v>
      </c>
      <c r="U59" s="64">
        <v>0</v>
      </c>
      <c r="V59" s="64">
        <v>0</v>
      </c>
      <c r="W59" s="64">
        <v>0</v>
      </c>
      <c r="X59" s="64">
        <v>0</v>
      </c>
      <c r="Y59" s="64">
        <v>0</v>
      </c>
      <c r="Z59" s="64">
        <v>0</v>
      </c>
      <c r="AA59" s="64">
        <v>1</v>
      </c>
      <c r="AB59" s="64">
        <v>1</v>
      </c>
      <c r="AC59" s="64">
        <v>0</v>
      </c>
      <c r="AD59" s="64">
        <v>0</v>
      </c>
      <c r="AE59" s="64">
        <v>0</v>
      </c>
      <c r="AF59" s="64">
        <v>0</v>
      </c>
      <c r="AG59" s="64">
        <v>0</v>
      </c>
      <c r="AH59" s="64">
        <v>0</v>
      </c>
      <c r="AI59" s="64">
        <f>IF($H59=Table5[[#Headers],[Industrial Bio waste Boiler]],1,0)</f>
        <v>0</v>
      </c>
      <c r="AJ59" s="64">
        <f>IF($H59=Table5[[#Headers],[Industrial Bio waste CHP]],1,0)</f>
        <v>0</v>
      </c>
      <c r="AK59" s="64">
        <f>IF($H59=Table5[[#Headers],[Industrial Bio waste Furnace]],1,0)</f>
        <v>0</v>
      </c>
      <c r="AL59" s="64">
        <f>IF($H59=Table5[[#Headers],[Industrial Bio waste Cement/Lime Kiln]],1,0)</f>
        <v>0</v>
      </c>
      <c r="AM59" s="64">
        <f>IF($H59=Table5[[#Headers],[Industrial Bio waste Dryer]],1,0)</f>
        <v>0</v>
      </c>
      <c r="AN59" s="64">
        <f>IF($H59=Table5[[#Headers],[Industrial Bio waste Other Kiln]],1,0)</f>
        <v>0</v>
      </c>
      <c r="AO59" s="64">
        <f>IF($H59=Table5[[#Headers],[Industrial Bio waste Oven]],1,0)</f>
        <v>0</v>
      </c>
      <c r="AP59" s="64">
        <f>IF($H59=Table5[[#Headers],[Industrial Non-bio waste Boiler]],1,0)</f>
        <v>0</v>
      </c>
      <c r="AQ59" s="64">
        <f>IF($H59=Table5[[#Headers],[Industrial Non-bio waste CHP]],1,0)</f>
        <v>0</v>
      </c>
      <c r="AR59" s="64">
        <f>IF($H59=Table5[[#Headers],[Industrial Non-bio waste Furnace]],1,0)</f>
        <v>0</v>
      </c>
      <c r="AS59" s="64">
        <f>IF($H59=Table5[[#Headers],[Industrial Non-bio waste Cement/Lime Kiln]],1,0)</f>
        <v>0</v>
      </c>
      <c r="AT59" s="64">
        <f>IF($H59=Table5[[#Headers],[Industrial Non-bio waste Dryer]],1,0)</f>
        <v>1</v>
      </c>
      <c r="AU59" s="64">
        <f>IF($H59=Table5[[#Headers],[Industrial Non-bio waste Other Kiln]],1,0)</f>
        <v>0</v>
      </c>
      <c r="AV59" s="64">
        <f>IF($H59=Table5[[#Headers],[Industrial Non-bio waste Oven]],1,0)</f>
        <v>0</v>
      </c>
      <c r="AW59" s="64">
        <f>IF($H59=Table5[[#Headers],[Industrial Bio fuel Boiler]],1,0)</f>
        <v>0</v>
      </c>
      <c r="AX59" s="64">
        <f>IF($H59=Table5[[#Headers],[Industrial Bio fuel CHP]],1,0)</f>
        <v>0</v>
      </c>
      <c r="AY59" s="64">
        <f>IF($H59=Table5[[#Headers],[Industrial Bio fuel Furnace]],1,0)</f>
        <v>0</v>
      </c>
      <c r="AZ59" s="64">
        <f>IF($H59=Table5[[#Headers],[Industrial Bio fuel Cement/Lime Kiln]],1,0)</f>
        <v>0</v>
      </c>
      <c r="BA59" s="64">
        <f>IF($H59=Table5[[#Headers],[Industrial Bio fuel Dryer]],1,0)</f>
        <v>0</v>
      </c>
      <c r="BB59" s="64">
        <f>IF($H59=Table5[[#Headers],[Industrial Bio fuel Other Kiln]],1,0)</f>
        <v>0</v>
      </c>
      <c r="BC59" s="64">
        <f>IF($H59=Table5[[#Headers],[Industrial Bio fuel Oven]],1,0)</f>
        <v>0</v>
      </c>
      <c r="BD59" s="64">
        <f>IF($H59=Table5[[#Headers],[Industrial Solid Fuels Boiler]],1,0)</f>
        <v>0</v>
      </c>
      <c r="BE59" s="64">
        <f>IF($H59=Table5[[#Headers],[Industrial Solid Fuels CHP]],1,0)</f>
        <v>0</v>
      </c>
      <c r="BF59" s="64">
        <f>IF($H59=Table5[[#Headers],[Industrial Solid Fuels Furnace]],1,0)</f>
        <v>0</v>
      </c>
      <c r="BG59" s="64">
        <f>IF($H59=Table5[[#Headers],[Industrial Solid Fuels Cement/Lime Kiln]],1,0)</f>
        <v>0</v>
      </c>
      <c r="BH59" s="64">
        <f>IF($H59=Table5[[#Headers],[Industrial Solid Fuels Dryer]],1,0)</f>
        <v>0</v>
      </c>
      <c r="BI59" s="64">
        <f>IF($H59=Table5[[#Headers],[Industrial Solid Fuels Other Kiln]],1,0)</f>
        <v>0</v>
      </c>
      <c r="BJ59" s="64">
        <f>IF($H59=Table5[[#Headers],[Industrial Solid Fuels Oven]],1,0)</f>
        <v>0</v>
      </c>
      <c r="BK59" s="64">
        <f>IF($H59=Table5[[#Headers],[Industrial Oil Boiler]],1,0)</f>
        <v>0</v>
      </c>
      <c r="BL59" s="64">
        <f>IF($H59=Table5[[#Headers],[Industrial Oil CHP]],1,0)</f>
        <v>0</v>
      </c>
      <c r="BM59" s="64">
        <f>IF($H59=Table5[[#Headers],[Industrial Oil Furnace]],1,0)</f>
        <v>0</v>
      </c>
      <c r="BN59" s="64">
        <f>IF($H59=Table5[[#Headers],[Industrial Oil Cement/Lime Kiln]],1,0)</f>
        <v>0</v>
      </c>
      <c r="BO59" s="64">
        <f>IF($H59=Table5[[#Headers],[Industrial Oil Dryer]],1,0)</f>
        <v>0</v>
      </c>
      <c r="BP59" s="64">
        <f>IF($H59=Table5[[#Headers],[Industrial Oil Other Kiln]],1,0)</f>
        <v>0</v>
      </c>
      <c r="BQ59" s="64">
        <f>IF($H59=Table5[[#Headers],[Industrial Oil Oven]],1,0)</f>
        <v>0</v>
      </c>
      <c r="BR59" s="64">
        <f>IF($H59=Table5[[#Headers],[Industrial Gas Boiler]],1,0)</f>
        <v>0</v>
      </c>
      <c r="BS59" s="64">
        <f>IF($H59=Table5[[#Headers],[Industrial Gas CHP]],1,0)</f>
        <v>0</v>
      </c>
      <c r="BT59" s="64">
        <f>IF($H59=Table5[[#Headers],[Industrial Gas Furnace]],1,0)</f>
        <v>0</v>
      </c>
      <c r="BU59" s="64">
        <f>IF($H59=Table5[[#Headers],[Industrial Gas Cement/Lime Kiln]],1,0)</f>
        <v>0</v>
      </c>
      <c r="BV59" s="64">
        <f>IF($H59=Table5[[#Headers],[Industrial Gas Dryer]],1,0)</f>
        <v>0</v>
      </c>
      <c r="BW59" s="64">
        <f>IF($H59=Table5[[#Headers],[Industrial Gas Other Kiln]],1,0)</f>
        <v>0</v>
      </c>
      <c r="BX59" s="64">
        <f>IF($H59=Table5[[#Headers],[Industrial Gas Oven]],1,0)</f>
        <v>0</v>
      </c>
    </row>
    <row r="60" spans="2:76" x14ac:dyDescent="0.25">
      <c r="B60">
        <v>336</v>
      </c>
      <c r="C60" t="s">
        <v>453</v>
      </c>
      <c r="D60" t="s">
        <v>589</v>
      </c>
      <c r="E60" t="s">
        <v>583</v>
      </c>
      <c r="H60" t="s">
        <v>520</v>
      </c>
      <c r="I60" t="s">
        <v>479</v>
      </c>
      <c r="J60" s="64">
        <v>0</v>
      </c>
      <c r="K60" s="64">
        <v>1</v>
      </c>
      <c r="L60" s="64">
        <v>1</v>
      </c>
      <c r="M60" s="64">
        <v>0</v>
      </c>
      <c r="N60" s="64">
        <v>0</v>
      </c>
      <c r="O60" s="64">
        <v>0</v>
      </c>
      <c r="P60" s="64">
        <v>0</v>
      </c>
      <c r="Q60" s="64">
        <v>0</v>
      </c>
      <c r="R60" s="64">
        <v>0</v>
      </c>
      <c r="S60" s="64">
        <v>0</v>
      </c>
      <c r="T60" s="64">
        <v>0</v>
      </c>
      <c r="U60" s="64">
        <v>0</v>
      </c>
      <c r="V60" s="64">
        <v>0</v>
      </c>
      <c r="W60" s="64">
        <v>0</v>
      </c>
      <c r="X60" s="64">
        <v>0</v>
      </c>
      <c r="Y60" s="64">
        <v>0</v>
      </c>
      <c r="Z60" s="64">
        <v>0</v>
      </c>
      <c r="AA60" s="64">
        <v>0</v>
      </c>
      <c r="AB60" s="64">
        <v>0</v>
      </c>
      <c r="AC60" s="64">
        <v>0</v>
      </c>
      <c r="AD60" s="64">
        <v>0</v>
      </c>
      <c r="AE60" s="64">
        <v>0</v>
      </c>
      <c r="AF60" s="64">
        <v>0</v>
      </c>
      <c r="AG60" s="64">
        <v>0</v>
      </c>
      <c r="AH60" s="64">
        <v>0</v>
      </c>
      <c r="AI60" s="64">
        <f>IF($H60=Table5[[#Headers],[Industrial Bio waste Boiler]],1,0)</f>
        <v>0</v>
      </c>
      <c r="AJ60" s="64">
        <f>IF($H60=Table5[[#Headers],[Industrial Bio waste CHP]],1,0)</f>
        <v>0</v>
      </c>
      <c r="AK60" s="64">
        <f>IF($H60=Table5[[#Headers],[Industrial Bio waste Furnace]],1,0)</f>
        <v>0</v>
      </c>
      <c r="AL60" s="64">
        <f>IF($H60=Table5[[#Headers],[Industrial Bio waste Cement/Lime Kiln]],1,0)</f>
        <v>0</v>
      </c>
      <c r="AM60" s="64">
        <f>IF($H60=Table5[[#Headers],[Industrial Bio waste Dryer]],1,0)</f>
        <v>0</v>
      </c>
      <c r="AN60" s="64">
        <f>IF($H60=Table5[[#Headers],[Industrial Bio waste Other Kiln]],1,0)</f>
        <v>0</v>
      </c>
      <c r="AO60" s="64">
        <f>IF($H60=Table5[[#Headers],[Industrial Bio waste Oven]],1,0)</f>
        <v>0</v>
      </c>
      <c r="AP60" s="64">
        <f>IF($H60=Table5[[#Headers],[Industrial Non-bio waste Boiler]],1,0)</f>
        <v>0</v>
      </c>
      <c r="AQ60" s="64">
        <f>IF($H60=Table5[[#Headers],[Industrial Non-bio waste CHP]],1,0)</f>
        <v>0</v>
      </c>
      <c r="AR60" s="64">
        <f>IF($H60=Table5[[#Headers],[Industrial Non-bio waste Furnace]],1,0)</f>
        <v>0</v>
      </c>
      <c r="AS60" s="64">
        <f>IF($H60=Table5[[#Headers],[Industrial Non-bio waste Cement/Lime Kiln]],1,0)</f>
        <v>1</v>
      </c>
      <c r="AT60" s="64">
        <f>IF($H60=Table5[[#Headers],[Industrial Non-bio waste Dryer]],1,0)</f>
        <v>0</v>
      </c>
      <c r="AU60" s="64">
        <f>IF($H60=Table5[[#Headers],[Industrial Non-bio waste Other Kiln]],1,0)</f>
        <v>0</v>
      </c>
      <c r="AV60" s="64">
        <f>IF($H60=Table5[[#Headers],[Industrial Non-bio waste Oven]],1,0)</f>
        <v>0</v>
      </c>
      <c r="AW60" s="64">
        <f>IF($H60=Table5[[#Headers],[Industrial Bio fuel Boiler]],1,0)</f>
        <v>0</v>
      </c>
      <c r="AX60" s="64">
        <f>IF($H60=Table5[[#Headers],[Industrial Bio fuel CHP]],1,0)</f>
        <v>0</v>
      </c>
      <c r="AY60" s="64">
        <f>IF($H60=Table5[[#Headers],[Industrial Bio fuel Furnace]],1,0)</f>
        <v>0</v>
      </c>
      <c r="AZ60" s="64">
        <f>IF($H60=Table5[[#Headers],[Industrial Bio fuel Cement/Lime Kiln]],1,0)</f>
        <v>0</v>
      </c>
      <c r="BA60" s="64">
        <f>IF($H60=Table5[[#Headers],[Industrial Bio fuel Dryer]],1,0)</f>
        <v>0</v>
      </c>
      <c r="BB60" s="64">
        <f>IF($H60=Table5[[#Headers],[Industrial Bio fuel Other Kiln]],1,0)</f>
        <v>0</v>
      </c>
      <c r="BC60" s="64">
        <f>IF($H60=Table5[[#Headers],[Industrial Bio fuel Oven]],1,0)</f>
        <v>0</v>
      </c>
      <c r="BD60" s="64">
        <f>IF($H60=Table5[[#Headers],[Industrial Solid Fuels Boiler]],1,0)</f>
        <v>0</v>
      </c>
      <c r="BE60" s="64">
        <f>IF($H60=Table5[[#Headers],[Industrial Solid Fuels CHP]],1,0)</f>
        <v>0</v>
      </c>
      <c r="BF60" s="64">
        <f>IF($H60=Table5[[#Headers],[Industrial Solid Fuels Furnace]],1,0)</f>
        <v>0</v>
      </c>
      <c r="BG60" s="64">
        <f>IF($H60=Table5[[#Headers],[Industrial Solid Fuels Cement/Lime Kiln]],1,0)</f>
        <v>0</v>
      </c>
      <c r="BH60" s="64">
        <f>IF($H60=Table5[[#Headers],[Industrial Solid Fuels Dryer]],1,0)</f>
        <v>0</v>
      </c>
      <c r="BI60" s="64">
        <f>IF($H60=Table5[[#Headers],[Industrial Solid Fuels Other Kiln]],1,0)</f>
        <v>0</v>
      </c>
      <c r="BJ60" s="64">
        <f>IF($H60=Table5[[#Headers],[Industrial Solid Fuels Oven]],1,0)</f>
        <v>0</v>
      </c>
      <c r="BK60" s="64">
        <f>IF($H60=Table5[[#Headers],[Industrial Oil Boiler]],1,0)</f>
        <v>0</v>
      </c>
      <c r="BL60" s="64">
        <f>IF($H60=Table5[[#Headers],[Industrial Oil CHP]],1,0)</f>
        <v>0</v>
      </c>
      <c r="BM60" s="64">
        <f>IF($H60=Table5[[#Headers],[Industrial Oil Furnace]],1,0)</f>
        <v>0</v>
      </c>
      <c r="BN60" s="64">
        <f>IF($H60=Table5[[#Headers],[Industrial Oil Cement/Lime Kiln]],1,0)</f>
        <v>0</v>
      </c>
      <c r="BO60" s="64">
        <f>IF($H60=Table5[[#Headers],[Industrial Oil Dryer]],1,0)</f>
        <v>0</v>
      </c>
      <c r="BP60" s="64">
        <f>IF($H60=Table5[[#Headers],[Industrial Oil Other Kiln]],1,0)</f>
        <v>0</v>
      </c>
      <c r="BQ60" s="64">
        <f>IF($H60=Table5[[#Headers],[Industrial Oil Oven]],1,0)</f>
        <v>0</v>
      </c>
      <c r="BR60" s="64">
        <f>IF($H60=Table5[[#Headers],[Industrial Gas Boiler]],1,0)</f>
        <v>0</v>
      </c>
      <c r="BS60" s="64">
        <f>IF($H60=Table5[[#Headers],[Industrial Gas CHP]],1,0)</f>
        <v>0</v>
      </c>
      <c r="BT60" s="64">
        <f>IF($H60=Table5[[#Headers],[Industrial Gas Furnace]],1,0)</f>
        <v>0</v>
      </c>
      <c r="BU60" s="64">
        <f>IF($H60=Table5[[#Headers],[Industrial Gas Cement/Lime Kiln]],1,0)</f>
        <v>0</v>
      </c>
      <c r="BV60" s="64">
        <f>IF($H60=Table5[[#Headers],[Industrial Gas Dryer]],1,0)</f>
        <v>0</v>
      </c>
      <c r="BW60" s="64">
        <f>IF($H60=Table5[[#Headers],[Industrial Gas Other Kiln]],1,0)</f>
        <v>0</v>
      </c>
      <c r="BX60" s="64">
        <f>IF($H60=Table5[[#Headers],[Industrial Gas Oven]],1,0)</f>
        <v>0</v>
      </c>
    </row>
    <row r="61" spans="2:76" x14ac:dyDescent="0.25">
      <c r="B61">
        <v>337</v>
      </c>
      <c r="C61" t="s">
        <v>453</v>
      </c>
      <c r="D61" t="s">
        <v>589</v>
      </c>
      <c r="E61" t="s">
        <v>583</v>
      </c>
      <c r="H61" t="s">
        <v>530</v>
      </c>
      <c r="I61" t="s">
        <v>479</v>
      </c>
      <c r="J61" s="64">
        <v>0</v>
      </c>
      <c r="K61" s="64">
        <v>0</v>
      </c>
      <c r="L61" s="64">
        <v>0</v>
      </c>
      <c r="M61" s="64">
        <v>1</v>
      </c>
      <c r="N61" s="64">
        <v>1</v>
      </c>
      <c r="O61" s="64">
        <v>0</v>
      </c>
      <c r="P61" s="64">
        <v>0</v>
      </c>
      <c r="Q61" s="64">
        <v>0</v>
      </c>
      <c r="R61" s="64">
        <v>0</v>
      </c>
      <c r="S61" s="64">
        <v>0</v>
      </c>
      <c r="T61" s="64">
        <v>0</v>
      </c>
      <c r="U61" s="64">
        <v>0</v>
      </c>
      <c r="V61" s="64">
        <v>0</v>
      </c>
      <c r="W61" s="64">
        <v>0</v>
      </c>
      <c r="X61" s="64">
        <v>0</v>
      </c>
      <c r="Y61" s="64">
        <v>0</v>
      </c>
      <c r="Z61" s="64">
        <v>0</v>
      </c>
      <c r="AA61" s="64">
        <v>0</v>
      </c>
      <c r="AB61" s="64">
        <v>0</v>
      </c>
      <c r="AC61" s="64">
        <v>0</v>
      </c>
      <c r="AD61" s="64">
        <v>0</v>
      </c>
      <c r="AE61" s="64">
        <v>0</v>
      </c>
      <c r="AF61" s="64">
        <v>0</v>
      </c>
      <c r="AG61" s="64">
        <v>0</v>
      </c>
      <c r="AH61" s="64">
        <v>0</v>
      </c>
      <c r="AI61" s="64">
        <f>IF($H61=Table5[[#Headers],[Industrial Bio waste Boiler]],1,0)</f>
        <v>0</v>
      </c>
      <c r="AJ61" s="64">
        <f>IF($H61=Table5[[#Headers],[Industrial Bio waste CHP]],1,0)</f>
        <v>0</v>
      </c>
      <c r="AK61" s="64">
        <f>IF($H61=Table5[[#Headers],[Industrial Bio waste Furnace]],1,0)</f>
        <v>0</v>
      </c>
      <c r="AL61" s="64">
        <f>IF($H61=Table5[[#Headers],[Industrial Bio waste Cement/Lime Kiln]],1,0)</f>
        <v>0</v>
      </c>
      <c r="AM61" s="64">
        <f>IF($H61=Table5[[#Headers],[Industrial Bio waste Dryer]],1,0)</f>
        <v>0</v>
      </c>
      <c r="AN61" s="64">
        <f>IF($H61=Table5[[#Headers],[Industrial Bio waste Other Kiln]],1,0)</f>
        <v>0</v>
      </c>
      <c r="AO61" s="64">
        <f>IF($H61=Table5[[#Headers],[Industrial Bio waste Oven]],1,0)</f>
        <v>0</v>
      </c>
      <c r="AP61" s="64">
        <f>IF($H61=Table5[[#Headers],[Industrial Non-bio waste Boiler]],1,0)</f>
        <v>0</v>
      </c>
      <c r="AQ61" s="64">
        <f>IF($H61=Table5[[#Headers],[Industrial Non-bio waste CHP]],1,0)</f>
        <v>0</v>
      </c>
      <c r="AR61" s="64">
        <f>IF($H61=Table5[[#Headers],[Industrial Non-bio waste Furnace]],1,0)</f>
        <v>0</v>
      </c>
      <c r="AS61" s="64">
        <f>IF($H61=Table5[[#Headers],[Industrial Non-bio waste Cement/Lime Kiln]],1,0)</f>
        <v>0</v>
      </c>
      <c r="AT61" s="64">
        <f>IF($H61=Table5[[#Headers],[Industrial Non-bio waste Dryer]],1,0)</f>
        <v>0</v>
      </c>
      <c r="AU61" s="64">
        <f>IF($H61=Table5[[#Headers],[Industrial Non-bio waste Other Kiln]],1,0)</f>
        <v>1</v>
      </c>
      <c r="AV61" s="64">
        <f>IF($H61=Table5[[#Headers],[Industrial Non-bio waste Oven]],1,0)</f>
        <v>0</v>
      </c>
      <c r="AW61" s="64">
        <f>IF($H61=Table5[[#Headers],[Industrial Bio fuel Boiler]],1,0)</f>
        <v>0</v>
      </c>
      <c r="AX61" s="64">
        <f>IF($H61=Table5[[#Headers],[Industrial Bio fuel CHP]],1,0)</f>
        <v>0</v>
      </c>
      <c r="AY61" s="64">
        <f>IF($H61=Table5[[#Headers],[Industrial Bio fuel Furnace]],1,0)</f>
        <v>0</v>
      </c>
      <c r="AZ61" s="64">
        <f>IF($H61=Table5[[#Headers],[Industrial Bio fuel Cement/Lime Kiln]],1,0)</f>
        <v>0</v>
      </c>
      <c r="BA61" s="64">
        <f>IF($H61=Table5[[#Headers],[Industrial Bio fuel Dryer]],1,0)</f>
        <v>0</v>
      </c>
      <c r="BB61" s="64">
        <f>IF($H61=Table5[[#Headers],[Industrial Bio fuel Other Kiln]],1,0)</f>
        <v>0</v>
      </c>
      <c r="BC61" s="64">
        <f>IF($H61=Table5[[#Headers],[Industrial Bio fuel Oven]],1,0)</f>
        <v>0</v>
      </c>
      <c r="BD61" s="64">
        <f>IF($H61=Table5[[#Headers],[Industrial Solid Fuels Boiler]],1,0)</f>
        <v>0</v>
      </c>
      <c r="BE61" s="64">
        <f>IF($H61=Table5[[#Headers],[Industrial Solid Fuels CHP]],1,0)</f>
        <v>0</v>
      </c>
      <c r="BF61" s="64">
        <f>IF($H61=Table5[[#Headers],[Industrial Solid Fuels Furnace]],1,0)</f>
        <v>0</v>
      </c>
      <c r="BG61" s="64">
        <f>IF($H61=Table5[[#Headers],[Industrial Solid Fuels Cement/Lime Kiln]],1,0)</f>
        <v>0</v>
      </c>
      <c r="BH61" s="64">
        <f>IF($H61=Table5[[#Headers],[Industrial Solid Fuels Dryer]],1,0)</f>
        <v>0</v>
      </c>
      <c r="BI61" s="64">
        <f>IF($H61=Table5[[#Headers],[Industrial Solid Fuels Other Kiln]],1,0)</f>
        <v>0</v>
      </c>
      <c r="BJ61" s="64">
        <f>IF($H61=Table5[[#Headers],[Industrial Solid Fuels Oven]],1,0)</f>
        <v>0</v>
      </c>
      <c r="BK61" s="64">
        <f>IF($H61=Table5[[#Headers],[Industrial Oil Boiler]],1,0)</f>
        <v>0</v>
      </c>
      <c r="BL61" s="64">
        <f>IF($H61=Table5[[#Headers],[Industrial Oil CHP]],1,0)</f>
        <v>0</v>
      </c>
      <c r="BM61" s="64">
        <f>IF($H61=Table5[[#Headers],[Industrial Oil Furnace]],1,0)</f>
        <v>0</v>
      </c>
      <c r="BN61" s="64">
        <f>IF($H61=Table5[[#Headers],[Industrial Oil Cement/Lime Kiln]],1,0)</f>
        <v>0</v>
      </c>
      <c r="BO61" s="64">
        <f>IF($H61=Table5[[#Headers],[Industrial Oil Dryer]],1,0)</f>
        <v>0</v>
      </c>
      <c r="BP61" s="64">
        <f>IF($H61=Table5[[#Headers],[Industrial Oil Other Kiln]],1,0)</f>
        <v>0</v>
      </c>
      <c r="BQ61" s="64">
        <f>IF($H61=Table5[[#Headers],[Industrial Oil Oven]],1,0)</f>
        <v>0</v>
      </c>
      <c r="BR61" s="64">
        <f>IF($H61=Table5[[#Headers],[Industrial Gas Boiler]],1,0)</f>
        <v>0</v>
      </c>
      <c r="BS61" s="64">
        <f>IF($H61=Table5[[#Headers],[Industrial Gas CHP]],1,0)</f>
        <v>0</v>
      </c>
      <c r="BT61" s="64">
        <f>IF($H61=Table5[[#Headers],[Industrial Gas Furnace]],1,0)</f>
        <v>0</v>
      </c>
      <c r="BU61" s="64">
        <f>IF($H61=Table5[[#Headers],[Industrial Gas Cement/Lime Kiln]],1,0)</f>
        <v>0</v>
      </c>
      <c r="BV61" s="64">
        <f>IF($H61=Table5[[#Headers],[Industrial Gas Dryer]],1,0)</f>
        <v>0</v>
      </c>
      <c r="BW61" s="64">
        <f>IF($H61=Table5[[#Headers],[Industrial Gas Other Kiln]],1,0)</f>
        <v>0</v>
      </c>
      <c r="BX61" s="64">
        <f>IF($H61=Table5[[#Headers],[Industrial Gas Oven]],1,0)</f>
        <v>0</v>
      </c>
    </row>
    <row r="62" spans="2:76" x14ac:dyDescent="0.25">
      <c r="B62">
        <v>338</v>
      </c>
      <c r="C62" t="s">
        <v>453</v>
      </c>
      <c r="D62" t="s">
        <v>589</v>
      </c>
      <c r="E62" t="s">
        <v>583</v>
      </c>
      <c r="H62" t="s">
        <v>528</v>
      </c>
      <c r="I62" t="s">
        <v>479</v>
      </c>
      <c r="J62" s="64">
        <v>0</v>
      </c>
      <c r="K62" s="64">
        <v>0</v>
      </c>
      <c r="L62" s="64">
        <v>0</v>
      </c>
      <c r="M62" s="64">
        <v>0</v>
      </c>
      <c r="N62" s="64">
        <v>0</v>
      </c>
      <c r="O62" s="64">
        <v>0</v>
      </c>
      <c r="P62" s="64">
        <v>0</v>
      </c>
      <c r="Q62" s="64">
        <v>0</v>
      </c>
      <c r="R62" s="64">
        <v>0</v>
      </c>
      <c r="S62" s="64">
        <v>0</v>
      </c>
      <c r="T62" s="64">
        <v>0</v>
      </c>
      <c r="U62" s="64">
        <v>0</v>
      </c>
      <c r="V62" s="64">
        <v>0</v>
      </c>
      <c r="W62" s="64">
        <v>0</v>
      </c>
      <c r="X62" s="64">
        <v>0</v>
      </c>
      <c r="Y62" s="64">
        <v>1</v>
      </c>
      <c r="Z62" s="64">
        <v>0</v>
      </c>
      <c r="AA62" s="64">
        <v>0</v>
      </c>
      <c r="AB62" s="64">
        <v>0</v>
      </c>
      <c r="AC62" s="64">
        <v>0</v>
      </c>
      <c r="AD62" s="64">
        <v>0</v>
      </c>
      <c r="AE62" s="64">
        <v>0</v>
      </c>
      <c r="AF62" s="64">
        <v>0</v>
      </c>
      <c r="AG62" s="64">
        <v>0</v>
      </c>
      <c r="AH62" s="64">
        <v>0</v>
      </c>
      <c r="AI62" s="64">
        <f>IF($H62=Table5[[#Headers],[Industrial Bio waste Boiler]],1,0)</f>
        <v>0</v>
      </c>
      <c r="AJ62" s="64">
        <f>IF($H62=Table5[[#Headers],[Industrial Bio waste CHP]],1,0)</f>
        <v>0</v>
      </c>
      <c r="AK62" s="64">
        <f>IF($H62=Table5[[#Headers],[Industrial Bio waste Furnace]],1,0)</f>
        <v>0</v>
      </c>
      <c r="AL62" s="64">
        <f>IF($H62=Table5[[#Headers],[Industrial Bio waste Cement/Lime Kiln]],1,0)</f>
        <v>0</v>
      </c>
      <c r="AM62" s="64">
        <f>IF($H62=Table5[[#Headers],[Industrial Bio waste Dryer]],1,0)</f>
        <v>0</v>
      </c>
      <c r="AN62" s="64">
        <f>IF($H62=Table5[[#Headers],[Industrial Bio waste Other Kiln]],1,0)</f>
        <v>0</v>
      </c>
      <c r="AO62" s="64">
        <f>IF($H62=Table5[[#Headers],[Industrial Bio waste Oven]],1,0)</f>
        <v>0</v>
      </c>
      <c r="AP62" s="64">
        <f>IF($H62=Table5[[#Headers],[Industrial Non-bio waste Boiler]],1,0)</f>
        <v>0</v>
      </c>
      <c r="AQ62" s="64">
        <f>IF($H62=Table5[[#Headers],[Industrial Non-bio waste CHP]],1,0)</f>
        <v>0</v>
      </c>
      <c r="AR62" s="64">
        <f>IF($H62=Table5[[#Headers],[Industrial Non-bio waste Furnace]],1,0)</f>
        <v>1</v>
      </c>
      <c r="AS62" s="64">
        <f>IF($H62=Table5[[#Headers],[Industrial Non-bio waste Cement/Lime Kiln]],1,0)</f>
        <v>0</v>
      </c>
      <c r="AT62" s="64">
        <f>IF($H62=Table5[[#Headers],[Industrial Non-bio waste Dryer]],1,0)</f>
        <v>0</v>
      </c>
      <c r="AU62" s="64">
        <f>IF($H62=Table5[[#Headers],[Industrial Non-bio waste Other Kiln]],1,0)</f>
        <v>0</v>
      </c>
      <c r="AV62" s="64">
        <f>IF($H62=Table5[[#Headers],[Industrial Non-bio waste Oven]],1,0)</f>
        <v>0</v>
      </c>
      <c r="AW62" s="64">
        <f>IF($H62=Table5[[#Headers],[Industrial Bio fuel Boiler]],1,0)</f>
        <v>0</v>
      </c>
      <c r="AX62" s="64">
        <f>IF($H62=Table5[[#Headers],[Industrial Bio fuel CHP]],1,0)</f>
        <v>0</v>
      </c>
      <c r="AY62" s="64">
        <f>IF($H62=Table5[[#Headers],[Industrial Bio fuel Furnace]],1,0)</f>
        <v>0</v>
      </c>
      <c r="AZ62" s="64">
        <f>IF($H62=Table5[[#Headers],[Industrial Bio fuel Cement/Lime Kiln]],1,0)</f>
        <v>0</v>
      </c>
      <c r="BA62" s="64">
        <f>IF($H62=Table5[[#Headers],[Industrial Bio fuel Dryer]],1,0)</f>
        <v>0</v>
      </c>
      <c r="BB62" s="64">
        <f>IF($H62=Table5[[#Headers],[Industrial Bio fuel Other Kiln]],1,0)</f>
        <v>0</v>
      </c>
      <c r="BC62" s="64">
        <f>IF($H62=Table5[[#Headers],[Industrial Bio fuel Oven]],1,0)</f>
        <v>0</v>
      </c>
      <c r="BD62" s="64">
        <f>IF($H62=Table5[[#Headers],[Industrial Solid Fuels Boiler]],1,0)</f>
        <v>0</v>
      </c>
      <c r="BE62" s="64">
        <f>IF($H62=Table5[[#Headers],[Industrial Solid Fuels CHP]],1,0)</f>
        <v>0</v>
      </c>
      <c r="BF62" s="64">
        <f>IF($H62=Table5[[#Headers],[Industrial Solid Fuels Furnace]],1,0)</f>
        <v>0</v>
      </c>
      <c r="BG62" s="64">
        <f>IF($H62=Table5[[#Headers],[Industrial Solid Fuels Cement/Lime Kiln]],1,0)</f>
        <v>0</v>
      </c>
      <c r="BH62" s="64">
        <f>IF($H62=Table5[[#Headers],[Industrial Solid Fuels Dryer]],1,0)</f>
        <v>0</v>
      </c>
      <c r="BI62" s="64">
        <f>IF($H62=Table5[[#Headers],[Industrial Solid Fuels Other Kiln]],1,0)</f>
        <v>0</v>
      </c>
      <c r="BJ62" s="64">
        <f>IF($H62=Table5[[#Headers],[Industrial Solid Fuels Oven]],1,0)</f>
        <v>0</v>
      </c>
      <c r="BK62" s="64">
        <f>IF($H62=Table5[[#Headers],[Industrial Oil Boiler]],1,0)</f>
        <v>0</v>
      </c>
      <c r="BL62" s="64">
        <f>IF($H62=Table5[[#Headers],[Industrial Oil CHP]],1,0)</f>
        <v>0</v>
      </c>
      <c r="BM62" s="64">
        <f>IF($H62=Table5[[#Headers],[Industrial Oil Furnace]],1,0)</f>
        <v>0</v>
      </c>
      <c r="BN62" s="64">
        <f>IF($H62=Table5[[#Headers],[Industrial Oil Cement/Lime Kiln]],1,0)</f>
        <v>0</v>
      </c>
      <c r="BO62" s="64">
        <f>IF($H62=Table5[[#Headers],[Industrial Oil Dryer]],1,0)</f>
        <v>0</v>
      </c>
      <c r="BP62" s="64">
        <f>IF($H62=Table5[[#Headers],[Industrial Oil Other Kiln]],1,0)</f>
        <v>0</v>
      </c>
      <c r="BQ62" s="64">
        <f>IF($H62=Table5[[#Headers],[Industrial Oil Oven]],1,0)</f>
        <v>0</v>
      </c>
      <c r="BR62" s="64">
        <f>IF($H62=Table5[[#Headers],[Industrial Gas Boiler]],1,0)</f>
        <v>0</v>
      </c>
      <c r="BS62" s="64">
        <f>IF($H62=Table5[[#Headers],[Industrial Gas CHP]],1,0)</f>
        <v>0</v>
      </c>
      <c r="BT62" s="64">
        <f>IF($H62=Table5[[#Headers],[Industrial Gas Furnace]],1,0)</f>
        <v>0</v>
      </c>
      <c r="BU62" s="64">
        <f>IF($H62=Table5[[#Headers],[Industrial Gas Cement/Lime Kiln]],1,0)</f>
        <v>0</v>
      </c>
      <c r="BV62" s="64">
        <f>IF($H62=Table5[[#Headers],[Industrial Gas Dryer]],1,0)</f>
        <v>0</v>
      </c>
      <c r="BW62" s="64">
        <f>IF($H62=Table5[[#Headers],[Industrial Gas Other Kiln]],1,0)</f>
        <v>0</v>
      </c>
      <c r="BX62" s="64">
        <f>IF($H62=Table5[[#Headers],[Industrial Gas Oven]],1,0)</f>
        <v>0</v>
      </c>
    </row>
    <row r="63" spans="2:76" x14ac:dyDescent="0.25">
      <c r="B63">
        <v>339</v>
      </c>
      <c r="C63" t="s">
        <v>453</v>
      </c>
      <c r="D63" t="s">
        <v>589</v>
      </c>
      <c r="E63" t="s">
        <v>583</v>
      </c>
      <c r="H63" t="s">
        <v>526</v>
      </c>
      <c r="I63" t="s">
        <v>479</v>
      </c>
      <c r="J63" s="64">
        <v>0</v>
      </c>
      <c r="K63" s="64">
        <v>0</v>
      </c>
      <c r="L63" s="64">
        <v>0</v>
      </c>
      <c r="M63" s="64">
        <v>0</v>
      </c>
      <c r="N63" s="64">
        <v>0</v>
      </c>
      <c r="O63" s="64">
        <v>0</v>
      </c>
      <c r="P63" s="64">
        <v>0</v>
      </c>
      <c r="Q63" s="64">
        <v>0</v>
      </c>
      <c r="R63" s="64">
        <v>0</v>
      </c>
      <c r="S63" s="64">
        <v>0</v>
      </c>
      <c r="T63" s="64">
        <v>0</v>
      </c>
      <c r="U63" s="64">
        <v>0</v>
      </c>
      <c r="V63" s="64">
        <v>0</v>
      </c>
      <c r="W63" s="64">
        <v>0</v>
      </c>
      <c r="X63" s="64">
        <v>0</v>
      </c>
      <c r="Y63" s="64">
        <v>0</v>
      </c>
      <c r="Z63" s="64">
        <v>0</v>
      </c>
      <c r="AA63" s="64">
        <v>1</v>
      </c>
      <c r="AB63" s="64">
        <v>1</v>
      </c>
      <c r="AC63" s="64">
        <v>0</v>
      </c>
      <c r="AD63" s="64">
        <v>0</v>
      </c>
      <c r="AE63" s="64">
        <v>0</v>
      </c>
      <c r="AF63" s="64">
        <v>0</v>
      </c>
      <c r="AG63" s="64">
        <v>0</v>
      </c>
      <c r="AH63" s="64">
        <v>0</v>
      </c>
      <c r="AI63" s="64">
        <f>IF($H63=Table5[[#Headers],[Industrial Bio waste Boiler]],1,0)</f>
        <v>0</v>
      </c>
      <c r="AJ63" s="64">
        <f>IF($H63=Table5[[#Headers],[Industrial Bio waste CHP]],1,0)</f>
        <v>0</v>
      </c>
      <c r="AK63" s="64">
        <f>IF($H63=Table5[[#Headers],[Industrial Bio waste Furnace]],1,0)</f>
        <v>0</v>
      </c>
      <c r="AL63" s="64">
        <f>IF($H63=Table5[[#Headers],[Industrial Bio waste Cement/Lime Kiln]],1,0)</f>
        <v>0</v>
      </c>
      <c r="AM63" s="64">
        <f>IF($H63=Table5[[#Headers],[Industrial Bio waste Dryer]],1,0)</f>
        <v>0</v>
      </c>
      <c r="AN63" s="64">
        <f>IF($H63=Table5[[#Headers],[Industrial Bio waste Other Kiln]],1,0)</f>
        <v>0</v>
      </c>
      <c r="AO63" s="64">
        <f>IF($H63=Table5[[#Headers],[Industrial Bio waste Oven]],1,0)</f>
        <v>0</v>
      </c>
      <c r="AP63" s="64">
        <f>IF($H63=Table5[[#Headers],[Industrial Non-bio waste Boiler]],1,0)</f>
        <v>0</v>
      </c>
      <c r="AQ63" s="64">
        <f>IF($H63=Table5[[#Headers],[Industrial Non-bio waste CHP]],1,0)</f>
        <v>0</v>
      </c>
      <c r="AR63" s="64">
        <f>IF($H63=Table5[[#Headers],[Industrial Non-bio waste Furnace]],1,0)</f>
        <v>0</v>
      </c>
      <c r="AS63" s="64">
        <f>IF($H63=Table5[[#Headers],[Industrial Non-bio waste Cement/Lime Kiln]],1,0)</f>
        <v>0</v>
      </c>
      <c r="AT63" s="64">
        <f>IF($H63=Table5[[#Headers],[Industrial Non-bio waste Dryer]],1,0)</f>
        <v>1</v>
      </c>
      <c r="AU63" s="64">
        <f>IF($H63=Table5[[#Headers],[Industrial Non-bio waste Other Kiln]],1,0)</f>
        <v>0</v>
      </c>
      <c r="AV63" s="64">
        <f>IF($H63=Table5[[#Headers],[Industrial Non-bio waste Oven]],1,0)</f>
        <v>0</v>
      </c>
      <c r="AW63" s="64">
        <f>IF($H63=Table5[[#Headers],[Industrial Bio fuel Boiler]],1,0)</f>
        <v>0</v>
      </c>
      <c r="AX63" s="64">
        <f>IF($H63=Table5[[#Headers],[Industrial Bio fuel CHP]],1,0)</f>
        <v>0</v>
      </c>
      <c r="AY63" s="64">
        <f>IF($H63=Table5[[#Headers],[Industrial Bio fuel Furnace]],1,0)</f>
        <v>0</v>
      </c>
      <c r="AZ63" s="64">
        <f>IF($H63=Table5[[#Headers],[Industrial Bio fuel Cement/Lime Kiln]],1,0)</f>
        <v>0</v>
      </c>
      <c r="BA63" s="64">
        <f>IF($H63=Table5[[#Headers],[Industrial Bio fuel Dryer]],1,0)</f>
        <v>0</v>
      </c>
      <c r="BB63" s="64">
        <f>IF($H63=Table5[[#Headers],[Industrial Bio fuel Other Kiln]],1,0)</f>
        <v>0</v>
      </c>
      <c r="BC63" s="64">
        <f>IF($H63=Table5[[#Headers],[Industrial Bio fuel Oven]],1,0)</f>
        <v>0</v>
      </c>
      <c r="BD63" s="64">
        <f>IF($H63=Table5[[#Headers],[Industrial Solid Fuels Boiler]],1,0)</f>
        <v>0</v>
      </c>
      <c r="BE63" s="64">
        <f>IF($H63=Table5[[#Headers],[Industrial Solid Fuels CHP]],1,0)</f>
        <v>0</v>
      </c>
      <c r="BF63" s="64">
        <f>IF($H63=Table5[[#Headers],[Industrial Solid Fuels Furnace]],1,0)</f>
        <v>0</v>
      </c>
      <c r="BG63" s="64">
        <f>IF($H63=Table5[[#Headers],[Industrial Solid Fuels Cement/Lime Kiln]],1,0)</f>
        <v>0</v>
      </c>
      <c r="BH63" s="64">
        <f>IF($H63=Table5[[#Headers],[Industrial Solid Fuels Dryer]],1,0)</f>
        <v>0</v>
      </c>
      <c r="BI63" s="64">
        <f>IF($H63=Table5[[#Headers],[Industrial Solid Fuels Other Kiln]],1,0)</f>
        <v>0</v>
      </c>
      <c r="BJ63" s="64">
        <f>IF($H63=Table5[[#Headers],[Industrial Solid Fuels Oven]],1,0)</f>
        <v>0</v>
      </c>
      <c r="BK63" s="64">
        <f>IF($H63=Table5[[#Headers],[Industrial Oil Boiler]],1,0)</f>
        <v>0</v>
      </c>
      <c r="BL63" s="64">
        <f>IF($H63=Table5[[#Headers],[Industrial Oil CHP]],1,0)</f>
        <v>0</v>
      </c>
      <c r="BM63" s="64">
        <f>IF($H63=Table5[[#Headers],[Industrial Oil Furnace]],1,0)</f>
        <v>0</v>
      </c>
      <c r="BN63" s="64">
        <f>IF($H63=Table5[[#Headers],[Industrial Oil Cement/Lime Kiln]],1,0)</f>
        <v>0</v>
      </c>
      <c r="BO63" s="64">
        <f>IF($H63=Table5[[#Headers],[Industrial Oil Dryer]],1,0)</f>
        <v>0</v>
      </c>
      <c r="BP63" s="64">
        <f>IF($H63=Table5[[#Headers],[Industrial Oil Other Kiln]],1,0)</f>
        <v>0</v>
      </c>
      <c r="BQ63" s="64">
        <f>IF($H63=Table5[[#Headers],[Industrial Oil Oven]],1,0)</f>
        <v>0</v>
      </c>
      <c r="BR63" s="64">
        <f>IF($H63=Table5[[#Headers],[Industrial Gas Boiler]],1,0)</f>
        <v>0</v>
      </c>
      <c r="BS63" s="64">
        <f>IF($H63=Table5[[#Headers],[Industrial Gas CHP]],1,0)</f>
        <v>0</v>
      </c>
      <c r="BT63" s="64">
        <f>IF($H63=Table5[[#Headers],[Industrial Gas Furnace]],1,0)</f>
        <v>0</v>
      </c>
      <c r="BU63" s="64">
        <f>IF($H63=Table5[[#Headers],[Industrial Gas Cement/Lime Kiln]],1,0)</f>
        <v>0</v>
      </c>
      <c r="BV63" s="64">
        <f>IF($H63=Table5[[#Headers],[Industrial Gas Dryer]],1,0)</f>
        <v>0</v>
      </c>
      <c r="BW63" s="64">
        <f>IF($H63=Table5[[#Headers],[Industrial Gas Other Kiln]],1,0)</f>
        <v>0</v>
      </c>
      <c r="BX63" s="64">
        <f>IF($H63=Table5[[#Headers],[Industrial Gas Oven]],1,0)</f>
        <v>0</v>
      </c>
    </row>
    <row r="64" spans="2:76" x14ac:dyDescent="0.25">
      <c r="B64">
        <v>340</v>
      </c>
      <c r="C64" t="s">
        <v>453</v>
      </c>
      <c r="D64" t="s">
        <v>590</v>
      </c>
      <c r="E64" t="s">
        <v>583</v>
      </c>
      <c r="H64" t="s">
        <v>530</v>
      </c>
      <c r="I64" t="s">
        <v>479</v>
      </c>
      <c r="J64" s="64">
        <v>0</v>
      </c>
      <c r="K64" s="64">
        <v>0</v>
      </c>
      <c r="L64" s="64">
        <v>0</v>
      </c>
      <c r="M64" s="64">
        <v>1</v>
      </c>
      <c r="N64" s="64">
        <v>1</v>
      </c>
      <c r="O64" s="64">
        <v>0</v>
      </c>
      <c r="P64" s="64">
        <v>0</v>
      </c>
      <c r="Q64" s="64">
        <v>0</v>
      </c>
      <c r="R64" s="64">
        <v>0</v>
      </c>
      <c r="S64" s="64">
        <v>0</v>
      </c>
      <c r="T64" s="64">
        <v>0</v>
      </c>
      <c r="U64" s="64">
        <v>0</v>
      </c>
      <c r="V64" s="64">
        <v>0</v>
      </c>
      <c r="W64" s="64">
        <v>0</v>
      </c>
      <c r="X64" s="64">
        <v>0</v>
      </c>
      <c r="Y64" s="64">
        <v>0</v>
      </c>
      <c r="Z64" s="64">
        <v>0</v>
      </c>
      <c r="AA64" s="64">
        <v>0</v>
      </c>
      <c r="AB64" s="64">
        <v>0</v>
      </c>
      <c r="AC64" s="64">
        <v>0</v>
      </c>
      <c r="AD64" s="64">
        <v>0</v>
      </c>
      <c r="AE64" s="64">
        <v>0</v>
      </c>
      <c r="AF64" s="64">
        <v>0</v>
      </c>
      <c r="AG64" s="64">
        <v>0</v>
      </c>
      <c r="AH64" s="64">
        <v>0</v>
      </c>
      <c r="AI64" s="64">
        <f>IF($H64=Table5[[#Headers],[Industrial Bio waste Boiler]],1,0)</f>
        <v>0</v>
      </c>
      <c r="AJ64" s="64">
        <f>IF($H64=Table5[[#Headers],[Industrial Bio waste CHP]],1,0)</f>
        <v>0</v>
      </c>
      <c r="AK64" s="64">
        <f>IF($H64=Table5[[#Headers],[Industrial Bio waste Furnace]],1,0)</f>
        <v>0</v>
      </c>
      <c r="AL64" s="64">
        <f>IF($H64=Table5[[#Headers],[Industrial Bio waste Cement/Lime Kiln]],1,0)</f>
        <v>0</v>
      </c>
      <c r="AM64" s="64">
        <f>IF($H64=Table5[[#Headers],[Industrial Bio waste Dryer]],1,0)</f>
        <v>0</v>
      </c>
      <c r="AN64" s="64">
        <f>IF($H64=Table5[[#Headers],[Industrial Bio waste Other Kiln]],1,0)</f>
        <v>0</v>
      </c>
      <c r="AO64" s="64">
        <f>IF($H64=Table5[[#Headers],[Industrial Bio waste Oven]],1,0)</f>
        <v>0</v>
      </c>
      <c r="AP64" s="64">
        <f>IF($H64=Table5[[#Headers],[Industrial Non-bio waste Boiler]],1,0)</f>
        <v>0</v>
      </c>
      <c r="AQ64" s="64">
        <f>IF($H64=Table5[[#Headers],[Industrial Non-bio waste CHP]],1,0)</f>
        <v>0</v>
      </c>
      <c r="AR64" s="64">
        <f>IF($H64=Table5[[#Headers],[Industrial Non-bio waste Furnace]],1,0)</f>
        <v>0</v>
      </c>
      <c r="AS64" s="64">
        <f>IF($H64=Table5[[#Headers],[Industrial Non-bio waste Cement/Lime Kiln]],1,0)</f>
        <v>0</v>
      </c>
      <c r="AT64" s="64">
        <f>IF($H64=Table5[[#Headers],[Industrial Non-bio waste Dryer]],1,0)</f>
        <v>0</v>
      </c>
      <c r="AU64" s="64">
        <f>IF($H64=Table5[[#Headers],[Industrial Non-bio waste Other Kiln]],1,0)</f>
        <v>1</v>
      </c>
      <c r="AV64" s="64">
        <f>IF($H64=Table5[[#Headers],[Industrial Non-bio waste Oven]],1,0)</f>
        <v>0</v>
      </c>
      <c r="AW64" s="64">
        <f>IF($H64=Table5[[#Headers],[Industrial Bio fuel Boiler]],1,0)</f>
        <v>0</v>
      </c>
      <c r="AX64" s="64">
        <f>IF($H64=Table5[[#Headers],[Industrial Bio fuel CHP]],1,0)</f>
        <v>0</v>
      </c>
      <c r="AY64" s="64">
        <f>IF($H64=Table5[[#Headers],[Industrial Bio fuel Furnace]],1,0)</f>
        <v>0</v>
      </c>
      <c r="AZ64" s="64">
        <f>IF($H64=Table5[[#Headers],[Industrial Bio fuel Cement/Lime Kiln]],1,0)</f>
        <v>0</v>
      </c>
      <c r="BA64" s="64">
        <f>IF($H64=Table5[[#Headers],[Industrial Bio fuel Dryer]],1,0)</f>
        <v>0</v>
      </c>
      <c r="BB64" s="64">
        <f>IF($H64=Table5[[#Headers],[Industrial Bio fuel Other Kiln]],1,0)</f>
        <v>0</v>
      </c>
      <c r="BC64" s="64">
        <f>IF($H64=Table5[[#Headers],[Industrial Bio fuel Oven]],1,0)</f>
        <v>0</v>
      </c>
      <c r="BD64" s="64">
        <f>IF($H64=Table5[[#Headers],[Industrial Solid Fuels Boiler]],1,0)</f>
        <v>0</v>
      </c>
      <c r="BE64" s="64">
        <f>IF($H64=Table5[[#Headers],[Industrial Solid Fuels CHP]],1,0)</f>
        <v>0</v>
      </c>
      <c r="BF64" s="64">
        <f>IF($H64=Table5[[#Headers],[Industrial Solid Fuels Furnace]],1,0)</f>
        <v>0</v>
      </c>
      <c r="BG64" s="64">
        <f>IF($H64=Table5[[#Headers],[Industrial Solid Fuels Cement/Lime Kiln]],1,0)</f>
        <v>0</v>
      </c>
      <c r="BH64" s="64">
        <f>IF($H64=Table5[[#Headers],[Industrial Solid Fuels Dryer]],1,0)</f>
        <v>0</v>
      </c>
      <c r="BI64" s="64">
        <f>IF($H64=Table5[[#Headers],[Industrial Solid Fuels Other Kiln]],1,0)</f>
        <v>0</v>
      </c>
      <c r="BJ64" s="64">
        <f>IF($H64=Table5[[#Headers],[Industrial Solid Fuels Oven]],1,0)</f>
        <v>0</v>
      </c>
      <c r="BK64" s="64">
        <f>IF($H64=Table5[[#Headers],[Industrial Oil Boiler]],1,0)</f>
        <v>0</v>
      </c>
      <c r="BL64" s="64">
        <f>IF($H64=Table5[[#Headers],[Industrial Oil CHP]],1,0)</f>
        <v>0</v>
      </c>
      <c r="BM64" s="64">
        <f>IF($H64=Table5[[#Headers],[Industrial Oil Furnace]],1,0)</f>
        <v>0</v>
      </c>
      <c r="BN64" s="64">
        <f>IF($H64=Table5[[#Headers],[Industrial Oil Cement/Lime Kiln]],1,0)</f>
        <v>0</v>
      </c>
      <c r="BO64" s="64">
        <f>IF($H64=Table5[[#Headers],[Industrial Oil Dryer]],1,0)</f>
        <v>0</v>
      </c>
      <c r="BP64" s="64">
        <f>IF($H64=Table5[[#Headers],[Industrial Oil Other Kiln]],1,0)</f>
        <v>0</v>
      </c>
      <c r="BQ64" s="64">
        <f>IF($H64=Table5[[#Headers],[Industrial Oil Oven]],1,0)</f>
        <v>0</v>
      </c>
      <c r="BR64" s="64">
        <f>IF($H64=Table5[[#Headers],[Industrial Gas Boiler]],1,0)</f>
        <v>0</v>
      </c>
      <c r="BS64" s="64">
        <f>IF($H64=Table5[[#Headers],[Industrial Gas CHP]],1,0)</f>
        <v>0</v>
      </c>
      <c r="BT64" s="64">
        <f>IF($H64=Table5[[#Headers],[Industrial Gas Furnace]],1,0)</f>
        <v>0</v>
      </c>
      <c r="BU64" s="64">
        <f>IF($H64=Table5[[#Headers],[Industrial Gas Cement/Lime Kiln]],1,0)</f>
        <v>0</v>
      </c>
      <c r="BV64" s="64">
        <f>IF($H64=Table5[[#Headers],[Industrial Gas Dryer]],1,0)</f>
        <v>0</v>
      </c>
      <c r="BW64" s="64">
        <f>IF($H64=Table5[[#Headers],[Industrial Gas Other Kiln]],1,0)</f>
        <v>0</v>
      </c>
      <c r="BX64" s="64">
        <f>IF($H64=Table5[[#Headers],[Industrial Gas Oven]],1,0)</f>
        <v>0</v>
      </c>
    </row>
    <row r="65" spans="2:76" x14ac:dyDescent="0.25">
      <c r="B65">
        <v>341</v>
      </c>
      <c r="C65" t="s">
        <v>453</v>
      </c>
      <c r="D65" t="s">
        <v>590</v>
      </c>
      <c r="E65" t="s">
        <v>583</v>
      </c>
      <c r="H65" t="s">
        <v>516</v>
      </c>
      <c r="I65" t="s">
        <v>479</v>
      </c>
      <c r="J65" s="64">
        <v>0</v>
      </c>
      <c r="K65" s="64">
        <v>0</v>
      </c>
      <c r="L65" s="64">
        <v>0</v>
      </c>
      <c r="M65" s="64">
        <v>0</v>
      </c>
      <c r="N65" s="64">
        <v>0</v>
      </c>
      <c r="O65" s="64">
        <v>1</v>
      </c>
      <c r="P65" s="64">
        <v>1</v>
      </c>
      <c r="Q65" s="64">
        <v>1</v>
      </c>
      <c r="R65" s="64">
        <v>0.4</v>
      </c>
      <c r="S65" s="64">
        <v>0.125</v>
      </c>
      <c r="T65" s="64">
        <v>0</v>
      </c>
      <c r="U65" s="64">
        <v>0</v>
      </c>
      <c r="V65" s="64">
        <v>0</v>
      </c>
      <c r="W65" s="64">
        <v>0</v>
      </c>
      <c r="X65" s="64">
        <v>0</v>
      </c>
      <c r="Y65" s="64">
        <v>0</v>
      </c>
      <c r="Z65" s="64">
        <v>0</v>
      </c>
      <c r="AA65" s="64">
        <v>0</v>
      </c>
      <c r="AB65" s="64">
        <v>0</v>
      </c>
      <c r="AC65" s="64">
        <v>0</v>
      </c>
      <c r="AD65" s="64">
        <v>0</v>
      </c>
      <c r="AE65" s="64">
        <v>0</v>
      </c>
      <c r="AF65" s="64">
        <v>0</v>
      </c>
      <c r="AG65" s="64">
        <v>0</v>
      </c>
      <c r="AH65" s="64">
        <v>0</v>
      </c>
      <c r="AI65" s="64">
        <f>IF($H65=Table5[[#Headers],[Industrial Bio waste Boiler]],1,0)</f>
        <v>0</v>
      </c>
      <c r="AJ65" s="64">
        <f>IF($H65=Table5[[#Headers],[Industrial Bio waste CHP]],1,0)</f>
        <v>0</v>
      </c>
      <c r="AK65" s="64">
        <f>IF($H65=Table5[[#Headers],[Industrial Bio waste Furnace]],1,0)</f>
        <v>0</v>
      </c>
      <c r="AL65" s="64">
        <f>IF($H65=Table5[[#Headers],[Industrial Bio waste Cement/Lime Kiln]],1,0)</f>
        <v>0</v>
      </c>
      <c r="AM65" s="64">
        <f>IF($H65=Table5[[#Headers],[Industrial Bio waste Dryer]],1,0)</f>
        <v>0</v>
      </c>
      <c r="AN65" s="64">
        <f>IF($H65=Table5[[#Headers],[Industrial Bio waste Other Kiln]],1,0)</f>
        <v>0</v>
      </c>
      <c r="AO65" s="64">
        <f>IF($H65=Table5[[#Headers],[Industrial Bio waste Oven]],1,0)</f>
        <v>0</v>
      </c>
      <c r="AP65" s="64">
        <f>IF($H65=Table5[[#Headers],[Industrial Non-bio waste Boiler]],1,0)</f>
        <v>1</v>
      </c>
      <c r="AQ65" s="64">
        <f>IF($H65=Table5[[#Headers],[Industrial Non-bio waste CHP]],1,0)</f>
        <v>0</v>
      </c>
      <c r="AR65" s="64">
        <f>IF($H65=Table5[[#Headers],[Industrial Non-bio waste Furnace]],1,0)</f>
        <v>0</v>
      </c>
      <c r="AS65" s="64">
        <f>IF($H65=Table5[[#Headers],[Industrial Non-bio waste Cement/Lime Kiln]],1,0)</f>
        <v>0</v>
      </c>
      <c r="AT65" s="64">
        <f>IF($H65=Table5[[#Headers],[Industrial Non-bio waste Dryer]],1,0)</f>
        <v>0</v>
      </c>
      <c r="AU65" s="64">
        <f>IF($H65=Table5[[#Headers],[Industrial Non-bio waste Other Kiln]],1,0)</f>
        <v>0</v>
      </c>
      <c r="AV65" s="64">
        <f>IF($H65=Table5[[#Headers],[Industrial Non-bio waste Oven]],1,0)</f>
        <v>0</v>
      </c>
      <c r="AW65" s="64">
        <f>IF($H65=Table5[[#Headers],[Industrial Bio fuel Boiler]],1,0)</f>
        <v>0</v>
      </c>
      <c r="AX65" s="64">
        <f>IF($H65=Table5[[#Headers],[Industrial Bio fuel CHP]],1,0)</f>
        <v>0</v>
      </c>
      <c r="AY65" s="64">
        <f>IF($H65=Table5[[#Headers],[Industrial Bio fuel Furnace]],1,0)</f>
        <v>0</v>
      </c>
      <c r="AZ65" s="64">
        <f>IF($H65=Table5[[#Headers],[Industrial Bio fuel Cement/Lime Kiln]],1,0)</f>
        <v>0</v>
      </c>
      <c r="BA65" s="64">
        <f>IF($H65=Table5[[#Headers],[Industrial Bio fuel Dryer]],1,0)</f>
        <v>0</v>
      </c>
      <c r="BB65" s="64">
        <f>IF($H65=Table5[[#Headers],[Industrial Bio fuel Other Kiln]],1,0)</f>
        <v>0</v>
      </c>
      <c r="BC65" s="64">
        <f>IF($H65=Table5[[#Headers],[Industrial Bio fuel Oven]],1,0)</f>
        <v>0</v>
      </c>
      <c r="BD65" s="64">
        <f>IF($H65=Table5[[#Headers],[Industrial Solid Fuels Boiler]],1,0)</f>
        <v>0</v>
      </c>
      <c r="BE65" s="64">
        <f>IF($H65=Table5[[#Headers],[Industrial Solid Fuels CHP]],1,0)</f>
        <v>0</v>
      </c>
      <c r="BF65" s="64">
        <f>IF($H65=Table5[[#Headers],[Industrial Solid Fuels Furnace]],1,0)</f>
        <v>0</v>
      </c>
      <c r="BG65" s="64">
        <f>IF($H65=Table5[[#Headers],[Industrial Solid Fuels Cement/Lime Kiln]],1,0)</f>
        <v>0</v>
      </c>
      <c r="BH65" s="64">
        <f>IF($H65=Table5[[#Headers],[Industrial Solid Fuels Dryer]],1,0)</f>
        <v>0</v>
      </c>
      <c r="BI65" s="64">
        <f>IF($H65=Table5[[#Headers],[Industrial Solid Fuels Other Kiln]],1,0)</f>
        <v>0</v>
      </c>
      <c r="BJ65" s="64">
        <f>IF($H65=Table5[[#Headers],[Industrial Solid Fuels Oven]],1,0)</f>
        <v>0</v>
      </c>
      <c r="BK65" s="64">
        <f>IF($H65=Table5[[#Headers],[Industrial Oil Boiler]],1,0)</f>
        <v>0</v>
      </c>
      <c r="BL65" s="64">
        <f>IF($H65=Table5[[#Headers],[Industrial Oil CHP]],1,0)</f>
        <v>0</v>
      </c>
      <c r="BM65" s="64">
        <f>IF($H65=Table5[[#Headers],[Industrial Oil Furnace]],1,0)</f>
        <v>0</v>
      </c>
      <c r="BN65" s="64">
        <f>IF($H65=Table5[[#Headers],[Industrial Oil Cement/Lime Kiln]],1,0)</f>
        <v>0</v>
      </c>
      <c r="BO65" s="64">
        <f>IF($H65=Table5[[#Headers],[Industrial Oil Dryer]],1,0)</f>
        <v>0</v>
      </c>
      <c r="BP65" s="64">
        <f>IF($H65=Table5[[#Headers],[Industrial Oil Other Kiln]],1,0)</f>
        <v>0</v>
      </c>
      <c r="BQ65" s="64">
        <f>IF($H65=Table5[[#Headers],[Industrial Oil Oven]],1,0)</f>
        <v>0</v>
      </c>
      <c r="BR65" s="64">
        <f>IF($H65=Table5[[#Headers],[Industrial Gas Boiler]],1,0)</f>
        <v>0</v>
      </c>
      <c r="BS65" s="64">
        <f>IF($H65=Table5[[#Headers],[Industrial Gas CHP]],1,0)</f>
        <v>0</v>
      </c>
      <c r="BT65" s="64">
        <f>IF($H65=Table5[[#Headers],[Industrial Gas Furnace]],1,0)</f>
        <v>0</v>
      </c>
      <c r="BU65" s="64">
        <f>IF($H65=Table5[[#Headers],[Industrial Gas Cement/Lime Kiln]],1,0)</f>
        <v>0</v>
      </c>
      <c r="BV65" s="64">
        <f>IF($H65=Table5[[#Headers],[Industrial Gas Dryer]],1,0)</f>
        <v>0</v>
      </c>
      <c r="BW65" s="64">
        <f>IF($H65=Table5[[#Headers],[Industrial Gas Other Kiln]],1,0)</f>
        <v>0</v>
      </c>
      <c r="BX65" s="64">
        <f>IF($H65=Table5[[#Headers],[Industrial Gas Oven]],1,0)</f>
        <v>0</v>
      </c>
    </row>
    <row r="66" spans="2:76" x14ac:dyDescent="0.25">
      <c r="B66">
        <v>342</v>
      </c>
      <c r="C66" t="s">
        <v>453</v>
      </c>
      <c r="D66" t="s">
        <v>590</v>
      </c>
      <c r="E66" t="s">
        <v>583</v>
      </c>
      <c r="H66" t="s">
        <v>523</v>
      </c>
      <c r="I66" t="s">
        <v>479</v>
      </c>
      <c r="J66" s="64">
        <v>0</v>
      </c>
      <c r="K66" s="64">
        <v>0</v>
      </c>
      <c r="L66" s="64">
        <v>0</v>
      </c>
      <c r="M66" s="64">
        <v>0</v>
      </c>
      <c r="N66" s="64">
        <v>0</v>
      </c>
      <c r="O66" s="64">
        <v>0</v>
      </c>
      <c r="P66" s="64">
        <v>0</v>
      </c>
      <c r="Q66" s="64">
        <v>0</v>
      </c>
      <c r="R66" s="64">
        <v>0</v>
      </c>
      <c r="S66" s="64">
        <v>0</v>
      </c>
      <c r="T66" s="64">
        <v>1</v>
      </c>
      <c r="U66" s="64">
        <v>1</v>
      </c>
      <c r="V66" s="64">
        <v>1</v>
      </c>
      <c r="W66" s="64">
        <v>0</v>
      </c>
      <c r="X66" s="64">
        <v>0</v>
      </c>
      <c r="Y66" s="64">
        <v>0</v>
      </c>
      <c r="Z66" s="64">
        <v>0</v>
      </c>
      <c r="AA66" s="64">
        <v>0</v>
      </c>
      <c r="AB66" s="64">
        <v>0</v>
      </c>
      <c r="AC66" s="64">
        <v>0</v>
      </c>
      <c r="AD66" s="64">
        <v>0</v>
      </c>
      <c r="AE66" s="64">
        <v>0</v>
      </c>
      <c r="AF66" s="64">
        <v>0</v>
      </c>
      <c r="AG66" s="64">
        <v>0</v>
      </c>
      <c r="AH66" s="64">
        <v>0</v>
      </c>
      <c r="AI66" s="64">
        <f>IF($H66=Table5[[#Headers],[Industrial Bio waste Boiler]],1,0)</f>
        <v>0</v>
      </c>
      <c r="AJ66" s="64">
        <f>IF($H66=Table5[[#Headers],[Industrial Bio waste CHP]],1,0)</f>
        <v>0</v>
      </c>
      <c r="AK66" s="64">
        <f>IF($H66=Table5[[#Headers],[Industrial Bio waste Furnace]],1,0)</f>
        <v>0</v>
      </c>
      <c r="AL66" s="64">
        <f>IF($H66=Table5[[#Headers],[Industrial Bio waste Cement/Lime Kiln]],1,0)</f>
        <v>0</v>
      </c>
      <c r="AM66" s="64">
        <f>IF($H66=Table5[[#Headers],[Industrial Bio waste Dryer]],1,0)</f>
        <v>0</v>
      </c>
      <c r="AN66" s="64">
        <f>IF($H66=Table5[[#Headers],[Industrial Bio waste Other Kiln]],1,0)</f>
        <v>0</v>
      </c>
      <c r="AO66" s="64">
        <f>IF($H66=Table5[[#Headers],[Industrial Bio waste Oven]],1,0)</f>
        <v>0</v>
      </c>
      <c r="AP66" s="64">
        <f>IF($H66=Table5[[#Headers],[Industrial Non-bio waste Boiler]],1,0)</f>
        <v>0</v>
      </c>
      <c r="AQ66" s="64">
        <f>IF($H66=Table5[[#Headers],[Industrial Non-bio waste CHP]],1,0)</f>
        <v>1</v>
      </c>
      <c r="AR66" s="64">
        <f>IF($H66=Table5[[#Headers],[Industrial Non-bio waste Furnace]],1,0)</f>
        <v>0</v>
      </c>
      <c r="AS66" s="64">
        <f>IF($H66=Table5[[#Headers],[Industrial Non-bio waste Cement/Lime Kiln]],1,0)</f>
        <v>0</v>
      </c>
      <c r="AT66" s="64">
        <f>IF($H66=Table5[[#Headers],[Industrial Non-bio waste Dryer]],1,0)</f>
        <v>0</v>
      </c>
      <c r="AU66" s="64">
        <f>IF($H66=Table5[[#Headers],[Industrial Non-bio waste Other Kiln]],1,0)</f>
        <v>0</v>
      </c>
      <c r="AV66" s="64">
        <f>IF($H66=Table5[[#Headers],[Industrial Non-bio waste Oven]],1,0)</f>
        <v>0</v>
      </c>
      <c r="AW66" s="64">
        <f>IF($H66=Table5[[#Headers],[Industrial Bio fuel Boiler]],1,0)</f>
        <v>0</v>
      </c>
      <c r="AX66" s="64">
        <f>IF($H66=Table5[[#Headers],[Industrial Bio fuel CHP]],1,0)</f>
        <v>0</v>
      </c>
      <c r="AY66" s="64">
        <f>IF($H66=Table5[[#Headers],[Industrial Bio fuel Furnace]],1,0)</f>
        <v>0</v>
      </c>
      <c r="AZ66" s="64">
        <f>IF($H66=Table5[[#Headers],[Industrial Bio fuel Cement/Lime Kiln]],1,0)</f>
        <v>0</v>
      </c>
      <c r="BA66" s="64">
        <f>IF($H66=Table5[[#Headers],[Industrial Bio fuel Dryer]],1,0)</f>
        <v>0</v>
      </c>
      <c r="BB66" s="64">
        <f>IF($H66=Table5[[#Headers],[Industrial Bio fuel Other Kiln]],1,0)</f>
        <v>0</v>
      </c>
      <c r="BC66" s="64">
        <f>IF($H66=Table5[[#Headers],[Industrial Bio fuel Oven]],1,0)</f>
        <v>0</v>
      </c>
      <c r="BD66" s="64">
        <f>IF($H66=Table5[[#Headers],[Industrial Solid Fuels Boiler]],1,0)</f>
        <v>0</v>
      </c>
      <c r="BE66" s="64">
        <f>IF($H66=Table5[[#Headers],[Industrial Solid Fuels CHP]],1,0)</f>
        <v>0</v>
      </c>
      <c r="BF66" s="64">
        <f>IF($H66=Table5[[#Headers],[Industrial Solid Fuels Furnace]],1,0)</f>
        <v>0</v>
      </c>
      <c r="BG66" s="64">
        <f>IF($H66=Table5[[#Headers],[Industrial Solid Fuels Cement/Lime Kiln]],1,0)</f>
        <v>0</v>
      </c>
      <c r="BH66" s="64">
        <f>IF($H66=Table5[[#Headers],[Industrial Solid Fuels Dryer]],1,0)</f>
        <v>0</v>
      </c>
      <c r="BI66" s="64">
        <f>IF($H66=Table5[[#Headers],[Industrial Solid Fuels Other Kiln]],1,0)</f>
        <v>0</v>
      </c>
      <c r="BJ66" s="64">
        <f>IF($H66=Table5[[#Headers],[Industrial Solid Fuels Oven]],1,0)</f>
        <v>0</v>
      </c>
      <c r="BK66" s="64">
        <f>IF($H66=Table5[[#Headers],[Industrial Oil Boiler]],1,0)</f>
        <v>0</v>
      </c>
      <c r="BL66" s="64">
        <f>IF($H66=Table5[[#Headers],[Industrial Oil CHP]],1,0)</f>
        <v>0</v>
      </c>
      <c r="BM66" s="64">
        <f>IF($H66=Table5[[#Headers],[Industrial Oil Furnace]],1,0)</f>
        <v>0</v>
      </c>
      <c r="BN66" s="64">
        <f>IF($H66=Table5[[#Headers],[Industrial Oil Cement/Lime Kiln]],1,0)</f>
        <v>0</v>
      </c>
      <c r="BO66" s="64">
        <f>IF($H66=Table5[[#Headers],[Industrial Oil Dryer]],1,0)</f>
        <v>0</v>
      </c>
      <c r="BP66" s="64">
        <f>IF($H66=Table5[[#Headers],[Industrial Oil Other Kiln]],1,0)</f>
        <v>0</v>
      </c>
      <c r="BQ66" s="64">
        <f>IF($H66=Table5[[#Headers],[Industrial Oil Oven]],1,0)</f>
        <v>0</v>
      </c>
      <c r="BR66" s="64">
        <f>IF($H66=Table5[[#Headers],[Industrial Gas Boiler]],1,0)</f>
        <v>0</v>
      </c>
      <c r="BS66" s="64">
        <f>IF($H66=Table5[[#Headers],[Industrial Gas CHP]],1,0)</f>
        <v>0</v>
      </c>
      <c r="BT66" s="64">
        <f>IF($H66=Table5[[#Headers],[Industrial Gas Furnace]],1,0)</f>
        <v>0</v>
      </c>
      <c r="BU66" s="64">
        <f>IF($H66=Table5[[#Headers],[Industrial Gas Cement/Lime Kiln]],1,0)</f>
        <v>0</v>
      </c>
      <c r="BV66" s="64">
        <f>IF($H66=Table5[[#Headers],[Industrial Gas Dryer]],1,0)</f>
        <v>0</v>
      </c>
      <c r="BW66" s="64">
        <f>IF($H66=Table5[[#Headers],[Industrial Gas Other Kiln]],1,0)</f>
        <v>0</v>
      </c>
      <c r="BX66" s="64">
        <f>IF($H66=Table5[[#Headers],[Industrial Gas Oven]],1,0)</f>
        <v>0</v>
      </c>
    </row>
    <row r="67" spans="2:76" x14ac:dyDescent="0.25">
      <c r="B67">
        <v>343</v>
      </c>
      <c r="C67" t="s">
        <v>453</v>
      </c>
      <c r="D67" t="s">
        <v>590</v>
      </c>
      <c r="E67" t="s">
        <v>583</v>
      </c>
      <c r="H67" t="s">
        <v>532</v>
      </c>
      <c r="I67" t="s">
        <v>479</v>
      </c>
      <c r="J67" s="64">
        <v>0</v>
      </c>
      <c r="K67" s="64">
        <v>0</v>
      </c>
      <c r="L67" s="64">
        <v>0</v>
      </c>
      <c r="M67" s="64">
        <v>0</v>
      </c>
      <c r="N67" s="64">
        <v>0</v>
      </c>
      <c r="O67" s="64">
        <v>0</v>
      </c>
      <c r="P67" s="64">
        <v>0</v>
      </c>
      <c r="Q67" s="64">
        <v>0</v>
      </c>
      <c r="R67" s="64">
        <v>0</v>
      </c>
      <c r="S67" s="64">
        <v>0</v>
      </c>
      <c r="T67" s="64">
        <v>0</v>
      </c>
      <c r="U67" s="64">
        <v>0</v>
      </c>
      <c r="V67" s="64">
        <v>0</v>
      </c>
      <c r="W67" s="64">
        <v>1</v>
      </c>
      <c r="X67" s="64">
        <v>1</v>
      </c>
      <c r="Y67" s="64">
        <v>0</v>
      </c>
      <c r="Z67" s="64">
        <v>0</v>
      </c>
      <c r="AA67" s="64">
        <v>0</v>
      </c>
      <c r="AB67" s="64">
        <v>0</v>
      </c>
      <c r="AC67" s="64">
        <v>0</v>
      </c>
      <c r="AD67" s="64">
        <v>0</v>
      </c>
      <c r="AE67" s="64">
        <v>0</v>
      </c>
      <c r="AF67" s="64">
        <v>0</v>
      </c>
      <c r="AG67" s="64">
        <v>0</v>
      </c>
      <c r="AH67" s="64">
        <v>0</v>
      </c>
      <c r="AI67" s="64">
        <f>IF($H67=Table5[[#Headers],[Industrial Bio waste Boiler]],1,0)</f>
        <v>0</v>
      </c>
      <c r="AJ67" s="64">
        <f>IF($H67=Table5[[#Headers],[Industrial Bio waste CHP]],1,0)</f>
        <v>0</v>
      </c>
      <c r="AK67" s="64">
        <f>IF($H67=Table5[[#Headers],[Industrial Bio waste Furnace]],1,0)</f>
        <v>0</v>
      </c>
      <c r="AL67" s="64">
        <f>IF($H67=Table5[[#Headers],[Industrial Bio waste Cement/Lime Kiln]],1,0)</f>
        <v>0</v>
      </c>
      <c r="AM67" s="64">
        <f>IF($H67=Table5[[#Headers],[Industrial Bio waste Dryer]],1,0)</f>
        <v>0</v>
      </c>
      <c r="AN67" s="64">
        <f>IF($H67=Table5[[#Headers],[Industrial Bio waste Other Kiln]],1,0)</f>
        <v>0</v>
      </c>
      <c r="AO67" s="64">
        <f>IF($H67=Table5[[#Headers],[Industrial Bio waste Oven]],1,0)</f>
        <v>0</v>
      </c>
      <c r="AP67" s="64">
        <f>IF($H67=Table5[[#Headers],[Industrial Non-bio waste Boiler]],1,0)</f>
        <v>0</v>
      </c>
      <c r="AQ67" s="64">
        <f>IF($H67=Table5[[#Headers],[Industrial Non-bio waste CHP]],1,0)</f>
        <v>0</v>
      </c>
      <c r="AR67" s="64">
        <f>IF($H67=Table5[[#Headers],[Industrial Non-bio waste Furnace]],1,0)</f>
        <v>0</v>
      </c>
      <c r="AS67" s="64">
        <f>IF($H67=Table5[[#Headers],[Industrial Non-bio waste Cement/Lime Kiln]],1,0)</f>
        <v>0</v>
      </c>
      <c r="AT67" s="64">
        <f>IF($H67=Table5[[#Headers],[Industrial Non-bio waste Dryer]],1,0)</f>
        <v>0</v>
      </c>
      <c r="AU67" s="64">
        <f>IF($H67=Table5[[#Headers],[Industrial Non-bio waste Other Kiln]],1,0)</f>
        <v>0</v>
      </c>
      <c r="AV67" s="64">
        <f>IF($H67=Table5[[#Headers],[Industrial Non-bio waste Oven]],1,0)</f>
        <v>1</v>
      </c>
      <c r="AW67" s="64">
        <f>IF($H67=Table5[[#Headers],[Industrial Bio fuel Boiler]],1,0)</f>
        <v>0</v>
      </c>
      <c r="AX67" s="64">
        <f>IF($H67=Table5[[#Headers],[Industrial Bio fuel CHP]],1,0)</f>
        <v>0</v>
      </c>
      <c r="AY67" s="64">
        <f>IF($H67=Table5[[#Headers],[Industrial Bio fuel Furnace]],1,0)</f>
        <v>0</v>
      </c>
      <c r="AZ67" s="64">
        <f>IF($H67=Table5[[#Headers],[Industrial Bio fuel Cement/Lime Kiln]],1,0)</f>
        <v>0</v>
      </c>
      <c r="BA67" s="64">
        <f>IF($H67=Table5[[#Headers],[Industrial Bio fuel Dryer]],1,0)</f>
        <v>0</v>
      </c>
      <c r="BB67" s="64">
        <f>IF($H67=Table5[[#Headers],[Industrial Bio fuel Other Kiln]],1,0)</f>
        <v>0</v>
      </c>
      <c r="BC67" s="64">
        <f>IF($H67=Table5[[#Headers],[Industrial Bio fuel Oven]],1,0)</f>
        <v>0</v>
      </c>
      <c r="BD67" s="64">
        <f>IF($H67=Table5[[#Headers],[Industrial Solid Fuels Boiler]],1,0)</f>
        <v>0</v>
      </c>
      <c r="BE67" s="64">
        <f>IF($H67=Table5[[#Headers],[Industrial Solid Fuels CHP]],1,0)</f>
        <v>0</v>
      </c>
      <c r="BF67" s="64">
        <f>IF($H67=Table5[[#Headers],[Industrial Solid Fuels Furnace]],1,0)</f>
        <v>0</v>
      </c>
      <c r="BG67" s="64">
        <f>IF($H67=Table5[[#Headers],[Industrial Solid Fuels Cement/Lime Kiln]],1,0)</f>
        <v>0</v>
      </c>
      <c r="BH67" s="64">
        <f>IF($H67=Table5[[#Headers],[Industrial Solid Fuels Dryer]],1,0)</f>
        <v>0</v>
      </c>
      <c r="BI67" s="64">
        <f>IF($H67=Table5[[#Headers],[Industrial Solid Fuels Other Kiln]],1,0)</f>
        <v>0</v>
      </c>
      <c r="BJ67" s="64">
        <f>IF($H67=Table5[[#Headers],[Industrial Solid Fuels Oven]],1,0)</f>
        <v>0</v>
      </c>
      <c r="BK67" s="64">
        <f>IF($H67=Table5[[#Headers],[Industrial Oil Boiler]],1,0)</f>
        <v>0</v>
      </c>
      <c r="BL67" s="64">
        <f>IF($H67=Table5[[#Headers],[Industrial Oil CHP]],1,0)</f>
        <v>0</v>
      </c>
      <c r="BM67" s="64">
        <f>IF($H67=Table5[[#Headers],[Industrial Oil Furnace]],1,0)</f>
        <v>0</v>
      </c>
      <c r="BN67" s="64">
        <f>IF($H67=Table5[[#Headers],[Industrial Oil Cement/Lime Kiln]],1,0)</f>
        <v>0</v>
      </c>
      <c r="BO67" s="64">
        <f>IF($H67=Table5[[#Headers],[Industrial Oil Dryer]],1,0)</f>
        <v>0</v>
      </c>
      <c r="BP67" s="64">
        <f>IF($H67=Table5[[#Headers],[Industrial Oil Other Kiln]],1,0)</f>
        <v>0</v>
      </c>
      <c r="BQ67" s="64">
        <f>IF($H67=Table5[[#Headers],[Industrial Oil Oven]],1,0)</f>
        <v>0</v>
      </c>
      <c r="BR67" s="64">
        <f>IF($H67=Table5[[#Headers],[Industrial Gas Boiler]],1,0)</f>
        <v>0</v>
      </c>
      <c r="BS67" s="64">
        <f>IF($H67=Table5[[#Headers],[Industrial Gas CHP]],1,0)</f>
        <v>0</v>
      </c>
      <c r="BT67" s="64">
        <f>IF($H67=Table5[[#Headers],[Industrial Gas Furnace]],1,0)</f>
        <v>0</v>
      </c>
      <c r="BU67" s="64">
        <f>IF($H67=Table5[[#Headers],[Industrial Gas Cement/Lime Kiln]],1,0)</f>
        <v>0</v>
      </c>
      <c r="BV67" s="64">
        <f>IF($H67=Table5[[#Headers],[Industrial Gas Dryer]],1,0)</f>
        <v>0</v>
      </c>
      <c r="BW67" s="64">
        <f>IF($H67=Table5[[#Headers],[Industrial Gas Other Kiln]],1,0)</f>
        <v>0</v>
      </c>
      <c r="BX67" s="64">
        <f>IF($H67=Table5[[#Headers],[Industrial Gas Oven]],1,0)</f>
        <v>0</v>
      </c>
    </row>
    <row r="68" spans="2:76" x14ac:dyDescent="0.25">
      <c r="B68">
        <v>344</v>
      </c>
      <c r="C68" t="s">
        <v>453</v>
      </c>
      <c r="D68" t="s">
        <v>590</v>
      </c>
      <c r="E68" t="s">
        <v>583</v>
      </c>
      <c r="H68" t="s">
        <v>528</v>
      </c>
      <c r="I68" t="s">
        <v>479</v>
      </c>
      <c r="J68" s="64">
        <v>0</v>
      </c>
      <c r="K68" s="64">
        <v>0</v>
      </c>
      <c r="L68" s="64">
        <v>0</v>
      </c>
      <c r="M68" s="64">
        <v>0</v>
      </c>
      <c r="N68" s="64">
        <v>0</v>
      </c>
      <c r="O68" s="64">
        <v>0</v>
      </c>
      <c r="P68" s="64">
        <v>0</v>
      </c>
      <c r="Q68" s="64">
        <v>0</v>
      </c>
      <c r="R68" s="64">
        <v>0</v>
      </c>
      <c r="S68" s="64">
        <v>0</v>
      </c>
      <c r="T68" s="64">
        <v>0</v>
      </c>
      <c r="U68" s="64">
        <v>0</v>
      </c>
      <c r="V68" s="64">
        <v>0</v>
      </c>
      <c r="W68" s="64">
        <v>0</v>
      </c>
      <c r="X68" s="64">
        <v>0</v>
      </c>
      <c r="Y68" s="64">
        <v>1</v>
      </c>
      <c r="Z68" s="64">
        <v>0</v>
      </c>
      <c r="AA68" s="64">
        <v>0</v>
      </c>
      <c r="AB68" s="64">
        <v>0</v>
      </c>
      <c r="AC68" s="64">
        <v>0</v>
      </c>
      <c r="AD68" s="64">
        <v>0</v>
      </c>
      <c r="AE68" s="64">
        <v>0</v>
      </c>
      <c r="AF68" s="64">
        <v>0</v>
      </c>
      <c r="AG68" s="64">
        <v>0</v>
      </c>
      <c r="AH68" s="64">
        <v>0</v>
      </c>
      <c r="AI68" s="64">
        <f>IF($H68=Table5[[#Headers],[Industrial Bio waste Boiler]],1,0)</f>
        <v>0</v>
      </c>
      <c r="AJ68" s="64">
        <f>IF($H68=Table5[[#Headers],[Industrial Bio waste CHP]],1,0)</f>
        <v>0</v>
      </c>
      <c r="AK68" s="64">
        <f>IF($H68=Table5[[#Headers],[Industrial Bio waste Furnace]],1,0)</f>
        <v>0</v>
      </c>
      <c r="AL68" s="64">
        <f>IF($H68=Table5[[#Headers],[Industrial Bio waste Cement/Lime Kiln]],1,0)</f>
        <v>0</v>
      </c>
      <c r="AM68" s="64">
        <f>IF($H68=Table5[[#Headers],[Industrial Bio waste Dryer]],1,0)</f>
        <v>0</v>
      </c>
      <c r="AN68" s="64">
        <f>IF($H68=Table5[[#Headers],[Industrial Bio waste Other Kiln]],1,0)</f>
        <v>0</v>
      </c>
      <c r="AO68" s="64">
        <f>IF($H68=Table5[[#Headers],[Industrial Bio waste Oven]],1,0)</f>
        <v>0</v>
      </c>
      <c r="AP68" s="64">
        <f>IF($H68=Table5[[#Headers],[Industrial Non-bio waste Boiler]],1,0)</f>
        <v>0</v>
      </c>
      <c r="AQ68" s="64">
        <f>IF($H68=Table5[[#Headers],[Industrial Non-bio waste CHP]],1,0)</f>
        <v>0</v>
      </c>
      <c r="AR68" s="64">
        <f>IF($H68=Table5[[#Headers],[Industrial Non-bio waste Furnace]],1,0)</f>
        <v>1</v>
      </c>
      <c r="AS68" s="64">
        <f>IF($H68=Table5[[#Headers],[Industrial Non-bio waste Cement/Lime Kiln]],1,0)</f>
        <v>0</v>
      </c>
      <c r="AT68" s="64">
        <f>IF($H68=Table5[[#Headers],[Industrial Non-bio waste Dryer]],1,0)</f>
        <v>0</v>
      </c>
      <c r="AU68" s="64">
        <f>IF($H68=Table5[[#Headers],[Industrial Non-bio waste Other Kiln]],1,0)</f>
        <v>0</v>
      </c>
      <c r="AV68" s="64">
        <f>IF($H68=Table5[[#Headers],[Industrial Non-bio waste Oven]],1,0)</f>
        <v>0</v>
      </c>
      <c r="AW68" s="64">
        <f>IF($H68=Table5[[#Headers],[Industrial Bio fuel Boiler]],1,0)</f>
        <v>0</v>
      </c>
      <c r="AX68" s="64">
        <f>IF($H68=Table5[[#Headers],[Industrial Bio fuel CHP]],1,0)</f>
        <v>0</v>
      </c>
      <c r="AY68" s="64">
        <f>IF($H68=Table5[[#Headers],[Industrial Bio fuel Furnace]],1,0)</f>
        <v>0</v>
      </c>
      <c r="AZ68" s="64">
        <f>IF($H68=Table5[[#Headers],[Industrial Bio fuel Cement/Lime Kiln]],1,0)</f>
        <v>0</v>
      </c>
      <c r="BA68" s="64">
        <f>IF($H68=Table5[[#Headers],[Industrial Bio fuel Dryer]],1,0)</f>
        <v>0</v>
      </c>
      <c r="BB68" s="64">
        <f>IF($H68=Table5[[#Headers],[Industrial Bio fuel Other Kiln]],1,0)</f>
        <v>0</v>
      </c>
      <c r="BC68" s="64">
        <f>IF($H68=Table5[[#Headers],[Industrial Bio fuel Oven]],1,0)</f>
        <v>0</v>
      </c>
      <c r="BD68" s="64">
        <f>IF($H68=Table5[[#Headers],[Industrial Solid Fuels Boiler]],1,0)</f>
        <v>0</v>
      </c>
      <c r="BE68" s="64">
        <f>IF($H68=Table5[[#Headers],[Industrial Solid Fuels CHP]],1,0)</f>
        <v>0</v>
      </c>
      <c r="BF68" s="64">
        <f>IF($H68=Table5[[#Headers],[Industrial Solid Fuels Furnace]],1,0)</f>
        <v>0</v>
      </c>
      <c r="BG68" s="64">
        <f>IF($H68=Table5[[#Headers],[Industrial Solid Fuels Cement/Lime Kiln]],1,0)</f>
        <v>0</v>
      </c>
      <c r="BH68" s="64">
        <f>IF($H68=Table5[[#Headers],[Industrial Solid Fuels Dryer]],1,0)</f>
        <v>0</v>
      </c>
      <c r="BI68" s="64">
        <f>IF($H68=Table5[[#Headers],[Industrial Solid Fuels Other Kiln]],1,0)</f>
        <v>0</v>
      </c>
      <c r="BJ68" s="64">
        <f>IF($H68=Table5[[#Headers],[Industrial Solid Fuels Oven]],1,0)</f>
        <v>0</v>
      </c>
      <c r="BK68" s="64">
        <f>IF($H68=Table5[[#Headers],[Industrial Oil Boiler]],1,0)</f>
        <v>0</v>
      </c>
      <c r="BL68" s="64">
        <f>IF($H68=Table5[[#Headers],[Industrial Oil CHP]],1,0)</f>
        <v>0</v>
      </c>
      <c r="BM68" s="64">
        <f>IF($H68=Table5[[#Headers],[Industrial Oil Furnace]],1,0)</f>
        <v>0</v>
      </c>
      <c r="BN68" s="64">
        <f>IF($H68=Table5[[#Headers],[Industrial Oil Cement/Lime Kiln]],1,0)</f>
        <v>0</v>
      </c>
      <c r="BO68" s="64">
        <f>IF($H68=Table5[[#Headers],[Industrial Oil Dryer]],1,0)</f>
        <v>0</v>
      </c>
      <c r="BP68" s="64">
        <f>IF($H68=Table5[[#Headers],[Industrial Oil Other Kiln]],1,0)</f>
        <v>0</v>
      </c>
      <c r="BQ68" s="64">
        <f>IF($H68=Table5[[#Headers],[Industrial Oil Oven]],1,0)</f>
        <v>0</v>
      </c>
      <c r="BR68" s="64">
        <f>IF($H68=Table5[[#Headers],[Industrial Gas Boiler]],1,0)</f>
        <v>0</v>
      </c>
      <c r="BS68" s="64">
        <f>IF($H68=Table5[[#Headers],[Industrial Gas CHP]],1,0)</f>
        <v>0</v>
      </c>
      <c r="BT68" s="64">
        <f>IF($H68=Table5[[#Headers],[Industrial Gas Furnace]],1,0)</f>
        <v>0</v>
      </c>
      <c r="BU68" s="64">
        <f>IF($H68=Table5[[#Headers],[Industrial Gas Cement/Lime Kiln]],1,0)</f>
        <v>0</v>
      </c>
      <c r="BV68" s="64">
        <f>IF($H68=Table5[[#Headers],[Industrial Gas Dryer]],1,0)</f>
        <v>0</v>
      </c>
      <c r="BW68" s="64">
        <f>IF($H68=Table5[[#Headers],[Industrial Gas Other Kiln]],1,0)</f>
        <v>0</v>
      </c>
      <c r="BX68" s="64">
        <f>IF($H68=Table5[[#Headers],[Industrial Gas Oven]],1,0)</f>
        <v>0</v>
      </c>
    </row>
    <row r="69" spans="2:76" x14ac:dyDescent="0.25">
      <c r="B69">
        <v>345</v>
      </c>
      <c r="C69" t="s">
        <v>453</v>
      </c>
      <c r="D69" t="s">
        <v>590</v>
      </c>
      <c r="E69" t="s">
        <v>583</v>
      </c>
      <c r="H69" t="s">
        <v>526</v>
      </c>
      <c r="I69" t="s">
        <v>479</v>
      </c>
      <c r="J69" s="64">
        <v>0</v>
      </c>
      <c r="K69" s="64">
        <v>0</v>
      </c>
      <c r="L69" s="64">
        <v>0</v>
      </c>
      <c r="M69" s="64">
        <v>0</v>
      </c>
      <c r="N69" s="64">
        <v>0</v>
      </c>
      <c r="O69" s="64">
        <v>0</v>
      </c>
      <c r="P69" s="64">
        <v>0</v>
      </c>
      <c r="Q69" s="64">
        <v>0</v>
      </c>
      <c r="R69" s="64">
        <v>0</v>
      </c>
      <c r="S69" s="64">
        <v>0</v>
      </c>
      <c r="T69" s="64">
        <v>0</v>
      </c>
      <c r="U69" s="64">
        <v>0</v>
      </c>
      <c r="V69" s="64">
        <v>0</v>
      </c>
      <c r="W69" s="64">
        <v>0</v>
      </c>
      <c r="X69" s="64">
        <v>0</v>
      </c>
      <c r="Y69" s="64">
        <v>0</v>
      </c>
      <c r="Z69" s="64">
        <v>0</v>
      </c>
      <c r="AA69" s="64">
        <v>1</v>
      </c>
      <c r="AB69" s="64">
        <v>1</v>
      </c>
      <c r="AC69" s="64">
        <v>0</v>
      </c>
      <c r="AD69" s="64">
        <v>0</v>
      </c>
      <c r="AE69" s="64">
        <v>0</v>
      </c>
      <c r="AF69" s="64">
        <v>0</v>
      </c>
      <c r="AG69" s="64">
        <v>0</v>
      </c>
      <c r="AH69" s="64">
        <v>0</v>
      </c>
      <c r="AI69" s="64">
        <f>IF($H69=Table5[[#Headers],[Industrial Bio waste Boiler]],1,0)</f>
        <v>0</v>
      </c>
      <c r="AJ69" s="64">
        <f>IF($H69=Table5[[#Headers],[Industrial Bio waste CHP]],1,0)</f>
        <v>0</v>
      </c>
      <c r="AK69" s="64">
        <f>IF($H69=Table5[[#Headers],[Industrial Bio waste Furnace]],1,0)</f>
        <v>0</v>
      </c>
      <c r="AL69" s="64">
        <f>IF($H69=Table5[[#Headers],[Industrial Bio waste Cement/Lime Kiln]],1,0)</f>
        <v>0</v>
      </c>
      <c r="AM69" s="64">
        <f>IF($H69=Table5[[#Headers],[Industrial Bio waste Dryer]],1,0)</f>
        <v>0</v>
      </c>
      <c r="AN69" s="64">
        <f>IF($H69=Table5[[#Headers],[Industrial Bio waste Other Kiln]],1,0)</f>
        <v>0</v>
      </c>
      <c r="AO69" s="64">
        <f>IF($H69=Table5[[#Headers],[Industrial Bio waste Oven]],1,0)</f>
        <v>0</v>
      </c>
      <c r="AP69" s="64">
        <f>IF($H69=Table5[[#Headers],[Industrial Non-bio waste Boiler]],1,0)</f>
        <v>0</v>
      </c>
      <c r="AQ69" s="64">
        <f>IF($H69=Table5[[#Headers],[Industrial Non-bio waste CHP]],1,0)</f>
        <v>0</v>
      </c>
      <c r="AR69" s="64">
        <f>IF($H69=Table5[[#Headers],[Industrial Non-bio waste Furnace]],1,0)</f>
        <v>0</v>
      </c>
      <c r="AS69" s="64">
        <f>IF($H69=Table5[[#Headers],[Industrial Non-bio waste Cement/Lime Kiln]],1,0)</f>
        <v>0</v>
      </c>
      <c r="AT69" s="64">
        <f>IF($H69=Table5[[#Headers],[Industrial Non-bio waste Dryer]],1,0)</f>
        <v>1</v>
      </c>
      <c r="AU69" s="64">
        <f>IF($H69=Table5[[#Headers],[Industrial Non-bio waste Other Kiln]],1,0)</f>
        <v>0</v>
      </c>
      <c r="AV69" s="64">
        <f>IF($H69=Table5[[#Headers],[Industrial Non-bio waste Oven]],1,0)</f>
        <v>0</v>
      </c>
      <c r="AW69" s="64">
        <f>IF($H69=Table5[[#Headers],[Industrial Bio fuel Boiler]],1,0)</f>
        <v>0</v>
      </c>
      <c r="AX69" s="64">
        <f>IF($H69=Table5[[#Headers],[Industrial Bio fuel CHP]],1,0)</f>
        <v>0</v>
      </c>
      <c r="AY69" s="64">
        <f>IF($H69=Table5[[#Headers],[Industrial Bio fuel Furnace]],1,0)</f>
        <v>0</v>
      </c>
      <c r="AZ69" s="64">
        <f>IF($H69=Table5[[#Headers],[Industrial Bio fuel Cement/Lime Kiln]],1,0)</f>
        <v>0</v>
      </c>
      <c r="BA69" s="64">
        <f>IF($H69=Table5[[#Headers],[Industrial Bio fuel Dryer]],1,0)</f>
        <v>0</v>
      </c>
      <c r="BB69" s="64">
        <f>IF($H69=Table5[[#Headers],[Industrial Bio fuel Other Kiln]],1,0)</f>
        <v>0</v>
      </c>
      <c r="BC69" s="64">
        <f>IF($H69=Table5[[#Headers],[Industrial Bio fuel Oven]],1,0)</f>
        <v>0</v>
      </c>
      <c r="BD69" s="64">
        <f>IF($H69=Table5[[#Headers],[Industrial Solid Fuels Boiler]],1,0)</f>
        <v>0</v>
      </c>
      <c r="BE69" s="64">
        <f>IF($H69=Table5[[#Headers],[Industrial Solid Fuels CHP]],1,0)</f>
        <v>0</v>
      </c>
      <c r="BF69" s="64">
        <f>IF($H69=Table5[[#Headers],[Industrial Solid Fuels Furnace]],1,0)</f>
        <v>0</v>
      </c>
      <c r="BG69" s="64">
        <f>IF($H69=Table5[[#Headers],[Industrial Solid Fuels Cement/Lime Kiln]],1,0)</f>
        <v>0</v>
      </c>
      <c r="BH69" s="64">
        <f>IF($H69=Table5[[#Headers],[Industrial Solid Fuels Dryer]],1,0)</f>
        <v>0</v>
      </c>
      <c r="BI69" s="64">
        <f>IF($H69=Table5[[#Headers],[Industrial Solid Fuels Other Kiln]],1,0)</f>
        <v>0</v>
      </c>
      <c r="BJ69" s="64">
        <f>IF($H69=Table5[[#Headers],[Industrial Solid Fuels Oven]],1,0)</f>
        <v>0</v>
      </c>
      <c r="BK69" s="64">
        <f>IF($H69=Table5[[#Headers],[Industrial Oil Boiler]],1,0)</f>
        <v>0</v>
      </c>
      <c r="BL69" s="64">
        <f>IF($H69=Table5[[#Headers],[Industrial Oil CHP]],1,0)</f>
        <v>0</v>
      </c>
      <c r="BM69" s="64">
        <f>IF($H69=Table5[[#Headers],[Industrial Oil Furnace]],1,0)</f>
        <v>0</v>
      </c>
      <c r="BN69" s="64">
        <f>IF($H69=Table5[[#Headers],[Industrial Oil Cement/Lime Kiln]],1,0)</f>
        <v>0</v>
      </c>
      <c r="BO69" s="64">
        <f>IF($H69=Table5[[#Headers],[Industrial Oil Dryer]],1,0)</f>
        <v>0</v>
      </c>
      <c r="BP69" s="64">
        <f>IF($H69=Table5[[#Headers],[Industrial Oil Other Kiln]],1,0)</f>
        <v>0</v>
      </c>
      <c r="BQ69" s="64">
        <f>IF($H69=Table5[[#Headers],[Industrial Oil Oven]],1,0)</f>
        <v>0</v>
      </c>
      <c r="BR69" s="64">
        <f>IF($H69=Table5[[#Headers],[Industrial Gas Boiler]],1,0)</f>
        <v>0</v>
      </c>
      <c r="BS69" s="64">
        <f>IF($H69=Table5[[#Headers],[Industrial Gas CHP]],1,0)</f>
        <v>0</v>
      </c>
      <c r="BT69" s="64">
        <f>IF($H69=Table5[[#Headers],[Industrial Gas Furnace]],1,0)</f>
        <v>0</v>
      </c>
      <c r="BU69" s="64">
        <f>IF($H69=Table5[[#Headers],[Industrial Gas Cement/Lime Kiln]],1,0)</f>
        <v>0</v>
      </c>
      <c r="BV69" s="64">
        <f>IF($H69=Table5[[#Headers],[Industrial Gas Dryer]],1,0)</f>
        <v>0</v>
      </c>
      <c r="BW69" s="64">
        <f>IF($H69=Table5[[#Headers],[Industrial Gas Other Kiln]],1,0)</f>
        <v>0</v>
      </c>
      <c r="BX69" s="64">
        <f>IF($H69=Table5[[#Headers],[Industrial Gas Oven]],1,0)</f>
        <v>0</v>
      </c>
    </row>
    <row r="70" spans="2:76" x14ac:dyDescent="0.25">
      <c r="B70">
        <v>346</v>
      </c>
      <c r="C70" t="s">
        <v>453</v>
      </c>
      <c r="D70" t="s">
        <v>591</v>
      </c>
      <c r="E70" t="s">
        <v>583</v>
      </c>
      <c r="H70" t="s">
        <v>516</v>
      </c>
      <c r="I70" t="s">
        <v>479</v>
      </c>
      <c r="J70" s="64">
        <v>0</v>
      </c>
      <c r="K70" s="64">
        <v>0</v>
      </c>
      <c r="L70" s="64">
        <v>0</v>
      </c>
      <c r="M70" s="64">
        <v>0</v>
      </c>
      <c r="N70" s="64">
        <v>0</v>
      </c>
      <c r="O70" s="64">
        <v>1</v>
      </c>
      <c r="P70" s="64">
        <v>1</v>
      </c>
      <c r="Q70" s="64">
        <v>1</v>
      </c>
      <c r="R70" s="64">
        <v>0.2</v>
      </c>
      <c r="S70" s="64">
        <v>0.125</v>
      </c>
      <c r="T70" s="64">
        <v>0</v>
      </c>
      <c r="U70" s="64">
        <v>0</v>
      </c>
      <c r="V70" s="64">
        <v>0</v>
      </c>
      <c r="W70" s="64">
        <v>0</v>
      </c>
      <c r="X70" s="64">
        <v>0</v>
      </c>
      <c r="Y70" s="64">
        <v>0</v>
      </c>
      <c r="Z70" s="64">
        <v>0</v>
      </c>
      <c r="AA70" s="64">
        <v>0</v>
      </c>
      <c r="AB70" s="64">
        <v>0</v>
      </c>
      <c r="AC70" s="64">
        <v>0</v>
      </c>
      <c r="AD70" s="64">
        <v>0</v>
      </c>
      <c r="AE70" s="64">
        <v>0</v>
      </c>
      <c r="AF70" s="64">
        <v>0</v>
      </c>
      <c r="AG70" s="64">
        <v>0</v>
      </c>
      <c r="AH70" s="64">
        <v>0</v>
      </c>
      <c r="AI70" s="64">
        <f>IF($H70=Table5[[#Headers],[Industrial Bio waste Boiler]],1,0)</f>
        <v>0</v>
      </c>
      <c r="AJ70" s="64">
        <f>IF($H70=Table5[[#Headers],[Industrial Bio waste CHP]],1,0)</f>
        <v>0</v>
      </c>
      <c r="AK70" s="64">
        <f>IF($H70=Table5[[#Headers],[Industrial Bio waste Furnace]],1,0)</f>
        <v>0</v>
      </c>
      <c r="AL70" s="64">
        <f>IF($H70=Table5[[#Headers],[Industrial Bio waste Cement/Lime Kiln]],1,0)</f>
        <v>0</v>
      </c>
      <c r="AM70" s="64">
        <f>IF($H70=Table5[[#Headers],[Industrial Bio waste Dryer]],1,0)</f>
        <v>0</v>
      </c>
      <c r="AN70" s="64">
        <f>IF($H70=Table5[[#Headers],[Industrial Bio waste Other Kiln]],1,0)</f>
        <v>0</v>
      </c>
      <c r="AO70" s="64">
        <f>IF($H70=Table5[[#Headers],[Industrial Bio waste Oven]],1,0)</f>
        <v>0</v>
      </c>
      <c r="AP70" s="64">
        <f>IF($H70=Table5[[#Headers],[Industrial Non-bio waste Boiler]],1,0)</f>
        <v>1</v>
      </c>
      <c r="AQ70" s="64">
        <f>IF($H70=Table5[[#Headers],[Industrial Non-bio waste CHP]],1,0)</f>
        <v>0</v>
      </c>
      <c r="AR70" s="64">
        <f>IF($H70=Table5[[#Headers],[Industrial Non-bio waste Furnace]],1,0)</f>
        <v>0</v>
      </c>
      <c r="AS70" s="64">
        <f>IF($H70=Table5[[#Headers],[Industrial Non-bio waste Cement/Lime Kiln]],1,0)</f>
        <v>0</v>
      </c>
      <c r="AT70" s="64">
        <f>IF($H70=Table5[[#Headers],[Industrial Non-bio waste Dryer]],1,0)</f>
        <v>0</v>
      </c>
      <c r="AU70" s="64">
        <f>IF($H70=Table5[[#Headers],[Industrial Non-bio waste Other Kiln]],1,0)</f>
        <v>0</v>
      </c>
      <c r="AV70" s="64">
        <f>IF($H70=Table5[[#Headers],[Industrial Non-bio waste Oven]],1,0)</f>
        <v>0</v>
      </c>
      <c r="AW70" s="64">
        <f>IF($H70=Table5[[#Headers],[Industrial Bio fuel Boiler]],1,0)</f>
        <v>0</v>
      </c>
      <c r="AX70" s="64">
        <f>IF($H70=Table5[[#Headers],[Industrial Bio fuel CHP]],1,0)</f>
        <v>0</v>
      </c>
      <c r="AY70" s="64">
        <f>IF($H70=Table5[[#Headers],[Industrial Bio fuel Furnace]],1,0)</f>
        <v>0</v>
      </c>
      <c r="AZ70" s="64">
        <f>IF($H70=Table5[[#Headers],[Industrial Bio fuel Cement/Lime Kiln]],1,0)</f>
        <v>0</v>
      </c>
      <c r="BA70" s="64">
        <f>IF($H70=Table5[[#Headers],[Industrial Bio fuel Dryer]],1,0)</f>
        <v>0</v>
      </c>
      <c r="BB70" s="64">
        <f>IF($H70=Table5[[#Headers],[Industrial Bio fuel Other Kiln]],1,0)</f>
        <v>0</v>
      </c>
      <c r="BC70" s="64">
        <f>IF($H70=Table5[[#Headers],[Industrial Bio fuel Oven]],1,0)</f>
        <v>0</v>
      </c>
      <c r="BD70" s="64">
        <f>IF($H70=Table5[[#Headers],[Industrial Solid Fuels Boiler]],1,0)</f>
        <v>0</v>
      </c>
      <c r="BE70" s="64">
        <f>IF($H70=Table5[[#Headers],[Industrial Solid Fuels CHP]],1,0)</f>
        <v>0</v>
      </c>
      <c r="BF70" s="64">
        <f>IF($H70=Table5[[#Headers],[Industrial Solid Fuels Furnace]],1,0)</f>
        <v>0</v>
      </c>
      <c r="BG70" s="64">
        <f>IF($H70=Table5[[#Headers],[Industrial Solid Fuels Cement/Lime Kiln]],1,0)</f>
        <v>0</v>
      </c>
      <c r="BH70" s="64">
        <f>IF($H70=Table5[[#Headers],[Industrial Solid Fuels Dryer]],1,0)</f>
        <v>0</v>
      </c>
      <c r="BI70" s="64">
        <f>IF($H70=Table5[[#Headers],[Industrial Solid Fuels Other Kiln]],1,0)</f>
        <v>0</v>
      </c>
      <c r="BJ70" s="64">
        <f>IF($H70=Table5[[#Headers],[Industrial Solid Fuels Oven]],1,0)</f>
        <v>0</v>
      </c>
      <c r="BK70" s="64">
        <f>IF($H70=Table5[[#Headers],[Industrial Oil Boiler]],1,0)</f>
        <v>0</v>
      </c>
      <c r="BL70" s="64">
        <f>IF($H70=Table5[[#Headers],[Industrial Oil CHP]],1,0)</f>
        <v>0</v>
      </c>
      <c r="BM70" s="64">
        <f>IF($H70=Table5[[#Headers],[Industrial Oil Furnace]],1,0)</f>
        <v>0</v>
      </c>
      <c r="BN70" s="64">
        <f>IF($H70=Table5[[#Headers],[Industrial Oil Cement/Lime Kiln]],1,0)</f>
        <v>0</v>
      </c>
      <c r="BO70" s="64">
        <f>IF($H70=Table5[[#Headers],[Industrial Oil Dryer]],1,0)</f>
        <v>0</v>
      </c>
      <c r="BP70" s="64">
        <f>IF($H70=Table5[[#Headers],[Industrial Oil Other Kiln]],1,0)</f>
        <v>0</v>
      </c>
      <c r="BQ70" s="64">
        <f>IF($H70=Table5[[#Headers],[Industrial Oil Oven]],1,0)</f>
        <v>0</v>
      </c>
      <c r="BR70" s="64">
        <f>IF($H70=Table5[[#Headers],[Industrial Gas Boiler]],1,0)</f>
        <v>0</v>
      </c>
      <c r="BS70" s="64">
        <f>IF($H70=Table5[[#Headers],[Industrial Gas CHP]],1,0)</f>
        <v>0</v>
      </c>
      <c r="BT70" s="64">
        <f>IF($H70=Table5[[#Headers],[Industrial Gas Furnace]],1,0)</f>
        <v>0</v>
      </c>
      <c r="BU70" s="64">
        <f>IF($H70=Table5[[#Headers],[Industrial Gas Cement/Lime Kiln]],1,0)</f>
        <v>0</v>
      </c>
      <c r="BV70" s="64">
        <f>IF($H70=Table5[[#Headers],[Industrial Gas Dryer]],1,0)</f>
        <v>0</v>
      </c>
      <c r="BW70" s="64">
        <f>IF($H70=Table5[[#Headers],[Industrial Gas Other Kiln]],1,0)</f>
        <v>0</v>
      </c>
      <c r="BX70" s="64">
        <f>IF($H70=Table5[[#Headers],[Industrial Gas Oven]],1,0)</f>
        <v>0</v>
      </c>
    </row>
    <row r="71" spans="2:76" x14ac:dyDescent="0.25">
      <c r="B71">
        <v>347</v>
      </c>
      <c r="C71" t="s">
        <v>453</v>
      </c>
      <c r="D71" t="s">
        <v>591</v>
      </c>
      <c r="E71" t="s">
        <v>583</v>
      </c>
      <c r="H71" t="s">
        <v>523</v>
      </c>
      <c r="I71" t="s">
        <v>479</v>
      </c>
      <c r="J71" s="64">
        <v>0</v>
      </c>
      <c r="K71" s="64">
        <v>0</v>
      </c>
      <c r="L71" s="64">
        <v>0</v>
      </c>
      <c r="M71" s="64">
        <v>0</v>
      </c>
      <c r="N71" s="64">
        <v>0</v>
      </c>
      <c r="O71" s="64">
        <v>0</v>
      </c>
      <c r="P71" s="64">
        <v>0</v>
      </c>
      <c r="Q71" s="64">
        <v>0</v>
      </c>
      <c r="R71" s="64">
        <v>0</v>
      </c>
      <c r="S71" s="64">
        <v>0</v>
      </c>
      <c r="T71" s="64">
        <v>1</v>
      </c>
      <c r="U71" s="64">
        <v>1</v>
      </c>
      <c r="V71" s="64">
        <v>1</v>
      </c>
      <c r="W71" s="64">
        <v>0</v>
      </c>
      <c r="X71" s="64">
        <v>0</v>
      </c>
      <c r="Y71" s="64">
        <v>0</v>
      </c>
      <c r="Z71" s="64">
        <v>0</v>
      </c>
      <c r="AA71" s="64">
        <v>0</v>
      </c>
      <c r="AB71" s="64">
        <v>0</v>
      </c>
      <c r="AC71" s="64">
        <v>0</v>
      </c>
      <c r="AD71" s="64">
        <v>0</v>
      </c>
      <c r="AE71" s="64">
        <v>0</v>
      </c>
      <c r="AF71" s="64">
        <v>0</v>
      </c>
      <c r="AG71" s="64">
        <v>0</v>
      </c>
      <c r="AH71" s="64">
        <v>0</v>
      </c>
      <c r="AI71" s="64">
        <f>IF($H71=Table5[[#Headers],[Industrial Bio waste Boiler]],1,0)</f>
        <v>0</v>
      </c>
      <c r="AJ71" s="64">
        <f>IF($H71=Table5[[#Headers],[Industrial Bio waste CHP]],1,0)</f>
        <v>0</v>
      </c>
      <c r="AK71" s="64">
        <f>IF($H71=Table5[[#Headers],[Industrial Bio waste Furnace]],1,0)</f>
        <v>0</v>
      </c>
      <c r="AL71" s="64">
        <f>IF($H71=Table5[[#Headers],[Industrial Bio waste Cement/Lime Kiln]],1,0)</f>
        <v>0</v>
      </c>
      <c r="AM71" s="64">
        <f>IF($H71=Table5[[#Headers],[Industrial Bio waste Dryer]],1,0)</f>
        <v>0</v>
      </c>
      <c r="AN71" s="64">
        <f>IF($H71=Table5[[#Headers],[Industrial Bio waste Other Kiln]],1,0)</f>
        <v>0</v>
      </c>
      <c r="AO71" s="64">
        <f>IF($H71=Table5[[#Headers],[Industrial Bio waste Oven]],1,0)</f>
        <v>0</v>
      </c>
      <c r="AP71" s="64">
        <f>IF($H71=Table5[[#Headers],[Industrial Non-bio waste Boiler]],1,0)</f>
        <v>0</v>
      </c>
      <c r="AQ71" s="64">
        <f>IF($H71=Table5[[#Headers],[Industrial Non-bio waste CHP]],1,0)</f>
        <v>1</v>
      </c>
      <c r="AR71" s="64">
        <f>IF($H71=Table5[[#Headers],[Industrial Non-bio waste Furnace]],1,0)</f>
        <v>0</v>
      </c>
      <c r="AS71" s="64">
        <f>IF($H71=Table5[[#Headers],[Industrial Non-bio waste Cement/Lime Kiln]],1,0)</f>
        <v>0</v>
      </c>
      <c r="AT71" s="64">
        <f>IF($H71=Table5[[#Headers],[Industrial Non-bio waste Dryer]],1,0)</f>
        <v>0</v>
      </c>
      <c r="AU71" s="64">
        <f>IF($H71=Table5[[#Headers],[Industrial Non-bio waste Other Kiln]],1,0)</f>
        <v>0</v>
      </c>
      <c r="AV71" s="64">
        <f>IF($H71=Table5[[#Headers],[Industrial Non-bio waste Oven]],1,0)</f>
        <v>0</v>
      </c>
      <c r="AW71" s="64">
        <f>IF($H71=Table5[[#Headers],[Industrial Bio fuel Boiler]],1,0)</f>
        <v>0</v>
      </c>
      <c r="AX71" s="64">
        <f>IF($H71=Table5[[#Headers],[Industrial Bio fuel CHP]],1,0)</f>
        <v>0</v>
      </c>
      <c r="AY71" s="64">
        <f>IF($H71=Table5[[#Headers],[Industrial Bio fuel Furnace]],1,0)</f>
        <v>0</v>
      </c>
      <c r="AZ71" s="64">
        <f>IF($H71=Table5[[#Headers],[Industrial Bio fuel Cement/Lime Kiln]],1,0)</f>
        <v>0</v>
      </c>
      <c r="BA71" s="64">
        <f>IF($H71=Table5[[#Headers],[Industrial Bio fuel Dryer]],1,0)</f>
        <v>0</v>
      </c>
      <c r="BB71" s="64">
        <f>IF($H71=Table5[[#Headers],[Industrial Bio fuel Other Kiln]],1,0)</f>
        <v>0</v>
      </c>
      <c r="BC71" s="64">
        <f>IF($H71=Table5[[#Headers],[Industrial Bio fuel Oven]],1,0)</f>
        <v>0</v>
      </c>
      <c r="BD71" s="64">
        <f>IF($H71=Table5[[#Headers],[Industrial Solid Fuels Boiler]],1,0)</f>
        <v>0</v>
      </c>
      <c r="BE71" s="64">
        <f>IF($H71=Table5[[#Headers],[Industrial Solid Fuels CHP]],1,0)</f>
        <v>0</v>
      </c>
      <c r="BF71" s="64">
        <f>IF($H71=Table5[[#Headers],[Industrial Solid Fuels Furnace]],1,0)</f>
        <v>0</v>
      </c>
      <c r="BG71" s="64">
        <f>IF($H71=Table5[[#Headers],[Industrial Solid Fuels Cement/Lime Kiln]],1,0)</f>
        <v>0</v>
      </c>
      <c r="BH71" s="64">
        <f>IF($H71=Table5[[#Headers],[Industrial Solid Fuels Dryer]],1,0)</f>
        <v>0</v>
      </c>
      <c r="BI71" s="64">
        <f>IF($H71=Table5[[#Headers],[Industrial Solid Fuels Other Kiln]],1,0)</f>
        <v>0</v>
      </c>
      <c r="BJ71" s="64">
        <f>IF($H71=Table5[[#Headers],[Industrial Solid Fuels Oven]],1,0)</f>
        <v>0</v>
      </c>
      <c r="BK71" s="64">
        <f>IF($H71=Table5[[#Headers],[Industrial Oil Boiler]],1,0)</f>
        <v>0</v>
      </c>
      <c r="BL71" s="64">
        <f>IF($H71=Table5[[#Headers],[Industrial Oil CHP]],1,0)</f>
        <v>0</v>
      </c>
      <c r="BM71" s="64">
        <f>IF($H71=Table5[[#Headers],[Industrial Oil Furnace]],1,0)</f>
        <v>0</v>
      </c>
      <c r="BN71" s="64">
        <f>IF($H71=Table5[[#Headers],[Industrial Oil Cement/Lime Kiln]],1,0)</f>
        <v>0</v>
      </c>
      <c r="BO71" s="64">
        <f>IF($H71=Table5[[#Headers],[Industrial Oil Dryer]],1,0)</f>
        <v>0</v>
      </c>
      <c r="BP71" s="64">
        <f>IF($H71=Table5[[#Headers],[Industrial Oil Other Kiln]],1,0)</f>
        <v>0</v>
      </c>
      <c r="BQ71" s="64">
        <f>IF($H71=Table5[[#Headers],[Industrial Oil Oven]],1,0)</f>
        <v>0</v>
      </c>
      <c r="BR71" s="64">
        <f>IF($H71=Table5[[#Headers],[Industrial Gas Boiler]],1,0)</f>
        <v>0</v>
      </c>
      <c r="BS71" s="64">
        <f>IF($H71=Table5[[#Headers],[Industrial Gas CHP]],1,0)</f>
        <v>0</v>
      </c>
      <c r="BT71" s="64">
        <f>IF($H71=Table5[[#Headers],[Industrial Gas Furnace]],1,0)</f>
        <v>0</v>
      </c>
      <c r="BU71" s="64">
        <f>IF($H71=Table5[[#Headers],[Industrial Gas Cement/Lime Kiln]],1,0)</f>
        <v>0</v>
      </c>
      <c r="BV71" s="64">
        <f>IF($H71=Table5[[#Headers],[Industrial Gas Dryer]],1,0)</f>
        <v>0</v>
      </c>
      <c r="BW71" s="64">
        <f>IF($H71=Table5[[#Headers],[Industrial Gas Other Kiln]],1,0)</f>
        <v>0</v>
      </c>
      <c r="BX71" s="64">
        <f>IF($H71=Table5[[#Headers],[Industrial Gas Oven]],1,0)</f>
        <v>0</v>
      </c>
    </row>
    <row r="72" spans="2:76" x14ac:dyDescent="0.25">
      <c r="B72">
        <v>348</v>
      </c>
      <c r="C72" t="s">
        <v>453</v>
      </c>
      <c r="D72" t="s">
        <v>591</v>
      </c>
      <c r="E72" t="s">
        <v>583</v>
      </c>
      <c r="H72" t="s">
        <v>532</v>
      </c>
      <c r="I72" t="s">
        <v>479</v>
      </c>
      <c r="J72" s="64">
        <v>0</v>
      </c>
      <c r="K72" s="64">
        <v>0</v>
      </c>
      <c r="L72" s="64">
        <v>0</v>
      </c>
      <c r="M72" s="64">
        <v>0</v>
      </c>
      <c r="N72" s="64">
        <v>0</v>
      </c>
      <c r="O72" s="64">
        <v>0</v>
      </c>
      <c r="P72" s="64">
        <v>0</v>
      </c>
      <c r="Q72" s="64">
        <v>0</v>
      </c>
      <c r="R72" s="64">
        <v>0</v>
      </c>
      <c r="S72" s="64">
        <v>0</v>
      </c>
      <c r="T72" s="64">
        <v>0</v>
      </c>
      <c r="U72" s="64">
        <v>0</v>
      </c>
      <c r="V72" s="64">
        <v>0</v>
      </c>
      <c r="W72" s="64">
        <v>1</v>
      </c>
      <c r="X72" s="64">
        <v>1</v>
      </c>
      <c r="Y72" s="64">
        <v>0</v>
      </c>
      <c r="Z72" s="64">
        <v>0</v>
      </c>
      <c r="AA72" s="64">
        <v>0</v>
      </c>
      <c r="AB72" s="64">
        <v>0</v>
      </c>
      <c r="AC72" s="64">
        <v>0</v>
      </c>
      <c r="AD72" s="64">
        <v>0</v>
      </c>
      <c r="AE72" s="64">
        <v>0</v>
      </c>
      <c r="AF72" s="64">
        <v>0</v>
      </c>
      <c r="AG72" s="64">
        <v>0</v>
      </c>
      <c r="AH72" s="64">
        <v>0</v>
      </c>
      <c r="AI72" s="64">
        <f>IF($H72=Table5[[#Headers],[Industrial Bio waste Boiler]],1,0)</f>
        <v>0</v>
      </c>
      <c r="AJ72" s="64">
        <f>IF($H72=Table5[[#Headers],[Industrial Bio waste CHP]],1,0)</f>
        <v>0</v>
      </c>
      <c r="AK72" s="64">
        <f>IF($H72=Table5[[#Headers],[Industrial Bio waste Furnace]],1,0)</f>
        <v>0</v>
      </c>
      <c r="AL72" s="64">
        <f>IF($H72=Table5[[#Headers],[Industrial Bio waste Cement/Lime Kiln]],1,0)</f>
        <v>0</v>
      </c>
      <c r="AM72" s="64">
        <f>IF($H72=Table5[[#Headers],[Industrial Bio waste Dryer]],1,0)</f>
        <v>0</v>
      </c>
      <c r="AN72" s="64">
        <f>IF($H72=Table5[[#Headers],[Industrial Bio waste Other Kiln]],1,0)</f>
        <v>0</v>
      </c>
      <c r="AO72" s="64">
        <f>IF($H72=Table5[[#Headers],[Industrial Bio waste Oven]],1,0)</f>
        <v>0</v>
      </c>
      <c r="AP72" s="64">
        <f>IF($H72=Table5[[#Headers],[Industrial Non-bio waste Boiler]],1,0)</f>
        <v>0</v>
      </c>
      <c r="AQ72" s="64">
        <f>IF($H72=Table5[[#Headers],[Industrial Non-bio waste CHP]],1,0)</f>
        <v>0</v>
      </c>
      <c r="AR72" s="64">
        <f>IF($H72=Table5[[#Headers],[Industrial Non-bio waste Furnace]],1,0)</f>
        <v>0</v>
      </c>
      <c r="AS72" s="64">
        <f>IF($H72=Table5[[#Headers],[Industrial Non-bio waste Cement/Lime Kiln]],1,0)</f>
        <v>0</v>
      </c>
      <c r="AT72" s="64">
        <f>IF($H72=Table5[[#Headers],[Industrial Non-bio waste Dryer]],1,0)</f>
        <v>0</v>
      </c>
      <c r="AU72" s="64">
        <f>IF($H72=Table5[[#Headers],[Industrial Non-bio waste Other Kiln]],1,0)</f>
        <v>0</v>
      </c>
      <c r="AV72" s="64">
        <f>IF($H72=Table5[[#Headers],[Industrial Non-bio waste Oven]],1,0)</f>
        <v>1</v>
      </c>
      <c r="AW72" s="64">
        <f>IF($H72=Table5[[#Headers],[Industrial Bio fuel Boiler]],1,0)</f>
        <v>0</v>
      </c>
      <c r="AX72" s="64">
        <f>IF($H72=Table5[[#Headers],[Industrial Bio fuel CHP]],1,0)</f>
        <v>0</v>
      </c>
      <c r="AY72" s="64">
        <f>IF($H72=Table5[[#Headers],[Industrial Bio fuel Furnace]],1,0)</f>
        <v>0</v>
      </c>
      <c r="AZ72" s="64">
        <f>IF($H72=Table5[[#Headers],[Industrial Bio fuel Cement/Lime Kiln]],1,0)</f>
        <v>0</v>
      </c>
      <c r="BA72" s="64">
        <f>IF($H72=Table5[[#Headers],[Industrial Bio fuel Dryer]],1,0)</f>
        <v>0</v>
      </c>
      <c r="BB72" s="64">
        <f>IF($H72=Table5[[#Headers],[Industrial Bio fuel Other Kiln]],1,0)</f>
        <v>0</v>
      </c>
      <c r="BC72" s="64">
        <f>IF($H72=Table5[[#Headers],[Industrial Bio fuel Oven]],1,0)</f>
        <v>0</v>
      </c>
      <c r="BD72" s="64">
        <f>IF($H72=Table5[[#Headers],[Industrial Solid Fuels Boiler]],1,0)</f>
        <v>0</v>
      </c>
      <c r="BE72" s="64">
        <f>IF($H72=Table5[[#Headers],[Industrial Solid Fuels CHP]],1,0)</f>
        <v>0</v>
      </c>
      <c r="BF72" s="64">
        <f>IF($H72=Table5[[#Headers],[Industrial Solid Fuels Furnace]],1,0)</f>
        <v>0</v>
      </c>
      <c r="BG72" s="64">
        <f>IF($H72=Table5[[#Headers],[Industrial Solid Fuels Cement/Lime Kiln]],1,0)</f>
        <v>0</v>
      </c>
      <c r="BH72" s="64">
        <f>IF($H72=Table5[[#Headers],[Industrial Solid Fuels Dryer]],1,0)</f>
        <v>0</v>
      </c>
      <c r="BI72" s="64">
        <f>IF($H72=Table5[[#Headers],[Industrial Solid Fuels Other Kiln]],1,0)</f>
        <v>0</v>
      </c>
      <c r="BJ72" s="64">
        <f>IF($H72=Table5[[#Headers],[Industrial Solid Fuels Oven]],1,0)</f>
        <v>0</v>
      </c>
      <c r="BK72" s="64">
        <f>IF($H72=Table5[[#Headers],[Industrial Oil Boiler]],1,0)</f>
        <v>0</v>
      </c>
      <c r="BL72" s="64">
        <f>IF($H72=Table5[[#Headers],[Industrial Oil CHP]],1,0)</f>
        <v>0</v>
      </c>
      <c r="BM72" s="64">
        <f>IF($H72=Table5[[#Headers],[Industrial Oil Furnace]],1,0)</f>
        <v>0</v>
      </c>
      <c r="BN72" s="64">
        <f>IF($H72=Table5[[#Headers],[Industrial Oil Cement/Lime Kiln]],1,0)</f>
        <v>0</v>
      </c>
      <c r="BO72" s="64">
        <f>IF($H72=Table5[[#Headers],[Industrial Oil Dryer]],1,0)</f>
        <v>0</v>
      </c>
      <c r="BP72" s="64">
        <f>IF($H72=Table5[[#Headers],[Industrial Oil Other Kiln]],1,0)</f>
        <v>0</v>
      </c>
      <c r="BQ72" s="64">
        <f>IF($H72=Table5[[#Headers],[Industrial Oil Oven]],1,0)</f>
        <v>0</v>
      </c>
      <c r="BR72" s="64">
        <f>IF($H72=Table5[[#Headers],[Industrial Gas Boiler]],1,0)</f>
        <v>0</v>
      </c>
      <c r="BS72" s="64">
        <f>IF($H72=Table5[[#Headers],[Industrial Gas CHP]],1,0)</f>
        <v>0</v>
      </c>
      <c r="BT72" s="64">
        <f>IF($H72=Table5[[#Headers],[Industrial Gas Furnace]],1,0)</f>
        <v>0</v>
      </c>
      <c r="BU72" s="64">
        <f>IF($H72=Table5[[#Headers],[Industrial Gas Cement/Lime Kiln]],1,0)</f>
        <v>0</v>
      </c>
      <c r="BV72" s="64">
        <f>IF($H72=Table5[[#Headers],[Industrial Gas Dryer]],1,0)</f>
        <v>0</v>
      </c>
      <c r="BW72" s="64">
        <f>IF($H72=Table5[[#Headers],[Industrial Gas Other Kiln]],1,0)</f>
        <v>0</v>
      </c>
      <c r="BX72" s="64">
        <f>IF($H72=Table5[[#Headers],[Industrial Gas Oven]],1,0)</f>
        <v>0</v>
      </c>
    </row>
    <row r="73" spans="2:76" x14ac:dyDescent="0.25">
      <c r="B73">
        <v>349</v>
      </c>
      <c r="C73" t="s">
        <v>453</v>
      </c>
      <c r="D73" t="s">
        <v>591</v>
      </c>
      <c r="E73" t="s">
        <v>583</v>
      </c>
      <c r="H73" t="s">
        <v>528</v>
      </c>
      <c r="I73" t="s">
        <v>479</v>
      </c>
      <c r="J73" s="64">
        <v>0</v>
      </c>
      <c r="K73" s="64">
        <v>0</v>
      </c>
      <c r="L73" s="64">
        <v>0</v>
      </c>
      <c r="M73" s="64">
        <v>0</v>
      </c>
      <c r="N73" s="64">
        <v>0</v>
      </c>
      <c r="O73" s="64">
        <v>0</v>
      </c>
      <c r="P73" s="64">
        <v>0</v>
      </c>
      <c r="Q73" s="64">
        <v>0</v>
      </c>
      <c r="R73" s="64">
        <v>0</v>
      </c>
      <c r="S73" s="64">
        <v>0</v>
      </c>
      <c r="T73" s="64">
        <v>0</v>
      </c>
      <c r="U73" s="64">
        <v>0</v>
      </c>
      <c r="V73" s="64">
        <v>0</v>
      </c>
      <c r="W73" s="64">
        <v>0</v>
      </c>
      <c r="X73" s="64">
        <v>0</v>
      </c>
      <c r="Y73" s="64">
        <v>1</v>
      </c>
      <c r="Z73" s="64">
        <v>0</v>
      </c>
      <c r="AA73" s="64">
        <v>0</v>
      </c>
      <c r="AB73" s="64">
        <v>0</v>
      </c>
      <c r="AC73" s="64">
        <v>0</v>
      </c>
      <c r="AD73" s="64">
        <v>0</v>
      </c>
      <c r="AE73" s="64">
        <v>0</v>
      </c>
      <c r="AF73" s="64">
        <v>0</v>
      </c>
      <c r="AG73" s="64">
        <v>0</v>
      </c>
      <c r="AH73" s="64">
        <v>0</v>
      </c>
      <c r="AI73" s="64">
        <f>IF($H73=Table5[[#Headers],[Industrial Bio waste Boiler]],1,0)</f>
        <v>0</v>
      </c>
      <c r="AJ73" s="64">
        <f>IF($H73=Table5[[#Headers],[Industrial Bio waste CHP]],1,0)</f>
        <v>0</v>
      </c>
      <c r="AK73" s="64">
        <f>IF($H73=Table5[[#Headers],[Industrial Bio waste Furnace]],1,0)</f>
        <v>0</v>
      </c>
      <c r="AL73" s="64">
        <f>IF($H73=Table5[[#Headers],[Industrial Bio waste Cement/Lime Kiln]],1,0)</f>
        <v>0</v>
      </c>
      <c r="AM73" s="64">
        <f>IF($H73=Table5[[#Headers],[Industrial Bio waste Dryer]],1,0)</f>
        <v>0</v>
      </c>
      <c r="AN73" s="64">
        <f>IF($H73=Table5[[#Headers],[Industrial Bio waste Other Kiln]],1,0)</f>
        <v>0</v>
      </c>
      <c r="AO73" s="64">
        <f>IF($H73=Table5[[#Headers],[Industrial Bio waste Oven]],1,0)</f>
        <v>0</v>
      </c>
      <c r="AP73" s="64">
        <f>IF($H73=Table5[[#Headers],[Industrial Non-bio waste Boiler]],1,0)</f>
        <v>0</v>
      </c>
      <c r="AQ73" s="64">
        <f>IF($H73=Table5[[#Headers],[Industrial Non-bio waste CHP]],1,0)</f>
        <v>0</v>
      </c>
      <c r="AR73" s="64">
        <f>IF($H73=Table5[[#Headers],[Industrial Non-bio waste Furnace]],1,0)</f>
        <v>1</v>
      </c>
      <c r="AS73" s="64">
        <f>IF($H73=Table5[[#Headers],[Industrial Non-bio waste Cement/Lime Kiln]],1,0)</f>
        <v>0</v>
      </c>
      <c r="AT73" s="64">
        <f>IF($H73=Table5[[#Headers],[Industrial Non-bio waste Dryer]],1,0)</f>
        <v>0</v>
      </c>
      <c r="AU73" s="64">
        <f>IF($H73=Table5[[#Headers],[Industrial Non-bio waste Other Kiln]],1,0)</f>
        <v>0</v>
      </c>
      <c r="AV73" s="64">
        <f>IF($H73=Table5[[#Headers],[Industrial Non-bio waste Oven]],1,0)</f>
        <v>0</v>
      </c>
      <c r="AW73" s="64">
        <f>IF($H73=Table5[[#Headers],[Industrial Bio fuel Boiler]],1,0)</f>
        <v>0</v>
      </c>
      <c r="AX73" s="64">
        <f>IF($H73=Table5[[#Headers],[Industrial Bio fuel CHP]],1,0)</f>
        <v>0</v>
      </c>
      <c r="AY73" s="64">
        <f>IF($H73=Table5[[#Headers],[Industrial Bio fuel Furnace]],1,0)</f>
        <v>0</v>
      </c>
      <c r="AZ73" s="64">
        <f>IF($H73=Table5[[#Headers],[Industrial Bio fuel Cement/Lime Kiln]],1,0)</f>
        <v>0</v>
      </c>
      <c r="BA73" s="64">
        <f>IF($H73=Table5[[#Headers],[Industrial Bio fuel Dryer]],1,0)</f>
        <v>0</v>
      </c>
      <c r="BB73" s="64">
        <f>IF($H73=Table5[[#Headers],[Industrial Bio fuel Other Kiln]],1,0)</f>
        <v>0</v>
      </c>
      <c r="BC73" s="64">
        <f>IF($H73=Table5[[#Headers],[Industrial Bio fuel Oven]],1,0)</f>
        <v>0</v>
      </c>
      <c r="BD73" s="64">
        <f>IF($H73=Table5[[#Headers],[Industrial Solid Fuels Boiler]],1,0)</f>
        <v>0</v>
      </c>
      <c r="BE73" s="64">
        <f>IF($H73=Table5[[#Headers],[Industrial Solid Fuels CHP]],1,0)</f>
        <v>0</v>
      </c>
      <c r="BF73" s="64">
        <f>IF($H73=Table5[[#Headers],[Industrial Solid Fuels Furnace]],1,0)</f>
        <v>0</v>
      </c>
      <c r="BG73" s="64">
        <f>IF($H73=Table5[[#Headers],[Industrial Solid Fuels Cement/Lime Kiln]],1,0)</f>
        <v>0</v>
      </c>
      <c r="BH73" s="64">
        <f>IF($H73=Table5[[#Headers],[Industrial Solid Fuels Dryer]],1,0)</f>
        <v>0</v>
      </c>
      <c r="BI73" s="64">
        <f>IF($H73=Table5[[#Headers],[Industrial Solid Fuels Other Kiln]],1,0)</f>
        <v>0</v>
      </c>
      <c r="BJ73" s="64">
        <f>IF($H73=Table5[[#Headers],[Industrial Solid Fuels Oven]],1,0)</f>
        <v>0</v>
      </c>
      <c r="BK73" s="64">
        <f>IF($H73=Table5[[#Headers],[Industrial Oil Boiler]],1,0)</f>
        <v>0</v>
      </c>
      <c r="BL73" s="64">
        <f>IF($H73=Table5[[#Headers],[Industrial Oil CHP]],1,0)</f>
        <v>0</v>
      </c>
      <c r="BM73" s="64">
        <f>IF($H73=Table5[[#Headers],[Industrial Oil Furnace]],1,0)</f>
        <v>0</v>
      </c>
      <c r="BN73" s="64">
        <f>IF($H73=Table5[[#Headers],[Industrial Oil Cement/Lime Kiln]],1,0)</f>
        <v>0</v>
      </c>
      <c r="BO73" s="64">
        <f>IF($H73=Table5[[#Headers],[Industrial Oil Dryer]],1,0)</f>
        <v>0</v>
      </c>
      <c r="BP73" s="64">
        <f>IF($H73=Table5[[#Headers],[Industrial Oil Other Kiln]],1,0)</f>
        <v>0</v>
      </c>
      <c r="BQ73" s="64">
        <f>IF($H73=Table5[[#Headers],[Industrial Oil Oven]],1,0)</f>
        <v>0</v>
      </c>
      <c r="BR73" s="64">
        <f>IF($H73=Table5[[#Headers],[Industrial Gas Boiler]],1,0)</f>
        <v>0</v>
      </c>
      <c r="BS73" s="64">
        <f>IF($H73=Table5[[#Headers],[Industrial Gas CHP]],1,0)</f>
        <v>0</v>
      </c>
      <c r="BT73" s="64">
        <f>IF($H73=Table5[[#Headers],[Industrial Gas Furnace]],1,0)</f>
        <v>0</v>
      </c>
      <c r="BU73" s="64">
        <f>IF($H73=Table5[[#Headers],[Industrial Gas Cement/Lime Kiln]],1,0)</f>
        <v>0</v>
      </c>
      <c r="BV73" s="64">
        <f>IF($H73=Table5[[#Headers],[Industrial Gas Dryer]],1,0)</f>
        <v>0</v>
      </c>
      <c r="BW73" s="64">
        <f>IF($H73=Table5[[#Headers],[Industrial Gas Other Kiln]],1,0)</f>
        <v>0</v>
      </c>
      <c r="BX73" s="64">
        <f>IF($H73=Table5[[#Headers],[Industrial Gas Oven]],1,0)</f>
        <v>0</v>
      </c>
    </row>
    <row r="74" spans="2:76" x14ac:dyDescent="0.25">
      <c r="B74">
        <v>350</v>
      </c>
      <c r="C74" t="s">
        <v>453</v>
      </c>
      <c r="D74" t="s">
        <v>591</v>
      </c>
      <c r="E74" t="s">
        <v>583</v>
      </c>
      <c r="H74" t="s">
        <v>526</v>
      </c>
      <c r="I74" t="s">
        <v>479</v>
      </c>
      <c r="J74" s="64">
        <v>0</v>
      </c>
      <c r="K74" s="64">
        <v>0</v>
      </c>
      <c r="L74" s="64">
        <v>0</v>
      </c>
      <c r="M74" s="64">
        <v>0</v>
      </c>
      <c r="N74" s="64">
        <v>0</v>
      </c>
      <c r="O74" s="64">
        <v>0</v>
      </c>
      <c r="P74" s="64">
        <v>0</v>
      </c>
      <c r="Q74" s="64">
        <v>0</v>
      </c>
      <c r="R74" s="64">
        <v>0</v>
      </c>
      <c r="S74" s="64">
        <v>0</v>
      </c>
      <c r="T74" s="64">
        <v>0</v>
      </c>
      <c r="U74" s="64">
        <v>0</v>
      </c>
      <c r="V74" s="64">
        <v>0</v>
      </c>
      <c r="W74" s="64">
        <v>0</v>
      </c>
      <c r="X74" s="64">
        <v>0</v>
      </c>
      <c r="Y74" s="64">
        <v>0</v>
      </c>
      <c r="Z74" s="64">
        <v>0</v>
      </c>
      <c r="AA74" s="64">
        <v>1</v>
      </c>
      <c r="AB74" s="64">
        <v>1</v>
      </c>
      <c r="AC74" s="64">
        <v>0</v>
      </c>
      <c r="AD74" s="64">
        <v>0</v>
      </c>
      <c r="AE74" s="64">
        <v>0</v>
      </c>
      <c r="AF74" s="64">
        <v>0</v>
      </c>
      <c r="AG74" s="64">
        <v>0</v>
      </c>
      <c r="AH74" s="64">
        <v>0</v>
      </c>
      <c r="AI74" s="64">
        <f>IF($H74=Table5[[#Headers],[Industrial Bio waste Boiler]],1,0)</f>
        <v>0</v>
      </c>
      <c r="AJ74" s="64">
        <f>IF($H74=Table5[[#Headers],[Industrial Bio waste CHP]],1,0)</f>
        <v>0</v>
      </c>
      <c r="AK74" s="64">
        <f>IF($H74=Table5[[#Headers],[Industrial Bio waste Furnace]],1,0)</f>
        <v>0</v>
      </c>
      <c r="AL74" s="64">
        <f>IF($H74=Table5[[#Headers],[Industrial Bio waste Cement/Lime Kiln]],1,0)</f>
        <v>0</v>
      </c>
      <c r="AM74" s="64">
        <f>IF($H74=Table5[[#Headers],[Industrial Bio waste Dryer]],1,0)</f>
        <v>0</v>
      </c>
      <c r="AN74" s="64">
        <f>IF($H74=Table5[[#Headers],[Industrial Bio waste Other Kiln]],1,0)</f>
        <v>0</v>
      </c>
      <c r="AO74" s="64">
        <f>IF($H74=Table5[[#Headers],[Industrial Bio waste Oven]],1,0)</f>
        <v>0</v>
      </c>
      <c r="AP74" s="64">
        <f>IF($H74=Table5[[#Headers],[Industrial Non-bio waste Boiler]],1,0)</f>
        <v>0</v>
      </c>
      <c r="AQ74" s="64">
        <f>IF($H74=Table5[[#Headers],[Industrial Non-bio waste CHP]],1,0)</f>
        <v>0</v>
      </c>
      <c r="AR74" s="64">
        <f>IF($H74=Table5[[#Headers],[Industrial Non-bio waste Furnace]],1,0)</f>
        <v>0</v>
      </c>
      <c r="AS74" s="64">
        <f>IF($H74=Table5[[#Headers],[Industrial Non-bio waste Cement/Lime Kiln]],1,0)</f>
        <v>0</v>
      </c>
      <c r="AT74" s="64">
        <f>IF($H74=Table5[[#Headers],[Industrial Non-bio waste Dryer]],1,0)</f>
        <v>1</v>
      </c>
      <c r="AU74" s="64">
        <f>IF($H74=Table5[[#Headers],[Industrial Non-bio waste Other Kiln]],1,0)</f>
        <v>0</v>
      </c>
      <c r="AV74" s="64">
        <f>IF($H74=Table5[[#Headers],[Industrial Non-bio waste Oven]],1,0)</f>
        <v>0</v>
      </c>
      <c r="AW74" s="64">
        <f>IF($H74=Table5[[#Headers],[Industrial Bio fuel Boiler]],1,0)</f>
        <v>0</v>
      </c>
      <c r="AX74" s="64">
        <f>IF($H74=Table5[[#Headers],[Industrial Bio fuel CHP]],1,0)</f>
        <v>0</v>
      </c>
      <c r="AY74" s="64">
        <f>IF($H74=Table5[[#Headers],[Industrial Bio fuel Furnace]],1,0)</f>
        <v>0</v>
      </c>
      <c r="AZ74" s="64">
        <f>IF($H74=Table5[[#Headers],[Industrial Bio fuel Cement/Lime Kiln]],1,0)</f>
        <v>0</v>
      </c>
      <c r="BA74" s="64">
        <f>IF($H74=Table5[[#Headers],[Industrial Bio fuel Dryer]],1,0)</f>
        <v>0</v>
      </c>
      <c r="BB74" s="64">
        <f>IF($H74=Table5[[#Headers],[Industrial Bio fuel Other Kiln]],1,0)</f>
        <v>0</v>
      </c>
      <c r="BC74" s="64">
        <f>IF($H74=Table5[[#Headers],[Industrial Bio fuel Oven]],1,0)</f>
        <v>0</v>
      </c>
      <c r="BD74" s="64">
        <f>IF($H74=Table5[[#Headers],[Industrial Solid Fuels Boiler]],1,0)</f>
        <v>0</v>
      </c>
      <c r="BE74" s="64">
        <f>IF($H74=Table5[[#Headers],[Industrial Solid Fuels CHP]],1,0)</f>
        <v>0</v>
      </c>
      <c r="BF74" s="64">
        <f>IF($H74=Table5[[#Headers],[Industrial Solid Fuels Furnace]],1,0)</f>
        <v>0</v>
      </c>
      <c r="BG74" s="64">
        <f>IF($H74=Table5[[#Headers],[Industrial Solid Fuels Cement/Lime Kiln]],1,0)</f>
        <v>0</v>
      </c>
      <c r="BH74" s="64">
        <f>IF($H74=Table5[[#Headers],[Industrial Solid Fuels Dryer]],1,0)</f>
        <v>0</v>
      </c>
      <c r="BI74" s="64">
        <f>IF($H74=Table5[[#Headers],[Industrial Solid Fuels Other Kiln]],1,0)</f>
        <v>0</v>
      </c>
      <c r="BJ74" s="64">
        <f>IF($H74=Table5[[#Headers],[Industrial Solid Fuels Oven]],1,0)</f>
        <v>0</v>
      </c>
      <c r="BK74" s="64">
        <f>IF($H74=Table5[[#Headers],[Industrial Oil Boiler]],1,0)</f>
        <v>0</v>
      </c>
      <c r="BL74" s="64">
        <f>IF($H74=Table5[[#Headers],[Industrial Oil CHP]],1,0)</f>
        <v>0</v>
      </c>
      <c r="BM74" s="64">
        <f>IF($H74=Table5[[#Headers],[Industrial Oil Furnace]],1,0)</f>
        <v>0</v>
      </c>
      <c r="BN74" s="64">
        <f>IF($H74=Table5[[#Headers],[Industrial Oil Cement/Lime Kiln]],1,0)</f>
        <v>0</v>
      </c>
      <c r="BO74" s="64">
        <f>IF($H74=Table5[[#Headers],[Industrial Oil Dryer]],1,0)</f>
        <v>0</v>
      </c>
      <c r="BP74" s="64">
        <f>IF($H74=Table5[[#Headers],[Industrial Oil Other Kiln]],1,0)</f>
        <v>0</v>
      </c>
      <c r="BQ74" s="64">
        <f>IF($H74=Table5[[#Headers],[Industrial Oil Oven]],1,0)</f>
        <v>0</v>
      </c>
      <c r="BR74" s="64">
        <f>IF($H74=Table5[[#Headers],[Industrial Gas Boiler]],1,0)</f>
        <v>0</v>
      </c>
      <c r="BS74" s="64">
        <f>IF($H74=Table5[[#Headers],[Industrial Gas CHP]],1,0)</f>
        <v>0</v>
      </c>
      <c r="BT74" s="64">
        <f>IF($H74=Table5[[#Headers],[Industrial Gas Furnace]],1,0)</f>
        <v>0</v>
      </c>
      <c r="BU74" s="64">
        <f>IF($H74=Table5[[#Headers],[Industrial Gas Cement/Lime Kiln]],1,0)</f>
        <v>0</v>
      </c>
      <c r="BV74" s="64">
        <f>IF($H74=Table5[[#Headers],[Industrial Gas Dryer]],1,0)</f>
        <v>0</v>
      </c>
      <c r="BW74" s="64">
        <f>IF($H74=Table5[[#Headers],[Industrial Gas Other Kiln]],1,0)</f>
        <v>0</v>
      </c>
      <c r="BX74" s="64">
        <f>IF($H74=Table5[[#Headers],[Industrial Gas Oven]],1,0)</f>
        <v>0</v>
      </c>
    </row>
    <row r="75" spans="2:76" x14ac:dyDescent="0.25">
      <c r="B75">
        <v>351</v>
      </c>
      <c r="C75" t="s">
        <v>453</v>
      </c>
      <c r="D75" t="s">
        <v>582</v>
      </c>
      <c r="E75" t="s">
        <v>583</v>
      </c>
      <c r="H75" t="s">
        <v>449</v>
      </c>
      <c r="I75" t="s">
        <v>450</v>
      </c>
      <c r="J75" s="64">
        <v>0</v>
      </c>
      <c r="K75" s="64">
        <v>0</v>
      </c>
      <c r="L75" s="64">
        <v>0</v>
      </c>
      <c r="M75" s="64">
        <v>0</v>
      </c>
      <c r="N75" s="64">
        <v>0</v>
      </c>
      <c r="O75" s="64">
        <v>1</v>
      </c>
      <c r="P75" s="64">
        <v>1</v>
      </c>
      <c r="Q75" s="64">
        <v>1</v>
      </c>
      <c r="R75" s="64">
        <v>0</v>
      </c>
      <c r="S75" s="64">
        <v>0.125</v>
      </c>
      <c r="T75" s="64">
        <v>0</v>
      </c>
      <c r="U75" s="64">
        <v>0</v>
      </c>
      <c r="V75" s="64">
        <v>0</v>
      </c>
      <c r="W75" s="64">
        <v>0</v>
      </c>
      <c r="X75" s="64">
        <v>0</v>
      </c>
      <c r="Y75" s="64">
        <v>0</v>
      </c>
      <c r="Z75" s="64">
        <v>0</v>
      </c>
      <c r="AA75" s="64">
        <v>0</v>
      </c>
      <c r="AB75" s="64">
        <v>0</v>
      </c>
      <c r="AC75" s="64">
        <v>0</v>
      </c>
      <c r="AD75" s="64">
        <v>0</v>
      </c>
      <c r="AE75" s="64">
        <v>0</v>
      </c>
      <c r="AF75" s="64">
        <v>0</v>
      </c>
      <c r="AG75" s="64">
        <v>0</v>
      </c>
      <c r="AH75" s="64">
        <v>0</v>
      </c>
      <c r="AI75" s="64">
        <f>IF($H75=Table5[[#Headers],[Industrial Bio waste Boiler]],1,0)</f>
        <v>0</v>
      </c>
      <c r="AJ75" s="64">
        <f>IF($H75=Table5[[#Headers],[Industrial Bio waste CHP]],1,0)</f>
        <v>0</v>
      </c>
      <c r="AK75" s="64">
        <f>IF($H75=Table5[[#Headers],[Industrial Bio waste Furnace]],1,0)</f>
        <v>0</v>
      </c>
      <c r="AL75" s="64">
        <f>IF($H75=Table5[[#Headers],[Industrial Bio waste Cement/Lime Kiln]],1,0)</f>
        <v>0</v>
      </c>
      <c r="AM75" s="64">
        <f>IF($H75=Table5[[#Headers],[Industrial Bio waste Dryer]],1,0)</f>
        <v>0</v>
      </c>
      <c r="AN75" s="64">
        <f>IF($H75=Table5[[#Headers],[Industrial Bio waste Other Kiln]],1,0)</f>
        <v>0</v>
      </c>
      <c r="AO75" s="64">
        <f>IF($H75=Table5[[#Headers],[Industrial Bio waste Oven]],1,0)</f>
        <v>0</v>
      </c>
      <c r="AP75" s="64">
        <f>IF($H75=Table5[[#Headers],[Industrial Non-bio waste Boiler]],1,0)</f>
        <v>0</v>
      </c>
      <c r="AQ75" s="64">
        <f>IF($H75=Table5[[#Headers],[Industrial Non-bio waste CHP]],1,0)</f>
        <v>0</v>
      </c>
      <c r="AR75" s="64">
        <f>IF($H75=Table5[[#Headers],[Industrial Non-bio waste Furnace]],1,0)</f>
        <v>0</v>
      </c>
      <c r="AS75" s="64">
        <f>IF($H75=Table5[[#Headers],[Industrial Non-bio waste Cement/Lime Kiln]],1,0)</f>
        <v>0</v>
      </c>
      <c r="AT75" s="64">
        <f>IF($H75=Table5[[#Headers],[Industrial Non-bio waste Dryer]],1,0)</f>
        <v>0</v>
      </c>
      <c r="AU75" s="64">
        <f>IF($H75=Table5[[#Headers],[Industrial Non-bio waste Other Kiln]],1,0)</f>
        <v>0</v>
      </c>
      <c r="AV75" s="64">
        <f>IF($H75=Table5[[#Headers],[Industrial Non-bio waste Oven]],1,0)</f>
        <v>0</v>
      </c>
      <c r="AW75" s="64">
        <f>IF($H75=Table5[[#Headers],[Industrial Bio fuel Boiler]],1,0)</f>
        <v>1</v>
      </c>
      <c r="AX75" s="64">
        <f>IF($H75=Table5[[#Headers],[Industrial Bio fuel CHP]],1,0)</f>
        <v>0</v>
      </c>
      <c r="AY75" s="64">
        <f>IF($H75=Table5[[#Headers],[Industrial Bio fuel Furnace]],1,0)</f>
        <v>0</v>
      </c>
      <c r="AZ75" s="64">
        <f>IF($H75=Table5[[#Headers],[Industrial Bio fuel Cement/Lime Kiln]],1,0)</f>
        <v>0</v>
      </c>
      <c r="BA75" s="64">
        <f>IF($H75=Table5[[#Headers],[Industrial Bio fuel Dryer]],1,0)</f>
        <v>0</v>
      </c>
      <c r="BB75" s="64">
        <f>IF($H75=Table5[[#Headers],[Industrial Bio fuel Other Kiln]],1,0)</f>
        <v>0</v>
      </c>
      <c r="BC75" s="64">
        <f>IF($H75=Table5[[#Headers],[Industrial Bio fuel Oven]],1,0)</f>
        <v>0</v>
      </c>
      <c r="BD75" s="64">
        <f>IF($H75=Table5[[#Headers],[Industrial Solid Fuels Boiler]],1,0)</f>
        <v>0</v>
      </c>
      <c r="BE75" s="64">
        <f>IF($H75=Table5[[#Headers],[Industrial Solid Fuels CHP]],1,0)</f>
        <v>0</v>
      </c>
      <c r="BF75" s="64">
        <f>IF($H75=Table5[[#Headers],[Industrial Solid Fuels Furnace]],1,0)</f>
        <v>0</v>
      </c>
      <c r="BG75" s="64">
        <f>IF($H75=Table5[[#Headers],[Industrial Solid Fuels Cement/Lime Kiln]],1,0)</f>
        <v>0</v>
      </c>
      <c r="BH75" s="64">
        <f>IF($H75=Table5[[#Headers],[Industrial Solid Fuels Dryer]],1,0)</f>
        <v>0</v>
      </c>
      <c r="BI75" s="64">
        <f>IF($H75=Table5[[#Headers],[Industrial Solid Fuels Other Kiln]],1,0)</f>
        <v>0</v>
      </c>
      <c r="BJ75" s="64">
        <f>IF($H75=Table5[[#Headers],[Industrial Solid Fuels Oven]],1,0)</f>
        <v>0</v>
      </c>
      <c r="BK75" s="64">
        <f>IF($H75=Table5[[#Headers],[Industrial Oil Boiler]],1,0)</f>
        <v>0</v>
      </c>
      <c r="BL75" s="64">
        <f>IF($H75=Table5[[#Headers],[Industrial Oil CHP]],1,0)</f>
        <v>0</v>
      </c>
      <c r="BM75" s="64">
        <f>IF($H75=Table5[[#Headers],[Industrial Oil Furnace]],1,0)</f>
        <v>0</v>
      </c>
      <c r="BN75" s="64">
        <f>IF($H75=Table5[[#Headers],[Industrial Oil Cement/Lime Kiln]],1,0)</f>
        <v>0</v>
      </c>
      <c r="BO75" s="64">
        <f>IF($H75=Table5[[#Headers],[Industrial Oil Dryer]],1,0)</f>
        <v>0</v>
      </c>
      <c r="BP75" s="64">
        <f>IF($H75=Table5[[#Headers],[Industrial Oil Other Kiln]],1,0)</f>
        <v>0</v>
      </c>
      <c r="BQ75" s="64">
        <f>IF($H75=Table5[[#Headers],[Industrial Oil Oven]],1,0)</f>
        <v>0</v>
      </c>
      <c r="BR75" s="64">
        <f>IF($H75=Table5[[#Headers],[Industrial Gas Boiler]],1,0)</f>
        <v>0</v>
      </c>
      <c r="BS75" s="64">
        <f>IF($H75=Table5[[#Headers],[Industrial Gas CHP]],1,0)</f>
        <v>0</v>
      </c>
      <c r="BT75" s="64">
        <f>IF($H75=Table5[[#Headers],[Industrial Gas Furnace]],1,0)</f>
        <v>0</v>
      </c>
      <c r="BU75" s="64">
        <f>IF($H75=Table5[[#Headers],[Industrial Gas Cement/Lime Kiln]],1,0)</f>
        <v>0</v>
      </c>
      <c r="BV75" s="64">
        <f>IF($H75=Table5[[#Headers],[Industrial Gas Dryer]],1,0)</f>
        <v>0</v>
      </c>
      <c r="BW75" s="64">
        <f>IF($H75=Table5[[#Headers],[Industrial Gas Other Kiln]],1,0)</f>
        <v>0</v>
      </c>
      <c r="BX75" s="64">
        <f>IF($H75=Table5[[#Headers],[Industrial Gas Oven]],1,0)</f>
        <v>0</v>
      </c>
    </row>
    <row r="76" spans="2:76" x14ac:dyDescent="0.25">
      <c r="B76">
        <v>352</v>
      </c>
      <c r="C76" t="s">
        <v>453</v>
      </c>
      <c r="D76" t="s">
        <v>582</v>
      </c>
      <c r="E76" t="s">
        <v>583</v>
      </c>
      <c r="H76" t="s">
        <v>461</v>
      </c>
      <c r="I76" t="s">
        <v>450</v>
      </c>
      <c r="J76" s="64">
        <v>0</v>
      </c>
      <c r="K76" s="64">
        <v>0</v>
      </c>
      <c r="L76" s="64">
        <v>0</v>
      </c>
      <c r="M76" s="64">
        <v>0</v>
      </c>
      <c r="N76" s="64">
        <v>0</v>
      </c>
      <c r="O76" s="64">
        <v>0</v>
      </c>
      <c r="P76" s="64">
        <v>0</v>
      </c>
      <c r="Q76" s="64">
        <v>0</v>
      </c>
      <c r="R76" s="64">
        <v>0</v>
      </c>
      <c r="S76" s="64">
        <v>0</v>
      </c>
      <c r="T76" s="64">
        <v>1</v>
      </c>
      <c r="U76" s="64">
        <v>1</v>
      </c>
      <c r="V76" s="64">
        <v>1</v>
      </c>
      <c r="W76" s="64">
        <v>0</v>
      </c>
      <c r="X76" s="64">
        <v>0</v>
      </c>
      <c r="Y76" s="64">
        <v>0</v>
      </c>
      <c r="Z76" s="64">
        <v>0</v>
      </c>
      <c r="AA76" s="64">
        <v>0</v>
      </c>
      <c r="AB76" s="64">
        <v>0</v>
      </c>
      <c r="AC76" s="64">
        <v>0</v>
      </c>
      <c r="AD76" s="64">
        <v>0</v>
      </c>
      <c r="AE76" s="64">
        <v>0</v>
      </c>
      <c r="AF76" s="64">
        <v>0</v>
      </c>
      <c r="AG76" s="64">
        <v>0</v>
      </c>
      <c r="AH76" s="64">
        <v>0</v>
      </c>
      <c r="AI76" s="64">
        <f>IF($H76=Table5[[#Headers],[Industrial Bio waste Boiler]],1,0)</f>
        <v>0</v>
      </c>
      <c r="AJ76" s="64">
        <f>IF($H76=Table5[[#Headers],[Industrial Bio waste CHP]],1,0)</f>
        <v>0</v>
      </c>
      <c r="AK76" s="64">
        <f>IF($H76=Table5[[#Headers],[Industrial Bio waste Furnace]],1,0)</f>
        <v>0</v>
      </c>
      <c r="AL76" s="64">
        <f>IF($H76=Table5[[#Headers],[Industrial Bio waste Cement/Lime Kiln]],1,0)</f>
        <v>0</v>
      </c>
      <c r="AM76" s="64">
        <f>IF($H76=Table5[[#Headers],[Industrial Bio waste Dryer]],1,0)</f>
        <v>0</v>
      </c>
      <c r="AN76" s="64">
        <f>IF($H76=Table5[[#Headers],[Industrial Bio waste Other Kiln]],1,0)</f>
        <v>0</v>
      </c>
      <c r="AO76" s="64">
        <f>IF($H76=Table5[[#Headers],[Industrial Bio waste Oven]],1,0)</f>
        <v>0</v>
      </c>
      <c r="AP76" s="64">
        <f>IF($H76=Table5[[#Headers],[Industrial Non-bio waste Boiler]],1,0)</f>
        <v>0</v>
      </c>
      <c r="AQ76" s="64">
        <f>IF($H76=Table5[[#Headers],[Industrial Non-bio waste CHP]],1,0)</f>
        <v>0</v>
      </c>
      <c r="AR76" s="64">
        <f>IF($H76=Table5[[#Headers],[Industrial Non-bio waste Furnace]],1,0)</f>
        <v>0</v>
      </c>
      <c r="AS76" s="64">
        <f>IF($H76=Table5[[#Headers],[Industrial Non-bio waste Cement/Lime Kiln]],1,0)</f>
        <v>0</v>
      </c>
      <c r="AT76" s="64">
        <f>IF($H76=Table5[[#Headers],[Industrial Non-bio waste Dryer]],1,0)</f>
        <v>0</v>
      </c>
      <c r="AU76" s="64">
        <f>IF($H76=Table5[[#Headers],[Industrial Non-bio waste Other Kiln]],1,0)</f>
        <v>0</v>
      </c>
      <c r="AV76" s="64">
        <f>IF($H76=Table5[[#Headers],[Industrial Non-bio waste Oven]],1,0)</f>
        <v>0</v>
      </c>
      <c r="AW76" s="64">
        <f>IF($H76=Table5[[#Headers],[Industrial Bio fuel Boiler]],1,0)</f>
        <v>0</v>
      </c>
      <c r="AX76" s="64">
        <f>IF($H76=Table5[[#Headers],[Industrial Bio fuel CHP]],1,0)</f>
        <v>1</v>
      </c>
      <c r="AY76" s="64">
        <f>IF($H76=Table5[[#Headers],[Industrial Bio fuel Furnace]],1,0)</f>
        <v>0</v>
      </c>
      <c r="AZ76" s="64">
        <f>IF($H76=Table5[[#Headers],[Industrial Bio fuel Cement/Lime Kiln]],1,0)</f>
        <v>0</v>
      </c>
      <c r="BA76" s="64">
        <f>IF($H76=Table5[[#Headers],[Industrial Bio fuel Dryer]],1,0)</f>
        <v>0</v>
      </c>
      <c r="BB76" s="64">
        <f>IF($H76=Table5[[#Headers],[Industrial Bio fuel Other Kiln]],1,0)</f>
        <v>0</v>
      </c>
      <c r="BC76" s="64">
        <f>IF($H76=Table5[[#Headers],[Industrial Bio fuel Oven]],1,0)</f>
        <v>0</v>
      </c>
      <c r="BD76" s="64">
        <f>IF($H76=Table5[[#Headers],[Industrial Solid Fuels Boiler]],1,0)</f>
        <v>0</v>
      </c>
      <c r="BE76" s="64">
        <f>IF($H76=Table5[[#Headers],[Industrial Solid Fuels CHP]],1,0)</f>
        <v>0</v>
      </c>
      <c r="BF76" s="64">
        <f>IF($H76=Table5[[#Headers],[Industrial Solid Fuels Furnace]],1,0)</f>
        <v>0</v>
      </c>
      <c r="BG76" s="64">
        <f>IF($H76=Table5[[#Headers],[Industrial Solid Fuels Cement/Lime Kiln]],1,0)</f>
        <v>0</v>
      </c>
      <c r="BH76" s="64">
        <f>IF($H76=Table5[[#Headers],[Industrial Solid Fuels Dryer]],1,0)</f>
        <v>0</v>
      </c>
      <c r="BI76" s="64">
        <f>IF($H76=Table5[[#Headers],[Industrial Solid Fuels Other Kiln]],1,0)</f>
        <v>0</v>
      </c>
      <c r="BJ76" s="64">
        <f>IF($H76=Table5[[#Headers],[Industrial Solid Fuels Oven]],1,0)</f>
        <v>0</v>
      </c>
      <c r="BK76" s="64">
        <f>IF($H76=Table5[[#Headers],[Industrial Oil Boiler]],1,0)</f>
        <v>0</v>
      </c>
      <c r="BL76" s="64">
        <f>IF($H76=Table5[[#Headers],[Industrial Oil CHP]],1,0)</f>
        <v>0</v>
      </c>
      <c r="BM76" s="64">
        <f>IF($H76=Table5[[#Headers],[Industrial Oil Furnace]],1,0)</f>
        <v>0</v>
      </c>
      <c r="BN76" s="64">
        <f>IF($H76=Table5[[#Headers],[Industrial Oil Cement/Lime Kiln]],1,0)</f>
        <v>0</v>
      </c>
      <c r="BO76" s="64">
        <f>IF($H76=Table5[[#Headers],[Industrial Oil Dryer]],1,0)</f>
        <v>0</v>
      </c>
      <c r="BP76" s="64">
        <f>IF($H76=Table5[[#Headers],[Industrial Oil Other Kiln]],1,0)</f>
        <v>0</v>
      </c>
      <c r="BQ76" s="64">
        <f>IF($H76=Table5[[#Headers],[Industrial Oil Oven]],1,0)</f>
        <v>0</v>
      </c>
      <c r="BR76" s="64">
        <f>IF($H76=Table5[[#Headers],[Industrial Gas Boiler]],1,0)</f>
        <v>0</v>
      </c>
      <c r="BS76" s="64">
        <f>IF($H76=Table5[[#Headers],[Industrial Gas CHP]],1,0)</f>
        <v>0</v>
      </c>
      <c r="BT76" s="64">
        <f>IF($H76=Table5[[#Headers],[Industrial Gas Furnace]],1,0)</f>
        <v>0</v>
      </c>
      <c r="BU76" s="64">
        <f>IF($H76=Table5[[#Headers],[Industrial Gas Cement/Lime Kiln]],1,0)</f>
        <v>0</v>
      </c>
      <c r="BV76" s="64">
        <f>IF($H76=Table5[[#Headers],[Industrial Gas Dryer]],1,0)</f>
        <v>0</v>
      </c>
      <c r="BW76" s="64">
        <f>IF($H76=Table5[[#Headers],[Industrial Gas Other Kiln]],1,0)</f>
        <v>0</v>
      </c>
      <c r="BX76" s="64">
        <f>IF($H76=Table5[[#Headers],[Industrial Gas Oven]],1,0)</f>
        <v>0</v>
      </c>
    </row>
    <row r="77" spans="2:76" x14ac:dyDescent="0.25">
      <c r="B77">
        <v>353</v>
      </c>
      <c r="C77" t="s">
        <v>453</v>
      </c>
      <c r="D77" t="s">
        <v>582</v>
      </c>
      <c r="E77" t="s">
        <v>583</v>
      </c>
      <c r="H77" t="s">
        <v>467</v>
      </c>
      <c r="I77" t="s">
        <v>450</v>
      </c>
      <c r="J77" s="64">
        <v>0</v>
      </c>
      <c r="K77" s="64">
        <v>0</v>
      </c>
      <c r="L77" s="64">
        <v>0</v>
      </c>
      <c r="M77" s="64">
        <v>0</v>
      </c>
      <c r="N77" s="64">
        <v>0</v>
      </c>
      <c r="O77" s="64">
        <v>0</v>
      </c>
      <c r="P77" s="64">
        <v>0</v>
      </c>
      <c r="Q77" s="64">
        <v>0</v>
      </c>
      <c r="R77" s="64">
        <v>0</v>
      </c>
      <c r="S77" s="64">
        <v>0</v>
      </c>
      <c r="T77" s="64">
        <v>0</v>
      </c>
      <c r="U77" s="64">
        <v>0</v>
      </c>
      <c r="V77" s="64">
        <v>0</v>
      </c>
      <c r="W77" s="64">
        <v>0</v>
      </c>
      <c r="X77" s="64">
        <v>0</v>
      </c>
      <c r="Y77" s="64">
        <v>1</v>
      </c>
      <c r="Z77" s="64">
        <v>0</v>
      </c>
      <c r="AA77" s="64">
        <v>0</v>
      </c>
      <c r="AB77" s="64">
        <v>0</v>
      </c>
      <c r="AC77" s="64">
        <v>0</v>
      </c>
      <c r="AD77" s="64">
        <v>0</v>
      </c>
      <c r="AE77" s="64">
        <v>0</v>
      </c>
      <c r="AF77" s="64">
        <v>0</v>
      </c>
      <c r="AG77" s="64">
        <v>0</v>
      </c>
      <c r="AH77" s="64">
        <v>0</v>
      </c>
      <c r="AI77" s="64">
        <f>IF($H77=Table5[[#Headers],[Industrial Bio waste Boiler]],1,0)</f>
        <v>0</v>
      </c>
      <c r="AJ77" s="64">
        <f>IF($H77=Table5[[#Headers],[Industrial Bio waste CHP]],1,0)</f>
        <v>0</v>
      </c>
      <c r="AK77" s="64">
        <f>IF($H77=Table5[[#Headers],[Industrial Bio waste Furnace]],1,0)</f>
        <v>0</v>
      </c>
      <c r="AL77" s="64">
        <f>IF($H77=Table5[[#Headers],[Industrial Bio waste Cement/Lime Kiln]],1,0)</f>
        <v>0</v>
      </c>
      <c r="AM77" s="64">
        <f>IF($H77=Table5[[#Headers],[Industrial Bio waste Dryer]],1,0)</f>
        <v>0</v>
      </c>
      <c r="AN77" s="64">
        <f>IF($H77=Table5[[#Headers],[Industrial Bio waste Other Kiln]],1,0)</f>
        <v>0</v>
      </c>
      <c r="AO77" s="64">
        <f>IF($H77=Table5[[#Headers],[Industrial Bio waste Oven]],1,0)</f>
        <v>0</v>
      </c>
      <c r="AP77" s="64">
        <f>IF($H77=Table5[[#Headers],[Industrial Non-bio waste Boiler]],1,0)</f>
        <v>0</v>
      </c>
      <c r="AQ77" s="64">
        <f>IF($H77=Table5[[#Headers],[Industrial Non-bio waste CHP]],1,0)</f>
        <v>0</v>
      </c>
      <c r="AR77" s="64">
        <f>IF($H77=Table5[[#Headers],[Industrial Non-bio waste Furnace]],1,0)</f>
        <v>0</v>
      </c>
      <c r="AS77" s="64">
        <f>IF($H77=Table5[[#Headers],[Industrial Non-bio waste Cement/Lime Kiln]],1,0)</f>
        <v>0</v>
      </c>
      <c r="AT77" s="64">
        <f>IF($H77=Table5[[#Headers],[Industrial Non-bio waste Dryer]],1,0)</f>
        <v>0</v>
      </c>
      <c r="AU77" s="64">
        <f>IF($H77=Table5[[#Headers],[Industrial Non-bio waste Other Kiln]],1,0)</f>
        <v>0</v>
      </c>
      <c r="AV77" s="64">
        <f>IF($H77=Table5[[#Headers],[Industrial Non-bio waste Oven]],1,0)</f>
        <v>0</v>
      </c>
      <c r="AW77" s="64">
        <f>IF($H77=Table5[[#Headers],[Industrial Bio fuel Boiler]],1,0)</f>
        <v>0</v>
      </c>
      <c r="AX77" s="64">
        <f>IF($H77=Table5[[#Headers],[Industrial Bio fuel CHP]],1,0)</f>
        <v>0</v>
      </c>
      <c r="AY77" s="64">
        <f>IF($H77=Table5[[#Headers],[Industrial Bio fuel Furnace]],1,0)</f>
        <v>1</v>
      </c>
      <c r="AZ77" s="64">
        <f>IF($H77=Table5[[#Headers],[Industrial Bio fuel Cement/Lime Kiln]],1,0)</f>
        <v>0</v>
      </c>
      <c r="BA77" s="64">
        <f>IF($H77=Table5[[#Headers],[Industrial Bio fuel Dryer]],1,0)</f>
        <v>0</v>
      </c>
      <c r="BB77" s="64">
        <f>IF($H77=Table5[[#Headers],[Industrial Bio fuel Other Kiln]],1,0)</f>
        <v>0</v>
      </c>
      <c r="BC77" s="64">
        <f>IF($H77=Table5[[#Headers],[Industrial Bio fuel Oven]],1,0)</f>
        <v>0</v>
      </c>
      <c r="BD77" s="64">
        <f>IF($H77=Table5[[#Headers],[Industrial Solid Fuels Boiler]],1,0)</f>
        <v>0</v>
      </c>
      <c r="BE77" s="64">
        <f>IF($H77=Table5[[#Headers],[Industrial Solid Fuels CHP]],1,0)</f>
        <v>0</v>
      </c>
      <c r="BF77" s="64">
        <f>IF($H77=Table5[[#Headers],[Industrial Solid Fuels Furnace]],1,0)</f>
        <v>0</v>
      </c>
      <c r="BG77" s="64">
        <f>IF($H77=Table5[[#Headers],[Industrial Solid Fuels Cement/Lime Kiln]],1,0)</f>
        <v>0</v>
      </c>
      <c r="BH77" s="64">
        <f>IF($H77=Table5[[#Headers],[Industrial Solid Fuels Dryer]],1,0)</f>
        <v>0</v>
      </c>
      <c r="BI77" s="64">
        <f>IF($H77=Table5[[#Headers],[Industrial Solid Fuels Other Kiln]],1,0)</f>
        <v>0</v>
      </c>
      <c r="BJ77" s="64">
        <f>IF($H77=Table5[[#Headers],[Industrial Solid Fuels Oven]],1,0)</f>
        <v>0</v>
      </c>
      <c r="BK77" s="64">
        <f>IF($H77=Table5[[#Headers],[Industrial Oil Boiler]],1,0)</f>
        <v>0</v>
      </c>
      <c r="BL77" s="64">
        <f>IF($H77=Table5[[#Headers],[Industrial Oil CHP]],1,0)</f>
        <v>0</v>
      </c>
      <c r="BM77" s="64">
        <f>IF($H77=Table5[[#Headers],[Industrial Oil Furnace]],1,0)</f>
        <v>0</v>
      </c>
      <c r="BN77" s="64">
        <f>IF($H77=Table5[[#Headers],[Industrial Oil Cement/Lime Kiln]],1,0)</f>
        <v>0</v>
      </c>
      <c r="BO77" s="64">
        <f>IF($H77=Table5[[#Headers],[Industrial Oil Dryer]],1,0)</f>
        <v>0</v>
      </c>
      <c r="BP77" s="64">
        <f>IF($H77=Table5[[#Headers],[Industrial Oil Other Kiln]],1,0)</f>
        <v>0</v>
      </c>
      <c r="BQ77" s="64">
        <f>IF($H77=Table5[[#Headers],[Industrial Oil Oven]],1,0)</f>
        <v>0</v>
      </c>
      <c r="BR77" s="64">
        <f>IF($H77=Table5[[#Headers],[Industrial Gas Boiler]],1,0)</f>
        <v>0</v>
      </c>
      <c r="BS77" s="64">
        <f>IF($H77=Table5[[#Headers],[Industrial Gas CHP]],1,0)</f>
        <v>0</v>
      </c>
      <c r="BT77" s="64">
        <f>IF($H77=Table5[[#Headers],[Industrial Gas Furnace]],1,0)</f>
        <v>0</v>
      </c>
      <c r="BU77" s="64">
        <f>IF($H77=Table5[[#Headers],[Industrial Gas Cement/Lime Kiln]],1,0)</f>
        <v>0</v>
      </c>
      <c r="BV77" s="64">
        <f>IF($H77=Table5[[#Headers],[Industrial Gas Dryer]],1,0)</f>
        <v>0</v>
      </c>
      <c r="BW77" s="64">
        <f>IF($H77=Table5[[#Headers],[Industrial Gas Other Kiln]],1,0)</f>
        <v>0</v>
      </c>
      <c r="BX77" s="64">
        <f>IF($H77=Table5[[#Headers],[Industrial Gas Oven]],1,0)</f>
        <v>0</v>
      </c>
    </row>
    <row r="78" spans="2:76" x14ac:dyDescent="0.25">
      <c r="B78">
        <v>354</v>
      </c>
      <c r="C78" t="s">
        <v>453</v>
      </c>
      <c r="D78" t="s">
        <v>584</v>
      </c>
      <c r="E78" t="s">
        <v>583</v>
      </c>
      <c r="H78" t="s">
        <v>457</v>
      </c>
      <c r="I78" t="s">
        <v>450</v>
      </c>
      <c r="J78" s="64">
        <v>0</v>
      </c>
      <c r="K78" s="64">
        <v>1</v>
      </c>
      <c r="L78" s="64">
        <v>0</v>
      </c>
      <c r="M78" s="64">
        <v>0</v>
      </c>
      <c r="N78" s="64">
        <v>0</v>
      </c>
      <c r="O78" s="64">
        <v>0</v>
      </c>
      <c r="P78" s="64">
        <v>0</v>
      </c>
      <c r="Q78" s="64">
        <v>0</v>
      </c>
      <c r="R78" s="64">
        <v>0</v>
      </c>
      <c r="S78" s="64">
        <v>0</v>
      </c>
      <c r="T78" s="64">
        <v>0</v>
      </c>
      <c r="U78" s="64">
        <v>0</v>
      </c>
      <c r="V78" s="64">
        <v>0</v>
      </c>
      <c r="W78" s="64">
        <v>0</v>
      </c>
      <c r="X78" s="64">
        <v>0</v>
      </c>
      <c r="Y78" s="64">
        <v>0</v>
      </c>
      <c r="Z78" s="64">
        <v>0</v>
      </c>
      <c r="AA78" s="64">
        <v>0</v>
      </c>
      <c r="AB78" s="64">
        <v>0</v>
      </c>
      <c r="AC78" s="64">
        <v>0</v>
      </c>
      <c r="AD78" s="64">
        <v>0</v>
      </c>
      <c r="AE78" s="64">
        <v>0</v>
      </c>
      <c r="AF78" s="64">
        <v>0</v>
      </c>
      <c r="AG78" s="64">
        <v>0</v>
      </c>
      <c r="AH78" s="64">
        <v>0</v>
      </c>
      <c r="AI78" s="64">
        <f>IF($H78=Table5[[#Headers],[Industrial Bio waste Boiler]],1,0)</f>
        <v>0</v>
      </c>
      <c r="AJ78" s="64">
        <f>IF($H78=Table5[[#Headers],[Industrial Bio waste CHP]],1,0)</f>
        <v>0</v>
      </c>
      <c r="AK78" s="64">
        <f>IF($H78=Table5[[#Headers],[Industrial Bio waste Furnace]],1,0)</f>
        <v>0</v>
      </c>
      <c r="AL78" s="64">
        <f>IF($H78=Table5[[#Headers],[Industrial Bio waste Cement/Lime Kiln]],1,0)</f>
        <v>0</v>
      </c>
      <c r="AM78" s="64">
        <f>IF($H78=Table5[[#Headers],[Industrial Bio waste Dryer]],1,0)</f>
        <v>0</v>
      </c>
      <c r="AN78" s="64">
        <f>IF($H78=Table5[[#Headers],[Industrial Bio waste Other Kiln]],1,0)</f>
        <v>0</v>
      </c>
      <c r="AO78" s="64">
        <f>IF($H78=Table5[[#Headers],[Industrial Bio waste Oven]],1,0)</f>
        <v>0</v>
      </c>
      <c r="AP78" s="64">
        <f>IF($H78=Table5[[#Headers],[Industrial Non-bio waste Boiler]],1,0)</f>
        <v>0</v>
      </c>
      <c r="AQ78" s="64">
        <f>IF($H78=Table5[[#Headers],[Industrial Non-bio waste CHP]],1,0)</f>
        <v>0</v>
      </c>
      <c r="AR78" s="64">
        <f>IF($H78=Table5[[#Headers],[Industrial Non-bio waste Furnace]],1,0)</f>
        <v>0</v>
      </c>
      <c r="AS78" s="64">
        <f>IF($H78=Table5[[#Headers],[Industrial Non-bio waste Cement/Lime Kiln]],1,0)</f>
        <v>0</v>
      </c>
      <c r="AT78" s="64">
        <f>IF($H78=Table5[[#Headers],[Industrial Non-bio waste Dryer]],1,0)</f>
        <v>0</v>
      </c>
      <c r="AU78" s="64">
        <f>IF($H78=Table5[[#Headers],[Industrial Non-bio waste Other Kiln]],1,0)</f>
        <v>0</v>
      </c>
      <c r="AV78" s="64">
        <f>IF($H78=Table5[[#Headers],[Industrial Non-bio waste Oven]],1,0)</f>
        <v>0</v>
      </c>
      <c r="AW78" s="64">
        <f>IF($H78=Table5[[#Headers],[Industrial Bio fuel Boiler]],1,0)</f>
        <v>0</v>
      </c>
      <c r="AX78" s="64">
        <f>IF($H78=Table5[[#Headers],[Industrial Bio fuel CHP]],1,0)</f>
        <v>0</v>
      </c>
      <c r="AY78" s="64">
        <f>IF($H78=Table5[[#Headers],[Industrial Bio fuel Furnace]],1,0)</f>
        <v>0</v>
      </c>
      <c r="AZ78" s="64">
        <f>IF($H78=Table5[[#Headers],[Industrial Bio fuel Cement/Lime Kiln]],1,0)</f>
        <v>1</v>
      </c>
      <c r="BA78" s="64">
        <f>IF($H78=Table5[[#Headers],[Industrial Bio fuel Dryer]],1,0)</f>
        <v>0</v>
      </c>
      <c r="BB78" s="64">
        <f>IF($H78=Table5[[#Headers],[Industrial Bio fuel Other Kiln]],1,0)</f>
        <v>0</v>
      </c>
      <c r="BC78" s="64">
        <f>IF($H78=Table5[[#Headers],[Industrial Bio fuel Oven]],1,0)</f>
        <v>0</v>
      </c>
      <c r="BD78" s="64">
        <f>IF($H78=Table5[[#Headers],[Industrial Solid Fuels Boiler]],1,0)</f>
        <v>0</v>
      </c>
      <c r="BE78" s="64">
        <f>IF($H78=Table5[[#Headers],[Industrial Solid Fuels CHP]],1,0)</f>
        <v>0</v>
      </c>
      <c r="BF78" s="64">
        <f>IF($H78=Table5[[#Headers],[Industrial Solid Fuels Furnace]],1,0)</f>
        <v>0</v>
      </c>
      <c r="BG78" s="64">
        <f>IF($H78=Table5[[#Headers],[Industrial Solid Fuels Cement/Lime Kiln]],1,0)</f>
        <v>0</v>
      </c>
      <c r="BH78" s="64">
        <f>IF($H78=Table5[[#Headers],[Industrial Solid Fuels Dryer]],1,0)</f>
        <v>0</v>
      </c>
      <c r="BI78" s="64">
        <f>IF($H78=Table5[[#Headers],[Industrial Solid Fuels Other Kiln]],1,0)</f>
        <v>0</v>
      </c>
      <c r="BJ78" s="64">
        <f>IF($H78=Table5[[#Headers],[Industrial Solid Fuels Oven]],1,0)</f>
        <v>0</v>
      </c>
      <c r="BK78" s="64">
        <f>IF($H78=Table5[[#Headers],[Industrial Oil Boiler]],1,0)</f>
        <v>0</v>
      </c>
      <c r="BL78" s="64">
        <f>IF($H78=Table5[[#Headers],[Industrial Oil CHP]],1,0)</f>
        <v>0</v>
      </c>
      <c r="BM78" s="64">
        <f>IF($H78=Table5[[#Headers],[Industrial Oil Furnace]],1,0)</f>
        <v>0</v>
      </c>
      <c r="BN78" s="64">
        <f>IF($H78=Table5[[#Headers],[Industrial Oil Cement/Lime Kiln]],1,0)</f>
        <v>0</v>
      </c>
      <c r="BO78" s="64">
        <f>IF($H78=Table5[[#Headers],[Industrial Oil Dryer]],1,0)</f>
        <v>0</v>
      </c>
      <c r="BP78" s="64">
        <f>IF($H78=Table5[[#Headers],[Industrial Oil Other Kiln]],1,0)</f>
        <v>0</v>
      </c>
      <c r="BQ78" s="64">
        <f>IF($H78=Table5[[#Headers],[Industrial Oil Oven]],1,0)</f>
        <v>0</v>
      </c>
      <c r="BR78" s="64">
        <f>IF($H78=Table5[[#Headers],[Industrial Gas Boiler]],1,0)</f>
        <v>0</v>
      </c>
      <c r="BS78" s="64">
        <f>IF($H78=Table5[[#Headers],[Industrial Gas CHP]],1,0)</f>
        <v>0</v>
      </c>
      <c r="BT78" s="64">
        <f>IF($H78=Table5[[#Headers],[Industrial Gas Furnace]],1,0)</f>
        <v>0</v>
      </c>
      <c r="BU78" s="64">
        <f>IF($H78=Table5[[#Headers],[Industrial Gas Cement/Lime Kiln]],1,0)</f>
        <v>0</v>
      </c>
      <c r="BV78" s="64">
        <f>IF($H78=Table5[[#Headers],[Industrial Gas Dryer]],1,0)</f>
        <v>0</v>
      </c>
      <c r="BW78" s="64">
        <f>IF($H78=Table5[[#Headers],[Industrial Gas Other Kiln]],1,0)</f>
        <v>0</v>
      </c>
      <c r="BX78" s="64">
        <f>IF($H78=Table5[[#Headers],[Industrial Gas Oven]],1,0)</f>
        <v>0</v>
      </c>
    </row>
    <row r="79" spans="2:76" x14ac:dyDescent="0.25">
      <c r="B79">
        <v>355</v>
      </c>
      <c r="C79" t="s">
        <v>453</v>
      </c>
      <c r="D79" t="s">
        <v>584</v>
      </c>
      <c r="E79" t="s">
        <v>583</v>
      </c>
      <c r="H79" t="s">
        <v>467</v>
      </c>
      <c r="I79" t="s">
        <v>450</v>
      </c>
      <c r="J79" s="64">
        <v>0</v>
      </c>
      <c r="K79" s="64">
        <v>0</v>
      </c>
      <c r="L79" s="64">
        <v>0</v>
      </c>
      <c r="M79" s="64">
        <v>0</v>
      </c>
      <c r="N79" s="64">
        <v>0</v>
      </c>
      <c r="O79" s="64">
        <v>0</v>
      </c>
      <c r="P79" s="64">
        <v>0</v>
      </c>
      <c r="Q79" s="64">
        <v>0</v>
      </c>
      <c r="R79" s="64">
        <v>0</v>
      </c>
      <c r="S79" s="64">
        <v>0</v>
      </c>
      <c r="T79" s="64">
        <v>0</v>
      </c>
      <c r="U79" s="64">
        <v>0</v>
      </c>
      <c r="V79" s="64">
        <v>0</v>
      </c>
      <c r="W79" s="64">
        <v>0</v>
      </c>
      <c r="X79" s="64">
        <v>0</v>
      </c>
      <c r="Y79" s="64">
        <v>1</v>
      </c>
      <c r="Z79" s="64">
        <v>0</v>
      </c>
      <c r="AA79" s="64">
        <v>0</v>
      </c>
      <c r="AB79" s="64">
        <v>0</v>
      </c>
      <c r="AC79" s="64">
        <v>0</v>
      </c>
      <c r="AD79" s="64">
        <v>0</v>
      </c>
      <c r="AE79" s="64">
        <v>0</v>
      </c>
      <c r="AF79" s="64">
        <v>0</v>
      </c>
      <c r="AG79" s="64">
        <v>0</v>
      </c>
      <c r="AH79" s="64">
        <v>0</v>
      </c>
      <c r="AI79" s="64">
        <f>IF($H79=Table5[[#Headers],[Industrial Bio waste Boiler]],1,0)</f>
        <v>0</v>
      </c>
      <c r="AJ79" s="64">
        <f>IF($H79=Table5[[#Headers],[Industrial Bio waste CHP]],1,0)</f>
        <v>0</v>
      </c>
      <c r="AK79" s="64">
        <f>IF($H79=Table5[[#Headers],[Industrial Bio waste Furnace]],1,0)</f>
        <v>0</v>
      </c>
      <c r="AL79" s="64">
        <f>IF($H79=Table5[[#Headers],[Industrial Bio waste Cement/Lime Kiln]],1,0)</f>
        <v>0</v>
      </c>
      <c r="AM79" s="64">
        <f>IF($H79=Table5[[#Headers],[Industrial Bio waste Dryer]],1,0)</f>
        <v>0</v>
      </c>
      <c r="AN79" s="64">
        <f>IF($H79=Table5[[#Headers],[Industrial Bio waste Other Kiln]],1,0)</f>
        <v>0</v>
      </c>
      <c r="AO79" s="64">
        <f>IF($H79=Table5[[#Headers],[Industrial Bio waste Oven]],1,0)</f>
        <v>0</v>
      </c>
      <c r="AP79" s="64">
        <f>IF($H79=Table5[[#Headers],[Industrial Non-bio waste Boiler]],1,0)</f>
        <v>0</v>
      </c>
      <c r="AQ79" s="64">
        <f>IF($H79=Table5[[#Headers],[Industrial Non-bio waste CHP]],1,0)</f>
        <v>0</v>
      </c>
      <c r="AR79" s="64">
        <f>IF($H79=Table5[[#Headers],[Industrial Non-bio waste Furnace]],1,0)</f>
        <v>0</v>
      </c>
      <c r="AS79" s="64">
        <f>IF($H79=Table5[[#Headers],[Industrial Non-bio waste Cement/Lime Kiln]],1,0)</f>
        <v>0</v>
      </c>
      <c r="AT79" s="64">
        <f>IF($H79=Table5[[#Headers],[Industrial Non-bio waste Dryer]],1,0)</f>
        <v>0</v>
      </c>
      <c r="AU79" s="64">
        <f>IF($H79=Table5[[#Headers],[Industrial Non-bio waste Other Kiln]],1,0)</f>
        <v>0</v>
      </c>
      <c r="AV79" s="64">
        <f>IF($H79=Table5[[#Headers],[Industrial Non-bio waste Oven]],1,0)</f>
        <v>0</v>
      </c>
      <c r="AW79" s="64">
        <f>IF($H79=Table5[[#Headers],[Industrial Bio fuel Boiler]],1,0)</f>
        <v>0</v>
      </c>
      <c r="AX79" s="64">
        <f>IF($H79=Table5[[#Headers],[Industrial Bio fuel CHP]],1,0)</f>
        <v>0</v>
      </c>
      <c r="AY79" s="64">
        <f>IF($H79=Table5[[#Headers],[Industrial Bio fuel Furnace]],1,0)</f>
        <v>1</v>
      </c>
      <c r="AZ79" s="64">
        <f>IF($H79=Table5[[#Headers],[Industrial Bio fuel Cement/Lime Kiln]],1,0)</f>
        <v>0</v>
      </c>
      <c r="BA79" s="64">
        <f>IF($H79=Table5[[#Headers],[Industrial Bio fuel Dryer]],1,0)</f>
        <v>0</v>
      </c>
      <c r="BB79" s="64">
        <f>IF($H79=Table5[[#Headers],[Industrial Bio fuel Other Kiln]],1,0)</f>
        <v>0</v>
      </c>
      <c r="BC79" s="64">
        <f>IF($H79=Table5[[#Headers],[Industrial Bio fuel Oven]],1,0)</f>
        <v>0</v>
      </c>
      <c r="BD79" s="64">
        <f>IF($H79=Table5[[#Headers],[Industrial Solid Fuels Boiler]],1,0)</f>
        <v>0</v>
      </c>
      <c r="BE79" s="64">
        <f>IF($H79=Table5[[#Headers],[Industrial Solid Fuels CHP]],1,0)</f>
        <v>0</v>
      </c>
      <c r="BF79" s="64">
        <f>IF($H79=Table5[[#Headers],[Industrial Solid Fuels Furnace]],1,0)</f>
        <v>0</v>
      </c>
      <c r="BG79" s="64">
        <f>IF($H79=Table5[[#Headers],[Industrial Solid Fuels Cement/Lime Kiln]],1,0)</f>
        <v>0</v>
      </c>
      <c r="BH79" s="64">
        <f>IF($H79=Table5[[#Headers],[Industrial Solid Fuels Dryer]],1,0)</f>
        <v>0</v>
      </c>
      <c r="BI79" s="64">
        <f>IF($H79=Table5[[#Headers],[Industrial Solid Fuels Other Kiln]],1,0)</f>
        <v>0</v>
      </c>
      <c r="BJ79" s="64">
        <f>IF($H79=Table5[[#Headers],[Industrial Solid Fuels Oven]],1,0)</f>
        <v>0</v>
      </c>
      <c r="BK79" s="64">
        <f>IF($H79=Table5[[#Headers],[Industrial Oil Boiler]],1,0)</f>
        <v>0</v>
      </c>
      <c r="BL79" s="64">
        <f>IF($H79=Table5[[#Headers],[Industrial Oil CHP]],1,0)</f>
        <v>0</v>
      </c>
      <c r="BM79" s="64">
        <f>IF($H79=Table5[[#Headers],[Industrial Oil Furnace]],1,0)</f>
        <v>0</v>
      </c>
      <c r="BN79" s="64">
        <f>IF($H79=Table5[[#Headers],[Industrial Oil Cement/Lime Kiln]],1,0)</f>
        <v>0</v>
      </c>
      <c r="BO79" s="64">
        <f>IF($H79=Table5[[#Headers],[Industrial Oil Dryer]],1,0)</f>
        <v>0</v>
      </c>
      <c r="BP79" s="64">
        <f>IF($H79=Table5[[#Headers],[Industrial Oil Other Kiln]],1,0)</f>
        <v>0</v>
      </c>
      <c r="BQ79" s="64">
        <f>IF($H79=Table5[[#Headers],[Industrial Oil Oven]],1,0)</f>
        <v>0</v>
      </c>
      <c r="BR79" s="64">
        <f>IF($H79=Table5[[#Headers],[Industrial Gas Boiler]],1,0)</f>
        <v>0</v>
      </c>
      <c r="BS79" s="64">
        <f>IF($H79=Table5[[#Headers],[Industrial Gas CHP]],1,0)</f>
        <v>0</v>
      </c>
      <c r="BT79" s="64">
        <f>IF($H79=Table5[[#Headers],[Industrial Gas Furnace]],1,0)</f>
        <v>0</v>
      </c>
      <c r="BU79" s="64">
        <f>IF($H79=Table5[[#Headers],[Industrial Gas Cement/Lime Kiln]],1,0)</f>
        <v>0</v>
      </c>
      <c r="BV79" s="64">
        <f>IF($H79=Table5[[#Headers],[Industrial Gas Dryer]],1,0)</f>
        <v>0</v>
      </c>
      <c r="BW79" s="64">
        <f>IF($H79=Table5[[#Headers],[Industrial Gas Other Kiln]],1,0)</f>
        <v>0</v>
      </c>
      <c r="BX79" s="64">
        <f>IF($H79=Table5[[#Headers],[Industrial Gas Oven]],1,0)</f>
        <v>0</v>
      </c>
    </row>
    <row r="80" spans="2:76" x14ac:dyDescent="0.25">
      <c r="B80">
        <v>356</v>
      </c>
      <c r="C80" t="s">
        <v>453</v>
      </c>
      <c r="D80" t="s">
        <v>584</v>
      </c>
      <c r="E80" t="s">
        <v>583</v>
      </c>
      <c r="H80" t="s">
        <v>465</v>
      </c>
      <c r="I80" t="s">
        <v>450</v>
      </c>
      <c r="J80" s="64">
        <v>0</v>
      </c>
      <c r="K80" s="64">
        <v>0</v>
      </c>
      <c r="L80" s="64">
        <v>0</v>
      </c>
      <c r="M80" s="64">
        <v>0</v>
      </c>
      <c r="N80" s="64">
        <v>0</v>
      </c>
      <c r="O80" s="64">
        <v>0</v>
      </c>
      <c r="P80" s="64">
        <v>0</v>
      </c>
      <c r="Q80" s="64">
        <v>0</v>
      </c>
      <c r="R80" s="64">
        <v>0</v>
      </c>
      <c r="S80" s="64">
        <v>0</v>
      </c>
      <c r="T80" s="64">
        <v>0</v>
      </c>
      <c r="U80" s="64">
        <v>0</v>
      </c>
      <c r="V80" s="64">
        <v>0</v>
      </c>
      <c r="W80" s="64">
        <v>0</v>
      </c>
      <c r="X80" s="64">
        <v>0</v>
      </c>
      <c r="Y80" s="64">
        <v>0</v>
      </c>
      <c r="Z80" s="64">
        <v>0</v>
      </c>
      <c r="AA80" s="64">
        <v>1</v>
      </c>
      <c r="AB80" s="64">
        <v>1</v>
      </c>
      <c r="AC80" s="64">
        <v>0</v>
      </c>
      <c r="AD80" s="64">
        <v>0</v>
      </c>
      <c r="AE80" s="64">
        <v>0</v>
      </c>
      <c r="AF80" s="64">
        <v>0</v>
      </c>
      <c r="AG80" s="64">
        <v>0</v>
      </c>
      <c r="AH80" s="64">
        <v>0</v>
      </c>
      <c r="AI80" s="64">
        <f>IF($H80=Table5[[#Headers],[Industrial Bio waste Boiler]],1,0)</f>
        <v>0</v>
      </c>
      <c r="AJ80" s="64">
        <f>IF($H80=Table5[[#Headers],[Industrial Bio waste CHP]],1,0)</f>
        <v>0</v>
      </c>
      <c r="AK80" s="64">
        <f>IF($H80=Table5[[#Headers],[Industrial Bio waste Furnace]],1,0)</f>
        <v>0</v>
      </c>
      <c r="AL80" s="64">
        <f>IF($H80=Table5[[#Headers],[Industrial Bio waste Cement/Lime Kiln]],1,0)</f>
        <v>0</v>
      </c>
      <c r="AM80" s="64">
        <f>IF($H80=Table5[[#Headers],[Industrial Bio waste Dryer]],1,0)</f>
        <v>0</v>
      </c>
      <c r="AN80" s="64">
        <f>IF($H80=Table5[[#Headers],[Industrial Bio waste Other Kiln]],1,0)</f>
        <v>0</v>
      </c>
      <c r="AO80" s="64">
        <f>IF($H80=Table5[[#Headers],[Industrial Bio waste Oven]],1,0)</f>
        <v>0</v>
      </c>
      <c r="AP80" s="64">
        <f>IF($H80=Table5[[#Headers],[Industrial Non-bio waste Boiler]],1,0)</f>
        <v>0</v>
      </c>
      <c r="AQ80" s="64">
        <f>IF($H80=Table5[[#Headers],[Industrial Non-bio waste CHP]],1,0)</f>
        <v>0</v>
      </c>
      <c r="AR80" s="64">
        <f>IF($H80=Table5[[#Headers],[Industrial Non-bio waste Furnace]],1,0)</f>
        <v>0</v>
      </c>
      <c r="AS80" s="64">
        <f>IF($H80=Table5[[#Headers],[Industrial Non-bio waste Cement/Lime Kiln]],1,0)</f>
        <v>0</v>
      </c>
      <c r="AT80" s="64">
        <f>IF($H80=Table5[[#Headers],[Industrial Non-bio waste Dryer]],1,0)</f>
        <v>0</v>
      </c>
      <c r="AU80" s="64">
        <f>IF($H80=Table5[[#Headers],[Industrial Non-bio waste Other Kiln]],1,0)</f>
        <v>0</v>
      </c>
      <c r="AV80" s="64">
        <f>IF($H80=Table5[[#Headers],[Industrial Non-bio waste Oven]],1,0)</f>
        <v>0</v>
      </c>
      <c r="AW80" s="64">
        <f>IF($H80=Table5[[#Headers],[Industrial Bio fuel Boiler]],1,0)</f>
        <v>0</v>
      </c>
      <c r="AX80" s="64">
        <f>IF($H80=Table5[[#Headers],[Industrial Bio fuel CHP]],1,0)</f>
        <v>0</v>
      </c>
      <c r="AY80" s="64">
        <f>IF($H80=Table5[[#Headers],[Industrial Bio fuel Furnace]],1,0)</f>
        <v>0</v>
      </c>
      <c r="AZ80" s="64">
        <f>IF($H80=Table5[[#Headers],[Industrial Bio fuel Cement/Lime Kiln]],1,0)</f>
        <v>0</v>
      </c>
      <c r="BA80" s="64">
        <f>IF($H80=Table5[[#Headers],[Industrial Bio fuel Dryer]],1,0)</f>
        <v>1</v>
      </c>
      <c r="BB80" s="64">
        <f>IF($H80=Table5[[#Headers],[Industrial Bio fuel Other Kiln]],1,0)</f>
        <v>0</v>
      </c>
      <c r="BC80" s="64">
        <f>IF($H80=Table5[[#Headers],[Industrial Bio fuel Oven]],1,0)</f>
        <v>0</v>
      </c>
      <c r="BD80" s="64">
        <f>IF($H80=Table5[[#Headers],[Industrial Solid Fuels Boiler]],1,0)</f>
        <v>0</v>
      </c>
      <c r="BE80" s="64">
        <f>IF($H80=Table5[[#Headers],[Industrial Solid Fuels CHP]],1,0)</f>
        <v>0</v>
      </c>
      <c r="BF80" s="64">
        <f>IF($H80=Table5[[#Headers],[Industrial Solid Fuels Furnace]],1,0)</f>
        <v>0</v>
      </c>
      <c r="BG80" s="64">
        <f>IF($H80=Table5[[#Headers],[Industrial Solid Fuels Cement/Lime Kiln]],1,0)</f>
        <v>0</v>
      </c>
      <c r="BH80" s="64">
        <f>IF($H80=Table5[[#Headers],[Industrial Solid Fuels Dryer]],1,0)</f>
        <v>0</v>
      </c>
      <c r="BI80" s="64">
        <f>IF($H80=Table5[[#Headers],[Industrial Solid Fuels Other Kiln]],1,0)</f>
        <v>0</v>
      </c>
      <c r="BJ80" s="64">
        <f>IF($H80=Table5[[#Headers],[Industrial Solid Fuels Oven]],1,0)</f>
        <v>0</v>
      </c>
      <c r="BK80" s="64">
        <f>IF($H80=Table5[[#Headers],[Industrial Oil Boiler]],1,0)</f>
        <v>0</v>
      </c>
      <c r="BL80" s="64">
        <f>IF($H80=Table5[[#Headers],[Industrial Oil CHP]],1,0)</f>
        <v>0</v>
      </c>
      <c r="BM80" s="64">
        <f>IF($H80=Table5[[#Headers],[Industrial Oil Furnace]],1,0)</f>
        <v>0</v>
      </c>
      <c r="BN80" s="64">
        <f>IF($H80=Table5[[#Headers],[Industrial Oil Cement/Lime Kiln]],1,0)</f>
        <v>0</v>
      </c>
      <c r="BO80" s="64">
        <f>IF($H80=Table5[[#Headers],[Industrial Oil Dryer]],1,0)</f>
        <v>0</v>
      </c>
      <c r="BP80" s="64">
        <f>IF($H80=Table5[[#Headers],[Industrial Oil Other Kiln]],1,0)</f>
        <v>0</v>
      </c>
      <c r="BQ80" s="64">
        <f>IF($H80=Table5[[#Headers],[Industrial Oil Oven]],1,0)</f>
        <v>0</v>
      </c>
      <c r="BR80" s="64">
        <f>IF($H80=Table5[[#Headers],[Industrial Gas Boiler]],1,0)</f>
        <v>0</v>
      </c>
      <c r="BS80" s="64">
        <f>IF($H80=Table5[[#Headers],[Industrial Gas CHP]],1,0)</f>
        <v>0</v>
      </c>
      <c r="BT80" s="64">
        <f>IF($H80=Table5[[#Headers],[Industrial Gas Furnace]],1,0)</f>
        <v>0</v>
      </c>
      <c r="BU80" s="64">
        <f>IF($H80=Table5[[#Headers],[Industrial Gas Cement/Lime Kiln]],1,0)</f>
        <v>0</v>
      </c>
      <c r="BV80" s="64">
        <f>IF($H80=Table5[[#Headers],[Industrial Gas Dryer]],1,0)</f>
        <v>0</v>
      </c>
      <c r="BW80" s="64">
        <f>IF($H80=Table5[[#Headers],[Industrial Gas Other Kiln]],1,0)</f>
        <v>0</v>
      </c>
      <c r="BX80" s="64">
        <f>IF($H80=Table5[[#Headers],[Industrial Gas Oven]],1,0)</f>
        <v>0</v>
      </c>
    </row>
    <row r="81" spans="2:76" x14ac:dyDescent="0.25">
      <c r="B81">
        <v>357</v>
      </c>
      <c r="C81" t="s">
        <v>453</v>
      </c>
      <c r="D81" t="s">
        <v>585</v>
      </c>
      <c r="E81" t="s">
        <v>583</v>
      </c>
      <c r="H81" t="s">
        <v>449</v>
      </c>
      <c r="I81" t="s">
        <v>450</v>
      </c>
      <c r="J81" s="64">
        <v>0</v>
      </c>
      <c r="K81" s="64">
        <v>0</v>
      </c>
      <c r="L81" s="64">
        <v>0</v>
      </c>
      <c r="M81" s="64">
        <v>0</v>
      </c>
      <c r="N81" s="64">
        <v>0</v>
      </c>
      <c r="O81" s="64">
        <v>1</v>
      </c>
      <c r="P81" s="64">
        <v>1</v>
      </c>
      <c r="Q81" s="64">
        <v>1</v>
      </c>
      <c r="R81" s="64">
        <v>0</v>
      </c>
      <c r="S81" s="64">
        <v>0.125</v>
      </c>
      <c r="T81" s="64">
        <v>0</v>
      </c>
      <c r="U81" s="64">
        <v>0</v>
      </c>
      <c r="V81" s="64">
        <v>0</v>
      </c>
      <c r="W81" s="64">
        <v>0</v>
      </c>
      <c r="X81" s="64">
        <v>0</v>
      </c>
      <c r="Y81" s="64">
        <v>0</v>
      </c>
      <c r="Z81" s="64">
        <v>0</v>
      </c>
      <c r="AA81" s="64">
        <v>0</v>
      </c>
      <c r="AB81" s="64">
        <v>0</v>
      </c>
      <c r="AC81" s="64">
        <v>0</v>
      </c>
      <c r="AD81" s="64">
        <v>0</v>
      </c>
      <c r="AE81" s="64">
        <v>0</v>
      </c>
      <c r="AF81" s="64">
        <v>0</v>
      </c>
      <c r="AG81" s="64">
        <v>0</v>
      </c>
      <c r="AH81" s="64">
        <v>0</v>
      </c>
      <c r="AI81" s="64">
        <f>IF($H81=Table5[[#Headers],[Industrial Bio waste Boiler]],1,0)</f>
        <v>0</v>
      </c>
      <c r="AJ81" s="64">
        <f>IF($H81=Table5[[#Headers],[Industrial Bio waste CHP]],1,0)</f>
        <v>0</v>
      </c>
      <c r="AK81" s="64">
        <f>IF($H81=Table5[[#Headers],[Industrial Bio waste Furnace]],1,0)</f>
        <v>0</v>
      </c>
      <c r="AL81" s="64">
        <f>IF($H81=Table5[[#Headers],[Industrial Bio waste Cement/Lime Kiln]],1,0)</f>
        <v>0</v>
      </c>
      <c r="AM81" s="64">
        <f>IF($H81=Table5[[#Headers],[Industrial Bio waste Dryer]],1,0)</f>
        <v>0</v>
      </c>
      <c r="AN81" s="64">
        <f>IF($H81=Table5[[#Headers],[Industrial Bio waste Other Kiln]],1,0)</f>
        <v>0</v>
      </c>
      <c r="AO81" s="64">
        <f>IF($H81=Table5[[#Headers],[Industrial Bio waste Oven]],1,0)</f>
        <v>0</v>
      </c>
      <c r="AP81" s="64">
        <f>IF($H81=Table5[[#Headers],[Industrial Non-bio waste Boiler]],1,0)</f>
        <v>0</v>
      </c>
      <c r="AQ81" s="64">
        <f>IF($H81=Table5[[#Headers],[Industrial Non-bio waste CHP]],1,0)</f>
        <v>0</v>
      </c>
      <c r="AR81" s="64">
        <f>IF($H81=Table5[[#Headers],[Industrial Non-bio waste Furnace]],1,0)</f>
        <v>0</v>
      </c>
      <c r="AS81" s="64">
        <f>IF($H81=Table5[[#Headers],[Industrial Non-bio waste Cement/Lime Kiln]],1,0)</f>
        <v>0</v>
      </c>
      <c r="AT81" s="64">
        <f>IF($H81=Table5[[#Headers],[Industrial Non-bio waste Dryer]],1,0)</f>
        <v>0</v>
      </c>
      <c r="AU81" s="64">
        <f>IF($H81=Table5[[#Headers],[Industrial Non-bio waste Other Kiln]],1,0)</f>
        <v>0</v>
      </c>
      <c r="AV81" s="64">
        <f>IF($H81=Table5[[#Headers],[Industrial Non-bio waste Oven]],1,0)</f>
        <v>0</v>
      </c>
      <c r="AW81" s="64">
        <f>IF($H81=Table5[[#Headers],[Industrial Bio fuel Boiler]],1,0)</f>
        <v>1</v>
      </c>
      <c r="AX81" s="64">
        <f>IF($H81=Table5[[#Headers],[Industrial Bio fuel CHP]],1,0)</f>
        <v>0</v>
      </c>
      <c r="AY81" s="64">
        <f>IF($H81=Table5[[#Headers],[Industrial Bio fuel Furnace]],1,0)</f>
        <v>0</v>
      </c>
      <c r="AZ81" s="64">
        <f>IF($H81=Table5[[#Headers],[Industrial Bio fuel Cement/Lime Kiln]],1,0)</f>
        <v>0</v>
      </c>
      <c r="BA81" s="64">
        <f>IF($H81=Table5[[#Headers],[Industrial Bio fuel Dryer]],1,0)</f>
        <v>0</v>
      </c>
      <c r="BB81" s="64">
        <f>IF($H81=Table5[[#Headers],[Industrial Bio fuel Other Kiln]],1,0)</f>
        <v>0</v>
      </c>
      <c r="BC81" s="64">
        <f>IF($H81=Table5[[#Headers],[Industrial Bio fuel Oven]],1,0)</f>
        <v>0</v>
      </c>
      <c r="BD81" s="64">
        <f>IF($H81=Table5[[#Headers],[Industrial Solid Fuels Boiler]],1,0)</f>
        <v>0</v>
      </c>
      <c r="BE81" s="64">
        <f>IF($H81=Table5[[#Headers],[Industrial Solid Fuels CHP]],1,0)</f>
        <v>0</v>
      </c>
      <c r="BF81" s="64">
        <f>IF($H81=Table5[[#Headers],[Industrial Solid Fuels Furnace]],1,0)</f>
        <v>0</v>
      </c>
      <c r="BG81" s="64">
        <f>IF($H81=Table5[[#Headers],[Industrial Solid Fuels Cement/Lime Kiln]],1,0)</f>
        <v>0</v>
      </c>
      <c r="BH81" s="64">
        <f>IF($H81=Table5[[#Headers],[Industrial Solid Fuels Dryer]],1,0)</f>
        <v>0</v>
      </c>
      <c r="BI81" s="64">
        <f>IF($H81=Table5[[#Headers],[Industrial Solid Fuels Other Kiln]],1,0)</f>
        <v>0</v>
      </c>
      <c r="BJ81" s="64">
        <f>IF($H81=Table5[[#Headers],[Industrial Solid Fuels Oven]],1,0)</f>
        <v>0</v>
      </c>
      <c r="BK81" s="64">
        <f>IF($H81=Table5[[#Headers],[Industrial Oil Boiler]],1,0)</f>
        <v>0</v>
      </c>
      <c r="BL81" s="64">
        <f>IF($H81=Table5[[#Headers],[Industrial Oil CHP]],1,0)</f>
        <v>0</v>
      </c>
      <c r="BM81" s="64">
        <f>IF($H81=Table5[[#Headers],[Industrial Oil Furnace]],1,0)</f>
        <v>0</v>
      </c>
      <c r="BN81" s="64">
        <f>IF($H81=Table5[[#Headers],[Industrial Oil Cement/Lime Kiln]],1,0)</f>
        <v>0</v>
      </c>
      <c r="BO81" s="64">
        <f>IF($H81=Table5[[#Headers],[Industrial Oil Dryer]],1,0)</f>
        <v>0</v>
      </c>
      <c r="BP81" s="64">
        <f>IF($H81=Table5[[#Headers],[Industrial Oil Other Kiln]],1,0)</f>
        <v>0</v>
      </c>
      <c r="BQ81" s="64">
        <f>IF($H81=Table5[[#Headers],[Industrial Oil Oven]],1,0)</f>
        <v>0</v>
      </c>
      <c r="BR81" s="64">
        <f>IF($H81=Table5[[#Headers],[Industrial Gas Boiler]],1,0)</f>
        <v>0</v>
      </c>
      <c r="BS81" s="64">
        <f>IF($H81=Table5[[#Headers],[Industrial Gas CHP]],1,0)</f>
        <v>0</v>
      </c>
      <c r="BT81" s="64">
        <f>IF($H81=Table5[[#Headers],[Industrial Gas Furnace]],1,0)</f>
        <v>0</v>
      </c>
      <c r="BU81" s="64">
        <f>IF($H81=Table5[[#Headers],[Industrial Gas Cement/Lime Kiln]],1,0)</f>
        <v>0</v>
      </c>
      <c r="BV81" s="64">
        <f>IF($H81=Table5[[#Headers],[Industrial Gas Dryer]],1,0)</f>
        <v>0</v>
      </c>
      <c r="BW81" s="64">
        <f>IF($H81=Table5[[#Headers],[Industrial Gas Other Kiln]],1,0)</f>
        <v>0</v>
      </c>
      <c r="BX81" s="64">
        <f>IF($H81=Table5[[#Headers],[Industrial Gas Oven]],1,0)</f>
        <v>0</v>
      </c>
    </row>
    <row r="82" spans="2:76" x14ac:dyDescent="0.25">
      <c r="B82">
        <v>358</v>
      </c>
      <c r="C82" t="s">
        <v>453</v>
      </c>
      <c r="D82" t="s">
        <v>585</v>
      </c>
      <c r="E82" t="s">
        <v>583</v>
      </c>
      <c r="H82" t="s">
        <v>461</v>
      </c>
      <c r="I82" t="s">
        <v>450</v>
      </c>
      <c r="J82" s="64">
        <v>0</v>
      </c>
      <c r="K82" s="64">
        <v>0</v>
      </c>
      <c r="L82" s="64">
        <v>0</v>
      </c>
      <c r="M82" s="64">
        <v>0</v>
      </c>
      <c r="N82" s="64">
        <v>0</v>
      </c>
      <c r="O82" s="64">
        <v>0</v>
      </c>
      <c r="P82" s="64">
        <v>0</v>
      </c>
      <c r="Q82" s="64">
        <v>0</v>
      </c>
      <c r="R82" s="64">
        <v>0</v>
      </c>
      <c r="S82" s="64">
        <v>0</v>
      </c>
      <c r="T82" s="64">
        <v>1</v>
      </c>
      <c r="U82" s="64">
        <v>1</v>
      </c>
      <c r="V82" s="64">
        <v>1</v>
      </c>
      <c r="W82" s="64">
        <v>0</v>
      </c>
      <c r="X82" s="64">
        <v>0</v>
      </c>
      <c r="Y82" s="64">
        <v>0</v>
      </c>
      <c r="Z82" s="64">
        <v>0</v>
      </c>
      <c r="AA82" s="64">
        <v>0</v>
      </c>
      <c r="AB82" s="64">
        <v>0</v>
      </c>
      <c r="AC82" s="64">
        <v>0</v>
      </c>
      <c r="AD82" s="64">
        <v>0</v>
      </c>
      <c r="AE82" s="64">
        <v>0</v>
      </c>
      <c r="AF82" s="64">
        <v>0</v>
      </c>
      <c r="AG82" s="64">
        <v>0</v>
      </c>
      <c r="AH82" s="64">
        <v>0</v>
      </c>
      <c r="AI82" s="64">
        <f>IF($H82=Table5[[#Headers],[Industrial Bio waste Boiler]],1,0)</f>
        <v>0</v>
      </c>
      <c r="AJ82" s="64">
        <f>IF($H82=Table5[[#Headers],[Industrial Bio waste CHP]],1,0)</f>
        <v>0</v>
      </c>
      <c r="AK82" s="64">
        <f>IF($H82=Table5[[#Headers],[Industrial Bio waste Furnace]],1,0)</f>
        <v>0</v>
      </c>
      <c r="AL82" s="64">
        <f>IF($H82=Table5[[#Headers],[Industrial Bio waste Cement/Lime Kiln]],1,0)</f>
        <v>0</v>
      </c>
      <c r="AM82" s="64">
        <f>IF($H82=Table5[[#Headers],[Industrial Bio waste Dryer]],1,0)</f>
        <v>0</v>
      </c>
      <c r="AN82" s="64">
        <f>IF($H82=Table5[[#Headers],[Industrial Bio waste Other Kiln]],1,0)</f>
        <v>0</v>
      </c>
      <c r="AO82" s="64">
        <f>IF($H82=Table5[[#Headers],[Industrial Bio waste Oven]],1,0)</f>
        <v>0</v>
      </c>
      <c r="AP82" s="64">
        <f>IF($H82=Table5[[#Headers],[Industrial Non-bio waste Boiler]],1,0)</f>
        <v>0</v>
      </c>
      <c r="AQ82" s="64">
        <f>IF($H82=Table5[[#Headers],[Industrial Non-bio waste CHP]],1,0)</f>
        <v>0</v>
      </c>
      <c r="AR82" s="64">
        <f>IF($H82=Table5[[#Headers],[Industrial Non-bio waste Furnace]],1,0)</f>
        <v>0</v>
      </c>
      <c r="AS82" s="64">
        <f>IF($H82=Table5[[#Headers],[Industrial Non-bio waste Cement/Lime Kiln]],1,0)</f>
        <v>0</v>
      </c>
      <c r="AT82" s="64">
        <f>IF($H82=Table5[[#Headers],[Industrial Non-bio waste Dryer]],1,0)</f>
        <v>0</v>
      </c>
      <c r="AU82" s="64">
        <f>IF($H82=Table5[[#Headers],[Industrial Non-bio waste Other Kiln]],1,0)</f>
        <v>0</v>
      </c>
      <c r="AV82" s="64">
        <f>IF($H82=Table5[[#Headers],[Industrial Non-bio waste Oven]],1,0)</f>
        <v>0</v>
      </c>
      <c r="AW82" s="64">
        <f>IF($H82=Table5[[#Headers],[Industrial Bio fuel Boiler]],1,0)</f>
        <v>0</v>
      </c>
      <c r="AX82" s="64">
        <f>IF($H82=Table5[[#Headers],[Industrial Bio fuel CHP]],1,0)</f>
        <v>1</v>
      </c>
      <c r="AY82" s="64">
        <f>IF($H82=Table5[[#Headers],[Industrial Bio fuel Furnace]],1,0)</f>
        <v>0</v>
      </c>
      <c r="AZ82" s="64">
        <f>IF($H82=Table5[[#Headers],[Industrial Bio fuel Cement/Lime Kiln]],1,0)</f>
        <v>0</v>
      </c>
      <c r="BA82" s="64">
        <f>IF($H82=Table5[[#Headers],[Industrial Bio fuel Dryer]],1,0)</f>
        <v>0</v>
      </c>
      <c r="BB82" s="64">
        <f>IF($H82=Table5[[#Headers],[Industrial Bio fuel Other Kiln]],1,0)</f>
        <v>0</v>
      </c>
      <c r="BC82" s="64">
        <f>IF($H82=Table5[[#Headers],[Industrial Bio fuel Oven]],1,0)</f>
        <v>0</v>
      </c>
      <c r="BD82" s="64">
        <f>IF($H82=Table5[[#Headers],[Industrial Solid Fuels Boiler]],1,0)</f>
        <v>0</v>
      </c>
      <c r="BE82" s="64">
        <f>IF($H82=Table5[[#Headers],[Industrial Solid Fuels CHP]],1,0)</f>
        <v>0</v>
      </c>
      <c r="BF82" s="64">
        <f>IF($H82=Table5[[#Headers],[Industrial Solid Fuels Furnace]],1,0)</f>
        <v>0</v>
      </c>
      <c r="BG82" s="64">
        <f>IF($H82=Table5[[#Headers],[Industrial Solid Fuels Cement/Lime Kiln]],1,0)</f>
        <v>0</v>
      </c>
      <c r="BH82" s="64">
        <f>IF($H82=Table5[[#Headers],[Industrial Solid Fuels Dryer]],1,0)</f>
        <v>0</v>
      </c>
      <c r="BI82" s="64">
        <f>IF($H82=Table5[[#Headers],[Industrial Solid Fuels Other Kiln]],1,0)</f>
        <v>0</v>
      </c>
      <c r="BJ82" s="64">
        <f>IF($H82=Table5[[#Headers],[Industrial Solid Fuels Oven]],1,0)</f>
        <v>0</v>
      </c>
      <c r="BK82" s="64">
        <f>IF($H82=Table5[[#Headers],[Industrial Oil Boiler]],1,0)</f>
        <v>0</v>
      </c>
      <c r="BL82" s="64">
        <f>IF($H82=Table5[[#Headers],[Industrial Oil CHP]],1,0)</f>
        <v>0</v>
      </c>
      <c r="BM82" s="64">
        <f>IF($H82=Table5[[#Headers],[Industrial Oil Furnace]],1,0)</f>
        <v>0</v>
      </c>
      <c r="BN82" s="64">
        <f>IF($H82=Table5[[#Headers],[Industrial Oil Cement/Lime Kiln]],1,0)</f>
        <v>0</v>
      </c>
      <c r="BO82" s="64">
        <f>IF($H82=Table5[[#Headers],[Industrial Oil Dryer]],1,0)</f>
        <v>0</v>
      </c>
      <c r="BP82" s="64">
        <f>IF($H82=Table5[[#Headers],[Industrial Oil Other Kiln]],1,0)</f>
        <v>0</v>
      </c>
      <c r="BQ82" s="64">
        <f>IF($H82=Table5[[#Headers],[Industrial Oil Oven]],1,0)</f>
        <v>0</v>
      </c>
      <c r="BR82" s="64">
        <f>IF($H82=Table5[[#Headers],[Industrial Gas Boiler]],1,0)</f>
        <v>0</v>
      </c>
      <c r="BS82" s="64">
        <f>IF($H82=Table5[[#Headers],[Industrial Gas CHP]],1,0)</f>
        <v>0</v>
      </c>
      <c r="BT82" s="64">
        <f>IF($H82=Table5[[#Headers],[Industrial Gas Furnace]],1,0)</f>
        <v>0</v>
      </c>
      <c r="BU82" s="64">
        <f>IF($H82=Table5[[#Headers],[Industrial Gas Cement/Lime Kiln]],1,0)</f>
        <v>0</v>
      </c>
      <c r="BV82" s="64">
        <f>IF($H82=Table5[[#Headers],[Industrial Gas Dryer]],1,0)</f>
        <v>0</v>
      </c>
      <c r="BW82" s="64">
        <f>IF($H82=Table5[[#Headers],[Industrial Gas Other Kiln]],1,0)</f>
        <v>0</v>
      </c>
      <c r="BX82" s="64">
        <f>IF($H82=Table5[[#Headers],[Industrial Gas Oven]],1,0)</f>
        <v>0</v>
      </c>
    </row>
    <row r="83" spans="2:76" x14ac:dyDescent="0.25">
      <c r="B83">
        <v>359</v>
      </c>
      <c r="C83" t="s">
        <v>453</v>
      </c>
      <c r="D83" t="s">
        <v>585</v>
      </c>
      <c r="E83" t="s">
        <v>583</v>
      </c>
      <c r="H83" t="s">
        <v>467</v>
      </c>
      <c r="I83" t="s">
        <v>450</v>
      </c>
      <c r="J83" s="64">
        <v>0</v>
      </c>
      <c r="K83" s="64">
        <v>0</v>
      </c>
      <c r="L83" s="64">
        <v>0</v>
      </c>
      <c r="M83" s="64">
        <v>0</v>
      </c>
      <c r="N83" s="64">
        <v>0</v>
      </c>
      <c r="O83" s="64">
        <v>0</v>
      </c>
      <c r="P83" s="64">
        <v>0</v>
      </c>
      <c r="Q83" s="64">
        <v>0</v>
      </c>
      <c r="R83" s="64">
        <v>0</v>
      </c>
      <c r="S83" s="64">
        <v>0</v>
      </c>
      <c r="T83" s="64">
        <v>0</v>
      </c>
      <c r="U83" s="64">
        <v>0</v>
      </c>
      <c r="V83" s="64">
        <v>0</v>
      </c>
      <c r="W83" s="64">
        <v>0</v>
      </c>
      <c r="X83" s="64">
        <v>0</v>
      </c>
      <c r="Y83" s="64">
        <v>1</v>
      </c>
      <c r="Z83" s="64">
        <v>0</v>
      </c>
      <c r="AA83" s="64">
        <v>0</v>
      </c>
      <c r="AB83" s="64">
        <v>0</v>
      </c>
      <c r="AC83" s="64">
        <v>0</v>
      </c>
      <c r="AD83" s="64">
        <v>0</v>
      </c>
      <c r="AE83" s="64">
        <v>0</v>
      </c>
      <c r="AF83" s="64">
        <v>0</v>
      </c>
      <c r="AG83" s="64">
        <v>0</v>
      </c>
      <c r="AH83" s="64">
        <v>0</v>
      </c>
      <c r="AI83" s="64">
        <f>IF($H83=Table5[[#Headers],[Industrial Bio waste Boiler]],1,0)</f>
        <v>0</v>
      </c>
      <c r="AJ83" s="64">
        <f>IF($H83=Table5[[#Headers],[Industrial Bio waste CHP]],1,0)</f>
        <v>0</v>
      </c>
      <c r="AK83" s="64">
        <f>IF($H83=Table5[[#Headers],[Industrial Bio waste Furnace]],1,0)</f>
        <v>0</v>
      </c>
      <c r="AL83" s="64">
        <f>IF($H83=Table5[[#Headers],[Industrial Bio waste Cement/Lime Kiln]],1,0)</f>
        <v>0</v>
      </c>
      <c r="AM83" s="64">
        <f>IF($H83=Table5[[#Headers],[Industrial Bio waste Dryer]],1,0)</f>
        <v>0</v>
      </c>
      <c r="AN83" s="64">
        <f>IF($H83=Table5[[#Headers],[Industrial Bio waste Other Kiln]],1,0)</f>
        <v>0</v>
      </c>
      <c r="AO83" s="64">
        <f>IF($H83=Table5[[#Headers],[Industrial Bio waste Oven]],1,0)</f>
        <v>0</v>
      </c>
      <c r="AP83" s="64">
        <f>IF($H83=Table5[[#Headers],[Industrial Non-bio waste Boiler]],1,0)</f>
        <v>0</v>
      </c>
      <c r="AQ83" s="64">
        <f>IF($H83=Table5[[#Headers],[Industrial Non-bio waste CHP]],1,0)</f>
        <v>0</v>
      </c>
      <c r="AR83" s="64">
        <f>IF($H83=Table5[[#Headers],[Industrial Non-bio waste Furnace]],1,0)</f>
        <v>0</v>
      </c>
      <c r="AS83" s="64">
        <f>IF($H83=Table5[[#Headers],[Industrial Non-bio waste Cement/Lime Kiln]],1,0)</f>
        <v>0</v>
      </c>
      <c r="AT83" s="64">
        <f>IF($H83=Table5[[#Headers],[Industrial Non-bio waste Dryer]],1,0)</f>
        <v>0</v>
      </c>
      <c r="AU83" s="64">
        <f>IF($H83=Table5[[#Headers],[Industrial Non-bio waste Other Kiln]],1,0)</f>
        <v>0</v>
      </c>
      <c r="AV83" s="64">
        <f>IF($H83=Table5[[#Headers],[Industrial Non-bio waste Oven]],1,0)</f>
        <v>0</v>
      </c>
      <c r="AW83" s="64">
        <f>IF($H83=Table5[[#Headers],[Industrial Bio fuel Boiler]],1,0)</f>
        <v>0</v>
      </c>
      <c r="AX83" s="64">
        <f>IF($H83=Table5[[#Headers],[Industrial Bio fuel CHP]],1,0)</f>
        <v>0</v>
      </c>
      <c r="AY83" s="64">
        <f>IF($H83=Table5[[#Headers],[Industrial Bio fuel Furnace]],1,0)</f>
        <v>1</v>
      </c>
      <c r="AZ83" s="64">
        <f>IF($H83=Table5[[#Headers],[Industrial Bio fuel Cement/Lime Kiln]],1,0)</f>
        <v>0</v>
      </c>
      <c r="BA83" s="64">
        <f>IF($H83=Table5[[#Headers],[Industrial Bio fuel Dryer]],1,0)</f>
        <v>0</v>
      </c>
      <c r="BB83" s="64">
        <f>IF($H83=Table5[[#Headers],[Industrial Bio fuel Other Kiln]],1,0)</f>
        <v>0</v>
      </c>
      <c r="BC83" s="64">
        <f>IF($H83=Table5[[#Headers],[Industrial Bio fuel Oven]],1,0)</f>
        <v>0</v>
      </c>
      <c r="BD83" s="64">
        <f>IF($H83=Table5[[#Headers],[Industrial Solid Fuels Boiler]],1,0)</f>
        <v>0</v>
      </c>
      <c r="BE83" s="64">
        <f>IF($H83=Table5[[#Headers],[Industrial Solid Fuels CHP]],1,0)</f>
        <v>0</v>
      </c>
      <c r="BF83" s="64">
        <f>IF($H83=Table5[[#Headers],[Industrial Solid Fuels Furnace]],1,0)</f>
        <v>0</v>
      </c>
      <c r="BG83" s="64">
        <f>IF($H83=Table5[[#Headers],[Industrial Solid Fuels Cement/Lime Kiln]],1,0)</f>
        <v>0</v>
      </c>
      <c r="BH83" s="64">
        <f>IF($H83=Table5[[#Headers],[Industrial Solid Fuels Dryer]],1,0)</f>
        <v>0</v>
      </c>
      <c r="BI83" s="64">
        <f>IF($H83=Table5[[#Headers],[Industrial Solid Fuels Other Kiln]],1,0)</f>
        <v>0</v>
      </c>
      <c r="BJ83" s="64">
        <f>IF($H83=Table5[[#Headers],[Industrial Solid Fuels Oven]],1,0)</f>
        <v>0</v>
      </c>
      <c r="BK83" s="64">
        <f>IF($H83=Table5[[#Headers],[Industrial Oil Boiler]],1,0)</f>
        <v>0</v>
      </c>
      <c r="BL83" s="64">
        <f>IF($H83=Table5[[#Headers],[Industrial Oil CHP]],1,0)</f>
        <v>0</v>
      </c>
      <c r="BM83" s="64">
        <f>IF($H83=Table5[[#Headers],[Industrial Oil Furnace]],1,0)</f>
        <v>0</v>
      </c>
      <c r="BN83" s="64">
        <f>IF($H83=Table5[[#Headers],[Industrial Oil Cement/Lime Kiln]],1,0)</f>
        <v>0</v>
      </c>
      <c r="BO83" s="64">
        <f>IF($H83=Table5[[#Headers],[Industrial Oil Dryer]],1,0)</f>
        <v>0</v>
      </c>
      <c r="BP83" s="64">
        <f>IF($H83=Table5[[#Headers],[Industrial Oil Other Kiln]],1,0)</f>
        <v>0</v>
      </c>
      <c r="BQ83" s="64">
        <f>IF($H83=Table5[[#Headers],[Industrial Oil Oven]],1,0)</f>
        <v>0</v>
      </c>
      <c r="BR83" s="64">
        <f>IF($H83=Table5[[#Headers],[Industrial Gas Boiler]],1,0)</f>
        <v>0</v>
      </c>
      <c r="BS83" s="64">
        <f>IF($H83=Table5[[#Headers],[Industrial Gas CHP]],1,0)</f>
        <v>0</v>
      </c>
      <c r="BT83" s="64">
        <f>IF($H83=Table5[[#Headers],[Industrial Gas Furnace]],1,0)</f>
        <v>0</v>
      </c>
      <c r="BU83" s="64">
        <f>IF($H83=Table5[[#Headers],[Industrial Gas Cement/Lime Kiln]],1,0)</f>
        <v>0</v>
      </c>
      <c r="BV83" s="64">
        <f>IF($H83=Table5[[#Headers],[Industrial Gas Dryer]],1,0)</f>
        <v>0</v>
      </c>
      <c r="BW83" s="64">
        <f>IF($H83=Table5[[#Headers],[Industrial Gas Other Kiln]],1,0)</f>
        <v>0</v>
      </c>
      <c r="BX83" s="64">
        <f>IF($H83=Table5[[#Headers],[Industrial Gas Oven]],1,0)</f>
        <v>0</v>
      </c>
    </row>
    <row r="84" spans="2:76" x14ac:dyDescent="0.25">
      <c r="B84">
        <v>360</v>
      </c>
      <c r="C84" t="s">
        <v>453</v>
      </c>
      <c r="D84" t="s">
        <v>586</v>
      </c>
      <c r="E84" t="s">
        <v>583</v>
      </c>
      <c r="H84" t="s">
        <v>449</v>
      </c>
      <c r="I84" t="s">
        <v>450</v>
      </c>
      <c r="J84" s="64">
        <v>5.8031442736452767</v>
      </c>
      <c r="K84" s="64">
        <v>0</v>
      </c>
      <c r="L84" s="64">
        <v>0</v>
      </c>
      <c r="M84" s="64">
        <v>0</v>
      </c>
      <c r="N84" s="64">
        <v>0</v>
      </c>
      <c r="O84" s="64">
        <v>1</v>
      </c>
      <c r="P84" s="64">
        <v>1</v>
      </c>
      <c r="Q84" s="64">
        <v>1</v>
      </c>
      <c r="R84" s="64">
        <v>0</v>
      </c>
      <c r="S84" s="64">
        <v>0.125</v>
      </c>
      <c r="T84" s="64">
        <v>0</v>
      </c>
      <c r="U84" s="64">
        <v>0</v>
      </c>
      <c r="V84" s="64">
        <v>0</v>
      </c>
      <c r="W84" s="64">
        <v>0</v>
      </c>
      <c r="X84" s="64">
        <v>0</v>
      </c>
      <c r="Y84" s="64">
        <v>0</v>
      </c>
      <c r="Z84" s="64">
        <v>0</v>
      </c>
      <c r="AA84" s="64">
        <v>0</v>
      </c>
      <c r="AB84" s="64">
        <v>0</v>
      </c>
      <c r="AC84" s="64">
        <v>0</v>
      </c>
      <c r="AD84" s="64">
        <v>0</v>
      </c>
      <c r="AE84" s="64">
        <v>0</v>
      </c>
      <c r="AF84" s="64">
        <v>0</v>
      </c>
      <c r="AG84" s="64">
        <v>0</v>
      </c>
      <c r="AH84" s="64">
        <v>0</v>
      </c>
      <c r="AI84" s="64">
        <f>IF($H84=Table5[[#Headers],[Industrial Bio waste Boiler]],1,0)</f>
        <v>0</v>
      </c>
      <c r="AJ84" s="64">
        <f>IF($H84=Table5[[#Headers],[Industrial Bio waste CHP]],1,0)</f>
        <v>0</v>
      </c>
      <c r="AK84" s="64">
        <f>IF($H84=Table5[[#Headers],[Industrial Bio waste Furnace]],1,0)</f>
        <v>0</v>
      </c>
      <c r="AL84" s="64">
        <f>IF($H84=Table5[[#Headers],[Industrial Bio waste Cement/Lime Kiln]],1,0)</f>
        <v>0</v>
      </c>
      <c r="AM84" s="64">
        <f>IF($H84=Table5[[#Headers],[Industrial Bio waste Dryer]],1,0)</f>
        <v>0</v>
      </c>
      <c r="AN84" s="64">
        <f>IF($H84=Table5[[#Headers],[Industrial Bio waste Other Kiln]],1,0)</f>
        <v>0</v>
      </c>
      <c r="AO84" s="64">
        <f>IF($H84=Table5[[#Headers],[Industrial Bio waste Oven]],1,0)</f>
        <v>0</v>
      </c>
      <c r="AP84" s="64">
        <f>IF($H84=Table5[[#Headers],[Industrial Non-bio waste Boiler]],1,0)</f>
        <v>0</v>
      </c>
      <c r="AQ84" s="64">
        <f>IF($H84=Table5[[#Headers],[Industrial Non-bio waste CHP]],1,0)</f>
        <v>0</v>
      </c>
      <c r="AR84" s="64">
        <f>IF($H84=Table5[[#Headers],[Industrial Non-bio waste Furnace]],1,0)</f>
        <v>0</v>
      </c>
      <c r="AS84" s="64">
        <f>IF($H84=Table5[[#Headers],[Industrial Non-bio waste Cement/Lime Kiln]],1,0)</f>
        <v>0</v>
      </c>
      <c r="AT84" s="64">
        <f>IF($H84=Table5[[#Headers],[Industrial Non-bio waste Dryer]],1,0)</f>
        <v>0</v>
      </c>
      <c r="AU84" s="64">
        <f>IF($H84=Table5[[#Headers],[Industrial Non-bio waste Other Kiln]],1,0)</f>
        <v>0</v>
      </c>
      <c r="AV84" s="64">
        <f>IF($H84=Table5[[#Headers],[Industrial Non-bio waste Oven]],1,0)</f>
        <v>0</v>
      </c>
      <c r="AW84" s="64">
        <f>IF($H84=Table5[[#Headers],[Industrial Bio fuel Boiler]],1,0)</f>
        <v>1</v>
      </c>
      <c r="AX84" s="64">
        <f>IF($H84=Table5[[#Headers],[Industrial Bio fuel CHP]],1,0)</f>
        <v>0</v>
      </c>
      <c r="AY84" s="64">
        <f>IF($H84=Table5[[#Headers],[Industrial Bio fuel Furnace]],1,0)</f>
        <v>0</v>
      </c>
      <c r="AZ84" s="64">
        <f>IF($H84=Table5[[#Headers],[Industrial Bio fuel Cement/Lime Kiln]],1,0)</f>
        <v>0</v>
      </c>
      <c r="BA84" s="64">
        <f>IF($H84=Table5[[#Headers],[Industrial Bio fuel Dryer]],1,0)</f>
        <v>0</v>
      </c>
      <c r="BB84" s="64">
        <f>IF($H84=Table5[[#Headers],[Industrial Bio fuel Other Kiln]],1,0)</f>
        <v>0</v>
      </c>
      <c r="BC84" s="64">
        <f>IF($H84=Table5[[#Headers],[Industrial Bio fuel Oven]],1,0)</f>
        <v>0</v>
      </c>
      <c r="BD84" s="64">
        <f>IF($H84=Table5[[#Headers],[Industrial Solid Fuels Boiler]],1,0)</f>
        <v>0</v>
      </c>
      <c r="BE84" s="64">
        <f>IF($H84=Table5[[#Headers],[Industrial Solid Fuels CHP]],1,0)</f>
        <v>0</v>
      </c>
      <c r="BF84" s="64">
        <f>IF($H84=Table5[[#Headers],[Industrial Solid Fuels Furnace]],1,0)</f>
        <v>0</v>
      </c>
      <c r="BG84" s="64">
        <f>IF($H84=Table5[[#Headers],[Industrial Solid Fuels Cement/Lime Kiln]],1,0)</f>
        <v>0</v>
      </c>
      <c r="BH84" s="64">
        <f>IF($H84=Table5[[#Headers],[Industrial Solid Fuels Dryer]],1,0)</f>
        <v>0</v>
      </c>
      <c r="BI84" s="64">
        <f>IF($H84=Table5[[#Headers],[Industrial Solid Fuels Other Kiln]],1,0)</f>
        <v>0</v>
      </c>
      <c r="BJ84" s="64">
        <f>IF($H84=Table5[[#Headers],[Industrial Solid Fuels Oven]],1,0)</f>
        <v>0</v>
      </c>
      <c r="BK84" s="64">
        <f>IF($H84=Table5[[#Headers],[Industrial Oil Boiler]],1,0)</f>
        <v>0</v>
      </c>
      <c r="BL84" s="64">
        <f>IF($H84=Table5[[#Headers],[Industrial Oil CHP]],1,0)</f>
        <v>0</v>
      </c>
      <c r="BM84" s="64">
        <f>IF($H84=Table5[[#Headers],[Industrial Oil Furnace]],1,0)</f>
        <v>0</v>
      </c>
      <c r="BN84" s="64">
        <f>IF($H84=Table5[[#Headers],[Industrial Oil Cement/Lime Kiln]],1,0)</f>
        <v>0</v>
      </c>
      <c r="BO84" s="64">
        <f>IF($H84=Table5[[#Headers],[Industrial Oil Dryer]],1,0)</f>
        <v>0</v>
      </c>
      <c r="BP84" s="64">
        <f>IF($H84=Table5[[#Headers],[Industrial Oil Other Kiln]],1,0)</f>
        <v>0</v>
      </c>
      <c r="BQ84" s="64">
        <f>IF($H84=Table5[[#Headers],[Industrial Oil Oven]],1,0)</f>
        <v>0</v>
      </c>
      <c r="BR84" s="64">
        <f>IF($H84=Table5[[#Headers],[Industrial Gas Boiler]],1,0)</f>
        <v>0</v>
      </c>
      <c r="BS84" s="64">
        <f>IF($H84=Table5[[#Headers],[Industrial Gas CHP]],1,0)</f>
        <v>0</v>
      </c>
      <c r="BT84" s="64">
        <f>IF($H84=Table5[[#Headers],[Industrial Gas Furnace]],1,0)</f>
        <v>0</v>
      </c>
      <c r="BU84" s="64">
        <f>IF($H84=Table5[[#Headers],[Industrial Gas Cement/Lime Kiln]],1,0)</f>
        <v>0</v>
      </c>
      <c r="BV84" s="64">
        <f>IF($H84=Table5[[#Headers],[Industrial Gas Dryer]],1,0)</f>
        <v>0</v>
      </c>
      <c r="BW84" s="64">
        <f>IF($H84=Table5[[#Headers],[Industrial Gas Other Kiln]],1,0)</f>
        <v>0</v>
      </c>
      <c r="BX84" s="64">
        <f>IF($H84=Table5[[#Headers],[Industrial Gas Oven]],1,0)</f>
        <v>0</v>
      </c>
    </row>
    <row r="85" spans="2:76" x14ac:dyDescent="0.25">
      <c r="B85">
        <v>361</v>
      </c>
      <c r="C85" t="s">
        <v>453</v>
      </c>
      <c r="D85" t="s">
        <v>586</v>
      </c>
      <c r="E85" t="s">
        <v>583</v>
      </c>
      <c r="H85" t="s">
        <v>465</v>
      </c>
      <c r="I85" t="s">
        <v>450</v>
      </c>
      <c r="J85" s="64">
        <v>5.8031442736452767</v>
      </c>
      <c r="K85" s="64">
        <v>0</v>
      </c>
      <c r="L85" s="64">
        <v>0</v>
      </c>
      <c r="M85" s="64">
        <v>0</v>
      </c>
      <c r="N85" s="64">
        <v>0</v>
      </c>
      <c r="O85" s="64">
        <v>0</v>
      </c>
      <c r="P85" s="64">
        <v>0</v>
      </c>
      <c r="Q85" s="64">
        <v>0</v>
      </c>
      <c r="R85" s="64">
        <v>0</v>
      </c>
      <c r="S85" s="64">
        <v>0</v>
      </c>
      <c r="T85" s="64">
        <v>0</v>
      </c>
      <c r="U85" s="64">
        <v>0</v>
      </c>
      <c r="V85" s="64">
        <v>0</v>
      </c>
      <c r="W85" s="64">
        <v>0</v>
      </c>
      <c r="X85" s="64">
        <v>0</v>
      </c>
      <c r="Y85" s="64">
        <v>0</v>
      </c>
      <c r="Z85" s="64">
        <v>0</v>
      </c>
      <c r="AA85" s="64">
        <v>1</v>
      </c>
      <c r="AB85" s="64">
        <v>1</v>
      </c>
      <c r="AC85" s="64">
        <v>0</v>
      </c>
      <c r="AD85" s="64">
        <v>0</v>
      </c>
      <c r="AE85" s="64">
        <v>0</v>
      </c>
      <c r="AF85" s="64">
        <v>0</v>
      </c>
      <c r="AG85" s="64">
        <v>0</v>
      </c>
      <c r="AH85" s="64">
        <v>0</v>
      </c>
      <c r="AI85" s="64">
        <f>IF($H85=Table5[[#Headers],[Industrial Bio waste Boiler]],1,0)</f>
        <v>0</v>
      </c>
      <c r="AJ85" s="64">
        <f>IF($H85=Table5[[#Headers],[Industrial Bio waste CHP]],1,0)</f>
        <v>0</v>
      </c>
      <c r="AK85" s="64">
        <f>IF($H85=Table5[[#Headers],[Industrial Bio waste Furnace]],1,0)</f>
        <v>0</v>
      </c>
      <c r="AL85" s="64">
        <f>IF($H85=Table5[[#Headers],[Industrial Bio waste Cement/Lime Kiln]],1,0)</f>
        <v>0</v>
      </c>
      <c r="AM85" s="64">
        <f>IF($H85=Table5[[#Headers],[Industrial Bio waste Dryer]],1,0)</f>
        <v>0</v>
      </c>
      <c r="AN85" s="64">
        <f>IF($H85=Table5[[#Headers],[Industrial Bio waste Other Kiln]],1,0)</f>
        <v>0</v>
      </c>
      <c r="AO85" s="64">
        <f>IF($H85=Table5[[#Headers],[Industrial Bio waste Oven]],1,0)</f>
        <v>0</v>
      </c>
      <c r="AP85" s="64">
        <f>IF($H85=Table5[[#Headers],[Industrial Non-bio waste Boiler]],1,0)</f>
        <v>0</v>
      </c>
      <c r="AQ85" s="64">
        <f>IF($H85=Table5[[#Headers],[Industrial Non-bio waste CHP]],1,0)</f>
        <v>0</v>
      </c>
      <c r="AR85" s="64">
        <f>IF($H85=Table5[[#Headers],[Industrial Non-bio waste Furnace]],1,0)</f>
        <v>0</v>
      </c>
      <c r="AS85" s="64">
        <f>IF($H85=Table5[[#Headers],[Industrial Non-bio waste Cement/Lime Kiln]],1,0)</f>
        <v>0</v>
      </c>
      <c r="AT85" s="64">
        <f>IF($H85=Table5[[#Headers],[Industrial Non-bio waste Dryer]],1,0)</f>
        <v>0</v>
      </c>
      <c r="AU85" s="64">
        <f>IF($H85=Table5[[#Headers],[Industrial Non-bio waste Other Kiln]],1,0)</f>
        <v>0</v>
      </c>
      <c r="AV85" s="64">
        <f>IF($H85=Table5[[#Headers],[Industrial Non-bio waste Oven]],1,0)</f>
        <v>0</v>
      </c>
      <c r="AW85" s="64">
        <f>IF($H85=Table5[[#Headers],[Industrial Bio fuel Boiler]],1,0)</f>
        <v>0</v>
      </c>
      <c r="AX85" s="64">
        <f>IF($H85=Table5[[#Headers],[Industrial Bio fuel CHP]],1,0)</f>
        <v>0</v>
      </c>
      <c r="AY85" s="64">
        <f>IF($H85=Table5[[#Headers],[Industrial Bio fuel Furnace]],1,0)</f>
        <v>0</v>
      </c>
      <c r="AZ85" s="64">
        <f>IF($H85=Table5[[#Headers],[Industrial Bio fuel Cement/Lime Kiln]],1,0)</f>
        <v>0</v>
      </c>
      <c r="BA85" s="64">
        <f>IF($H85=Table5[[#Headers],[Industrial Bio fuel Dryer]],1,0)</f>
        <v>1</v>
      </c>
      <c r="BB85" s="64">
        <f>IF($H85=Table5[[#Headers],[Industrial Bio fuel Other Kiln]],1,0)</f>
        <v>0</v>
      </c>
      <c r="BC85" s="64">
        <f>IF($H85=Table5[[#Headers],[Industrial Bio fuel Oven]],1,0)</f>
        <v>0</v>
      </c>
      <c r="BD85" s="64">
        <f>IF($H85=Table5[[#Headers],[Industrial Solid Fuels Boiler]],1,0)</f>
        <v>0</v>
      </c>
      <c r="BE85" s="64">
        <f>IF($H85=Table5[[#Headers],[Industrial Solid Fuels CHP]],1,0)</f>
        <v>0</v>
      </c>
      <c r="BF85" s="64">
        <f>IF($H85=Table5[[#Headers],[Industrial Solid Fuels Furnace]],1,0)</f>
        <v>0</v>
      </c>
      <c r="BG85" s="64">
        <f>IF($H85=Table5[[#Headers],[Industrial Solid Fuels Cement/Lime Kiln]],1,0)</f>
        <v>0</v>
      </c>
      <c r="BH85" s="64">
        <f>IF($H85=Table5[[#Headers],[Industrial Solid Fuels Dryer]],1,0)</f>
        <v>0</v>
      </c>
      <c r="BI85" s="64">
        <f>IF($H85=Table5[[#Headers],[Industrial Solid Fuels Other Kiln]],1,0)</f>
        <v>0</v>
      </c>
      <c r="BJ85" s="64">
        <f>IF($H85=Table5[[#Headers],[Industrial Solid Fuels Oven]],1,0)</f>
        <v>0</v>
      </c>
      <c r="BK85" s="64">
        <f>IF($H85=Table5[[#Headers],[Industrial Oil Boiler]],1,0)</f>
        <v>0</v>
      </c>
      <c r="BL85" s="64">
        <f>IF($H85=Table5[[#Headers],[Industrial Oil CHP]],1,0)</f>
        <v>0</v>
      </c>
      <c r="BM85" s="64">
        <f>IF($H85=Table5[[#Headers],[Industrial Oil Furnace]],1,0)</f>
        <v>0</v>
      </c>
      <c r="BN85" s="64">
        <f>IF($H85=Table5[[#Headers],[Industrial Oil Cement/Lime Kiln]],1,0)</f>
        <v>0</v>
      </c>
      <c r="BO85" s="64">
        <f>IF($H85=Table5[[#Headers],[Industrial Oil Dryer]],1,0)</f>
        <v>0</v>
      </c>
      <c r="BP85" s="64">
        <f>IF($H85=Table5[[#Headers],[Industrial Oil Other Kiln]],1,0)</f>
        <v>0</v>
      </c>
      <c r="BQ85" s="64">
        <f>IF($H85=Table5[[#Headers],[Industrial Oil Oven]],1,0)</f>
        <v>0</v>
      </c>
      <c r="BR85" s="64">
        <f>IF($H85=Table5[[#Headers],[Industrial Gas Boiler]],1,0)</f>
        <v>0</v>
      </c>
      <c r="BS85" s="64">
        <f>IF($H85=Table5[[#Headers],[Industrial Gas CHP]],1,0)</f>
        <v>0</v>
      </c>
      <c r="BT85" s="64">
        <f>IF($H85=Table5[[#Headers],[Industrial Gas Furnace]],1,0)</f>
        <v>0</v>
      </c>
      <c r="BU85" s="64">
        <f>IF($H85=Table5[[#Headers],[Industrial Gas Cement/Lime Kiln]],1,0)</f>
        <v>0</v>
      </c>
      <c r="BV85" s="64">
        <f>IF($H85=Table5[[#Headers],[Industrial Gas Dryer]],1,0)</f>
        <v>0</v>
      </c>
      <c r="BW85" s="64">
        <f>IF($H85=Table5[[#Headers],[Industrial Gas Other Kiln]],1,0)</f>
        <v>0</v>
      </c>
      <c r="BX85" s="64">
        <f>IF($H85=Table5[[#Headers],[Industrial Gas Oven]],1,0)</f>
        <v>0</v>
      </c>
    </row>
    <row r="86" spans="2:76" x14ac:dyDescent="0.25">
      <c r="B86">
        <v>362</v>
      </c>
      <c r="C86" t="s">
        <v>453</v>
      </c>
      <c r="D86" t="s">
        <v>587</v>
      </c>
      <c r="E86" t="s">
        <v>583</v>
      </c>
      <c r="H86" t="s">
        <v>471</v>
      </c>
      <c r="I86" t="s">
        <v>450</v>
      </c>
      <c r="J86" s="64">
        <v>0</v>
      </c>
      <c r="K86" s="64">
        <v>0</v>
      </c>
      <c r="L86" s="64">
        <v>0</v>
      </c>
      <c r="M86" s="64">
        <v>1</v>
      </c>
      <c r="N86" s="64">
        <v>1</v>
      </c>
      <c r="O86" s="64">
        <v>0</v>
      </c>
      <c r="P86" s="64">
        <v>0</v>
      </c>
      <c r="Q86" s="64">
        <v>0</v>
      </c>
      <c r="R86" s="64">
        <v>0</v>
      </c>
      <c r="S86" s="64">
        <v>0</v>
      </c>
      <c r="T86" s="64">
        <v>0</v>
      </c>
      <c r="U86" s="64">
        <v>0</v>
      </c>
      <c r="V86" s="64">
        <v>0</v>
      </c>
      <c r="W86" s="64">
        <v>0</v>
      </c>
      <c r="X86" s="64">
        <v>0</v>
      </c>
      <c r="Y86" s="64">
        <v>0</v>
      </c>
      <c r="Z86" s="64">
        <v>0</v>
      </c>
      <c r="AA86" s="64">
        <v>0</v>
      </c>
      <c r="AB86" s="64">
        <v>0</v>
      </c>
      <c r="AC86" s="64">
        <v>0</v>
      </c>
      <c r="AD86" s="64">
        <v>0</v>
      </c>
      <c r="AE86" s="64">
        <v>0</v>
      </c>
      <c r="AF86" s="64">
        <v>0</v>
      </c>
      <c r="AG86" s="64">
        <v>0</v>
      </c>
      <c r="AH86" s="64">
        <v>0</v>
      </c>
      <c r="AI86" s="64">
        <f>IF($H86=Table5[[#Headers],[Industrial Bio waste Boiler]],1,0)</f>
        <v>0</v>
      </c>
      <c r="AJ86" s="64">
        <f>IF($H86=Table5[[#Headers],[Industrial Bio waste CHP]],1,0)</f>
        <v>0</v>
      </c>
      <c r="AK86" s="64">
        <f>IF($H86=Table5[[#Headers],[Industrial Bio waste Furnace]],1,0)</f>
        <v>0</v>
      </c>
      <c r="AL86" s="64">
        <f>IF($H86=Table5[[#Headers],[Industrial Bio waste Cement/Lime Kiln]],1,0)</f>
        <v>0</v>
      </c>
      <c r="AM86" s="64">
        <f>IF($H86=Table5[[#Headers],[Industrial Bio waste Dryer]],1,0)</f>
        <v>0</v>
      </c>
      <c r="AN86" s="64">
        <f>IF($H86=Table5[[#Headers],[Industrial Bio waste Other Kiln]],1,0)</f>
        <v>0</v>
      </c>
      <c r="AO86" s="64">
        <f>IF($H86=Table5[[#Headers],[Industrial Bio waste Oven]],1,0)</f>
        <v>0</v>
      </c>
      <c r="AP86" s="64">
        <f>IF($H86=Table5[[#Headers],[Industrial Non-bio waste Boiler]],1,0)</f>
        <v>0</v>
      </c>
      <c r="AQ86" s="64">
        <f>IF($H86=Table5[[#Headers],[Industrial Non-bio waste CHP]],1,0)</f>
        <v>0</v>
      </c>
      <c r="AR86" s="64">
        <f>IF($H86=Table5[[#Headers],[Industrial Non-bio waste Furnace]],1,0)</f>
        <v>0</v>
      </c>
      <c r="AS86" s="64">
        <f>IF($H86=Table5[[#Headers],[Industrial Non-bio waste Cement/Lime Kiln]],1,0)</f>
        <v>0</v>
      </c>
      <c r="AT86" s="64">
        <f>IF($H86=Table5[[#Headers],[Industrial Non-bio waste Dryer]],1,0)</f>
        <v>0</v>
      </c>
      <c r="AU86" s="64">
        <f>IF($H86=Table5[[#Headers],[Industrial Non-bio waste Other Kiln]],1,0)</f>
        <v>0</v>
      </c>
      <c r="AV86" s="64">
        <f>IF($H86=Table5[[#Headers],[Industrial Non-bio waste Oven]],1,0)</f>
        <v>0</v>
      </c>
      <c r="AW86" s="64">
        <f>IF($H86=Table5[[#Headers],[Industrial Bio fuel Boiler]],1,0)</f>
        <v>0</v>
      </c>
      <c r="AX86" s="64">
        <f>IF($H86=Table5[[#Headers],[Industrial Bio fuel CHP]],1,0)</f>
        <v>0</v>
      </c>
      <c r="AY86" s="64">
        <f>IF($H86=Table5[[#Headers],[Industrial Bio fuel Furnace]],1,0)</f>
        <v>0</v>
      </c>
      <c r="AZ86" s="64">
        <f>IF($H86=Table5[[#Headers],[Industrial Bio fuel Cement/Lime Kiln]],1,0)</f>
        <v>0</v>
      </c>
      <c r="BA86" s="64">
        <f>IF($H86=Table5[[#Headers],[Industrial Bio fuel Dryer]],1,0)</f>
        <v>0</v>
      </c>
      <c r="BB86" s="64">
        <f>IF($H86=Table5[[#Headers],[Industrial Bio fuel Other Kiln]],1,0)</f>
        <v>1</v>
      </c>
      <c r="BC86" s="64">
        <f>IF($H86=Table5[[#Headers],[Industrial Bio fuel Oven]],1,0)</f>
        <v>0</v>
      </c>
      <c r="BD86" s="64">
        <f>IF($H86=Table5[[#Headers],[Industrial Solid Fuels Boiler]],1,0)</f>
        <v>0</v>
      </c>
      <c r="BE86" s="64">
        <f>IF($H86=Table5[[#Headers],[Industrial Solid Fuels CHP]],1,0)</f>
        <v>0</v>
      </c>
      <c r="BF86" s="64">
        <f>IF($H86=Table5[[#Headers],[Industrial Solid Fuels Furnace]],1,0)</f>
        <v>0</v>
      </c>
      <c r="BG86" s="64">
        <f>IF($H86=Table5[[#Headers],[Industrial Solid Fuels Cement/Lime Kiln]],1,0)</f>
        <v>0</v>
      </c>
      <c r="BH86" s="64">
        <f>IF($H86=Table5[[#Headers],[Industrial Solid Fuels Dryer]],1,0)</f>
        <v>0</v>
      </c>
      <c r="BI86" s="64">
        <f>IF($H86=Table5[[#Headers],[Industrial Solid Fuels Other Kiln]],1,0)</f>
        <v>0</v>
      </c>
      <c r="BJ86" s="64">
        <f>IF($H86=Table5[[#Headers],[Industrial Solid Fuels Oven]],1,0)</f>
        <v>0</v>
      </c>
      <c r="BK86" s="64">
        <f>IF($H86=Table5[[#Headers],[Industrial Oil Boiler]],1,0)</f>
        <v>0</v>
      </c>
      <c r="BL86" s="64">
        <f>IF($H86=Table5[[#Headers],[Industrial Oil CHP]],1,0)</f>
        <v>0</v>
      </c>
      <c r="BM86" s="64">
        <f>IF($H86=Table5[[#Headers],[Industrial Oil Furnace]],1,0)</f>
        <v>0</v>
      </c>
      <c r="BN86" s="64">
        <f>IF($H86=Table5[[#Headers],[Industrial Oil Cement/Lime Kiln]],1,0)</f>
        <v>0</v>
      </c>
      <c r="BO86" s="64">
        <f>IF($H86=Table5[[#Headers],[Industrial Oil Dryer]],1,0)</f>
        <v>0</v>
      </c>
      <c r="BP86" s="64">
        <f>IF($H86=Table5[[#Headers],[Industrial Oil Other Kiln]],1,0)</f>
        <v>0</v>
      </c>
      <c r="BQ86" s="64">
        <f>IF($H86=Table5[[#Headers],[Industrial Oil Oven]],1,0)</f>
        <v>0</v>
      </c>
      <c r="BR86" s="64">
        <f>IF($H86=Table5[[#Headers],[Industrial Gas Boiler]],1,0)</f>
        <v>0</v>
      </c>
      <c r="BS86" s="64">
        <f>IF($H86=Table5[[#Headers],[Industrial Gas CHP]],1,0)</f>
        <v>0</v>
      </c>
      <c r="BT86" s="64">
        <f>IF($H86=Table5[[#Headers],[Industrial Gas Furnace]],1,0)</f>
        <v>0</v>
      </c>
      <c r="BU86" s="64">
        <f>IF($H86=Table5[[#Headers],[Industrial Gas Cement/Lime Kiln]],1,0)</f>
        <v>0</v>
      </c>
      <c r="BV86" s="64">
        <f>IF($H86=Table5[[#Headers],[Industrial Gas Dryer]],1,0)</f>
        <v>0</v>
      </c>
      <c r="BW86" s="64">
        <f>IF($H86=Table5[[#Headers],[Industrial Gas Other Kiln]],1,0)</f>
        <v>0</v>
      </c>
      <c r="BX86" s="64">
        <f>IF($H86=Table5[[#Headers],[Industrial Gas Oven]],1,0)</f>
        <v>0</v>
      </c>
    </row>
    <row r="87" spans="2:76" x14ac:dyDescent="0.25">
      <c r="B87">
        <v>363</v>
      </c>
      <c r="C87" t="s">
        <v>453</v>
      </c>
      <c r="D87" t="s">
        <v>587</v>
      </c>
      <c r="E87" t="s">
        <v>583</v>
      </c>
      <c r="H87" t="s">
        <v>449</v>
      </c>
      <c r="I87" t="s">
        <v>450</v>
      </c>
      <c r="J87" s="64">
        <v>0</v>
      </c>
      <c r="K87" s="64">
        <v>0</v>
      </c>
      <c r="L87" s="64">
        <v>0</v>
      </c>
      <c r="M87" s="64">
        <v>0</v>
      </c>
      <c r="N87" s="64">
        <v>0</v>
      </c>
      <c r="O87" s="64">
        <v>1</v>
      </c>
      <c r="P87" s="64">
        <v>1</v>
      </c>
      <c r="Q87" s="64">
        <v>1</v>
      </c>
      <c r="R87" s="64">
        <v>0</v>
      </c>
      <c r="S87" s="64">
        <v>0.125</v>
      </c>
      <c r="T87" s="64">
        <v>0</v>
      </c>
      <c r="U87" s="64">
        <v>0</v>
      </c>
      <c r="V87" s="64">
        <v>0</v>
      </c>
      <c r="W87" s="64">
        <v>0</v>
      </c>
      <c r="X87" s="64">
        <v>0</v>
      </c>
      <c r="Y87" s="64">
        <v>0</v>
      </c>
      <c r="Z87" s="64">
        <v>0</v>
      </c>
      <c r="AA87" s="64">
        <v>0</v>
      </c>
      <c r="AB87" s="64">
        <v>0</v>
      </c>
      <c r="AC87" s="64">
        <v>0</v>
      </c>
      <c r="AD87" s="64">
        <v>0</v>
      </c>
      <c r="AE87" s="64">
        <v>0</v>
      </c>
      <c r="AF87" s="64">
        <v>0</v>
      </c>
      <c r="AG87" s="64">
        <v>0</v>
      </c>
      <c r="AH87" s="64">
        <v>0</v>
      </c>
      <c r="AI87" s="64">
        <f>IF($H87=Table5[[#Headers],[Industrial Bio waste Boiler]],1,0)</f>
        <v>0</v>
      </c>
      <c r="AJ87" s="64">
        <f>IF($H87=Table5[[#Headers],[Industrial Bio waste CHP]],1,0)</f>
        <v>0</v>
      </c>
      <c r="AK87" s="64">
        <f>IF($H87=Table5[[#Headers],[Industrial Bio waste Furnace]],1,0)</f>
        <v>0</v>
      </c>
      <c r="AL87" s="64">
        <f>IF($H87=Table5[[#Headers],[Industrial Bio waste Cement/Lime Kiln]],1,0)</f>
        <v>0</v>
      </c>
      <c r="AM87" s="64">
        <f>IF($H87=Table5[[#Headers],[Industrial Bio waste Dryer]],1,0)</f>
        <v>0</v>
      </c>
      <c r="AN87" s="64">
        <f>IF($H87=Table5[[#Headers],[Industrial Bio waste Other Kiln]],1,0)</f>
        <v>0</v>
      </c>
      <c r="AO87" s="64">
        <f>IF($H87=Table5[[#Headers],[Industrial Bio waste Oven]],1,0)</f>
        <v>0</v>
      </c>
      <c r="AP87" s="64">
        <f>IF($H87=Table5[[#Headers],[Industrial Non-bio waste Boiler]],1,0)</f>
        <v>0</v>
      </c>
      <c r="AQ87" s="64">
        <f>IF($H87=Table5[[#Headers],[Industrial Non-bio waste CHP]],1,0)</f>
        <v>0</v>
      </c>
      <c r="AR87" s="64">
        <f>IF($H87=Table5[[#Headers],[Industrial Non-bio waste Furnace]],1,0)</f>
        <v>0</v>
      </c>
      <c r="AS87" s="64">
        <f>IF($H87=Table5[[#Headers],[Industrial Non-bio waste Cement/Lime Kiln]],1,0)</f>
        <v>0</v>
      </c>
      <c r="AT87" s="64">
        <f>IF($H87=Table5[[#Headers],[Industrial Non-bio waste Dryer]],1,0)</f>
        <v>0</v>
      </c>
      <c r="AU87" s="64">
        <f>IF($H87=Table5[[#Headers],[Industrial Non-bio waste Other Kiln]],1,0)</f>
        <v>0</v>
      </c>
      <c r="AV87" s="64">
        <f>IF($H87=Table5[[#Headers],[Industrial Non-bio waste Oven]],1,0)</f>
        <v>0</v>
      </c>
      <c r="AW87" s="64">
        <f>IF($H87=Table5[[#Headers],[Industrial Bio fuel Boiler]],1,0)</f>
        <v>1</v>
      </c>
      <c r="AX87" s="64">
        <f>IF($H87=Table5[[#Headers],[Industrial Bio fuel CHP]],1,0)</f>
        <v>0</v>
      </c>
      <c r="AY87" s="64">
        <f>IF($H87=Table5[[#Headers],[Industrial Bio fuel Furnace]],1,0)</f>
        <v>0</v>
      </c>
      <c r="AZ87" s="64">
        <f>IF($H87=Table5[[#Headers],[Industrial Bio fuel Cement/Lime Kiln]],1,0)</f>
        <v>0</v>
      </c>
      <c r="BA87" s="64">
        <f>IF($H87=Table5[[#Headers],[Industrial Bio fuel Dryer]],1,0)</f>
        <v>0</v>
      </c>
      <c r="BB87" s="64">
        <f>IF($H87=Table5[[#Headers],[Industrial Bio fuel Other Kiln]],1,0)</f>
        <v>0</v>
      </c>
      <c r="BC87" s="64">
        <f>IF($H87=Table5[[#Headers],[Industrial Bio fuel Oven]],1,0)</f>
        <v>0</v>
      </c>
      <c r="BD87" s="64">
        <f>IF($H87=Table5[[#Headers],[Industrial Solid Fuels Boiler]],1,0)</f>
        <v>0</v>
      </c>
      <c r="BE87" s="64">
        <f>IF($H87=Table5[[#Headers],[Industrial Solid Fuels CHP]],1,0)</f>
        <v>0</v>
      </c>
      <c r="BF87" s="64">
        <f>IF($H87=Table5[[#Headers],[Industrial Solid Fuels Furnace]],1,0)</f>
        <v>0</v>
      </c>
      <c r="BG87" s="64">
        <f>IF($H87=Table5[[#Headers],[Industrial Solid Fuels Cement/Lime Kiln]],1,0)</f>
        <v>0</v>
      </c>
      <c r="BH87" s="64">
        <f>IF($H87=Table5[[#Headers],[Industrial Solid Fuels Dryer]],1,0)</f>
        <v>0</v>
      </c>
      <c r="BI87" s="64">
        <f>IF($H87=Table5[[#Headers],[Industrial Solid Fuels Other Kiln]],1,0)</f>
        <v>0</v>
      </c>
      <c r="BJ87" s="64">
        <f>IF($H87=Table5[[#Headers],[Industrial Solid Fuels Oven]],1,0)</f>
        <v>0</v>
      </c>
      <c r="BK87" s="64">
        <f>IF($H87=Table5[[#Headers],[Industrial Oil Boiler]],1,0)</f>
        <v>0</v>
      </c>
      <c r="BL87" s="64">
        <f>IF($H87=Table5[[#Headers],[Industrial Oil CHP]],1,0)</f>
        <v>0</v>
      </c>
      <c r="BM87" s="64">
        <f>IF($H87=Table5[[#Headers],[Industrial Oil Furnace]],1,0)</f>
        <v>0</v>
      </c>
      <c r="BN87" s="64">
        <f>IF($H87=Table5[[#Headers],[Industrial Oil Cement/Lime Kiln]],1,0)</f>
        <v>0</v>
      </c>
      <c r="BO87" s="64">
        <f>IF($H87=Table5[[#Headers],[Industrial Oil Dryer]],1,0)</f>
        <v>0</v>
      </c>
      <c r="BP87" s="64">
        <f>IF($H87=Table5[[#Headers],[Industrial Oil Other Kiln]],1,0)</f>
        <v>0</v>
      </c>
      <c r="BQ87" s="64">
        <f>IF($H87=Table5[[#Headers],[Industrial Oil Oven]],1,0)</f>
        <v>0</v>
      </c>
      <c r="BR87" s="64">
        <f>IF($H87=Table5[[#Headers],[Industrial Gas Boiler]],1,0)</f>
        <v>0</v>
      </c>
      <c r="BS87" s="64">
        <f>IF($H87=Table5[[#Headers],[Industrial Gas CHP]],1,0)</f>
        <v>0</v>
      </c>
      <c r="BT87" s="64">
        <f>IF($H87=Table5[[#Headers],[Industrial Gas Furnace]],1,0)</f>
        <v>0</v>
      </c>
      <c r="BU87" s="64">
        <f>IF($H87=Table5[[#Headers],[Industrial Gas Cement/Lime Kiln]],1,0)</f>
        <v>0</v>
      </c>
      <c r="BV87" s="64">
        <f>IF($H87=Table5[[#Headers],[Industrial Gas Dryer]],1,0)</f>
        <v>0</v>
      </c>
      <c r="BW87" s="64">
        <f>IF($H87=Table5[[#Headers],[Industrial Gas Other Kiln]],1,0)</f>
        <v>0</v>
      </c>
      <c r="BX87" s="64">
        <f>IF($H87=Table5[[#Headers],[Industrial Gas Oven]],1,0)</f>
        <v>0</v>
      </c>
    </row>
    <row r="88" spans="2:76" x14ac:dyDescent="0.25">
      <c r="B88">
        <v>364</v>
      </c>
      <c r="C88" t="s">
        <v>453</v>
      </c>
      <c r="D88" t="s">
        <v>587</v>
      </c>
      <c r="E88" t="s">
        <v>583</v>
      </c>
      <c r="H88" t="s">
        <v>465</v>
      </c>
      <c r="I88" t="s">
        <v>450</v>
      </c>
      <c r="J88" s="64">
        <v>0</v>
      </c>
      <c r="K88" s="64">
        <v>0</v>
      </c>
      <c r="L88" s="64">
        <v>0</v>
      </c>
      <c r="M88" s="64">
        <v>0</v>
      </c>
      <c r="N88" s="64">
        <v>0</v>
      </c>
      <c r="O88" s="64">
        <v>0</v>
      </c>
      <c r="P88" s="64">
        <v>0</v>
      </c>
      <c r="Q88" s="64">
        <v>0</v>
      </c>
      <c r="R88" s="64">
        <v>0</v>
      </c>
      <c r="S88" s="64">
        <v>0</v>
      </c>
      <c r="T88" s="64">
        <v>0</v>
      </c>
      <c r="U88" s="64">
        <v>0</v>
      </c>
      <c r="V88" s="64">
        <v>0</v>
      </c>
      <c r="W88" s="64">
        <v>0</v>
      </c>
      <c r="X88" s="64">
        <v>0</v>
      </c>
      <c r="Y88" s="64">
        <v>0</v>
      </c>
      <c r="Z88" s="64">
        <v>0</v>
      </c>
      <c r="AA88" s="64">
        <v>1</v>
      </c>
      <c r="AB88" s="64">
        <v>1</v>
      </c>
      <c r="AC88" s="64">
        <v>0</v>
      </c>
      <c r="AD88" s="64">
        <v>0</v>
      </c>
      <c r="AE88" s="64">
        <v>0</v>
      </c>
      <c r="AF88" s="64">
        <v>0</v>
      </c>
      <c r="AG88" s="64">
        <v>0</v>
      </c>
      <c r="AH88" s="64">
        <v>0</v>
      </c>
      <c r="AI88" s="64">
        <f>IF($H88=Table5[[#Headers],[Industrial Bio waste Boiler]],1,0)</f>
        <v>0</v>
      </c>
      <c r="AJ88" s="64">
        <f>IF($H88=Table5[[#Headers],[Industrial Bio waste CHP]],1,0)</f>
        <v>0</v>
      </c>
      <c r="AK88" s="64">
        <f>IF($H88=Table5[[#Headers],[Industrial Bio waste Furnace]],1,0)</f>
        <v>0</v>
      </c>
      <c r="AL88" s="64">
        <f>IF($H88=Table5[[#Headers],[Industrial Bio waste Cement/Lime Kiln]],1,0)</f>
        <v>0</v>
      </c>
      <c r="AM88" s="64">
        <f>IF($H88=Table5[[#Headers],[Industrial Bio waste Dryer]],1,0)</f>
        <v>0</v>
      </c>
      <c r="AN88" s="64">
        <f>IF($H88=Table5[[#Headers],[Industrial Bio waste Other Kiln]],1,0)</f>
        <v>0</v>
      </c>
      <c r="AO88" s="64">
        <f>IF($H88=Table5[[#Headers],[Industrial Bio waste Oven]],1,0)</f>
        <v>0</v>
      </c>
      <c r="AP88" s="64">
        <f>IF($H88=Table5[[#Headers],[Industrial Non-bio waste Boiler]],1,0)</f>
        <v>0</v>
      </c>
      <c r="AQ88" s="64">
        <f>IF($H88=Table5[[#Headers],[Industrial Non-bio waste CHP]],1,0)</f>
        <v>0</v>
      </c>
      <c r="AR88" s="64">
        <f>IF($H88=Table5[[#Headers],[Industrial Non-bio waste Furnace]],1,0)</f>
        <v>0</v>
      </c>
      <c r="AS88" s="64">
        <f>IF($H88=Table5[[#Headers],[Industrial Non-bio waste Cement/Lime Kiln]],1,0)</f>
        <v>0</v>
      </c>
      <c r="AT88" s="64">
        <f>IF($H88=Table5[[#Headers],[Industrial Non-bio waste Dryer]],1,0)</f>
        <v>0</v>
      </c>
      <c r="AU88" s="64">
        <f>IF($H88=Table5[[#Headers],[Industrial Non-bio waste Other Kiln]],1,0)</f>
        <v>0</v>
      </c>
      <c r="AV88" s="64">
        <f>IF($H88=Table5[[#Headers],[Industrial Non-bio waste Oven]],1,0)</f>
        <v>0</v>
      </c>
      <c r="AW88" s="64">
        <f>IF($H88=Table5[[#Headers],[Industrial Bio fuel Boiler]],1,0)</f>
        <v>0</v>
      </c>
      <c r="AX88" s="64">
        <f>IF($H88=Table5[[#Headers],[Industrial Bio fuel CHP]],1,0)</f>
        <v>0</v>
      </c>
      <c r="AY88" s="64">
        <f>IF($H88=Table5[[#Headers],[Industrial Bio fuel Furnace]],1,0)</f>
        <v>0</v>
      </c>
      <c r="AZ88" s="64">
        <f>IF($H88=Table5[[#Headers],[Industrial Bio fuel Cement/Lime Kiln]],1,0)</f>
        <v>0</v>
      </c>
      <c r="BA88" s="64">
        <f>IF($H88=Table5[[#Headers],[Industrial Bio fuel Dryer]],1,0)</f>
        <v>1</v>
      </c>
      <c r="BB88" s="64">
        <f>IF($H88=Table5[[#Headers],[Industrial Bio fuel Other Kiln]],1,0)</f>
        <v>0</v>
      </c>
      <c r="BC88" s="64">
        <f>IF($H88=Table5[[#Headers],[Industrial Bio fuel Oven]],1,0)</f>
        <v>0</v>
      </c>
      <c r="BD88" s="64">
        <f>IF($H88=Table5[[#Headers],[Industrial Solid Fuels Boiler]],1,0)</f>
        <v>0</v>
      </c>
      <c r="BE88" s="64">
        <f>IF($H88=Table5[[#Headers],[Industrial Solid Fuels CHP]],1,0)</f>
        <v>0</v>
      </c>
      <c r="BF88" s="64">
        <f>IF($H88=Table5[[#Headers],[Industrial Solid Fuels Furnace]],1,0)</f>
        <v>0</v>
      </c>
      <c r="BG88" s="64">
        <f>IF($H88=Table5[[#Headers],[Industrial Solid Fuels Cement/Lime Kiln]],1,0)</f>
        <v>0</v>
      </c>
      <c r="BH88" s="64">
        <f>IF($H88=Table5[[#Headers],[Industrial Solid Fuels Dryer]],1,0)</f>
        <v>0</v>
      </c>
      <c r="BI88" s="64">
        <f>IF($H88=Table5[[#Headers],[Industrial Solid Fuels Other Kiln]],1,0)</f>
        <v>0</v>
      </c>
      <c r="BJ88" s="64">
        <f>IF($H88=Table5[[#Headers],[Industrial Solid Fuels Oven]],1,0)</f>
        <v>0</v>
      </c>
      <c r="BK88" s="64">
        <f>IF($H88=Table5[[#Headers],[Industrial Oil Boiler]],1,0)</f>
        <v>0</v>
      </c>
      <c r="BL88" s="64">
        <f>IF($H88=Table5[[#Headers],[Industrial Oil CHP]],1,0)</f>
        <v>0</v>
      </c>
      <c r="BM88" s="64">
        <f>IF($H88=Table5[[#Headers],[Industrial Oil Furnace]],1,0)</f>
        <v>0</v>
      </c>
      <c r="BN88" s="64">
        <f>IF($H88=Table5[[#Headers],[Industrial Oil Cement/Lime Kiln]],1,0)</f>
        <v>0</v>
      </c>
      <c r="BO88" s="64">
        <f>IF($H88=Table5[[#Headers],[Industrial Oil Dryer]],1,0)</f>
        <v>0</v>
      </c>
      <c r="BP88" s="64">
        <f>IF($H88=Table5[[#Headers],[Industrial Oil Other Kiln]],1,0)</f>
        <v>0</v>
      </c>
      <c r="BQ88" s="64">
        <f>IF($H88=Table5[[#Headers],[Industrial Oil Oven]],1,0)</f>
        <v>0</v>
      </c>
      <c r="BR88" s="64">
        <f>IF($H88=Table5[[#Headers],[Industrial Gas Boiler]],1,0)</f>
        <v>0</v>
      </c>
      <c r="BS88" s="64">
        <f>IF($H88=Table5[[#Headers],[Industrial Gas CHP]],1,0)</f>
        <v>0</v>
      </c>
      <c r="BT88" s="64">
        <f>IF($H88=Table5[[#Headers],[Industrial Gas Furnace]],1,0)</f>
        <v>0</v>
      </c>
      <c r="BU88" s="64">
        <f>IF($H88=Table5[[#Headers],[Industrial Gas Cement/Lime Kiln]],1,0)</f>
        <v>0</v>
      </c>
      <c r="BV88" s="64">
        <f>IF($H88=Table5[[#Headers],[Industrial Gas Dryer]],1,0)</f>
        <v>0</v>
      </c>
      <c r="BW88" s="64">
        <f>IF($H88=Table5[[#Headers],[Industrial Gas Other Kiln]],1,0)</f>
        <v>0</v>
      </c>
      <c r="BX88" s="64">
        <f>IF($H88=Table5[[#Headers],[Industrial Gas Oven]],1,0)</f>
        <v>0</v>
      </c>
    </row>
    <row r="89" spans="2:76" x14ac:dyDescent="0.25">
      <c r="B89">
        <v>365</v>
      </c>
      <c r="C89" t="s">
        <v>453</v>
      </c>
      <c r="D89" t="s">
        <v>588</v>
      </c>
      <c r="E89" t="s">
        <v>583</v>
      </c>
      <c r="H89" t="s">
        <v>449</v>
      </c>
      <c r="I89" t="s">
        <v>450</v>
      </c>
      <c r="J89" s="64">
        <v>2.1769286405903774</v>
      </c>
      <c r="K89" s="64">
        <v>0</v>
      </c>
      <c r="L89" s="64">
        <v>0</v>
      </c>
      <c r="M89" s="64">
        <v>0</v>
      </c>
      <c r="N89" s="64">
        <v>0</v>
      </c>
      <c r="O89" s="64">
        <v>1</v>
      </c>
      <c r="P89" s="64">
        <v>1</v>
      </c>
      <c r="Q89" s="64">
        <v>1</v>
      </c>
      <c r="R89" s="64">
        <v>0.3</v>
      </c>
      <c r="S89" s="64">
        <v>0.125</v>
      </c>
      <c r="T89" s="64">
        <v>0</v>
      </c>
      <c r="U89" s="64">
        <v>0</v>
      </c>
      <c r="V89" s="64">
        <v>0</v>
      </c>
      <c r="W89" s="64">
        <v>0</v>
      </c>
      <c r="X89" s="64">
        <v>0</v>
      </c>
      <c r="Y89" s="64">
        <v>0</v>
      </c>
      <c r="Z89" s="64">
        <v>0</v>
      </c>
      <c r="AA89" s="64">
        <v>0</v>
      </c>
      <c r="AB89" s="64">
        <v>0</v>
      </c>
      <c r="AC89" s="64">
        <v>0</v>
      </c>
      <c r="AD89" s="64">
        <v>0</v>
      </c>
      <c r="AE89" s="64">
        <v>0</v>
      </c>
      <c r="AF89" s="64">
        <v>0</v>
      </c>
      <c r="AG89" s="64">
        <v>0</v>
      </c>
      <c r="AH89" s="64">
        <v>0</v>
      </c>
      <c r="AI89" s="64">
        <f>IF($H89=Table5[[#Headers],[Industrial Bio waste Boiler]],1,0)</f>
        <v>0</v>
      </c>
      <c r="AJ89" s="64">
        <f>IF($H89=Table5[[#Headers],[Industrial Bio waste CHP]],1,0)</f>
        <v>0</v>
      </c>
      <c r="AK89" s="64">
        <f>IF($H89=Table5[[#Headers],[Industrial Bio waste Furnace]],1,0)</f>
        <v>0</v>
      </c>
      <c r="AL89" s="64">
        <f>IF($H89=Table5[[#Headers],[Industrial Bio waste Cement/Lime Kiln]],1,0)</f>
        <v>0</v>
      </c>
      <c r="AM89" s="64">
        <f>IF($H89=Table5[[#Headers],[Industrial Bio waste Dryer]],1,0)</f>
        <v>0</v>
      </c>
      <c r="AN89" s="64">
        <f>IF($H89=Table5[[#Headers],[Industrial Bio waste Other Kiln]],1,0)</f>
        <v>0</v>
      </c>
      <c r="AO89" s="64">
        <f>IF($H89=Table5[[#Headers],[Industrial Bio waste Oven]],1,0)</f>
        <v>0</v>
      </c>
      <c r="AP89" s="64">
        <f>IF($H89=Table5[[#Headers],[Industrial Non-bio waste Boiler]],1,0)</f>
        <v>0</v>
      </c>
      <c r="AQ89" s="64">
        <f>IF($H89=Table5[[#Headers],[Industrial Non-bio waste CHP]],1,0)</f>
        <v>0</v>
      </c>
      <c r="AR89" s="64">
        <f>IF($H89=Table5[[#Headers],[Industrial Non-bio waste Furnace]],1,0)</f>
        <v>0</v>
      </c>
      <c r="AS89" s="64">
        <f>IF($H89=Table5[[#Headers],[Industrial Non-bio waste Cement/Lime Kiln]],1,0)</f>
        <v>0</v>
      </c>
      <c r="AT89" s="64">
        <f>IF($H89=Table5[[#Headers],[Industrial Non-bio waste Dryer]],1,0)</f>
        <v>0</v>
      </c>
      <c r="AU89" s="64">
        <f>IF($H89=Table5[[#Headers],[Industrial Non-bio waste Other Kiln]],1,0)</f>
        <v>0</v>
      </c>
      <c r="AV89" s="64">
        <f>IF($H89=Table5[[#Headers],[Industrial Non-bio waste Oven]],1,0)</f>
        <v>0</v>
      </c>
      <c r="AW89" s="64">
        <f>IF($H89=Table5[[#Headers],[Industrial Bio fuel Boiler]],1,0)</f>
        <v>1</v>
      </c>
      <c r="AX89" s="64">
        <f>IF($H89=Table5[[#Headers],[Industrial Bio fuel CHP]],1,0)</f>
        <v>0</v>
      </c>
      <c r="AY89" s="64">
        <f>IF($H89=Table5[[#Headers],[Industrial Bio fuel Furnace]],1,0)</f>
        <v>0</v>
      </c>
      <c r="AZ89" s="64">
        <f>IF($H89=Table5[[#Headers],[Industrial Bio fuel Cement/Lime Kiln]],1,0)</f>
        <v>0</v>
      </c>
      <c r="BA89" s="64">
        <f>IF($H89=Table5[[#Headers],[Industrial Bio fuel Dryer]],1,0)</f>
        <v>0</v>
      </c>
      <c r="BB89" s="64">
        <f>IF($H89=Table5[[#Headers],[Industrial Bio fuel Other Kiln]],1,0)</f>
        <v>0</v>
      </c>
      <c r="BC89" s="64">
        <f>IF($H89=Table5[[#Headers],[Industrial Bio fuel Oven]],1,0)</f>
        <v>0</v>
      </c>
      <c r="BD89" s="64">
        <f>IF($H89=Table5[[#Headers],[Industrial Solid Fuels Boiler]],1,0)</f>
        <v>0</v>
      </c>
      <c r="BE89" s="64">
        <f>IF($H89=Table5[[#Headers],[Industrial Solid Fuels CHP]],1,0)</f>
        <v>0</v>
      </c>
      <c r="BF89" s="64">
        <f>IF($H89=Table5[[#Headers],[Industrial Solid Fuels Furnace]],1,0)</f>
        <v>0</v>
      </c>
      <c r="BG89" s="64">
        <f>IF($H89=Table5[[#Headers],[Industrial Solid Fuels Cement/Lime Kiln]],1,0)</f>
        <v>0</v>
      </c>
      <c r="BH89" s="64">
        <f>IF($H89=Table5[[#Headers],[Industrial Solid Fuels Dryer]],1,0)</f>
        <v>0</v>
      </c>
      <c r="BI89" s="64">
        <f>IF($H89=Table5[[#Headers],[Industrial Solid Fuels Other Kiln]],1,0)</f>
        <v>0</v>
      </c>
      <c r="BJ89" s="64">
        <f>IF($H89=Table5[[#Headers],[Industrial Solid Fuels Oven]],1,0)</f>
        <v>0</v>
      </c>
      <c r="BK89" s="64">
        <f>IF($H89=Table5[[#Headers],[Industrial Oil Boiler]],1,0)</f>
        <v>0</v>
      </c>
      <c r="BL89" s="64">
        <f>IF($H89=Table5[[#Headers],[Industrial Oil CHP]],1,0)</f>
        <v>0</v>
      </c>
      <c r="BM89" s="64">
        <f>IF($H89=Table5[[#Headers],[Industrial Oil Furnace]],1,0)</f>
        <v>0</v>
      </c>
      <c r="BN89" s="64">
        <f>IF($H89=Table5[[#Headers],[Industrial Oil Cement/Lime Kiln]],1,0)</f>
        <v>0</v>
      </c>
      <c r="BO89" s="64">
        <f>IF($H89=Table5[[#Headers],[Industrial Oil Dryer]],1,0)</f>
        <v>0</v>
      </c>
      <c r="BP89" s="64">
        <f>IF($H89=Table5[[#Headers],[Industrial Oil Other Kiln]],1,0)</f>
        <v>0</v>
      </c>
      <c r="BQ89" s="64">
        <f>IF($H89=Table5[[#Headers],[Industrial Oil Oven]],1,0)</f>
        <v>0</v>
      </c>
      <c r="BR89" s="64">
        <f>IF($H89=Table5[[#Headers],[Industrial Gas Boiler]],1,0)</f>
        <v>0</v>
      </c>
      <c r="BS89" s="64">
        <f>IF($H89=Table5[[#Headers],[Industrial Gas CHP]],1,0)</f>
        <v>0</v>
      </c>
      <c r="BT89" s="64">
        <f>IF($H89=Table5[[#Headers],[Industrial Gas Furnace]],1,0)</f>
        <v>0</v>
      </c>
      <c r="BU89" s="64">
        <f>IF($H89=Table5[[#Headers],[Industrial Gas Cement/Lime Kiln]],1,0)</f>
        <v>0</v>
      </c>
      <c r="BV89" s="64">
        <f>IF($H89=Table5[[#Headers],[Industrial Gas Dryer]],1,0)</f>
        <v>0</v>
      </c>
      <c r="BW89" s="64">
        <f>IF($H89=Table5[[#Headers],[Industrial Gas Other Kiln]],1,0)</f>
        <v>0</v>
      </c>
      <c r="BX89" s="64">
        <f>IF($H89=Table5[[#Headers],[Industrial Gas Oven]],1,0)</f>
        <v>0</v>
      </c>
    </row>
    <row r="90" spans="2:76" x14ac:dyDescent="0.25">
      <c r="B90">
        <v>366</v>
      </c>
      <c r="C90" t="s">
        <v>453</v>
      </c>
      <c r="D90" t="s">
        <v>588</v>
      </c>
      <c r="E90" t="s">
        <v>583</v>
      </c>
      <c r="H90" t="s">
        <v>461</v>
      </c>
      <c r="I90" t="s">
        <v>450</v>
      </c>
      <c r="J90" s="64">
        <v>1.0884643202951887</v>
      </c>
      <c r="K90" s="64">
        <v>0</v>
      </c>
      <c r="L90" s="64">
        <v>0</v>
      </c>
      <c r="M90" s="64">
        <v>0</v>
      </c>
      <c r="N90" s="64">
        <v>0</v>
      </c>
      <c r="O90" s="64">
        <v>0</v>
      </c>
      <c r="P90" s="64">
        <v>0</v>
      </c>
      <c r="Q90" s="64">
        <v>0</v>
      </c>
      <c r="R90" s="64">
        <v>0</v>
      </c>
      <c r="S90" s="64">
        <v>0</v>
      </c>
      <c r="T90" s="64">
        <v>1</v>
      </c>
      <c r="U90" s="64">
        <v>1</v>
      </c>
      <c r="V90" s="64">
        <v>1</v>
      </c>
      <c r="W90" s="64">
        <v>0</v>
      </c>
      <c r="X90" s="64">
        <v>0</v>
      </c>
      <c r="Y90" s="64">
        <v>0</v>
      </c>
      <c r="Z90" s="64">
        <v>0</v>
      </c>
      <c r="AA90" s="64">
        <v>0</v>
      </c>
      <c r="AB90" s="64">
        <v>0</v>
      </c>
      <c r="AC90" s="64">
        <v>0</v>
      </c>
      <c r="AD90" s="64">
        <v>0</v>
      </c>
      <c r="AE90" s="64">
        <v>0</v>
      </c>
      <c r="AF90" s="64">
        <v>0</v>
      </c>
      <c r="AG90" s="64">
        <v>0</v>
      </c>
      <c r="AH90" s="64">
        <v>0</v>
      </c>
      <c r="AI90" s="64">
        <f>IF($H90=Table5[[#Headers],[Industrial Bio waste Boiler]],1,0)</f>
        <v>0</v>
      </c>
      <c r="AJ90" s="64">
        <f>IF($H90=Table5[[#Headers],[Industrial Bio waste CHP]],1,0)</f>
        <v>0</v>
      </c>
      <c r="AK90" s="64">
        <f>IF($H90=Table5[[#Headers],[Industrial Bio waste Furnace]],1,0)</f>
        <v>0</v>
      </c>
      <c r="AL90" s="64">
        <f>IF($H90=Table5[[#Headers],[Industrial Bio waste Cement/Lime Kiln]],1,0)</f>
        <v>0</v>
      </c>
      <c r="AM90" s="64">
        <f>IF($H90=Table5[[#Headers],[Industrial Bio waste Dryer]],1,0)</f>
        <v>0</v>
      </c>
      <c r="AN90" s="64">
        <f>IF($H90=Table5[[#Headers],[Industrial Bio waste Other Kiln]],1,0)</f>
        <v>0</v>
      </c>
      <c r="AO90" s="64">
        <f>IF($H90=Table5[[#Headers],[Industrial Bio waste Oven]],1,0)</f>
        <v>0</v>
      </c>
      <c r="AP90" s="64">
        <f>IF($H90=Table5[[#Headers],[Industrial Non-bio waste Boiler]],1,0)</f>
        <v>0</v>
      </c>
      <c r="AQ90" s="64">
        <f>IF($H90=Table5[[#Headers],[Industrial Non-bio waste CHP]],1,0)</f>
        <v>0</v>
      </c>
      <c r="AR90" s="64">
        <f>IF($H90=Table5[[#Headers],[Industrial Non-bio waste Furnace]],1,0)</f>
        <v>0</v>
      </c>
      <c r="AS90" s="64">
        <f>IF($H90=Table5[[#Headers],[Industrial Non-bio waste Cement/Lime Kiln]],1,0)</f>
        <v>0</v>
      </c>
      <c r="AT90" s="64">
        <f>IF($H90=Table5[[#Headers],[Industrial Non-bio waste Dryer]],1,0)</f>
        <v>0</v>
      </c>
      <c r="AU90" s="64">
        <f>IF($H90=Table5[[#Headers],[Industrial Non-bio waste Other Kiln]],1,0)</f>
        <v>0</v>
      </c>
      <c r="AV90" s="64">
        <f>IF($H90=Table5[[#Headers],[Industrial Non-bio waste Oven]],1,0)</f>
        <v>0</v>
      </c>
      <c r="AW90" s="64">
        <f>IF($H90=Table5[[#Headers],[Industrial Bio fuel Boiler]],1,0)</f>
        <v>0</v>
      </c>
      <c r="AX90" s="64">
        <f>IF($H90=Table5[[#Headers],[Industrial Bio fuel CHP]],1,0)</f>
        <v>1</v>
      </c>
      <c r="AY90" s="64">
        <f>IF($H90=Table5[[#Headers],[Industrial Bio fuel Furnace]],1,0)</f>
        <v>0</v>
      </c>
      <c r="AZ90" s="64">
        <f>IF($H90=Table5[[#Headers],[Industrial Bio fuel Cement/Lime Kiln]],1,0)</f>
        <v>0</v>
      </c>
      <c r="BA90" s="64">
        <f>IF($H90=Table5[[#Headers],[Industrial Bio fuel Dryer]],1,0)</f>
        <v>0</v>
      </c>
      <c r="BB90" s="64">
        <f>IF($H90=Table5[[#Headers],[Industrial Bio fuel Other Kiln]],1,0)</f>
        <v>0</v>
      </c>
      <c r="BC90" s="64">
        <f>IF($H90=Table5[[#Headers],[Industrial Bio fuel Oven]],1,0)</f>
        <v>0</v>
      </c>
      <c r="BD90" s="64">
        <f>IF($H90=Table5[[#Headers],[Industrial Solid Fuels Boiler]],1,0)</f>
        <v>0</v>
      </c>
      <c r="BE90" s="64">
        <f>IF($H90=Table5[[#Headers],[Industrial Solid Fuels CHP]],1,0)</f>
        <v>0</v>
      </c>
      <c r="BF90" s="64">
        <f>IF($H90=Table5[[#Headers],[Industrial Solid Fuels Furnace]],1,0)</f>
        <v>0</v>
      </c>
      <c r="BG90" s="64">
        <f>IF($H90=Table5[[#Headers],[Industrial Solid Fuels Cement/Lime Kiln]],1,0)</f>
        <v>0</v>
      </c>
      <c r="BH90" s="64">
        <f>IF($H90=Table5[[#Headers],[Industrial Solid Fuels Dryer]],1,0)</f>
        <v>0</v>
      </c>
      <c r="BI90" s="64">
        <f>IF($H90=Table5[[#Headers],[Industrial Solid Fuels Other Kiln]],1,0)</f>
        <v>0</v>
      </c>
      <c r="BJ90" s="64">
        <f>IF($H90=Table5[[#Headers],[Industrial Solid Fuels Oven]],1,0)</f>
        <v>0</v>
      </c>
      <c r="BK90" s="64">
        <f>IF($H90=Table5[[#Headers],[Industrial Oil Boiler]],1,0)</f>
        <v>0</v>
      </c>
      <c r="BL90" s="64">
        <f>IF($H90=Table5[[#Headers],[Industrial Oil CHP]],1,0)</f>
        <v>0</v>
      </c>
      <c r="BM90" s="64">
        <f>IF($H90=Table5[[#Headers],[Industrial Oil Furnace]],1,0)</f>
        <v>0</v>
      </c>
      <c r="BN90" s="64">
        <f>IF($H90=Table5[[#Headers],[Industrial Oil Cement/Lime Kiln]],1,0)</f>
        <v>0</v>
      </c>
      <c r="BO90" s="64">
        <f>IF($H90=Table5[[#Headers],[Industrial Oil Dryer]],1,0)</f>
        <v>0</v>
      </c>
      <c r="BP90" s="64">
        <f>IF($H90=Table5[[#Headers],[Industrial Oil Other Kiln]],1,0)</f>
        <v>0</v>
      </c>
      <c r="BQ90" s="64">
        <f>IF($H90=Table5[[#Headers],[Industrial Oil Oven]],1,0)</f>
        <v>0</v>
      </c>
      <c r="BR90" s="64">
        <f>IF($H90=Table5[[#Headers],[Industrial Gas Boiler]],1,0)</f>
        <v>0</v>
      </c>
      <c r="BS90" s="64">
        <f>IF($H90=Table5[[#Headers],[Industrial Gas CHP]],1,0)</f>
        <v>0</v>
      </c>
      <c r="BT90" s="64">
        <f>IF($H90=Table5[[#Headers],[Industrial Gas Furnace]],1,0)</f>
        <v>0</v>
      </c>
      <c r="BU90" s="64">
        <f>IF($H90=Table5[[#Headers],[Industrial Gas Cement/Lime Kiln]],1,0)</f>
        <v>0</v>
      </c>
      <c r="BV90" s="64">
        <f>IF($H90=Table5[[#Headers],[Industrial Gas Dryer]],1,0)</f>
        <v>0</v>
      </c>
      <c r="BW90" s="64">
        <f>IF($H90=Table5[[#Headers],[Industrial Gas Other Kiln]],1,0)</f>
        <v>0</v>
      </c>
      <c r="BX90" s="64">
        <f>IF($H90=Table5[[#Headers],[Industrial Gas Oven]],1,0)</f>
        <v>0</v>
      </c>
    </row>
    <row r="91" spans="2:76" x14ac:dyDescent="0.25">
      <c r="B91">
        <v>367</v>
      </c>
      <c r="C91" t="s">
        <v>453</v>
      </c>
      <c r="D91" t="s">
        <v>588</v>
      </c>
      <c r="E91" t="s">
        <v>583</v>
      </c>
      <c r="H91" t="s">
        <v>474</v>
      </c>
      <c r="I91" t="s">
        <v>450</v>
      </c>
      <c r="J91" s="64">
        <v>0.54423216014759435</v>
      </c>
      <c r="K91" s="64">
        <v>0</v>
      </c>
      <c r="L91" s="64">
        <v>0</v>
      </c>
      <c r="M91" s="64">
        <v>0</v>
      </c>
      <c r="N91" s="64">
        <v>0</v>
      </c>
      <c r="O91" s="64">
        <v>0</v>
      </c>
      <c r="P91" s="64">
        <v>0</v>
      </c>
      <c r="Q91" s="64">
        <v>0</v>
      </c>
      <c r="R91" s="64">
        <v>0</v>
      </c>
      <c r="S91" s="64">
        <v>0</v>
      </c>
      <c r="T91" s="64">
        <v>0</v>
      </c>
      <c r="U91" s="64">
        <v>0</v>
      </c>
      <c r="V91" s="64">
        <v>0</v>
      </c>
      <c r="W91" s="64">
        <v>1</v>
      </c>
      <c r="X91" s="64">
        <v>1</v>
      </c>
      <c r="Y91" s="64">
        <v>0</v>
      </c>
      <c r="Z91" s="64">
        <v>0</v>
      </c>
      <c r="AA91" s="64">
        <v>0</v>
      </c>
      <c r="AB91" s="64">
        <v>0</v>
      </c>
      <c r="AC91" s="64">
        <v>0</v>
      </c>
      <c r="AD91" s="64">
        <v>0</v>
      </c>
      <c r="AE91" s="64">
        <v>0</v>
      </c>
      <c r="AF91" s="64">
        <v>0</v>
      </c>
      <c r="AG91" s="64">
        <v>0</v>
      </c>
      <c r="AH91" s="64">
        <v>0</v>
      </c>
      <c r="AI91" s="64">
        <f>IF($H91=Table5[[#Headers],[Industrial Bio waste Boiler]],1,0)</f>
        <v>0</v>
      </c>
      <c r="AJ91" s="64">
        <f>IF($H91=Table5[[#Headers],[Industrial Bio waste CHP]],1,0)</f>
        <v>0</v>
      </c>
      <c r="AK91" s="64">
        <f>IF($H91=Table5[[#Headers],[Industrial Bio waste Furnace]],1,0)</f>
        <v>0</v>
      </c>
      <c r="AL91" s="64">
        <f>IF($H91=Table5[[#Headers],[Industrial Bio waste Cement/Lime Kiln]],1,0)</f>
        <v>0</v>
      </c>
      <c r="AM91" s="64">
        <f>IF($H91=Table5[[#Headers],[Industrial Bio waste Dryer]],1,0)</f>
        <v>0</v>
      </c>
      <c r="AN91" s="64">
        <f>IF($H91=Table5[[#Headers],[Industrial Bio waste Other Kiln]],1,0)</f>
        <v>0</v>
      </c>
      <c r="AO91" s="64">
        <f>IF($H91=Table5[[#Headers],[Industrial Bio waste Oven]],1,0)</f>
        <v>0</v>
      </c>
      <c r="AP91" s="64">
        <f>IF($H91=Table5[[#Headers],[Industrial Non-bio waste Boiler]],1,0)</f>
        <v>0</v>
      </c>
      <c r="AQ91" s="64">
        <f>IF($H91=Table5[[#Headers],[Industrial Non-bio waste CHP]],1,0)</f>
        <v>0</v>
      </c>
      <c r="AR91" s="64">
        <f>IF($H91=Table5[[#Headers],[Industrial Non-bio waste Furnace]],1,0)</f>
        <v>0</v>
      </c>
      <c r="AS91" s="64">
        <f>IF($H91=Table5[[#Headers],[Industrial Non-bio waste Cement/Lime Kiln]],1,0)</f>
        <v>0</v>
      </c>
      <c r="AT91" s="64">
        <f>IF($H91=Table5[[#Headers],[Industrial Non-bio waste Dryer]],1,0)</f>
        <v>0</v>
      </c>
      <c r="AU91" s="64">
        <f>IF($H91=Table5[[#Headers],[Industrial Non-bio waste Other Kiln]],1,0)</f>
        <v>0</v>
      </c>
      <c r="AV91" s="64">
        <f>IF($H91=Table5[[#Headers],[Industrial Non-bio waste Oven]],1,0)</f>
        <v>0</v>
      </c>
      <c r="AW91" s="64">
        <f>IF($H91=Table5[[#Headers],[Industrial Bio fuel Boiler]],1,0)</f>
        <v>0</v>
      </c>
      <c r="AX91" s="64">
        <f>IF($H91=Table5[[#Headers],[Industrial Bio fuel CHP]],1,0)</f>
        <v>0</v>
      </c>
      <c r="AY91" s="64">
        <f>IF($H91=Table5[[#Headers],[Industrial Bio fuel Furnace]],1,0)</f>
        <v>0</v>
      </c>
      <c r="AZ91" s="64">
        <f>IF($H91=Table5[[#Headers],[Industrial Bio fuel Cement/Lime Kiln]],1,0)</f>
        <v>0</v>
      </c>
      <c r="BA91" s="64">
        <f>IF($H91=Table5[[#Headers],[Industrial Bio fuel Dryer]],1,0)</f>
        <v>0</v>
      </c>
      <c r="BB91" s="64">
        <f>IF($H91=Table5[[#Headers],[Industrial Bio fuel Other Kiln]],1,0)</f>
        <v>0</v>
      </c>
      <c r="BC91" s="64">
        <f>IF($H91=Table5[[#Headers],[Industrial Bio fuel Oven]],1,0)</f>
        <v>1</v>
      </c>
      <c r="BD91" s="64">
        <f>IF($H91=Table5[[#Headers],[Industrial Solid Fuels Boiler]],1,0)</f>
        <v>0</v>
      </c>
      <c r="BE91" s="64">
        <f>IF($H91=Table5[[#Headers],[Industrial Solid Fuels CHP]],1,0)</f>
        <v>0</v>
      </c>
      <c r="BF91" s="64">
        <f>IF($H91=Table5[[#Headers],[Industrial Solid Fuels Furnace]],1,0)</f>
        <v>0</v>
      </c>
      <c r="BG91" s="64">
        <f>IF($H91=Table5[[#Headers],[Industrial Solid Fuels Cement/Lime Kiln]],1,0)</f>
        <v>0</v>
      </c>
      <c r="BH91" s="64">
        <f>IF($H91=Table5[[#Headers],[Industrial Solid Fuels Dryer]],1,0)</f>
        <v>0</v>
      </c>
      <c r="BI91" s="64">
        <f>IF($H91=Table5[[#Headers],[Industrial Solid Fuels Other Kiln]],1,0)</f>
        <v>0</v>
      </c>
      <c r="BJ91" s="64">
        <f>IF($H91=Table5[[#Headers],[Industrial Solid Fuels Oven]],1,0)</f>
        <v>0</v>
      </c>
      <c r="BK91" s="64">
        <f>IF($H91=Table5[[#Headers],[Industrial Oil Boiler]],1,0)</f>
        <v>0</v>
      </c>
      <c r="BL91" s="64">
        <f>IF($H91=Table5[[#Headers],[Industrial Oil CHP]],1,0)</f>
        <v>0</v>
      </c>
      <c r="BM91" s="64">
        <f>IF($H91=Table5[[#Headers],[Industrial Oil Furnace]],1,0)</f>
        <v>0</v>
      </c>
      <c r="BN91" s="64">
        <f>IF($H91=Table5[[#Headers],[Industrial Oil Cement/Lime Kiln]],1,0)</f>
        <v>0</v>
      </c>
      <c r="BO91" s="64">
        <f>IF($H91=Table5[[#Headers],[Industrial Oil Dryer]],1,0)</f>
        <v>0</v>
      </c>
      <c r="BP91" s="64">
        <f>IF($H91=Table5[[#Headers],[Industrial Oil Other Kiln]],1,0)</f>
        <v>0</v>
      </c>
      <c r="BQ91" s="64">
        <f>IF($H91=Table5[[#Headers],[Industrial Oil Oven]],1,0)</f>
        <v>0</v>
      </c>
      <c r="BR91" s="64">
        <f>IF($H91=Table5[[#Headers],[Industrial Gas Boiler]],1,0)</f>
        <v>0</v>
      </c>
      <c r="BS91" s="64">
        <f>IF($H91=Table5[[#Headers],[Industrial Gas CHP]],1,0)</f>
        <v>0</v>
      </c>
      <c r="BT91" s="64">
        <f>IF($H91=Table5[[#Headers],[Industrial Gas Furnace]],1,0)</f>
        <v>0</v>
      </c>
      <c r="BU91" s="64">
        <f>IF($H91=Table5[[#Headers],[Industrial Gas Cement/Lime Kiln]],1,0)</f>
        <v>0</v>
      </c>
      <c r="BV91" s="64">
        <f>IF($H91=Table5[[#Headers],[Industrial Gas Dryer]],1,0)</f>
        <v>0</v>
      </c>
      <c r="BW91" s="64">
        <f>IF($H91=Table5[[#Headers],[Industrial Gas Other Kiln]],1,0)</f>
        <v>0</v>
      </c>
      <c r="BX91" s="64">
        <f>IF($H91=Table5[[#Headers],[Industrial Gas Oven]],1,0)</f>
        <v>0</v>
      </c>
    </row>
    <row r="92" spans="2:76" x14ac:dyDescent="0.25">
      <c r="B92">
        <v>368</v>
      </c>
      <c r="C92" t="s">
        <v>453</v>
      </c>
      <c r="D92" t="s">
        <v>588</v>
      </c>
      <c r="E92" t="s">
        <v>583</v>
      </c>
      <c r="H92" t="s">
        <v>465</v>
      </c>
      <c r="I92" t="s">
        <v>450</v>
      </c>
      <c r="J92" s="64">
        <v>0.54423216014759435</v>
      </c>
      <c r="K92" s="64">
        <v>0</v>
      </c>
      <c r="L92" s="64">
        <v>0</v>
      </c>
      <c r="M92" s="64">
        <v>0</v>
      </c>
      <c r="N92" s="64">
        <v>0</v>
      </c>
      <c r="O92" s="64">
        <v>0</v>
      </c>
      <c r="P92" s="64">
        <v>0</v>
      </c>
      <c r="Q92" s="64">
        <v>0</v>
      </c>
      <c r="R92" s="64">
        <v>0</v>
      </c>
      <c r="S92" s="64">
        <v>0</v>
      </c>
      <c r="T92" s="64">
        <v>0</v>
      </c>
      <c r="U92" s="64">
        <v>0</v>
      </c>
      <c r="V92" s="64">
        <v>0</v>
      </c>
      <c r="W92" s="64">
        <v>0</v>
      </c>
      <c r="X92" s="64">
        <v>0</v>
      </c>
      <c r="Y92" s="64">
        <v>0</v>
      </c>
      <c r="Z92" s="64">
        <v>0</v>
      </c>
      <c r="AA92" s="64">
        <v>1</v>
      </c>
      <c r="AB92" s="64">
        <v>1</v>
      </c>
      <c r="AC92" s="64">
        <v>0</v>
      </c>
      <c r="AD92" s="64">
        <v>0</v>
      </c>
      <c r="AE92" s="64">
        <v>0</v>
      </c>
      <c r="AF92" s="64">
        <v>0</v>
      </c>
      <c r="AG92" s="64">
        <v>0</v>
      </c>
      <c r="AH92" s="64">
        <v>0</v>
      </c>
      <c r="AI92" s="64">
        <f>IF($H92=Table5[[#Headers],[Industrial Bio waste Boiler]],1,0)</f>
        <v>0</v>
      </c>
      <c r="AJ92" s="64">
        <f>IF($H92=Table5[[#Headers],[Industrial Bio waste CHP]],1,0)</f>
        <v>0</v>
      </c>
      <c r="AK92" s="64">
        <f>IF($H92=Table5[[#Headers],[Industrial Bio waste Furnace]],1,0)</f>
        <v>0</v>
      </c>
      <c r="AL92" s="64">
        <f>IF($H92=Table5[[#Headers],[Industrial Bio waste Cement/Lime Kiln]],1,0)</f>
        <v>0</v>
      </c>
      <c r="AM92" s="64">
        <f>IF($H92=Table5[[#Headers],[Industrial Bio waste Dryer]],1,0)</f>
        <v>0</v>
      </c>
      <c r="AN92" s="64">
        <f>IF($H92=Table5[[#Headers],[Industrial Bio waste Other Kiln]],1,0)</f>
        <v>0</v>
      </c>
      <c r="AO92" s="64">
        <f>IF($H92=Table5[[#Headers],[Industrial Bio waste Oven]],1,0)</f>
        <v>0</v>
      </c>
      <c r="AP92" s="64">
        <f>IF($H92=Table5[[#Headers],[Industrial Non-bio waste Boiler]],1,0)</f>
        <v>0</v>
      </c>
      <c r="AQ92" s="64">
        <f>IF($H92=Table5[[#Headers],[Industrial Non-bio waste CHP]],1,0)</f>
        <v>0</v>
      </c>
      <c r="AR92" s="64">
        <f>IF($H92=Table5[[#Headers],[Industrial Non-bio waste Furnace]],1,0)</f>
        <v>0</v>
      </c>
      <c r="AS92" s="64">
        <f>IF($H92=Table5[[#Headers],[Industrial Non-bio waste Cement/Lime Kiln]],1,0)</f>
        <v>0</v>
      </c>
      <c r="AT92" s="64">
        <f>IF($H92=Table5[[#Headers],[Industrial Non-bio waste Dryer]],1,0)</f>
        <v>0</v>
      </c>
      <c r="AU92" s="64">
        <f>IF($H92=Table5[[#Headers],[Industrial Non-bio waste Other Kiln]],1,0)</f>
        <v>0</v>
      </c>
      <c r="AV92" s="64">
        <f>IF($H92=Table5[[#Headers],[Industrial Non-bio waste Oven]],1,0)</f>
        <v>0</v>
      </c>
      <c r="AW92" s="64">
        <f>IF($H92=Table5[[#Headers],[Industrial Bio fuel Boiler]],1,0)</f>
        <v>0</v>
      </c>
      <c r="AX92" s="64">
        <f>IF($H92=Table5[[#Headers],[Industrial Bio fuel CHP]],1,0)</f>
        <v>0</v>
      </c>
      <c r="AY92" s="64">
        <f>IF($H92=Table5[[#Headers],[Industrial Bio fuel Furnace]],1,0)</f>
        <v>0</v>
      </c>
      <c r="AZ92" s="64">
        <f>IF($H92=Table5[[#Headers],[Industrial Bio fuel Cement/Lime Kiln]],1,0)</f>
        <v>0</v>
      </c>
      <c r="BA92" s="64">
        <f>IF($H92=Table5[[#Headers],[Industrial Bio fuel Dryer]],1,0)</f>
        <v>1</v>
      </c>
      <c r="BB92" s="64">
        <f>IF($H92=Table5[[#Headers],[Industrial Bio fuel Other Kiln]],1,0)</f>
        <v>0</v>
      </c>
      <c r="BC92" s="64">
        <f>IF($H92=Table5[[#Headers],[Industrial Bio fuel Oven]],1,0)</f>
        <v>0</v>
      </c>
      <c r="BD92" s="64">
        <f>IF($H92=Table5[[#Headers],[Industrial Solid Fuels Boiler]],1,0)</f>
        <v>0</v>
      </c>
      <c r="BE92" s="64">
        <f>IF($H92=Table5[[#Headers],[Industrial Solid Fuels CHP]],1,0)</f>
        <v>0</v>
      </c>
      <c r="BF92" s="64">
        <f>IF($H92=Table5[[#Headers],[Industrial Solid Fuels Furnace]],1,0)</f>
        <v>0</v>
      </c>
      <c r="BG92" s="64">
        <f>IF($H92=Table5[[#Headers],[Industrial Solid Fuels Cement/Lime Kiln]],1,0)</f>
        <v>0</v>
      </c>
      <c r="BH92" s="64">
        <f>IF($H92=Table5[[#Headers],[Industrial Solid Fuels Dryer]],1,0)</f>
        <v>0</v>
      </c>
      <c r="BI92" s="64">
        <f>IF($H92=Table5[[#Headers],[Industrial Solid Fuels Other Kiln]],1,0)</f>
        <v>0</v>
      </c>
      <c r="BJ92" s="64">
        <f>IF($H92=Table5[[#Headers],[Industrial Solid Fuels Oven]],1,0)</f>
        <v>0</v>
      </c>
      <c r="BK92" s="64">
        <f>IF($H92=Table5[[#Headers],[Industrial Oil Boiler]],1,0)</f>
        <v>0</v>
      </c>
      <c r="BL92" s="64">
        <f>IF($H92=Table5[[#Headers],[Industrial Oil CHP]],1,0)</f>
        <v>0</v>
      </c>
      <c r="BM92" s="64">
        <f>IF($H92=Table5[[#Headers],[Industrial Oil Furnace]],1,0)</f>
        <v>0</v>
      </c>
      <c r="BN92" s="64">
        <f>IF($H92=Table5[[#Headers],[Industrial Oil Cement/Lime Kiln]],1,0)</f>
        <v>0</v>
      </c>
      <c r="BO92" s="64">
        <f>IF($H92=Table5[[#Headers],[Industrial Oil Dryer]],1,0)</f>
        <v>0</v>
      </c>
      <c r="BP92" s="64">
        <f>IF($H92=Table5[[#Headers],[Industrial Oil Other Kiln]],1,0)</f>
        <v>0</v>
      </c>
      <c r="BQ92" s="64">
        <f>IF($H92=Table5[[#Headers],[Industrial Oil Oven]],1,0)</f>
        <v>0</v>
      </c>
      <c r="BR92" s="64">
        <f>IF($H92=Table5[[#Headers],[Industrial Gas Boiler]],1,0)</f>
        <v>0</v>
      </c>
      <c r="BS92" s="64">
        <f>IF($H92=Table5[[#Headers],[Industrial Gas CHP]],1,0)</f>
        <v>0</v>
      </c>
      <c r="BT92" s="64">
        <f>IF($H92=Table5[[#Headers],[Industrial Gas Furnace]],1,0)</f>
        <v>0</v>
      </c>
      <c r="BU92" s="64">
        <f>IF($H92=Table5[[#Headers],[Industrial Gas Cement/Lime Kiln]],1,0)</f>
        <v>0</v>
      </c>
      <c r="BV92" s="64">
        <f>IF($H92=Table5[[#Headers],[Industrial Gas Dryer]],1,0)</f>
        <v>0</v>
      </c>
      <c r="BW92" s="64">
        <f>IF($H92=Table5[[#Headers],[Industrial Gas Other Kiln]],1,0)</f>
        <v>0</v>
      </c>
      <c r="BX92" s="64">
        <f>IF($H92=Table5[[#Headers],[Industrial Gas Oven]],1,0)</f>
        <v>0</v>
      </c>
    </row>
    <row r="93" spans="2:76" x14ac:dyDescent="0.25">
      <c r="B93">
        <v>369</v>
      </c>
      <c r="C93" t="s">
        <v>453</v>
      </c>
      <c r="D93" t="s">
        <v>589</v>
      </c>
      <c r="E93" t="s">
        <v>583</v>
      </c>
      <c r="H93" t="s">
        <v>457</v>
      </c>
      <c r="I93" t="s">
        <v>450</v>
      </c>
      <c r="J93" s="64">
        <v>0</v>
      </c>
      <c r="K93" s="64">
        <v>1</v>
      </c>
      <c r="L93" s="64">
        <v>1</v>
      </c>
      <c r="M93" s="64">
        <v>0</v>
      </c>
      <c r="N93" s="64">
        <v>0</v>
      </c>
      <c r="O93" s="64">
        <v>0</v>
      </c>
      <c r="P93" s="64">
        <v>0</v>
      </c>
      <c r="Q93" s="64">
        <v>0</v>
      </c>
      <c r="R93" s="64">
        <v>0</v>
      </c>
      <c r="S93" s="64">
        <v>0</v>
      </c>
      <c r="T93" s="64">
        <v>0</v>
      </c>
      <c r="U93" s="64">
        <v>0</v>
      </c>
      <c r="V93" s="64">
        <v>0</v>
      </c>
      <c r="W93" s="64">
        <v>0</v>
      </c>
      <c r="X93" s="64">
        <v>0</v>
      </c>
      <c r="Y93" s="64">
        <v>0</v>
      </c>
      <c r="Z93" s="64">
        <v>0</v>
      </c>
      <c r="AA93" s="64">
        <v>0</v>
      </c>
      <c r="AB93" s="64">
        <v>0</v>
      </c>
      <c r="AC93" s="64">
        <v>0</v>
      </c>
      <c r="AD93" s="64">
        <v>0</v>
      </c>
      <c r="AE93" s="64">
        <v>0</v>
      </c>
      <c r="AF93" s="64">
        <v>0</v>
      </c>
      <c r="AG93" s="64">
        <v>0</v>
      </c>
      <c r="AH93" s="64">
        <v>0</v>
      </c>
      <c r="AI93" s="64">
        <f>IF($H93=Table5[[#Headers],[Industrial Bio waste Boiler]],1,0)</f>
        <v>0</v>
      </c>
      <c r="AJ93" s="64">
        <f>IF($H93=Table5[[#Headers],[Industrial Bio waste CHP]],1,0)</f>
        <v>0</v>
      </c>
      <c r="AK93" s="64">
        <f>IF($H93=Table5[[#Headers],[Industrial Bio waste Furnace]],1,0)</f>
        <v>0</v>
      </c>
      <c r="AL93" s="64">
        <f>IF($H93=Table5[[#Headers],[Industrial Bio waste Cement/Lime Kiln]],1,0)</f>
        <v>0</v>
      </c>
      <c r="AM93" s="64">
        <f>IF($H93=Table5[[#Headers],[Industrial Bio waste Dryer]],1,0)</f>
        <v>0</v>
      </c>
      <c r="AN93" s="64">
        <f>IF($H93=Table5[[#Headers],[Industrial Bio waste Other Kiln]],1,0)</f>
        <v>0</v>
      </c>
      <c r="AO93" s="64">
        <f>IF($H93=Table5[[#Headers],[Industrial Bio waste Oven]],1,0)</f>
        <v>0</v>
      </c>
      <c r="AP93" s="64">
        <f>IF($H93=Table5[[#Headers],[Industrial Non-bio waste Boiler]],1,0)</f>
        <v>0</v>
      </c>
      <c r="AQ93" s="64">
        <f>IF($H93=Table5[[#Headers],[Industrial Non-bio waste CHP]],1,0)</f>
        <v>0</v>
      </c>
      <c r="AR93" s="64">
        <f>IF($H93=Table5[[#Headers],[Industrial Non-bio waste Furnace]],1,0)</f>
        <v>0</v>
      </c>
      <c r="AS93" s="64">
        <f>IF($H93=Table5[[#Headers],[Industrial Non-bio waste Cement/Lime Kiln]],1,0)</f>
        <v>0</v>
      </c>
      <c r="AT93" s="64">
        <f>IF($H93=Table5[[#Headers],[Industrial Non-bio waste Dryer]],1,0)</f>
        <v>0</v>
      </c>
      <c r="AU93" s="64">
        <f>IF($H93=Table5[[#Headers],[Industrial Non-bio waste Other Kiln]],1,0)</f>
        <v>0</v>
      </c>
      <c r="AV93" s="64">
        <f>IF($H93=Table5[[#Headers],[Industrial Non-bio waste Oven]],1,0)</f>
        <v>0</v>
      </c>
      <c r="AW93" s="64">
        <f>IF($H93=Table5[[#Headers],[Industrial Bio fuel Boiler]],1,0)</f>
        <v>0</v>
      </c>
      <c r="AX93" s="64">
        <f>IF($H93=Table5[[#Headers],[Industrial Bio fuel CHP]],1,0)</f>
        <v>0</v>
      </c>
      <c r="AY93" s="64">
        <f>IF($H93=Table5[[#Headers],[Industrial Bio fuel Furnace]],1,0)</f>
        <v>0</v>
      </c>
      <c r="AZ93" s="64">
        <f>IF($H93=Table5[[#Headers],[Industrial Bio fuel Cement/Lime Kiln]],1,0)</f>
        <v>1</v>
      </c>
      <c r="BA93" s="64">
        <f>IF($H93=Table5[[#Headers],[Industrial Bio fuel Dryer]],1,0)</f>
        <v>0</v>
      </c>
      <c r="BB93" s="64">
        <f>IF($H93=Table5[[#Headers],[Industrial Bio fuel Other Kiln]],1,0)</f>
        <v>0</v>
      </c>
      <c r="BC93" s="64">
        <f>IF($H93=Table5[[#Headers],[Industrial Bio fuel Oven]],1,0)</f>
        <v>0</v>
      </c>
      <c r="BD93" s="64">
        <f>IF($H93=Table5[[#Headers],[Industrial Solid Fuels Boiler]],1,0)</f>
        <v>0</v>
      </c>
      <c r="BE93" s="64">
        <f>IF($H93=Table5[[#Headers],[Industrial Solid Fuels CHP]],1,0)</f>
        <v>0</v>
      </c>
      <c r="BF93" s="64">
        <f>IF($H93=Table5[[#Headers],[Industrial Solid Fuels Furnace]],1,0)</f>
        <v>0</v>
      </c>
      <c r="BG93" s="64">
        <f>IF($H93=Table5[[#Headers],[Industrial Solid Fuels Cement/Lime Kiln]],1,0)</f>
        <v>0</v>
      </c>
      <c r="BH93" s="64">
        <f>IF($H93=Table5[[#Headers],[Industrial Solid Fuels Dryer]],1,0)</f>
        <v>0</v>
      </c>
      <c r="BI93" s="64">
        <f>IF($H93=Table5[[#Headers],[Industrial Solid Fuels Other Kiln]],1,0)</f>
        <v>0</v>
      </c>
      <c r="BJ93" s="64">
        <f>IF($H93=Table5[[#Headers],[Industrial Solid Fuels Oven]],1,0)</f>
        <v>0</v>
      </c>
      <c r="BK93" s="64">
        <f>IF($H93=Table5[[#Headers],[Industrial Oil Boiler]],1,0)</f>
        <v>0</v>
      </c>
      <c r="BL93" s="64">
        <f>IF($H93=Table5[[#Headers],[Industrial Oil CHP]],1,0)</f>
        <v>0</v>
      </c>
      <c r="BM93" s="64">
        <f>IF($H93=Table5[[#Headers],[Industrial Oil Furnace]],1,0)</f>
        <v>0</v>
      </c>
      <c r="BN93" s="64">
        <f>IF($H93=Table5[[#Headers],[Industrial Oil Cement/Lime Kiln]],1,0)</f>
        <v>0</v>
      </c>
      <c r="BO93" s="64">
        <f>IF($H93=Table5[[#Headers],[Industrial Oil Dryer]],1,0)</f>
        <v>0</v>
      </c>
      <c r="BP93" s="64">
        <f>IF($H93=Table5[[#Headers],[Industrial Oil Other Kiln]],1,0)</f>
        <v>0</v>
      </c>
      <c r="BQ93" s="64">
        <f>IF($H93=Table5[[#Headers],[Industrial Oil Oven]],1,0)</f>
        <v>0</v>
      </c>
      <c r="BR93" s="64">
        <f>IF($H93=Table5[[#Headers],[Industrial Gas Boiler]],1,0)</f>
        <v>0</v>
      </c>
      <c r="BS93" s="64">
        <f>IF($H93=Table5[[#Headers],[Industrial Gas CHP]],1,0)</f>
        <v>0</v>
      </c>
      <c r="BT93" s="64">
        <f>IF($H93=Table5[[#Headers],[Industrial Gas Furnace]],1,0)</f>
        <v>0</v>
      </c>
      <c r="BU93" s="64">
        <f>IF($H93=Table5[[#Headers],[Industrial Gas Cement/Lime Kiln]],1,0)</f>
        <v>0</v>
      </c>
      <c r="BV93" s="64">
        <f>IF($H93=Table5[[#Headers],[Industrial Gas Dryer]],1,0)</f>
        <v>0</v>
      </c>
      <c r="BW93" s="64">
        <f>IF($H93=Table5[[#Headers],[Industrial Gas Other Kiln]],1,0)</f>
        <v>0</v>
      </c>
      <c r="BX93" s="64">
        <f>IF($H93=Table5[[#Headers],[Industrial Gas Oven]],1,0)</f>
        <v>0</v>
      </c>
    </row>
    <row r="94" spans="2:76" x14ac:dyDescent="0.25">
      <c r="B94">
        <v>370</v>
      </c>
      <c r="C94" t="s">
        <v>453</v>
      </c>
      <c r="D94" t="s">
        <v>589</v>
      </c>
      <c r="E94" t="s">
        <v>583</v>
      </c>
      <c r="H94" t="s">
        <v>471</v>
      </c>
      <c r="I94" t="s">
        <v>450</v>
      </c>
      <c r="J94" s="64">
        <v>0</v>
      </c>
      <c r="K94" s="64">
        <v>0</v>
      </c>
      <c r="L94" s="64">
        <v>0</v>
      </c>
      <c r="M94" s="64">
        <v>1</v>
      </c>
      <c r="N94" s="64">
        <v>1</v>
      </c>
      <c r="O94" s="64">
        <v>0</v>
      </c>
      <c r="P94" s="64">
        <v>0</v>
      </c>
      <c r="Q94" s="64">
        <v>0</v>
      </c>
      <c r="R94" s="64">
        <v>0</v>
      </c>
      <c r="S94" s="64">
        <v>0</v>
      </c>
      <c r="T94" s="64">
        <v>0</v>
      </c>
      <c r="U94" s="64">
        <v>0</v>
      </c>
      <c r="V94" s="64">
        <v>0</v>
      </c>
      <c r="W94" s="64">
        <v>0</v>
      </c>
      <c r="X94" s="64">
        <v>0</v>
      </c>
      <c r="Y94" s="64">
        <v>0</v>
      </c>
      <c r="Z94" s="64">
        <v>0</v>
      </c>
      <c r="AA94" s="64">
        <v>0</v>
      </c>
      <c r="AB94" s="64">
        <v>0</v>
      </c>
      <c r="AC94" s="64">
        <v>0</v>
      </c>
      <c r="AD94" s="64">
        <v>0</v>
      </c>
      <c r="AE94" s="64">
        <v>0</v>
      </c>
      <c r="AF94" s="64">
        <v>0</v>
      </c>
      <c r="AG94" s="64">
        <v>0</v>
      </c>
      <c r="AH94" s="64">
        <v>0</v>
      </c>
      <c r="AI94" s="64">
        <f>IF($H94=Table5[[#Headers],[Industrial Bio waste Boiler]],1,0)</f>
        <v>0</v>
      </c>
      <c r="AJ94" s="64">
        <f>IF($H94=Table5[[#Headers],[Industrial Bio waste CHP]],1,0)</f>
        <v>0</v>
      </c>
      <c r="AK94" s="64">
        <f>IF($H94=Table5[[#Headers],[Industrial Bio waste Furnace]],1,0)</f>
        <v>0</v>
      </c>
      <c r="AL94" s="64">
        <f>IF($H94=Table5[[#Headers],[Industrial Bio waste Cement/Lime Kiln]],1,0)</f>
        <v>0</v>
      </c>
      <c r="AM94" s="64">
        <f>IF($H94=Table5[[#Headers],[Industrial Bio waste Dryer]],1,0)</f>
        <v>0</v>
      </c>
      <c r="AN94" s="64">
        <f>IF($H94=Table5[[#Headers],[Industrial Bio waste Other Kiln]],1,0)</f>
        <v>0</v>
      </c>
      <c r="AO94" s="64">
        <f>IF($H94=Table5[[#Headers],[Industrial Bio waste Oven]],1,0)</f>
        <v>0</v>
      </c>
      <c r="AP94" s="64">
        <f>IF($H94=Table5[[#Headers],[Industrial Non-bio waste Boiler]],1,0)</f>
        <v>0</v>
      </c>
      <c r="AQ94" s="64">
        <f>IF($H94=Table5[[#Headers],[Industrial Non-bio waste CHP]],1,0)</f>
        <v>0</v>
      </c>
      <c r="AR94" s="64">
        <f>IF($H94=Table5[[#Headers],[Industrial Non-bio waste Furnace]],1,0)</f>
        <v>0</v>
      </c>
      <c r="AS94" s="64">
        <f>IF($H94=Table5[[#Headers],[Industrial Non-bio waste Cement/Lime Kiln]],1,0)</f>
        <v>0</v>
      </c>
      <c r="AT94" s="64">
        <f>IF($H94=Table5[[#Headers],[Industrial Non-bio waste Dryer]],1,0)</f>
        <v>0</v>
      </c>
      <c r="AU94" s="64">
        <f>IF($H94=Table5[[#Headers],[Industrial Non-bio waste Other Kiln]],1,0)</f>
        <v>0</v>
      </c>
      <c r="AV94" s="64">
        <f>IF($H94=Table5[[#Headers],[Industrial Non-bio waste Oven]],1,0)</f>
        <v>0</v>
      </c>
      <c r="AW94" s="64">
        <f>IF($H94=Table5[[#Headers],[Industrial Bio fuel Boiler]],1,0)</f>
        <v>0</v>
      </c>
      <c r="AX94" s="64">
        <f>IF($H94=Table5[[#Headers],[Industrial Bio fuel CHP]],1,0)</f>
        <v>0</v>
      </c>
      <c r="AY94" s="64">
        <f>IF($H94=Table5[[#Headers],[Industrial Bio fuel Furnace]],1,0)</f>
        <v>0</v>
      </c>
      <c r="AZ94" s="64">
        <f>IF($H94=Table5[[#Headers],[Industrial Bio fuel Cement/Lime Kiln]],1,0)</f>
        <v>0</v>
      </c>
      <c r="BA94" s="64">
        <f>IF($H94=Table5[[#Headers],[Industrial Bio fuel Dryer]],1,0)</f>
        <v>0</v>
      </c>
      <c r="BB94" s="64">
        <f>IF($H94=Table5[[#Headers],[Industrial Bio fuel Other Kiln]],1,0)</f>
        <v>1</v>
      </c>
      <c r="BC94" s="64">
        <f>IF($H94=Table5[[#Headers],[Industrial Bio fuel Oven]],1,0)</f>
        <v>0</v>
      </c>
      <c r="BD94" s="64">
        <f>IF($H94=Table5[[#Headers],[Industrial Solid Fuels Boiler]],1,0)</f>
        <v>0</v>
      </c>
      <c r="BE94" s="64">
        <f>IF($H94=Table5[[#Headers],[Industrial Solid Fuels CHP]],1,0)</f>
        <v>0</v>
      </c>
      <c r="BF94" s="64">
        <f>IF($H94=Table5[[#Headers],[Industrial Solid Fuels Furnace]],1,0)</f>
        <v>0</v>
      </c>
      <c r="BG94" s="64">
        <f>IF($H94=Table5[[#Headers],[Industrial Solid Fuels Cement/Lime Kiln]],1,0)</f>
        <v>0</v>
      </c>
      <c r="BH94" s="64">
        <f>IF($H94=Table5[[#Headers],[Industrial Solid Fuels Dryer]],1,0)</f>
        <v>0</v>
      </c>
      <c r="BI94" s="64">
        <f>IF($H94=Table5[[#Headers],[Industrial Solid Fuels Other Kiln]],1,0)</f>
        <v>0</v>
      </c>
      <c r="BJ94" s="64">
        <f>IF($H94=Table5[[#Headers],[Industrial Solid Fuels Oven]],1,0)</f>
        <v>0</v>
      </c>
      <c r="BK94" s="64">
        <f>IF($H94=Table5[[#Headers],[Industrial Oil Boiler]],1,0)</f>
        <v>0</v>
      </c>
      <c r="BL94" s="64">
        <f>IF($H94=Table5[[#Headers],[Industrial Oil CHP]],1,0)</f>
        <v>0</v>
      </c>
      <c r="BM94" s="64">
        <f>IF($H94=Table5[[#Headers],[Industrial Oil Furnace]],1,0)</f>
        <v>0</v>
      </c>
      <c r="BN94" s="64">
        <f>IF($H94=Table5[[#Headers],[Industrial Oil Cement/Lime Kiln]],1,0)</f>
        <v>0</v>
      </c>
      <c r="BO94" s="64">
        <f>IF($H94=Table5[[#Headers],[Industrial Oil Dryer]],1,0)</f>
        <v>0</v>
      </c>
      <c r="BP94" s="64">
        <f>IF($H94=Table5[[#Headers],[Industrial Oil Other Kiln]],1,0)</f>
        <v>0</v>
      </c>
      <c r="BQ94" s="64">
        <f>IF($H94=Table5[[#Headers],[Industrial Oil Oven]],1,0)</f>
        <v>0</v>
      </c>
      <c r="BR94" s="64">
        <f>IF($H94=Table5[[#Headers],[Industrial Gas Boiler]],1,0)</f>
        <v>0</v>
      </c>
      <c r="BS94" s="64">
        <f>IF($H94=Table5[[#Headers],[Industrial Gas CHP]],1,0)</f>
        <v>0</v>
      </c>
      <c r="BT94" s="64">
        <f>IF($H94=Table5[[#Headers],[Industrial Gas Furnace]],1,0)</f>
        <v>0</v>
      </c>
      <c r="BU94" s="64">
        <f>IF($H94=Table5[[#Headers],[Industrial Gas Cement/Lime Kiln]],1,0)</f>
        <v>0</v>
      </c>
      <c r="BV94" s="64">
        <f>IF($H94=Table5[[#Headers],[Industrial Gas Dryer]],1,0)</f>
        <v>0</v>
      </c>
      <c r="BW94" s="64">
        <f>IF($H94=Table5[[#Headers],[Industrial Gas Other Kiln]],1,0)</f>
        <v>0</v>
      </c>
      <c r="BX94" s="64">
        <f>IF($H94=Table5[[#Headers],[Industrial Gas Oven]],1,0)</f>
        <v>0</v>
      </c>
    </row>
    <row r="95" spans="2:76" x14ac:dyDescent="0.25">
      <c r="B95">
        <v>371</v>
      </c>
      <c r="C95" t="s">
        <v>453</v>
      </c>
      <c r="D95" t="s">
        <v>589</v>
      </c>
      <c r="E95" t="s">
        <v>583</v>
      </c>
      <c r="H95" t="s">
        <v>467</v>
      </c>
      <c r="I95" t="s">
        <v>450</v>
      </c>
      <c r="J95" s="64">
        <v>0</v>
      </c>
      <c r="K95" s="64">
        <v>0</v>
      </c>
      <c r="L95" s="64">
        <v>0</v>
      </c>
      <c r="M95" s="64">
        <v>0</v>
      </c>
      <c r="N95" s="64">
        <v>0</v>
      </c>
      <c r="O95" s="64">
        <v>0</v>
      </c>
      <c r="P95" s="64">
        <v>0</v>
      </c>
      <c r="Q95" s="64">
        <v>0</v>
      </c>
      <c r="R95" s="64">
        <v>0</v>
      </c>
      <c r="S95" s="64">
        <v>0</v>
      </c>
      <c r="T95" s="64">
        <v>0</v>
      </c>
      <c r="U95" s="64">
        <v>0</v>
      </c>
      <c r="V95" s="64">
        <v>0</v>
      </c>
      <c r="W95" s="64">
        <v>0</v>
      </c>
      <c r="X95" s="64">
        <v>0</v>
      </c>
      <c r="Y95" s="64">
        <v>1</v>
      </c>
      <c r="Z95" s="64">
        <v>0</v>
      </c>
      <c r="AA95" s="64">
        <v>0</v>
      </c>
      <c r="AB95" s="64">
        <v>0</v>
      </c>
      <c r="AC95" s="64">
        <v>0</v>
      </c>
      <c r="AD95" s="64">
        <v>0</v>
      </c>
      <c r="AE95" s="64">
        <v>0</v>
      </c>
      <c r="AF95" s="64">
        <v>0</v>
      </c>
      <c r="AG95" s="64">
        <v>0</v>
      </c>
      <c r="AH95" s="64">
        <v>0</v>
      </c>
      <c r="AI95" s="64">
        <f>IF($H95=Table5[[#Headers],[Industrial Bio waste Boiler]],1,0)</f>
        <v>0</v>
      </c>
      <c r="AJ95" s="64">
        <f>IF($H95=Table5[[#Headers],[Industrial Bio waste CHP]],1,0)</f>
        <v>0</v>
      </c>
      <c r="AK95" s="64">
        <f>IF($H95=Table5[[#Headers],[Industrial Bio waste Furnace]],1,0)</f>
        <v>0</v>
      </c>
      <c r="AL95" s="64">
        <f>IF($H95=Table5[[#Headers],[Industrial Bio waste Cement/Lime Kiln]],1,0)</f>
        <v>0</v>
      </c>
      <c r="AM95" s="64">
        <f>IF($H95=Table5[[#Headers],[Industrial Bio waste Dryer]],1,0)</f>
        <v>0</v>
      </c>
      <c r="AN95" s="64">
        <f>IF($H95=Table5[[#Headers],[Industrial Bio waste Other Kiln]],1,0)</f>
        <v>0</v>
      </c>
      <c r="AO95" s="64">
        <f>IF($H95=Table5[[#Headers],[Industrial Bio waste Oven]],1,0)</f>
        <v>0</v>
      </c>
      <c r="AP95" s="64">
        <f>IF($H95=Table5[[#Headers],[Industrial Non-bio waste Boiler]],1,0)</f>
        <v>0</v>
      </c>
      <c r="AQ95" s="64">
        <f>IF($H95=Table5[[#Headers],[Industrial Non-bio waste CHP]],1,0)</f>
        <v>0</v>
      </c>
      <c r="AR95" s="64">
        <f>IF($H95=Table5[[#Headers],[Industrial Non-bio waste Furnace]],1,0)</f>
        <v>0</v>
      </c>
      <c r="AS95" s="64">
        <f>IF($H95=Table5[[#Headers],[Industrial Non-bio waste Cement/Lime Kiln]],1,0)</f>
        <v>0</v>
      </c>
      <c r="AT95" s="64">
        <f>IF($H95=Table5[[#Headers],[Industrial Non-bio waste Dryer]],1,0)</f>
        <v>0</v>
      </c>
      <c r="AU95" s="64">
        <f>IF($H95=Table5[[#Headers],[Industrial Non-bio waste Other Kiln]],1,0)</f>
        <v>0</v>
      </c>
      <c r="AV95" s="64">
        <f>IF($H95=Table5[[#Headers],[Industrial Non-bio waste Oven]],1,0)</f>
        <v>0</v>
      </c>
      <c r="AW95" s="64">
        <f>IF($H95=Table5[[#Headers],[Industrial Bio fuel Boiler]],1,0)</f>
        <v>0</v>
      </c>
      <c r="AX95" s="64">
        <f>IF($H95=Table5[[#Headers],[Industrial Bio fuel CHP]],1,0)</f>
        <v>0</v>
      </c>
      <c r="AY95" s="64">
        <f>IF($H95=Table5[[#Headers],[Industrial Bio fuel Furnace]],1,0)</f>
        <v>1</v>
      </c>
      <c r="AZ95" s="64">
        <f>IF($H95=Table5[[#Headers],[Industrial Bio fuel Cement/Lime Kiln]],1,0)</f>
        <v>0</v>
      </c>
      <c r="BA95" s="64">
        <f>IF($H95=Table5[[#Headers],[Industrial Bio fuel Dryer]],1,0)</f>
        <v>0</v>
      </c>
      <c r="BB95" s="64">
        <f>IF($H95=Table5[[#Headers],[Industrial Bio fuel Other Kiln]],1,0)</f>
        <v>0</v>
      </c>
      <c r="BC95" s="64">
        <f>IF($H95=Table5[[#Headers],[Industrial Bio fuel Oven]],1,0)</f>
        <v>0</v>
      </c>
      <c r="BD95" s="64">
        <f>IF($H95=Table5[[#Headers],[Industrial Solid Fuels Boiler]],1,0)</f>
        <v>0</v>
      </c>
      <c r="BE95" s="64">
        <f>IF($H95=Table5[[#Headers],[Industrial Solid Fuels CHP]],1,0)</f>
        <v>0</v>
      </c>
      <c r="BF95" s="64">
        <f>IF($H95=Table5[[#Headers],[Industrial Solid Fuels Furnace]],1,0)</f>
        <v>0</v>
      </c>
      <c r="BG95" s="64">
        <f>IF($H95=Table5[[#Headers],[Industrial Solid Fuels Cement/Lime Kiln]],1,0)</f>
        <v>0</v>
      </c>
      <c r="BH95" s="64">
        <f>IF($H95=Table5[[#Headers],[Industrial Solid Fuels Dryer]],1,0)</f>
        <v>0</v>
      </c>
      <c r="BI95" s="64">
        <f>IF($H95=Table5[[#Headers],[Industrial Solid Fuels Other Kiln]],1,0)</f>
        <v>0</v>
      </c>
      <c r="BJ95" s="64">
        <f>IF($H95=Table5[[#Headers],[Industrial Solid Fuels Oven]],1,0)</f>
        <v>0</v>
      </c>
      <c r="BK95" s="64">
        <f>IF($H95=Table5[[#Headers],[Industrial Oil Boiler]],1,0)</f>
        <v>0</v>
      </c>
      <c r="BL95" s="64">
        <f>IF($H95=Table5[[#Headers],[Industrial Oil CHP]],1,0)</f>
        <v>0</v>
      </c>
      <c r="BM95" s="64">
        <f>IF($H95=Table5[[#Headers],[Industrial Oil Furnace]],1,0)</f>
        <v>0</v>
      </c>
      <c r="BN95" s="64">
        <f>IF($H95=Table5[[#Headers],[Industrial Oil Cement/Lime Kiln]],1,0)</f>
        <v>0</v>
      </c>
      <c r="BO95" s="64">
        <f>IF($H95=Table5[[#Headers],[Industrial Oil Dryer]],1,0)</f>
        <v>0</v>
      </c>
      <c r="BP95" s="64">
        <f>IF($H95=Table5[[#Headers],[Industrial Oil Other Kiln]],1,0)</f>
        <v>0</v>
      </c>
      <c r="BQ95" s="64">
        <f>IF($H95=Table5[[#Headers],[Industrial Oil Oven]],1,0)</f>
        <v>0</v>
      </c>
      <c r="BR95" s="64">
        <f>IF($H95=Table5[[#Headers],[Industrial Gas Boiler]],1,0)</f>
        <v>0</v>
      </c>
      <c r="BS95" s="64">
        <f>IF($H95=Table5[[#Headers],[Industrial Gas CHP]],1,0)</f>
        <v>0</v>
      </c>
      <c r="BT95" s="64">
        <f>IF($H95=Table5[[#Headers],[Industrial Gas Furnace]],1,0)</f>
        <v>0</v>
      </c>
      <c r="BU95" s="64">
        <f>IF($H95=Table5[[#Headers],[Industrial Gas Cement/Lime Kiln]],1,0)</f>
        <v>0</v>
      </c>
      <c r="BV95" s="64">
        <f>IF($H95=Table5[[#Headers],[Industrial Gas Dryer]],1,0)</f>
        <v>0</v>
      </c>
      <c r="BW95" s="64">
        <f>IF($H95=Table5[[#Headers],[Industrial Gas Other Kiln]],1,0)</f>
        <v>0</v>
      </c>
      <c r="BX95" s="64">
        <f>IF($H95=Table5[[#Headers],[Industrial Gas Oven]],1,0)</f>
        <v>0</v>
      </c>
    </row>
    <row r="96" spans="2:76" x14ac:dyDescent="0.25">
      <c r="B96">
        <v>372</v>
      </c>
      <c r="C96" t="s">
        <v>453</v>
      </c>
      <c r="D96" t="s">
        <v>589</v>
      </c>
      <c r="E96" t="s">
        <v>583</v>
      </c>
      <c r="H96" t="s">
        <v>465</v>
      </c>
      <c r="I96" t="s">
        <v>450</v>
      </c>
      <c r="J96" s="64">
        <v>0</v>
      </c>
      <c r="K96" s="64">
        <v>0</v>
      </c>
      <c r="L96" s="64">
        <v>0</v>
      </c>
      <c r="M96" s="64">
        <v>0</v>
      </c>
      <c r="N96" s="64">
        <v>0</v>
      </c>
      <c r="O96" s="64">
        <v>0</v>
      </c>
      <c r="P96" s="64">
        <v>0</v>
      </c>
      <c r="Q96" s="64">
        <v>0</v>
      </c>
      <c r="R96" s="64">
        <v>0</v>
      </c>
      <c r="S96" s="64">
        <v>0</v>
      </c>
      <c r="T96" s="64">
        <v>0</v>
      </c>
      <c r="U96" s="64">
        <v>0</v>
      </c>
      <c r="V96" s="64">
        <v>0</v>
      </c>
      <c r="W96" s="64">
        <v>0</v>
      </c>
      <c r="X96" s="64">
        <v>0</v>
      </c>
      <c r="Y96" s="64">
        <v>0</v>
      </c>
      <c r="Z96" s="64">
        <v>0</v>
      </c>
      <c r="AA96" s="64">
        <v>1</v>
      </c>
      <c r="AB96" s="64">
        <v>1</v>
      </c>
      <c r="AC96" s="64">
        <v>0</v>
      </c>
      <c r="AD96" s="64">
        <v>0</v>
      </c>
      <c r="AE96" s="64">
        <v>0</v>
      </c>
      <c r="AF96" s="64">
        <v>0</v>
      </c>
      <c r="AG96" s="64">
        <v>0</v>
      </c>
      <c r="AH96" s="64">
        <v>0</v>
      </c>
      <c r="AI96" s="64">
        <f>IF($H96=Table5[[#Headers],[Industrial Bio waste Boiler]],1,0)</f>
        <v>0</v>
      </c>
      <c r="AJ96" s="64">
        <f>IF($H96=Table5[[#Headers],[Industrial Bio waste CHP]],1,0)</f>
        <v>0</v>
      </c>
      <c r="AK96" s="64">
        <f>IF($H96=Table5[[#Headers],[Industrial Bio waste Furnace]],1,0)</f>
        <v>0</v>
      </c>
      <c r="AL96" s="64">
        <f>IF($H96=Table5[[#Headers],[Industrial Bio waste Cement/Lime Kiln]],1,0)</f>
        <v>0</v>
      </c>
      <c r="AM96" s="64">
        <f>IF($H96=Table5[[#Headers],[Industrial Bio waste Dryer]],1,0)</f>
        <v>0</v>
      </c>
      <c r="AN96" s="64">
        <f>IF($H96=Table5[[#Headers],[Industrial Bio waste Other Kiln]],1,0)</f>
        <v>0</v>
      </c>
      <c r="AO96" s="64">
        <f>IF($H96=Table5[[#Headers],[Industrial Bio waste Oven]],1,0)</f>
        <v>0</v>
      </c>
      <c r="AP96" s="64">
        <f>IF($H96=Table5[[#Headers],[Industrial Non-bio waste Boiler]],1,0)</f>
        <v>0</v>
      </c>
      <c r="AQ96" s="64">
        <f>IF($H96=Table5[[#Headers],[Industrial Non-bio waste CHP]],1,0)</f>
        <v>0</v>
      </c>
      <c r="AR96" s="64">
        <f>IF($H96=Table5[[#Headers],[Industrial Non-bio waste Furnace]],1,0)</f>
        <v>0</v>
      </c>
      <c r="AS96" s="64">
        <f>IF($H96=Table5[[#Headers],[Industrial Non-bio waste Cement/Lime Kiln]],1,0)</f>
        <v>0</v>
      </c>
      <c r="AT96" s="64">
        <f>IF($H96=Table5[[#Headers],[Industrial Non-bio waste Dryer]],1,0)</f>
        <v>0</v>
      </c>
      <c r="AU96" s="64">
        <f>IF($H96=Table5[[#Headers],[Industrial Non-bio waste Other Kiln]],1,0)</f>
        <v>0</v>
      </c>
      <c r="AV96" s="64">
        <f>IF($H96=Table5[[#Headers],[Industrial Non-bio waste Oven]],1,0)</f>
        <v>0</v>
      </c>
      <c r="AW96" s="64">
        <f>IF($H96=Table5[[#Headers],[Industrial Bio fuel Boiler]],1,0)</f>
        <v>0</v>
      </c>
      <c r="AX96" s="64">
        <f>IF($H96=Table5[[#Headers],[Industrial Bio fuel CHP]],1,0)</f>
        <v>0</v>
      </c>
      <c r="AY96" s="64">
        <f>IF($H96=Table5[[#Headers],[Industrial Bio fuel Furnace]],1,0)</f>
        <v>0</v>
      </c>
      <c r="AZ96" s="64">
        <f>IF($H96=Table5[[#Headers],[Industrial Bio fuel Cement/Lime Kiln]],1,0)</f>
        <v>0</v>
      </c>
      <c r="BA96" s="64">
        <f>IF($H96=Table5[[#Headers],[Industrial Bio fuel Dryer]],1,0)</f>
        <v>1</v>
      </c>
      <c r="BB96" s="64">
        <f>IF($H96=Table5[[#Headers],[Industrial Bio fuel Other Kiln]],1,0)</f>
        <v>0</v>
      </c>
      <c r="BC96" s="64">
        <f>IF($H96=Table5[[#Headers],[Industrial Bio fuel Oven]],1,0)</f>
        <v>0</v>
      </c>
      <c r="BD96" s="64">
        <f>IF($H96=Table5[[#Headers],[Industrial Solid Fuels Boiler]],1,0)</f>
        <v>0</v>
      </c>
      <c r="BE96" s="64">
        <f>IF($H96=Table5[[#Headers],[Industrial Solid Fuels CHP]],1,0)</f>
        <v>0</v>
      </c>
      <c r="BF96" s="64">
        <f>IF($H96=Table5[[#Headers],[Industrial Solid Fuels Furnace]],1,0)</f>
        <v>0</v>
      </c>
      <c r="BG96" s="64">
        <f>IF($H96=Table5[[#Headers],[Industrial Solid Fuels Cement/Lime Kiln]],1,0)</f>
        <v>0</v>
      </c>
      <c r="BH96" s="64">
        <f>IF($H96=Table5[[#Headers],[Industrial Solid Fuels Dryer]],1,0)</f>
        <v>0</v>
      </c>
      <c r="BI96" s="64">
        <f>IF($H96=Table5[[#Headers],[Industrial Solid Fuels Other Kiln]],1,0)</f>
        <v>0</v>
      </c>
      <c r="BJ96" s="64">
        <f>IF($H96=Table5[[#Headers],[Industrial Solid Fuels Oven]],1,0)</f>
        <v>0</v>
      </c>
      <c r="BK96" s="64">
        <f>IF($H96=Table5[[#Headers],[Industrial Oil Boiler]],1,0)</f>
        <v>0</v>
      </c>
      <c r="BL96" s="64">
        <f>IF($H96=Table5[[#Headers],[Industrial Oil CHP]],1,0)</f>
        <v>0</v>
      </c>
      <c r="BM96" s="64">
        <f>IF($H96=Table5[[#Headers],[Industrial Oil Furnace]],1,0)</f>
        <v>0</v>
      </c>
      <c r="BN96" s="64">
        <f>IF($H96=Table5[[#Headers],[Industrial Oil Cement/Lime Kiln]],1,0)</f>
        <v>0</v>
      </c>
      <c r="BO96" s="64">
        <f>IF($H96=Table5[[#Headers],[Industrial Oil Dryer]],1,0)</f>
        <v>0</v>
      </c>
      <c r="BP96" s="64">
        <f>IF($H96=Table5[[#Headers],[Industrial Oil Other Kiln]],1,0)</f>
        <v>0</v>
      </c>
      <c r="BQ96" s="64">
        <f>IF($H96=Table5[[#Headers],[Industrial Oil Oven]],1,0)</f>
        <v>0</v>
      </c>
      <c r="BR96" s="64">
        <f>IF($H96=Table5[[#Headers],[Industrial Gas Boiler]],1,0)</f>
        <v>0</v>
      </c>
      <c r="BS96" s="64">
        <f>IF($H96=Table5[[#Headers],[Industrial Gas CHP]],1,0)</f>
        <v>0</v>
      </c>
      <c r="BT96" s="64">
        <f>IF($H96=Table5[[#Headers],[Industrial Gas Furnace]],1,0)</f>
        <v>0</v>
      </c>
      <c r="BU96" s="64">
        <f>IF($H96=Table5[[#Headers],[Industrial Gas Cement/Lime Kiln]],1,0)</f>
        <v>0</v>
      </c>
      <c r="BV96" s="64">
        <f>IF($H96=Table5[[#Headers],[Industrial Gas Dryer]],1,0)</f>
        <v>0</v>
      </c>
      <c r="BW96" s="64">
        <f>IF($H96=Table5[[#Headers],[Industrial Gas Other Kiln]],1,0)</f>
        <v>0</v>
      </c>
      <c r="BX96" s="64">
        <f>IF($H96=Table5[[#Headers],[Industrial Gas Oven]],1,0)</f>
        <v>0</v>
      </c>
    </row>
    <row r="97" spans="2:78" x14ac:dyDescent="0.25">
      <c r="B97">
        <v>373</v>
      </c>
      <c r="C97" t="s">
        <v>453</v>
      </c>
      <c r="D97" t="s">
        <v>590</v>
      </c>
      <c r="E97" t="s">
        <v>583</v>
      </c>
      <c r="H97" t="s">
        <v>471</v>
      </c>
      <c r="I97" t="s">
        <v>450</v>
      </c>
      <c r="J97" s="64">
        <v>0</v>
      </c>
      <c r="K97" s="64">
        <v>0</v>
      </c>
      <c r="L97" s="64">
        <v>0</v>
      </c>
      <c r="M97" s="64">
        <v>1</v>
      </c>
      <c r="N97" s="64">
        <v>1</v>
      </c>
      <c r="O97" s="64">
        <v>0</v>
      </c>
      <c r="P97" s="64">
        <v>0</v>
      </c>
      <c r="Q97" s="64">
        <v>0</v>
      </c>
      <c r="R97" s="64">
        <v>0</v>
      </c>
      <c r="S97" s="64">
        <v>0</v>
      </c>
      <c r="T97" s="64">
        <v>0</v>
      </c>
      <c r="U97" s="64">
        <v>0</v>
      </c>
      <c r="V97" s="64">
        <v>0</v>
      </c>
      <c r="W97" s="64">
        <v>0</v>
      </c>
      <c r="X97" s="64">
        <v>0</v>
      </c>
      <c r="Y97" s="64">
        <v>0</v>
      </c>
      <c r="Z97" s="64">
        <v>0</v>
      </c>
      <c r="AA97" s="64">
        <v>0</v>
      </c>
      <c r="AB97" s="64">
        <v>0</v>
      </c>
      <c r="AC97" s="64">
        <v>0</v>
      </c>
      <c r="AD97" s="64">
        <v>0</v>
      </c>
      <c r="AE97" s="64">
        <v>0</v>
      </c>
      <c r="AF97" s="64">
        <v>0</v>
      </c>
      <c r="AG97" s="64">
        <v>0</v>
      </c>
      <c r="AH97" s="64">
        <v>0</v>
      </c>
      <c r="AI97" s="64">
        <f>IF($H97=Table5[[#Headers],[Industrial Bio waste Boiler]],1,0)</f>
        <v>0</v>
      </c>
      <c r="AJ97" s="64">
        <f>IF($H97=Table5[[#Headers],[Industrial Bio waste CHP]],1,0)</f>
        <v>0</v>
      </c>
      <c r="AK97" s="64">
        <f>IF($H97=Table5[[#Headers],[Industrial Bio waste Furnace]],1,0)</f>
        <v>0</v>
      </c>
      <c r="AL97" s="64">
        <f>IF($H97=Table5[[#Headers],[Industrial Bio waste Cement/Lime Kiln]],1,0)</f>
        <v>0</v>
      </c>
      <c r="AM97" s="64">
        <f>IF($H97=Table5[[#Headers],[Industrial Bio waste Dryer]],1,0)</f>
        <v>0</v>
      </c>
      <c r="AN97" s="64">
        <f>IF($H97=Table5[[#Headers],[Industrial Bio waste Other Kiln]],1,0)</f>
        <v>0</v>
      </c>
      <c r="AO97" s="64">
        <f>IF($H97=Table5[[#Headers],[Industrial Bio waste Oven]],1,0)</f>
        <v>0</v>
      </c>
      <c r="AP97" s="64">
        <f>IF($H97=Table5[[#Headers],[Industrial Non-bio waste Boiler]],1,0)</f>
        <v>0</v>
      </c>
      <c r="AQ97" s="64">
        <f>IF($H97=Table5[[#Headers],[Industrial Non-bio waste CHP]],1,0)</f>
        <v>0</v>
      </c>
      <c r="AR97" s="64">
        <f>IF($H97=Table5[[#Headers],[Industrial Non-bio waste Furnace]],1,0)</f>
        <v>0</v>
      </c>
      <c r="AS97" s="64">
        <f>IF($H97=Table5[[#Headers],[Industrial Non-bio waste Cement/Lime Kiln]],1,0)</f>
        <v>0</v>
      </c>
      <c r="AT97" s="64">
        <f>IF($H97=Table5[[#Headers],[Industrial Non-bio waste Dryer]],1,0)</f>
        <v>0</v>
      </c>
      <c r="AU97" s="64">
        <f>IF($H97=Table5[[#Headers],[Industrial Non-bio waste Other Kiln]],1,0)</f>
        <v>0</v>
      </c>
      <c r="AV97" s="64">
        <f>IF($H97=Table5[[#Headers],[Industrial Non-bio waste Oven]],1,0)</f>
        <v>0</v>
      </c>
      <c r="AW97" s="64">
        <f>IF($H97=Table5[[#Headers],[Industrial Bio fuel Boiler]],1,0)</f>
        <v>0</v>
      </c>
      <c r="AX97" s="64">
        <f>IF($H97=Table5[[#Headers],[Industrial Bio fuel CHP]],1,0)</f>
        <v>0</v>
      </c>
      <c r="AY97" s="64">
        <f>IF($H97=Table5[[#Headers],[Industrial Bio fuel Furnace]],1,0)</f>
        <v>0</v>
      </c>
      <c r="AZ97" s="64">
        <f>IF($H97=Table5[[#Headers],[Industrial Bio fuel Cement/Lime Kiln]],1,0)</f>
        <v>0</v>
      </c>
      <c r="BA97" s="64">
        <f>IF($H97=Table5[[#Headers],[Industrial Bio fuel Dryer]],1,0)</f>
        <v>0</v>
      </c>
      <c r="BB97" s="64">
        <f>IF($H97=Table5[[#Headers],[Industrial Bio fuel Other Kiln]],1,0)</f>
        <v>1</v>
      </c>
      <c r="BC97" s="64">
        <f>IF($H97=Table5[[#Headers],[Industrial Bio fuel Oven]],1,0)</f>
        <v>0</v>
      </c>
      <c r="BD97" s="64">
        <f>IF($H97=Table5[[#Headers],[Industrial Solid Fuels Boiler]],1,0)</f>
        <v>0</v>
      </c>
      <c r="BE97" s="64">
        <f>IF($H97=Table5[[#Headers],[Industrial Solid Fuels CHP]],1,0)</f>
        <v>0</v>
      </c>
      <c r="BF97" s="64">
        <f>IF($H97=Table5[[#Headers],[Industrial Solid Fuels Furnace]],1,0)</f>
        <v>0</v>
      </c>
      <c r="BG97" s="64">
        <f>IF($H97=Table5[[#Headers],[Industrial Solid Fuels Cement/Lime Kiln]],1,0)</f>
        <v>0</v>
      </c>
      <c r="BH97" s="64">
        <f>IF($H97=Table5[[#Headers],[Industrial Solid Fuels Dryer]],1,0)</f>
        <v>0</v>
      </c>
      <c r="BI97" s="64">
        <f>IF($H97=Table5[[#Headers],[Industrial Solid Fuels Other Kiln]],1,0)</f>
        <v>0</v>
      </c>
      <c r="BJ97" s="64">
        <f>IF($H97=Table5[[#Headers],[Industrial Solid Fuels Oven]],1,0)</f>
        <v>0</v>
      </c>
      <c r="BK97" s="64">
        <f>IF($H97=Table5[[#Headers],[Industrial Oil Boiler]],1,0)</f>
        <v>0</v>
      </c>
      <c r="BL97" s="64">
        <f>IF($H97=Table5[[#Headers],[Industrial Oil CHP]],1,0)</f>
        <v>0</v>
      </c>
      <c r="BM97" s="64">
        <f>IF($H97=Table5[[#Headers],[Industrial Oil Furnace]],1,0)</f>
        <v>0</v>
      </c>
      <c r="BN97" s="64">
        <f>IF($H97=Table5[[#Headers],[Industrial Oil Cement/Lime Kiln]],1,0)</f>
        <v>0</v>
      </c>
      <c r="BO97" s="64">
        <f>IF($H97=Table5[[#Headers],[Industrial Oil Dryer]],1,0)</f>
        <v>0</v>
      </c>
      <c r="BP97" s="64">
        <f>IF($H97=Table5[[#Headers],[Industrial Oil Other Kiln]],1,0)</f>
        <v>0</v>
      </c>
      <c r="BQ97" s="64">
        <f>IF($H97=Table5[[#Headers],[Industrial Oil Oven]],1,0)</f>
        <v>0</v>
      </c>
      <c r="BR97" s="64">
        <f>IF($H97=Table5[[#Headers],[Industrial Gas Boiler]],1,0)</f>
        <v>0</v>
      </c>
      <c r="BS97" s="64">
        <f>IF($H97=Table5[[#Headers],[Industrial Gas CHP]],1,0)</f>
        <v>0</v>
      </c>
      <c r="BT97" s="64">
        <f>IF($H97=Table5[[#Headers],[Industrial Gas Furnace]],1,0)</f>
        <v>0</v>
      </c>
      <c r="BU97" s="64">
        <f>IF($H97=Table5[[#Headers],[Industrial Gas Cement/Lime Kiln]],1,0)</f>
        <v>0</v>
      </c>
      <c r="BV97" s="64">
        <f>IF($H97=Table5[[#Headers],[Industrial Gas Dryer]],1,0)</f>
        <v>0</v>
      </c>
      <c r="BW97" s="64">
        <f>IF($H97=Table5[[#Headers],[Industrial Gas Other Kiln]],1,0)</f>
        <v>0</v>
      </c>
      <c r="BX97" s="64">
        <f>IF($H97=Table5[[#Headers],[Industrial Gas Oven]],1,0)</f>
        <v>0</v>
      </c>
    </row>
    <row r="98" spans="2:78" x14ac:dyDescent="0.25">
      <c r="B98">
        <v>374</v>
      </c>
      <c r="C98" t="s">
        <v>453</v>
      </c>
      <c r="D98" t="s">
        <v>590</v>
      </c>
      <c r="E98" t="s">
        <v>583</v>
      </c>
      <c r="H98" t="s">
        <v>449</v>
      </c>
      <c r="I98" t="s">
        <v>450</v>
      </c>
      <c r="J98" s="64">
        <v>0</v>
      </c>
      <c r="K98" s="64">
        <v>0</v>
      </c>
      <c r="L98" s="64">
        <v>0</v>
      </c>
      <c r="M98" s="64">
        <v>0</v>
      </c>
      <c r="N98" s="64">
        <v>0</v>
      </c>
      <c r="O98" s="64">
        <v>1</v>
      </c>
      <c r="P98" s="64">
        <v>1</v>
      </c>
      <c r="Q98" s="64">
        <v>1</v>
      </c>
      <c r="R98" s="64">
        <v>0.4</v>
      </c>
      <c r="S98" s="64">
        <v>0.125</v>
      </c>
      <c r="T98" s="64">
        <v>0</v>
      </c>
      <c r="U98" s="64">
        <v>0</v>
      </c>
      <c r="V98" s="64">
        <v>0</v>
      </c>
      <c r="W98" s="64">
        <v>0</v>
      </c>
      <c r="X98" s="64">
        <v>0</v>
      </c>
      <c r="Y98" s="64">
        <v>0</v>
      </c>
      <c r="Z98" s="64">
        <v>0</v>
      </c>
      <c r="AA98" s="64">
        <v>0</v>
      </c>
      <c r="AB98" s="64">
        <v>0</v>
      </c>
      <c r="AC98" s="64">
        <v>0</v>
      </c>
      <c r="AD98" s="64">
        <v>0</v>
      </c>
      <c r="AE98" s="64">
        <v>0</v>
      </c>
      <c r="AF98" s="64">
        <v>0</v>
      </c>
      <c r="AG98" s="64">
        <v>0</v>
      </c>
      <c r="AH98" s="64">
        <v>0</v>
      </c>
      <c r="AI98" s="64">
        <f>IF($H98=Table5[[#Headers],[Industrial Bio waste Boiler]],1,0)</f>
        <v>0</v>
      </c>
      <c r="AJ98" s="64">
        <f>IF($H98=Table5[[#Headers],[Industrial Bio waste CHP]],1,0)</f>
        <v>0</v>
      </c>
      <c r="AK98" s="64">
        <f>IF($H98=Table5[[#Headers],[Industrial Bio waste Furnace]],1,0)</f>
        <v>0</v>
      </c>
      <c r="AL98" s="64">
        <f>IF($H98=Table5[[#Headers],[Industrial Bio waste Cement/Lime Kiln]],1,0)</f>
        <v>0</v>
      </c>
      <c r="AM98" s="64">
        <f>IF($H98=Table5[[#Headers],[Industrial Bio waste Dryer]],1,0)</f>
        <v>0</v>
      </c>
      <c r="AN98" s="64">
        <f>IF($H98=Table5[[#Headers],[Industrial Bio waste Other Kiln]],1,0)</f>
        <v>0</v>
      </c>
      <c r="AO98" s="64">
        <f>IF($H98=Table5[[#Headers],[Industrial Bio waste Oven]],1,0)</f>
        <v>0</v>
      </c>
      <c r="AP98" s="64">
        <f>IF($H98=Table5[[#Headers],[Industrial Non-bio waste Boiler]],1,0)</f>
        <v>0</v>
      </c>
      <c r="AQ98" s="64">
        <f>IF($H98=Table5[[#Headers],[Industrial Non-bio waste CHP]],1,0)</f>
        <v>0</v>
      </c>
      <c r="AR98" s="64">
        <f>IF($H98=Table5[[#Headers],[Industrial Non-bio waste Furnace]],1,0)</f>
        <v>0</v>
      </c>
      <c r="AS98" s="64">
        <f>IF($H98=Table5[[#Headers],[Industrial Non-bio waste Cement/Lime Kiln]],1,0)</f>
        <v>0</v>
      </c>
      <c r="AT98" s="64">
        <f>IF($H98=Table5[[#Headers],[Industrial Non-bio waste Dryer]],1,0)</f>
        <v>0</v>
      </c>
      <c r="AU98" s="64">
        <f>IF($H98=Table5[[#Headers],[Industrial Non-bio waste Other Kiln]],1,0)</f>
        <v>0</v>
      </c>
      <c r="AV98" s="64">
        <f>IF($H98=Table5[[#Headers],[Industrial Non-bio waste Oven]],1,0)</f>
        <v>0</v>
      </c>
      <c r="AW98" s="64">
        <f>IF($H98=Table5[[#Headers],[Industrial Bio fuel Boiler]],1,0)</f>
        <v>1</v>
      </c>
      <c r="AX98" s="64">
        <f>IF($H98=Table5[[#Headers],[Industrial Bio fuel CHP]],1,0)</f>
        <v>0</v>
      </c>
      <c r="AY98" s="64">
        <f>IF($H98=Table5[[#Headers],[Industrial Bio fuel Furnace]],1,0)</f>
        <v>0</v>
      </c>
      <c r="AZ98" s="64">
        <f>IF($H98=Table5[[#Headers],[Industrial Bio fuel Cement/Lime Kiln]],1,0)</f>
        <v>0</v>
      </c>
      <c r="BA98" s="64">
        <f>IF($H98=Table5[[#Headers],[Industrial Bio fuel Dryer]],1,0)</f>
        <v>0</v>
      </c>
      <c r="BB98" s="64">
        <f>IF($H98=Table5[[#Headers],[Industrial Bio fuel Other Kiln]],1,0)</f>
        <v>0</v>
      </c>
      <c r="BC98" s="64">
        <f>IF($H98=Table5[[#Headers],[Industrial Bio fuel Oven]],1,0)</f>
        <v>0</v>
      </c>
      <c r="BD98" s="64">
        <f>IF($H98=Table5[[#Headers],[Industrial Solid Fuels Boiler]],1,0)</f>
        <v>0</v>
      </c>
      <c r="BE98" s="64">
        <f>IF($H98=Table5[[#Headers],[Industrial Solid Fuels CHP]],1,0)</f>
        <v>0</v>
      </c>
      <c r="BF98" s="64">
        <f>IF($H98=Table5[[#Headers],[Industrial Solid Fuels Furnace]],1,0)</f>
        <v>0</v>
      </c>
      <c r="BG98" s="64">
        <f>IF($H98=Table5[[#Headers],[Industrial Solid Fuels Cement/Lime Kiln]],1,0)</f>
        <v>0</v>
      </c>
      <c r="BH98" s="64">
        <f>IF($H98=Table5[[#Headers],[Industrial Solid Fuels Dryer]],1,0)</f>
        <v>0</v>
      </c>
      <c r="BI98" s="64">
        <f>IF($H98=Table5[[#Headers],[Industrial Solid Fuels Other Kiln]],1,0)</f>
        <v>0</v>
      </c>
      <c r="BJ98" s="64">
        <f>IF($H98=Table5[[#Headers],[Industrial Solid Fuels Oven]],1,0)</f>
        <v>0</v>
      </c>
      <c r="BK98" s="64">
        <f>IF($H98=Table5[[#Headers],[Industrial Oil Boiler]],1,0)</f>
        <v>0</v>
      </c>
      <c r="BL98" s="64">
        <f>IF($H98=Table5[[#Headers],[Industrial Oil CHP]],1,0)</f>
        <v>0</v>
      </c>
      <c r="BM98" s="64">
        <f>IF($H98=Table5[[#Headers],[Industrial Oil Furnace]],1,0)</f>
        <v>0</v>
      </c>
      <c r="BN98" s="64">
        <f>IF($H98=Table5[[#Headers],[Industrial Oil Cement/Lime Kiln]],1,0)</f>
        <v>0</v>
      </c>
      <c r="BO98" s="64">
        <f>IF($H98=Table5[[#Headers],[Industrial Oil Dryer]],1,0)</f>
        <v>0</v>
      </c>
      <c r="BP98" s="64">
        <f>IF($H98=Table5[[#Headers],[Industrial Oil Other Kiln]],1,0)</f>
        <v>0</v>
      </c>
      <c r="BQ98" s="64">
        <f>IF($H98=Table5[[#Headers],[Industrial Oil Oven]],1,0)</f>
        <v>0</v>
      </c>
      <c r="BR98" s="64">
        <f>IF($H98=Table5[[#Headers],[Industrial Gas Boiler]],1,0)</f>
        <v>0</v>
      </c>
      <c r="BS98" s="64">
        <f>IF($H98=Table5[[#Headers],[Industrial Gas CHP]],1,0)</f>
        <v>0</v>
      </c>
      <c r="BT98" s="64">
        <f>IF($H98=Table5[[#Headers],[Industrial Gas Furnace]],1,0)</f>
        <v>0</v>
      </c>
      <c r="BU98" s="64">
        <f>IF($H98=Table5[[#Headers],[Industrial Gas Cement/Lime Kiln]],1,0)</f>
        <v>0</v>
      </c>
      <c r="BV98" s="64">
        <f>IF($H98=Table5[[#Headers],[Industrial Gas Dryer]],1,0)</f>
        <v>0</v>
      </c>
      <c r="BW98" s="64">
        <f>IF($H98=Table5[[#Headers],[Industrial Gas Other Kiln]],1,0)</f>
        <v>0</v>
      </c>
      <c r="BX98" s="64">
        <f>IF($H98=Table5[[#Headers],[Industrial Gas Oven]],1,0)</f>
        <v>0</v>
      </c>
    </row>
    <row r="99" spans="2:78" x14ac:dyDescent="0.25">
      <c r="B99">
        <v>375</v>
      </c>
      <c r="C99" t="s">
        <v>453</v>
      </c>
      <c r="D99" t="s">
        <v>590</v>
      </c>
      <c r="E99" t="s">
        <v>583</v>
      </c>
      <c r="H99" t="s">
        <v>461</v>
      </c>
      <c r="I99" t="s">
        <v>450</v>
      </c>
      <c r="J99" s="64">
        <v>0</v>
      </c>
      <c r="K99" s="64">
        <v>0</v>
      </c>
      <c r="L99" s="64">
        <v>0</v>
      </c>
      <c r="M99" s="64">
        <v>0</v>
      </c>
      <c r="N99" s="64">
        <v>0</v>
      </c>
      <c r="O99" s="64">
        <v>0</v>
      </c>
      <c r="P99" s="64">
        <v>0</v>
      </c>
      <c r="Q99" s="64">
        <v>0</v>
      </c>
      <c r="R99" s="64">
        <v>0</v>
      </c>
      <c r="S99" s="64">
        <v>0</v>
      </c>
      <c r="T99" s="64">
        <v>1</v>
      </c>
      <c r="U99" s="64">
        <v>1</v>
      </c>
      <c r="V99" s="64">
        <v>1</v>
      </c>
      <c r="W99" s="64">
        <v>0</v>
      </c>
      <c r="X99" s="64">
        <v>0</v>
      </c>
      <c r="Y99" s="64">
        <v>0</v>
      </c>
      <c r="Z99" s="64">
        <v>0</v>
      </c>
      <c r="AA99" s="64">
        <v>0</v>
      </c>
      <c r="AB99" s="64">
        <v>0</v>
      </c>
      <c r="AC99" s="64">
        <v>0</v>
      </c>
      <c r="AD99" s="64">
        <v>0</v>
      </c>
      <c r="AE99" s="64">
        <v>0</v>
      </c>
      <c r="AF99" s="64">
        <v>0</v>
      </c>
      <c r="AG99" s="64">
        <v>0</v>
      </c>
      <c r="AH99" s="64">
        <v>0</v>
      </c>
      <c r="AI99" s="64">
        <f>IF($H99=Table5[[#Headers],[Industrial Bio waste Boiler]],1,0)</f>
        <v>0</v>
      </c>
      <c r="AJ99" s="64">
        <f>IF($H99=Table5[[#Headers],[Industrial Bio waste CHP]],1,0)</f>
        <v>0</v>
      </c>
      <c r="AK99" s="64">
        <f>IF($H99=Table5[[#Headers],[Industrial Bio waste Furnace]],1,0)</f>
        <v>0</v>
      </c>
      <c r="AL99" s="64">
        <f>IF($H99=Table5[[#Headers],[Industrial Bio waste Cement/Lime Kiln]],1,0)</f>
        <v>0</v>
      </c>
      <c r="AM99" s="64">
        <f>IF($H99=Table5[[#Headers],[Industrial Bio waste Dryer]],1,0)</f>
        <v>0</v>
      </c>
      <c r="AN99" s="64">
        <f>IF($H99=Table5[[#Headers],[Industrial Bio waste Other Kiln]],1,0)</f>
        <v>0</v>
      </c>
      <c r="AO99" s="64">
        <f>IF($H99=Table5[[#Headers],[Industrial Bio waste Oven]],1,0)</f>
        <v>0</v>
      </c>
      <c r="AP99" s="64">
        <f>IF($H99=Table5[[#Headers],[Industrial Non-bio waste Boiler]],1,0)</f>
        <v>0</v>
      </c>
      <c r="AQ99" s="64">
        <f>IF($H99=Table5[[#Headers],[Industrial Non-bio waste CHP]],1,0)</f>
        <v>0</v>
      </c>
      <c r="AR99" s="64">
        <f>IF($H99=Table5[[#Headers],[Industrial Non-bio waste Furnace]],1,0)</f>
        <v>0</v>
      </c>
      <c r="AS99" s="64">
        <f>IF($H99=Table5[[#Headers],[Industrial Non-bio waste Cement/Lime Kiln]],1,0)</f>
        <v>0</v>
      </c>
      <c r="AT99" s="64">
        <f>IF($H99=Table5[[#Headers],[Industrial Non-bio waste Dryer]],1,0)</f>
        <v>0</v>
      </c>
      <c r="AU99" s="64">
        <f>IF($H99=Table5[[#Headers],[Industrial Non-bio waste Other Kiln]],1,0)</f>
        <v>0</v>
      </c>
      <c r="AV99" s="64">
        <f>IF($H99=Table5[[#Headers],[Industrial Non-bio waste Oven]],1,0)</f>
        <v>0</v>
      </c>
      <c r="AW99" s="64">
        <f>IF($H99=Table5[[#Headers],[Industrial Bio fuel Boiler]],1,0)</f>
        <v>0</v>
      </c>
      <c r="AX99" s="64">
        <f>IF($H99=Table5[[#Headers],[Industrial Bio fuel CHP]],1,0)</f>
        <v>1</v>
      </c>
      <c r="AY99" s="64">
        <f>IF($H99=Table5[[#Headers],[Industrial Bio fuel Furnace]],1,0)</f>
        <v>0</v>
      </c>
      <c r="AZ99" s="64">
        <f>IF($H99=Table5[[#Headers],[Industrial Bio fuel Cement/Lime Kiln]],1,0)</f>
        <v>0</v>
      </c>
      <c r="BA99" s="64">
        <f>IF($H99=Table5[[#Headers],[Industrial Bio fuel Dryer]],1,0)</f>
        <v>0</v>
      </c>
      <c r="BB99" s="64">
        <f>IF($H99=Table5[[#Headers],[Industrial Bio fuel Other Kiln]],1,0)</f>
        <v>0</v>
      </c>
      <c r="BC99" s="64">
        <f>IF($H99=Table5[[#Headers],[Industrial Bio fuel Oven]],1,0)</f>
        <v>0</v>
      </c>
      <c r="BD99" s="64">
        <f>IF($H99=Table5[[#Headers],[Industrial Solid Fuels Boiler]],1,0)</f>
        <v>0</v>
      </c>
      <c r="BE99" s="64">
        <f>IF($H99=Table5[[#Headers],[Industrial Solid Fuels CHP]],1,0)</f>
        <v>0</v>
      </c>
      <c r="BF99" s="64">
        <f>IF($H99=Table5[[#Headers],[Industrial Solid Fuels Furnace]],1,0)</f>
        <v>0</v>
      </c>
      <c r="BG99" s="64">
        <f>IF($H99=Table5[[#Headers],[Industrial Solid Fuels Cement/Lime Kiln]],1,0)</f>
        <v>0</v>
      </c>
      <c r="BH99" s="64">
        <f>IF($H99=Table5[[#Headers],[Industrial Solid Fuels Dryer]],1,0)</f>
        <v>0</v>
      </c>
      <c r="BI99" s="64">
        <f>IF($H99=Table5[[#Headers],[Industrial Solid Fuels Other Kiln]],1,0)</f>
        <v>0</v>
      </c>
      <c r="BJ99" s="64">
        <f>IF($H99=Table5[[#Headers],[Industrial Solid Fuels Oven]],1,0)</f>
        <v>0</v>
      </c>
      <c r="BK99" s="64">
        <f>IF($H99=Table5[[#Headers],[Industrial Oil Boiler]],1,0)</f>
        <v>0</v>
      </c>
      <c r="BL99" s="64">
        <f>IF($H99=Table5[[#Headers],[Industrial Oil CHP]],1,0)</f>
        <v>0</v>
      </c>
      <c r="BM99" s="64">
        <f>IF($H99=Table5[[#Headers],[Industrial Oil Furnace]],1,0)</f>
        <v>0</v>
      </c>
      <c r="BN99" s="64">
        <f>IF($H99=Table5[[#Headers],[Industrial Oil Cement/Lime Kiln]],1,0)</f>
        <v>0</v>
      </c>
      <c r="BO99" s="64">
        <f>IF($H99=Table5[[#Headers],[Industrial Oil Dryer]],1,0)</f>
        <v>0</v>
      </c>
      <c r="BP99" s="64">
        <f>IF($H99=Table5[[#Headers],[Industrial Oil Other Kiln]],1,0)</f>
        <v>0</v>
      </c>
      <c r="BQ99" s="64">
        <f>IF($H99=Table5[[#Headers],[Industrial Oil Oven]],1,0)</f>
        <v>0</v>
      </c>
      <c r="BR99" s="64">
        <f>IF($H99=Table5[[#Headers],[Industrial Gas Boiler]],1,0)</f>
        <v>0</v>
      </c>
      <c r="BS99" s="64">
        <f>IF($H99=Table5[[#Headers],[Industrial Gas CHP]],1,0)</f>
        <v>0</v>
      </c>
      <c r="BT99" s="64">
        <f>IF($H99=Table5[[#Headers],[Industrial Gas Furnace]],1,0)</f>
        <v>0</v>
      </c>
      <c r="BU99" s="64">
        <f>IF($H99=Table5[[#Headers],[Industrial Gas Cement/Lime Kiln]],1,0)</f>
        <v>0</v>
      </c>
      <c r="BV99" s="64">
        <f>IF($H99=Table5[[#Headers],[Industrial Gas Dryer]],1,0)</f>
        <v>0</v>
      </c>
      <c r="BW99" s="64">
        <f>IF($H99=Table5[[#Headers],[Industrial Gas Other Kiln]],1,0)</f>
        <v>0</v>
      </c>
      <c r="BX99" s="64">
        <f>IF($H99=Table5[[#Headers],[Industrial Gas Oven]],1,0)</f>
        <v>0</v>
      </c>
    </row>
    <row r="100" spans="2:78" x14ac:dyDescent="0.25">
      <c r="B100">
        <v>376</v>
      </c>
      <c r="C100" t="s">
        <v>453</v>
      </c>
      <c r="D100" t="s">
        <v>590</v>
      </c>
      <c r="E100" t="s">
        <v>583</v>
      </c>
      <c r="H100" t="s">
        <v>474</v>
      </c>
      <c r="I100" t="s">
        <v>450</v>
      </c>
      <c r="J100" s="64">
        <v>0</v>
      </c>
      <c r="K100" s="64">
        <v>0</v>
      </c>
      <c r="L100" s="64">
        <v>0</v>
      </c>
      <c r="M100" s="64">
        <v>0</v>
      </c>
      <c r="N100" s="64">
        <v>0</v>
      </c>
      <c r="O100" s="64">
        <v>0</v>
      </c>
      <c r="P100" s="64">
        <v>0</v>
      </c>
      <c r="Q100" s="64">
        <v>0</v>
      </c>
      <c r="R100" s="64">
        <v>0</v>
      </c>
      <c r="S100" s="64">
        <v>0</v>
      </c>
      <c r="T100" s="64">
        <v>0</v>
      </c>
      <c r="U100" s="64">
        <v>0</v>
      </c>
      <c r="V100" s="64">
        <v>0</v>
      </c>
      <c r="W100" s="64">
        <v>1</v>
      </c>
      <c r="X100" s="64">
        <v>1</v>
      </c>
      <c r="Y100" s="64">
        <v>0</v>
      </c>
      <c r="Z100" s="64">
        <v>0</v>
      </c>
      <c r="AA100" s="64">
        <v>0</v>
      </c>
      <c r="AB100" s="64">
        <v>0</v>
      </c>
      <c r="AC100" s="64">
        <v>0</v>
      </c>
      <c r="AD100" s="64">
        <v>0</v>
      </c>
      <c r="AE100" s="64">
        <v>0</v>
      </c>
      <c r="AF100" s="64">
        <v>0</v>
      </c>
      <c r="AG100" s="64">
        <v>0</v>
      </c>
      <c r="AH100" s="64">
        <v>0</v>
      </c>
      <c r="AI100" s="64">
        <f>IF($H100=Table5[[#Headers],[Industrial Bio waste Boiler]],1,0)</f>
        <v>0</v>
      </c>
      <c r="AJ100" s="64">
        <f>IF($H100=Table5[[#Headers],[Industrial Bio waste CHP]],1,0)</f>
        <v>0</v>
      </c>
      <c r="AK100" s="64">
        <f>IF($H100=Table5[[#Headers],[Industrial Bio waste Furnace]],1,0)</f>
        <v>0</v>
      </c>
      <c r="AL100" s="64">
        <f>IF($H100=Table5[[#Headers],[Industrial Bio waste Cement/Lime Kiln]],1,0)</f>
        <v>0</v>
      </c>
      <c r="AM100" s="64">
        <f>IF($H100=Table5[[#Headers],[Industrial Bio waste Dryer]],1,0)</f>
        <v>0</v>
      </c>
      <c r="AN100" s="64">
        <f>IF($H100=Table5[[#Headers],[Industrial Bio waste Other Kiln]],1,0)</f>
        <v>0</v>
      </c>
      <c r="AO100" s="64">
        <f>IF($H100=Table5[[#Headers],[Industrial Bio waste Oven]],1,0)</f>
        <v>0</v>
      </c>
      <c r="AP100" s="64">
        <f>IF($H100=Table5[[#Headers],[Industrial Non-bio waste Boiler]],1,0)</f>
        <v>0</v>
      </c>
      <c r="AQ100" s="64">
        <f>IF($H100=Table5[[#Headers],[Industrial Non-bio waste CHP]],1,0)</f>
        <v>0</v>
      </c>
      <c r="AR100" s="64">
        <f>IF($H100=Table5[[#Headers],[Industrial Non-bio waste Furnace]],1,0)</f>
        <v>0</v>
      </c>
      <c r="AS100" s="64">
        <f>IF($H100=Table5[[#Headers],[Industrial Non-bio waste Cement/Lime Kiln]],1,0)</f>
        <v>0</v>
      </c>
      <c r="AT100" s="64">
        <f>IF($H100=Table5[[#Headers],[Industrial Non-bio waste Dryer]],1,0)</f>
        <v>0</v>
      </c>
      <c r="AU100" s="64">
        <f>IF($H100=Table5[[#Headers],[Industrial Non-bio waste Other Kiln]],1,0)</f>
        <v>0</v>
      </c>
      <c r="AV100" s="64">
        <f>IF($H100=Table5[[#Headers],[Industrial Non-bio waste Oven]],1,0)</f>
        <v>0</v>
      </c>
      <c r="AW100" s="64">
        <f>IF($H100=Table5[[#Headers],[Industrial Bio fuel Boiler]],1,0)</f>
        <v>0</v>
      </c>
      <c r="AX100" s="64">
        <f>IF($H100=Table5[[#Headers],[Industrial Bio fuel CHP]],1,0)</f>
        <v>0</v>
      </c>
      <c r="AY100" s="64">
        <f>IF($H100=Table5[[#Headers],[Industrial Bio fuel Furnace]],1,0)</f>
        <v>0</v>
      </c>
      <c r="AZ100" s="64">
        <f>IF($H100=Table5[[#Headers],[Industrial Bio fuel Cement/Lime Kiln]],1,0)</f>
        <v>0</v>
      </c>
      <c r="BA100" s="64">
        <f>IF($H100=Table5[[#Headers],[Industrial Bio fuel Dryer]],1,0)</f>
        <v>0</v>
      </c>
      <c r="BB100" s="64">
        <f>IF($H100=Table5[[#Headers],[Industrial Bio fuel Other Kiln]],1,0)</f>
        <v>0</v>
      </c>
      <c r="BC100" s="64">
        <f>IF($H100=Table5[[#Headers],[Industrial Bio fuel Oven]],1,0)</f>
        <v>1</v>
      </c>
      <c r="BD100" s="64">
        <f>IF($H100=Table5[[#Headers],[Industrial Solid Fuels Boiler]],1,0)</f>
        <v>0</v>
      </c>
      <c r="BE100" s="64">
        <f>IF($H100=Table5[[#Headers],[Industrial Solid Fuels CHP]],1,0)</f>
        <v>0</v>
      </c>
      <c r="BF100" s="64">
        <f>IF($H100=Table5[[#Headers],[Industrial Solid Fuels Furnace]],1,0)</f>
        <v>0</v>
      </c>
      <c r="BG100" s="64">
        <f>IF($H100=Table5[[#Headers],[Industrial Solid Fuels Cement/Lime Kiln]],1,0)</f>
        <v>0</v>
      </c>
      <c r="BH100" s="64">
        <f>IF($H100=Table5[[#Headers],[Industrial Solid Fuels Dryer]],1,0)</f>
        <v>0</v>
      </c>
      <c r="BI100" s="64">
        <f>IF($H100=Table5[[#Headers],[Industrial Solid Fuels Other Kiln]],1,0)</f>
        <v>0</v>
      </c>
      <c r="BJ100" s="64">
        <f>IF($H100=Table5[[#Headers],[Industrial Solid Fuels Oven]],1,0)</f>
        <v>0</v>
      </c>
      <c r="BK100" s="64">
        <f>IF($H100=Table5[[#Headers],[Industrial Oil Boiler]],1,0)</f>
        <v>0</v>
      </c>
      <c r="BL100" s="64">
        <f>IF($H100=Table5[[#Headers],[Industrial Oil CHP]],1,0)</f>
        <v>0</v>
      </c>
      <c r="BM100" s="64">
        <f>IF($H100=Table5[[#Headers],[Industrial Oil Furnace]],1,0)</f>
        <v>0</v>
      </c>
      <c r="BN100" s="64">
        <f>IF($H100=Table5[[#Headers],[Industrial Oil Cement/Lime Kiln]],1,0)</f>
        <v>0</v>
      </c>
      <c r="BO100" s="64">
        <f>IF($H100=Table5[[#Headers],[Industrial Oil Dryer]],1,0)</f>
        <v>0</v>
      </c>
      <c r="BP100" s="64">
        <f>IF($H100=Table5[[#Headers],[Industrial Oil Other Kiln]],1,0)</f>
        <v>0</v>
      </c>
      <c r="BQ100" s="64">
        <f>IF($H100=Table5[[#Headers],[Industrial Oil Oven]],1,0)</f>
        <v>0</v>
      </c>
      <c r="BR100" s="64">
        <f>IF($H100=Table5[[#Headers],[Industrial Gas Boiler]],1,0)</f>
        <v>0</v>
      </c>
      <c r="BS100" s="64">
        <f>IF($H100=Table5[[#Headers],[Industrial Gas CHP]],1,0)</f>
        <v>0</v>
      </c>
      <c r="BT100" s="64">
        <f>IF($H100=Table5[[#Headers],[Industrial Gas Furnace]],1,0)</f>
        <v>0</v>
      </c>
      <c r="BU100" s="64">
        <f>IF($H100=Table5[[#Headers],[Industrial Gas Cement/Lime Kiln]],1,0)</f>
        <v>0</v>
      </c>
      <c r="BV100" s="64">
        <f>IF($H100=Table5[[#Headers],[Industrial Gas Dryer]],1,0)</f>
        <v>0</v>
      </c>
      <c r="BW100" s="64">
        <f>IF($H100=Table5[[#Headers],[Industrial Gas Other Kiln]],1,0)</f>
        <v>0</v>
      </c>
      <c r="BX100" s="64">
        <f>IF($H100=Table5[[#Headers],[Industrial Gas Oven]],1,0)</f>
        <v>0</v>
      </c>
    </row>
    <row r="101" spans="2:78" x14ac:dyDescent="0.25">
      <c r="B101">
        <v>377</v>
      </c>
      <c r="C101" t="s">
        <v>453</v>
      </c>
      <c r="D101" t="s">
        <v>590</v>
      </c>
      <c r="E101" t="s">
        <v>583</v>
      </c>
      <c r="H101" t="s">
        <v>467</v>
      </c>
      <c r="I101" t="s">
        <v>450</v>
      </c>
      <c r="J101" s="64">
        <v>0</v>
      </c>
      <c r="K101" s="64">
        <v>0</v>
      </c>
      <c r="L101" s="64">
        <v>0</v>
      </c>
      <c r="M101" s="64">
        <v>0</v>
      </c>
      <c r="N101" s="64">
        <v>0</v>
      </c>
      <c r="O101" s="64">
        <v>0</v>
      </c>
      <c r="P101" s="64">
        <v>0</v>
      </c>
      <c r="Q101" s="64">
        <v>0</v>
      </c>
      <c r="R101" s="64">
        <v>0</v>
      </c>
      <c r="S101" s="64">
        <v>0</v>
      </c>
      <c r="T101" s="64">
        <v>0</v>
      </c>
      <c r="U101" s="64">
        <v>0</v>
      </c>
      <c r="V101" s="64">
        <v>0</v>
      </c>
      <c r="W101" s="64">
        <v>0</v>
      </c>
      <c r="X101" s="64">
        <v>0</v>
      </c>
      <c r="Y101" s="64">
        <v>1</v>
      </c>
      <c r="Z101" s="64">
        <v>0</v>
      </c>
      <c r="AA101" s="64">
        <v>0</v>
      </c>
      <c r="AB101" s="64">
        <v>0</v>
      </c>
      <c r="AC101" s="64">
        <v>0</v>
      </c>
      <c r="AD101" s="64">
        <v>0</v>
      </c>
      <c r="AE101" s="64">
        <v>0</v>
      </c>
      <c r="AF101" s="64">
        <v>0</v>
      </c>
      <c r="AG101" s="64">
        <v>0</v>
      </c>
      <c r="AH101" s="64">
        <v>0</v>
      </c>
      <c r="AI101" s="64">
        <f>IF($H101=Table5[[#Headers],[Industrial Bio waste Boiler]],1,0)</f>
        <v>0</v>
      </c>
      <c r="AJ101" s="64">
        <f>IF($H101=Table5[[#Headers],[Industrial Bio waste CHP]],1,0)</f>
        <v>0</v>
      </c>
      <c r="AK101" s="64">
        <f>IF($H101=Table5[[#Headers],[Industrial Bio waste Furnace]],1,0)</f>
        <v>0</v>
      </c>
      <c r="AL101" s="64">
        <f>IF($H101=Table5[[#Headers],[Industrial Bio waste Cement/Lime Kiln]],1,0)</f>
        <v>0</v>
      </c>
      <c r="AM101" s="64">
        <f>IF($H101=Table5[[#Headers],[Industrial Bio waste Dryer]],1,0)</f>
        <v>0</v>
      </c>
      <c r="AN101" s="64">
        <f>IF($H101=Table5[[#Headers],[Industrial Bio waste Other Kiln]],1,0)</f>
        <v>0</v>
      </c>
      <c r="AO101" s="64">
        <f>IF($H101=Table5[[#Headers],[Industrial Bio waste Oven]],1,0)</f>
        <v>0</v>
      </c>
      <c r="AP101" s="64">
        <f>IF($H101=Table5[[#Headers],[Industrial Non-bio waste Boiler]],1,0)</f>
        <v>0</v>
      </c>
      <c r="AQ101" s="64">
        <f>IF($H101=Table5[[#Headers],[Industrial Non-bio waste CHP]],1,0)</f>
        <v>0</v>
      </c>
      <c r="AR101" s="64">
        <f>IF($H101=Table5[[#Headers],[Industrial Non-bio waste Furnace]],1,0)</f>
        <v>0</v>
      </c>
      <c r="AS101" s="64">
        <f>IF($H101=Table5[[#Headers],[Industrial Non-bio waste Cement/Lime Kiln]],1,0)</f>
        <v>0</v>
      </c>
      <c r="AT101" s="64">
        <f>IF($H101=Table5[[#Headers],[Industrial Non-bio waste Dryer]],1,0)</f>
        <v>0</v>
      </c>
      <c r="AU101" s="64">
        <f>IF($H101=Table5[[#Headers],[Industrial Non-bio waste Other Kiln]],1,0)</f>
        <v>0</v>
      </c>
      <c r="AV101" s="64">
        <f>IF($H101=Table5[[#Headers],[Industrial Non-bio waste Oven]],1,0)</f>
        <v>0</v>
      </c>
      <c r="AW101" s="64">
        <f>IF($H101=Table5[[#Headers],[Industrial Bio fuel Boiler]],1,0)</f>
        <v>0</v>
      </c>
      <c r="AX101" s="64">
        <f>IF($H101=Table5[[#Headers],[Industrial Bio fuel CHP]],1,0)</f>
        <v>0</v>
      </c>
      <c r="AY101" s="64">
        <f>IF($H101=Table5[[#Headers],[Industrial Bio fuel Furnace]],1,0)</f>
        <v>1</v>
      </c>
      <c r="AZ101" s="64">
        <f>IF($H101=Table5[[#Headers],[Industrial Bio fuel Cement/Lime Kiln]],1,0)</f>
        <v>0</v>
      </c>
      <c r="BA101" s="64">
        <f>IF($H101=Table5[[#Headers],[Industrial Bio fuel Dryer]],1,0)</f>
        <v>0</v>
      </c>
      <c r="BB101" s="64">
        <f>IF($H101=Table5[[#Headers],[Industrial Bio fuel Other Kiln]],1,0)</f>
        <v>0</v>
      </c>
      <c r="BC101" s="64">
        <f>IF($H101=Table5[[#Headers],[Industrial Bio fuel Oven]],1,0)</f>
        <v>0</v>
      </c>
      <c r="BD101" s="64">
        <f>IF($H101=Table5[[#Headers],[Industrial Solid Fuels Boiler]],1,0)</f>
        <v>0</v>
      </c>
      <c r="BE101" s="64">
        <f>IF($H101=Table5[[#Headers],[Industrial Solid Fuels CHP]],1,0)</f>
        <v>0</v>
      </c>
      <c r="BF101" s="64">
        <f>IF($H101=Table5[[#Headers],[Industrial Solid Fuels Furnace]],1,0)</f>
        <v>0</v>
      </c>
      <c r="BG101" s="64">
        <f>IF($H101=Table5[[#Headers],[Industrial Solid Fuels Cement/Lime Kiln]],1,0)</f>
        <v>0</v>
      </c>
      <c r="BH101" s="64">
        <f>IF($H101=Table5[[#Headers],[Industrial Solid Fuels Dryer]],1,0)</f>
        <v>0</v>
      </c>
      <c r="BI101" s="64">
        <f>IF($H101=Table5[[#Headers],[Industrial Solid Fuels Other Kiln]],1,0)</f>
        <v>0</v>
      </c>
      <c r="BJ101" s="64">
        <f>IF($H101=Table5[[#Headers],[Industrial Solid Fuels Oven]],1,0)</f>
        <v>0</v>
      </c>
      <c r="BK101" s="64">
        <f>IF($H101=Table5[[#Headers],[Industrial Oil Boiler]],1,0)</f>
        <v>0</v>
      </c>
      <c r="BL101" s="64">
        <f>IF($H101=Table5[[#Headers],[Industrial Oil CHP]],1,0)</f>
        <v>0</v>
      </c>
      <c r="BM101" s="64">
        <f>IF($H101=Table5[[#Headers],[Industrial Oil Furnace]],1,0)</f>
        <v>0</v>
      </c>
      <c r="BN101" s="64">
        <f>IF($H101=Table5[[#Headers],[Industrial Oil Cement/Lime Kiln]],1,0)</f>
        <v>0</v>
      </c>
      <c r="BO101" s="64">
        <f>IF($H101=Table5[[#Headers],[Industrial Oil Dryer]],1,0)</f>
        <v>0</v>
      </c>
      <c r="BP101" s="64">
        <f>IF($H101=Table5[[#Headers],[Industrial Oil Other Kiln]],1,0)</f>
        <v>0</v>
      </c>
      <c r="BQ101" s="64">
        <f>IF($H101=Table5[[#Headers],[Industrial Oil Oven]],1,0)</f>
        <v>0</v>
      </c>
      <c r="BR101" s="64">
        <f>IF($H101=Table5[[#Headers],[Industrial Gas Boiler]],1,0)</f>
        <v>0</v>
      </c>
      <c r="BS101" s="64">
        <f>IF($H101=Table5[[#Headers],[Industrial Gas CHP]],1,0)</f>
        <v>0</v>
      </c>
      <c r="BT101" s="64">
        <f>IF($H101=Table5[[#Headers],[Industrial Gas Furnace]],1,0)</f>
        <v>0</v>
      </c>
      <c r="BU101" s="64">
        <f>IF($H101=Table5[[#Headers],[Industrial Gas Cement/Lime Kiln]],1,0)</f>
        <v>0</v>
      </c>
      <c r="BV101" s="64">
        <f>IF($H101=Table5[[#Headers],[Industrial Gas Dryer]],1,0)</f>
        <v>0</v>
      </c>
      <c r="BW101" s="64">
        <f>IF($H101=Table5[[#Headers],[Industrial Gas Other Kiln]],1,0)</f>
        <v>0</v>
      </c>
      <c r="BX101" s="64">
        <f>IF($H101=Table5[[#Headers],[Industrial Gas Oven]],1,0)</f>
        <v>0</v>
      </c>
    </row>
    <row r="102" spans="2:78" x14ac:dyDescent="0.25">
      <c r="B102">
        <v>378</v>
      </c>
      <c r="C102" t="s">
        <v>453</v>
      </c>
      <c r="D102" t="s">
        <v>590</v>
      </c>
      <c r="E102" t="s">
        <v>583</v>
      </c>
      <c r="H102" t="s">
        <v>465</v>
      </c>
      <c r="I102" t="s">
        <v>450</v>
      </c>
      <c r="J102" s="64">
        <v>0</v>
      </c>
      <c r="K102" s="64">
        <v>0</v>
      </c>
      <c r="L102" s="64">
        <v>0</v>
      </c>
      <c r="M102" s="64">
        <v>0</v>
      </c>
      <c r="N102" s="64">
        <v>0</v>
      </c>
      <c r="O102" s="64">
        <v>0</v>
      </c>
      <c r="P102" s="64">
        <v>0</v>
      </c>
      <c r="Q102" s="64">
        <v>0</v>
      </c>
      <c r="R102" s="64">
        <v>0</v>
      </c>
      <c r="S102" s="64">
        <v>0</v>
      </c>
      <c r="T102" s="64">
        <v>0</v>
      </c>
      <c r="U102" s="64">
        <v>0</v>
      </c>
      <c r="V102" s="64">
        <v>0</v>
      </c>
      <c r="W102" s="64">
        <v>0</v>
      </c>
      <c r="X102" s="64">
        <v>0</v>
      </c>
      <c r="Y102" s="64">
        <v>0</v>
      </c>
      <c r="Z102" s="64">
        <v>0</v>
      </c>
      <c r="AA102" s="64">
        <v>1</v>
      </c>
      <c r="AB102" s="64">
        <v>1</v>
      </c>
      <c r="AC102" s="64">
        <v>0</v>
      </c>
      <c r="AD102" s="64">
        <v>0</v>
      </c>
      <c r="AE102" s="64">
        <v>0</v>
      </c>
      <c r="AF102" s="64">
        <v>0</v>
      </c>
      <c r="AG102" s="64">
        <v>0</v>
      </c>
      <c r="AH102" s="64">
        <v>0</v>
      </c>
      <c r="AI102" s="64">
        <f>IF($H102=Table5[[#Headers],[Industrial Bio waste Boiler]],1,0)</f>
        <v>0</v>
      </c>
      <c r="AJ102" s="64">
        <f>IF($H102=Table5[[#Headers],[Industrial Bio waste CHP]],1,0)</f>
        <v>0</v>
      </c>
      <c r="AK102" s="64">
        <f>IF($H102=Table5[[#Headers],[Industrial Bio waste Furnace]],1,0)</f>
        <v>0</v>
      </c>
      <c r="AL102" s="64">
        <f>IF($H102=Table5[[#Headers],[Industrial Bio waste Cement/Lime Kiln]],1,0)</f>
        <v>0</v>
      </c>
      <c r="AM102" s="64">
        <f>IF($H102=Table5[[#Headers],[Industrial Bio waste Dryer]],1,0)</f>
        <v>0</v>
      </c>
      <c r="AN102" s="64">
        <f>IF($H102=Table5[[#Headers],[Industrial Bio waste Other Kiln]],1,0)</f>
        <v>0</v>
      </c>
      <c r="AO102" s="64">
        <f>IF($H102=Table5[[#Headers],[Industrial Bio waste Oven]],1,0)</f>
        <v>0</v>
      </c>
      <c r="AP102" s="64">
        <f>IF($H102=Table5[[#Headers],[Industrial Non-bio waste Boiler]],1,0)</f>
        <v>0</v>
      </c>
      <c r="AQ102" s="64">
        <f>IF($H102=Table5[[#Headers],[Industrial Non-bio waste CHP]],1,0)</f>
        <v>0</v>
      </c>
      <c r="AR102" s="64">
        <f>IF($H102=Table5[[#Headers],[Industrial Non-bio waste Furnace]],1,0)</f>
        <v>0</v>
      </c>
      <c r="AS102" s="64">
        <f>IF($H102=Table5[[#Headers],[Industrial Non-bio waste Cement/Lime Kiln]],1,0)</f>
        <v>0</v>
      </c>
      <c r="AT102" s="64">
        <f>IF($H102=Table5[[#Headers],[Industrial Non-bio waste Dryer]],1,0)</f>
        <v>0</v>
      </c>
      <c r="AU102" s="64">
        <f>IF($H102=Table5[[#Headers],[Industrial Non-bio waste Other Kiln]],1,0)</f>
        <v>0</v>
      </c>
      <c r="AV102" s="64">
        <f>IF($H102=Table5[[#Headers],[Industrial Non-bio waste Oven]],1,0)</f>
        <v>0</v>
      </c>
      <c r="AW102" s="64">
        <f>IF($H102=Table5[[#Headers],[Industrial Bio fuel Boiler]],1,0)</f>
        <v>0</v>
      </c>
      <c r="AX102" s="64">
        <f>IF($H102=Table5[[#Headers],[Industrial Bio fuel CHP]],1,0)</f>
        <v>0</v>
      </c>
      <c r="AY102" s="64">
        <f>IF($H102=Table5[[#Headers],[Industrial Bio fuel Furnace]],1,0)</f>
        <v>0</v>
      </c>
      <c r="AZ102" s="64">
        <f>IF($H102=Table5[[#Headers],[Industrial Bio fuel Cement/Lime Kiln]],1,0)</f>
        <v>0</v>
      </c>
      <c r="BA102" s="64">
        <f>IF($H102=Table5[[#Headers],[Industrial Bio fuel Dryer]],1,0)</f>
        <v>1</v>
      </c>
      <c r="BB102" s="64">
        <f>IF($H102=Table5[[#Headers],[Industrial Bio fuel Other Kiln]],1,0)</f>
        <v>0</v>
      </c>
      <c r="BC102" s="64">
        <f>IF($H102=Table5[[#Headers],[Industrial Bio fuel Oven]],1,0)</f>
        <v>0</v>
      </c>
      <c r="BD102" s="64">
        <f>IF($H102=Table5[[#Headers],[Industrial Solid Fuels Boiler]],1,0)</f>
        <v>0</v>
      </c>
      <c r="BE102" s="64">
        <f>IF($H102=Table5[[#Headers],[Industrial Solid Fuels CHP]],1,0)</f>
        <v>0</v>
      </c>
      <c r="BF102" s="64">
        <f>IF($H102=Table5[[#Headers],[Industrial Solid Fuels Furnace]],1,0)</f>
        <v>0</v>
      </c>
      <c r="BG102" s="64">
        <f>IF($H102=Table5[[#Headers],[Industrial Solid Fuels Cement/Lime Kiln]],1,0)</f>
        <v>0</v>
      </c>
      <c r="BH102" s="64">
        <f>IF($H102=Table5[[#Headers],[Industrial Solid Fuels Dryer]],1,0)</f>
        <v>0</v>
      </c>
      <c r="BI102" s="64">
        <f>IF($H102=Table5[[#Headers],[Industrial Solid Fuels Other Kiln]],1,0)</f>
        <v>0</v>
      </c>
      <c r="BJ102" s="64">
        <f>IF($H102=Table5[[#Headers],[Industrial Solid Fuels Oven]],1,0)</f>
        <v>0</v>
      </c>
      <c r="BK102" s="64">
        <f>IF($H102=Table5[[#Headers],[Industrial Oil Boiler]],1,0)</f>
        <v>0</v>
      </c>
      <c r="BL102" s="64">
        <f>IF($H102=Table5[[#Headers],[Industrial Oil CHP]],1,0)</f>
        <v>0</v>
      </c>
      <c r="BM102" s="64">
        <f>IF($H102=Table5[[#Headers],[Industrial Oil Furnace]],1,0)</f>
        <v>0</v>
      </c>
      <c r="BN102" s="64">
        <f>IF($H102=Table5[[#Headers],[Industrial Oil Cement/Lime Kiln]],1,0)</f>
        <v>0</v>
      </c>
      <c r="BO102" s="64">
        <f>IF($H102=Table5[[#Headers],[Industrial Oil Dryer]],1,0)</f>
        <v>0</v>
      </c>
      <c r="BP102" s="64">
        <f>IF($H102=Table5[[#Headers],[Industrial Oil Other Kiln]],1,0)</f>
        <v>0</v>
      </c>
      <c r="BQ102" s="64">
        <f>IF($H102=Table5[[#Headers],[Industrial Oil Oven]],1,0)</f>
        <v>0</v>
      </c>
      <c r="BR102" s="64">
        <f>IF($H102=Table5[[#Headers],[Industrial Gas Boiler]],1,0)</f>
        <v>0</v>
      </c>
      <c r="BS102" s="64">
        <f>IF($H102=Table5[[#Headers],[Industrial Gas CHP]],1,0)</f>
        <v>0</v>
      </c>
      <c r="BT102" s="64">
        <f>IF($H102=Table5[[#Headers],[Industrial Gas Furnace]],1,0)</f>
        <v>0</v>
      </c>
      <c r="BU102" s="64">
        <f>IF($H102=Table5[[#Headers],[Industrial Gas Cement/Lime Kiln]],1,0)</f>
        <v>0</v>
      </c>
      <c r="BV102" s="64">
        <f>IF($H102=Table5[[#Headers],[Industrial Gas Dryer]],1,0)</f>
        <v>0</v>
      </c>
      <c r="BW102" s="64">
        <f>IF($H102=Table5[[#Headers],[Industrial Gas Other Kiln]],1,0)</f>
        <v>0</v>
      </c>
      <c r="BX102" s="64">
        <f>IF($H102=Table5[[#Headers],[Industrial Gas Oven]],1,0)</f>
        <v>0</v>
      </c>
    </row>
    <row r="103" spans="2:78" x14ac:dyDescent="0.25">
      <c r="B103">
        <v>379</v>
      </c>
      <c r="C103" t="s">
        <v>453</v>
      </c>
      <c r="D103" t="s">
        <v>591</v>
      </c>
      <c r="E103" t="s">
        <v>583</v>
      </c>
      <c r="H103" t="s">
        <v>449</v>
      </c>
      <c r="I103" t="s">
        <v>450</v>
      </c>
      <c r="J103" s="64">
        <v>0</v>
      </c>
      <c r="K103" s="64">
        <v>0</v>
      </c>
      <c r="L103" s="64">
        <v>0</v>
      </c>
      <c r="M103" s="64">
        <v>0</v>
      </c>
      <c r="N103" s="64">
        <v>0</v>
      </c>
      <c r="O103" s="64">
        <v>1</v>
      </c>
      <c r="P103" s="64">
        <v>1</v>
      </c>
      <c r="Q103" s="64">
        <v>1</v>
      </c>
      <c r="R103" s="64">
        <v>0.2</v>
      </c>
      <c r="S103" s="64">
        <v>0.125</v>
      </c>
      <c r="T103" s="64">
        <v>0</v>
      </c>
      <c r="U103" s="64">
        <v>0</v>
      </c>
      <c r="V103" s="64">
        <v>0</v>
      </c>
      <c r="W103" s="64">
        <v>0</v>
      </c>
      <c r="X103" s="64">
        <v>0</v>
      </c>
      <c r="Y103" s="64">
        <v>0</v>
      </c>
      <c r="Z103" s="64">
        <v>0</v>
      </c>
      <c r="AA103" s="64">
        <v>0</v>
      </c>
      <c r="AB103" s="64">
        <v>0</v>
      </c>
      <c r="AC103" s="64">
        <v>0</v>
      </c>
      <c r="AD103" s="64">
        <v>0</v>
      </c>
      <c r="AE103" s="64">
        <v>0</v>
      </c>
      <c r="AF103" s="64">
        <v>0</v>
      </c>
      <c r="AG103" s="64">
        <v>0</v>
      </c>
      <c r="AH103" s="64">
        <v>0</v>
      </c>
      <c r="AI103" s="64">
        <f>IF($H103=Table5[[#Headers],[Industrial Bio waste Boiler]],1,0)</f>
        <v>0</v>
      </c>
      <c r="AJ103" s="64">
        <f>IF($H103=Table5[[#Headers],[Industrial Bio waste CHP]],1,0)</f>
        <v>0</v>
      </c>
      <c r="AK103" s="64">
        <f>IF($H103=Table5[[#Headers],[Industrial Bio waste Furnace]],1,0)</f>
        <v>0</v>
      </c>
      <c r="AL103" s="64">
        <f>IF($H103=Table5[[#Headers],[Industrial Bio waste Cement/Lime Kiln]],1,0)</f>
        <v>0</v>
      </c>
      <c r="AM103" s="64">
        <f>IF($H103=Table5[[#Headers],[Industrial Bio waste Dryer]],1,0)</f>
        <v>0</v>
      </c>
      <c r="AN103" s="64">
        <f>IF($H103=Table5[[#Headers],[Industrial Bio waste Other Kiln]],1,0)</f>
        <v>0</v>
      </c>
      <c r="AO103" s="64">
        <f>IF($H103=Table5[[#Headers],[Industrial Bio waste Oven]],1,0)</f>
        <v>0</v>
      </c>
      <c r="AP103" s="64">
        <f>IF($H103=Table5[[#Headers],[Industrial Non-bio waste Boiler]],1,0)</f>
        <v>0</v>
      </c>
      <c r="AQ103" s="64">
        <f>IF($H103=Table5[[#Headers],[Industrial Non-bio waste CHP]],1,0)</f>
        <v>0</v>
      </c>
      <c r="AR103" s="64">
        <f>IF($H103=Table5[[#Headers],[Industrial Non-bio waste Furnace]],1,0)</f>
        <v>0</v>
      </c>
      <c r="AS103" s="64">
        <f>IF($H103=Table5[[#Headers],[Industrial Non-bio waste Cement/Lime Kiln]],1,0)</f>
        <v>0</v>
      </c>
      <c r="AT103" s="64">
        <f>IF($H103=Table5[[#Headers],[Industrial Non-bio waste Dryer]],1,0)</f>
        <v>0</v>
      </c>
      <c r="AU103" s="64">
        <f>IF($H103=Table5[[#Headers],[Industrial Non-bio waste Other Kiln]],1,0)</f>
        <v>0</v>
      </c>
      <c r="AV103" s="64">
        <f>IF($H103=Table5[[#Headers],[Industrial Non-bio waste Oven]],1,0)</f>
        <v>0</v>
      </c>
      <c r="AW103" s="64">
        <f>IF($H103=Table5[[#Headers],[Industrial Bio fuel Boiler]],1,0)</f>
        <v>1</v>
      </c>
      <c r="AX103" s="64">
        <f>IF($H103=Table5[[#Headers],[Industrial Bio fuel CHP]],1,0)</f>
        <v>0</v>
      </c>
      <c r="AY103" s="64">
        <f>IF($H103=Table5[[#Headers],[Industrial Bio fuel Furnace]],1,0)</f>
        <v>0</v>
      </c>
      <c r="AZ103" s="64">
        <f>IF($H103=Table5[[#Headers],[Industrial Bio fuel Cement/Lime Kiln]],1,0)</f>
        <v>0</v>
      </c>
      <c r="BA103" s="64">
        <f>IF($H103=Table5[[#Headers],[Industrial Bio fuel Dryer]],1,0)</f>
        <v>0</v>
      </c>
      <c r="BB103" s="64">
        <f>IF($H103=Table5[[#Headers],[Industrial Bio fuel Other Kiln]],1,0)</f>
        <v>0</v>
      </c>
      <c r="BC103" s="64">
        <f>IF($H103=Table5[[#Headers],[Industrial Bio fuel Oven]],1,0)</f>
        <v>0</v>
      </c>
      <c r="BD103" s="64">
        <f>IF($H103=Table5[[#Headers],[Industrial Solid Fuels Boiler]],1,0)</f>
        <v>0</v>
      </c>
      <c r="BE103" s="64">
        <f>IF($H103=Table5[[#Headers],[Industrial Solid Fuels CHP]],1,0)</f>
        <v>0</v>
      </c>
      <c r="BF103" s="64">
        <f>IF($H103=Table5[[#Headers],[Industrial Solid Fuels Furnace]],1,0)</f>
        <v>0</v>
      </c>
      <c r="BG103" s="64">
        <f>IF($H103=Table5[[#Headers],[Industrial Solid Fuels Cement/Lime Kiln]],1,0)</f>
        <v>0</v>
      </c>
      <c r="BH103" s="64">
        <f>IF($H103=Table5[[#Headers],[Industrial Solid Fuels Dryer]],1,0)</f>
        <v>0</v>
      </c>
      <c r="BI103" s="64">
        <f>IF($H103=Table5[[#Headers],[Industrial Solid Fuels Other Kiln]],1,0)</f>
        <v>0</v>
      </c>
      <c r="BJ103" s="64">
        <f>IF($H103=Table5[[#Headers],[Industrial Solid Fuels Oven]],1,0)</f>
        <v>0</v>
      </c>
      <c r="BK103" s="64">
        <f>IF($H103=Table5[[#Headers],[Industrial Oil Boiler]],1,0)</f>
        <v>0</v>
      </c>
      <c r="BL103" s="64">
        <f>IF($H103=Table5[[#Headers],[Industrial Oil CHP]],1,0)</f>
        <v>0</v>
      </c>
      <c r="BM103" s="64">
        <f>IF($H103=Table5[[#Headers],[Industrial Oil Furnace]],1,0)</f>
        <v>0</v>
      </c>
      <c r="BN103" s="64">
        <f>IF($H103=Table5[[#Headers],[Industrial Oil Cement/Lime Kiln]],1,0)</f>
        <v>0</v>
      </c>
      <c r="BO103" s="64">
        <f>IF($H103=Table5[[#Headers],[Industrial Oil Dryer]],1,0)</f>
        <v>0</v>
      </c>
      <c r="BP103" s="64">
        <f>IF($H103=Table5[[#Headers],[Industrial Oil Other Kiln]],1,0)</f>
        <v>0</v>
      </c>
      <c r="BQ103" s="64">
        <f>IF($H103=Table5[[#Headers],[Industrial Oil Oven]],1,0)</f>
        <v>0</v>
      </c>
      <c r="BR103" s="64">
        <f>IF($H103=Table5[[#Headers],[Industrial Gas Boiler]],1,0)</f>
        <v>0</v>
      </c>
      <c r="BS103" s="64">
        <f>IF($H103=Table5[[#Headers],[Industrial Gas CHP]],1,0)</f>
        <v>0</v>
      </c>
      <c r="BT103" s="64">
        <f>IF($H103=Table5[[#Headers],[Industrial Gas Furnace]],1,0)</f>
        <v>0</v>
      </c>
      <c r="BU103" s="64">
        <f>IF($H103=Table5[[#Headers],[Industrial Gas Cement/Lime Kiln]],1,0)</f>
        <v>0</v>
      </c>
      <c r="BV103" s="64">
        <f>IF($H103=Table5[[#Headers],[Industrial Gas Dryer]],1,0)</f>
        <v>0</v>
      </c>
      <c r="BW103" s="64">
        <f>IF($H103=Table5[[#Headers],[Industrial Gas Other Kiln]],1,0)</f>
        <v>0</v>
      </c>
      <c r="BX103" s="64">
        <f>IF($H103=Table5[[#Headers],[Industrial Gas Oven]],1,0)</f>
        <v>0</v>
      </c>
    </row>
    <row r="104" spans="2:78" x14ac:dyDescent="0.25">
      <c r="B104">
        <v>380</v>
      </c>
      <c r="C104" t="s">
        <v>453</v>
      </c>
      <c r="D104" t="s">
        <v>591</v>
      </c>
      <c r="E104" t="s">
        <v>583</v>
      </c>
      <c r="H104" t="s">
        <v>461</v>
      </c>
      <c r="I104" t="s">
        <v>450</v>
      </c>
      <c r="J104" s="64">
        <v>0</v>
      </c>
      <c r="K104" s="64">
        <v>0</v>
      </c>
      <c r="L104" s="64">
        <v>0</v>
      </c>
      <c r="M104" s="64">
        <v>0</v>
      </c>
      <c r="N104" s="64">
        <v>0</v>
      </c>
      <c r="O104" s="64">
        <v>0</v>
      </c>
      <c r="P104" s="64">
        <v>0</v>
      </c>
      <c r="Q104" s="64">
        <v>0</v>
      </c>
      <c r="R104" s="64">
        <v>0</v>
      </c>
      <c r="S104" s="64">
        <v>0</v>
      </c>
      <c r="T104" s="64">
        <v>1</v>
      </c>
      <c r="U104" s="64">
        <v>1</v>
      </c>
      <c r="V104" s="64">
        <v>1</v>
      </c>
      <c r="W104" s="64">
        <v>0</v>
      </c>
      <c r="X104" s="64">
        <v>0</v>
      </c>
      <c r="Y104" s="64">
        <v>0</v>
      </c>
      <c r="Z104" s="64">
        <v>0</v>
      </c>
      <c r="AA104" s="64">
        <v>0</v>
      </c>
      <c r="AB104" s="64">
        <v>0</v>
      </c>
      <c r="AC104" s="64">
        <v>0</v>
      </c>
      <c r="AD104" s="64">
        <v>0</v>
      </c>
      <c r="AE104" s="64">
        <v>0</v>
      </c>
      <c r="AF104" s="64">
        <v>0</v>
      </c>
      <c r="AG104" s="64">
        <v>0</v>
      </c>
      <c r="AH104" s="64">
        <v>0</v>
      </c>
      <c r="AI104" s="64">
        <f>IF($H104=Table5[[#Headers],[Industrial Bio waste Boiler]],1,0)</f>
        <v>0</v>
      </c>
      <c r="AJ104" s="64">
        <f>IF($H104=Table5[[#Headers],[Industrial Bio waste CHP]],1,0)</f>
        <v>0</v>
      </c>
      <c r="AK104" s="64">
        <f>IF($H104=Table5[[#Headers],[Industrial Bio waste Furnace]],1,0)</f>
        <v>0</v>
      </c>
      <c r="AL104" s="64">
        <f>IF($H104=Table5[[#Headers],[Industrial Bio waste Cement/Lime Kiln]],1,0)</f>
        <v>0</v>
      </c>
      <c r="AM104" s="64">
        <f>IF($H104=Table5[[#Headers],[Industrial Bio waste Dryer]],1,0)</f>
        <v>0</v>
      </c>
      <c r="AN104" s="64">
        <f>IF($H104=Table5[[#Headers],[Industrial Bio waste Other Kiln]],1,0)</f>
        <v>0</v>
      </c>
      <c r="AO104" s="64">
        <f>IF($H104=Table5[[#Headers],[Industrial Bio waste Oven]],1,0)</f>
        <v>0</v>
      </c>
      <c r="AP104" s="64">
        <f>IF($H104=Table5[[#Headers],[Industrial Non-bio waste Boiler]],1,0)</f>
        <v>0</v>
      </c>
      <c r="AQ104" s="64">
        <f>IF($H104=Table5[[#Headers],[Industrial Non-bio waste CHP]],1,0)</f>
        <v>0</v>
      </c>
      <c r="AR104" s="64">
        <f>IF($H104=Table5[[#Headers],[Industrial Non-bio waste Furnace]],1,0)</f>
        <v>0</v>
      </c>
      <c r="AS104" s="64">
        <f>IF($H104=Table5[[#Headers],[Industrial Non-bio waste Cement/Lime Kiln]],1,0)</f>
        <v>0</v>
      </c>
      <c r="AT104" s="64">
        <f>IF($H104=Table5[[#Headers],[Industrial Non-bio waste Dryer]],1,0)</f>
        <v>0</v>
      </c>
      <c r="AU104" s="64">
        <f>IF($H104=Table5[[#Headers],[Industrial Non-bio waste Other Kiln]],1,0)</f>
        <v>0</v>
      </c>
      <c r="AV104" s="64">
        <f>IF($H104=Table5[[#Headers],[Industrial Non-bio waste Oven]],1,0)</f>
        <v>0</v>
      </c>
      <c r="AW104" s="64">
        <f>IF($H104=Table5[[#Headers],[Industrial Bio fuel Boiler]],1,0)</f>
        <v>0</v>
      </c>
      <c r="AX104" s="64">
        <f>IF($H104=Table5[[#Headers],[Industrial Bio fuel CHP]],1,0)</f>
        <v>1</v>
      </c>
      <c r="AY104" s="64">
        <f>IF($H104=Table5[[#Headers],[Industrial Bio fuel Furnace]],1,0)</f>
        <v>0</v>
      </c>
      <c r="AZ104" s="64">
        <f>IF($H104=Table5[[#Headers],[Industrial Bio fuel Cement/Lime Kiln]],1,0)</f>
        <v>0</v>
      </c>
      <c r="BA104" s="64">
        <f>IF($H104=Table5[[#Headers],[Industrial Bio fuel Dryer]],1,0)</f>
        <v>0</v>
      </c>
      <c r="BB104" s="64">
        <f>IF($H104=Table5[[#Headers],[Industrial Bio fuel Other Kiln]],1,0)</f>
        <v>0</v>
      </c>
      <c r="BC104" s="64">
        <f>IF($H104=Table5[[#Headers],[Industrial Bio fuel Oven]],1,0)</f>
        <v>0</v>
      </c>
      <c r="BD104" s="64">
        <f>IF($H104=Table5[[#Headers],[Industrial Solid Fuels Boiler]],1,0)</f>
        <v>0</v>
      </c>
      <c r="BE104" s="64">
        <f>IF($H104=Table5[[#Headers],[Industrial Solid Fuels CHP]],1,0)</f>
        <v>0</v>
      </c>
      <c r="BF104" s="64">
        <f>IF($H104=Table5[[#Headers],[Industrial Solid Fuels Furnace]],1,0)</f>
        <v>0</v>
      </c>
      <c r="BG104" s="64">
        <f>IF($H104=Table5[[#Headers],[Industrial Solid Fuels Cement/Lime Kiln]],1,0)</f>
        <v>0</v>
      </c>
      <c r="BH104" s="64">
        <f>IF($H104=Table5[[#Headers],[Industrial Solid Fuels Dryer]],1,0)</f>
        <v>0</v>
      </c>
      <c r="BI104" s="64">
        <f>IF($H104=Table5[[#Headers],[Industrial Solid Fuels Other Kiln]],1,0)</f>
        <v>0</v>
      </c>
      <c r="BJ104" s="64">
        <f>IF($H104=Table5[[#Headers],[Industrial Solid Fuels Oven]],1,0)</f>
        <v>0</v>
      </c>
      <c r="BK104" s="64">
        <f>IF($H104=Table5[[#Headers],[Industrial Oil Boiler]],1,0)</f>
        <v>0</v>
      </c>
      <c r="BL104" s="64">
        <f>IF($H104=Table5[[#Headers],[Industrial Oil CHP]],1,0)</f>
        <v>0</v>
      </c>
      <c r="BM104" s="64">
        <f>IF($H104=Table5[[#Headers],[Industrial Oil Furnace]],1,0)</f>
        <v>0</v>
      </c>
      <c r="BN104" s="64">
        <f>IF($H104=Table5[[#Headers],[Industrial Oil Cement/Lime Kiln]],1,0)</f>
        <v>0</v>
      </c>
      <c r="BO104" s="64">
        <f>IF($H104=Table5[[#Headers],[Industrial Oil Dryer]],1,0)</f>
        <v>0</v>
      </c>
      <c r="BP104" s="64">
        <f>IF($H104=Table5[[#Headers],[Industrial Oil Other Kiln]],1,0)</f>
        <v>0</v>
      </c>
      <c r="BQ104" s="64">
        <f>IF($H104=Table5[[#Headers],[Industrial Oil Oven]],1,0)</f>
        <v>0</v>
      </c>
      <c r="BR104" s="64">
        <f>IF($H104=Table5[[#Headers],[Industrial Gas Boiler]],1,0)</f>
        <v>0</v>
      </c>
      <c r="BS104" s="64">
        <f>IF($H104=Table5[[#Headers],[Industrial Gas CHP]],1,0)</f>
        <v>0</v>
      </c>
      <c r="BT104" s="64">
        <f>IF($H104=Table5[[#Headers],[Industrial Gas Furnace]],1,0)</f>
        <v>0</v>
      </c>
      <c r="BU104" s="64">
        <f>IF($H104=Table5[[#Headers],[Industrial Gas Cement/Lime Kiln]],1,0)</f>
        <v>0</v>
      </c>
      <c r="BV104" s="64">
        <f>IF($H104=Table5[[#Headers],[Industrial Gas Dryer]],1,0)</f>
        <v>0</v>
      </c>
      <c r="BW104" s="64">
        <f>IF($H104=Table5[[#Headers],[Industrial Gas Other Kiln]],1,0)</f>
        <v>0</v>
      </c>
      <c r="BX104" s="64">
        <f>IF($H104=Table5[[#Headers],[Industrial Gas Oven]],1,0)</f>
        <v>0</v>
      </c>
    </row>
    <row r="105" spans="2:78" x14ac:dyDescent="0.25">
      <c r="B105">
        <v>381</v>
      </c>
      <c r="C105" t="s">
        <v>453</v>
      </c>
      <c r="D105" t="s">
        <v>591</v>
      </c>
      <c r="E105" t="s">
        <v>583</v>
      </c>
      <c r="H105" t="s">
        <v>474</v>
      </c>
      <c r="I105" t="s">
        <v>450</v>
      </c>
      <c r="J105" s="64">
        <v>0</v>
      </c>
      <c r="K105" s="64">
        <v>0</v>
      </c>
      <c r="L105" s="64">
        <v>0</v>
      </c>
      <c r="M105" s="64">
        <v>0</v>
      </c>
      <c r="N105" s="64">
        <v>0</v>
      </c>
      <c r="O105" s="64">
        <v>0</v>
      </c>
      <c r="P105" s="64">
        <v>0</v>
      </c>
      <c r="Q105" s="64">
        <v>0</v>
      </c>
      <c r="R105" s="64">
        <v>0</v>
      </c>
      <c r="S105" s="64">
        <v>0</v>
      </c>
      <c r="T105" s="64">
        <v>0</v>
      </c>
      <c r="U105" s="64">
        <v>0</v>
      </c>
      <c r="V105" s="64">
        <v>0</v>
      </c>
      <c r="W105" s="64">
        <v>1</v>
      </c>
      <c r="X105" s="64">
        <v>1</v>
      </c>
      <c r="Y105" s="64">
        <v>0</v>
      </c>
      <c r="Z105" s="64">
        <v>0</v>
      </c>
      <c r="AA105" s="64">
        <v>0</v>
      </c>
      <c r="AB105" s="64">
        <v>0</v>
      </c>
      <c r="AC105" s="64">
        <v>0</v>
      </c>
      <c r="AD105" s="64">
        <v>0</v>
      </c>
      <c r="AE105" s="64">
        <v>0</v>
      </c>
      <c r="AF105" s="64">
        <v>0</v>
      </c>
      <c r="AG105" s="64">
        <v>0</v>
      </c>
      <c r="AH105" s="64">
        <v>0</v>
      </c>
      <c r="AI105" s="64">
        <f>IF($H105=Table5[[#Headers],[Industrial Bio waste Boiler]],1,0)</f>
        <v>0</v>
      </c>
      <c r="AJ105" s="64">
        <f>IF($H105=Table5[[#Headers],[Industrial Bio waste CHP]],1,0)</f>
        <v>0</v>
      </c>
      <c r="AK105" s="64">
        <f>IF($H105=Table5[[#Headers],[Industrial Bio waste Furnace]],1,0)</f>
        <v>0</v>
      </c>
      <c r="AL105" s="64">
        <f>IF($H105=Table5[[#Headers],[Industrial Bio waste Cement/Lime Kiln]],1,0)</f>
        <v>0</v>
      </c>
      <c r="AM105" s="64">
        <f>IF($H105=Table5[[#Headers],[Industrial Bio waste Dryer]],1,0)</f>
        <v>0</v>
      </c>
      <c r="AN105" s="64">
        <f>IF($H105=Table5[[#Headers],[Industrial Bio waste Other Kiln]],1,0)</f>
        <v>0</v>
      </c>
      <c r="AO105" s="64">
        <f>IF($H105=Table5[[#Headers],[Industrial Bio waste Oven]],1,0)</f>
        <v>0</v>
      </c>
      <c r="AP105" s="64">
        <f>IF($H105=Table5[[#Headers],[Industrial Non-bio waste Boiler]],1,0)</f>
        <v>0</v>
      </c>
      <c r="AQ105" s="64">
        <f>IF($H105=Table5[[#Headers],[Industrial Non-bio waste CHP]],1,0)</f>
        <v>0</v>
      </c>
      <c r="AR105" s="64">
        <f>IF($H105=Table5[[#Headers],[Industrial Non-bio waste Furnace]],1,0)</f>
        <v>0</v>
      </c>
      <c r="AS105" s="64">
        <f>IF($H105=Table5[[#Headers],[Industrial Non-bio waste Cement/Lime Kiln]],1,0)</f>
        <v>0</v>
      </c>
      <c r="AT105" s="64">
        <f>IF($H105=Table5[[#Headers],[Industrial Non-bio waste Dryer]],1,0)</f>
        <v>0</v>
      </c>
      <c r="AU105" s="64">
        <f>IF($H105=Table5[[#Headers],[Industrial Non-bio waste Other Kiln]],1,0)</f>
        <v>0</v>
      </c>
      <c r="AV105" s="64">
        <f>IF($H105=Table5[[#Headers],[Industrial Non-bio waste Oven]],1,0)</f>
        <v>0</v>
      </c>
      <c r="AW105" s="64">
        <f>IF($H105=Table5[[#Headers],[Industrial Bio fuel Boiler]],1,0)</f>
        <v>0</v>
      </c>
      <c r="AX105" s="64">
        <f>IF($H105=Table5[[#Headers],[Industrial Bio fuel CHP]],1,0)</f>
        <v>0</v>
      </c>
      <c r="AY105" s="64">
        <f>IF($H105=Table5[[#Headers],[Industrial Bio fuel Furnace]],1,0)</f>
        <v>0</v>
      </c>
      <c r="AZ105" s="64">
        <f>IF($H105=Table5[[#Headers],[Industrial Bio fuel Cement/Lime Kiln]],1,0)</f>
        <v>0</v>
      </c>
      <c r="BA105" s="64">
        <f>IF($H105=Table5[[#Headers],[Industrial Bio fuel Dryer]],1,0)</f>
        <v>0</v>
      </c>
      <c r="BB105" s="64">
        <f>IF($H105=Table5[[#Headers],[Industrial Bio fuel Other Kiln]],1,0)</f>
        <v>0</v>
      </c>
      <c r="BC105" s="64">
        <f>IF($H105=Table5[[#Headers],[Industrial Bio fuel Oven]],1,0)</f>
        <v>1</v>
      </c>
      <c r="BD105" s="64">
        <f>IF($H105=Table5[[#Headers],[Industrial Solid Fuels Boiler]],1,0)</f>
        <v>0</v>
      </c>
      <c r="BE105" s="64">
        <f>IF($H105=Table5[[#Headers],[Industrial Solid Fuels CHP]],1,0)</f>
        <v>0</v>
      </c>
      <c r="BF105" s="64">
        <f>IF($H105=Table5[[#Headers],[Industrial Solid Fuels Furnace]],1,0)</f>
        <v>0</v>
      </c>
      <c r="BG105" s="64">
        <f>IF($H105=Table5[[#Headers],[Industrial Solid Fuels Cement/Lime Kiln]],1,0)</f>
        <v>0</v>
      </c>
      <c r="BH105" s="64">
        <f>IF($H105=Table5[[#Headers],[Industrial Solid Fuels Dryer]],1,0)</f>
        <v>0</v>
      </c>
      <c r="BI105" s="64">
        <f>IF($H105=Table5[[#Headers],[Industrial Solid Fuels Other Kiln]],1,0)</f>
        <v>0</v>
      </c>
      <c r="BJ105" s="64">
        <f>IF($H105=Table5[[#Headers],[Industrial Solid Fuels Oven]],1,0)</f>
        <v>0</v>
      </c>
      <c r="BK105" s="64">
        <f>IF($H105=Table5[[#Headers],[Industrial Oil Boiler]],1,0)</f>
        <v>0</v>
      </c>
      <c r="BL105" s="64">
        <f>IF($H105=Table5[[#Headers],[Industrial Oil CHP]],1,0)</f>
        <v>0</v>
      </c>
      <c r="BM105" s="64">
        <f>IF($H105=Table5[[#Headers],[Industrial Oil Furnace]],1,0)</f>
        <v>0</v>
      </c>
      <c r="BN105" s="64">
        <f>IF($H105=Table5[[#Headers],[Industrial Oil Cement/Lime Kiln]],1,0)</f>
        <v>0</v>
      </c>
      <c r="BO105" s="64">
        <f>IF($H105=Table5[[#Headers],[Industrial Oil Dryer]],1,0)</f>
        <v>0</v>
      </c>
      <c r="BP105" s="64">
        <f>IF($H105=Table5[[#Headers],[Industrial Oil Other Kiln]],1,0)</f>
        <v>0</v>
      </c>
      <c r="BQ105" s="64">
        <f>IF($H105=Table5[[#Headers],[Industrial Oil Oven]],1,0)</f>
        <v>0</v>
      </c>
      <c r="BR105" s="64">
        <f>IF($H105=Table5[[#Headers],[Industrial Gas Boiler]],1,0)</f>
        <v>0</v>
      </c>
      <c r="BS105" s="64">
        <f>IF($H105=Table5[[#Headers],[Industrial Gas CHP]],1,0)</f>
        <v>0</v>
      </c>
      <c r="BT105" s="64">
        <f>IF($H105=Table5[[#Headers],[Industrial Gas Furnace]],1,0)</f>
        <v>0</v>
      </c>
      <c r="BU105" s="64">
        <f>IF($H105=Table5[[#Headers],[Industrial Gas Cement/Lime Kiln]],1,0)</f>
        <v>0</v>
      </c>
      <c r="BV105" s="64">
        <f>IF($H105=Table5[[#Headers],[Industrial Gas Dryer]],1,0)</f>
        <v>0</v>
      </c>
      <c r="BW105" s="64">
        <f>IF($H105=Table5[[#Headers],[Industrial Gas Other Kiln]],1,0)</f>
        <v>0</v>
      </c>
      <c r="BX105" s="64">
        <f>IF($H105=Table5[[#Headers],[Industrial Gas Oven]],1,0)</f>
        <v>0</v>
      </c>
    </row>
    <row r="106" spans="2:78" x14ac:dyDescent="0.25">
      <c r="B106">
        <v>382</v>
      </c>
      <c r="C106" t="s">
        <v>453</v>
      </c>
      <c r="D106" t="s">
        <v>591</v>
      </c>
      <c r="E106" t="s">
        <v>583</v>
      </c>
      <c r="H106" t="s">
        <v>467</v>
      </c>
      <c r="I106" t="s">
        <v>450</v>
      </c>
      <c r="J106" s="64">
        <v>0</v>
      </c>
      <c r="K106" s="64">
        <v>0</v>
      </c>
      <c r="L106" s="64">
        <v>0</v>
      </c>
      <c r="M106" s="64">
        <v>0</v>
      </c>
      <c r="N106" s="64">
        <v>0</v>
      </c>
      <c r="O106" s="64">
        <v>0</v>
      </c>
      <c r="P106" s="64">
        <v>0</v>
      </c>
      <c r="Q106" s="64">
        <v>0</v>
      </c>
      <c r="R106" s="64">
        <v>0</v>
      </c>
      <c r="S106" s="64">
        <v>0</v>
      </c>
      <c r="T106" s="64">
        <v>0</v>
      </c>
      <c r="U106" s="64">
        <v>0</v>
      </c>
      <c r="V106" s="64">
        <v>0</v>
      </c>
      <c r="W106" s="64">
        <v>0</v>
      </c>
      <c r="X106" s="64">
        <v>0</v>
      </c>
      <c r="Y106" s="64">
        <v>1</v>
      </c>
      <c r="Z106" s="64">
        <v>0</v>
      </c>
      <c r="AA106" s="64">
        <v>0</v>
      </c>
      <c r="AB106" s="64">
        <v>0</v>
      </c>
      <c r="AC106" s="64">
        <v>0</v>
      </c>
      <c r="AD106" s="64">
        <v>0</v>
      </c>
      <c r="AE106" s="64">
        <v>0</v>
      </c>
      <c r="AF106" s="64">
        <v>0</v>
      </c>
      <c r="AG106" s="64">
        <v>0</v>
      </c>
      <c r="AH106" s="64">
        <v>0</v>
      </c>
      <c r="AI106" s="64">
        <f>IF($H106=Table5[[#Headers],[Industrial Bio waste Boiler]],1,0)</f>
        <v>0</v>
      </c>
      <c r="AJ106" s="64">
        <f>IF($H106=Table5[[#Headers],[Industrial Bio waste CHP]],1,0)</f>
        <v>0</v>
      </c>
      <c r="AK106" s="64">
        <f>IF($H106=Table5[[#Headers],[Industrial Bio waste Furnace]],1,0)</f>
        <v>0</v>
      </c>
      <c r="AL106" s="64">
        <f>IF($H106=Table5[[#Headers],[Industrial Bio waste Cement/Lime Kiln]],1,0)</f>
        <v>0</v>
      </c>
      <c r="AM106" s="64">
        <f>IF($H106=Table5[[#Headers],[Industrial Bio waste Dryer]],1,0)</f>
        <v>0</v>
      </c>
      <c r="AN106" s="64">
        <f>IF($H106=Table5[[#Headers],[Industrial Bio waste Other Kiln]],1,0)</f>
        <v>0</v>
      </c>
      <c r="AO106" s="64">
        <f>IF($H106=Table5[[#Headers],[Industrial Bio waste Oven]],1,0)</f>
        <v>0</v>
      </c>
      <c r="AP106" s="64">
        <f>IF($H106=Table5[[#Headers],[Industrial Non-bio waste Boiler]],1,0)</f>
        <v>0</v>
      </c>
      <c r="AQ106" s="64">
        <f>IF($H106=Table5[[#Headers],[Industrial Non-bio waste CHP]],1,0)</f>
        <v>0</v>
      </c>
      <c r="AR106" s="64">
        <f>IF($H106=Table5[[#Headers],[Industrial Non-bio waste Furnace]],1,0)</f>
        <v>0</v>
      </c>
      <c r="AS106" s="64">
        <f>IF($H106=Table5[[#Headers],[Industrial Non-bio waste Cement/Lime Kiln]],1,0)</f>
        <v>0</v>
      </c>
      <c r="AT106" s="64">
        <f>IF($H106=Table5[[#Headers],[Industrial Non-bio waste Dryer]],1,0)</f>
        <v>0</v>
      </c>
      <c r="AU106" s="64">
        <f>IF($H106=Table5[[#Headers],[Industrial Non-bio waste Other Kiln]],1,0)</f>
        <v>0</v>
      </c>
      <c r="AV106" s="64">
        <f>IF($H106=Table5[[#Headers],[Industrial Non-bio waste Oven]],1,0)</f>
        <v>0</v>
      </c>
      <c r="AW106" s="64">
        <f>IF($H106=Table5[[#Headers],[Industrial Bio fuel Boiler]],1,0)</f>
        <v>0</v>
      </c>
      <c r="AX106" s="64">
        <f>IF($H106=Table5[[#Headers],[Industrial Bio fuel CHP]],1,0)</f>
        <v>0</v>
      </c>
      <c r="AY106" s="64">
        <f>IF($H106=Table5[[#Headers],[Industrial Bio fuel Furnace]],1,0)</f>
        <v>1</v>
      </c>
      <c r="AZ106" s="64">
        <f>IF($H106=Table5[[#Headers],[Industrial Bio fuel Cement/Lime Kiln]],1,0)</f>
        <v>0</v>
      </c>
      <c r="BA106" s="64">
        <f>IF($H106=Table5[[#Headers],[Industrial Bio fuel Dryer]],1,0)</f>
        <v>0</v>
      </c>
      <c r="BB106" s="64">
        <f>IF($H106=Table5[[#Headers],[Industrial Bio fuel Other Kiln]],1,0)</f>
        <v>0</v>
      </c>
      <c r="BC106" s="64">
        <f>IF($H106=Table5[[#Headers],[Industrial Bio fuel Oven]],1,0)</f>
        <v>0</v>
      </c>
      <c r="BD106" s="64">
        <f>IF($H106=Table5[[#Headers],[Industrial Solid Fuels Boiler]],1,0)</f>
        <v>0</v>
      </c>
      <c r="BE106" s="64">
        <f>IF($H106=Table5[[#Headers],[Industrial Solid Fuels CHP]],1,0)</f>
        <v>0</v>
      </c>
      <c r="BF106" s="64">
        <f>IF($H106=Table5[[#Headers],[Industrial Solid Fuels Furnace]],1,0)</f>
        <v>0</v>
      </c>
      <c r="BG106" s="64">
        <f>IF($H106=Table5[[#Headers],[Industrial Solid Fuels Cement/Lime Kiln]],1,0)</f>
        <v>0</v>
      </c>
      <c r="BH106" s="64">
        <f>IF($H106=Table5[[#Headers],[Industrial Solid Fuels Dryer]],1,0)</f>
        <v>0</v>
      </c>
      <c r="BI106" s="64">
        <f>IF($H106=Table5[[#Headers],[Industrial Solid Fuels Other Kiln]],1,0)</f>
        <v>0</v>
      </c>
      <c r="BJ106" s="64">
        <f>IF($H106=Table5[[#Headers],[Industrial Solid Fuels Oven]],1,0)</f>
        <v>0</v>
      </c>
      <c r="BK106" s="64">
        <f>IF($H106=Table5[[#Headers],[Industrial Oil Boiler]],1,0)</f>
        <v>0</v>
      </c>
      <c r="BL106" s="64">
        <f>IF($H106=Table5[[#Headers],[Industrial Oil CHP]],1,0)</f>
        <v>0</v>
      </c>
      <c r="BM106" s="64">
        <f>IF($H106=Table5[[#Headers],[Industrial Oil Furnace]],1,0)</f>
        <v>0</v>
      </c>
      <c r="BN106" s="64">
        <f>IF($H106=Table5[[#Headers],[Industrial Oil Cement/Lime Kiln]],1,0)</f>
        <v>0</v>
      </c>
      <c r="BO106" s="64">
        <f>IF($H106=Table5[[#Headers],[Industrial Oil Dryer]],1,0)</f>
        <v>0</v>
      </c>
      <c r="BP106" s="64">
        <f>IF($H106=Table5[[#Headers],[Industrial Oil Other Kiln]],1,0)</f>
        <v>0</v>
      </c>
      <c r="BQ106" s="64">
        <f>IF($H106=Table5[[#Headers],[Industrial Oil Oven]],1,0)</f>
        <v>0</v>
      </c>
      <c r="BR106" s="64">
        <f>IF($H106=Table5[[#Headers],[Industrial Gas Boiler]],1,0)</f>
        <v>0</v>
      </c>
      <c r="BS106" s="64">
        <f>IF($H106=Table5[[#Headers],[Industrial Gas CHP]],1,0)</f>
        <v>0</v>
      </c>
      <c r="BT106" s="64">
        <f>IF($H106=Table5[[#Headers],[Industrial Gas Furnace]],1,0)</f>
        <v>0</v>
      </c>
      <c r="BU106" s="64">
        <f>IF($H106=Table5[[#Headers],[Industrial Gas Cement/Lime Kiln]],1,0)</f>
        <v>0</v>
      </c>
      <c r="BV106" s="64">
        <f>IF($H106=Table5[[#Headers],[Industrial Gas Dryer]],1,0)</f>
        <v>0</v>
      </c>
      <c r="BW106" s="64">
        <f>IF($H106=Table5[[#Headers],[Industrial Gas Other Kiln]],1,0)</f>
        <v>0</v>
      </c>
      <c r="BX106" s="64">
        <f>IF($H106=Table5[[#Headers],[Industrial Gas Oven]],1,0)</f>
        <v>0</v>
      </c>
    </row>
    <row r="107" spans="2:78" x14ac:dyDescent="0.25">
      <c r="B107">
        <v>383</v>
      </c>
      <c r="C107" t="s">
        <v>453</v>
      </c>
      <c r="D107" t="s">
        <v>591</v>
      </c>
      <c r="E107" t="s">
        <v>583</v>
      </c>
      <c r="H107" t="s">
        <v>465</v>
      </c>
      <c r="I107" t="s">
        <v>450</v>
      </c>
      <c r="J107" s="64">
        <v>0</v>
      </c>
      <c r="K107" s="64">
        <v>0</v>
      </c>
      <c r="L107" s="64">
        <v>0</v>
      </c>
      <c r="M107" s="64">
        <v>0</v>
      </c>
      <c r="N107" s="64">
        <v>0</v>
      </c>
      <c r="O107" s="64">
        <v>0</v>
      </c>
      <c r="P107" s="64">
        <v>0</v>
      </c>
      <c r="Q107" s="64">
        <v>0</v>
      </c>
      <c r="R107" s="64">
        <v>0</v>
      </c>
      <c r="S107" s="64">
        <v>0</v>
      </c>
      <c r="T107" s="64">
        <v>0</v>
      </c>
      <c r="U107" s="64">
        <v>0</v>
      </c>
      <c r="V107" s="64">
        <v>0</v>
      </c>
      <c r="W107" s="64">
        <v>0</v>
      </c>
      <c r="X107" s="64">
        <v>0</v>
      </c>
      <c r="Y107" s="64">
        <v>0</v>
      </c>
      <c r="Z107" s="64">
        <v>0</v>
      </c>
      <c r="AA107" s="64">
        <v>1</v>
      </c>
      <c r="AB107" s="64">
        <v>1</v>
      </c>
      <c r="AC107" s="64">
        <v>0</v>
      </c>
      <c r="AD107" s="64">
        <v>0</v>
      </c>
      <c r="AE107" s="64">
        <v>0</v>
      </c>
      <c r="AF107" s="64">
        <v>0</v>
      </c>
      <c r="AG107" s="64">
        <v>0</v>
      </c>
      <c r="AH107" s="64">
        <v>0</v>
      </c>
      <c r="AI107" s="64">
        <f>IF($H107=Table5[[#Headers],[Industrial Bio waste Boiler]],1,0)</f>
        <v>0</v>
      </c>
      <c r="AJ107" s="64">
        <f>IF($H107=Table5[[#Headers],[Industrial Bio waste CHP]],1,0)</f>
        <v>0</v>
      </c>
      <c r="AK107" s="64">
        <f>IF($H107=Table5[[#Headers],[Industrial Bio waste Furnace]],1,0)</f>
        <v>0</v>
      </c>
      <c r="AL107" s="64">
        <f>IF($H107=Table5[[#Headers],[Industrial Bio waste Cement/Lime Kiln]],1,0)</f>
        <v>0</v>
      </c>
      <c r="AM107" s="64">
        <f>IF($H107=Table5[[#Headers],[Industrial Bio waste Dryer]],1,0)</f>
        <v>0</v>
      </c>
      <c r="AN107" s="64">
        <f>IF($H107=Table5[[#Headers],[Industrial Bio waste Other Kiln]],1,0)</f>
        <v>0</v>
      </c>
      <c r="AO107" s="64">
        <f>IF($H107=Table5[[#Headers],[Industrial Bio waste Oven]],1,0)</f>
        <v>0</v>
      </c>
      <c r="AP107" s="64">
        <f>IF($H107=Table5[[#Headers],[Industrial Non-bio waste Boiler]],1,0)</f>
        <v>0</v>
      </c>
      <c r="AQ107" s="64">
        <f>IF($H107=Table5[[#Headers],[Industrial Non-bio waste CHP]],1,0)</f>
        <v>0</v>
      </c>
      <c r="AR107" s="64">
        <f>IF($H107=Table5[[#Headers],[Industrial Non-bio waste Furnace]],1,0)</f>
        <v>0</v>
      </c>
      <c r="AS107" s="64">
        <f>IF($H107=Table5[[#Headers],[Industrial Non-bio waste Cement/Lime Kiln]],1,0)</f>
        <v>0</v>
      </c>
      <c r="AT107" s="64">
        <f>IF($H107=Table5[[#Headers],[Industrial Non-bio waste Dryer]],1,0)</f>
        <v>0</v>
      </c>
      <c r="AU107" s="64">
        <f>IF($H107=Table5[[#Headers],[Industrial Non-bio waste Other Kiln]],1,0)</f>
        <v>0</v>
      </c>
      <c r="AV107" s="64">
        <f>IF($H107=Table5[[#Headers],[Industrial Non-bio waste Oven]],1,0)</f>
        <v>0</v>
      </c>
      <c r="AW107" s="64">
        <f>IF($H107=Table5[[#Headers],[Industrial Bio fuel Boiler]],1,0)</f>
        <v>0</v>
      </c>
      <c r="AX107" s="64">
        <f>IF($H107=Table5[[#Headers],[Industrial Bio fuel CHP]],1,0)</f>
        <v>0</v>
      </c>
      <c r="AY107" s="64">
        <f>IF($H107=Table5[[#Headers],[Industrial Bio fuel Furnace]],1,0)</f>
        <v>0</v>
      </c>
      <c r="AZ107" s="64">
        <f>IF($H107=Table5[[#Headers],[Industrial Bio fuel Cement/Lime Kiln]],1,0)</f>
        <v>0</v>
      </c>
      <c r="BA107" s="64">
        <f>IF($H107=Table5[[#Headers],[Industrial Bio fuel Dryer]],1,0)</f>
        <v>1</v>
      </c>
      <c r="BB107" s="64">
        <f>IF($H107=Table5[[#Headers],[Industrial Bio fuel Other Kiln]],1,0)</f>
        <v>0</v>
      </c>
      <c r="BC107" s="64">
        <f>IF($H107=Table5[[#Headers],[Industrial Bio fuel Oven]],1,0)</f>
        <v>0</v>
      </c>
      <c r="BD107" s="64">
        <f>IF($H107=Table5[[#Headers],[Industrial Solid Fuels Boiler]],1,0)</f>
        <v>0</v>
      </c>
      <c r="BE107" s="64">
        <f>IF($H107=Table5[[#Headers],[Industrial Solid Fuels CHP]],1,0)</f>
        <v>0</v>
      </c>
      <c r="BF107" s="64">
        <f>IF($H107=Table5[[#Headers],[Industrial Solid Fuels Furnace]],1,0)</f>
        <v>0</v>
      </c>
      <c r="BG107" s="64">
        <f>IF($H107=Table5[[#Headers],[Industrial Solid Fuels Cement/Lime Kiln]],1,0)</f>
        <v>0</v>
      </c>
      <c r="BH107" s="64">
        <f>IF($H107=Table5[[#Headers],[Industrial Solid Fuels Dryer]],1,0)</f>
        <v>0</v>
      </c>
      <c r="BI107" s="64">
        <f>IF($H107=Table5[[#Headers],[Industrial Solid Fuels Other Kiln]],1,0)</f>
        <v>0</v>
      </c>
      <c r="BJ107" s="64">
        <f>IF($H107=Table5[[#Headers],[Industrial Solid Fuels Oven]],1,0)</f>
        <v>0</v>
      </c>
      <c r="BK107" s="64">
        <f>IF($H107=Table5[[#Headers],[Industrial Oil Boiler]],1,0)</f>
        <v>0</v>
      </c>
      <c r="BL107" s="64">
        <f>IF($H107=Table5[[#Headers],[Industrial Oil CHP]],1,0)</f>
        <v>0</v>
      </c>
      <c r="BM107" s="64">
        <f>IF($H107=Table5[[#Headers],[Industrial Oil Furnace]],1,0)</f>
        <v>0</v>
      </c>
      <c r="BN107" s="64">
        <f>IF($H107=Table5[[#Headers],[Industrial Oil Cement/Lime Kiln]],1,0)</f>
        <v>0</v>
      </c>
      <c r="BO107" s="64">
        <f>IF($H107=Table5[[#Headers],[Industrial Oil Dryer]],1,0)</f>
        <v>0</v>
      </c>
      <c r="BP107" s="64">
        <f>IF($H107=Table5[[#Headers],[Industrial Oil Other Kiln]],1,0)</f>
        <v>0</v>
      </c>
      <c r="BQ107" s="64">
        <f>IF($H107=Table5[[#Headers],[Industrial Oil Oven]],1,0)</f>
        <v>0</v>
      </c>
      <c r="BR107" s="64">
        <f>IF($H107=Table5[[#Headers],[Industrial Gas Boiler]],1,0)</f>
        <v>0</v>
      </c>
      <c r="BS107" s="64">
        <f>IF($H107=Table5[[#Headers],[Industrial Gas CHP]],1,0)</f>
        <v>0</v>
      </c>
      <c r="BT107" s="64">
        <f>IF($H107=Table5[[#Headers],[Industrial Gas Furnace]],1,0)</f>
        <v>0</v>
      </c>
      <c r="BU107" s="64">
        <f>IF($H107=Table5[[#Headers],[Industrial Gas Cement/Lime Kiln]],1,0)</f>
        <v>0</v>
      </c>
      <c r="BV107" s="64">
        <f>IF($H107=Table5[[#Headers],[Industrial Gas Dryer]],1,0)</f>
        <v>0</v>
      </c>
      <c r="BW107" s="64">
        <f>IF($H107=Table5[[#Headers],[Industrial Gas Other Kiln]],1,0)</f>
        <v>0</v>
      </c>
      <c r="BX107" s="64">
        <f>IF($H107=Table5[[#Headers],[Industrial Gas Oven]],1,0)</f>
        <v>0</v>
      </c>
    </row>
    <row r="108" spans="2:78" x14ac:dyDescent="0.25">
      <c r="B108">
        <v>384</v>
      </c>
      <c r="C108" t="s">
        <v>453</v>
      </c>
      <c r="D108" t="s">
        <v>582</v>
      </c>
      <c r="E108" t="s">
        <v>583</v>
      </c>
      <c r="H108" t="s">
        <v>550</v>
      </c>
      <c r="I108" t="s">
        <v>517</v>
      </c>
      <c r="J108" s="64">
        <v>0</v>
      </c>
      <c r="K108" s="64">
        <v>0</v>
      </c>
      <c r="L108" s="64">
        <v>0</v>
      </c>
      <c r="M108" s="64">
        <v>0</v>
      </c>
      <c r="N108" s="64">
        <v>0</v>
      </c>
      <c r="O108" s="64">
        <v>1</v>
      </c>
      <c r="P108" s="64">
        <v>1</v>
      </c>
      <c r="Q108" s="64">
        <v>1</v>
      </c>
      <c r="R108" s="64">
        <v>0</v>
      </c>
      <c r="S108" s="64">
        <v>0.125</v>
      </c>
      <c r="T108" s="64">
        <v>0</v>
      </c>
      <c r="U108" s="64">
        <v>0</v>
      </c>
      <c r="V108" s="64">
        <v>0</v>
      </c>
      <c r="W108" s="64">
        <v>0</v>
      </c>
      <c r="X108" s="64">
        <v>0</v>
      </c>
      <c r="Y108" s="64">
        <v>0</v>
      </c>
      <c r="Z108" s="64">
        <v>0</v>
      </c>
      <c r="AA108" s="64">
        <v>0</v>
      </c>
      <c r="AB108" s="64">
        <v>0</v>
      </c>
      <c r="AC108" s="64">
        <v>0</v>
      </c>
      <c r="AD108" s="64">
        <v>0</v>
      </c>
      <c r="AE108" s="64">
        <v>0</v>
      </c>
      <c r="AF108" s="64">
        <v>0</v>
      </c>
      <c r="AG108" s="64">
        <v>0</v>
      </c>
      <c r="AH108" s="64">
        <v>0</v>
      </c>
      <c r="AI108" s="64">
        <f>IF($H108=Table5[[#Headers],[Industrial Bio waste Boiler]],1,0)</f>
        <v>0</v>
      </c>
      <c r="AJ108" s="64">
        <f>IF($H108=Table5[[#Headers],[Industrial Bio waste CHP]],1,0)</f>
        <v>0</v>
      </c>
      <c r="AK108" s="64">
        <f>IF($H108=Table5[[#Headers],[Industrial Bio waste Furnace]],1,0)</f>
        <v>0</v>
      </c>
      <c r="AL108" s="64">
        <f>IF($H108=Table5[[#Headers],[Industrial Bio waste Cement/Lime Kiln]],1,0)</f>
        <v>0</v>
      </c>
      <c r="AM108" s="64">
        <f>IF($H108=Table5[[#Headers],[Industrial Bio waste Dryer]],1,0)</f>
        <v>0</v>
      </c>
      <c r="AN108" s="64">
        <f>IF($H108=Table5[[#Headers],[Industrial Bio waste Other Kiln]],1,0)</f>
        <v>0</v>
      </c>
      <c r="AO108" s="64">
        <f>IF($H108=Table5[[#Headers],[Industrial Bio waste Oven]],1,0)</f>
        <v>0</v>
      </c>
      <c r="AP108" s="64">
        <f>IF($H108=Table5[[#Headers],[Industrial Non-bio waste Boiler]],1,0)</f>
        <v>0</v>
      </c>
      <c r="AQ108" s="64">
        <f>IF($H108=Table5[[#Headers],[Industrial Non-bio waste CHP]],1,0)</f>
        <v>0</v>
      </c>
      <c r="AR108" s="64">
        <f>IF($H108=Table5[[#Headers],[Industrial Non-bio waste Furnace]],1,0)</f>
        <v>0</v>
      </c>
      <c r="AS108" s="64">
        <f>IF($H108=Table5[[#Headers],[Industrial Non-bio waste Cement/Lime Kiln]],1,0)</f>
        <v>0</v>
      </c>
      <c r="AT108" s="64">
        <f>IF($H108=Table5[[#Headers],[Industrial Non-bio waste Dryer]],1,0)</f>
        <v>0</v>
      </c>
      <c r="AU108" s="64">
        <f>IF($H108=Table5[[#Headers],[Industrial Non-bio waste Other Kiln]],1,0)</f>
        <v>0</v>
      </c>
      <c r="AV108" s="64">
        <f>IF($H108=Table5[[#Headers],[Industrial Non-bio waste Oven]],1,0)</f>
        <v>0</v>
      </c>
      <c r="AW108" s="64">
        <f>IF($H108=Table5[[#Headers],[Industrial Bio fuel Boiler]],1,0)</f>
        <v>0</v>
      </c>
      <c r="AX108" s="64">
        <f>IF($H108=Table5[[#Headers],[Industrial Bio fuel CHP]],1,0)</f>
        <v>0</v>
      </c>
      <c r="AY108" s="64">
        <f>IF($H108=Table5[[#Headers],[Industrial Bio fuel Furnace]],1,0)</f>
        <v>0</v>
      </c>
      <c r="AZ108" s="64">
        <f>IF($H108=Table5[[#Headers],[Industrial Bio fuel Cement/Lime Kiln]],1,0)</f>
        <v>0</v>
      </c>
      <c r="BA108" s="64">
        <f>IF($H108=Table5[[#Headers],[Industrial Bio fuel Dryer]],1,0)</f>
        <v>0</v>
      </c>
      <c r="BB108" s="64">
        <f>IF($H108=Table5[[#Headers],[Industrial Bio fuel Other Kiln]],1,0)</f>
        <v>0</v>
      </c>
      <c r="BC108" s="64">
        <f>IF($H108=Table5[[#Headers],[Industrial Bio fuel Oven]],1,0)</f>
        <v>0</v>
      </c>
      <c r="BD108" s="64">
        <f>IF($H108=Table5[[#Headers],[Industrial Solid Fuels Boiler]],1,0)</f>
        <v>1</v>
      </c>
      <c r="BE108" s="64">
        <f>IF($H108=Table5[[#Headers],[Industrial Solid Fuels CHP]],1,0)</f>
        <v>0</v>
      </c>
      <c r="BF108" s="64">
        <f>IF($H108=Table5[[#Headers],[Industrial Solid Fuels Furnace]],1,0)</f>
        <v>0</v>
      </c>
      <c r="BG108" s="64">
        <f>IF($H108=Table5[[#Headers],[Industrial Solid Fuels Cement/Lime Kiln]],1,0)</f>
        <v>0</v>
      </c>
      <c r="BH108" s="64">
        <f>IF($H108=Table5[[#Headers],[Industrial Solid Fuels Dryer]],1,0)</f>
        <v>0</v>
      </c>
      <c r="BI108" s="64">
        <f>IF($H108=Table5[[#Headers],[Industrial Solid Fuels Other Kiln]],1,0)</f>
        <v>0</v>
      </c>
      <c r="BJ108" s="64">
        <f>IF($H108=Table5[[#Headers],[Industrial Solid Fuels Oven]],1,0)</f>
        <v>0</v>
      </c>
      <c r="BK108" s="64">
        <f>IF($H108=Table5[[#Headers],[Industrial Oil Boiler]],1,0)</f>
        <v>0</v>
      </c>
      <c r="BL108" s="64">
        <f>IF($H108=Table5[[#Headers],[Industrial Oil CHP]],1,0)</f>
        <v>0</v>
      </c>
      <c r="BM108" s="64">
        <f>IF($H108=Table5[[#Headers],[Industrial Oil Furnace]],1,0)</f>
        <v>0</v>
      </c>
      <c r="BN108" s="64">
        <f>IF($H108=Table5[[#Headers],[Industrial Oil Cement/Lime Kiln]],1,0)</f>
        <v>0</v>
      </c>
      <c r="BO108" s="64">
        <f>IF($H108=Table5[[#Headers],[Industrial Oil Dryer]],1,0)</f>
        <v>0</v>
      </c>
      <c r="BP108" s="64">
        <f>IF($H108=Table5[[#Headers],[Industrial Oil Other Kiln]],1,0)</f>
        <v>0</v>
      </c>
      <c r="BQ108" s="64">
        <f>IF($H108=Table5[[#Headers],[Industrial Oil Oven]],1,0)</f>
        <v>0</v>
      </c>
      <c r="BR108" s="64">
        <f>IF($H108=Table5[[#Headers],[Industrial Gas Boiler]],1,0)</f>
        <v>0</v>
      </c>
      <c r="BS108" s="64">
        <f>IF($H108=Table5[[#Headers],[Industrial Gas CHP]],1,0)</f>
        <v>0</v>
      </c>
      <c r="BT108" s="64">
        <f>IF($H108=Table5[[#Headers],[Industrial Gas Furnace]],1,0)</f>
        <v>0</v>
      </c>
      <c r="BU108" s="64">
        <f>IF($H108=Table5[[#Headers],[Industrial Gas Cement/Lime Kiln]],1,0)</f>
        <v>0</v>
      </c>
      <c r="BV108" s="64">
        <f>IF($H108=Table5[[#Headers],[Industrial Gas Dryer]],1,0)</f>
        <v>0</v>
      </c>
      <c r="BW108" s="64">
        <f>IF($H108=Table5[[#Headers],[Industrial Gas Other Kiln]],1,0)</f>
        <v>0</v>
      </c>
      <c r="BX108" s="64">
        <f>IF($H108=Table5[[#Headers],[Industrial Gas Oven]],1,0)</f>
        <v>0</v>
      </c>
      <c r="BZ108" s="39"/>
    </row>
    <row r="109" spans="2:78" x14ac:dyDescent="0.25">
      <c r="B109">
        <v>385</v>
      </c>
      <c r="C109" t="s">
        <v>453</v>
      </c>
      <c r="D109" t="s">
        <v>582</v>
      </c>
      <c r="E109" t="s">
        <v>583</v>
      </c>
      <c r="H109" t="s">
        <v>553</v>
      </c>
      <c r="I109" t="s">
        <v>517</v>
      </c>
      <c r="J109" s="64">
        <v>0</v>
      </c>
      <c r="K109" s="64">
        <v>0</v>
      </c>
      <c r="L109" s="64">
        <v>0</v>
      </c>
      <c r="M109" s="64">
        <v>0</v>
      </c>
      <c r="N109" s="64">
        <v>0</v>
      </c>
      <c r="O109" s="64">
        <v>0</v>
      </c>
      <c r="P109" s="64">
        <v>0</v>
      </c>
      <c r="Q109" s="64">
        <v>0</v>
      </c>
      <c r="R109" s="64">
        <v>0</v>
      </c>
      <c r="S109" s="64">
        <v>0</v>
      </c>
      <c r="T109" s="64">
        <v>1</v>
      </c>
      <c r="U109" s="64">
        <v>1</v>
      </c>
      <c r="V109" s="64">
        <v>1</v>
      </c>
      <c r="W109" s="64">
        <v>0</v>
      </c>
      <c r="X109" s="64">
        <v>0</v>
      </c>
      <c r="Y109" s="64">
        <v>0</v>
      </c>
      <c r="Z109" s="64">
        <v>0</v>
      </c>
      <c r="AA109" s="64">
        <v>0</v>
      </c>
      <c r="AB109" s="64">
        <v>0</v>
      </c>
      <c r="AC109" s="64">
        <v>0</v>
      </c>
      <c r="AD109" s="64">
        <v>0</v>
      </c>
      <c r="AE109" s="64">
        <v>0</v>
      </c>
      <c r="AF109" s="64">
        <v>0</v>
      </c>
      <c r="AG109" s="64">
        <v>0</v>
      </c>
      <c r="AH109" s="64">
        <v>0</v>
      </c>
      <c r="AI109" s="64">
        <f>IF($H109=Table5[[#Headers],[Industrial Bio waste Boiler]],1,0)</f>
        <v>0</v>
      </c>
      <c r="AJ109" s="64">
        <f>IF($H109=Table5[[#Headers],[Industrial Bio waste CHP]],1,0)</f>
        <v>0</v>
      </c>
      <c r="AK109" s="64">
        <f>IF($H109=Table5[[#Headers],[Industrial Bio waste Furnace]],1,0)</f>
        <v>0</v>
      </c>
      <c r="AL109" s="64">
        <f>IF($H109=Table5[[#Headers],[Industrial Bio waste Cement/Lime Kiln]],1,0)</f>
        <v>0</v>
      </c>
      <c r="AM109" s="64">
        <f>IF($H109=Table5[[#Headers],[Industrial Bio waste Dryer]],1,0)</f>
        <v>0</v>
      </c>
      <c r="AN109" s="64">
        <f>IF($H109=Table5[[#Headers],[Industrial Bio waste Other Kiln]],1,0)</f>
        <v>0</v>
      </c>
      <c r="AO109" s="64">
        <f>IF($H109=Table5[[#Headers],[Industrial Bio waste Oven]],1,0)</f>
        <v>0</v>
      </c>
      <c r="AP109" s="64">
        <f>IF($H109=Table5[[#Headers],[Industrial Non-bio waste Boiler]],1,0)</f>
        <v>0</v>
      </c>
      <c r="AQ109" s="64">
        <f>IF($H109=Table5[[#Headers],[Industrial Non-bio waste CHP]],1,0)</f>
        <v>0</v>
      </c>
      <c r="AR109" s="64">
        <f>IF($H109=Table5[[#Headers],[Industrial Non-bio waste Furnace]],1,0)</f>
        <v>0</v>
      </c>
      <c r="AS109" s="64">
        <f>IF($H109=Table5[[#Headers],[Industrial Non-bio waste Cement/Lime Kiln]],1,0)</f>
        <v>0</v>
      </c>
      <c r="AT109" s="64">
        <f>IF($H109=Table5[[#Headers],[Industrial Non-bio waste Dryer]],1,0)</f>
        <v>0</v>
      </c>
      <c r="AU109" s="64">
        <f>IF($H109=Table5[[#Headers],[Industrial Non-bio waste Other Kiln]],1,0)</f>
        <v>0</v>
      </c>
      <c r="AV109" s="64">
        <f>IF($H109=Table5[[#Headers],[Industrial Non-bio waste Oven]],1,0)</f>
        <v>0</v>
      </c>
      <c r="AW109" s="64">
        <f>IF($H109=Table5[[#Headers],[Industrial Bio fuel Boiler]],1,0)</f>
        <v>0</v>
      </c>
      <c r="AX109" s="64">
        <f>IF($H109=Table5[[#Headers],[Industrial Bio fuel CHP]],1,0)</f>
        <v>0</v>
      </c>
      <c r="AY109" s="64">
        <f>IF($H109=Table5[[#Headers],[Industrial Bio fuel Furnace]],1,0)</f>
        <v>0</v>
      </c>
      <c r="AZ109" s="64">
        <f>IF($H109=Table5[[#Headers],[Industrial Bio fuel Cement/Lime Kiln]],1,0)</f>
        <v>0</v>
      </c>
      <c r="BA109" s="64">
        <f>IF($H109=Table5[[#Headers],[Industrial Bio fuel Dryer]],1,0)</f>
        <v>0</v>
      </c>
      <c r="BB109" s="64">
        <f>IF($H109=Table5[[#Headers],[Industrial Bio fuel Other Kiln]],1,0)</f>
        <v>0</v>
      </c>
      <c r="BC109" s="64">
        <f>IF($H109=Table5[[#Headers],[Industrial Bio fuel Oven]],1,0)</f>
        <v>0</v>
      </c>
      <c r="BD109" s="64">
        <f>IF($H109=Table5[[#Headers],[Industrial Solid Fuels Boiler]],1,0)</f>
        <v>0</v>
      </c>
      <c r="BE109" s="64">
        <f>IF($H109=Table5[[#Headers],[Industrial Solid Fuels CHP]],1,0)</f>
        <v>1</v>
      </c>
      <c r="BF109" s="64">
        <f>IF($H109=Table5[[#Headers],[Industrial Solid Fuels Furnace]],1,0)</f>
        <v>0</v>
      </c>
      <c r="BG109" s="64">
        <f>IF($H109=Table5[[#Headers],[Industrial Solid Fuels Cement/Lime Kiln]],1,0)</f>
        <v>0</v>
      </c>
      <c r="BH109" s="64">
        <f>IF($H109=Table5[[#Headers],[Industrial Solid Fuels Dryer]],1,0)</f>
        <v>0</v>
      </c>
      <c r="BI109" s="64">
        <f>IF($H109=Table5[[#Headers],[Industrial Solid Fuels Other Kiln]],1,0)</f>
        <v>0</v>
      </c>
      <c r="BJ109" s="64">
        <f>IF($H109=Table5[[#Headers],[Industrial Solid Fuels Oven]],1,0)</f>
        <v>0</v>
      </c>
      <c r="BK109" s="64">
        <f>IF($H109=Table5[[#Headers],[Industrial Oil Boiler]],1,0)</f>
        <v>0</v>
      </c>
      <c r="BL109" s="64">
        <f>IF($H109=Table5[[#Headers],[Industrial Oil CHP]],1,0)</f>
        <v>0</v>
      </c>
      <c r="BM109" s="64">
        <f>IF($H109=Table5[[#Headers],[Industrial Oil Furnace]],1,0)</f>
        <v>0</v>
      </c>
      <c r="BN109" s="64">
        <f>IF($H109=Table5[[#Headers],[Industrial Oil Cement/Lime Kiln]],1,0)</f>
        <v>0</v>
      </c>
      <c r="BO109" s="64">
        <f>IF($H109=Table5[[#Headers],[Industrial Oil Dryer]],1,0)</f>
        <v>0</v>
      </c>
      <c r="BP109" s="64">
        <f>IF($H109=Table5[[#Headers],[Industrial Oil Other Kiln]],1,0)</f>
        <v>0</v>
      </c>
      <c r="BQ109" s="64">
        <f>IF($H109=Table5[[#Headers],[Industrial Oil Oven]],1,0)</f>
        <v>0</v>
      </c>
      <c r="BR109" s="64">
        <f>IF($H109=Table5[[#Headers],[Industrial Gas Boiler]],1,0)</f>
        <v>0</v>
      </c>
      <c r="BS109" s="64">
        <f>IF($H109=Table5[[#Headers],[Industrial Gas CHP]],1,0)</f>
        <v>0</v>
      </c>
      <c r="BT109" s="64">
        <f>IF($H109=Table5[[#Headers],[Industrial Gas Furnace]],1,0)</f>
        <v>0</v>
      </c>
      <c r="BU109" s="64">
        <f>IF($H109=Table5[[#Headers],[Industrial Gas Cement/Lime Kiln]],1,0)</f>
        <v>0</v>
      </c>
      <c r="BV109" s="64">
        <f>IF($H109=Table5[[#Headers],[Industrial Gas Dryer]],1,0)</f>
        <v>0</v>
      </c>
      <c r="BW109" s="64">
        <f>IF($H109=Table5[[#Headers],[Industrial Gas Other Kiln]],1,0)</f>
        <v>0</v>
      </c>
      <c r="BX109" s="64">
        <f>IF($H109=Table5[[#Headers],[Industrial Gas Oven]],1,0)</f>
        <v>0</v>
      </c>
      <c r="BZ109" s="39"/>
    </row>
    <row r="110" spans="2:78" x14ac:dyDescent="0.25">
      <c r="B110">
        <v>386</v>
      </c>
      <c r="C110" t="s">
        <v>453</v>
      </c>
      <c r="D110" t="s">
        <v>582</v>
      </c>
      <c r="E110" t="s">
        <v>583</v>
      </c>
      <c r="H110" t="s">
        <v>557</v>
      </c>
      <c r="I110" t="s">
        <v>517</v>
      </c>
      <c r="J110" s="64">
        <v>0</v>
      </c>
      <c r="K110" s="64">
        <v>0</v>
      </c>
      <c r="L110" s="64">
        <v>0</v>
      </c>
      <c r="M110" s="64">
        <v>0</v>
      </c>
      <c r="N110" s="64">
        <v>0</v>
      </c>
      <c r="O110" s="64">
        <v>0</v>
      </c>
      <c r="P110" s="64">
        <v>0</v>
      </c>
      <c r="Q110" s="64">
        <v>0</v>
      </c>
      <c r="R110" s="64">
        <v>0</v>
      </c>
      <c r="S110" s="64">
        <v>0</v>
      </c>
      <c r="T110" s="64">
        <v>0</v>
      </c>
      <c r="U110" s="64">
        <v>0</v>
      </c>
      <c r="V110" s="64">
        <v>0</v>
      </c>
      <c r="W110" s="64">
        <v>0</v>
      </c>
      <c r="X110" s="64">
        <v>0</v>
      </c>
      <c r="Y110" s="64">
        <v>1</v>
      </c>
      <c r="Z110" s="64">
        <v>0</v>
      </c>
      <c r="AA110" s="64">
        <v>0</v>
      </c>
      <c r="AB110" s="64">
        <v>0</v>
      </c>
      <c r="AC110" s="64">
        <v>0</v>
      </c>
      <c r="AD110" s="64">
        <v>0</v>
      </c>
      <c r="AE110" s="64">
        <v>0</v>
      </c>
      <c r="AF110" s="64">
        <v>0</v>
      </c>
      <c r="AG110" s="64">
        <v>0</v>
      </c>
      <c r="AH110" s="64">
        <v>0</v>
      </c>
      <c r="AI110" s="64">
        <f>IF($H110=Table5[[#Headers],[Industrial Bio waste Boiler]],1,0)</f>
        <v>0</v>
      </c>
      <c r="AJ110" s="64">
        <f>IF($H110=Table5[[#Headers],[Industrial Bio waste CHP]],1,0)</f>
        <v>0</v>
      </c>
      <c r="AK110" s="64">
        <f>IF($H110=Table5[[#Headers],[Industrial Bio waste Furnace]],1,0)</f>
        <v>0</v>
      </c>
      <c r="AL110" s="64">
        <f>IF($H110=Table5[[#Headers],[Industrial Bio waste Cement/Lime Kiln]],1,0)</f>
        <v>0</v>
      </c>
      <c r="AM110" s="64">
        <f>IF($H110=Table5[[#Headers],[Industrial Bio waste Dryer]],1,0)</f>
        <v>0</v>
      </c>
      <c r="AN110" s="64">
        <f>IF($H110=Table5[[#Headers],[Industrial Bio waste Other Kiln]],1,0)</f>
        <v>0</v>
      </c>
      <c r="AO110" s="64">
        <f>IF($H110=Table5[[#Headers],[Industrial Bio waste Oven]],1,0)</f>
        <v>0</v>
      </c>
      <c r="AP110" s="64">
        <f>IF($H110=Table5[[#Headers],[Industrial Non-bio waste Boiler]],1,0)</f>
        <v>0</v>
      </c>
      <c r="AQ110" s="64">
        <f>IF($H110=Table5[[#Headers],[Industrial Non-bio waste CHP]],1,0)</f>
        <v>0</v>
      </c>
      <c r="AR110" s="64">
        <f>IF($H110=Table5[[#Headers],[Industrial Non-bio waste Furnace]],1,0)</f>
        <v>0</v>
      </c>
      <c r="AS110" s="64">
        <f>IF($H110=Table5[[#Headers],[Industrial Non-bio waste Cement/Lime Kiln]],1,0)</f>
        <v>0</v>
      </c>
      <c r="AT110" s="64">
        <f>IF($H110=Table5[[#Headers],[Industrial Non-bio waste Dryer]],1,0)</f>
        <v>0</v>
      </c>
      <c r="AU110" s="64">
        <f>IF($H110=Table5[[#Headers],[Industrial Non-bio waste Other Kiln]],1,0)</f>
        <v>0</v>
      </c>
      <c r="AV110" s="64">
        <f>IF($H110=Table5[[#Headers],[Industrial Non-bio waste Oven]],1,0)</f>
        <v>0</v>
      </c>
      <c r="AW110" s="64">
        <f>IF($H110=Table5[[#Headers],[Industrial Bio fuel Boiler]],1,0)</f>
        <v>0</v>
      </c>
      <c r="AX110" s="64">
        <f>IF($H110=Table5[[#Headers],[Industrial Bio fuel CHP]],1,0)</f>
        <v>0</v>
      </c>
      <c r="AY110" s="64">
        <f>IF($H110=Table5[[#Headers],[Industrial Bio fuel Furnace]],1,0)</f>
        <v>0</v>
      </c>
      <c r="AZ110" s="64">
        <f>IF($H110=Table5[[#Headers],[Industrial Bio fuel Cement/Lime Kiln]],1,0)</f>
        <v>0</v>
      </c>
      <c r="BA110" s="64">
        <f>IF($H110=Table5[[#Headers],[Industrial Bio fuel Dryer]],1,0)</f>
        <v>0</v>
      </c>
      <c r="BB110" s="64">
        <f>IF($H110=Table5[[#Headers],[Industrial Bio fuel Other Kiln]],1,0)</f>
        <v>0</v>
      </c>
      <c r="BC110" s="64">
        <f>IF($H110=Table5[[#Headers],[Industrial Bio fuel Oven]],1,0)</f>
        <v>0</v>
      </c>
      <c r="BD110" s="64">
        <f>IF($H110=Table5[[#Headers],[Industrial Solid Fuels Boiler]],1,0)</f>
        <v>0</v>
      </c>
      <c r="BE110" s="64">
        <f>IF($H110=Table5[[#Headers],[Industrial Solid Fuels CHP]],1,0)</f>
        <v>0</v>
      </c>
      <c r="BF110" s="64">
        <f>IF($H110=Table5[[#Headers],[Industrial Solid Fuels Furnace]],1,0)</f>
        <v>1</v>
      </c>
      <c r="BG110" s="64">
        <f>IF($H110=Table5[[#Headers],[Industrial Solid Fuels Cement/Lime Kiln]],1,0)</f>
        <v>0</v>
      </c>
      <c r="BH110" s="64">
        <f>IF($H110=Table5[[#Headers],[Industrial Solid Fuels Dryer]],1,0)</f>
        <v>0</v>
      </c>
      <c r="BI110" s="64">
        <f>IF($H110=Table5[[#Headers],[Industrial Solid Fuels Other Kiln]],1,0)</f>
        <v>0</v>
      </c>
      <c r="BJ110" s="64">
        <f>IF($H110=Table5[[#Headers],[Industrial Solid Fuels Oven]],1,0)</f>
        <v>0</v>
      </c>
      <c r="BK110" s="64">
        <f>IF($H110=Table5[[#Headers],[Industrial Oil Boiler]],1,0)</f>
        <v>0</v>
      </c>
      <c r="BL110" s="64">
        <f>IF($H110=Table5[[#Headers],[Industrial Oil CHP]],1,0)</f>
        <v>0</v>
      </c>
      <c r="BM110" s="64">
        <f>IF($H110=Table5[[#Headers],[Industrial Oil Furnace]],1,0)</f>
        <v>0</v>
      </c>
      <c r="BN110" s="64">
        <f>IF($H110=Table5[[#Headers],[Industrial Oil Cement/Lime Kiln]],1,0)</f>
        <v>0</v>
      </c>
      <c r="BO110" s="64">
        <f>IF($H110=Table5[[#Headers],[Industrial Oil Dryer]],1,0)</f>
        <v>0</v>
      </c>
      <c r="BP110" s="64">
        <f>IF($H110=Table5[[#Headers],[Industrial Oil Other Kiln]],1,0)</f>
        <v>0</v>
      </c>
      <c r="BQ110" s="64">
        <f>IF($H110=Table5[[#Headers],[Industrial Oil Oven]],1,0)</f>
        <v>0</v>
      </c>
      <c r="BR110" s="64">
        <f>IF($H110=Table5[[#Headers],[Industrial Gas Boiler]],1,0)</f>
        <v>0</v>
      </c>
      <c r="BS110" s="64">
        <f>IF($H110=Table5[[#Headers],[Industrial Gas CHP]],1,0)</f>
        <v>0</v>
      </c>
      <c r="BT110" s="64">
        <f>IF($H110=Table5[[#Headers],[Industrial Gas Furnace]],1,0)</f>
        <v>0</v>
      </c>
      <c r="BU110" s="64">
        <f>IF($H110=Table5[[#Headers],[Industrial Gas Cement/Lime Kiln]],1,0)</f>
        <v>0</v>
      </c>
      <c r="BV110" s="64">
        <f>IF($H110=Table5[[#Headers],[Industrial Gas Dryer]],1,0)</f>
        <v>0</v>
      </c>
      <c r="BW110" s="64">
        <f>IF($H110=Table5[[#Headers],[Industrial Gas Other Kiln]],1,0)</f>
        <v>0</v>
      </c>
      <c r="BX110" s="64">
        <f>IF($H110=Table5[[#Headers],[Industrial Gas Oven]],1,0)</f>
        <v>0</v>
      </c>
      <c r="BZ110" s="39"/>
    </row>
    <row r="111" spans="2:78" x14ac:dyDescent="0.25">
      <c r="B111">
        <v>387</v>
      </c>
      <c r="C111" t="s">
        <v>453</v>
      </c>
      <c r="D111" t="s">
        <v>584</v>
      </c>
      <c r="E111" t="s">
        <v>583</v>
      </c>
      <c r="H111" t="s">
        <v>552</v>
      </c>
      <c r="I111" t="s">
        <v>517</v>
      </c>
      <c r="J111" s="64">
        <v>2.5664154172803317</v>
      </c>
      <c r="K111" s="64">
        <v>1</v>
      </c>
      <c r="L111" s="64">
        <v>0</v>
      </c>
      <c r="M111" s="64">
        <v>0</v>
      </c>
      <c r="N111" s="64">
        <v>0</v>
      </c>
      <c r="O111" s="64">
        <v>0</v>
      </c>
      <c r="P111" s="64">
        <v>0</v>
      </c>
      <c r="Q111" s="64">
        <v>0</v>
      </c>
      <c r="R111" s="64">
        <v>0</v>
      </c>
      <c r="S111" s="64">
        <v>0</v>
      </c>
      <c r="T111" s="64">
        <v>0</v>
      </c>
      <c r="U111" s="64">
        <v>0</v>
      </c>
      <c r="V111" s="64">
        <v>0</v>
      </c>
      <c r="W111" s="64">
        <v>0</v>
      </c>
      <c r="X111" s="64">
        <v>0</v>
      </c>
      <c r="Y111" s="64">
        <v>0</v>
      </c>
      <c r="Z111" s="64">
        <v>0</v>
      </c>
      <c r="AA111" s="64">
        <v>0</v>
      </c>
      <c r="AB111" s="64">
        <v>0</v>
      </c>
      <c r="AC111" s="64">
        <v>0</v>
      </c>
      <c r="AD111" s="64">
        <v>0</v>
      </c>
      <c r="AE111" s="64">
        <v>0</v>
      </c>
      <c r="AF111" s="64">
        <v>0</v>
      </c>
      <c r="AG111" s="64">
        <v>0</v>
      </c>
      <c r="AH111" s="64">
        <v>0</v>
      </c>
      <c r="AI111" s="64">
        <f>IF($H111=Table5[[#Headers],[Industrial Bio waste Boiler]],1,0)</f>
        <v>0</v>
      </c>
      <c r="AJ111" s="64">
        <f>IF($H111=Table5[[#Headers],[Industrial Bio waste CHP]],1,0)</f>
        <v>0</v>
      </c>
      <c r="AK111" s="64">
        <f>IF($H111=Table5[[#Headers],[Industrial Bio waste Furnace]],1,0)</f>
        <v>0</v>
      </c>
      <c r="AL111" s="64">
        <f>IF($H111=Table5[[#Headers],[Industrial Bio waste Cement/Lime Kiln]],1,0)</f>
        <v>0</v>
      </c>
      <c r="AM111" s="64">
        <f>IF($H111=Table5[[#Headers],[Industrial Bio waste Dryer]],1,0)</f>
        <v>0</v>
      </c>
      <c r="AN111" s="64">
        <f>IF($H111=Table5[[#Headers],[Industrial Bio waste Other Kiln]],1,0)</f>
        <v>0</v>
      </c>
      <c r="AO111" s="64">
        <f>IF($H111=Table5[[#Headers],[Industrial Bio waste Oven]],1,0)</f>
        <v>0</v>
      </c>
      <c r="AP111" s="64">
        <f>IF($H111=Table5[[#Headers],[Industrial Non-bio waste Boiler]],1,0)</f>
        <v>0</v>
      </c>
      <c r="AQ111" s="64">
        <f>IF($H111=Table5[[#Headers],[Industrial Non-bio waste CHP]],1,0)</f>
        <v>0</v>
      </c>
      <c r="AR111" s="64">
        <f>IF($H111=Table5[[#Headers],[Industrial Non-bio waste Furnace]],1,0)</f>
        <v>0</v>
      </c>
      <c r="AS111" s="64">
        <f>IF($H111=Table5[[#Headers],[Industrial Non-bio waste Cement/Lime Kiln]],1,0)</f>
        <v>0</v>
      </c>
      <c r="AT111" s="64">
        <f>IF($H111=Table5[[#Headers],[Industrial Non-bio waste Dryer]],1,0)</f>
        <v>0</v>
      </c>
      <c r="AU111" s="64">
        <f>IF($H111=Table5[[#Headers],[Industrial Non-bio waste Other Kiln]],1,0)</f>
        <v>0</v>
      </c>
      <c r="AV111" s="64">
        <f>IF($H111=Table5[[#Headers],[Industrial Non-bio waste Oven]],1,0)</f>
        <v>0</v>
      </c>
      <c r="AW111" s="64">
        <f>IF($H111=Table5[[#Headers],[Industrial Bio fuel Boiler]],1,0)</f>
        <v>0</v>
      </c>
      <c r="AX111" s="64">
        <f>IF($H111=Table5[[#Headers],[Industrial Bio fuel CHP]],1,0)</f>
        <v>0</v>
      </c>
      <c r="AY111" s="64">
        <f>IF($H111=Table5[[#Headers],[Industrial Bio fuel Furnace]],1,0)</f>
        <v>0</v>
      </c>
      <c r="AZ111" s="64">
        <f>IF($H111=Table5[[#Headers],[Industrial Bio fuel Cement/Lime Kiln]],1,0)</f>
        <v>0</v>
      </c>
      <c r="BA111" s="64">
        <f>IF($H111=Table5[[#Headers],[Industrial Bio fuel Dryer]],1,0)</f>
        <v>0</v>
      </c>
      <c r="BB111" s="64">
        <f>IF($H111=Table5[[#Headers],[Industrial Bio fuel Other Kiln]],1,0)</f>
        <v>0</v>
      </c>
      <c r="BC111" s="64">
        <f>IF($H111=Table5[[#Headers],[Industrial Bio fuel Oven]],1,0)</f>
        <v>0</v>
      </c>
      <c r="BD111" s="64">
        <f>IF($H111=Table5[[#Headers],[Industrial Solid Fuels Boiler]],1,0)</f>
        <v>0</v>
      </c>
      <c r="BE111" s="64">
        <f>IF($H111=Table5[[#Headers],[Industrial Solid Fuels CHP]],1,0)</f>
        <v>0</v>
      </c>
      <c r="BF111" s="64">
        <f>IF($H111=Table5[[#Headers],[Industrial Solid Fuels Furnace]],1,0)</f>
        <v>0</v>
      </c>
      <c r="BG111" s="64">
        <f>IF($H111=Table5[[#Headers],[Industrial Solid Fuels Cement/Lime Kiln]],1,0)</f>
        <v>1</v>
      </c>
      <c r="BH111" s="64">
        <f>IF($H111=Table5[[#Headers],[Industrial Solid Fuels Dryer]],1,0)</f>
        <v>0</v>
      </c>
      <c r="BI111" s="64">
        <f>IF($H111=Table5[[#Headers],[Industrial Solid Fuels Other Kiln]],1,0)</f>
        <v>0</v>
      </c>
      <c r="BJ111" s="64">
        <f>IF($H111=Table5[[#Headers],[Industrial Solid Fuels Oven]],1,0)</f>
        <v>0</v>
      </c>
      <c r="BK111" s="64">
        <f>IF($H111=Table5[[#Headers],[Industrial Oil Boiler]],1,0)</f>
        <v>0</v>
      </c>
      <c r="BL111" s="64">
        <f>IF($H111=Table5[[#Headers],[Industrial Oil CHP]],1,0)</f>
        <v>0</v>
      </c>
      <c r="BM111" s="64">
        <f>IF($H111=Table5[[#Headers],[Industrial Oil Furnace]],1,0)</f>
        <v>0</v>
      </c>
      <c r="BN111" s="64">
        <f>IF($H111=Table5[[#Headers],[Industrial Oil Cement/Lime Kiln]],1,0)</f>
        <v>0</v>
      </c>
      <c r="BO111" s="64">
        <f>IF($H111=Table5[[#Headers],[Industrial Oil Dryer]],1,0)</f>
        <v>0</v>
      </c>
      <c r="BP111" s="64">
        <f>IF($H111=Table5[[#Headers],[Industrial Oil Other Kiln]],1,0)</f>
        <v>0</v>
      </c>
      <c r="BQ111" s="64">
        <f>IF($H111=Table5[[#Headers],[Industrial Oil Oven]],1,0)</f>
        <v>0</v>
      </c>
      <c r="BR111" s="64">
        <f>IF($H111=Table5[[#Headers],[Industrial Gas Boiler]],1,0)</f>
        <v>0</v>
      </c>
      <c r="BS111" s="64">
        <f>IF($H111=Table5[[#Headers],[Industrial Gas CHP]],1,0)</f>
        <v>0</v>
      </c>
      <c r="BT111" s="64">
        <f>IF($H111=Table5[[#Headers],[Industrial Gas Furnace]],1,0)</f>
        <v>0</v>
      </c>
      <c r="BU111" s="64">
        <f>IF($H111=Table5[[#Headers],[Industrial Gas Cement/Lime Kiln]],1,0)</f>
        <v>0</v>
      </c>
      <c r="BV111" s="64">
        <f>IF($H111=Table5[[#Headers],[Industrial Gas Dryer]],1,0)</f>
        <v>0</v>
      </c>
      <c r="BW111" s="64">
        <f>IF($H111=Table5[[#Headers],[Industrial Gas Other Kiln]],1,0)</f>
        <v>0</v>
      </c>
      <c r="BX111" s="64">
        <f>IF($H111=Table5[[#Headers],[Industrial Gas Oven]],1,0)</f>
        <v>0</v>
      </c>
      <c r="BZ111" s="39"/>
    </row>
    <row r="112" spans="2:78" x14ac:dyDescent="0.25">
      <c r="B112">
        <v>388</v>
      </c>
      <c r="C112" t="s">
        <v>453</v>
      </c>
      <c r="D112" t="s">
        <v>584</v>
      </c>
      <c r="E112" t="s">
        <v>583</v>
      </c>
      <c r="H112" t="s">
        <v>557</v>
      </c>
      <c r="I112" t="s">
        <v>517</v>
      </c>
      <c r="J112" s="64">
        <v>0</v>
      </c>
      <c r="K112" s="64">
        <v>0</v>
      </c>
      <c r="L112" s="64">
        <v>0</v>
      </c>
      <c r="M112" s="64">
        <v>0</v>
      </c>
      <c r="N112" s="64">
        <v>0</v>
      </c>
      <c r="O112" s="64">
        <v>0</v>
      </c>
      <c r="P112" s="64">
        <v>0</v>
      </c>
      <c r="Q112" s="64">
        <v>0</v>
      </c>
      <c r="R112" s="64">
        <v>0</v>
      </c>
      <c r="S112" s="64">
        <v>0</v>
      </c>
      <c r="T112" s="64">
        <v>0</v>
      </c>
      <c r="U112" s="64">
        <v>0</v>
      </c>
      <c r="V112" s="64">
        <v>0</v>
      </c>
      <c r="W112" s="64">
        <v>0</v>
      </c>
      <c r="X112" s="64">
        <v>0</v>
      </c>
      <c r="Y112" s="64">
        <v>1</v>
      </c>
      <c r="Z112" s="64">
        <v>0</v>
      </c>
      <c r="AA112" s="64">
        <v>0</v>
      </c>
      <c r="AB112" s="64">
        <v>0</v>
      </c>
      <c r="AC112" s="64">
        <v>0</v>
      </c>
      <c r="AD112" s="64">
        <v>0</v>
      </c>
      <c r="AE112" s="64">
        <v>0</v>
      </c>
      <c r="AF112" s="64">
        <v>0</v>
      </c>
      <c r="AG112" s="64">
        <v>0</v>
      </c>
      <c r="AH112" s="64">
        <v>0</v>
      </c>
      <c r="AI112" s="64">
        <f>IF($H112=Table5[[#Headers],[Industrial Bio waste Boiler]],1,0)</f>
        <v>0</v>
      </c>
      <c r="AJ112" s="64">
        <f>IF($H112=Table5[[#Headers],[Industrial Bio waste CHP]],1,0)</f>
        <v>0</v>
      </c>
      <c r="AK112" s="64">
        <f>IF($H112=Table5[[#Headers],[Industrial Bio waste Furnace]],1,0)</f>
        <v>0</v>
      </c>
      <c r="AL112" s="64">
        <f>IF($H112=Table5[[#Headers],[Industrial Bio waste Cement/Lime Kiln]],1,0)</f>
        <v>0</v>
      </c>
      <c r="AM112" s="64">
        <f>IF($H112=Table5[[#Headers],[Industrial Bio waste Dryer]],1,0)</f>
        <v>0</v>
      </c>
      <c r="AN112" s="64">
        <f>IF($H112=Table5[[#Headers],[Industrial Bio waste Other Kiln]],1,0)</f>
        <v>0</v>
      </c>
      <c r="AO112" s="64">
        <f>IF($H112=Table5[[#Headers],[Industrial Bio waste Oven]],1,0)</f>
        <v>0</v>
      </c>
      <c r="AP112" s="64">
        <f>IF($H112=Table5[[#Headers],[Industrial Non-bio waste Boiler]],1,0)</f>
        <v>0</v>
      </c>
      <c r="AQ112" s="64">
        <f>IF($H112=Table5[[#Headers],[Industrial Non-bio waste CHP]],1,0)</f>
        <v>0</v>
      </c>
      <c r="AR112" s="64">
        <f>IF($H112=Table5[[#Headers],[Industrial Non-bio waste Furnace]],1,0)</f>
        <v>0</v>
      </c>
      <c r="AS112" s="64">
        <f>IF($H112=Table5[[#Headers],[Industrial Non-bio waste Cement/Lime Kiln]],1,0)</f>
        <v>0</v>
      </c>
      <c r="AT112" s="64">
        <f>IF($H112=Table5[[#Headers],[Industrial Non-bio waste Dryer]],1,0)</f>
        <v>0</v>
      </c>
      <c r="AU112" s="64">
        <f>IF($H112=Table5[[#Headers],[Industrial Non-bio waste Other Kiln]],1,0)</f>
        <v>0</v>
      </c>
      <c r="AV112" s="64">
        <f>IF($H112=Table5[[#Headers],[Industrial Non-bio waste Oven]],1,0)</f>
        <v>0</v>
      </c>
      <c r="AW112" s="64">
        <f>IF($H112=Table5[[#Headers],[Industrial Bio fuel Boiler]],1,0)</f>
        <v>0</v>
      </c>
      <c r="AX112" s="64">
        <f>IF($H112=Table5[[#Headers],[Industrial Bio fuel CHP]],1,0)</f>
        <v>0</v>
      </c>
      <c r="AY112" s="64">
        <f>IF($H112=Table5[[#Headers],[Industrial Bio fuel Furnace]],1,0)</f>
        <v>0</v>
      </c>
      <c r="AZ112" s="64">
        <f>IF($H112=Table5[[#Headers],[Industrial Bio fuel Cement/Lime Kiln]],1,0)</f>
        <v>0</v>
      </c>
      <c r="BA112" s="64">
        <f>IF($H112=Table5[[#Headers],[Industrial Bio fuel Dryer]],1,0)</f>
        <v>0</v>
      </c>
      <c r="BB112" s="64">
        <f>IF($H112=Table5[[#Headers],[Industrial Bio fuel Other Kiln]],1,0)</f>
        <v>0</v>
      </c>
      <c r="BC112" s="64">
        <f>IF($H112=Table5[[#Headers],[Industrial Bio fuel Oven]],1,0)</f>
        <v>0</v>
      </c>
      <c r="BD112" s="64">
        <f>IF($H112=Table5[[#Headers],[Industrial Solid Fuels Boiler]],1,0)</f>
        <v>0</v>
      </c>
      <c r="BE112" s="64">
        <f>IF($H112=Table5[[#Headers],[Industrial Solid Fuels CHP]],1,0)</f>
        <v>0</v>
      </c>
      <c r="BF112" s="64">
        <f>IF($H112=Table5[[#Headers],[Industrial Solid Fuels Furnace]],1,0)</f>
        <v>1</v>
      </c>
      <c r="BG112" s="64">
        <f>IF($H112=Table5[[#Headers],[Industrial Solid Fuels Cement/Lime Kiln]],1,0)</f>
        <v>0</v>
      </c>
      <c r="BH112" s="64">
        <f>IF($H112=Table5[[#Headers],[Industrial Solid Fuels Dryer]],1,0)</f>
        <v>0</v>
      </c>
      <c r="BI112" s="64">
        <f>IF($H112=Table5[[#Headers],[Industrial Solid Fuels Other Kiln]],1,0)</f>
        <v>0</v>
      </c>
      <c r="BJ112" s="64">
        <f>IF($H112=Table5[[#Headers],[Industrial Solid Fuels Oven]],1,0)</f>
        <v>0</v>
      </c>
      <c r="BK112" s="64">
        <f>IF($H112=Table5[[#Headers],[Industrial Oil Boiler]],1,0)</f>
        <v>0</v>
      </c>
      <c r="BL112" s="64">
        <f>IF($H112=Table5[[#Headers],[Industrial Oil CHP]],1,0)</f>
        <v>0</v>
      </c>
      <c r="BM112" s="64">
        <f>IF($H112=Table5[[#Headers],[Industrial Oil Furnace]],1,0)</f>
        <v>0</v>
      </c>
      <c r="BN112" s="64">
        <f>IF($H112=Table5[[#Headers],[Industrial Oil Cement/Lime Kiln]],1,0)</f>
        <v>0</v>
      </c>
      <c r="BO112" s="64">
        <f>IF($H112=Table5[[#Headers],[Industrial Oil Dryer]],1,0)</f>
        <v>0</v>
      </c>
      <c r="BP112" s="64">
        <f>IF($H112=Table5[[#Headers],[Industrial Oil Other Kiln]],1,0)</f>
        <v>0</v>
      </c>
      <c r="BQ112" s="64">
        <f>IF($H112=Table5[[#Headers],[Industrial Oil Oven]],1,0)</f>
        <v>0</v>
      </c>
      <c r="BR112" s="64">
        <f>IF($H112=Table5[[#Headers],[Industrial Gas Boiler]],1,0)</f>
        <v>0</v>
      </c>
      <c r="BS112" s="64">
        <f>IF($H112=Table5[[#Headers],[Industrial Gas CHP]],1,0)</f>
        <v>0</v>
      </c>
      <c r="BT112" s="64">
        <f>IF($H112=Table5[[#Headers],[Industrial Gas Furnace]],1,0)</f>
        <v>0</v>
      </c>
      <c r="BU112" s="64">
        <f>IF($H112=Table5[[#Headers],[Industrial Gas Cement/Lime Kiln]],1,0)</f>
        <v>0</v>
      </c>
      <c r="BV112" s="64">
        <f>IF($H112=Table5[[#Headers],[Industrial Gas Dryer]],1,0)</f>
        <v>0</v>
      </c>
      <c r="BW112" s="64">
        <f>IF($H112=Table5[[#Headers],[Industrial Gas Other Kiln]],1,0)</f>
        <v>0</v>
      </c>
      <c r="BX112" s="64">
        <f>IF($H112=Table5[[#Headers],[Industrial Gas Oven]],1,0)</f>
        <v>0</v>
      </c>
      <c r="BZ112" s="39"/>
    </row>
    <row r="113" spans="2:78" x14ac:dyDescent="0.25">
      <c r="B113">
        <v>389</v>
      </c>
      <c r="C113" t="s">
        <v>453</v>
      </c>
      <c r="D113" t="s">
        <v>584</v>
      </c>
      <c r="E113" t="s">
        <v>583</v>
      </c>
      <c r="H113" t="s">
        <v>555</v>
      </c>
      <c r="I113" t="s">
        <v>517</v>
      </c>
      <c r="J113" s="64">
        <v>2.5664154172803317</v>
      </c>
      <c r="K113" s="64">
        <v>0</v>
      </c>
      <c r="L113" s="64">
        <v>0</v>
      </c>
      <c r="M113" s="64">
        <v>0</v>
      </c>
      <c r="N113" s="64">
        <v>0</v>
      </c>
      <c r="O113" s="64">
        <v>0</v>
      </c>
      <c r="P113" s="64">
        <v>0</v>
      </c>
      <c r="Q113" s="64">
        <v>0</v>
      </c>
      <c r="R113" s="64">
        <v>0</v>
      </c>
      <c r="S113" s="64">
        <v>0</v>
      </c>
      <c r="T113" s="64">
        <v>0</v>
      </c>
      <c r="U113" s="64">
        <v>0</v>
      </c>
      <c r="V113" s="64">
        <v>0</v>
      </c>
      <c r="W113" s="64">
        <v>0</v>
      </c>
      <c r="X113" s="64">
        <v>0</v>
      </c>
      <c r="Y113" s="64">
        <v>0</v>
      </c>
      <c r="Z113" s="64">
        <v>0</v>
      </c>
      <c r="AA113" s="64">
        <v>1</v>
      </c>
      <c r="AB113" s="64">
        <v>1</v>
      </c>
      <c r="AC113" s="64">
        <v>0</v>
      </c>
      <c r="AD113" s="64">
        <v>0</v>
      </c>
      <c r="AE113" s="64">
        <v>0</v>
      </c>
      <c r="AF113" s="64">
        <v>0</v>
      </c>
      <c r="AG113" s="64">
        <v>0</v>
      </c>
      <c r="AH113" s="64">
        <v>0</v>
      </c>
      <c r="AI113" s="64">
        <f>IF($H113=Table5[[#Headers],[Industrial Bio waste Boiler]],1,0)</f>
        <v>0</v>
      </c>
      <c r="AJ113" s="64">
        <f>IF($H113=Table5[[#Headers],[Industrial Bio waste CHP]],1,0)</f>
        <v>0</v>
      </c>
      <c r="AK113" s="64">
        <f>IF($H113=Table5[[#Headers],[Industrial Bio waste Furnace]],1,0)</f>
        <v>0</v>
      </c>
      <c r="AL113" s="64">
        <f>IF($H113=Table5[[#Headers],[Industrial Bio waste Cement/Lime Kiln]],1,0)</f>
        <v>0</v>
      </c>
      <c r="AM113" s="64">
        <f>IF($H113=Table5[[#Headers],[Industrial Bio waste Dryer]],1,0)</f>
        <v>0</v>
      </c>
      <c r="AN113" s="64">
        <f>IF($H113=Table5[[#Headers],[Industrial Bio waste Other Kiln]],1,0)</f>
        <v>0</v>
      </c>
      <c r="AO113" s="64">
        <f>IF($H113=Table5[[#Headers],[Industrial Bio waste Oven]],1,0)</f>
        <v>0</v>
      </c>
      <c r="AP113" s="64">
        <f>IF($H113=Table5[[#Headers],[Industrial Non-bio waste Boiler]],1,0)</f>
        <v>0</v>
      </c>
      <c r="AQ113" s="64">
        <f>IF($H113=Table5[[#Headers],[Industrial Non-bio waste CHP]],1,0)</f>
        <v>0</v>
      </c>
      <c r="AR113" s="64">
        <f>IF($H113=Table5[[#Headers],[Industrial Non-bio waste Furnace]],1,0)</f>
        <v>0</v>
      </c>
      <c r="AS113" s="64">
        <f>IF($H113=Table5[[#Headers],[Industrial Non-bio waste Cement/Lime Kiln]],1,0)</f>
        <v>0</v>
      </c>
      <c r="AT113" s="64">
        <f>IF($H113=Table5[[#Headers],[Industrial Non-bio waste Dryer]],1,0)</f>
        <v>0</v>
      </c>
      <c r="AU113" s="64">
        <f>IF($H113=Table5[[#Headers],[Industrial Non-bio waste Other Kiln]],1,0)</f>
        <v>0</v>
      </c>
      <c r="AV113" s="64">
        <f>IF($H113=Table5[[#Headers],[Industrial Non-bio waste Oven]],1,0)</f>
        <v>0</v>
      </c>
      <c r="AW113" s="64">
        <f>IF($H113=Table5[[#Headers],[Industrial Bio fuel Boiler]],1,0)</f>
        <v>0</v>
      </c>
      <c r="AX113" s="64">
        <f>IF($H113=Table5[[#Headers],[Industrial Bio fuel CHP]],1,0)</f>
        <v>0</v>
      </c>
      <c r="AY113" s="64">
        <f>IF($H113=Table5[[#Headers],[Industrial Bio fuel Furnace]],1,0)</f>
        <v>0</v>
      </c>
      <c r="AZ113" s="64">
        <f>IF($H113=Table5[[#Headers],[Industrial Bio fuel Cement/Lime Kiln]],1,0)</f>
        <v>0</v>
      </c>
      <c r="BA113" s="64">
        <f>IF($H113=Table5[[#Headers],[Industrial Bio fuel Dryer]],1,0)</f>
        <v>0</v>
      </c>
      <c r="BB113" s="64">
        <f>IF($H113=Table5[[#Headers],[Industrial Bio fuel Other Kiln]],1,0)</f>
        <v>0</v>
      </c>
      <c r="BC113" s="64">
        <f>IF($H113=Table5[[#Headers],[Industrial Bio fuel Oven]],1,0)</f>
        <v>0</v>
      </c>
      <c r="BD113" s="64">
        <f>IF($H113=Table5[[#Headers],[Industrial Solid Fuels Boiler]],1,0)</f>
        <v>0</v>
      </c>
      <c r="BE113" s="64">
        <f>IF($H113=Table5[[#Headers],[Industrial Solid Fuels CHP]],1,0)</f>
        <v>0</v>
      </c>
      <c r="BF113" s="64">
        <f>IF($H113=Table5[[#Headers],[Industrial Solid Fuels Furnace]],1,0)</f>
        <v>0</v>
      </c>
      <c r="BG113" s="64">
        <f>IF($H113=Table5[[#Headers],[Industrial Solid Fuels Cement/Lime Kiln]],1,0)</f>
        <v>0</v>
      </c>
      <c r="BH113" s="64">
        <f>IF($H113=Table5[[#Headers],[Industrial Solid Fuels Dryer]],1,0)</f>
        <v>1</v>
      </c>
      <c r="BI113" s="64">
        <f>IF($H113=Table5[[#Headers],[Industrial Solid Fuels Other Kiln]],1,0)</f>
        <v>0</v>
      </c>
      <c r="BJ113" s="64">
        <f>IF($H113=Table5[[#Headers],[Industrial Solid Fuels Oven]],1,0)</f>
        <v>0</v>
      </c>
      <c r="BK113" s="64">
        <f>IF($H113=Table5[[#Headers],[Industrial Oil Boiler]],1,0)</f>
        <v>0</v>
      </c>
      <c r="BL113" s="64">
        <f>IF($H113=Table5[[#Headers],[Industrial Oil CHP]],1,0)</f>
        <v>0</v>
      </c>
      <c r="BM113" s="64">
        <f>IF($H113=Table5[[#Headers],[Industrial Oil Furnace]],1,0)</f>
        <v>0</v>
      </c>
      <c r="BN113" s="64">
        <f>IF($H113=Table5[[#Headers],[Industrial Oil Cement/Lime Kiln]],1,0)</f>
        <v>0</v>
      </c>
      <c r="BO113" s="64">
        <f>IF($H113=Table5[[#Headers],[Industrial Oil Dryer]],1,0)</f>
        <v>0</v>
      </c>
      <c r="BP113" s="64">
        <f>IF($H113=Table5[[#Headers],[Industrial Oil Other Kiln]],1,0)</f>
        <v>0</v>
      </c>
      <c r="BQ113" s="64">
        <f>IF($H113=Table5[[#Headers],[Industrial Oil Oven]],1,0)</f>
        <v>0</v>
      </c>
      <c r="BR113" s="64">
        <f>IF($H113=Table5[[#Headers],[Industrial Gas Boiler]],1,0)</f>
        <v>0</v>
      </c>
      <c r="BS113" s="64">
        <f>IF($H113=Table5[[#Headers],[Industrial Gas CHP]],1,0)</f>
        <v>0</v>
      </c>
      <c r="BT113" s="64">
        <f>IF($H113=Table5[[#Headers],[Industrial Gas Furnace]],1,0)</f>
        <v>0</v>
      </c>
      <c r="BU113" s="64">
        <f>IF($H113=Table5[[#Headers],[Industrial Gas Cement/Lime Kiln]],1,0)</f>
        <v>0</v>
      </c>
      <c r="BV113" s="64">
        <f>IF($H113=Table5[[#Headers],[Industrial Gas Dryer]],1,0)</f>
        <v>0</v>
      </c>
      <c r="BW113" s="64">
        <f>IF($H113=Table5[[#Headers],[Industrial Gas Other Kiln]],1,0)</f>
        <v>0</v>
      </c>
      <c r="BX113" s="64">
        <f>IF($H113=Table5[[#Headers],[Industrial Gas Oven]],1,0)</f>
        <v>0</v>
      </c>
      <c r="BZ113" s="39"/>
    </row>
    <row r="114" spans="2:78" x14ac:dyDescent="0.25">
      <c r="B114">
        <v>390</v>
      </c>
      <c r="C114" t="s">
        <v>453</v>
      </c>
      <c r="D114" t="s">
        <v>585</v>
      </c>
      <c r="E114" t="s">
        <v>583</v>
      </c>
      <c r="H114" t="s">
        <v>550</v>
      </c>
      <c r="I114" t="s">
        <v>517</v>
      </c>
      <c r="J114" s="64">
        <v>0</v>
      </c>
      <c r="K114" s="64">
        <v>0</v>
      </c>
      <c r="L114" s="64">
        <v>0</v>
      </c>
      <c r="M114" s="64">
        <v>0</v>
      </c>
      <c r="N114" s="64">
        <v>0</v>
      </c>
      <c r="O114" s="64">
        <v>1</v>
      </c>
      <c r="P114" s="64">
        <v>1</v>
      </c>
      <c r="Q114" s="64">
        <v>1</v>
      </c>
      <c r="R114" s="64">
        <v>0</v>
      </c>
      <c r="S114" s="64">
        <v>0.125</v>
      </c>
      <c r="T114" s="64">
        <v>0</v>
      </c>
      <c r="U114" s="64">
        <v>0</v>
      </c>
      <c r="V114" s="64">
        <v>0</v>
      </c>
      <c r="W114" s="64">
        <v>0</v>
      </c>
      <c r="X114" s="64">
        <v>0</v>
      </c>
      <c r="Y114" s="64">
        <v>0</v>
      </c>
      <c r="Z114" s="64">
        <v>0</v>
      </c>
      <c r="AA114" s="64">
        <v>0</v>
      </c>
      <c r="AB114" s="64">
        <v>0</v>
      </c>
      <c r="AC114" s="64">
        <v>0</v>
      </c>
      <c r="AD114" s="64">
        <v>0</v>
      </c>
      <c r="AE114" s="64">
        <v>0</v>
      </c>
      <c r="AF114" s="64">
        <v>0</v>
      </c>
      <c r="AG114" s="64">
        <v>0</v>
      </c>
      <c r="AH114" s="64">
        <v>0</v>
      </c>
      <c r="AI114" s="64">
        <f>IF($H114=Table5[[#Headers],[Industrial Bio waste Boiler]],1,0)</f>
        <v>0</v>
      </c>
      <c r="AJ114" s="64">
        <f>IF($H114=Table5[[#Headers],[Industrial Bio waste CHP]],1,0)</f>
        <v>0</v>
      </c>
      <c r="AK114" s="64">
        <f>IF($H114=Table5[[#Headers],[Industrial Bio waste Furnace]],1,0)</f>
        <v>0</v>
      </c>
      <c r="AL114" s="64">
        <f>IF($H114=Table5[[#Headers],[Industrial Bio waste Cement/Lime Kiln]],1,0)</f>
        <v>0</v>
      </c>
      <c r="AM114" s="64">
        <f>IF($H114=Table5[[#Headers],[Industrial Bio waste Dryer]],1,0)</f>
        <v>0</v>
      </c>
      <c r="AN114" s="64">
        <f>IF($H114=Table5[[#Headers],[Industrial Bio waste Other Kiln]],1,0)</f>
        <v>0</v>
      </c>
      <c r="AO114" s="64">
        <f>IF($H114=Table5[[#Headers],[Industrial Bio waste Oven]],1,0)</f>
        <v>0</v>
      </c>
      <c r="AP114" s="64">
        <f>IF($H114=Table5[[#Headers],[Industrial Non-bio waste Boiler]],1,0)</f>
        <v>0</v>
      </c>
      <c r="AQ114" s="64">
        <f>IF($H114=Table5[[#Headers],[Industrial Non-bio waste CHP]],1,0)</f>
        <v>0</v>
      </c>
      <c r="AR114" s="64">
        <f>IF($H114=Table5[[#Headers],[Industrial Non-bio waste Furnace]],1,0)</f>
        <v>0</v>
      </c>
      <c r="AS114" s="64">
        <f>IF($H114=Table5[[#Headers],[Industrial Non-bio waste Cement/Lime Kiln]],1,0)</f>
        <v>0</v>
      </c>
      <c r="AT114" s="64">
        <f>IF($H114=Table5[[#Headers],[Industrial Non-bio waste Dryer]],1,0)</f>
        <v>0</v>
      </c>
      <c r="AU114" s="64">
        <f>IF($H114=Table5[[#Headers],[Industrial Non-bio waste Other Kiln]],1,0)</f>
        <v>0</v>
      </c>
      <c r="AV114" s="64">
        <f>IF($H114=Table5[[#Headers],[Industrial Non-bio waste Oven]],1,0)</f>
        <v>0</v>
      </c>
      <c r="AW114" s="64">
        <f>IF($H114=Table5[[#Headers],[Industrial Bio fuel Boiler]],1,0)</f>
        <v>0</v>
      </c>
      <c r="AX114" s="64">
        <f>IF($H114=Table5[[#Headers],[Industrial Bio fuel CHP]],1,0)</f>
        <v>0</v>
      </c>
      <c r="AY114" s="64">
        <f>IF($H114=Table5[[#Headers],[Industrial Bio fuel Furnace]],1,0)</f>
        <v>0</v>
      </c>
      <c r="AZ114" s="64">
        <f>IF($H114=Table5[[#Headers],[Industrial Bio fuel Cement/Lime Kiln]],1,0)</f>
        <v>0</v>
      </c>
      <c r="BA114" s="64">
        <f>IF($H114=Table5[[#Headers],[Industrial Bio fuel Dryer]],1,0)</f>
        <v>0</v>
      </c>
      <c r="BB114" s="64">
        <f>IF($H114=Table5[[#Headers],[Industrial Bio fuel Other Kiln]],1,0)</f>
        <v>0</v>
      </c>
      <c r="BC114" s="64">
        <f>IF($H114=Table5[[#Headers],[Industrial Bio fuel Oven]],1,0)</f>
        <v>0</v>
      </c>
      <c r="BD114" s="64">
        <f>IF($H114=Table5[[#Headers],[Industrial Solid Fuels Boiler]],1,0)</f>
        <v>1</v>
      </c>
      <c r="BE114" s="64">
        <f>IF($H114=Table5[[#Headers],[Industrial Solid Fuels CHP]],1,0)</f>
        <v>0</v>
      </c>
      <c r="BF114" s="64">
        <f>IF($H114=Table5[[#Headers],[Industrial Solid Fuels Furnace]],1,0)</f>
        <v>0</v>
      </c>
      <c r="BG114" s="64">
        <f>IF($H114=Table5[[#Headers],[Industrial Solid Fuels Cement/Lime Kiln]],1,0)</f>
        <v>0</v>
      </c>
      <c r="BH114" s="64">
        <f>IF($H114=Table5[[#Headers],[Industrial Solid Fuels Dryer]],1,0)</f>
        <v>0</v>
      </c>
      <c r="BI114" s="64">
        <f>IF($H114=Table5[[#Headers],[Industrial Solid Fuels Other Kiln]],1,0)</f>
        <v>0</v>
      </c>
      <c r="BJ114" s="64">
        <f>IF($H114=Table5[[#Headers],[Industrial Solid Fuels Oven]],1,0)</f>
        <v>0</v>
      </c>
      <c r="BK114" s="64">
        <f>IF($H114=Table5[[#Headers],[Industrial Oil Boiler]],1,0)</f>
        <v>0</v>
      </c>
      <c r="BL114" s="64">
        <f>IF($H114=Table5[[#Headers],[Industrial Oil CHP]],1,0)</f>
        <v>0</v>
      </c>
      <c r="BM114" s="64">
        <f>IF($H114=Table5[[#Headers],[Industrial Oil Furnace]],1,0)</f>
        <v>0</v>
      </c>
      <c r="BN114" s="64">
        <f>IF($H114=Table5[[#Headers],[Industrial Oil Cement/Lime Kiln]],1,0)</f>
        <v>0</v>
      </c>
      <c r="BO114" s="64">
        <f>IF($H114=Table5[[#Headers],[Industrial Oil Dryer]],1,0)</f>
        <v>0</v>
      </c>
      <c r="BP114" s="64">
        <f>IF($H114=Table5[[#Headers],[Industrial Oil Other Kiln]],1,0)</f>
        <v>0</v>
      </c>
      <c r="BQ114" s="64">
        <f>IF($H114=Table5[[#Headers],[Industrial Oil Oven]],1,0)</f>
        <v>0</v>
      </c>
      <c r="BR114" s="64">
        <f>IF($H114=Table5[[#Headers],[Industrial Gas Boiler]],1,0)</f>
        <v>0</v>
      </c>
      <c r="BS114" s="64">
        <f>IF($H114=Table5[[#Headers],[Industrial Gas CHP]],1,0)</f>
        <v>0</v>
      </c>
      <c r="BT114" s="64">
        <f>IF($H114=Table5[[#Headers],[Industrial Gas Furnace]],1,0)</f>
        <v>0</v>
      </c>
      <c r="BU114" s="64">
        <f>IF($H114=Table5[[#Headers],[Industrial Gas Cement/Lime Kiln]],1,0)</f>
        <v>0</v>
      </c>
      <c r="BV114" s="64">
        <f>IF($H114=Table5[[#Headers],[Industrial Gas Dryer]],1,0)</f>
        <v>0</v>
      </c>
      <c r="BW114" s="64">
        <f>IF($H114=Table5[[#Headers],[Industrial Gas Other Kiln]],1,0)</f>
        <v>0</v>
      </c>
      <c r="BX114" s="64">
        <f>IF($H114=Table5[[#Headers],[Industrial Gas Oven]],1,0)</f>
        <v>0</v>
      </c>
      <c r="BZ114" s="39"/>
    </row>
    <row r="115" spans="2:78" x14ac:dyDescent="0.25">
      <c r="B115">
        <v>391</v>
      </c>
      <c r="C115" t="s">
        <v>453</v>
      </c>
      <c r="D115" t="s">
        <v>585</v>
      </c>
      <c r="E115" t="s">
        <v>583</v>
      </c>
      <c r="H115" t="s">
        <v>553</v>
      </c>
      <c r="I115" t="s">
        <v>517</v>
      </c>
      <c r="J115" s="64">
        <v>0</v>
      </c>
      <c r="K115" s="64">
        <v>0</v>
      </c>
      <c r="L115" s="64">
        <v>0</v>
      </c>
      <c r="M115" s="64">
        <v>0</v>
      </c>
      <c r="N115" s="64">
        <v>0</v>
      </c>
      <c r="O115" s="64">
        <v>0</v>
      </c>
      <c r="P115" s="64">
        <v>0</v>
      </c>
      <c r="Q115" s="64">
        <v>0</v>
      </c>
      <c r="R115" s="64">
        <v>0</v>
      </c>
      <c r="S115" s="64">
        <v>0</v>
      </c>
      <c r="T115" s="64">
        <v>1</v>
      </c>
      <c r="U115" s="64">
        <v>1</v>
      </c>
      <c r="V115" s="64">
        <v>1</v>
      </c>
      <c r="W115" s="64">
        <v>0</v>
      </c>
      <c r="X115" s="64">
        <v>0</v>
      </c>
      <c r="Y115" s="64">
        <v>0</v>
      </c>
      <c r="Z115" s="64">
        <v>0</v>
      </c>
      <c r="AA115" s="64">
        <v>0</v>
      </c>
      <c r="AB115" s="64">
        <v>0</v>
      </c>
      <c r="AC115" s="64">
        <v>0</v>
      </c>
      <c r="AD115" s="64">
        <v>0</v>
      </c>
      <c r="AE115" s="64">
        <v>0</v>
      </c>
      <c r="AF115" s="64">
        <v>0</v>
      </c>
      <c r="AG115" s="64">
        <v>0</v>
      </c>
      <c r="AH115" s="64">
        <v>0</v>
      </c>
      <c r="AI115" s="64">
        <f>IF($H115=Table5[[#Headers],[Industrial Bio waste Boiler]],1,0)</f>
        <v>0</v>
      </c>
      <c r="AJ115" s="64">
        <f>IF($H115=Table5[[#Headers],[Industrial Bio waste CHP]],1,0)</f>
        <v>0</v>
      </c>
      <c r="AK115" s="64">
        <f>IF($H115=Table5[[#Headers],[Industrial Bio waste Furnace]],1,0)</f>
        <v>0</v>
      </c>
      <c r="AL115" s="64">
        <f>IF($H115=Table5[[#Headers],[Industrial Bio waste Cement/Lime Kiln]],1,0)</f>
        <v>0</v>
      </c>
      <c r="AM115" s="64">
        <f>IF($H115=Table5[[#Headers],[Industrial Bio waste Dryer]],1,0)</f>
        <v>0</v>
      </c>
      <c r="AN115" s="64">
        <f>IF($H115=Table5[[#Headers],[Industrial Bio waste Other Kiln]],1,0)</f>
        <v>0</v>
      </c>
      <c r="AO115" s="64">
        <f>IF($H115=Table5[[#Headers],[Industrial Bio waste Oven]],1,0)</f>
        <v>0</v>
      </c>
      <c r="AP115" s="64">
        <f>IF($H115=Table5[[#Headers],[Industrial Non-bio waste Boiler]],1,0)</f>
        <v>0</v>
      </c>
      <c r="AQ115" s="64">
        <f>IF($H115=Table5[[#Headers],[Industrial Non-bio waste CHP]],1,0)</f>
        <v>0</v>
      </c>
      <c r="AR115" s="64">
        <f>IF($H115=Table5[[#Headers],[Industrial Non-bio waste Furnace]],1,0)</f>
        <v>0</v>
      </c>
      <c r="AS115" s="64">
        <f>IF($H115=Table5[[#Headers],[Industrial Non-bio waste Cement/Lime Kiln]],1,0)</f>
        <v>0</v>
      </c>
      <c r="AT115" s="64">
        <f>IF($H115=Table5[[#Headers],[Industrial Non-bio waste Dryer]],1,0)</f>
        <v>0</v>
      </c>
      <c r="AU115" s="64">
        <f>IF($H115=Table5[[#Headers],[Industrial Non-bio waste Other Kiln]],1,0)</f>
        <v>0</v>
      </c>
      <c r="AV115" s="64">
        <f>IF($H115=Table5[[#Headers],[Industrial Non-bio waste Oven]],1,0)</f>
        <v>0</v>
      </c>
      <c r="AW115" s="64">
        <f>IF($H115=Table5[[#Headers],[Industrial Bio fuel Boiler]],1,0)</f>
        <v>0</v>
      </c>
      <c r="AX115" s="64">
        <f>IF($H115=Table5[[#Headers],[Industrial Bio fuel CHP]],1,0)</f>
        <v>0</v>
      </c>
      <c r="AY115" s="64">
        <f>IF($H115=Table5[[#Headers],[Industrial Bio fuel Furnace]],1,0)</f>
        <v>0</v>
      </c>
      <c r="AZ115" s="64">
        <f>IF($H115=Table5[[#Headers],[Industrial Bio fuel Cement/Lime Kiln]],1,0)</f>
        <v>0</v>
      </c>
      <c r="BA115" s="64">
        <f>IF($H115=Table5[[#Headers],[Industrial Bio fuel Dryer]],1,0)</f>
        <v>0</v>
      </c>
      <c r="BB115" s="64">
        <f>IF($H115=Table5[[#Headers],[Industrial Bio fuel Other Kiln]],1,0)</f>
        <v>0</v>
      </c>
      <c r="BC115" s="64">
        <f>IF($H115=Table5[[#Headers],[Industrial Bio fuel Oven]],1,0)</f>
        <v>0</v>
      </c>
      <c r="BD115" s="64">
        <f>IF($H115=Table5[[#Headers],[Industrial Solid Fuels Boiler]],1,0)</f>
        <v>0</v>
      </c>
      <c r="BE115" s="64">
        <f>IF($H115=Table5[[#Headers],[Industrial Solid Fuels CHP]],1,0)</f>
        <v>1</v>
      </c>
      <c r="BF115" s="64">
        <f>IF($H115=Table5[[#Headers],[Industrial Solid Fuels Furnace]],1,0)</f>
        <v>0</v>
      </c>
      <c r="BG115" s="64">
        <f>IF($H115=Table5[[#Headers],[Industrial Solid Fuels Cement/Lime Kiln]],1,0)</f>
        <v>0</v>
      </c>
      <c r="BH115" s="64">
        <f>IF($H115=Table5[[#Headers],[Industrial Solid Fuels Dryer]],1,0)</f>
        <v>0</v>
      </c>
      <c r="BI115" s="64">
        <f>IF($H115=Table5[[#Headers],[Industrial Solid Fuels Other Kiln]],1,0)</f>
        <v>0</v>
      </c>
      <c r="BJ115" s="64">
        <f>IF($H115=Table5[[#Headers],[Industrial Solid Fuels Oven]],1,0)</f>
        <v>0</v>
      </c>
      <c r="BK115" s="64">
        <f>IF($H115=Table5[[#Headers],[Industrial Oil Boiler]],1,0)</f>
        <v>0</v>
      </c>
      <c r="BL115" s="64">
        <f>IF($H115=Table5[[#Headers],[Industrial Oil CHP]],1,0)</f>
        <v>0</v>
      </c>
      <c r="BM115" s="64">
        <f>IF($H115=Table5[[#Headers],[Industrial Oil Furnace]],1,0)</f>
        <v>0</v>
      </c>
      <c r="BN115" s="64">
        <f>IF($H115=Table5[[#Headers],[Industrial Oil Cement/Lime Kiln]],1,0)</f>
        <v>0</v>
      </c>
      <c r="BO115" s="64">
        <f>IF($H115=Table5[[#Headers],[Industrial Oil Dryer]],1,0)</f>
        <v>0</v>
      </c>
      <c r="BP115" s="64">
        <f>IF($H115=Table5[[#Headers],[Industrial Oil Other Kiln]],1,0)</f>
        <v>0</v>
      </c>
      <c r="BQ115" s="64">
        <f>IF($H115=Table5[[#Headers],[Industrial Oil Oven]],1,0)</f>
        <v>0</v>
      </c>
      <c r="BR115" s="64">
        <f>IF($H115=Table5[[#Headers],[Industrial Gas Boiler]],1,0)</f>
        <v>0</v>
      </c>
      <c r="BS115" s="64">
        <f>IF($H115=Table5[[#Headers],[Industrial Gas CHP]],1,0)</f>
        <v>0</v>
      </c>
      <c r="BT115" s="64">
        <f>IF($H115=Table5[[#Headers],[Industrial Gas Furnace]],1,0)</f>
        <v>0</v>
      </c>
      <c r="BU115" s="64">
        <f>IF($H115=Table5[[#Headers],[Industrial Gas Cement/Lime Kiln]],1,0)</f>
        <v>0</v>
      </c>
      <c r="BV115" s="64">
        <f>IF($H115=Table5[[#Headers],[Industrial Gas Dryer]],1,0)</f>
        <v>0</v>
      </c>
      <c r="BW115" s="64">
        <f>IF($H115=Table5[[#Headers],[Industrial Gas Other Kiln]],1,0)</f>
        <v>0</v>
      </c>
      <c r="BX115" s="64">
        <f>IF($H115=Table5[[#Headers],[Industrial Gas Oven]],1,0)</f>
        <v>0</v>
      </c>
      <c r="BZ115" s="39"/>
    </row>
    <row r="116" spans="2:78" x14ac:dyDescent="0.25">
      <c r="B116">
        <v>392</v>
      </c>
      <c r="C116" t="s">
        <v>453</v>
      </c>
      <c r="D116" t="s">
        <v>585</v>
      </c>
      <c r="E116" t="s">
        <v>583</v>
      </c>
      <c r="H116" t="s">
        <v>557</v>
      </c>
      <c r="I116" t="s">
        <v>517</v>
      </c>
      <c r="J116" s="64">
        <v>0</v>
      </c>
      <c r="K116" s="64">
        <v>0</v>
      </c>
      <c r="L116" s="64">
        <v>0</v>
      </c>
      <c r="M116" s="64">
        <v>0</v>
      </c>
      <c r="N116" s="64">
        <v>0</v>
      </c>
      <c r="O116" s="64">
        <v>0</v>
      </c>
      <c r="P116" s="64">
        <v>0</v>
      </c>
      <c r="Q116" s="64">
        <v>0</v>
      </c>
      <c r="R116" s="64">
        <v>0</v>
      </c>
      <c r="S116" s="64">
        <v>0</v>
      </c>
      <c r="T116" s="64">
        <v>0</v>
      </c>
      <c r="U116" s="64">
        <v>0</v>
      </c>
      <c r="V116" s="64">
        <v>0</v>
      </c>
      <c r="W116" s="64">
        <v>0</v>
      </c>
      <c r="X116" s="64">
        <v>0</v>
      </c>
      <c r="Y116" s="64">
        <v>1</v>
      </c>
      <c r="Z116" s="64">
        <v>0</v>
      </c>
      <c r="AA116" s="64">
        <v>0</v>
      </c>
      <c r="AB116" s="64">
        <v>0</v>
      </c>
      <c r="AC116" s="64">
        <v>0</v>
      </c>
      <c r="AD116" s="64">
        <v>0</v>
      </c>
      <c r="AE116" s="64">
        <v>0</v>
      </c>
      <c r="AF116" s="64">
        <v>0</v>
      </c>
      <c r="AG116" s="64">
        <v>0</v>
      </c>
      <c r="AH116" s="64">
        <v>0</v>
      </c>
      <c r="AI116" s="64">
        <f>IF($H116=Table5[[#Headers],[Industrial Bio waste Boiler]],1,0)</f>
        <v>0</v>
      </c>
      <c r="AJ116" s="64">
        <f>IF($H116=Table5[[#Headers],[Industrial Bio waste CHP]],1,0)</f>
        <v>0</v>
      </c>
      <c r="AK116" s="64">
        <f>IF($H116=Table5[[#Headers],[Industrial Bio waste Furnace]],1,0)</f>
        <v>0</v>
      </c>
      <c r="AL116" s="64">
        <f>IF($H116=Table5[[#Headers],[Industrial Bio waste Cement/Lime Kiln]],1,0)</f>
        <v>0</v>
      </c>
      <c r="AM116" s="64">
        <f>IF($H116=Table5[[#Headers],[Industrial Bio waste Dryer]],1,0)</f>
        <v>0</v>
      </c>
      <c r="AN116" s="64">
        <f>IF($H116=Table5[[#Headers],[Industrial Bio waste Other Kiln]],1,0)</f>
        <v>0</v>
      </c>
      <c r="AO116" s="64">
        <f>IF($H116=Table5[[#Headers],[Industrial Bio waste Oven]],1,0)</f>
        <v>0</v>
      </c>
      <c r="AP116" s="64">
        <f>IF($H116=Table5[[#Headers],[Industrial Non-bio waste Boiler]],1,0)</f>
        <v>0</v>
      </c>
      <c r="AQ116" s="64">
        <f>IF($H116=Table5[[#Headers],[Industrial Non-bio waste CHP]],1,0)</f>
        <v>0</v>
      </c>
      <c r="AR116" s="64">
        <f>IF($H116=Table5[[#Headers],[Industrial Non-bio waste Furnace]],1,0)</f>
        <v>0</v>
      </c>
      <c r="AS116" s="64">
        <f>IF($H116=Table5[[#Headers],[Industrial Non-bio waste Cement/Lime Kiln]],1,0)</f>
        <v>0</v>
      </c>
      <c r="AT116" s="64">
        <f>IF($H116=Table5[[#Headers],[Industrial Non-bio waste Dryer]],1,0)</f>
        <v>0</v>
      </c>
      <c r="AU116" s="64">
        <f>IF($H116=Table5[[#Headers],[Industrial Non-bio waste Other Kiln]],1,0)</f>
        <v>0</v>
      </c>
      <c r="AV116" s="64">
        <f>IF($H116=Table5[[#Headers],[Industrial Non-bio waste Oven]],1,0)</f>
        <v>0</v>
      </c>
      <c r="AW116" s="64">
        <f>IF($H116=Table5[[#Headers],[Industrial Bio fuel Boiler]],1,0)</f>
        <v>0</v>
      </c>
      <c r="AX116" s="64">
        <f>IF($H116=Table5[[#Headers],[Industrial Bio fuel CHP]],1,0)</f>
        <v>0</v>
      </c>
      <c r="AY116" s="64">
        <f>IF($H116=Table5[[#Headers],[Industrial Bio fuel Furnace]],1,0)</f>
        <v>0</v>
      </c>
      <c r="AZ116" s="64">
        <f>IF($H116=Table5[[#Headers],[Industrial Bio fuel Cement/Lime Kiln]],1,0)</f>
        <v>0</v>
      </c>
      <c r="BA116" s="64">
        <f>IF($H116=Table5[[#Headers],[Industrial Bio fuel Dryer]],1,0)</f>
        <v>0</v>
      </c>
      <c r="BB116" s="64">
        <f>IF($H116=Table5[[#Headers],[Industrial Bio fuel Other Kiln]],1,0)</f>
        <v>0</v>
      </c>
      <c r="BC116" s="64">
        <f>IF($H116=Table5[[#Headers],[Industrial Bio fuel Oven]],1,0)</f>
        <v>0</v>
      </c>
      <c r="BD116" s="64">
        <f>IF($H116=Table5[[#Headers],[Industrial Solid Fuels Boiler]],1,0)</f>
        <v>0</v>
      </c>
      <c r="BE116" s="64">
        <f>IF($H116=Table5[[#Headers],[Industrial Solid Fuels CHP]],1,0)</f>
        <v>0</v>
      </c>
      <c r="BF116" s="64">
        <f>IF($H116=Table5[[#Headers],[Industrial Solid Fuels Furnace]],1,0)</f>
        <v>1</v>
      </c>
      <c r="BG116" s="64">
        <f>IF($H116=Table5[[#Headers],[Industrial Solid Fuels Cement/Lime Kiln]],1,0)</f>
        <v>0</v>
      </c>
      <c r="BH116" s="64">
        <f>IF($H116=Table5[[#Headers],[Industrial Solid Fuels Dryer]],1,0)</f>
        <v>0</v>
      </c>
      <c r="BI116" s="64">
        <f>IF($H116=Table5[[#Headers],[Industrial Solid Fuels Other Kiln]],1,0)</f>
        <v>0</v>
      </c>
      <c r="BJ116" s="64">
        <f>IF($H116=Table5[[#Headers],[Industrial Solid Fuels Oven]],1,0)</f>
        <v>0</v>
      </c>
      <c r="BK116" s="64">
        <f>IF($H116=Table5[[#Headers],[Industrial Oil Boiler]],1,0)</f>
        <v>0</v>
      </c>
      <c r="BL116" s="64">
        <f>IF($H116=Table5[[#Headers],[Industrial Oil CHP]],1,0)</f>
        <v>0</v>
      </c>
      <c r="BM116" s="64">
        <f>IF($H116=Table5[[#Headers],[Industrial Oil Furnace]],1,0)</f>
        <v>0</v>
      </c>
      <c r="BN116" s="64">
        <f>IF($H116=Table5[[#Headers],[Industrial Oil Cement/Lime Kiln]],1,0)</f>
        <v>0</v>
      </c>
      <c r="BO116" s="64">
        <f>IF($H116=Table5[[#Headers],[Industrial Oil Dryer]],1,0)</f>
        <v>0</v>
      </c>
      <c r="BP116" s="64">
        <f>IF($H116=Table5[[#Headers],[Industrial Oil Other Kiln]],1,0)</f>
        <v>0</v>
      </c>
      <c r="BQ116" s="64">
        <f>IF($H116=Table5[[#Headers],[Industrial Oil Oven]],1,0)</f>
        <v>0</v>
      </c>
      <c r="BR116" s="64">
        <f>IF($H116=Table5[[#Headers],[Industrial Gas Boiler]],1,0)</f>
        <v>0</v>
      </c>
      <c r="BS116" s="64">
        <f>IF($H116=Table5[[#Headers],[Industrial Gas CHP]],1,0)</f>
        <v>0</v>
      </c>
      <c r="BT116" s="64">
        <f>IF($H116=Table5[[#Headers],[Industrial Gas Furnace]],1,0)</f>
        <v>0</v>
      </c>
      <c r="BU116" s="64">
        <f>IF($H116=Table5[[#Headers],[Industrial Gas Cement/Lime Kiln]],1,0)</f>
        <v>0</v>
      </c>
      <c r="BV116" s="64">
        <f>IF($H116=Table5[[#Headers],[Industrial Gas Dryer]],1,0)</f>
        <v>0</v>
      </c>
      <c r="BW116" s="64">
        <f>IF($H116=Table5[[#Headers],[Industrial Gas Other Kiln]],1,0)</f>
        <v>0</v>
      </c>
      <c r="BX116" s="64">
        <f>IF($H116=Table5[[#Headers],[Industrial Gas Oven]],1,0)</f>
        <v>0</v>
      </c>
      <c r="BZ116" s="39"/>
    </row>
    <row r="117" spans="2:78" x14ac:dyDescent="0.25">
      <c r="B117">
        <v>393</v>
      </c>
      <c r="C117" t="s">
        <v>453</v>
      </c>
      <c r="D117" t="s">
        <v>586</v>
      </c>
      <c r="E117" t="s">
        <v>583</v>
      </c>
      <c r="H117" t="s">
        <v>550</v>
      </c>
      <c r="I117" t="s">
        <v>517</v>
      </c>
      <c r="J117" s="64">
        <v>0</v>
      </c>
      <c r="K117" s="64">
        <v>0</v>
      </c>
      <c r="L117" s="64">
        <v>0</v>
      </c>
      <c r="M117" s="64">
        <v>0</v>
      </c>
      <c r="N117" s="64">
        <v>0</v>
      </c>
      <c r="O117" s="64">
        <v>1</v>
      </c>
      <c r="P117" s="64">
        <v>1</v>
      </c>
      <c r="Q117" s="64">
        <v>1</v>
      </c>
      <c r="R117" s="64">
        <v>0</v>
      </c>
      <c r="S117" s="64">
        <v>0.125</v>
      </c>
      <c r="T117" s="64">
        <v>0</v>
      </c>
      <c r="U117" s="64">
        <v>0</v>
      </c>
      <c r="V117" s="64">
        <v>0</v>
      </c>
      <c r="W117" s="64">
        <v>0</v>
      </c>
      <c r="X117" s="64">
        <v>0</v>
      </c>
      <c r="Y117" s="64">
        <v>0</v>
      </c>
      <c r="Z117" s="64">
        <v>0</v>
      </c>
      <c r="AA117" s="64">
        <v>0</v>
      </c>
      <c r="AB117" s="64">
        <v>0</v>
      </c>
      <c r="AC117" s="64">
        <v>0</v>
      </c>
      <c r="AD117" s="64">
        <v>0</v>
      </c>
      <c r="AE117" s="64">
        <v>0</v>
      </c>
      <c r="AF117" s="64">
        <v>0</v>
      </c>
      <c r="AG117" s="64">
        <v>0</v>
      </c>
      <c r="AH117" s="64">
        <v>0</v>
      </c>
      <c r="AI117" s="64">
        <f>IF($H117=Table5[[#Headers],[Industrial Bio waste Boiler]],1,0)</f>
        <v>0</v>
      </c>
      <c r="AJ117" s="64">
        <f>IF($H117=Table5[[#Headers],[Industrial Bio waste CHP]],1,0)</f>
        <v>0</v>
      </c>
      <c r="AK117" s="64">
        <f>IF($H117=Table5[[#Headers],[Industrial Bio waste Furnace]],1,0)</f>
        <v>0</v>
      </c>
      <c r="AL117" s="64">
        <f>IF($H117=Table5[[#Headers],[Industrial Bio waste Cement/Lime Kiln]],1,0)</f>
        <v>0</v>
      </c>
      <c r="AM117" s="64">
        <f>IF($H117=Table5[[#Headers],[Industrial Bio waste Dryer]],1,0)</f>
        <v>0</v>
      </c>
      <c r="AN117" s="64">
        <f>IF($H117=Table5[[#Headers],[Industrial Bio waste Other Kiln]],1,0)</f>
        <v>0</v>
      </c>
      <c r="AO117" s="64">
        <f>IF($H117=Table5[[#Headers],[Industrial Bio waste Oven]],1,0)</f>
        <v>0</v>
      </c>
      <c r="AP117" s="64">
        <f>IF($H117=Table5[[#Headers],[Industrial Non-bio waste Boiler]],1,0)</f>
        <v>0</v>
      </c>
      <c r="AQ117" s="64">
        <f>IF($H117=Table5[[#Headers],[Industrial Non-bio waste CHP]],1,0)</f>
        <v>0</v>
      </c>
      <c r="AR117" s="64">
        <f>IF($H117=Table5[[#Headers],[Industrial Non-bio waste Furnace]],1,0)</f>
        <v>0</v>
      </c>
      <c r="AS117" s="64">
        <f>IF($H117=Table5[[#Headers],[Industrial Non-bio waste Cement/Lime Kiln]],1,0)</f>
        <v>0</v>
      </c>
      <c r="AT117" s="64">
        <f>IF($H117=Table5[[#Headers],[Industrial Non-bio waste Dryer]],1,0)</f>
        <v>0</v>
      </c>
      <c r="AU117" s="64">
        <f>IF($H117=Table5[[#Headers],[Industrial Non-bio waste Other Kiln]],1,0)</f>
        <v>0</v>
      </c>
      <c r="AV117" s="64">
        <f>IF($H117=Table5[[#Headers],[Industrial Non-bio waste Oven]],1,0)</f>
        <v>0</v>
      </c>
      <c r="AW117" s="64">
        <f>IF($H117=Table5[[#Headers],[Industrial Bio fuel Boiler]],1,0)</f>
        <v>0</v>
      </c>
      <c r="AX117" s="64">
        <f>IF($H117=Table5[[#Headers],[Industrial Bio fuel CHP]],1,0)</f>
        <v>0</v>
      </c>
      <c r="AY117" s="64">
        <f>IF($H117=Table5[[#Headers],[Industrial Bio fuel Furnace]],1,0)</f>
        <v>0</v>
      </c>
      <c r="AZ117" s="64">
        <f>IF($H117=Table5[[#Headers],[Industrial Bio fuel Cement/Lime Kiln]],1,0)</f>
        <v>0</v>
      </c>
      <c r="BA117" s="64">
        <f>IF($H117=Table5[[#Headers],[Industrial Bio fuel Dryer]],1,0)</f>
        <v>0</v>
      </c>
      <c r="BB117" s="64">
        <f>IF($H117=Table5[[#Headers],[Industrial Bio fuel Other Kiln]],1,0)</f>
        <v>0</v>
      </c>
      <c r="BC117" s="64">
        <f>IF($H117=Table5[[#Headers],[Industrial Bio fuel Oven]],1,0)</f>
        <v>0</v>
      </c>
      <c r="BD117" s="64">
        <f>IF($H117=Table5[[#Headers],[Industrial Solid Fuels Boiler]],1,0)</f>
        <v>1</v>
      </c>
      <c r="BE117" s="64">
        <f>IF($H117=Table5[[#Headers],[Industrial Solid Fuels CHP]],1,0)</f>
        <v>0</v>
      </c>
      <c r="BF117" s="64">
        <f>IF($H117=Table5[[#Headers],[Industrial Solid Fuels Furnace]],1,0)</f>
        <v>0</v>
      </c>
      <c r="BG117" s="64">
        <f>IF($H117=Table5[[#Headers],[Industrial Solid Fuels Cement/Lime Kiln]],1,0)</f>
        <v>0</v>
      </c>
      <c r="BH117" s="64">
        <f>IF($H117=Table5[[#Headers],[Industrial Solid Fuels Dryer]],1,0)</f>
        <v>0</v>
      </c>
      <c r="BI117" s="64">
        <f>IF($H117=Table5[[#Headers],[Industrial Solid Fuels Other Kiln]],1,0)</f>
        <v>0</v>
      </c>
      <c r="BJ117" s="64">
        <f>IF($H117=Table5[[#Headers],[Industrial Solid Fuels Oven]],1,0)</f>
        <v>0</v>
      </c>
      <c r="BK117" s="64">
        <f>IF($H117=Table5[[#Headers],[Industrial Oil Boiler]],1,0)</f>
        <v>0</v>
      </c>
      <c r="BL117" s="64">
        <f>IF($H117=Table5[[#Headers],[Industrial Oil CHP]],1,0)</f>
        <v>0</v>
      </c>
      <c r="BM117" s="64">
        <f>IF($H117=Table5[[#Headers],[Industrial Oil Furnace]],1,0)</f>
        <v>0</v>
      </c>
      <c r="BN117" s="64">
        <f>IF($H117=Table5[[#Headers],[Industrial Oil Cement/Lime Kiln]],1,0)</f>
        <v>0</v>
      </c>
      <c r="BO117" s="64">
        <f>IF($H117=Table5[[#Headers],[Industrial Oil Dryer]],1,0)</f>
        <v>0</v>
      </c>
      <c r="BP117" s="64">
        <f>IF($H117=Table5[[#Headers],[Industrial Oil Other Kiln]],1,0)</f>
        <v>0</v>
      </c>
      <c r="BQ117" s="64">
        <f>IF($H117=Table5[[#Headers],[Industrial Oil Oven]],1,0)</f>
        <v>0</v>
      </c>
      <c r="BR117" s="64">
        <f>IF($H117=Table5[[#Headers],[Industrial Gas Boiler]],1,0)</f>
        <v>0</v>
      </c>
      <c r="BS117" s="64">
        <f>IF($H117=Table5[[#Headers],[Industrial Gas CHP]],1,0)</f>
        <v>0</v>
      </c>
      <c r="BT117" s="64">
        <f>IF($H117=Table5[[#Headers],[Industrial Gas Furnace]],1,0)</f>
        <v>0</v>
      </c>
      <c r="BU117" s="64">
        <f>IF($H117=Table5[[#Headers],[Industrial Gas Cement/Lime Kiln]],1,0)</f>
        <v>0</v>
      </c>
      <c r="BV117" s="64">
        <f>IF($H117=Table5[[#Headers],[Industrial Gas Dryer]],1,0)</f>
        <v>0</v>
      </c>
      <c r="BW117" s="64">
        <f>IF($H117=Table5[[#Headers],[Industrial Gas Other Kiln]],1,0)</f>
        <v>0</v>
      </c>
      <c r="BX117" s="64">
        <f>IF($H117=Table5[[#Headers],[Industrial Gas Oven]],1,0)</f>
        <v>0</v>
      </c>
      <c r="BZ117" s="39"/>
    </row>
    <row r="118" spans="2:78" x14ac:dyDescent="0.25">
      <c r="B118">
        <v>394</v>
      </c>
      <c r="C118" t="s">
        <v>453</v>
      </c>
      <c r="D118" t="s">
        <v>586</v>
      </c>
      <c r="E118" t="s">
        <v>583</v>
      </c>
      <c r="H118" t="s">
        <v>555</v>
      </c>
      <c r="I118" t="s">
        <v>517</v>
      </c>
      <c r="J118" s="64">
        <v>0</v>
      </c>
      <c r="K118" s="64">
        <v>0</v>
      </c>
      <c r="L118" s="64">
        <v>0</v>
      </c>
      <c r="M118" s="64">
        <v>0</v>
      </c>
      <c r="N118" s="64">
        <v>0</v>
      </c>
      <c r="O118" s="64">
        <v>0</v>
      </c>
      <c r="P118" s="64">
        <v>0</v>
      </c>
      <c r="Q118" s="64">
        <v>0</v>
      </c>
      <c r="R118" s="64">
        <v>0</v>
      </c>
      <c r="S118" s="64">
        <v>0</v>
      </c>
      <c r="T118" s="64">
        <v>0</v>
      </c>
      <c r="U118" s="64">
        <v>0</v>
      </c>
      <c r="V118" s="64">
        <v>0</v>
      </c>
      <c r="W118" s="64">
        <v>0</v>
      </c>
      <c r="X118" s="64">
        <v>0</v>
      </c>
      <c r="Y118" s="64">
        <v>0</v>
      </c>
      <c r="Z118" s="64">
        <v>0</v>
      </c>
      <c r="AA118" s="64">
        <v>1</v>
      </c>
      <c r="AB118" s="64">
        <v>1</v>
      </c>
      <c r="AC118" s="64">
        <v>0</v>
      </c>
      <c r="AD118" s="64">
        <v>0</v>
      </c>
      <c r="AE118" s="64">
        <v>0</v>
      </c>
      <c r="AF118" s="64">
        <v>0</v>
      </c>
      <c r="AG118" s="64">
        <v>0</v>
      </c>
      <c r="AH118" s="64">
        <v>0</v>
      </c>
      <c r="AI118" s="64">
        <f>IF($H118=Table5[[#Headers],[Industrial Bio waste Boiler]],1,0)</f>
        <v>0</v>
      </c>
      <c r="AJ118" s="64">
        <f>IF($H118=Table5[[#Headers],[Industrial Bio waste CHP]],1,0)</f>
        <v>0</v>
      </c>
      <c r="AK118" s="64">
        <f>IF($H118=Table5[[#Headers],[Industrial Bio waste Furnace]],1,0)</f>
        <v>0</v>
      </c>
      <c r="AL118" s="64">
        <f>IF($H118=Table5[[#Headers],[Industrial Bio waste Cement/Lime Kiln]],1,0)</f>
        <v>0</v>
      </c>
      <c r="AM118" s="64">
        <f>IF($H118=Table5[[#Headers],[Industrial Bio waste Dryer]],1,0)</f>
        <v>0</v>
      </c>
      <c r="AN118" s="64">
        <f>IF($H118=Table5[[#Headers],[Industrial Bio waste Other Kiln]],1,0)</f>
        <v>0</v>
      </c>
      <c r="AO118" s="64">
        <f>IF($H118=Table5[[#Headers],[Industrial Bio waste Oven]],1,0)</f>
        <v>0</v>
      </c>
      <c r="AP118" s="64">
        <f>IF($H118=Table5[[#Headers],[Industrial Non-bio waste Boiler]],1,0)</f>
        <v>0</v>
      </c>
      <c r="AQ118" s="64">
        <f>IF($H118=Table5[[#Headers],[Industrial Non-bio waste CHP]],1,0)</f>
        <v>0</v>
      </c>
      <c r="AR118" s="64">
        <f>IF($H118=Table5[[#Headers],[Industrial Non-bio waste Furnace]],1,0)</f>
        <v>0</v>
      </c>
      <c r="AS118" s="64">
        <f>IF($H118=Table5[[#Headers],[Industrial Non-bio waste Cement/Lime Kiln]],1,0)</f>
        <v>0</v>
      </c>
      <c r="AT118" s="64">
        <f>IF($H118=Table5[[#Headers],[Industrial Non-bio waste Dryer]],1,0)</f>
        <v>0</v>
      </c>
      <c r="AU118" s="64">
        <f>IF($H118=Table5[[#Headers],[Industrial Non-bio waste Other Kiln]],1,0)</f>
        <v>0</v>
      </c>
      <c r="AV118" s="64">
        <f>IF($H118=Table5[[#Headers],[Industrial Non-bio waste Oven]],1,0)</f>
        <v>0</v>
      </c>
      <c r="AW118" s="64">
        <f>IF($H118=Table5[[#Headers],[Industrial Bio fuel Boiler]],1,0)</f>
        <v>0</v>
      </c>
      <c r="AX118" s="64">
        <f>IF($H118=Table5[[#Headers],[Industrial Bio fuel CHP]],1,0)</f>
        <v>0</v>
      </c>
      <c r="AY118" s="64">
        <f>IF($H118=Table5[[#Headers],[Industrial Bio fuel Furnace]],1,0)</f>
        <v>0</v>
      </c>
      <c r="AZ118" s="64">
        <f>IF($H118=Table5[[#Headers],[Industrial Bio fuel Cement/Lime Kiln]],1,0)</f>
        <v>0</v>
      </c>
      <c r="BA118" s="64">
        <f>IF($H118=Table5[[#Headers],[Industrial Bio fuel Dryer]],1,0)</f>
        <v>0</v>
      </c>
      <c r="BB118" s="64">
        <f>IF($H118=Table5[[#Headers],[Industrial Bio fuel Other Kiln]],1,0)</f>
        <v>0</v>
      </c>
      <c r="BC118" s="64">
        <f>IF($H118=Table5[[#Headers],[Industrial Bio fuel Oven]],1,0)</f>
        <v>0</v>
      </c>
      <c r="BD118" s="64">
        <f>IF($H118=Table5[[#Headers],[Industrial Solid Fuels Boiler]],1,0)</f>
        <v>0</v>
      </c>
      <c r="BE118" s="64">
        <f>IF($H118=Table5[[#Headers],[Industrial Solid Fuels CHP]],1,0)</f>
        <v>0</v>
      </c>
      <c r="BF118" s="64">
        <f>IF($H118=Table5[[#Headers],[Industrial Solid Fuels Furnace]],1,0)</f>
        <v>0</v>
      </c>
      <c r="BG118" s="64">
        <f>IF($H118=Table5[[#Headers],[Industrial Solid Fuels Cement/Lime Kiln]],1,0)</f>
        <v>0</v>
      </c>
      <c r="BH118" s="64">
        <f>IF($H118=Table5[[#Headers],[Industrial Solid Fuels Dryer]],1,0)</f>
        <v>1</v>
      </c>
      <c r="BI118" s="64">
        <f>IF($H118=Table5[[#Headers],[Industrial Solid Fuels Other Kiln]],1,0)</f>
        <v>0</v>
      </c>
      <c r="BJ118" s="64">
        <f>IF($H118=Table5[[#Headers],[Industrial Solid Fuels Oven]],1,0)</f>
        <v>0</v>
      </c>
      <c r="BK118" s="64">
        <f>IF($H118=Table5[[#Headers],[Industrial Oil Boiler]],1,0)</f>
        <v>0</v>
      </c>
      <c r="BL118" s="64">
        <f>IF($H118=Table5[[#Headers],[Industrial Oil CHP]],1,0)</f>
        <v>0</v>
      </c>
      <c r="BM118" s="64">
        <f>IF($H118=Table5[[#Headers],[Industrial Oil Furnace]],1,0)</f>
        <v>0</v>
      </c>
      <c r="BN118" s="64">
        <f>IF($H118=Table5[[#Headers],[Industrial Oil Cement/Lime Kiln]],1,0)</f>
        <v>0</v>
      </c>
      <c r="BO118" s="64">
        <f>IF($H118=Table5[[#Headers],[Industrial Oil Dryer]],1,0)</f>
        <v>0</v>
      </c>
      <c r="BP118" s="64">
        <f>IF($H118=Table5[[#Headers],[Industrial Oil Other Kiln]],1,0)</f>
        <v>0</v>
      </c>
      <c r="BQ118" s="64">
        <f>IF($H118=Table5[[#Headers],[Industrial Oil Oven]],1,0)</f>
        <v>0</v>
      </c>
      <c r="BR118" s="64">
        <f>IF($H118=Table5[[#Headers],[Industrial Gas Boiler]],1,0)</f>
        <v>0</v>
      </c>
      <c r="BS118" s="64">
        <f>IF($H118=Table5[[#Headers],[Industrial Gas CHP]],1,0)</f>
        <v>0</v>
      </c>
      <c r="BT118" s="64">
        <f>IF($H118=Table5[[#Headers],[Industrial Gas Furnace]],1,0)</f>
        <v>0</v>
      </c>
      <c r="BU118" s="64">
        <f>IF($H118=Table5[[#Headers],[Industrial Gas Cement/Lime Kiln]],1,0)</f>
        <v>0</v>
      </c>
      <c r="BV118" s="64">
        <f>IF($H118=Table5[[#Headers],[Industrial Gas Dryer]],1,0)</f>
        <v>0</v>
      </c>
      <c r="BW118" s="64">
        <f>IF($H118=Table5[[#Headers],[Industrial Gas Other Kiln]],1,0)</f>
        <v>0</v>
      </c>
      <c r="BX118" s="64">
        <f>IF($H118=Table5[[#Headers],[Industrial Gas Oven]],1,0)</f>
        <v>0</v>
      </c>
      <c r="BZ118" s="39"/>
    </row>
    <row r="119" spans="2:78" x14ac:dyDescent="0.25">
      <c r="B119">
        <v>395</v>
      </c>
      <c r="C119" t="s">
        <v>453</v>
      </c>
      <c r="D119" t="s">
        <v>587</v>
      </c>
      <c r="E119" t="s">
        <v>583</v>
      </c>
      <c r="H119" t="s">
        <v>558</v>
      </c>
      <c r="I119" t="s">
        <v>517</v>
      </c>
      <c r="J119" s="64">
        <v>0.28790229906970927</v>
      </c>
      <c r="K119" s="64">
        <v>0</v>
      </c>
      <c r="L119" s="64">
        <v>0</v>
      </c>
      <c r="M119" s="64">
        <v>1</v>
      </c>
      <c r="N119" s="64">
        <v>1</v>
      </c>
      <c r="O119" s="64">
        <v>0</v>
      </c>
      <c r="P119" s="64">
        <v>0</v>
      </c>
      <c r="Q119" s="64">
        <v>0</v>
      </c>
      <c r="R119" s="64">
        <v>0</v>
      </c>
      <c r="S119" s="64">
        <v>0</v>
      </c>
      <c r="T119" s="64">
        <v>0</v>
      </c>
      <c r="U119" s="64">
        <v>0</v>
      </c>
      <c r="V119" s="64">
        <v>0</v>
      </c>
      <c r="W119" s="64">
        <v>0</v>
      </c>
      <c r="X119" s="64">
        <v>0</v>
      </c>
      <c r="Y119" s="64">
        <v>0</v>
      </c>
      <c r="Z119" s="64">
        <v>0</v>
      </c>
      <c r="AA119" s="64">
        <v>0</v>
      </c>
      <c r="AB119" s="64">
        <v>0</v>
      </c>
      <c r="AC119" s="64">
        <v>0</v>
      </c>
      <c r="AD119" s="64">
        <v>0</v>
      </c>
      <c r="AE119" s="64">
        <v>0</v>
      </c>
      <c r="AF119" s="64">
        <v>0</v>
      </c>
      <c r="AG119" s="64">
        <v>0</v>
      </c>
      <c r="AH119" s="64">
        <v>0</v>
      </c>
      <c r="AI119" s="64">
        <f>IF($H119=Table5[[#Headers],[Industrial Bio waste Boiler]],1,0)</f>
        <v>0</v>
      </c>
      <c r="AJ119" s="64">
        <f>IF($H119=Table5[[#Headers],[Industrial Bio waste CHP]],1,0)</f>
        <v>0</v>
      </c>
      <c r="AK119" s="64">
        <f>IF($H119=Table5[[#Headers],[Industrial Bio waste Furnace]],1,0)</f>
        <v>0</v>
      </c>
      <c r="AL119" s="64">
        <f>IF($H119=Table5[[#Headers],[Industrial Bio waste Cement/Lime Kiln]],1,0)</f>
        <v>0</v>
      </c>
      <c r="AM119" s="64">
        <f>IF($H119=Table5[[#Headers],[Industrial Bio waste Dryer]],1,0)</f>
        <v>0</v>
      </c>
      <c r="AN119" s="64">
        <f>IF($H119=Table5[[#Headers],[Industrial Bio waste Other Kiln]],1,0)</f>
        <v>0</v>
      </c>
      <c r="AO119" s="64">
        <f>IF($H119=Table5[[#Headers],[Industrial Bio waste Oven]],1,0)</f>
        <v>0</v>
      </c>
      <c r="AP119" s="64">
        <f>IF($H119=Table5[[#Headers],[Industrial Non-bio waste Boiler]],1,0)</f>
        <v>0</v>
      </c>
      <c r="AQ119" s="64">
        <f>IF($H119=Table5[[#Headers],[Industrial Non-bio waste CHP]],1,0)</f>
        <v>0</v>
      </c>
      <c r="AR119" s="64">
        <f>IF($H119=Table5[[#Headers],[Industrial Non-bio waste Furnace]],1,0)</f>
        <v>0</v>
      </c>
      <c r="AS119" s="64">
        <f>IF($H119=Table5[[#Headers],[Industrial Non-bio waste Cement/Lime Kiln]],1,0)</f>
        <v>0</v>
      </c>
      <c r="AT119" s="64">
        <f>IF($H119=Table5[[#Headers],[Industrial Non-bio waste Dryer]],1,0)</f>
        <v>0</v>
      </c>
      <c r="AU119" s="64">
        <f>IF($H119=Table5[[#Headers],[Industrial Non-bio waste Other Kiln]],1,0)</f>
        <v>0</v>
      </c>
      <c r="AV119" s="64">
        <f>IF($H119=Table5[[#Headers],[Industrial Non-bio waste Oven]],1,0)</f>
        <v>0</v>
      </c>
      <c r="AW119" s="64">
        <f>IF($H119=Table5[[#Headers],[Industrial Bio fuel Boiler]],1,0)</f>
        <v>0</v>
      </c>
      <c r="AX119" s="64">
        <f>IF($H119=Table5[[#Headers],[Industrial Bio fuel CHP]],1,0)</f>
        <v>0</v>
      </c>
      <c r="AY119" s="64">
        <f>IF($H119=Table5[[#Headers],[Industrial Bio fuel Furnace]],1,0)</f>
        <v>0</v>
      </c>
      <c r="AZ119" s="64">
        <f>IF($H119=Table5[[#Headers],[Industrial Bio fuel Cement/Lime Kiln]],1,0)</f>
        <v>0</v>
      </c>
      <c r="BA119" s="64">
        <f>IF($H119=Table5[[#Headers],[Industrial Bio fuel Dryer]],1,0)</f>
        <v>0</v>
      </c>
      <c r="BB119" s="64">
        <f>IF($H119=Table5[[#Headers],[Industrial Bio fuel Other Kiln]],1,0)</f>
        <v>0</v>
      </c>
      <c r="BC119" s="64">
        <f>IF($H119=Table5[[#Headers],[Industrial Bio fuel Oven]],1,0)</f>
        <v>0</v>
      </c>
      <c r="BD119" s="64">
        <f>IF($H119=Table5[[#Headers],[Industrial Solid Fuels Boiler]],1,0)</f>
        <v>0</v>
      </c>
      <c r="BE119" s="64">
        <f>IF($H119=Table5[[#Headers],[Industrial Solid Fuels CHP]],1,0)</f>
        <v>0</v>
      </c>
      <c r="BF119" s="64">
        <f>IF($H119=Table5[[#Headers],[Industrial Solid Fuels Furnace]],1,0)</f>
        <v>0</v>
      </c>
      <c r="BG119" s="64">
        <f>IF($H119=Table5[[#Headers],[Industrial Solid Fuels Cement/Lime Kiln]],1,0)</f>
        <v>0</v>
      </c>
      <c r="BH119" s="64">
        <f>IF($H119=Table5[[#Headers],[Industrial Solid Fuels Dryer]],1,0)</f>
        <v>0</v>
      </c>
      <c r="BI119" s="64">
        <f>IF($H119=Table5[[#Headers],[Industrial Solid Fuels Other Kiln]],1,0)</f>
        <v>1</v>
      </c>
      <c r="BJ119" s="64">
        <f>IF($H119=Table5[[#Headers],[Industrial Solid Fuels Oven]],1,0)</f>
        <v>0</v>
      </c>
      <c r="BK119" s="64">
        <f>IF($H119=Table5[[#Headers],[Industrial Oil Boiler]],1,0)</f>
        <v>0</v>
      </c>
      <c r="BL119" s="64">
        <f>IF($H119=Table5[[#Headers],[Industrial Oil CHP]],1,0)</f>
        <v>0</v>
      </c>
      <c r="BM119" s="64">
        <f>IF($H119=Table5[[#Headers],[Industrial Oil Furnace]],1,0)</f>
        <v>0</v>
      </c>
      <c r="BN119" s="64">
        <f>IF($H119=Table5[[#Headers],[Industrial Oil Cement/Lime Kiln]],1,0)</f>
        <v>0</v>
      </c>
      <c r="BO119" s="64">
        <f>IF($H119=Table5[[#Headers],[Industrial Oil Dryer]],1,0)</f>
        <v>0</v>
      </c>
      <c r="BP119" s="64">
        <f>IF($H119=Table5[[#Headers],[Industrial Oil Other Kiln]],1,0)</f>
        <v>0</v>
      </c>
      <c r="BQ119" s="64">
        <f>IF($H119=Table5[[#Headers],[Industrial Oil Oven]],1,0)</f>
        <v>0</v>
      </c>
      <c r="BR119" s="64">
        <f>IF($H119=Table5[[#Headers],[Industrial Gas Boiler]],1,0)</f>
        <v>0</v>
      </c>
      <c r="BS119" s="64">
        <f>IF($H119=Table5[[#Headers],[Industrial Gas CHP]],1,0)</f>
        <v>0</v>
      </c>
      <c r="BT119" s="64">
        <f>IF($H119=Table5[[#Headers],[Industrial Gas Furnace]],1,0)</f>
        <v>0</v>
      </c>
      <c r="BU119" s="64">
        <f>IF($H119=Table5[[#Headers],[Industrial Gas Cement/Lime Kiln]],1,0)</f>
        <v>0</v>
      </c>
      <c r="BV119" s="64">
        <f>IF($H119=Table5[[#Headers],[Industrial Gas Dryer]],1,0)</f>
        <v>0</v>
      </c>
      <c r="BW119" s="64">
        <f>IF($H119=Table5[[#Headers],[Industrial Gas Other Kiln]],1,0)</f>
        <v>0</v>
      </c>
      <c r="BX119" s="64">
        <f>IF($H119=Table5[[#Headers],[Industrial Gas Oven]],1,0)</f>
        <v>0</v>
      </c>
      <c r="BZ119" s="39"/>
    </row>
    <row r="120" spans="2:78" x14ac:dyDescent="0.25">
      <c r="B120">
        <v>396</v>
      </c>
      <c r="C120" t="s">
        <v>453</v>
      </c>
      <c r="D120" t="s">
        <v>587</v>
      </c>
      <c r="E120" t="s">
        <v>583</v>
      </c>
      <c r="H120" t="s">
        <v>550</v>
      </c>
      <c r="I120" t="s">
        <v>517</v>
      </c>
      <c r="J120" s="64">
        <v>0.57580459813941842</v>
      </c>
      <c r="K120" s="64">
        <v>0</v>
      </c>
      <c r="L120" s="64">
        <v>0</v>
      </c>
      <c r="M120" s="64">
        <v>0</v>
      </c>
      <c r="N120" s="64">
        <v>0</v>
      </c>
      <c r="O120" s="64">
        <v>1</v>
      </c>
      <c r="P120" s="64">
        <v>1</v>
      </c>
      <c r="Q120" s="64">
        <v>1</v>
      </c>
      <c r="R120" s="64">
        <v>0</v>
      </c>
      <c r="S120" s="64">
        <v>0.125</v>
      </c>
      <c r="T120" s="64">
        <v>0</v>
      </c>
      <c r="U120" s="64">
        <v>0</v>
      </c>
      <c r="V120" s="64">
        <v>0</v>
      </c>
      <c r="W120" s="64">
        <v>0</v>
      </c>
      <c r="X120" s="64">
        <v>0</v>
      </c>
      <c r="Y120" s="64">
        <v>0</v>
      </c>
      <c r="Z120" s="64">
        <v>0</v>
      </c>
      <c r="AA120" s="64">
        <v>0</v>
      </c>
      <c r="AB120" s="64">
        <v>0</v>
      </c>
      <c r="AC120" s="64">
        <v>0</v>
      </c>
      <c r="AD120" s="64">
        <v>0</v>
      </c>
      <c r="AE120" s="64">
        <v>0</v>
      </c>
      <c r="AF120" s="64">
        <v>0</v>
      </c>
      <c r="AG120" s="64">
        <v>0</v>
      </c>
      <c r="AH120" s="64">
        <v>0</v>
      </c>
      <c r="AI120" s="64">
        <f>IF($H120=Table5[[#Headers],[Industrial Bio waste Boiler]],1,0)</f>
        <v>0</v>
      </c>
      <c r="AJ120" s="64">
        <f>IF($H120=Table5[[#Headers],[Industrial Bio waste CHP]],1,0)</f>
        <v>0</v>
      </c>
      <c r="AK120" s="64">
        <f>IF($H120=Table5[[#Headers],[Industrial Bio waste Furnace]],1,0)</f>
        <v>0</v>
      </c>
      <c r="AL120" s="64">
        <f>IF($H120=Table5[[#Headers],[Industrial Bio waste Cement/Lime Kiln]],1,0)</f>
        <v>0</v>
      </c>
      <c r="AM120" s="64">
        <f>IF($H120=Table5[[#Headers],[Industrial Bio waste Dryer]],1,0)</f>
        <v>0</v>
      </c>
      <c r="AN120" s="64">
        <f>IF($H120=Table5[[#Headers],[Industrial Bio waste Other Kiln]],1,0)</f>
        <v>0</v>
      </c>
      <c r="AO120" s="64">
        <f>IF($H120=Table5[[#Headers],[Industrial Bio waste Oven]],1,0)</f>
        <v>0</v>
      </c>
      <c r="AP120" s="64">
        <f>IF($H120=Table5[[#Headers],[Industrial Non-bio waste Boiler]],1,0)</f>
        <v>0</v>
      </c>
      <c r="AQ120" s="64">
        <f>IF($H120=Table5[[#Headers],[Industrial Non-bio waste CHP]],1,0)</f>
        <v>0</v>
      </c>
      <c r="AR120" s="64">
        <f>IF($H120=Table5[[#Headers],[Industrial Non-bio waste Furnace]],1,0)</f>
        <v>0</v>
      </c>
      <c r="AS120" s="64">
        <f>IF($H120=Table5[[#Headers],[Industrial Non-bio waste Cement/Lime Kiln]],1,0)</f>
        <v>0</v>
      </c>
      <c r="AT120" s="64">
        <f>IF($H120=Table5[[#Headers],[Industrial Non-bio waste Dryer]],1,0)</f>
        <v>0</v>
      </c>
      <c r="AU120" s="64">
        <f>IF($H120=Table5[[#Headers],[Industrial Non-bio waste Other Kiln]],1,0)</f>
        <v>0</v>
      </c>
      <c r="AV120" s="64">
        <f>IF($H120=Table5[[#Headers],[Industrial Non-bio waste Oven]],1,0)</f>
        <v>0</v>
      </c>
      <c r="AW120" s="64">
        <f>IF($H120=Table5[[#Headers],[Industrial Bio fuel Boiler]],1,0)</f>
        <v>0</v>
      </c>
      <c r="AX120" s="64">
        <f>IF($H120=Table5[[#Headers],[Industrial Bio fuel CHP]],1,0)</f>
        <v>0</v>
      </c>
      <c r="AY120" s="64">
        <f>IF($H120=Table5[[#Headers],[Industrial Bio fuel Furnace]],1,0)</f>
        <v>0</v>
      </c>
      <c r="AZ120" s="64">
        <f>IF($H120=Table5[[#Headers],[Industrial Bio fuel Cement/Lime Kiln]],1,0)</f>
        <v>0</v>
      </c>
      <c r="BA120" s="64">
        <f>IF($H120=Table5[[#Headers],[Industrial Bio fuel Dryer]],1,0)</f>
        <v>0</v>
      </c>
      <c r="BB120" s="64">
        <f>IF($H120=Table5[[#Headers],[Industrial Bio fuel Other Kiln]],1,0)</f>
        <v>0</v>
      </c>
      <c r="BC120" s="64">
        <f>IF($H120=Table5[[#Headers],[Industrial Bio fuel Oven]],1,0)</f>
        <v>0</v>
      </c>
      <c r="BD120" s="64">
        <f>IF($H120=Table5[[#Headers],[Industrial Solid Fuels Boiler]],1,0)</f>
        <v>1</v>
      </c>
      <c r="BE120" s="64">
        <f>IF($H120=Table5[[#Headers],[Industrial Solid Fuels CHP]],1,0)</f>
        <v>0</v>
      </c>
      <c r="BF120" s="64">
        <f>IF($H120=Table5[[#Headers],[Industrial Solid Fuels Furnace]],1,0)</f>
        <v>0</v>
      </c>
      <c r="BG120" s="64">
        <f>IF($H120=Table5[[#Headers],[Industrial Solid Fuels Cement/Lime Kiln]],1,0)</f>
        <v>0</v>
      </c>
      <c r="BH120" s="64">
        <f>IF($H120=Table5[[#Headers],[Industrial Solid Fuels Dryer]],1,0)</f>
        <v>0</v>
      </c>
      <c r="BI120" s="64">
        <f>IF($H120=Table5[[#Headers],[Industrial Solid Fuels Other Kiln]],1,0)</f>
        <v>0</v>
      </c>
      <c r="BJ120" s="64">
        <f>IF($H120=Table5[[#Headers],[Industrial Solid Fuels Oven]],1,0)</f>
        <v>0</v>
      </c>
      <c r="BK120" s="64">
        <f>IF($H120=Table5[[#Headers],[Industrial Oil Boiler]],1,0)</f>
        <v>0</v>
      </c>
      <c r="BL120" s="64">
        <f>IF($H120=Table5[[#Headers],[Industrial Oil CHP]],1,0)</f>
        <v>0</v>
      </c>
      <c r="BM120" s="64">
        <f>IF($H120=Table5[[#Headers],[Industrial Oil Furnace]],1,0)</f>
        <v>0</v>
      </c>
      <c r="BN120" s="64">
        <f>IF($H120=Table5[[#Headers],[Industrial Oil Cement/Lime Kiln]],1,0)</f>
        <v>0</v>
      </c>
      <c r="BO120" s="64">
        <f>IF($H120=Table5[[#Headers],[Industrial Oil Dryer]],1,0)</f>
        <v>0</v>
      </c>
      <c r="BP120" s="64">
        <f>IF($H120=Table5[[#Headers],[Industrial Oil Other Kiln]],1,0)</f>
        <v>0</v>
      </c>
      <c r="BQ120" s="64">
        <f>IF($H120=Table5[[#Headers],[Industrial Oil Oven]],1,0)</f>
        <v>0</v>
      </c>
      <c r="BR120" s="64">
        <f>IF($H120=Table5[[#Headers],[Industrial Gas Boiler]],1,0)</f>
        <v>0</v>
      </c>
      <c r="BS120" s="64">
        <f>IF($H120=Table5[[#Headers],[Industrial Gas CHP]],1,0)</f>
        <v>0</v>
      </c>
      <c r="BT120" s="64">
        <f>IF($H120=Table5[[#Headers],[Industrial Gas Furnace]],1,0)</f>
        <v>0</v>
      </c>
      <c r="BU120" s="64">
        <f>IF($H120=Table5[[#Headers],[Industrial Gas Cement/Lime Kiln]],1,0)</f>
        <v>0</v>
      </c>
      <c r="BV120" s="64">
        <f>IF($H120=Table5[[#Headers],[Industrial Gas Dryer]],1,0)</f>
        <v>0</v>
      </c>
      <c r="BW120" s="64">
        <f>IF($H120=Table5[[#Headers],[Industrial Gas Other Kiln]],1,0)</f>
        <v>0</v>
      </c>
      <c r="BX120" s="64">
        <f>IF($H120=Table5[[#Headers],[Industrial Gas Oven]],1,0)</f>
        <v>0</v>
      </c>
      <c r="BZ120" s="39"/>
    </row>
    <row r="121" spans="2:78" x14ac:dyDescent="0.25">
      <c r="B121">
        <v>397</v>
      </c>
      <c r="C121" t="s">
        <v>453</v>
      </c>
      <c r="D121" t="s">
        <v>587</v>
      </c>
      <c r="E121" t="s">
        <v>583</v>
      </c>
      <c r="H121" t="s">
        <v>555</v>
      </c>
      <c r="I121" t="s">
        <v>517</v>
      </c>
      <c r="J121" s="64">
        <v>0.57580459813941842</v>
      </c>
      <c r="K121" s="64">
        <v>0</v>
      </c>
      <c r="L121" s="64">
        <v>0</v>
      </c>
      <c r="M121" s="64">
        <v>0</v>
      </c>
      <c r="N121" s="64">
        <v>0</v>
      </c>
      <c r="O121" s="64">
        <v>0</v>
      </c>
      <c r="P121" s="64">
        <v>0</v>
      </c>
      <c r="Q121" s="64">
        <v>0</v>
      </c>
      <c r="R121" s="64">
        <v>0</v>
      </c>
      <c r="S121" s="64">
        <v>0</v>
      </c>
      <c r="T121" s="64">
        <v>0</v>
      </c>
      <c r="U121" s="64">
        <v>0</v>
      </c>
      <c r="V121" s="64">
        <v>0</v>
      </c>
      <c r="W121" s="64">
        <v>0</v>
      </c>
      <c r="X121" s="64">
        <v>0</v>
      </c>
      <c r="Y121" s="64">
        <v>0</v>
      </c>
      <c r="Z121" s="64">
        <v>0</v>
      </c>
      <c r="AA121" s="64">
        <v>1</v>
      </c>
      <c r="AB121" s="64">
        <v>1</v>
      </c>
      <c r="AC121" s="64">
        <v>0</v>
      </c>
      <c r="AD121" s="64">
        <v>0</v>
      </c>
      <c r="AE121" s="64">
        <v>0</v>
      </c>
      <c r="AF121" s="64">
        <v>0</v>
      </c>
      <c r="AG121" s="64">
        <v>0</v>
      </c>
      <c r="AH121" s="64">
        <v>0</v>
      </c>
      <c r="AI121" s="64">
        <f>IF($H121=Table5[[#Headers],[Industrial Bio waste Boiler]],1,0)</f>
        <v>0</v>
      </c>
      <c r="AJ121" s="64">
        <f>IF($H121=Table5[[#Headers],[Industrial Bio waste CHP]],1,0)</f>
        <v>0</v>
      </c>
      <c r="AK121" s="64">
        <f>IF($H121=Table5[[#Headers],[Industrial Bio waste Furnace]],1,0)</f>
        <v>0</v>
      </c>
      <c r="AL121" s="64">
        <f>IF($H121=Table5[[#Headers],[Industrial Bio waste Cement/Lime Kiln]],1,0)</f>
        <v>0</v>
      </c>
      <c r="AM121" s="64">
        <f>IF($H121=Table5[[#Headers],[Industrial Bio waste Dryer]],1,0)</f>
        <v>0</v>
      </c>
      <c r="AN121" s="64">
        <f>IF($H121=Table5[[#Headers],[Industrial Bio waste Other Kiln]],1,0)</f>
        <v>0</v>
      </c>
      <c r="AO121" s="64">
        <f>IF($H121=Table5[[#Headers],[Industrial Bio waste Oven]],1,0)</f>
        <v>0</v>
      </c>
      <c r="AP121" s="64">
        <f>IF($H121=Table5[[#Headers],[Industrial Non-bio waste Boiler]],1,0)</f>
        <v>0</v>
      </c>
      <c r="AQ121" s="64">
        <f>IF($H121=Table5[[#Headers],[Industrial Non-bio waste CHP]],1,0)</f>
        <v>0</v>
      </c>
      <c r="AR121" s="64">
        <f>IF($H121=Table5[[#Headers],[Industrial Non-bio waste Furnace]],1,0)</f>
        <v>0</v>
      </c>
      <c r="AS121" s="64">
        <f>IF($H121=Table5[[#Headers],[Industrial Non-bio waste Cement/Lime Kiln]],1,0)</f>
        <v>0</v>
      </c>
      <c r="AT121" s="64">
        <f>IF($H121=Table5[[#Headers],[Industrial Non-bio waste Dryer]],1,0)</f>
        <v>0</v>
      </c>
      <c r="AU121" s="64">
        <f>IF($H121=Table5[[#Headers],[Industrial Non-bio waste Other Kiln]],1,0)</f>
        <v>0</v>
      </c>
      <c r="AV121" s="64">
        <f>IF($H121=Table5[[#Headers],[Industrial Non-bio waste Oven]],1,0)</f>
        <v>0</v>
      </c>
      <c r="AW121" s="64">
        <f>IF($H121=Table5[[#Headers],[Industrial Bio fuel Boiler]],1,0)</f>
        <v>0</v>
      </c>
      <c r="AX121" s="64">
        <f>IF($H121=Table5[[#Headers],[Industrial Bio fuel CHP]],1,0)</f>
        <v>0</v>
      </c>
      <c r="AY121" s="64">
        <f>IF($H121=Table5[[#Headers],[Industrial Bio fuel Furnace]],1,0)</f>
        <v>0</v>
      </c>
      <c r="AZ121" s="64">
        <f>IF($H121=Table5[[#Headers],[Industrial Bio fuel Cement/Lime Kiln]],1,0)</f>
        <v>0</v>
      </c>
      <c r="BA121" s="64">
        <f>IF($H121=Table5[[#Headers],[Industrial Bio fuel Dryer]],1,0)</f>
        <v>0</v>
      </c>
      <c r="BB121" s="64">
        <f>IF($H121=Table5[[#Headers],[Industrial Bio fuel Other Kiln]],1,0)</f>
        <v>0</v>
      </c>
      <c r="BC121" s="64">
        <f>IF($H121=Table5[[#Headers],[Industrial Bio fuel Oven]],1,0)</f>
        <v>0</v>
      </c>
      <c r="BD121" s="64">
        <f>IF($H121=Table5[[#Headers],[Industrial Solid Fuels Boiler]],1,0)</f>
        <v>0</v>
      </c>
      <c r="BE121" s="64">
        <f>IF($H121=Table5[[#Headers],[Industrial Solid Fuels CHP]],1,0)</f>
        <v>0</v>
      </c>
      <c r="BF121" s="64">
        <f>IF($H121=Table5[[#Headers],[Industrial Solid Fuels Furnace]],1,0)</f>
        <v>0</v>
      </c>
      <c r="BG121" s="64">
        <f>IF($H121=Table5[[#Headers],[Industrial Solid Fuels Cement/Lime Kiln]],1,0)</f>
        <v>0</v>
      </c>
      <c r="BH121" s="64">
        <f>IF($H121=Table5[[#Headers],[Industrial Solid Fuels Dryer]],1,0)</f>
        <v>1</v>
      </c>
      <c r="BI121" s="64">
        <f>IF($H121=Table5[[#Headers],[Industrial Solid Fuels Other Kiln]],1,0)</f>
        <v>0</v>
      </c>
      <c r="BJ121" s="64">
        <f>IF($H121=Table5[[#Headers],[Industrial Solid Fuels Oven]],1,0)</f>
        <v>0</v>
      </c>
      <c r="BK121" s="64">
        <f>IF($H121=Table5[[#Headers],[Industrial Oil Boiler]],1,0)</f>
        <v>0</v>
      </c>
      <c r="BL121" s="64">
        <f>IF($H121=Table5[[#Headers],[Industrial Oil CHP]],1,0)</f>
        <v>0</v>
      </c>
      <c r="BM121" s="64">
        <f>IF($H121=Table5[[#Headers],[Industrial Oil Furnace]],1,0)</f>
        <v>0</v>
      </c>
      <c r="BN121" s="64">
        <f>IF($H121=Table5[[#Headers],[Industrial Oil Cement/Lime Kiln]],1,0)</f>
        <v>0</v>
      </c>
      <c r="BO121" s="64">
        <f>IF($H121=Table5[[#Headers],[Industrial Oil Dryer]],1,0)</f>
        <v>0</v>
      </c>
      <c r="BP121" s="64">
        <f>IF($H121=Table5[[#Headers],[Industrial Oil Other Kiln]],1,0)</f>
        <v>0</v>
      </c>
      <c r="BQ121" s="64">
        <f>IF($H121=Table5[[#Headers],[Industrial Oil Oven]],1,0)</f>
        <v>0</v>
      </c>
      <c r="BR121" s="64">
        <f>IF($H121=Table5[[#Headers],[Industrial Gas Boiler]],1,0)</f>
        <v>0</v>
      </c>
      <c r="BS121" s="64">
        <f>IF($H121=Table5[[#Headers],[Industrial Gas CHP]],1,0)</f>
        <v>0</v>
      </c>
      <c r="BT121" s="64">
        <f>IF($H121=Table5[[#Headers],[Industrial Gas Furnace]],1,0)</f>
        <v>0</v>
      </c>
      <c r="BU121" s="64">
        <f>IF($H121=Table5[[#Headers],[Industrial Gas Cement/Lime Kiln]],1,0)</f>
        <v>0</v>
      </c>
      <c r="BV121" s="64">
        <f>IF($H121=Table5[[#Headers],[Industrial Gas Dryer]],1,0)</f>
        <v>0</v>
      </c>
      <c r="BW121" s="64">
        <f>IF($H121=Table5[[#Headers],[Industrial Gas Other Kiln]],1,0)</f>
        <v>0</v>
      </c>
      <c r="BX121" s="64">
        <f>IF($H121=Table5[[#Headers],[Industrial Gas Oven]],1,0)</f>
        <v>0</v>
      </c>
      <c r="BZ121" s="39"/>
    </row>
    <row r="122" spans="2:78" x14ac:dyDescent="0.25">
      <c r="B122">
        <v>398</v>
      </c>
      <c r="C122" t="s">
        <v>453</v>
      </c>
      <c r="D122" t="s">
        <v>588</v>
      </c>
      <c r="E122" t="s">
        <v>583</v>
      </c>
      <c r="H122" t="s">
        <v>550</v>
      </c>
      <c r="I122" t="s">
        <v>517</v>
      </c>
      <c r="J122" s="64">
        <v>0</v>
      </c>
      <c r="K122" s="64">
        <v>0</v>
      </c>
      <c r="L122" s="64">
        <v>0</v>
      </c>
      <c r="M122" s="64">
        <v>0</v>
      </c>
      <c r="N122" s="64">
        <v>0</v>
      </c>
      <c r="O122" s="64">
        <v>1</v>
      </c>
      <c r="P122" s="64">
        <v>1</v>
      </c>
      <c r="Q122" s="64">
        <v>1</v>
      </c>
      <c r="R122" s="64">
        <v>0.3</v>
      </c>
      <c r="S122" s="64">
        <v>0.125</v>
      </c>
      <c r="T122" s="64">
        <v>0</v>
      </c>
      <c r="U122" s="64">
        <v>0</v>
      </c>
      <c r="V122" s="64">
        <v>0</v>
      </c>
      <c r="W122" s="64">
        <v>0</v>
      </c>
      <c r="X122" s="64">
        <v>0</v>
      </c>
      <c r="Y122" s="64">
        <v>0</v>
      </c>
      <c r="Z122" s="64">
        <v>0</v>
      </c>
      <c r="AA122" s="64">
        <v>0</v>
      </c>
      <c r="AB122" s="64">
        <v>0</v>
      </c>
      <c r="AC122" s="64">
        <v>0</v>
      </c>
      <c r="AD122" s="64">
        <v>0</v>
      </c>
      <c r="AE122" s="64">
        <v>0</v>
      </c>
      <c r="AF122" s="64">
        <v>0</v>
      </c>
      <c r="AG122" s="64">
        <v>0</v>
      </c>
      <c r="AH122" s="64">
        <v>0</v>
      </c>
      <c r="AI122" s="64">
        <f>IF($H122=Table5[[#Headers],[Industrial Bio waste Boiler]],1,0)</f>
        <v>0</v>
      </c>
      <c r="AJ122" s="64">
        <f>IF($H122=Table5[[#Headers],[Industrial Bio waste CHP]],1,0)</f>
        <v>0</v>
      </c>
      <c r="AK122" s="64">
        <f>IF($H122=Table5[[#Headers],[Industrial Bio waste Furnace]],1,0)</f>
        <v>0</v>
      </c>
      <c r="AL122" s="64">
        <f>IF($H122=Table5[[#Headers],[Industrial Bio waste Cement/Lime Kiln]],1,0)</f>
        <v>0</v>
      </c>
      <c r="AM122" s="64">
        <f>IF($H122=Table5[[#Headers],[Industrial Bio waste Dryer]],1,0)</f>
        <v>0</v>
      </c>
      <c r="AN122" s="64">
        <f>IF($H122=Table5[[#Headers],[Industrial Bio waste Other Kiln]],1,0)</f>
        <v>0</v>
      </c>
      <c r="AO122" s="64">
        <f>IF($H122=Table5[[#Headers],[Industrial Bio waste Oven]],1,0)</f>
        <v>0</v>
      </c>
      <c r="AP122" s="64">
        <f>IF($H122=Table5[[#Headers],[Industrial Non-bio waste Boiler]],1,0)</f>
        <v>0</v>
      </c>
      <c r="AQ122" s="64">
        <f>IF($H122=Table5[[#Headers],[Industrial Non-bio waste CHP]],1,0)</f>
        <v>0</v>
      </c>
      <c r="AR122" s="64">
        <f>IF($H122=Table5[[#Headers],[Industrial Non-bio waste Furnace]],1,0)</f>
        <v>0</v>
      </c>
      <c r="AS122" s="64">
        <f>IF($H122=Table5[[#Headers],[Industrial Non-bio waste Cement/Lime Kiln]],1,0)</f>
        <v>0</v>
      </c>
      <c r="AT122" s="64">
        <f>IF($H122=Table5[[#Headers],[Industrial Non-bio waste Dryer]],1,0)</f>
        <v>0</v>
      </c>
      <c r="AU122" s="64">
        <f>IF($H122=Table5[[#Headers],[Industrial Non-bio waste Other Kiln]],1,0)</f>
        <v>0</v>
      </c>
      <c r="AV122" s="64">
        <f>IF($H122=Table5[[#Headers],[Industrial Non-bio waste Oven]],1,0)</f>
        <v>0</v>
      </c>
      <c r="AW122" s="64">
        <f>IF($H122=Table5[[#Headers],[Industrial Bio fuel Boiler]],1,0)</f>
        <v>0</v>
      </c>
      <c r="AX122" s="64">
        <f>IF($H122=Table5[[#Headers],[Industrial Bio fuel CHP]],1,0)</f>
        <v>0</v>
      </c>
      <c r="AY122" s="64">
        <f>IF($H122=Table5[[#Headers],[Industrial Bio fuel Furnace]],1,0)</f>
        <v>0</v>
      </c>
      <c r="AZ122" s="64">
        <f>IF($H122=Table5[[#Headers],[Industrial Bio fuel Cement/Lime Kiln]],1,0)</f>
        <v>0</v>
      </c>
      <c r="BA122" s="64">
        <f>IF($H122=Table5[[#Headers],[Industrial Bio fuel Dryer]],1,0)</f>
        <v>0</v>
      </c>
      <c r="BB122" s="64">
        <f>IF($H122=Table5[[#Headers],[Industrial Bio fuel Other Kiln]],1,0)</f>
        <v>0</v>
      </c>
      <c r="BC122" s="64">
        <f>IF($H122=Table5[[#Headers],[Industrial Bio fuel Oven]],1,0)</f>
        <v>0</v>
      </c>
      <c r="BD122" s="64">
        <f>IF($H122=Table5[[#Headers],[Industrial Solid Fuels Boiler]],1,0)</f>
        <v>1</v>
      </c>
      <c r="BE122" s="64">
        <f>IF($H122=Table5[[#Headers],[Industrial Solid Fuels CHP]],1,0)</f>
        <v>0</v>
      </c>
      <c r="BF122" s="64">
        <f>IF($H122=Table5[[#Headers],[Industrial Solid Fuels Furnace]],1,0)</f>
        <v>0</v>
      </c>
      <c r="BG122" s="64">
        <f>IF($H122=Table5[[#Headers],[Industrial Solid Fuels Cement/Lime Kiln]],1,0)</f>
        <v>0</v>
      </c>
      <c r="BH122" s="64">
        <f>IF($H122=Table5[[#Headers],[Industrial Solid Fuels Dryer]],1,0)</f>
        <v>0</v>
      </c>
      <c r="BI122" s="64">
        <f>IF($H122=Table5[[#Headers],[Industrial Solid Fuels Other Kiln]],1,0)</f>
        <v>0</v>
      </c>
      <c r="BJ122" s="64">
        <f>IF($H122=Table5[[#Headers],[Industrial Solid Fuels Oven]],1,0)</f>
        <v>0</v>
      </c>
      <c r="BK122" s="64">
        <f>IF($H122=Table5[[#Headers],[Industrial Oil Boiler]],1,0)</f>
        <v>0</v>
      </c>
      <c r="BL122" s="64">
        <f>IF($H122=Table5[[#Headers],[Industrial Oil CHP]],1,0)</f>
        <v>0</v>
      </c>
      <c r="BM122" s="64">
        <f>IF($H122=Table5[[#Headers],[Industrial Oil Furnace]],1,0)</f>
        <v>0</v>
      </c>
      <c r="BN122" s="64">
        <f>IF($H122=Table5[[#Headers],[Industrial Oil Cement/Lime Kiln]],1,0)</f>
        <v>0</v>
      </c>
      <c r="BO122" s="64">
        <f>IF($H122=Table5[[#Headers],[Industrial Oil Dryer]],1,0)</f>
        <v>0</v>
      </c>
      <c r="BP122" s="64">
        <f>IF($H122=Table5[[#Headers],[Industrial Oil Other Kiln]],1,0)</f>
        <v>0</v>
      </c>
      <c r="BQ122" s="64">
        <f>IF($H122=Table5[[#Headers],[Industrial Oil Oven]],1,0)</f>
        <v>0</v>
      </c>
      <c r="BR122" s="64">
        <f>IF($H122=Table5[[#Headers],[Industrial Gas Boiler]],1,0)</f>
        <v>0</v>
      </c>
      <c r="BS122" s="64">
        <f>IF($H122=Table5[[#Headers],[Industrial Gas CHP]],1,0)</f>
        <v>0</v>
      </c>
      <c r="BT122" s="64">
        <f>IF($H122=Table5[[#Headers],[Industrial Gas Furnace]],1,0)</f>
        <v>0</v>
      </c>
      <c r="BU122" s="64">
        <f>IF($H122=Table5[[#Headers],[Industrial Gas Cement/Lime Kiln]],1,0)</f>
        <v>0</v>
      </c>
      <c r="BV122" s="64">
        <f>IF($H122=Table5[[#Headers],[Industrial Gas Dryer]],1,0)</f>
        <v>0</v>
      </c>
      <c r="BW122" s="64">
        <f>IF($H122=Table5[[#Headers],[Industrial Gas Other Kiln]],1,0)</f>
        <v>0</v>
      </c>
      <c r="BX122" s="64">
        <f>IF($H122=Table5[[#Headers],[Industrial Gas Oven]],1,0)</f>
        <v>0</v>
      </c>
      <c r="BZ122" s="39"/>
    </row>
    <row r="123" spans="2:78" x14ac:dyDescent="0.25">
      <c r="B123">
        <v>399</v>
      </c>
      <c r="C123" t="s">
        <v>453</v>
      </c>
      <c r="D123" t="s">
        <v>588</v>
      </c>
      <c r="E123" t="s">
        <v>583</v>
      </c>
      <c r="H123" t="s">
        <v>553</v>
      </c>
      <c r="I123" t="s">
        <v>517</v>
      </c>
      <c r="J123" s="64">
        <v>0</v>
      </c>
      <c r="K123" s="64">
        <v>0</v>
      </c>
      <c r="L123" s="64">
        <v>0</v>
      </c>
      <c r="M123" s="64">
        <v>0</v>
      </c>
      <c r="N123" s="64">
        <v>0</v>
      </c>
      <c r="O123" s="64">
        <v>0</v>
      </c>
      <c r="P123" s="64">
        <v>0</v>
      </c>
      <c r="Q123" s="64">
        <v>0</v>
      </c>
      <c r="R123" s="64">
        <v>0</v>
      </c>
      <c r="S123" s="64">
        <v>0</v>
      </c>
      <c r="T123" s="64">
        <v>1</v>
      </c>
      <c r="U123" s="64">
        <v>1</v>
      </c>
      <c r="V123" s="64">
        <v>1</v>
      </c>
      <c r="W123" s="64">
        <v>0</v>
      </c>
      <c r="X123" s="64">
        <v>0</v>
      </c>
      <c r="Y123" s="64">
        <v>0</v>
      </c>
      <c r="Z123" s="64">
        <v>0</v>
      </c>
      <c r="AA123" s="64">
        <v>0</v>
      </c>
      <c r="AB123" s="64">
        <v>0</v>
      </c>
      <c r="AC123" s="64">
        <v>0</v>
      </c>
      <c r="AD123" s="64">
        <v>0</v>
      </c>
      <c r="AE123" s="64">
        <v>0</v>
      </c>
      <c r="AF123" s="64">
        <v>0</v>
      </c>
      <c r="AG123" s="64">
        <v>0</v>
      </c>
      <c r="AH123" s="64">
        <v>0</v>
      </c>
      <c r="AI123" s="64">
        <f>IF($H123=Table5[[#Headers],[Industrial Bio waste Boiler]],1,0)</f>
        <v>0</v>
      </c>
      <c r="AJ123" s="64">
        <f>IF($H123=Table5[[#Headers],[Industrial Bio waste CHP]],1,0)</f>
        <v>0</v>
      </c>
      <c r="AK123" s="64">
        <f>IF($H123=Table5[[#Headers],[Industrial Bio waste Furnace]],1,0)</f>
        <v>0</v>
      </c>
      <c r="AL123" s="64">
        <f>IF($H123=Table5[[#Headers],[Industrial Bio waste Cement/Lime Kiln]],1,0)</f>
        <v>0</v>
      </c>
      <c r="AM123" s="64">
        <f>IF($H123=Table5[[#Headers],[Industrial Bio waste Dryer]],1,0)</f>
        <v>0</v>
      </c>
      <c r="AN123" s="64">
        <f>IF($H123=Table5[[#Headers],[Industrial Bio waste Other Kiln]],1,0)</f>
        <v>0</v>
      </c>
      <c r="AO123" s="64">
        <f>IF($H123=Table5[[#Headers],[Industrial Bio waste Oven]],1,0)</f>
        <v>0</v>
      </c>
      <c r="AP123" s="64">
        <f>IF($H123=Table5[[#Headers],[Industrial Non-bio waste Boiler]],1,0)</f>
        <v>0</v>
      </c>
      <c r="AQ123" s="64">
        <f>IF($H123=Table5[[#Headers],[Industrial Non-bio waste CHP]],1,0)</f>
        <v>0</v>
      </c>
      <c r="AR123" s="64">
        <f>IF($H123=Table5[[#Headers],[Industrial Non-bio waste Furnace]],1,0)</f>
        <v>0</v>
      </c>
      <c r="AS123" s="64">
        <f>IF($H123=Table5[[#Headers],[Industrial Non-bio waste Cement/Lime Kiln]],1,0)</f>
        <v>0</v>
      </c>
      <c r="AT123" s="64">
        <f>IF($H123=Table5[[#Headers],[Industrial Non-bio waste Dryer]],1,0)</f>
        <v>0</v>
      </c>
      <c r="AU123" s="64">
        <f>IF($H123=Table5[[#Headers],[Industrial Non-bio waste Other Kiln]],1,0)</f>
        <v>0</v>
      </c>
      <c r="AV123" s="64">
        <f>IF($H123=Table5[[#Headers],[Industrial Non-bio waste Oven]],1,0)</f>
        <v>0</v>
      </c>
      <c r="AW123" s="64">
        <f>IF($H123=Table5[[#Headers],[Industrial Bio fuel Boiler]],1,0)</f>
        <v>0</v>
      </c>
      <c r="AX123" s="64">
        <f>IF($H123=Table5[[#Headers],[Industrial Bio fuel CHP]],1,0)</f>
        <v>0</v>
      </c>
      <c r="AY123" s="64">
        <f>IF($H123=Table5[[#Headers],[Industrial Bio fuel Furnace]],1,0)</f>
        <v>0</v>
      </c>
      <c r="AZ123" s="64">
        <f>IF($H123=Table5[[#Headers],[Industrial Bio fuel Cement/Lime Kiln]],1,0)</f>
        <v>0</v>
      </c>
      <c r="BA123" s="64">
        <f>IF($H123=Table5[[#Headers],[Industrial Bio fuel Dryer]],1,0)</f>
        <v>0</v>
      </c>
      <c r="BB123" s="64">
        <f>IF($H123=Table5[[#Headers],[Industrial Bio fuel Other Kiln]],1,0)</f>
        <v>0</v>
      </c>
      <c r="BC123" s="64">
        <f>IF($H123=Table5[[#Headers],[Industrial Bio fuel Oven]],1,0)</f>
        <v>0</v>
      </c>
      <c r="BD123" s="64">
        <f>IF($H123=Table5[[#Headers],[Industrial Solid Fuels Boiler]],1,0)</f>
        <v>0</v>
      </c>
      <c r="BE123" s="64">
        <f>IF($H123=Table5[[#Headers],[Industrial Solid Fuels CHP]],1,0)</f>
        <v>1</v>
      </c>
      <c r="BF123" s="64">
        <f>IF($H123=Table5[[#Headers],[Industrial Solid Fuels Furnace]],1,0)</f>
        <v>0</v>
      </c>
      <c r="BG123" s="64">
        <f>IF($H123=Table5[[#Headers],[Industrial Solid Fuels Cement/Lime Kiln]],1,0)</f>
        <v>0</v>
      </c>
      <c r="BH123" s="64">
        <f>IF($H123=Table5[[#Headers],[Industrial Solid Fuels Dryer]],1,0)</f>
        <v>0</v>
      </c>
      <c r="BI123" s="64">
        <f>IF($H123=Table5[[#Headers],[Industrial Solid Fuels Other Kiln]],1,0)</f>
        <v>0</v>
      </c>
      <c r="BJ123" s="64">
        <f>IF($H123=Table5[[#Headers],[Industrial Solid Fuels Oven]],1,0)</f>
        <v>0</v>
      </c>
      <c r="BK123" s="64">
        <f>IF($H123=Table5[[#Headers],[Industrial Oil Boiler]],1,0)</f>
        <v>0</v>
      </c>
      <c r="BL123" s="64">
        <f>IF($H123=Table5[[#Headers],[Industrial Oil CHP]],1,0)</f>
        <v>0</v>
      </c>
      <c r="BM123" s="64">
        <f>IF($H123=Table5[[#Headers],[Industrial Oil Furnace]],1,0)</f>
        <v>0</v>
      </c>
      <c r="BN123" s="64">
        <f>IF($H123=Table5[[#Headers],[Industrial Oil Cement/Lime Kiln]],1,0)</f>
        <v>0</v>
      </c>
      <c r="BO123" s="64">
        <f>IF($H123=Table5[[#Headers],[Industrial Oil Dryer]],1,0)</f>
        <v>0</v>
      </c>
      <c r="BP123" s="64">
        <f>IF($H123=Table5[[#Headers],[Industrial Oil Other Kiln]],1,0)</f>
        <v>0</v>
      </c>
      <c r="BQ123" s="64">
        <f>IF($H123=Table5[[#Headers],[Industrial Oil Oven]],1,0)</f>
        <v>0</v>
      </c>
      <c r="BR123" s="64">
        <f>IF($H123=Table5[[#Headers],[Industrial Gas Boiler]],1,0)</f>
        <v>0</v>
      </c>
      <c r="BS123" s="64">
        <f>IF($H123=Table5[[#Headers],[Industrial Gas CHP]],1,0)</f>
        <v>0</v>
      </c>
      <c r="BT123" s="64">
        <f>IF($H123=Table5[[#Headers],[Industrial Gas Furnace]],1,0)</f>
        <v>0</v>
      </c>
      <c r="BU123" s="64">
        <f>IF($H123=Table5[[#Headers],[Industrial Gas Cement/Lime Kiln]],1,0)</f>
        <v>0</v>
      </c>
      <c r="BV123" s="64">
        <f>IF($H123=Table5[[#Headers],[Industrial Gas Dryer]],1,0)</f>
        <v>0</v>
      </c>
      <c r="BW123" s="64">
        <f>IF($H123=Table5[[#Headers],[Industrial Gas Other Kiln]],1,0)</f>
        <v>0</v>
      </c>
      <c r="BX123" s="64">
        <f>IF($H123=Table5[[#Headers],[Industrial Gas Oven]],1,0)</f>
        <v>0</v>
      </c>
      <c r="BZ123" s="39"/>
    </row>
    <row r="124" spans="2:78" x14ac:dyDescent="0.25">
      <c r="B124">
        <v>400</v>
      </c>
      <c r="C124" t="s">
        <v>453</v>
      </c>
      <c r="D124" t="s">
        <v>588</v>
      </c>
      <c r="E124" t="s">
        <v>583</v>
      </c>
      <c r="H124" t="s">
        <v>559</v>
      </c>
      <c r="I124" t="s">
        <v>517</v>
      </c>
      <c r="J124" s="64">
        <v>0</v>
      </c>
      <c r="K124" s="64">
        <v>0</v>
      </c>
      <c r="L124" s="64">
        <v>0</v>
      </c>
      <c r="M124" s="64">
        <v>0</v>
      </c>
      <c r="N124" s="64">
        <v>0</v>
      </c>
      <c r="O124" s="64">
        <v>0</v>
      </c>
      <c r="P124" s="64">
        <v>0</v>
      </c>
      <c r="Q124" s="64">
        <v>0</v>
      </c>
      <c r="R124" s="64">
        <v>0</v>
      </c>
      <c r="S124" s="64">
        <v>0</v>
      </c>
      <c r="T124" s="64">
        <v>0</v>
      </c>
      <c r="U124" s="64">
        <v>0</v>
      </c>
      <c r="V124" s="64">
        <v>0</v>
      </c>
      <c r="W124" s="64">
        <v>1</v>
      </c>
      <c r="X124" s="64">
        <v>1</v>
      </c>
      <c r="Y124" s="64">
        <v>0</v>
      </c>
      <c r="Z124" s="64">
        <v>0</v>
      </c>
      <c r="AA124" s="64">
        <v>0</v>
      </c>
      <c r="AB124" s="64">
        <v>0</v>
      </c>
      <c r="AC124" s="64">
        <v>0</v>
      </c>
      <c r="AD124" s="64">
        <v>0</v>
      </c>
      <c r="AE124" s="64">
        <v>0</v>
      </c>
      <c r="AF124" s="64">
        <v>0</v>
      </c>
      <c r="AG124" s="64">
        <v>0</v>
      </c>
      <c r="AH124" s="64">
        <v>0</v>
      </c>
      <c r="AI124" s="64">
        <f>IF($H124=Table5[[#Headers],[Industrial Bio waste Boiler]],1,0)</f>
        <v>0</v>
      </c>
      <c r="AJ124" s="64">
        <f>IF($H124=Table5[[#Headers],[Industrial Bio waste CHP]],1,0)</f>
        <v>0</v>
      </c>
      <c r="AK124" s="64">
        <f>IF($H124=Table5[[#Headers],[Industrial Bio waste Furnace]],1,0)</f>
        <v>0</v>
      </c>
      <c r="AL124" s="64">
        <f>IF($H124=Table5[[#Headers],[Industrial Bio waste Cement/Lime Kiln]],1,0)</f>
        <v>0</v>
      </c>
      <c r="AM124" s="64">
        <f>IF($H124=Table5[[#Headers],[Industrial Bio waste Dryer]],1,0)</f>
        <v>0</v>
      </c>
      <c r="AN124" s="64">
        <f>IF($H124=Table5[[#Headers],[Industrial Bio waste Other Kiln]],1,0)</f>
        <v>0</v>
      </c>
      <c r="AO124" s="64">
        <f>IF($H124=Table5[[#Headers],[Industrial Bio waste Oven]],1,0)</f>
        <v>0</v>
      </c>
      <c r="AP124" s="64">
        <f>IF($H124=Table5[[#Headers],[Industrial Non-bio waste Boiler]],1,0)</f>
        <v>0</v>
      </c>
      <c r="AQ124" s="64">
        <f>IF($H124=Table5[[#Headers],[Industrial Non-bio waste CHP]],1,0)</f>
        <v>0</v>
      </c>
      <c r="AR124" s="64">
        <f>IF($H124=Table5[[#Headers],[Industrial Non-bio waste Furnace]],1,0)</f>
        <v>0</v>
      </c>
      <c r="AS124" s="64">
        <f>IF($H124=Table5[[#Headers],[Industrial Non-bio waste Cement/Lime Kiln]],1,0)</f>
        <v>0</v>
      </c>
      <c r="AT124" s="64">
        <f>IF($H124=Table5[[#Headers],[Industrial Non-bio waste Dryer]],1,0)</f>
        <v>0</v>
      </c>
      <c r="AU124" s="64">
        <f>IF($H124=Table5[[#Headers],[Industrial Non-bio waste Other Kiln]],1,0)</f>
        <v>0</v>
      </c>
      <c r="AV124" s="64">
        <f>IF($H124=Table5[[#Headers],[Industrial Non-bio waste Oven]],1,0)</f>
        <v>0</v>
      </c>
      <c r="AW124" s="64">
        <f>IF($H124=Table5[[#Headers],[Industrial Bio fuel Boiler]],1,0)</f>
        <v>0</v>
      </c>
      <c r="AX124" s="64">
        <f>IF($H124=Table5[[#Headers],[Industrial Bio fuel CHP]],1,0)</f>
        <v>0</v>
      </c>
      <c r="AY124" s="64">
        <f>IF($H124=Table5[[#Headers],[Industrial Bio fuel Furnace]],1,0)</f>
        <v>0</v>
      </c>
      <c r="AZ124" s="64">
        <f>IF($H124=Table5[[#Headers],[Industrial Bio fuel Cement/Lime Kiln]],1,0)</f>
        <v>0</v>
      </c>
      <c r="BA124" s="64">
        <f>IF($H124=Table5[[#Headers],[Industrial Bio fuel Dryer]],1,0)</f>
        <v>0</v>
      </c>
      <c r="BB124" s="64">
        <f>IF($H124=Table5[[#Headers],[Industrial Bio fuel Other Kiln]],1,0)</f>
        <v>0</v>
      </c>
      <c r="BC124" s="64">
        <f>IF($H124=Table5[[#Headers],[Industrial Bio fuel Oven]],1,0)</f>
        <v>0</v>
      </c>
      <c r="BD124" s="64">
        <f>IF($H124=Table5[[#Headers],[Industrial Solid Fuels Boiler]],1,0)</f>
        <v>0</v>
      </c>
      <c r="BE124" s="64">
        <f>IF($H124=Table5[[#Headers],[Industrial Solid Fuels CHP]],1,0)</f>
        <v>0</v>
      </c>
      <c r="BF124" s="64">
        <f>IF($H124=Table5[[#Headers],[Industrial Solid Fuels Furnace]],1,0)</f>
        <v>0</v>
      </c>
      <c r="BG124" s="64">
        <f>IF($H124=Table5[[#Headers],[Industrial Solid Fuels Cement/Lime Kiln]],1,0)</f>
        <v>0</v>
      </c>
      <c r="BH124" s="64">
        <f>IF($H124=Table5[[#Headers],[Industrial Solid Fuels Dryer]],1,0)</f>
        <v>0</v>
      </c>
      <c r="BI124" s="64">
        <f>IF($H124=Table5[[#Headers],[Industrial Solid Fuels Other Kiln]],1,0)</f>
        <v>0</v>
      </c>
      <c r="BJ124" s="64">
        <f>IF($H124=Table5[[#Headers],[Industrial Solid Fuels Oven]],1,0)</f>
        <v>1</v>
      </c>
      <c r="BK124" s="64">
        <f>IF($H124=Table5[[#Headers],[Industrial Oil Boiler]],1,0)</f>
        <v>0</v>
      </c>
      <c r="BL124" s="64">
        <f>IF($H124=Table5[[#Headers],[Industrial Oil CHP]],1,0)</f>
        <v>0</v>
      </c>
      <c r="BM124" s="64">
        <f>IF($H124=Table5[[#Headers],[Industrial Oil Furnace]],1,0)</f>
        <v>0</v>
      </c>
      <c r="BN124" s="64">
        <f>IF($H124=Table5[[#Headers],[Industrial Oil Cement/Lime Kiln]],1,0)</f>
        <v>0</v>
      </c>
      <c r="BO124" s="64">
        <f>IF($H124=Table5[[#Headers],[Industrial Oil Dryer]],1,0)</f>
        <v>0</v>
      </c>
      <c r="BP124" s="64">
        <f>IF($H124=Table5[[#Headers],[Industrial Oil Other Kiln]],1,0)</f>
        <v>0</v>
      </c>
      <c r="BQ124" s="64">
        <f>IF($H124=Table5[[#Headers],[Industrial Oil Oven]],1,0)</f>
        <v>0</v>
      </c>
      <c r="BR124" s="64">
        <f>IF($H124=Table5[[#Headers],[Industrial Gas Boiler]],1,0)</f>
        <v>0</v>
      </c>
      <c r="BS124" s="64">
        <f>IF($H124=Table5[[#Headers],[Industrial Gas CHP]],1,0)</f>
        <v>0</v>
      </c>
      <c r="BT124" s="64">
        <f>IF($H124=Table5[[#Headers],[Industrial Gas Furnace]],1,0)</f>
        <v>0</v>
      </c>
      <c r="BU124" s="64">
        <f>IF($H124=Table5[[#Headers],[Industrial Gas Cement/Lime Kiln]],1,0)</f>
        <v>0</v>
      </c>
      <c r="BV124" s="64">
        <f>IF($H124=Table5[[#Headers],[Industrial Gas Dryer]],1,0)</f>
        <v>0</v>
      </c>
      <c r="BW124" s="64">
        <f>IF($H124=Table5[[#Headers],[Industrial Gas Other Kiln]],1,0)</f>
        <v>0</v>
      </c>
      <c r="BX124" s="64">
        <f>IF($H124=Table5[[#Headers],[Industrial Gas Oven]],1,0)</f>
        <v>0</v>
      </c>
      <c r="BZ124" s="39"/>
    </row>
    <row r="125" spans="2:78" x14ac:dyDescent="0.25">
      <c r="B125">
        <v>401</v>
      </c>
      <c r="C125" t="s">
        <v>453</v>
      </c>
      <c r="D125" t="s">
        <v>588</v>
      </c>
      <c r="E125" t="s">
        <v>583</v>
      </c>
      <c r="H125" t="s">
        <v>555</v>
      </c>
      <c r="I125" t="s">
        <v>517</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1</v>
      </c>
      <c r="AB125" s="64">
        <v>1</v>
      </c>
      <c r="AC125" s="64">
        <v>0</v>
      </c>
      <c r="AD125" s="64">
        <v>0</v>
      </c>
      <c r="AE125" s="64">
        <v>0</v>
      </c>
      <c r="AF125" s="64">
        <v>0</v>
      </c>
      <c r="AG125" s="64">
        <v>0</v>
      </c>
      <c r="AH125" s="64">
        <v>0</v>
      </c>
      <c r="AI125" s="64">
        <f>IF($H125=Table5[[#Headers],[Industrial Bio waste Boiler]],1,0)</f>
        <v>0</v>
      </c>
      <c r="AJ125" s="64">
        <f>IF($H125=Table5[[#Headers],[Industrial Bio waste CHP]],1,0)</f>
        <v>0</v>
      </c>
      <c r="AK125" s="64">
        <f>IF($H125=Table5[[#Headers],[Industrial Bio waste Furnace]],1,0)</f>
        <v>0</v>
      </c>
      <c r="AL125" s="64">
        <f>IF($H125=Table5[[#Headers],[Industrial Bio waste Cement/Lime Kiln]],1,0)</f>
        <v>0</v>
      </c>
      <c r="AM125" s="64">
        <f>IF($H125=Table5[[#Headers],[Industrial Bio waste Dryer]],1,0)</f>
        <v>0</v>
      </c>
      <c r="AN125" s="64">
        <f>IF($H125=Table5[[#Headers],[Industrial Bio waste Other Kiln]],1,0)</f>
        <v>0</v>
      </c>
      <c r="AO125" s="64">
        <f>IF($H125=Table5[[#Headers],[Industrial Bio waste Oven]],1,0)</f>
        <v>0</v>
      </c>
      <c r="AP125" s="64">
        <f>IF($H125=Table5[[#Headers],[Industrial Non-bio waste Boiler]],1,0)</f>
        <v>0</v>
      </c>
      <c r="AQ125" s="64">
        <f>IF($H125=Table5[[#Headers],[Industrial Non-bio waste CHP]],1,0)</f>
        <v>0</v>
      </c>
      <c r="AR125" s="64">
        <f>IF($H125=Table5[[#Headers],[Industrial Non-bio waste Furnace]],1,0)</f>
        <v>0</v>
      </c>
      <c r="AS125" s="64">
        <f>IF($H125=Table5[[#Headers],[Industrial Non-bio waste Cement/Lime Kiln]],1,0)</f>
        <v>0</v>
      </c>
      <c r="AT125" s="64">
        <f>IF($H125=Table5[[#Headers],[Industrial Non-bio waste Dryer]],1,0)</f>
        <v>0</v>
      </c>
      <c r="AU125" s="64">
        <f>IF($H125=Table5[[#Headers],[Industrial Non-bio waste Other Kiln]],1,0)</f>
        <v>0</v>
      </c>
      <c r="AV125" s="64">
        <f>IF($H125=Table5[[#Headers],[Industrial Non-bio waste Oven]],1,0)</f>
        <v>0</v>
      </c>
      <c r="AW125" s="64">
        <f>IF($H125=Table5[[#Headers],[Industrial Bio fuel Boiler]],1,0)</f>
        <v>0</v>
      </c>
      <c r="AX125" s="64">
        <f>IF($H125=Table5[[#Headers],[Industrial Bio fuel CHP]],1,0)</f>
        <v>0</v>
      </c>
      <c r="AY125" s="64">
        <f>IF($H125=Table5[[#Headers],[Industrial Bio fuel Furnace]],1,0)</f>
        <v>0</v>
      </c>
      <c r="AZ125" s="64">
        <f>IF($H125=Table5[[#Headers],[Industrial Bio fuel Cement/Lime Kiln]],1,0)</f>
        <v>0</v>
      </c>
      <c r="BA125" s="64">
        <f>IF($H125=Table5[[#Headers],[Industrial Bio fuel Dryer]],1,0)</f>
        <v>0</v>
      </c>
      <c r="BB125" s="64">
        <f>IF($H125=Table5[[#Headers],[Industrial Bio fuel Other Kiln]],1,0)</f>
        <v>0</v>
      </c>
      <c r="BC125" s="64">
        <f>IF($H125=Table5[[#Headers],[Industrial Bio fuel Oven]],1,0)</f>
        <v>0</v>
      </c>
      <c r="BD125" s="64">
        <f>IF($H125=Table5[[#Headers],[Industrial Solid Fuels Boiler]],1,0)</f>
        <v>0</v>
      </c>
      <c r="BE125" s="64">
        <f>IF($H125=Table5[[#Headers],[Industrial Solid Fuels CHP]],1,0)</f>
        <v>0</v>
      </c>
      <c r="BF125" s="64">
        <f>IF($H125=Table5[[#Headers],[Industrial Solid Fuels Furnace]],1,0)</f>
        <v>0</v>
      </c>
      <c r="BG125" s="64">
        <f>IF($H125=Table5[[#Headers],[Industrial Solid Fuels Cement/Lime Kiln]],1,0)</f>
        <v>0</v>
      </c>
      <c r="BH125" s="64">
        <f>IF($H125=Table5[[#Headers],[Industrial Solid Fuels Dryer]],1,0)</f>
        <v>1</v>
      </c>
      <c r="BI125" s="64">
        <f>IF($H125=Table5[[#Headers],[Industrial Solid Fuels Other Kiln]],1,0)</f>
        <v>0</v>
      </c>
      <c r="BJ125" s="64">
        <f>IF($H125=Table5[[#Headers],[Industrial Solid Fuels Oven]],1,0)</f>
        <v>0</v>
      </c>
      <c r="BK125" s="64">
        <f>IF($H125=Table5[[#Headers],[Industrial Oil Boiler]],1,0)</f>
        <v>0</v>
      </c>
      <c r="BL125" s="64">
        <f>IF($H125=Table5[[#Headers],[Industrial Oil CHP]],1,0)</f>
        <v>0</v>
      </c>
      <c r="BM125" s="64">
        <f>IF($H125=Table5[[#Headers],[Industrial Oil Furnace]],1,0)</f>
        <v>0</v>
      </c>
      <c r="BN125" s="64">
        <f>IF($H125=Table5[[#Headers],[Industrial Oil Cement/Lime Kiln]],1,0)</f>
        <v>0</v>
      </c>
      <c r="BO125" s="64">
        <f>IF($H125=Table5[[#Headers],[Industrial Oil Dryer]],1,0)</f>
        <v>0</v>
      </c>
      <c r="BP125" s="64">
        <f>IF($H125=Table5[[#Headers],[Industrial Oil Other Kiln]],1,0)</f>
        <v>0</v>
      </c>
      <c r="BQ125" s="64">
        <f>IF($H125=Table5[[#Headers],[Industrial Oil Oven]],1,0)</f>
        <v>0</v>
      </c>
      <c r="BR125" s="64">
        <f>IF($H125=Table5[[#Headers],[Industrial Gas Boiler]],1,0)</f>
        <v>0</v>
      </c>
      <c r="BS125" s="64">
        <f>IF($H125=Table5[[#Headers],[Industrial Gas CHP]],1,0)</f>
        <v>0</v>
      </c>
      <c r="BT125" s="64">
        <f>IF($H125=Table5[[#Headers],[Industrial Gas Furnace]],1,0)</f>
        <v>0</v>
      </c>
      <c r="BU125" s="64">
        <f>IF($H125=Table5[[#Headers],[Industrial Gas Cement/Lime Kiln]],1,0)</f>
        <v>0</v>
      </c>
      <c r="BV125" s="64">
        <f>IF($H125=Table5[[#Headers],[Industrial Gas Dryer]],1,0)</f>
        <v>0</v>
      </c>
      <c r="BW125" s="64">
        <f>IF($H125=Table5[[#Headers],[Industrial Gas Other Kiln]],1,0)</f>
        <v>0</v>
      </c>
      <c r="BX125" s="64">
        <f>IF($H125=Table5[[#Headers],[Industrial Gas Oven]],1,0)</f>
        <v>0</v>
      </c>
      <c r="BZ125" s="39"/>
    </row>
    <row r="126" spans="2:78" x14ac:dyDescent="0.25">
      <c r="B126">
        <v>402</v>
      </c>
      <c r="C126" t="s">
        <v>453</v>
      </c>
      <c r="D126" t="s">
        <v>589</v>
      </c>
      <c r="E126" t="s">
        <v>583</v>
      </c>
      <c r="H126" t="s">
        <v>552</v>
      </c>
      <c r="I126" t="s">
        <v>517</v>
      </c>
      <c r="J126" s="64">
        <v>1.3436796472691261</v>
      </c>
      <c r="K126" s="64">
        <v>1</v>
      </c>
      <c r="L126" s="64">
        <v>1</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4">
        <v>0</v>
      </c>
      <c r="AH126" s="64">
        <v>0</v>
      </c>
      <c r="AI126" s="64">
        <f>IF($H126=Table5[[#Headers],[Industrial Bio waste Boiler]],1,0)</f>
        <v>0</v>
      </c>
      <c r="AJ126" s="64">
        <f>IF($H126=Table5[[#Headers],[Industrial Bio waste CHP]],1,0)</f>
        <v>0</v>
      </c>
      <c r="AK126" s="64">
        <f>IF($H126=Table5[[#Headers],[Industrial Bio waste Furnace]],1,0)</f>
        <v>0</v>
      </c>
      <c r="AL126" s="64">
        <f>IF($H126=Table5[[#Headers],[Industrial Bio waste Cement/Lime Kiln]],1,0)</f>
        <v>0</v>
      </c>
      <c r="AM126" s="64">
        <f>IF($H126=Table5[[#Headers],[Industrial Bio waste Dryer]],1,0)</f>
        <v>0</v>
      </c>
      <c r="AN126" s="64">
        <f>IF($H126=Table5[[#Headers],[Industrial Bio waste Other Kiln]],1,0)</f>
        <v>0</v>
      </c>
      <c r="AO126" s="64">
        <f>IF($H126=Table5[[#Headers],[Industrial Bio waste Oven]],1,0)</f>
        <v>0</v>
      </c>
      <c r="AP126" s="64">
        <f>IF($H126=Table5[[#Headers],[Industrial Non-bio waste Boiler]],1,0)</f>
        <v>0</v>
      </c>
      <c r="AQ126" s="64">
        <f>IF($H126=Table5[[#Headers],[Industrial Non-bio waste CHP]],1,0)</f>
        <v>0</v>
      </c>
      <c r="AR126" s="64">
        <f>IF($H126=Table5[[#Headers],[Industrial Non-bio waste Furnace]],1,0)</f>
        <v>0</v>
      </c>
      <c r="AS126" s="64">
        <f>IF($H126=Table5[[#Headers],[Industrial Non-bio waste Cement/Lime Kiln]],1,0)</f>
        <v>0</v>
      </c>
      <c r="AT126" s="64">
        <f>IF($H126=Table5[[#Headers],[Industrial Non-bio waste Dryer]],1,0)</f>
        <v>0</v>
      </c>
      <c r="AU126" s="64">
        <f>IF($H126=Table5[[#Headers],[Industrial Non-bio waste Other Kiln]],1,0)</f>
        <v>0</v>
      </c>
      <c r="AV126" s="64">
        <f>IF($H126=Table5[[#Headers],[Industrial Non-bio waste Oven]],1,0)</f>
        <v>0</v>
      </c>
      <c r="AW126" s="64">
        <f>IF($H126=Table5[[#Headers],[Industrial Bio fuel Boiler]],1,0)</f>
        <v>0</v>
      </c>
      <c r="AX126" s="64">
        <f>IF($H126=Table5[[#Headers],[Industrial Bio fuel CHP]],1,0)</f>
        <v>0</v>
      </c>
      <c r="AY126" s="64">
        <f>IF($H126=Table5[[#Headers],[Industrial Bio fuel Furnace]],1,0)</f>
        <v>0</v>
      </c>
      <c r="AZ126" s="64">
        <f>IF($H126=Table5[[#Headers],[Industrial Bio fuel Cement/Lime Kiln]],1,0)</f>
        <v>0</v>
      </c>
      <c r="BA126" s="64">
        <f>IF($H126=Table5[[#Headers],[Industrial Bio fuel Dryer]],1,0)</f>
        <v>0</v>
      </c>
      <c r="BB126" s="64">
        <f>IF($H126=Table5[[#Headers],[Industrial Bio fuel Other Kiln]],1,0)</f>
        <v>0</v>
      </c>
      <c r="BC126" s="64">
        <f>IF($H126=Table5[[#Headers],[Industrial Bio fuel Oven]],1,0)</f>
        <v>0</v>
      </c>
      <c r="BD126" s="64">
        <f>IF($H126=Table5[[#Headers],[Industrial Solid Fuels Boiler]],1,0)</f>
        <v>0</v>
      </c>
      <c r="BE126" s="64">
        <f>IF($H126=Table5[[#Headers],[Industrial Solid Fuels CHP]],1,0)</f>
        <v>0</v>
      </c>
      <c r="BF126" s="64">
        <f>IF($H126=Table5[[#Headers],[Industrial Solid Fuels Furnace]],1,0)</f>
        <v>0</v>
      </c>
      <c r="BG126" s="64">
        <f>IF($H126=Table5[[#Headers],[Industrial Solid Fuels Cement/Lime Kiln]],1,0)</f>
        <v>1</v>
      </c>
      <c r="BH126" s="64">
        <f>IF($H126=Table5[[#Headers],[Industrial Solid Fuels Dryer]],1,0)</f>
        <v>0</v>
      </c>
      <c r="BI126" s="64">
        <f>IF($H126=Table5[[#Headers],[Industrial Solid Fuels Other Kiln]],1,0)</f>
        <v>0</v>
      </c>
      <c r="BJ126" s="64">
        <f>IF($H126=Table5[[#Headers],[Industrial Solid Fuels Oven]],1,0)</f>
        <v>0</v>
      </c>
      <c r="BK126" s="64">
        <f>IF($H126=Table5[[#Headers],[Industrial Oil Boiler]],1,0)</f>
        <v>0</v>
      </c>
      <c r="BL126" s="64">
        <f>IF($H126=Table5[[#Headers],[Industrial Oil CHP]],1,0)</f>
        <v>0</v>
      </c>
      <c r="BM126" s="64">
        <f>IF($H126=Table5[[#Headers],[Industrial Oil Furnace]],1,0)</f>
        <v>0</v>
      </c>
      <c r="BN126" s="64">
        <f>IF($H126=Table5[[#Headers],[Industrial Oil Cement/Lime Kiln]],1,0)</f>
        <v>0</v>
      </c>
      <c r="BO126" s="64">
        <f>IF($H126=Table5[[#Headers],[Industrial Oil Dryer]],1,0)</f>
        <v>0</v>
      </c>
      <c r="BP126" s="64">
        <f>IF($H126=Table5[[#Headers],[Industrial Oil Other Kiln]],1,0)</f>
        <v>0</v>
      </c>
      <c r="BQ126" s="64">
        <f>IF($H126=Table5[[#Headers],[Industrial Oil Oven]],1,0)</f>
        <v>0</v>
      </c>
      <c r="BR126" s="64">
        <f>IF($H126=Table5[[#Headers],[Industrial Gas Boiler]],1,0)</f>
        <v>0</v>
      </c>
      <c r="BS126" s="64">
        <f>IF($H126=Table5[[#Headers],[Industrial Gas CHP]],1,0)</f>
        <v>0</v>
      </c>
      <c r="BT126" s="64">
        <f>IF($H126=Table5[[#Headers],[Industrial Gas Furnace]],1,0)</f>
        <v>0</v>
      </c>
      <c r="BU126" s="64">
        <f>IF($H126=Table5[[#Headers],[Industrial Gas Cement/Lime Kiln]],1,0)</f>
        <v>0</v>
      </c>
      <c r="BV126" s="64">
        <f>IF($H126=Table5[[#Headers],[Industrial Gas Dryer]],1,0)</f>
        <v>0</v>
      </c>
      <c r="BW126" s="64">
        <f>IF($H126=Table5[[#Headers],[Industrial Gas Other Kiln]],1,0)</f>
        <v>0</v>
      </c>
      <c r="BX126" s="64">
        <f>IF($H126=Table5[[#Headers],[Industrial Gas Oven]],1,0)</f>
        <v>0</v>
      </c>
      <c r="BZ126" s="39"/>
    </row>
    <row r="127" spans="2:78" x14ac:dyDescent="0.25">
      <c r="B127">
        <v>403</v>
      </c>
      <c r="C127" t="s">
        <v>453</v>
      </c>
      <c r="D127" t="s">
        <v>589</v>
      </c>
      <c r="E127" t="s">
        <v>583</v>
      </c>
      <c r="H127" t="s">
        <v>558</v>
      </c>
      <c r="I127" t="s">
        <v>517</v>
      </c>
      <c r="J127" s="64">
        <v>1.3436796472691261</v>
      </c>
      <c r="K127" s="64">
        <v>0</v>
      </c>
      <c r="L127" s="64">
        <v>0</v>
      </c>
      <c r="M127" s="64">
        <v>1</v>
      </c>
      <c r="N127" s="64">
        <v>1</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4">
        <v>0</v>
      </c>
      <c r="AH127" s="64">
        <v>0</v>
      </c>
      <c r="AI127" s="64">
        <f>IF($H127=Table5[[#Headers],[Industrial Bio waste Boiler]],1,0)</f>
        <v>0</v>
      </c>
      <c r="AJ127" s="64">
        <f>IF($H127=Table5[[#Headers],[Industrial Bio waste CHP]],1,0)</f>
        <v>0</v>
      </c>
      <c r="AK127" s="64">
        <f>IF($H127=Table5[[#Headers],[Industrial Bio waste Furnace]],1,0)</f>
        <v>0</v>
      </c>
      <c r="AL127" s="64">
        <f>IF($H127=Table5[[#Headers],[Industrial Bio waste Cement/Lime Kiln]],1,0)</f>
        <v>0</v>
      </c>
      <c r="AM127" s="64">
        <f>IF($H127=Table5[[#Headers],[Industrial Bio waste Dryer]],1,0)</f>
        <v>0</v>
      </c>
      <c r="AN127" s="64">
        <f>IF($H127=Table5[[#Headers],[Industrial Bio waste Other Kiln]],1,0)</f>
        <v>0</v>
      </c>
      <c r="AO127" s="64">
        <f>IF($H127=Table5[[#Headers],[Industrial Bio waste Oven]],1,0)</f>
        <v>0</v>
      </c>
      <c r="AP127" s="64">
        <f>IF($H127=Table5[[#Headers],[Industrial Non-bio waste Boiler]],1,0)</f>
        <v>0</v>
      </c>
      <c r="AQ127" s="64">
        <f>IF($H127=Table5[[#Headers],[Industrial Non-bio waste CHP]],1,0)</f>
        <v>0</v>
      </c>
      <c r="AR127" s="64">
        <f>IF($H127=Table5[[#Headers],[Industrial Non-bio waste Furnace]],1,0)</f>
        <v>0</v>
      </c>
      <c r="AS127" s="64">
        <f>IF($H127=Table5[[#Headers],[Industrial Non-bio waste Cement/Lime Kiln]],1,0)</f>
        <v>0</v>
      </c>
      <c r="AT127" s="64">
        <f>IF($H127=Table5[[#Headers],[Industrial Non-bio waste Dryer]],1,0)</f>
        <v>0</v>
      </c>
      <c r="AU127" s="64">
        <f>IF($H127=Table5[[#Headers],[Industrial Non-bio waste Other Kiln]],1,0)</f>
        <v>0</v>
      </c>
      <c r="AV127" s="64">
        <f>IF($H127=Table5[[#Headers],[Industrial Non-bio waste Oven]],1,0)</f>
        <v>0</v>
      </c>
      <c r="AW127" s="64">
        <f>IF($H127=Table5[[#Headers],[Industrial Bio fuel Boiler]],1,0)</f>
        <v>0</v>
      </c>
      <c r="AX127" s="64">
        <f>IF($H127=Table5[[#Headers],[Industrial Bio fuel CHP]],1,0)</f>
        <v>0</v>
      </c>
      <c r="AY127" s="64">
        <f>IF($H127=Table5[[#Headers],[Industrial Bio fuel Furnace]],1,0)</f>
        <v>0</v>
      </c>
      <c r="AZ127" s="64">
        <f>IF($H127=Table5[[#Headers],[Industrial Bio fuel Cement/Lime Kiln]],1,0)</f>
        <v>0</v>
      </c>
      <c r="BA127" s="64">
        <f>IF($H127=Table5[[#Headers],[Industrial Bio fuel Dryer]],1,0)</f>
        <v>0</v>
      </c>
      <c r="BB127" s="64">
        <f>IF($H127=Table5[[#Headers],[Industrial Bio fuel Other Kiln]],1,0)</f>
        <v>0</v>
      </c>
      <c r="BC127" s="64">
        <f>IF($H127=Table5[[#Headers],[Industrial Bio fuel Oven]],1,0)</f>
        <v>0</v>
      </c>
      <c r="BD127" s="64">
        <f>IF($H127=Table5[[#Headers],[Industrial Solid Fuels Boiler]],1,0)</f>
        <v>0</v>
      </c>
      <c r="BE127" s="64">
        <f>IF($H127=Table5[[#Headers],[Industrial Solid Fuels CHP]],1,0)</f>
        <v>0</v>
      </c>
      <c r="BF127" s="64">
        <f>IF($H127=Table5[[#Headers],[Industrial Solid Fuels Furnace]],1,0)</f>
        <v>0</v>
      </c>
      <c r="BG127" s="64">
        <f>IF($H127=Table5[[#Headers],[Industrial Solid Fuels Cement/Lime Kiln]],1,0)</f>
        <v>0</v>
      </c>
      <c r="BH127" s="64">
        <f>IF($H127=Table5[[#Headers],[Industrial Solid Fuels Dryer]],1,0)</f>
        <v>0</v>
      </c>
      <c r="BI127" s="64">
        <f>IF($H127=Table5[[#Headers],[Industrial Solid Fuels Other Kiln]],1,0)</f>
        <v>1</v>
      </c>
      <c r="BJ127" s="64">
        <f>IF($H127=Table5[[#Headers],[Industrial Solid Fuels Oven]],1,0)</f>
        <v>0</v>
      </c>
      <c r="BK127" s="64">
        <f>IF($H127=Table5[[#Headers],[Industrial Oil Boiler]],1,0)</f>
        <v>0</v>
      </c>
      <c r="BL127" s="64">
        <f>IF($H127=Table5[[#Headers],[Industrial Oil CHP]],1,0)</f>
        <v>0</v>
      </c>
      <c r="BM127" s="64">
        <f>IF($H127=Table5[[#Headers],[Industrial Oil Furnace]],1,0)</f>
        <v>0</v>
      </c>
      <c r="BN127" s="64">
        <f>IF($H127=Table5[[#Headers],[Industrial Oil Cement/Lime Kiln]],1,0)</f>
        <v>0</v>
      </c>
      <c r="BO127" s="64">
        <f>IF($H127=Table5[[#Headers],[Industrial Oil Dryer]],1,0)</f>
        <v>0</v>
      </c>
      <c r="BP127" s="64">
        <f>IF($H127=Table5[[#Headers],[Industrial Oil Other Kiln]],1,0)</f>
        <v>0</v>
      </c>
      <c r="BQ127" s="64">
        <f>IF($H127=Table5[[#Headers],[Industrial Oil Oven]],1,0)</f>
        <v>0</v>
      </c>
      <c r="BR127" s="64">
        <f>IF($H127=Table5[[#Headers],[Industrial Gas Boiler]],1,0)</f>
        <v>0</v>
      </c>
      <c r="BS127" s="64">
        <f>IF($H127=Table5[[#Headers],[Industrial Gas CHP]],1,0)</f>
        <v>0</v>
      </c>
      <c r="BT127" s="64">
        <f>IF($H127=Table5[[#Headers],[Industrial Gas Furnace]],1,0)</f>
        <v>0</v>
      </c>
      <c r="BU127" s="64">
        <f>IF($H127=Table5[[#Headers],[Industrial Gas Cement/Lime Kiln]],1,0)</f>
        <v>0</v>
      </c>
      <c r="BV127" s="64">
        <f>IF($H127=Table5[[#Headers],[Industrial Gas Dryer]],1,0)</f>
        <v>0</v>
      </c>
      <c r="BW127" s="64">
        <f>IF($H127=Table5[[#Headers],[Industrial Gas Other Kiln]],1,0)</f>
        <v>0</v>
      </c>
      <c r="BX127" s="64">
        <f>IF($H127=Table5[[#Headers],[Industrial Gas Oven]],1,0)</f>
        <v>0</v>
      </c>
      <c r="BZ127" s="39"/>
    </row>
    <row r="128" spans="2:78" x14ac:dyDescent="0.25">
      <c r="B128">
        <v>404</v>
      </c>
      <c r="C128" t="s">
        <v>453</v>
      </c>
      <c r="D128" t="s">
        <v>589</v>
      </c>
      <c r="E128" t="s">
        <v>583</v>
      </c>
      <c r="H128" t="s">
        <v>557</v>
      </c>
      <c r="I128" t="s">
        <v>517</v>
      </c>
      <c r="J128" s="64">
        <v>1.3436796472691261</v>
      </c>
      <c r="K128" s="64">
        <v>0</v>
      </c>
      <c r="L128" s="64">
        <v>0</v>
      </c>
      <c r="M128" s="64">
        <v>0</v>
      </c>
      <c r="N128" s="64">
        <v>0</v>
      </c>
      <c r="O128" s="64">
        <v>0</v>
      </c>
      <c r="P128" s="64">
        <v>0</v>
      </c>
      <c r="Q128" s="64">
        <v>0</v>
      </c>
      <c r="R128" s="64">
        <v>0</v>
      </c>
      <c r="S128" s="64">
        <v>0</v>
      </c>
      <c r="T128" s="64">
        <v>0</v>
      </c>
      <c r="U128" s="64">
        <v>0</v>
      </c>
      <c r="V128" s="64">
        <v>0</v>
      </c>
      <c r="W128" s="64">
        <v>0</v>
      </c>
      <c r="X128" s="64">
        <v>0</v>
      </c>
      <c r="Y128" s="64">
        <v>1</v>
      </c>
      <c r="Z128" s="64">
        <v>0</v>
      </c>
      <c r="AA128" s="64">
        <v>0</v>
      </c>
      <c r="AB128" s="64">
        <v>0</v>
      </c>
      <c r="AC128" s="64">
        <v>0</v>
      </c>
      <c r="AD128" s="64">
        <v>0</v>
      </c>
      <c r="AE128" s="64">
        <v>0</v>
      </c>
      <c r="AF128" s="64">
        <v>0</v>
      </c>
      <c r="AG128" s="64">
        <v>0</v>
      </c>
      <c r="AH128" s="64">
        <v>0</v>
      </c>
      <c r="AI128" s="64">
        <f>IF($H128=Table5[[#Headers],[Industrial Bio waste Boiler]],1,0)</f>
        <v>0</v>
      </c>
      <c r="AJ128" s="64">
        <f>IF($H128=Table5[[#Headers],[Industrial Bio waste CHP]],1,0)</f>
        <v>0</v>
      </c>
      <c r="AK128" s="64">
        <f>IF($H128=Table5[[#Headers],[Industrial Bio waste Furnace]],1,0)</f>
        <v>0</v>
      </c>
      <c r="AL128" s="64">
        <f>IF($H128=Table5[[#Headers],[Industrial Bio waste Cement/Lime Kiln]],1,0)</f>
        <v>0</v>
      </c>
      <c r="AM128" s="64">
        <f>IF($H128=Table5[[#Headers],[Industrial Bio waste Dryer]],1,0)</f>
        <v>0</v>
      </c>
      <c r="AN128" s="64">
        <f>IF($H128=Table5[[#Headers],[Industrial Bio waste Other Kiln]],1,0)</f>
        <v>0</v>
      </c>
      <c r="AO128" s="64">
        <f>IF($H128=Table5[[#Headers],[Industrial Bio waste Oven]],1,0)</f>
        <v>0</v>
      </c>
      <c r="AP128" s="64">
        <f>IF($H128=Table5[[#Headers],[Industrial Non-bio waste Boiler]],1,0)</f>
        <v>0</v>
      </c>
      <c r="AQ128" s="64">
        <f>IF($H128=Table5[[#Headers],[Industrial Non-bio waste CHP]],1,0)</f>
        <v>0</v>
      </c>
      <c r="AR128" s="64">
        <f>IF($H128=Table5[[#Headers],[Industrial Non-bio waste Furnace]],1,0)</f>
        <v>0</v>
      </c>
      <c r="AS128" s="64">
        <f>IF($H128=Table5[[#Headers],[Industrial Non-bio waste Cement/Lime Kiln]],1,0)</f>
        <v>0</v>
      </c>
      <c r="AT128" s="64">
        <f>IF($H128=Table5[[#Headers],[Industrial Non-bio waste Dryer]],1,0)</f>
        <v>0</v>
      </c>
      <c r="AU128" s="64">
        <f>IF($H128=Table5[[#Headers],[Industrial Non-bio waste Other Kiln]],1,0)</f>
        <v>0</v>
      </c>
      <c r="AV128" s="64">
        <f>IF($H128=Table5[[#Headers],[Industrial Non-bio waste Oven]],1,0)</f>
        <v>0</v>
      </c>
      <c r="AW128" s="64">
        <f>IF($H128=Table5[[#Headers],[Industrial Bio fuel Boiler]],1,0)</f>
        <v>0</v>
      </c>
      <c r="AX128" s="64">
        <f>IF($H128=Table5[[#Headers],[Industrial Bio fuel CHP]],1,0)</f>
        <v>0</v>
      </c>
      <c r="AY128" s="64">
        <f>IF($H128=Table5[[#Headers],[Industrial Bio fuel Furnace]],1,0)</f>
        <v>0</v>
      </c>
      <c r="AZ128" s="64">
        <f>IF($H128=Table5[[#Headers],[Industrial Bio fuel Cement/Lime Kiln]],1,0)</f>
        <v>0</v>
      </c>
      <c r="BA128" s="64">
        <f>IF($H128=Table5[[#Headers],[Industrial Bio fuel Dryer]],1,0)</f>
        <v>0</v>
      </c>
      <c r="BB128" s="64">
        <f>IF($H128=Table5[[#Headers],[Industrial Bio fuel Other Kiln]],1,0)</f>
        <v>0</v>
      </c>
      <c r="BC128" s="64">
        <f>IF($H128=Table5[[#Headers],[Industrial Bio fuel Oven]],1,0)</f>
        <v>0</v>
      </c>
      <c r="BD128" s="64">
        <f>IF($H128=Table5[[#Headers],[Industrial Solid Fuels Boiler]],1,0)</f>
        <v>0</v>
      </c>
      <c r="BE128" s="64">
        <f>IF($H128=Table5[[#Headers],[Industrial Solid Fuels CHP]],1,0)</f>
        <v>0</v>
      </c>
      <c r="BF128" s="64">
        <f>IF($H128=Table5[[#Headers],[Industrial Solid Fuels Furnace]],1,0)</f>
        <v>1</v>
      </c>
      <c r="BG128" s="64">
        <f>IF($H128=Table5[[#Headers],[Industrial Solid Fuels Cement/Lime Kiln]],1,0)</f>
        <v>0</v>
      </c>
      <c r="BH128" s="64">
        <f>IF($H128=Table5[[#Headers],[Industrial Solid Fuels Dryer]],1,0)</f>
        <v>0</v>
      </c>
      <c r="BI128" s="64">
        <f>IF($H128=Table5[[#Headers],[Industrial Solid Fuels Other Kiln]],1,0)</f>
        <v>0</v>
      </c>
      <c r="BJ128" s="64">
        <f>IF($H128=Table5[[#Headers],[Industrial Solid Fuels Oven]],1,0)</f>
        <v>0</v>
      </c>
      <c r="BK128" s="64">
        <f>IF($H128=Table5[[#Headers],[Industrial Oil Boiler]],1,0)</f>
        <v>0</v>
      </c>
      <c r="BL128" s="64">
        <f>IF($H128=Table5[[#Headers],[Industrial Oil CHP]],1,0)</f>
        <v>0</v>
      </c>
      <c r="BM128" s="64">
        <f>IF($H128=Table5[[#Headers],[Industrial Oil Furnace]],1,0)</f>
        <v>0</v>
      </c>
      <c r="BN128" s="64">
        <f>IF($H128=Table5[[#Headers],[Industrial Oil Cement/Lime Kiln]],1,0)</f>
        <v>0</v>
      </c>
      <c r="BO128" s="64">
        <f>IF($H128=Table5[[#Headers],[Industrial Oil Dryer]],1,0)</f>
        <v>0</v>
      </c>
      <c r="BP128" s="64">
        <f>IF($H128=Table5[[#Headers],[Industrial Oil Other Kiln]],1,0)</f>
        <v>0</v>
      </c>
      <c r="BQ128" s="64">
        <f>IF($H128=Table5[[#Headers],[Industrial Oil Oven]],1,0)</f>
        <v>0</v>
      </c>
      <c r="BR128" s="64">
        <f>IF($H128=Table5[[#Headers],[Industrial Gas Boiler]],1,0)</f>
        <v>0</v>
      </c>
      <c r="BS128" s="64">
        <f>IF($H128=Table5[[#Headers],[Industrial Gas CHP]],1,0)</f>
        <v>0</v>
      </c>
      <c r="BT128" s="64">
        <f>IF($H128=Table5[[#Headers],[Industrial Gas Furnace]],1,0)</f>
        <v>0</v>
      </c>
      <c r="BU128" s="64">
        <f>IF($H128=Table5[[#Headers],[Industrial Gas Cement/Lime Kiln]],1,0)</f>
        <v>0</v>
      </c>
      <c r="BV128" s="64">
        <f>IF($H128=Table5[[#Headers],[Industrial Gas Dryer]],1,0)</f>
        <v>0</v>
      </c>
      <c r="BW128" s="64">
        <f>IF($H128=Table5[[#Headers],[Industrial Gas Other Kiln]],1,0)</f>
        <v>0</v>
      </c>
      <c r="BX128" s="64">
        <f>IF($H128=Table5[[#Headers],[Industrial Gas Oven]],1,0)</f>
        <v>0</v>
      </c>
      <c r="BZ128" s="39"/>
    </row>
    <row r="129" spans="2:78" x14ac:dyDescent="0.25">
      <c r="B129">
        <v>405</v>
      </c>
      <c r="C129" t="s">
        <v>453</v>
      </c>
      <c r="D129" t="s">
        <v>589</v>
      </c>
      <c r="E129" t="s">
        <v>583</v>
      </c>
      <c r="H129" t="s">
        <v>555</v>
      </c>
      <c r="I129" t="s">
        <v>517</v>
      </c>
      <c r="J129" s="64">
        <v>0</v>
      </c>
      <c r="K129" s="64">
        <v>0</v>
      </c>
      <c r="L129" s="64">
        <v>0</v>
      </c>
      <c r="M129" s="64">
        <v>0</v>
      </c>
      <c r="N129" s="64">
        <v>0</v>
      </c>
      <c r="O129" s="64">
        <v>0</v>
      </c>
      <c r="P129" s="64">
        <v>0</v>
      </c>
      <c r="Q129" s="64">
        <v>0</v>
      </c>
      <c r="R129" s="64">
        <v>0</v>
      </c>
      <c r="S129" s="64">
        <v>0</v>
      </c>
      <c r="T129" s="64">
        <v>0</v>
      </c>
      <c r="U129" s="64">
        <v>0</v>
      </c>
      <c r="V129" s="64">
        <v>0</v>
      </c>
      <c r="W129" s="64">
        <v>0</v>
      </c>
      <c r="X129" s="64">
        <v>0</v>
      </c>
      <c r="Y129" s="64">
        <v>0</v>
      </c>
      <c r="Z129" s="64">
        <v>0</v>
      </c>
      <c r="AA129" s="64">
        <v>1</v>
      </c>
      <c r="AB129" s="64">
        <v>1</v>
      </c>
      <c r="AC129" s="64">
        <v>0</v>
      </c>
      <c r="AD129" s="64">
        <v>0</v>
      </c>
      <c r="AE129" s="64">
        <v>0</v>
      </c>
      <c r="AF129" s="64">
        <v>0</v>
      </c>
      <c r="AG129" s="64">
        <v>0</v>
      </c>
      <c r="AH129" s="64">
        <v>0</v>
      </c>
      <c r="AI129" s="64">
        <f>IF($H129=Table5[[#Headers],[Industrial Bio waste Boiler]],1,0)</f>
        <v>0</v>
      </c>
      <c r="AJ129" s="64">
        <f>IF($H129=Table5[[#Headers],[Industrial Bio waste CHP]],1,0)</f>
        <v>0</v>
      </c>
      <c r="AK129" s="64">
        <f>IF($H129=Table5[[#Headers],[Industrial Bio waste Furnace]],1,0)</f>
        <v>0</v>
      </c>
      <c r="AL129" s="64">
        <f>IF($H129=Table5[[#Headers],[Industrial Bio waste Cement/Lime Kiln]],1,0)</f>
        <v>0</v>
      </c>
      <c r="AM129" s="64">
        <f>IF($H129=Table5[[#Headers],[Industrial Bio waste Dryer]],1,0)</f>
        <v>0</v>
      </c>
      <c r="AN129" s="64">
        <f>IF($H129=Table5[[#Headers],[Industrial Bio waste Other Kiln]],1,0)</f>
        <v>0</v>
      </c>
      <c r="AO129" s="64">
        <f>IF($H129=Table5[[#Headers],[Industrial Bio waste Oven]],1,0)</f>
        <v>0</v>
      </c>
      <c r="AP129" s="64">
        <f>IF($H129=Table5[[#Headers],[Industrial Non-bio waste Boiler]],1,0)</f>
        <v>0</v>
      </c>
      <c r="AQ129" s="64">
        <f>IF($H129=Table5[[#Headers],[Industrial Non-bio waste CHP]],1,0)</f>
        <v>0</v>
      </c>
      <c r="AR129" s="64">
        <f>IF($H129=Table5[[#Headers],[Industrial Non-bio waste Furnace]],1,0)</f>
        <v>0</v>
      </c>
      <c r="AS129" s="64">
        <f>IF($H129=Table5[[#Headers],[Industrial Non-bio waste Cement/Lime Kiln]],1,0)</f>
        <v>0</v>
      </c>
      <c r="AT129" s="64">
        <f>IF($H129=Table5[[#Headers],[Industrial Non-bio waste Dryer]],1,0)</f>
        <v>0</v>
      </c>
      <c r="AU129" s="64">
        <f>IF($H129=Table5[[#Headers],[Industrial Non-bio waste Other Kiln]],1,0)</f>
        <v>0</v>
      </c>
      <c r="AV129" s="64">
        <f>IF($H129=Table5[[#Headers],[Industrial Non-bio waste Oven]],1,0)</f>
        <v>0</v>
      </c>
      <c r="AW129" s="64">
        <f>IF($H129=Table5[[#Headers],[Industrial Bio fuel Boiler]],1,0)</f>
        <v>0</v>
      </c>
      <c r="AX129" s="64">
        <f>IF($H129=Table5[[#Headers],[Industrial Bio fuel CHP]],1,0)</f>
        <v>0</v>
      </c>
      <c r="AY129" s="64">
        <f>IF($H129=Table5[[#Headers],[Industrial Bio fuel Furnace]],1,0)</f>
        <v>0</v>
      </c>
      <c r="AZ129" s="64">
        <f>IF($H129=Table5[[#Headers],[Industrial Bio fuel Cement/Lime Kiln]],1,0)</f>
        <v>0</v>
      </c>
      <c r="BA129" s="64">
        <f>IF($H129=Table5[[#Headers],[Industrial Bio fuel Dryer]],1,0)</f>
        <v>0</v>
      </c>
      <c r="BB129" s="64">
        <f>IF($H129=Table5[[#Headers],[Industrial Bio fuel Other Kiln]],1,0)</f>
        <v>0</v>
      </c>
      <c r="BC129" s="64">
        <f>IF($H129=Table5[[#Headers],[Industrial Bio fuel Oven]],1,0)</f>
        <v>0</v>
      </c>
      <c r="BD129" s="64">
        <f>IF($H129=Table5[[#Headers],[Industrial Solid Fuels Boiler]],1,0)</f>
        <v>0</v>
      </c>
      <c r="BE129" s="64">
        <f>IF($H129=Table5[[#Headers],[Industrial Solid Fuels CHP]],1,0)</f>
        <v>0</v>
      </c>
      <c r="BF129" s="64">
        <f>IF($H129=Table5[[#Headers],[Industrial Solid Fuels Furnace]],1,0)</f>
        <v>0</v>
      </c>
      <c r="BG129" s="64">
        <f>IF($H129=Table5[[#Headers],[Industrial Solid Fuels Cement/Lime Kiln]],1,0)</f>
        <v>0</v>
      </c>
      <c r="BH129" s="64">
        <f>IF($H129=Table5[[#Headers],[Industrial Solid Fuels Dryer]],1,0)</f>
        <v>1</v>
      </c>
      <c r="BI129" s="64">
        <f>IF($H129=Table5[[#Headers],[Industrial Solid Fuels Other Kiln]],1,0)</f>
        <v>0</v>
      </c>
      <c r="BJ129" s="64">
        <f>IF($H129=Table5[[#Headers],[Industrial Solid Fuels Oven]],1,0)</f>
        <v>0</v>
      </c>
      <c r="BK129" s="64">
        <f>IF($H129=Table5[[#Headers],[Industrial Oil Boiler]],1,0)</f>
        <v>0</v>
      </c>
      <c r="BL129" s="64">
        <f>IF($H129=Table5[[#Headers],[Industrial Oil CHP]],1,0)</f>
        <v>0</v>
      </c>
      <c r="BM129" s="64">
        <f>IF($H129=Table5[[#Headers],[Industrial Oil Furnace]],1,0)</f>
        <v>0</v>
      </c>
      <c r="BN129" s="64">
        <f>IF($H129=Table5[[#Headers],[Industrial Oil Cement/Lime Kiln]],1,0)</f>
        <v>0</v>
      </c>
      <c r="BO129" s="64">
        <f>IF($H129=Table5[[#Headers],[Industrial Oil Dryer]],1,0)</f>
        <v>0</v>
      </c>
      <c r="BP129" s="64">
        <f>IF($H129=Table5[[#Headers],[Industrial Oil Other Kiln]],1,0)</f>
        <v>0</v>
      </c>
      <c r="BQ129" s="64">
        <f>IF($H129=Table5[[#Headers],[Industrial Oil Oven]],1,0)</f>
        <v>0</v>
      </c>
      <c r="BR129" s="64">
        <f>IF($H129=Table5[[#Headers],[Industrial Gas Boiler]],1,0)</f>
        <v>0</v>
      </c>
      <c r="BS129" s="64">
        <f>IF($H129=Table5[[#Headers],[Industrial Gas CHP]],1,0)</f>
        <v>0</v>
      </c>
      <c r="BT129" s="64">
        <f>IF($H129=Table5[[#Headers],[Industrial Gas Furnace]],1,0)</f>
        <v>0</v>
      </c>
      <c r="BU129" s="64">
        <f>IF($H129=Table5[[#Headers],[Industrial Gas Cement/Lime Kiln]],1,0)</f>
        <v>0</v>
      </c>
      <c r="BV129" s="64">
        <f>IF($H129=Table5[[#Headers],[Industrial Gas Dryer]],1,0)</f>
        <v>0</v>
      </c>
      <c r="BW129" s="64">
        <f>IF($H129=Table5[[#Headers],[Industrial Gas Other Kiln]],1,0)</f>
        <v>0</v>
      </c>
      <c r="BX129" s="64">
        <f>IF($H129=Table5[[#Headers],[Industrial Gas Oven]],1,0)</f>
        <v>0</v>
      </c>
      <c r="BZ129" s="39"/>
    </row>
    <row r="130" spans="2:78" x14ac:dyDescent="0.25">
      <c r="B130">
        <v>406</v>
      </c>
      <c r="C130" t="s">
        <v>453</v>
      </c>
      <c r="D130" t="s">
        <v>590</v>
      </c>
      <c r="E130" t="s">
        <v>583</v>
      </c>
      <c r="H130" t="s">
        <v>558</v>
      </c>
      <c r="I130" t="s">
        <v>517</v>
      </c>
      <c r="J130" s="64">
        <v>0</v>
      </c>
      <c r="K130" s="64">
        <v>0</v>
      </c>
      <c r="L130" s="64">
        <v>0</v>
      </c>
      <c r="M130" s="64">
        <v>1</v>
      </c>
      <c r="N130" s="64">
        <v>1</v>
      </c>
      <c r="O130" s="64">
        <v>0</v>
      </c>
      <c r="P130" s="64">
        <v>0</v>
      </c>
      <c r="Q130" s="64">
        <v>0</v>
      </c>
      <c r="R130" s="64">
        <v>0</v>
      </c>
      <c r="S130" s="64">
        <v>0</v>
      </c>
      <c r="T130" s="64">
        <v>0</v>
      </c>
      <c r="U130" s="64">
        <v>0</v>
      </c>
      <c r="V130" s="64">
        <v>0</v>
      </c>
      <c r="W130" s="64">
        <v>0</v>
      </c>
      <c r="X130" s="64">
        <v>0</v>
      </c>
      <c r="Y130" s="64">
        <v>0</v>
      </c>
      <c r="Z130" s="64">
        <v>0</v>
      </c>
      <c r="AA130" s="64">
        <v>0</v>
      </c>
      <c r="AB130" s="64">
        <v>0</v>
      </c>
      <c r="AC130" s="64">
        <v>0</v>
      </c>
      <c r="AD130" s="64">
        <v>0</v>
      </c>
      <c r="AE130" s="64">
        <v>0</v>
      </c>
      <c r="AF130" s="64">
        <v>0</v>
      </c>
      <c r="AG130" s="64">
        <v>0</v>
      </c>
      <c r="AH130" s="64">
        <v>0</v>
      </c>
      <c r="AI130" s="64">
        <f>IF($H130=Table5[[#Headers],[Industrial Bio waste Boiler]],1,0)</f>
        <v>0</v>
      </c>
      <c r="AJ130" s="64">
        <f>IF($H130=Table5[[#Headers],[Industrial Bio waste CHP]],1,0)</f>
        <v>0</v>
      </c>
      <c r="AK130" s="64">
        <f>IF($H130=Table5[[#Headers],[Industrial Bio waste Furnace]],1,0)</f>
        <v>0</v>
      </c>
      <c r="AL130" s="64">
        <f>IF($H130=Table5[[#Headers],[Industrial Bio waste Cement/Lime Kiln]],1,0)</f>
        <v>0</v>
      </c>
      <c r="AM130" s="64">
        <f>IF($H130=Table5[[#Headers],[Industrial Bio waste Dryer]],1,0)</f>
        <v>0</v>
      </c>
      <c r="AN130" s="64">
        <f>IF($H130=Table5[[#Headers],[Industrial Bio waste Other Kiln]],1,0)</f>
        <v>0</v>
      </c>
      <c r="AO130" s="64">
        <f>IF($H130=Table5[[#Headers],[Industrial Bio waste Oven]],1,0)</f>
        <v>0</v>
      </c>
      <c r="AP130" s="64">
        <f>IF($H130=Table5[[#Headers],[Industrial Non-bio waste Boiler]],1,0)</f>
        <v>0</v>
      </c>
      <c r="AQ130" s="64">
        <f>IF($H130=Table5[[#Headers],[Industrial Non-bio waste CHP]],1,0)</f>
        <v>0</v>
      </c>
      <c r="AR130" s="64">
        <f>IF($H130=Table5[[#Headers],[Industrial Non-bio waste Furnace]],1,0)</f>
        <v>0</v>
      </c>
      <c r="AS130" s="64">
        <f>IF($H130=Table5[[#Headers],[Industrial Non-bio waste Cement/Lime Kiln]],1,0)</f>
        <v>0</v>
      </c>
      <c r="AT130" s="64">
        <f>IF($H130=Table5[[#Headers],[Industrial Non-bio waste Dryer]],1,0)</f>
        <v>0</v>
      </c>
      <c r="AU130" s="64">
        <f>IF($H130=Table5[[#Headers],[Industrial Non-bio waste Other Kiln]],1,0)</f>
        <v>0</v>
      </c>
      <c r="AV130" s="64">
        <f>IF($H130=Table5[[#Headers],[Industrial Non-bio waste Oven]],1,0)</f>
        <v>0</v>
      </c>
      <c r="AW130" s="64">
        <f>IF($H130=Table5[[#Headers],[Industrial Bio fuel Boiler]],1,0)</f>
        <v>0</v>
      </c>
      <c r="AX130" s="64">
        <f>IF($H130=Table5[[#Headers],[Industrial Bio fuel CHP]],1,0)</f>
        <v>0</v>
      </c>
      <c r="AY130" s="64">
        <f>IF($H130=Table5[[#Headers],[Industrial Bio fuel Furnace]],1,0)</f>
        <v>0</v>
      </c>
      <c r="AZ130" s="64">
        <f>IF($H130=Table5[[#Headers],[Industrial Bio fuel Cement/Lime Kiln]],1,0)</f>
        <v>0</v>
      </c>
      <c r="BA130" s="64">
        <f>IF($H130=Table5[[#Headers],[Industrial Bio fuel Dryer]],1,0)</f>
        <v>0</v>
      </c>
      <c r="BB130" s="64">
        <f>IF($H130=Table5[[#Headers],[Industrial Bio fuel Other Kiln]],1,0)</f>
        <v>0</v>
      </c>
      <c r="BC130" s="64">
        <f>IF($H130=Table5[[#Headers],[Industrial Bio fuel Oven]],1,0)</f>
        <v>0</v>
      </c>
      <c r="BD130" s="64">
        <f>IF($H130=Table5[[#Headers],[Industrial Solid Fuels Boiler]],1,0)</f>
        <v>0</v>
      </c>
      <c r="BE130" s="64">
        <f>IF($H130=Table5[[#Headers],[Industrial Solid Fuels CHP]],1,0)</f>
        <v>0</v>
      </c>
      <c r="BF130" s="64">
        <f>IF($H130=Table5[[#Headers],[Industrial Solid Fuels Furnace]],1,0)</f>
        <v>0</v>
      </c>
      <c r="BG130" s="64">
        <f>IF($H130=Table5[[#Headers],[Industrial Solid Fuels Cement/Lime Kiln]],1,0)</f>
        <v>0</v>
      </c>
      <c r="BH130" s="64">
        <f>IF($H130=Table5[[#Headers],[Industrial Solid Fuels Dryer]],1,0)</f>
        <v>0</v>
      </c>
      <c r="BI130" s="64">
        <f>IF($H130=Table5[[#Headers],[Industrial Solid Fuels Other Kiln]],1,0)</f>
        <v>1</v>
      </c>
      <c r="BJ130" s="64">
        <f>IF($H130=Table5[[#Headers],[Industrial Solid Fuels Oven]],1,0)</f>
        <v>0</v>
      </c>
      <c r="BK130" s="64">
        <f>IF($H130=Table5[[#Headers],[Industrial Oil Boiler]],1,0)</f>
        <v>0</v>
      </c>
      <c r="BL130" s="64">
        <f>IF($H130=Table5[[#Headers],[Industrial Oil CHP]],1,0)</f>
        <v>0</v>
      </c>
      <c r="BM130" s="64">
        <f>IF($H130=Table5[[#Headers],[Industrial Oil Furnace]],1,0)</f>
        <v>0</v>
      </c>
      <c r="BN130" s="64">
        <f>IF($H130=Table5[[#Headers],[Industrial Oil Cement/Lime Kiln]],1,0)</f>
        <v>0</v>
      </c>
      <c r="BO130" s="64">
        <f>IF($H130=Table5[[#Headers],[Industrial Oil Dryer]],1,0)</f>
        <v>0</v>
      </c>
      <c r="BP130" s="64">
        <f>IF($H130=Table5[[#Headers],[Industrial Oil Other Kiln]],1,0)</f>
        <v>0</v>
      </c>
      <c r="BQ130" s="64">
        <f>IF($H130=Table5[[#Headers],[Industrial Oil Oven]],1,0)</f>
        <v>0</v>
      </c>
      <c r="BR130" s="64">
        <f>IF($H130=Table5[[#Headers],[Industrial Gas Boiler]],1,0)</f>
        <v>0</v>
      </c>
      <c r="BS130" s="64">
        <f>IF($H130=Table5[[#Headers],[Industrial Gas CHP]],1,0)</f>
        <v>0</v>
      </c>
      <c r="BT130" s="64">
        <f>IF($H130=Table5[[#Headers],[Industrial Gas Furnace]],1,0)</f>
        <v>0</v>
      </c>
      <c r="BU130" s="64">
        <f>IF($H130=Table5[[#Headers],[Industrial Gas Cement/Lime Kiln]],1,0)</f>
        <v>0</v>
      </c>
      <c r="BV130" s="64">
        <f>IF($H130=Table5[[#Headers],[Industrial Gas Dryer]],1,0)</f>
        <v>0</v>
      </c>
      <c r="BW130" s="64">
        <f>IF($H130=Table5[[#Headers],[Industrial Gas Other Kiln]],1,0)</f>
        <v>0</v>
      </c>
      <c r="BX130" s="64">
        <f>IF($H130=Table5[[#Headers],[Industrial Gas Oven]],1,0)</f>
        <v>0</v>
      </c>
      <c r="BZ130" s="39"/>
    </row>
    <row r="131" spans="2:78" x14ac:dyDescent="0.25">
      <c r="B131">
        <v>407</v>
      </c>
      <c r="C131" t="s">
        <v>453</v>
      </c>
      <c r="D131" t="s">
        <v>590</v>
      </c>
      <c r="E131" t="s">
        <v>583</v>
      </c>
      <c r="H131" t="s">
        <v>550</v>
      </c>
      <c r="I131" t="s">
        <v>517</v>
      </c>
      <c r="J131" s="64">
        <v>0</v>
      </c>
      <c r="K131" s="64">
        <v>0</v>
      </c>
      <c r="L131" s="64">
        <v>0</v>
      </c>
      <c r="M131" s="64">
        <v>0</v>
      </c>
      <c r="N131" s="64">
        <v>0</v>
      </c>
      <c r="O131" s="64">
        <v>1</v>
      </c>
      <c r="P131" s="64">
        <v>1</v>
      </c>
      <c r="Q131" s="64">
        <v>1</v>
      </c>
      <c r="R131" s="64">
        <v>0.4</v>
      </c>
      <c r="S131" s="64">
        <v>0.125</v>
      </c>
      <c r="T131" s="64">
        <v>0</v>
      </c>
      <c r="U131" s="64">
        <v>0</v>
      </c>
      <c r="V131" s="64">
        <v>0</v>
      </c>
      <c r="W131" s="64">
        <v>0</v>
      </c>
      <c r="X131" s="64">
        <v>0</v>
      </c>
      <c r="Y131" s="64">
        <v>0</v>
      </c>
      <c r="Z131" s="64">
        <v>0</v>
      </c>
      <c r="AA131" s="64">
        <v>0</v>
      </c>
      <c r="AB131" s="64">
        <v>0</v>
      </c>
      <c r="AC131" s="64">
        <v>0</v>
      </c>
      <c r="AD131" s="64">
        <v>0</v>
      </c>
      <c r="AE131" s="64">
        <v>0</v>
      </c>
      <c r="AF131" s="64">
        <v>0</v>
      </c>
      <c r="AG131" s="64">
        <v>0</v>
      </c>
      <c r="AH131" s="64">
        <v>0</v>
      </c>
      <c r="AI131" s="64">
        <f>IF($H131=Table5[[#Headers],[Industrial Bio waste Boiler]],1,0)</f>
        <v>0</v>
      </c>
      <c r="AJ131" s="64">
        <f>IF($H131=Table5[[#Headers],[Industrial Bio waste CHP]],1,0)</f>
        <v>0</v>
      </c>
      <c r="AK131" s="64">
        <f>IF($H131=Table5[[#Headers],[Industrial Bio waste Furnace]],1,0)</f>
        <v>0</v>
      </c>
      <c r="AL131" s="64">
        <f>IF($H131=Table5[[#Headers],[Industrial Bio waste Cement/Lime Kiln]],1,0)</f>
        <v>0</v>
      </c>
      <c r="AM131" s="64">
        <f>IF($H131=Table5[[#Headers],[Industrial Bio waste Dryer]],1,0)</f>
        <v>0</v>
      </c>
      <c r="AN131" s="64">
        <f>IF($H131=Table5[[#Headers],[Industrial Bio waste Other Kiln]],1,0)</f>
        <v>0</v>
      </c>
      <c r="AO131" s="64">
        <f>IF($H131=Table5[[#Headers],[Industrial Bio waste Oven]],1,0)</f>
        <v>0</v>
      </c>
      <c r="AP131" s="64">
        <f>IF($H131=Table5[[#Headers],[Industrial Non-bio waste Boiler]],1,0)</f>
        <v>0</v>
      </c>
      <c r="AQ131" s="64">
        <f>IF($H131=Table5[[#Headers],[Industrial Non-bio waste CHP]],1,0)</f>
        <v>0</v>
      </c>
      <c r="AR131" s="64">
        <f>IF($H131=Table5[[#Headers],[Industrial Non-bio waste Furnace]],1,0)</f>
        <v>0</v>
      </c>
      <c r="AS131" s="64">
        <f>IF($H131=Table5[[#Headers],[Industrial Non-bio waste Cement/Lime Kiln]],1,0)</f>
        <v>0</v>
      </c>
      <c r="AT131" s="64">
        <f>IF($H131=Table5[[#Headers],[Industrial Non-bio waste Dryer]],1,0)</f>
        <v>0</v>
      </c>
      <c r="AU131" s="64">
        <f>IF($H131=Table5[[#Headers],[Industrial Non-bio waste Other Kiln]],1,0)</f>
        <v>0</v>
      </c>
      <c r="AV131" s="64">
        <f>IF($H131=Table5[[#Headers],[Industrial Non-bio waste Oven]],1,0)</f>
        <v>0</v>
      </c>
      <c r="AW131" s="64">
        <f>IF($H131=Table5[[#Headers],[Industrial Bio fuel Boiler]],1,0)</f>
        <v>0</v>
      </c>
      <c r="AX131" s="64">
        <f>IF($H131=Table5[[#Headers],[Industrial Bio fuel CHP]],1,0)</f>
        <v>0</v>
      </c>
      <c r="AY131" s="64">
        <f>IF($H131=Table5[[#Headers],[Industrial Bio fuel Furnace]],1,0)</f>
        <v>0</v>
      </c>
      <c r="AZ131" s="64">
        <f>IF($H131=Table5[[#Headers],[Industrial Bio fuel Cement/Lime Kiln]],1,0)</f>
        <v>0</v>
      </c>
      <c r="BA131" s="64">
        <f>IF($H131=Table5[[#Headers],[Industrial Bio fuel Dryer]],1,0)</f>
        <v>0</v>
      </c>
      <c r="BB131" s="64">
        <f>IF($H131=Table5[[#Headers],[Industrial Bio fuel Other Kiln]],1,0)</f>
        <v>0</v>
      </c>
      <c r="BC131" s="64">
        <f>IF($H131=Table5[[#Headers],[Industrial Bio fuel Oven]],1,0)</f>
        <v>0</v>
      </c>
      <c r="BD131" s="64">
        <f>IF($H131=Table5[[#Headers],[Industrial Solid Fuels Boiler]],1,0)</f>
        <v>1</v>
      </c>
      <c r="BE131" s="64">
        <f>IF($H131=Table5[[#Headers],[Industrial Solid Fuels CHP]],1,0)</f>
        <v>0</v>
      </c>
      <c r="BF131" s="64">
        <f>IF($H131=Table5[[#Headers],[Industrial Solid Fuels Furnace]],1,0)</f>
        <v>0</v>
      </c>
      <c r="BG131" s="64">
        <f>IF($H131=Table5[[#Headers],[Industrial Solid Fuels Cement/Lime Kiln]],1,0)</f>
        <v>0</v>
      </c>
      <c r="BH131" s="64">
        <f>IF($H131=Table5[[#Headers],[Industrial Solid Fuels Dryer]],1,0)</f>
        <v>0</v>
      </c>
      <c r="BI131" s="64">
        <f>IF($H131=Table5[[#Headers],[Industrial Solid Fuels Other Kiln]],1,0)</f>
        <v>0</v>
      </c>
      <c r="BJ131" s="64">
        <f>IF($H131=Table5[[#Headers],[Industrial Solid Fuels Oven]],1,0)</f>
        <v>0</v>
      </c>
      <c r="BK131" s="64">
        <f>IF($H131=Table5[[#Headers],[Industrial Oil Boiler]],1,0)</f>
        <v>0</v>
      </c>
      <c r="BL131" s="64">
        <f>IF($H131=Table5[[#Headers],[Industrial Oil CHP]],1,0)</f>
        <v>0</v>
      </c>
      <c r="BM131" s="64">
        <f>IF($H131=Table5[[#Headers],[Industrial Oil Furnace]],1,0)</f>
        <v>0</v>
      </c>
      <c r="BN131" s="64">
        <f>IF($H131=Table5[[#Headers],[Industrial Oil Cement/Lime Kiln]],1,0)</f>
        <v>0</v>
      </c>
      <c r="BO131" s="64">
        <f>IF($H131=Table5[[#Headers],[Industrial Oil Dryer]],1,0)</f>
        <v>0</v>
      </c>
      <c r="BP131" s="64">
        <f>IF($H131=Table5[[#Headers],[Industrial Oil Other Kiln]],1,0)</f>
        <v>0</v>
      </c>
      <c r="BQ131" s="64">
        <f>IF($H131=Table5[[#Headers],[Industrial Oil Oven]],1,0)</f>
        <v>0</v>
      </c>
      <c r="BR131" s="64">
        <f>IF($H131=Table5[[#Headers],[Industrial Gas Boiler]],1,0)</f>
        <v>0</v>
      </c>
      <c r="BS131" s="64">
        <f>IF($H131=Table5[[#Headers],[Industrial Gas CHP]],1,0)</f>
        <v>0</v>
      </c>
      <c r="BT131" s="64">
        <f>IF($H131=Table5[[#Headers],[Industrial Gas Furnace]],1,0)</f>
        <v>0</v>
      </c>
      <c r="BU131" s="64">
        <f>IF($H131=Table5[[#Headers],[Industrial Gas Cement/Lime Kiln]],1,0)</f>
        <v>0</v>
      </c>
      <c r="BV131" s="64">
        <f>IF($H131=Table5[[#Headers],[Industrial Gas Dryer]],1,0)</f>
        <v>0</v>
      </c>
      <c r="BW131" s="64">
        <f>IF($H131=Table5[[#Headers],[Industrial Gas Other Kiln]],1,0)</f>
        <v>0</v>
      </c>
      <c r="BX131" s="64">
        <f>IF($H131=Table5[[#Headers],[Industrial Gas Oven]],1,0)</f>
        <v>0</v>
      </c>
      <c r="BZ131" s="39"/>
    </row>
    <row r="132" spans="2:78" x14ac:dyDescent="0.25">
      <c r="B132">
        <v>408</v>
      </c>
      <c r="C132" t="s">
        <v>453</v>
      </c>
      <c r="D132" t="s">
        <v>590</v>
      </c>
      <c r="E132" t="s">
        <v>583</v>
      </c>
      <c r="H132" t="s">
        <v>553</v>
      </c>
      <c r="I132" t="s">
        <v>517</v>
      </c>
      <c r="J132" s="64">
        <v>0</v>
      </c>
      <c r="K132" s="64">
        <v>0</v>
      </c>
      <c r="L132" s="64">
        <v>0</v>
      </c>
      <c r="M132" s="64">
        <v>0</v>
      </c>
      <c r="N132" s="64">
        <v>0</v>
      </c>
      <c r="O132" s="64">
        <v>0</v>
      </c>
      <c r="P132" s="64">
        <v>0</v>
      </c>
      <c r="Q132" s="64">
        <v>0</v>
      </c>
      <c r="R132" s="64">
        <v>0</v>
      </c>
      <c r="S132" s="64">
        <v>0</v>
      </c>
      <c r="T132" s="64">
        <v>1</v>
      </c>
      <c r="U132" s="64">
        <v>1</v>
      </c>
      <c r="V132" s="64">
        <v>1</v>
      </c>
      <c r="W132" s="64">
        <v>0</v>
      </c>
      <c r="X132" s="64">
        <v>0</v>
      </c>
      <c r="Y132" s="64">
        <v>0</v>
      </c>
      <c r="Z132" s="64">
        <v>0</v>
      </c>
      <c r="AA132" s="64">
        <v>0</v>
      </c>
      <c r="AB132" s="64">
        <v>0</v>
      </c>
      <c r="AC132" s="64">
        <v>0</v>
      </c>
      <c r="AD132" s="64">
        <v>0</v>
      </c>
      <c r="AE132" s="64">
        <v>0</v>
      </c>
      <c r="AF132" s="64">
        <v>0</v>
      </c>
      <c r="AG132" s="64">
        <v>0</v>
      </c>
      <c r="AH132" s="64">
        <v>0</v>
      </c>
      <c r="AI132" s="64">
        <f>IF($H132=Table5[[#Headers],[Industrial Bio waste Boiler]],1,0)</f>
        <v>0</v>
      </c>
      <c r="AJ132" s="64">
        <f>IF($H132=Table5[[#Headers],[Industrial Bio waste CHP]],1,0)</f>
        <v>0</v>
      </c>
      <c r="AK132" s="64">
        <f>IF($H132=Table5[[#Headers],[Industrial Bio waste Furnace]],1,0)</f>
        <v>0</v>
      </c>
      <c r="AL132" s="64">
        <f>IF($H132=Table5[[#Headers],[Industrial Bio waste Cement/Lime Kiln]],1,0)</f>
        <v>0</v>
      </c>
      <c r="AM132" s="64">
        <f>IF($H132=Table5[[#Headers],[Industrial Bio waste Dryer]],1,0)</f>
        <v>0</v>
      </c>
      <c r="AN132" s="64">
        <f>IF($H132=Table5[[#Headers],[Industrial Bio waste Other Kiln]],1,0)</f>
        <v>0</v>
      </c>
      <c r="AO132" s="64">
        <f>IF($H132=Table5[[#Headers],[Industrial Bio waste Oven]],1,0)</f>
        <v>0</v>
      </c>
      <c r="AP132" s="64">
        <f>IF($H132=Table5[[#Headers],[Industrial Non-bio waste Boiler]],1,0)</f>
        <v>0</v>
      </c>
      <c r="AQ132" s="64">
        <f>IF($H132=Table5[[#Headers],[Industrial Non-bio waste CHP]],1,0)</f>
        <v>0</v>
      </c>
      <c r="AR132" s="64">
        <f>IF($H132=Table5[[#Headers],[Industrial Non-bio waste Furnace]],1,0)</f>
        <v>0</v>
      </c>
      <c r="AS132" s="64">
        <f>IF($H132=Table5[[#Headers],[Industrial Non-bio waste Cement/Lime Kiln]],1,0)</f>
        <v>0</v>
      </c>
      <c r="AT132" s="64">
        <f>IF($H132=Table5[[#Headers],[Industrial Non-bio waste Dryer]],1,0)</f>
        <v>0</v>
      </c>
      <c r="AU132" s="64">
        <f>IF($H132=Table5[[#Headers],[Industrial Non-bio waste Other Kiln]],1,0)</f>
        <v>0</v>
      </c>
      <c r="AV132" s="64">
        <f>IF($H132=Table5[[#Headers],[Industrial Non-bio waste Oven]],1,0)</f>
        <v>0</v>
      </c>
      <c r="AW132" s="64">
        <f>IF($H132=Table5[[#Headers],[Industrial Bio fuel Boiler]],1,0)</f>
        <v>0</v>
      </c>
      <c r="AX132" s="64">
        <f>IF($H132=Table5[[#Headers],[Industrial Bio fuel CHP]],1,0)</f>
        <v>0</v>
      </c>
      <c r="AY132" s="64">
        <f>IF($H132=Table5[[#Headers],[Industrial Bio fuel Furnace]],1,0)</f>
        <v>0</v>
      </c>
      <c r="AZ132" s="64">
        <f>IF($H132=Table5[[#Headers],[Industrial Bio fuel Cement/Lime Kiln]],1,0)</f>
        <v>0</v>
      </c>
      <c r="BA132" s="64">
        <f>IF($H132=Table5[[#Headers],[Industrial Bio fuel Dryer]],1,0)</f>
        <v>0</v>
      </c>
      <c r="BB132" s="64">
        <f>IF($H132=Table5[[#Headers],[Industrial Bio fuel Other Kiln]],1,0)</f>
        <v>0</v>
      </c>
      <c r="BC132" s="64">
        <f>IF($H132=Table5[[#Headers],[Industrial Bio fuel Oven]],1,0)</f>
        <v>0</v>
      </c>
      <c r="BD132" s="64">
        <f>IF($H132=Table5[[#Headers],[Industrial Solid Fuels Boiler]],1,0)</f>
        <v>0</v>
      </c>
      <c r="BE132" s="64">
        <f>IF($H132=Table5[[#Headers],[Industrial Solid Fuels CHP]],1,0)</f>
        <v>1</v>
      </c>
      <c r="BF132" s="64">
        <f>IF($H132=Table5[[#Headers],[Industrial Solid Fuels Furnace]],1,0)</f>
        <v>0</v>
      </c>
      <c r="BG132" s="64">
        <f>IF($H132=Table5[[#Headers],[Industrial Solid Fuels Cement/Lime Kiln]],1,0)</f>
        <v>0</v>
      </c>
      <c r="BH132" s="64">
        <f>IF($H132=Table5[[#Headers],[Industrial Solid Fuels Dryer]],1,0)</f>
        <v>0</v>
      </c>
      <c r="BI132" s="64">
        <f>IF($H132=Table5[[#Headers],[Industrial Solid Fuels Other Kiln]],1,0)</f>
        <v>0</v>
      </c>
      <c r="BJ132" s="64">
        <f>IF($H132=Table5[[#Headers],[Industrial Solid Fuels Oven]],1,0)</f>
        <v>0</v>
      </c>
      <c r="BK132" s="64">
        <f>IF($H132=Table5[[#Headers],[Industrial Oil Boiler]],1,0)</f>
        <v>0</v>
      </c>
      <c r="BL132" s="64">
        <f>IF($H132=Table5[[#Headers],[Industrial Oil CHP]],1,0)</f>
        <v>0</v>
      </c>
      <c r="BM132" s="64">
        <f>IF($H132=Table5[[#Headers],[Industrial Oil Furnace]],1,0)</f>
        <v>0</v>
      </c>
      <c r="BN132" s="64">
        <f>IF($H132=Table5[[#Headers],[Industrial Oil Cement/Lime Kiln]],1,0)</f>
        <v>0</v>
      </c>
      <c r="BO132" s="64">
        <f>IF($H132=Table5[[#Headers],[Industrial Oil Dryer]],1,0)</f>
        <v>0</v>
      </c>
      <c r="BP132" s="64">
        <f>IF($H132=Table5[[#Headers],[Industrial Oil Other Kiln]],1,0)</f>
        <v>0</v>
      </c>
      <c r="BQ132" s="64">
        <f>IF($H132=Table5[[#Headers],[Industrial Oil Oven]],1,0)</f>
        <v>0</v>
      </c>
      <c r="BR132" s="64">
        <f>IF($H132=Table5[[#Headers],[Industrial Gas Boiler]],1,0)</f>
        <v>0</v>
      </c>
      <c r="BS132" s="64">
        <f>IF($H132=Table5[[#Headers],[Industrial Gas CHP]],1,0)</f>
        <v>0</v>
      </c>
      <c r="BT132" s="64">
        <f>IF($H132=Table5[[#Headers],[Industrial Gas Furnace]],1,0)</f>
        <v>0</v>
      </c>
      <c r="BU132" s="64">
        <f>IF($H132=Table5[[#Headers],[Industrial Gas Cement/Lime Kiln]],1,0)</f>
        <v>0</v>
      </c>
      <c r="BV132" s="64">
        <f>IF($H132=Table5[[#Headers],[Industrial Gas Dryer]],1,0)</f>
        <v>0</v>
      </c>
      <c r="BW132" s="64">
        <f>IF($H132=Table5[[#Headers],[Industrial Gas Other Kiln]],1,0)</f>
        <v>0</v>
      </c>
      <c r="BX132" s="64">
        <f>IF($H132=Table5[[#Headers],[Industrial Gas Oven]],1,0)</f>
        <v>0</v>
      </c>
      <c r="BZ132" s="39"/>
    </row>
    <row r="133" spans="2:78" x14ac:dyDescent="0.25">
      <c r="B133">
        <v>409</v>
      </c>
      <c r="C133" t="s">
        <v>453</v>
      </c>
      <c r="D133" t="s">
        <v>590</v>
      </c>
      <c r="E133" t="s">
        <v>583</v>
      </c>
      <c r="H133" t="s">
        <v>559</v>
      </c>
      <c r="I133" t="s">
        <v>517</v>
      </c>
      <c r="J133" s="64">
        <v>0</v>
      </c>
      <c r="K133" s="64">
        <v>0</v>
      </c>
      <c r="L133" s="64">
        <v>0</v>
      </c>
      <c r="M133" s="64">
        <v>0</v>
      </c>
      <c r="N133" s="64">
        <v>0</v>
      </c>
      <c r="O133" s="64">
        <v>0</v>
      </c>
      <c r="P133" s="64">
        <v>0</v>
      </c>
      <c r="Q133" s="64">
        <v>0</v>
      </c>
      <c r="R133" s="64">
        <v>0</v>
      </c>
      <c r="S133" s="64">
        <v>0</v>
      </c>
      <c r="T133" s="64">
        <v>0</v>
      </c>
      <c r="U133" s="64">
        <v>0</v>
      </c>
      <c r="V133" s="64">
        <v>0</v>
      </c>
      <c r="W133" s="64">
        <v>1</v>
      </c>
      <c r="X133" s="64">
        <v>1</v>
      </c>
      <c r="Y133" s="64">
        <v>0</v>
      </c>
      <c r="Z133" s="64">
        <v>0</v>
      </c>
      <c r="AA133" s="64">
        <v>0</v>
      </c>
      <c r="AB133" s="64">
        <v>0</v>
      </c>
      <c r="AC133" s="64">
        <v>0</v>
      </c>
      <c r="AD133" s="64">
        <v>0</v>
      </c>
      <c r="AE133" s="64">
        <v>0</v>
      </c>
      <c r="AF133" s="64">
        <v>0</v>
      </c>
      <c r="AG133" s="64">
        <v>0</v>
      </c>
      <c r="AH133" s="64">
        <v>0</v>
      </c>
      <c r="AI133" s="64">
        <f>IF($H133=Table5[[#Headers],[Industrial Bio waste Boiler]],1,0)</f>
        <v>0</v>
      </c>
      <c r="AJ133" s="64">
        <f>IF($H133=Table5[[#Headers],[Industrial Bio waste CHP]],1,0)</f>
        <v>0</v>
      </c>
      <c r="AK133" s="64">
        <f>IF($H133=Table5[[#Headers],[Industrial Bio waste Furnace]],1,0)</f>
        <v>0</v>
      </c>
      <c r="AL133" s="64">
        <f>IF($H133=Table5[[#Headers],[Industrial Bio waste Cement/Lime Kiln]],1,0)</f>
        <v>0</v>
      </c>
      <c r="AM133" s="64">
        <f>IF($H133=Table5[[#Headers],[Industrial Bio waste Dryer]],1,0)</f>
        <v>0</v>
      </c>
      <c r="AN133" s="64">
        <f>IF($H133=Table5[[#Headers],[Industrial Bio waste Other Kiln]],1,0)</f>
        <v>0</v>
      </c>
      <c r="AO133" s="64">
        <f>IF($H133=Table5[[#Headers],[Industrial Bio waste Oven]],1,0)</f>
        <v>0</v>
      </c>
      <c r="AP133" s="64">
        <f>IF($H133=Table5[[#Headers],[Industrial Non-bio waste Boiler]],1,0)</f>
        <v>0</v>
      </c>
      <c r="AQ133" s="64">
        <f>IF($H133=Table5[[#Headers],[Industrial Non-bio waste CHP]],1,0)</f>
        <v>0</v>
      </c>
      <c r="AR133" s="64">
        <f>IF($H133=Table5[[#Headers],[Industrial Non-bio waste Furnace]],1,0)</f>
        <v>0</v>
      </c>
      <c r="AS133" s="64">
        <f>IF($H133=Table5[[#Headers],[Industrial Non-bio waste Cement/Lime Kiln]],1,0)</f>
        <v>0</v>
      </c>
      <c r="AT133" s="64">
        <f>IF($H133=Table5[[#Headers],[Industrial Non-bio waste Dryer]],1,0)</f>
        <v>0</v>
      </c>
      <c r="AU133" s="64">
        <f>IF($H133=Table5[[#Headers],[Industrial Non-bio waste Other Kiln]],1,0)</f>
        <v>0</v>
      </c>
      <c r="AV133" s="64">
        <f>IF($H133=Table5[[#Headers],[Industrial Non-bio waste Oven]],1,0)</f>
        <v>0</v>
      </c>
      <c r="AW133" s="64">
        <f>IF($H133=Table5[[#Headers],[Industrial Bio fuel Boiler]],1,0)</f>
        <v>0</v>
      </c>
      <c r="AX133" s="64">
        <f>IF($H133=Table5[[#Headers],[Industrial Bio fuel CHP]],1,0)</f>
        <v>0</v>
      </c>
      <c r="AY133" s="64">
        <f>IF($H133=Table5[[#Headers],[Industrial Bio fuel Furnace]],1,0)</f>
        <v>0</v>
      </c>
      <c r="AZ133" s="64">
        <f>IF($H133=Table5[[#Headers],[Industrial Bio fuel Cement/Lime Kiln]],1,0)</f>
        <v>0</v>
      </c>
      <c r="BA133" s="64">
        <f>IF($H133=Table5[[#Headers],[Industrial Bio fuel Dryer]],1,0)</f>
        <v>0</v>
      </c>
      <c r="BB133" s="64">
        <f>IF($H133=Table5[[#Headers],[Industrial Bio fuel Other Kiln]],1,0)</f>
        <v>0</v>
      </c>
      <c r="BC133" s="64">
        <f>IF($H133=Table5[[#Headers],[Industrial Bio fuel Oven]],1,0)</f>
        <v>0</v>
      </c>
      <c r="BD133" s="64">
        <f>IF($H133=Table5[[#Headers],[Industrial Solid Fuels Boiler]],1,0)</f>
        <v>0</v>
      </c>
      <c r="BE133" s="64">
        <f>IF($H133=Table5[[#Headers],[Industrial Solid Fuels CHP]],1,0)</f>
        <v>0</v>
      </c>
      <c r="BF133" s="64">
        <f>IF($H133=Table5[[#Headers],[Industrial Solid Fuels Furnace]],1,0)</f>
        <v>0</v>
      </c>
      <c r="BG133" s="64">
        <f>IF($H133=Table5[[#Headers],[Industrial Solid Fuels Cement/Lime Kiln]],1,0)</f>
        <v>0</v>
      </c>
      <c r="BH133" s="64">
        <f>IF($H133=Table5[[#Headers],[Industrial Solid Fuels Dryer]],1,0)</f>
        <v>0</v>
      </c>
      <c r="BI133" s="64">
        <f>IF($H133=Table5[[#Headers],[Industrial Solid Fuels Other Kiln]],1,0)</f>
        <v>0</v>
      </c>
      <c r="BJ133" s="64">
        <f>IF($H133=Table5[[#Headers],[Industrial Solid Fuels Oven]],1,0)</f>
        <v>1</v>
      </c>
      <c r="BK133" s="64">
        <f>IF($H133=Table5[[#Headers],[Industrial Oil Boiler]],1,0)</f>
        <v>0</v>
      </c>
      <c r="BL133" s="64">
        <f>IF($H133=Table5[[#Headers],[Industrial Oil CHP]],1,0)</f>
        <v>0</v>
      </c>
      <c r="BM133" s="64">
        <f>IF($H133=Table5[[#Headers],[Industrial Oil Furnace]],1,0)</f>
        <v>0</v>
      </c>
      <c r="BN133" s="64">
        <f>IF($H133=Table5[[#Headers],[Industrial Oil Cement/Lime Kiln]],1,0)</f>
        <v>0</v>
      </c>
      <c r="BO133" s="64">
        <f>IF($H133=Table5[[#Headers],[Industrial Oil Dryer]],1,0)</f>
        <v>0</v>
      </c>
      <c r="BP133" s="64">
        <f>IF($H133=Table5[[#Headers],[Industrial Oil Other Kiln]],1,0)</f>
        <v>0</v>
      </c>
      <c r="BQ133" s="64">
        <f>IF($H133=Table5[[#Headers],[Industrial Oil Oven]],1,0)</f>
        <v>0</v>
      </c>
      <c r="BR133" s="64">
        <f>IF($H133=Table5[[#Headers],[Industrial Gas Boiler]],1,0)</f>
        <v>0</v>
      </c>
      <c r="BS133" s="64">
        <f>IF($H133=Table5[[#Headers],[Industrial Gas CHP]],1,0)</f>
        <v>0</v>
      </c>
      <c r="BT133" s="64">
        <f>IF($H133=Table5[[#Headers],[Industrial Gas Furnace]],1,0)</f>
        <v>0</v>
      </c>
      <c r="BU133" s="64">
        <f>IF($H133=Table5[[#Headers],[Industrial Gas Cement/Lime Kiln]],1,0)</f>
        <v>0</v>
      </c>
      <c r="BV133" s="64">
        <f>IF($H133=Table5[[#Headers],[Industrial Gas Dryer]],1,0)</f>
        <v>0</v>
      </c>
      <c r="BW133" s="64">
        <f>IF($H133=Table5[[#Headers],[Industrial Gas Other Kiln]],1,0)</f>
        <v>0</v>
      </c>
      <c r="BX133" s="64">
        <f>IF($H133=Table5[[#Headers],[Industrial Gas Oven]],1,0)</f>
        <v>0</v>
      </c>
      <c r="BZ133" s="39"/>
    </row>
    <row r="134" spans="2:78" x14ac:dyDescent="0.25">
      <c r="B134">
        <v>410</v>
      </c>
      <c r="C134" t="s">
        <v>453</v>
      </c>
      <c r="D134" t="s">
        <v>590</v>
      </c>
      <c r="E134" t="s">
        <v>583</v>
      </c>
      <c r="H134" t="s">
        <v>557</v>
      </c>
      <c r="I134" t="s">
        <v>517</v>
      </c>
      <c r="J134" s="64">
        <v>0</v>
      </c>
      <c r="K134" s="64">
        <v>0</v>
      </c>
      <c r="L134" s="64">
        <v>0</v>
      </c>
      <c r="M134" s="64">
        <v>0</v>
      </c>
      <c r="N134" s="64">
        <v>0</v>
      </c>
      <c r="O134" s="64">
        <v>0</v>
      </c>
      <c r="P134" s="64">
        <v>0</v>
      </c>
      <c r="Q134" s="64">
        <v>0</v>
      </c>
      <c r="R134" s="64">
        <v>0</v>
      </c>
      <c r="S134" s="64">
        <v>0</v>
      </c>
      <c r="T134" s="64">
        <v>0</v>
      </c>
      <c r="U134" s="64">
        <v>0</v>
      </c>
      <c r="V134" s="64">
        <v>0</v>
      </c>
      <c r="W134" s="64">
        <v>0</v>
      </c>
      <c r="X134" s="64">
        <v>0</v>
      </c>
      <c r="Y134" s="64">
        <v>1</v>
      </c>
      <c r="Z134" s="64">
        <v>0</v>
      </c>
      <c r="AA134" s="64">
        <v>0</v>
      </c>
      <c r="AB134" s="64">
        <v>0</v>
      </c>
      <c r="AC134" s="64">
        <v>0</v>
      </c>
      <c r="AD134" s="64">
        <v>0</v>
      </c>
      <c r="AE134" s="64">
        <v>0</v>
      </c>
      <c r="AF134" s="64">
        <v>0</v>
      </c>
      <c r="AG134" s="64">
        <v>0</v>
      </c>
      <c r="AH134" s="64">
        <v>0</v>
      </c>
      <c r="AI134" s="64">
        <f>IF($H134=Table5[[#Headers],[Industrial Bio waste Boiler]],1,0)</f>
        <v>0</v>
      </c>
      <c r="AJ134" s="64">
        <f>IF($H134=Table5[[#Headers],[Industrial Bio waste CHP]],1,0)</f>
        <v>0</v>
      </c>
      <c r="AK134" s="64">
        <f>IF($H134=Table5[[#Headers],[Industrial Bio waste Furnace]],1,0)</f>
        <v>0</v>
      </c>
      <c r="AL134" s="64">
        <f>IF($H134=Table5[[#Headers],[Industrial Bio waste Cement/Lime Kiln]],1,0)</f>
        <v>0</v>
      </c>
      <c r="AM134" s="64">
        <f>IF($H134=Table5[[#Headers],[Industrial Bio waste Dryer]],1,0)</f>
        <v>0</v>
      </c>
      <c r="AN134" s="64">
        <f>IF($H134=Table5[[#Headers],[Industrial Bio waste Other Kiln]],1,0)</f>
        <v>0</v>
      </c>
      <c r="AO134" s="64">
        <f>IF($H134=Table5[[#Headers],[Industrial Bio waste Oven]],1,0)</f>
        <v>0</v>
      </c>
      <c r="AP134" s="64">
        <f>IF($H134=Table5[[#Headers],[Industrial Non-bio waste Boiler]],1,0)</f>
        <v>0</v>
      </c>
      <c r="AQ134" s="64">
        <f>IF($H134=Table5[[#Headers],[Industrial Non-bio waste CHP]],1,0)</f>
        <v>0</v>
      </c>
      <c r="AR134" s="64">
        <f>IF($H134=Table5[[#Headers],[Industrial Non-bio waste Furnace]],1,0)</f>
        <v>0</v>
      </c>
      <c r="AS134" s="64">
        <f>IF($H134=Table5[[#Headers],[Industrial Non-bio waste Cement/Lime Kiln]],1,0)</f>
        <v>0</v>
      </c>
      <c r="AT134" s="64">
        <f>IF($H134=Table5[[#Headers],[Industrial Non-bio waste Dryer]],1,0)</f>
        <v>0</v>
      </c>
      <c r="AU134" s="64">
        <f>IF($H134=Table5[[#Headers],[Industrial Non-bio waste Other Kiln]],1,0)</f>
        <v>0</v>
      </c>
      <c r="AV134" s="64">
        <f>IF($H134=Table5[[#Headers],[Industrial Non-bio waste Oven]],1,0)</f>
        <v>0</v>
      </c>
      <c r="AW134" s="64">
        <f>IF($H134=Table5[[#Headers],[Industrial Bio fuel Boiler]],1,0)</f>
        <v>0</v>
      </c>
      <c r="AX134" s="64">
        <f>IF($H134=Table5[[#Headers],[Industrial Bio fuel CHP]],1,0)</f>
        <v>0</v>
      </c>
      <c r="AY134" s="64">
        <f>IF($H134=Table5[[#Headers],[Industrial Bio fuel Furnace]],1,0)</f>
        <v>0</v>
      </c>
      <c r="AZ134" s="64">
        <f>IF($H134=Table5[[#Headers],[Industrial Bio fuel Cement/Lime Kiln]],1,0)</f>
        <v>0</v>
      </c>
      <c r="BA134" s="64">
        <f>IF($H134=Table5[[#Headers],[Industrial Bio fuel Dryer]],1,0)</f>
        <v>0</v>
      </c>
      <c r="BB134" s="64">
        <f>IF($H134=Table5[[#Headers],[Industrial Bio fuel Other Kiln]],1,0)</f>
        <v>0</v>
      </c>
      <c r="BC134" s="64">
        <f>IF($H134=Table5[[#Headers],[Industrial Bio fuel Oven]],1,0)</f>
        <v>0</v>
      </c>
      <c r="BD134" s="64">
        <f>IF($H134=Table5[[#Headers],[Industrial Solid Fuels Boiler]],1,0)</f>
        <v>0</v>
      </c>
      <c r="BE134" s="64">
        <f>IF($H134=Table5[[#Headers],[Industrial Solid Fuels CHP]],1,0)</f>
        <v>0</v>
      </c>
      <c r="BF134" s="64">
        <f>IF($H134=Table5[[#Headers],[Industrial Solid Fuels Furnace]],1,0)</f>
        <v>1</v>
      </c>
      <c r="BG134" s="64">
        <f>IF($H134=Table5[[#Headers],[Industrial Solid Fuels Cement/Lime Kiln]],1,0)</f>
        <v>0</v>
      </c>
      <c r="BH134" s="64">
        <f>IF($H134=Table5[[#Headers],[Industrial Solid Fuels Dryer]],1,0)</f>
        <v>0</v>
      </c>
      <c r="BI134" s="64">
        <f>IF($H134=Table5[[#Headers],[Industrial Solid Fuels Other Kiln]],1,0)</f>
        <v>0</v>
      </c>
      <c r="BJ134" s="64">
        <f>IF($H134=Table5[[#Headers],[Industrial Solid Fuels Oven]],1,0)</f>
        <v>0</v>
      </c>
      <c r="BK134" s="64">
        <f>IF($H134=Table5[[#Headers],[Industrial Oil Boiler]],1,0)</f>
        <v>0</v>
      </c>
      <c r="BL134" s="64">
        <f>IF($H134=Table5[[#Headers],[Industrial Oil CHP]],1,0)</f>
        <v>0</v>
      </c>
      <c r="BM134" s="64">
        <f>IF($H134=Table5[[#Headers],[Industrial Oil Furnace]],1,0)</f>
        <v>0</v>
      </c>
      <c r="BN134" s="64">
        <f>IF($H134=Table5[[#Headers],[Industrial Oil Cement/Lime Kiln]],1,0)</f>
        <v>0</v>
      </c>
      <c r="BO134" s="64">
        <f>IF($H134=Table5[[#Headers],[Industrial Oil Dryer]],1,0)</f>
        <v>0</v>
      </c>
      <c r="BP134" s="64">
        <f>IF($H134=Table5[[#Headers],[Industrial Oil Other Kiln]],1,0)</f>
        <v>0</v>
      </c>
      <c r="BQ134" s="64">
        <f>IF($H134=Table5[[#Headers],[Industrial Oil Oven]],1,0)</f>
        <v>0</v>
      </c>
      <c r="BR134" s="64">
        <f>IF($H134=Table5[[#Headers],[Industrial Gas Boiler]],1,0)</f>
        <v>0</v>
      </c>
      <c r="BS134" s="64">
        <f>IF($H134=Table5[[#Headers],[Industrial Gas CHP]],1,0)</f>
        <v>0</v>
      </c>
      <c r="BT134" s="64">
        <f>IF($H134=Table5[[#Headers],[Industrial Gas Furnace]],1,0)</f>
        <v>0</v>
      </c>
      <c r="BU134" s="64">
        <f>IF($H134=Table5[[#Headers],[Industrial Gas Cement/Lime Kiln]],1,0)</f>
        <v>0</v>
      </c>
      <c r="BV134" s="64">
        <f>IF($H134=Table5[[#Headers],[Industrial Gas Dryer]],1,0)</f>
        <v>0</v>
      </c>
      <c r="BW134" s="64">
        <f>IF($H134=Table5[[#Headers],[Industrial Gas Other Kiln]],1,0)</f>
        <v>0</v>
      </c>
      <c r="BX134" s="64">
        <f>IF($H134=Table5[[#Headers],[Industrial Gas Oven]],1,0)</f>
        <v>0</v>
      </c>
      <c r="BZ134" s="39"/>
    </row>
    <row r="135" spans="2:78" x14ac:dyDescent="0.25">
      <c r="B135">
        <v>411</v>
      </c>
      <c r="C135" t="s">
        <v>453</v>
      </c>
      <c r="D135" t="s">
        <v>590</v>
      </c>
      <c r="E135" t="s">
        <v>583</v>
      </c>
      <c r="H135" t="s">
        <v>555</v>
      </c>
      <c r="I135" t="s">
        <v>517</v>
      </c>
      <c r="J135" s="64">
        <v>0</v>
      </c>
      <c r="K135" s="64">
        <v>0</v>
      </c>
      <c r="L135" s="64">
        <v>0</v>
      </c>
      <c r="M135" s="64">
        <v>0</v>
      </c>
      <c r="N135" s="64">
        <v>0</v>
      </c>
      <c r="O135" s="64">
        <v>0</v>
      </c>
      <c r="P135" s="64">
        <v>0</v>
      </c>
      <c r="Q135" s="64">
        <v>0</v>
      </c>
      <c r="R135" s="64">
        <v>0</v>
      </c>
      <c r="S135" s="64">
        <v>0</v>
      </c>
      <c r="T135" s="64">
        <v>0</v>
      </c>
      <c r="U135" s="64">
        <v>0</v>
      </c>
      <c r="V135" s="64">
        <v>0</v>
      </c>
      <c r="W135" s="64">
        <v>0</v>
      </c>
      <c r="X135" s="64">
        <v>0</v>
      </c>
      <c r="Y135" s="64">
        <v>0</v>
      </c>
      <c r="Z135" s="64">
        <v>0</v>
      </c>
      <c r="AA135" s="64">
        <v>1</v>
      </c>
      <c r="AB135" s="64">
        <v>1</v>
      </c>
      <c r="AC135" s="64">
        <v>0</v>
      </c>
      <c r="AD135" s="64">
        <v>0</v>
      </c>
      <c r="AE135" s="64">
        <v>0</v>
      </c>
      <c r="AF135" s="64">
        <v>0</v>
      </c>
      <c r="AG135" s="64">
        <v>0</v>
      </c>
      <c r="AH135" s="64">
        <v>0</v>
      </c>
      <c r="AI135" s="64">
        <f>IF($H135=Table5[[#Headers],[Industrial Bio waste Boiler]],1,0)</f>
        <v>0</v>
      </c>
      <c r="AJ135" s="64">
        <f>IF($H135=Table5[[#Headers],[Industrial Bio waste CHP]],1,0)</f>
        <v>0</v>
      </c>
      <c r="AK135" s="64">
        <f>IF($H135=Table5[[#Headers],[Industrial Bio waste Furnace]],1,0)</f>
        <v>0</v>
      </c>
      <c r="AL135" s="64">
        <f>IF($H135=Table5[[#Headers],[Industrial Bio waste Cement/Lime Kiln]],1,0)</f>
        <v>0</v>
      </c>
      <c r="AM135" s="64">
        <f>IF($H135=Table5[[#Headers],[Industrial Bio waste Dryer]],1,0)</f>
        <v>0</v>
      </c>
      <c r="AN135" s="64">
        <f>IF($H135=Table5[[#Headers],[Industrial Bio waste Other Kiln]],1,0)</f>
        <v>0</v>
      </c>
      <c r="AO135" s="64">
        <f>IF($H135=Table5[[#Headers],[Industrial Bio waste Oven]],1,0)</f>
        <v>0</v>
      </c>
      <c r="AP135" s="64">
        <f>IF($H135=Table5[[#Headers],[Industrial Non-bio waste Boiler]],1,0)</f>
        <v>0</v>
      </c>
      <c r="AQ135" s="64">
        <f>IF($H135=Table5[[#Headers],[Industrial Non-bio waste CHP]],1,0)</f>
        <v>0</v>
      </c>
      <c r="AR135" s="64">
        <f>IF($H135=Table5[[#Headers],[Industrial Non-bio waste Furnace]],1,0)</f>
        <v>0</v>
      </c>
      <c r="AS135" s="64">
        <f>IF($H135=Table5[[#Headers],[Industrial Non-bio waste Cement/Lime Kiln]],1,0)</f>
        <v>0</v>
      </c>
      <c r="AT135" s="64">
        <f>IF($H135=Table5[[#Headers],[Industrial Non-bio waste Dryer]],1,0)</f>
        <v>0</v>
      </c>
      <c r="AU135" s="64">
        <f>IF($H135=Table5[[#Headers],[Industrial Non-bio waste Other Kiln]],1,0)</f>
        <v>0</v>
      </c>
      <c r="AV135" s="64">
        <f>IF($H135=Table5[[#Headers],[Industrial Non-bio waste Oven]],1,0)</f>
        <v>0</v>
      </c>
      <c r="AW135" s="64">
        <f>IF($H135=Table5[[#Headers],[Industrial Bio fuel Boiler]],1,0)</f>
        <v>0</v>
      </c>
      <c r="AX135" s="64">
        <f>IF($H135=Table5[[#Headers],[Industrial Bio fuel CHP]],1,0)</f>
        <v>0</v>
      </c>
      <c r="AY135" s="64">
        <f>IF($H135=Table5[[#Headers],[Industrial Bio fuel Furnace]],1,0)</f>
        <v>0</v>
      </c>
      <c r="AZ135" s="64">
        <f>IF($H135=Table5[[#Headers],[Industrial Bio fuel Cement/Lime Kiln]],1,0)</f>
        <v>0</v>
      </c>
      <c r="BA135" s="64">
        <f>IF($H135=Table5[[#Headers],[Industrial Bio fuel Dryer]],1,0)</f>
        <v>0</v>
      </c>
      <c r="BB135" s="64">
        <f>IF($H135=Table5[[#Headers],[Industrial Bio fuel Other Kiln]],1,0)</f>
        <v>0</v>
      </c>
      <c r="BC135" s="64">
        <f>IF($H135=Table5[[#Headers],[Industrial Bio fuel Oven]],1,0)</f>
        <v>0</v>
      </c>
      <c r="BD135" s="64">
        <f>IF($H135=Table5[[#Headers],[Industrial Solid Fuels Boiler]],1,0)</f>
        <v>0</v>
      </c>
      <c r="BE135" s="64">
        <f>IF($H135=Table5[[#Headers],[Industrial Solid Fuels CHP]],1,0)</f>
        <v>0</v>
      </c>
      <c r="BF135" s="64">
        <f>IF($H135=Table5[[#Headers],[Industrial Solid Fuels Furnace]],1,0)</f>
        <v>0</v>
      </c>
      <c r="BG135" s="64">
        <f>IF($H135=Table5[[#Headers],[Industrial Solid Fuels Cement/Lime Kiln]],1,0)</f>
        <v>0</v>
      </c>
      <c r="BH135" s="64">
        <f>IF($H135=Table5[[#Headers],[Industrial Solid Fuels Dryer]],1,0)</f>
        <v>1</v>
      </c>
      <c r="BI135" s="64">
        <f>IF($H135=Table5[[#Headers],[Industrial Solid Fuels Other Kiln]],1,0)</f>
        <v>0</v>
      </c>
      <c r="BJ135" s="64">
        <f>IF($H135=Table5[[#Headers],[Industrial Solid Fuels Oven]],1,0)</f>
        <v>0</v>
      </c>
      <c r="BK135" s="64">
        <f>IF($H135=Table5[[#Headers],[Industrial Oil Boiler]],1,0)</f>
        <v>0</v>
      </c>
      <c r="BL135" s="64">
        <f>IF($H135=Table5[[#Headers],[Industrial Oil CHP]],1,0)</f>
        <v>0</v>
      </c>
      <c r="BM135" s="64">
        <f>IF($H135=Table5[[#Headers],[Industrial Oil Furnace]],1,0)</f>
        <v>0</v>
      </c>
      <c r="BN135" s="64">
        <f>IF($H135=Table5[[#Headers],[Industrial Oil Cement/Lime Kiln]],1,0)</f>
        <v>0</v>
      </c>
      <c r="BO135" s="64">
        <f>IF($H135=Table5[[#Headers],[Industrial Oil Dryer]],1,0)</f>
        <v>0</v>
      </c>
      <c r="BP135" s="64">
        <f>IF($H135=Table5[[#Headers],[Industrial Oil Other Kiln]],1,0)</f>
        <v>0</v>
      </c>
      <c r="BQ135" s="64">
        <f>IF($H135=Table5[[#Headers],[Industrial Oil Oven]],1,0)</f>
        <v>0</v>
      </c>
      <c r="BR135" s="64">
        <f>IF($H135=Table5[[#Headers],[Industrial Gas Boiler]],1,0)</f>
        <v>0</v>
      </c>
      <c r="BS135" s="64">
        <f>IF($H135=Table5[[#Headers],[Industrial Gas CHP]],1,0)</f>
        <v>0</v>
      </c>
      <c r="BT135" s="64">
        <f>IF($H135=Table5[[#Headers],[Industrial Gas Furnace]],1,0)</f>
        <v>0</v>
      </c>
      <c r="BU135" s="64">
        <f>IF($H135=Table5[[#Headers],[Industrial Gas Cement/Lime Kiln]],1,0)</f>
        <v>0</v>
      </c>
      <c r="BV135" s="64">
        <f>IF($H135=Table5[[#Headers],[Industrial Gas Dryer]],1,0)</f>
        <v>0</v>
      </c>
      <c r="BW135" s="64">
        <f>IF($H135=Table5[[#Headers],[Industrial Gas Other Kiln]],1,0)</f>
        <v>0</v>
      </c>
      <c r="BX135" s="64">
        <f>IF($H135=Table5[[#Headers],[Industrial Gas Oven]],1,0)</f>
        <v>0</v>
      </c>
      <c r="BZ135" s="39"/>
    </row>
    <row r="136" spans="2:78" x14ac:dyDescent="0.25">
      <c r="B136">
        <v>412</v>
      </c>
      <c r="C136" t="s">
        <v>453</v>
      </c>
      <c r="D136" t="s">
        <v>591</v>
      </c>
      <c r="E136" t="s">
        <v>583</v>
      </c>
      <c r="H136" t="s">
        <v>550</v>
      </c>
      <c r="I136" t="s">
        <v>517</v>
      </c>
      <c r="J136" s="64">
        <v>0</v>
      </c>
      <c r="K136" s="64">
        <v>0</v>
      </c>
      <c r="L136" s="64">
        <v>0</v>
      </c>
      <c r="M136" s="64">
        <v>0</v>
      </c>
      <c r="N136" s="64">
        <v>0</v>
      </c>
      <c r="O136" s="64">
        <v>1</v>
      </c>
      <c r="P136" s="64">
        <v>1</v>
      </c>
      <c r="Q136" s="64">
        <v>1</v>
      </c>
      <c r="R136" s="64">
        <v>0.2</v>
      </c>
      <c r="S136" s="64">
        <v>0.125</v>
      </c>
      <c r="T136" s="64">
        <v>0</v>
      </c>
      <c r="U136" s="64">
        <v>0</v>
      </c>
      <c r="V136" s="64">
        <v>0</v>
      </c>
      <c r="W136" s="64">
        <v>0</v>
      </c>
      <c r="X136" s="64">
        <v>0</v>
      </c>
      <c r="Y136" s="64">
        <v>0</v>
      </c>
      <c r="Z136" s="64">
        <v>0</v>
      </c>
      <c r="AA136" s="64">
        <v>0</v>
      </c>
      <c r="AB136" s="64">
        <v>0</v>
      </c>
      <c r="AC136" s="64">
        <v>0</v>
      </c>
      <c r="AD136" s="64">
        <v>0</v>
      </c>
      <c r="AE136" s="64">
        <v>0</v>
      </c>
      <c r="AF136" s="64">
        <v>0</v>
      </c>
      <c r="AG136" s="64">
        <v>0</v>
      </c>
      <c r="AH136" s="64">
        <v>0</v>
      </c>
      <c r="AI136" s="64">
        <f>IF($H136=Table5[[#Headers],[Industrial Bio waste Boiler]],1,0)</f>
        <v>0</v>
      </c>
      <c r="AJ136" s="64">
        <f>IF($H136=Table5[[#Headers],[Industrial Bio waste CHP]],1,0)</f>
        <v>0</v>
      </c>
      <c r="AK136" s="64">
        <f>IF($H136=Table5[[#Headers],[Industrial Bio waste Furnace]],1,0)</f>
        <v>0</v>
      </c>
      <c r="AL136" s="64">
        <f>IF($H136=Table5[[#Headers],[Industrial Bio waste Cement/Lime Kiln]],1,0)</f>
        <v>0</v>
      </c>
      <c r="AM136" s="64">
        <f>IF($H136=Table5[[#Headers],[Industrial Bio waste Dryer]],1,0)</f>
        <v>0</v>
      </c>
      <c r="AN136" s="64">
        <f>IF($H136=Table5[[#Headers],[Industrial Bio waste Other Kiln]],1,0)</f>
        <v>0</v>
      </c>
      <c r="AO136" s="64">
        <f>IF($H136=Table5[[#Headers],[Industrial Bio waste Oven]],1,0)</f>
        <v>0</v>
      </c>
      <c r="AP136" s="64">
        <f>IF($H136=Table5[[#Headers],[Industrial Non-bio waste Boiler]],1,0)</f>
        <v>0</v>
      </c>
      <c r="AQ136" s="64">
        <f>IF($H136=Table5[[#Headers],[Industrial Non-bio waste CHP]],1,0)</f>
        <v>0</v>
      </c>
      <c r="AR136" s="64">
        <f>IF($H136=Table5[[#Headers],[Industrial Non-bio waste Furnace]],1,0)</f>
        <v>0</v>
      </c>
      <c r="AS136" s="64">
        <f>IF($H136=Table5[[#Headers],[Industrial Non-bio waste Cement/Lime Kiln]],1,0)</f>
        <v>0</v>
      </c>
      <c r="AT136" s="64">
        <f>IF($H136=Table5[[#Headers],[Industrial Non-bio waste Dryer]],1,0)</f>
        <v>0</v>
      </c>
      <c r="AU136" s="64">
        <f>IF($H136=Table5[[#Headers],[Industrial Non-bio waste Other Kiln]],1,0)</f>
        <v>0</v>
      </c>
      <c r="AV136" s="64">
        <f>IF($H136=Table5[[#Headers],[Industrial Non-bio waste Oven]],1,0)</f>
        <v>0</v>
      </c>
      <c r="AW136" s="64">
        <f>IF($H136=Table5[[#Headers],[Industrial Bio fuel Boiler]],1,0)</f>
        <v>0</v>
      </c>
      <c r="AX136" s="64">
        <f>IF($H136=Table5[[#Headers],[Industrial Bio fuel CHP]],1,0)</f>
        <v>0</v>
      </c>
      <c r="AY136" s="64">
        <f>IF($H136=Table5[[#Headers],[Industrial Bio fuel Furnace]],1,0)</f>
        <v>0</v>
      </c>
      <c r="AZ136" s="64">
        <f>IF($H136=Table5[[#Headers],[Industrial Bio fuel Cement/Lime Kiln]],1,0)</f>
        <v>0</v>
      </c>
      <c r="BA136" s="64">
        <f>IF($H136=Table5[[#Headers],[Industrial Bio fuel Dryer]],1,0)</f>
        <v>0</v>
      </c>
      <c r="BB136" s="64">
        <f>IF($H136=Table5[[#Headers],[Industrial Bio fuel Other Kiln]],1,0)</f>
        <v>0</v>
      </c>
      <c r="BC136" s="64">
        <f>IF($H136=Table5[[#Headers],[Industrial Bio fuel Oven]],1,0)</f>
        <v>0</v>
      </c>
      <c r="BD136" s="64">
        <f>IF($H136=Table5[[#Headers],[Industrial Solid Fuels Boiler]],1,0)</f>
        <v>1</v>
      </c>
      <c r="BE136" s="64">
        <f>IF($H136=Table5[[#Headers],[Industrial Solid Fuels CHP]],1,0)</f>
        <v>0</v>
      </c>
      <c r="BF136" s="64">
        <f>IF($H136=Table5[[#Headers],[Industrial Solid Fuels Furnace]],1,0)</f>
        <v>0</v>
      </c>
      <c r="BG136" s="64">
        <f>IF($H136=Table5[[#Headers],[Industrial Solid Fuels Cement/Lime Kiln]],1,0)</f>
        <v>0</v>
      </c>
      <c r="BH136" s="64">
        <f>IF($H136=Table5[[#Headers],[Industrial Solid Fuels Dryer]],1,0)</f>
        <v>0</v>
      </c>
      <c r="BI136" s="64">
        <f>IF($H136=Table5[[#Headers],[Industrial Solid Fuels Other Kiln]],1,0)</f>
        <v>0</v>
      </c>
      <c r="BJ136" s="64">
        <f>IF($H136=Table5[[#Headers],[Industrial Solid Fuels Oven]],1,0)</f>
        <v>0</v>
      </c>
      <c r="BK136" s="64">
        <f>IF($H136=Table5[[#Headers],[Industrial Oil Boiler]],1,0)</f>
        <v>0</v>
      </c>
      <c r="BL136" s="64">
        <f>IF($H136=Table5[[#Headers],[Industrial Oil CHP]],1,0)</f>
        <v>0</v>
      </c>
      <c r="BM136" s="64">
        <f>IF($H136=Table5[[#Headers],[Industrial Oil Furnace]],1,0)</f>
        <v>0</v>
      </c>
      <c r="BN136" s="64">
        <f>IF($H136=Table5[[#Headers],[Industrial Oil Cement/Lime Kiln]],1,0)</f>
        <v>0</v>
      </c>
      <c r="BO136" s="64">
        <f>IF($H136=Table5[[#Headers],[Industrial Oil Dryer]],1,0)</f>
        <v>0</v>
      </c>
      <c r="BP136" s="64">
        <f>IF($H136=Table5[[#Headers],[Industrial Oil Other Kiln]],1,0)</f>
        <v>0</v>
      </c>
      <c r="BQ136" s="64">
        <f>IF($H136=Table5[[#Headers],[Industrial Oil Oven]],1,0)</f>
        <v>0</v>
      </c>
      <c r="BR136" s="64">
        <f>IF($H136=Table5[[#Headers],[Industrial Gas Boiler]],1,0)</f>
        <v>0</v>
      </c>
      <c r="BS136" s="64">
        <f>IF($H136=Table5[[#Headers],[Industrial Gas CHP]],1,0)</f>
        <v>0</v>
      </c>
      <c r="BT136" s="64">
        <f>IF($H136=Table5[[#Headers],[Industrial Gas Furnace]],1,0)</f>
        <v>0</v>
      </c>
      <c r="BU136" s="64">
        <f>IF($H136=Table5[[#Headers],[Industrial Gas Cement/Lime Kiln]],1,0)</f>
        <v>0</v>
      </c>
      <c r="BV136" s="64">
        <f>IF($H136=Table5[[#Headers],[Industrial Gas Dryer]],1,0)</f>
        <v>0</v>
      </c>
      <c r="BW136" s="64">
        <f>IF($H136=Table5[[#Headers],[Industrial Gas Other Kiln]],1,0)</f>
        <v>0</v>
      </c>
      <c r="BX136" s="64">
        <f>IF($H136=Table5[[#Headers],[Industrial Gas Oven]],1,0)</f>
        <v>0</v>
      </c>
      <c r="BZ136" s="39"/>
    </row>
    <row r="137" spans="2:78" x14ac:dyDescent="0.25">
      <c r="B137">
        <v>413</v>
      </c>
      <c r="C137" t="s">
        <v>453</v>
      </c>
      <c r="D137" t="s">
        <v>591</v>
      </c>
      <c r="E137" t="s">
        <v>583</v>
      </c>
      <c r="H137" t="s">
        <v>553</v>
      </c>
      <c r="I137" t="s">
        <v>517</v>
      </c>
      <c r="J137" s="64">
        <v>0</v>
      </c>
      <c r="K137" s="64">
        <v>0</v>
      </c>
      <c r="L137" s="64">
        <v>0</v>
      </c>
      <c r="M137" s="64">
        <v>0</v>
      </c>
      <c r="N137" s="64">
        <v>0</v>
      </c>
      <c r="O137" s="64">
        <v>0</v>
      </c>
      <c r="P137" s="64">
        <v>0</v>
      </c>
      <c r="Q137" s="64">
        <v>0</v>
      </c>
      <c r="R137" s="64">
        <v>0</v>
      </c>
      <c r="S137" s="64">
        <v>0</v>
      </c>
      <c r="T137" s="64">
        <v>1</v>
      </c>
      <c r="U137" s="64">
        <v>1</v>
      </c>
      <c r="V137" s="64">
        <v>1</v>
      </c>
      <c r="W137" s="64">
        <v>0</v>
      </c>
      <c r="X137" s="64">
        <v>0</v>
      </c>
      <c r="Y137" s="64">
        <v>0</v>
      </c>
      <c r="Z137" s="64">
        <v>0</v>
      </c>
      <c r="AA137" s="64">
        <v>0</v>
      </c>
      <c r="AB137" s="64">
        <v>0</v>
      </c>
      <c r="AC137" s="64">
        <v>0</v>
      </c>
      <c r="AD137" s="64">
        <v>0</v>
      </c>
      <c r="AE137" s="64">
        <v>0</v>
      </c>
      <c r="AF137" s="64">
        <v>0</v>
      </c>
      <c r="AG137" s="64">
        <v>0</v>
      </c>
      <c r="AH137" s="64">
        <v>0</v>
      </c>
      <c r="AI137" s="64">
        <f>IF($H137=Table5[[#Headers],[Industrial Bio waste Boiler]],1,0)</f>
        <v>0</v>
      </c>
      <c r="AJ137" s="64">
        <f>IF($H137=Table5[[#Headers],[Industrial Bio waste CHP]],1,0)</f>
        <v>0</v>
      </c>
      <c r="AK137" s="64">
        <f>IF($H137=Table5[[#Headers],[Industrial Bio waste Furnace]],1,0)</f>
        <v>0</v>
      </c>
      <c r="AL137" s="64">
        <f>IF($H137=Table5[[#Headers],[Industrial Bio waste Cement/Lime Kiln]],1,0)</f>
        <v>0</v>
      </c>
      <c r="AM137" s="64">
        <f>IF($H137=Table5[[#Headers],[Industrial Bio waste Dryer]],1,0)</f>
        <v>0</v>
      </c>
      <c r="AN137" s="64">
        <f>IF($H137=Table5[[#Headers],[Industrial Bio waste Other Kiln]],1,0)</f>
        <v>0</v>
      </c>
      <c r="AO137" s="64">
        <f>IF($H137=Table5[[#Headers],[Industrial Bio waste Oven]],1,0)</f>
        <v>0</v>
      </c>
      <c r="AP137" s="64">
        <f>IF($H137=Table5[[#Headers],[Industrial Non-bio waste Boiler]],1,0)</f>
        <v>0</v>
      </c>
      <c r="AQ137" s="64">
        <f>IF($H137=Table5[[#Headers],[Industrial Non-bio waste CHP]],1,0)</f>
        <v>0</v>
      </c>
      <c r="AR137" s="64">
        <f>IF($H137=Table5[[#Headers],[Industrial Non-bio waste Furnace]],1,0)</f>
        <v>0</v>
      </c>
      <c r="AS137" s="64">
        <f>IF($H137=Table5[[#Headers],[Industrial Non-bio waste Cement/Lime Kiln]],1,0)</f>
        <v>0</v>
      </c>
      <c r="AT137" s="64">
        <f>IF($H137=Table5[[#Headers],[Industrial Non-bio waste Dryer]],1,0)</f>
        <v>0</v>
      </c>
      <c r="AU137" s="64">
        <f>IF($H137=Table5[[#Headers],[Industrial Non-bio waste Other Kiln]],1,0)</f>
        <v>0</v>
      </c>
      <c r="AV137" s="64">
        <f>IF($H137=Table5[[#Headers],[Industrial Non-bio waste Oven]],1,0)</f>
        <v>0</v>
      </c>
      <c r="AW137" s="64">
        <f>IF($H137=Table5[[#Headers],[Industrial Bio fuel Boiler]],1,0)</f>
        <v>0</v>
      </c>
      <c r="AX137" s="64">
        <f>IF($H137=Table5[[#Headers],[Industrial Bio fuel CHP]],1,0)</f>
        <v>0</v>
      </c>
      <c r="AY137" s="64">
        <f>IF($H137=Table5[[#Headers],[Industrial Bio fuel Furnace]],1,0)</f>
        <v>0</v>
      </c>
      <c r="AZ137" s="64">
        <f>IF($H137=Table5[[#Headers],[Industrial Bio fuel Cement/Lime Kiln]],1,0)</f>
        <v>0</v>
      </c>
      <c r="BA137" s="64">
        <f>IF($H137=Table5[[#Headers],[Industrial Bio fuel Dryer]],1,0)</f>
        <v>0</v>
      </c>
      <c r="BB137" s="64">
        <f>IF($H137=Table5[[#Headers],[Industrial Bio fuel Other Kiln]],1,0)</f>
        <v>0</v>
      </c>
      <c r="BC137" s="64">
        <f>IF($H137=Table5[[#Headers],[Industrial Bio fuel Oven]],1,0)</f>
        <v>0</v>
      </c>
      <c r="BD137" s="64">
        <f>IF($H137=Table5[[#Headers],[Industrial Solid Fuels Boiler]],1,0)</f>
        <v>0</v>
      </c>
      <c r="BE137" s="64">
        <f>IF($H137=Table5[[#Headers],[Industrial Solid Fuels CHP]],1,0)</f>
        <v>1</v>
      </c>
      <c r="BF137" s="64">
        <f>IF($H137=Table5[[#Headers],[Industrial Solid Fuels Furnace]],1,0)</f>
        <v>0</v>
      </c>
      <c r="BG137" s="64">
        <f>IF($H137=Table5[[#Headers],[Industrial Solid Fuels Cement/Lime Kiln]],1,0)</f>
        <v>0</v>
      </c>
      <c r="BH137" s="64">
        <f>IF($H137=Table5[[#Headers],[Industrial Solid Fuels Dryer]],1,0)</f>
        <v>0</v>
      </c>
      <c r="BI137" s="64">
        <f>IF($H137=Table5[[#Headers],[Industrial Solid Fuels Other Kiln]],1,0)</f>
        <v>0</v>
      </c>
      <c r="BJ137" s="64">
        <f>IF($H137=Table5[[#Headers],[Industrial Solid Fuels Oven]],1,0)</f>
        <v>0</v>
      </c>
      <c r="BK137" s="64">
        <f>IF($H137=Table5[[#Headers],[Industrial Oil Boiler]],1,0)</f>
        <v>0</v>
      </c>
      <c r="BL137" s="64">
        <f>IF($H137=Table5[[#Headers],[Industrial Oil CHP]],1,0)</f>
        <v>0</v>
      </c>
      <c r="BM137" s="64">
        <f>IF($H137=Table5[[#Headers],[Industrial Oil Furnace]],1,0)</f>
        <v>0</v>
      </c>
      <c r="BN137" s="64">
        <f>IF($H137=Table5[[#Headers],[Industrial Oil Cement/Lime Kiln]],1,0)</f>
        <v>0</v>
      </c>
      <c r="BO137" s="64">
        <f>IF($H137=Table5[[#Headers],[Industrial Oil Dryer]],1,0)</f>
        <v>0</v>
      </c>
      <c r="BP137" s="64">
        <f>IF($H137=Table5[[#Headers],[Industrial Oil Other Kiln]],1,0)</f>
        <v>0</v>
      </c>
      <c r="BQ137" s="64">
        <f>IF($H137=Table5[[#Headers],[Industrial Oil Oven]],1,0)</f>
        <v>0</v>
      </c>
      <c r="BR137" s="64">
        <f>IF($H137=Table5[[#Headers],[Industrial Gas Boiler]],1,0)</f>
        <v>0</v>
      </c>
      <c r="BS137" s="64">
        <f>IF($H137=Table5[[#Headers],[Industrial Gas CHP]],1,0)</f>
        <v>0</v>
      </c>
      <c r="BT137" s="64">
        <f>IF($H137=Table5[[#Headers],[Industrial Gas Furnace]],1,0)</f>
        <v>0</v>
      </c>
      <c r="BU137" s="64">
        <f>IF($H137=Table5[[#Headers],[Industrial Gas Cement/Lime Kiln]],1,0)</f>
        <v>0</v>
      </c>
      <c r="BV137" s="64">
        <f>IF($H137=Table5[[#Headers],[Industrial Gas Dryer]],1,0)</f>
        <v>0</v>
      </c>
      <c r="BW137" s="64">
        <f>IF($H137=Table5[[#Headers],[Industrial Gas Other Kiln]],1,0)</f>
        <v>0</v>
      </c>
      <c r="BX137" s="64">
        <f>IF($H137=Table5[[#Headers],[Industrial Gas Oven]],1,0)</f>
        <v>0</v>
      </c>
      <c r="BZ137" s="39"/>
    </row>
    <row r="138" spans="2:78" x14ac:dyDescent="0.25">
      <c r="B138">
        <v>414</v>
      </c>
      <c r="C138" t="s">
        <v>453</v>
      </c>
      <c r="D138" t="s">
        <v>591</v>
      </c>
      <c r="E138" t="s">
        <v>583</v>
      </c>
      <c r="H138" t="s">
        <v>559</v>
      </c>
      <c r="I138" t="s">
        <v>517</v>
      </c>
      <c r="J138" s="64">
        <v>0</v>
      </c>
      <c r="K138" s="64">
        <v>0</v>
      </c>
      <c r="L138" s="64">
        <v>0</v>
      </c>
      <c r="M138" s="64">
        <v>0</v>
      </c>
      <c r="N138" s="64">
        <v>0</v>
      </c>
      <c r="O138" s="64">
        <v>0</v>
      </c>
      <c r="P138" s="64">
        <v>0</v>
      </c>
      <c r="Q138" s="64">
        <v>0</v>
      </c>
      <c r="R138" s="64">
        <v>0</v>
      </c>
      <c r="S138" s="64">
        <v>0</v>
      </c>
      <c r="T138" s="64">
        <v>0</v>
      </c>
      <c r="U138" s="64">
        <v>0</v>
      </c>
      <c r="V138" s="64">
        <v>0</v>
      </c>
      <c r="W138" s="64">
        <v>1</v>
      </c>
      <c r="X138" s="64">
        <v>1</v>
      </c>
      <c r="Y138" s="64">
        <v>0</v>
      </c>
      <c r="Z138" s="64">
        <v>0</v>
      </c>
      <c r="AA138" s="64">
        <v>0</v>
      </c>
      <c r="AB138" s="64">
        <v>0</v>
      </c>
      <c r="AC138" s="64">
        <v>0</v>
      </c>
      <c r="AD138" s="64">
        <v>0</v>
      </c>
      <c r="AE138" s="64">
        <v>0</v>
      </c>
      <c r="AF138" s="64">
        <v>0</v>
      </c>
      <c r="AG138" s="64">
        <v>0</v>
      </c>
      <c r="AH138" s="64">
        <v>0</v>
      </c>
      <c r="AI138" s="64">
        <f>IF($H138=Table5[[#Headers],[Industrial Bio waste Boiler]],1,0)</f>
        <v>0</v>
      </c>
      <c r="AJ138" s="64">
        <f>IF($H138=Table5[[#Headers],[Industrial Bio waste CHP]],1,0)</f>
        <v>0</v>
      </c>
      <c r="AK138" s="64">
        <f>IF($H138=Table5[[#Headers],[Industrial Bio waste Furnace]],1,0)</f>
        <v>0</v>
      </c>
      <c r="AL138" s="64">
        <f>IF($H138=Table5[[#Headers],[Industrial Bio waste Cement/Lime Kiln]],1,0)</f>
        <v>0</v>
      </c>
      <c r="AM138" s="64">
        <f>IF($H138=Table5[[#Headers],[Industrial Bio waste Dryer]],1,0)</f>
        <v>0</v>
      </c>
      <c r="AN138" s="64">
        <f>IF($H138=Table5[[#Headers],[Industrial Bio waste Other Kiln]],1,0)</f>
        <v>0</v>
      </c>
      <c r="AO138" s="64">
        <f>IF($H138=Table5[[#Headers],[Industrial Bio waste Oven]],1,0)</f>
        <v>0</v>
      </c>
      <c r="AP138" s="64">
        <f>IF($H138=Table5[[#Headers],[Industrial Non-bio waste Boiler]],1,0)</f>
        <v>0</v>
      </c>
      <c r="AQ138" s="64">
        <f>IF($H138=Table5[[#Headers],[Industrial Non-bio waste CHP]],1,0)</f>
        <v>0</v>
      </c>
      <c r="AR138" s="64">
        <f>IF($H138=Table5[[#Headers],[Industrial Non-bio waste Furnace]],1,0)</f>
        <v>0</v>
      </c>
      <c r="AS138" s="64">
        <f>IF($H138=Table5[[#Headers],[Industrial Non-bio waste Cement/Lime Kiln]],1,0)</f>
        <v>0</v>
      </c>
      <c r="AT138" s="64">
        <f>IF($H138=Table5[[#Headers],[Industrial Non-bio waste Dryer]],1,0)</f>
        <v>0</v>
      </c>
      <c r="AU138" s="64">
        <f>IF($H138=Table5[[#Headers],[Industrial Non-bio waste Other Kiln]],1,0)</f>
        <v>0</v>
      </c>
      <c r="AV138" s="64">
        <f>IF($H138=Table5[[#Headers],[Industrial Non-bio waste Oven]],1,0)</f>
        <v>0</v>
      </c>
      <c r="AW138" s="64">
        <f>IF($H138=Table5[[#Headers],[Industrial Bio fuel Boiler]],1,0)</f>
        <v>0</v>
      </c>
      <c r="AX138" s="64">
        <f>IF($H138=Table5[[#Headers],[Industrial Bio fuel CHP]],1,0)</f>
        <v>0</v>
      </c>
      <c r="AY138" s="64">
        <f>IF($H138=Table5[[#Headers],[Industrial Bio fuel Furnace]],1,0)</f>
        <v>0</v>
      </c>
      <c r="AZ138" s="64">
        <f>IF($H138=Table5[[#Headers],[Industrial Bio fuel Cement/Lime Kiln]],1,0)</f>
        <v>0</v>
      </c>
      <c r="BA138" s="64">
        <f>IF($H138=Table5[[#Headers],[Industrial Bio fuel Dryer]],1,0)</f>
        <v>0</v>
      </c>
      <c r="BB138" s="64">
        <f>IF($H138=Table5[[#Headers],[Industrial Bio fuel Other Kiln]],1,0)</f>
        <v>0</v>
      </c>
      <c r="BC138" s="64">
        <f>IF($H138=Table5[[#Headers],[Industrial Bio fuel Oven]],1,0)</f>
        <v>0</v>
      </c>
      <c r="BD138" s="64">
        <f>IF($H138=Table5[[#Headers],[Industrial Solid Fuels Boiler]],1,0)</f>
        <v>0</v>
      </c>
      <c r="BE138" s="64">
        <f>IF($H138=Table5[[#Headers],[Industrial Solid Fuels CHP]],1,0)</f>
        <v>0</v>
      </c>
      <c r="BF138" s="64">
        <f>IF($H138=Table5[[#Headers],[Industrial Solid Fuels Furnace]],1,0)</f>
        <v>0</v>
      </c>
      <c r="BG138" s="64">
        <f>IF($H138=Table5[[#Headers],[Industrial Solid Fuels Cement/Lime Kiln]],1,0)</f>
        <v>0</v>
      </c>
      <c r="BH138" s="64">
        <f>IF($H138=Table5[[#Headers],[Industrial Solid Fuels Dryer]],1,0)</f>
        <v>0</v>
      </c>
      <c r="BI138" s="64">
        <f>IF($H138=Table5[[#Headers],[Industrial Solid Fuels Other Kiln]],1,0)</f>
        <v>0</v>
      </c>
      <c r="BJ138" s="64">
        <f>IF($H138=Table5[[#Headers],[Industrial Solid Fuels Oven]],1,0)</f>
        <v>1</v>
      </c>
      <c r="BK138" s="64">
        <f>IF($H138=Table5[[#Headers],[Industrial Oil Boiler]],1,0)</f>
        <v>0</v>
      </c>
      <c r="BL138" s="64">
        <f>IF($H138=Table5[[#Headers],[Industrial Oil CHP]],1,0)</f>
        <v>0</v>
      </c>
      <c r="BM138" s="64">
        <f>IF($H138=Table5[[#Headers],[Industrial Oil Furnace]],1,0)</f>
        <v>0</v>
      </c>
      <c r="BN138" s="64">
        <f>IF($H138=Table5[[#Headers],[Industrial Oil Cement/Lime Kiln]],1,0)</f>
        <v>0</v>
      </c>
      <c r="BO138" s="64">
        <f>IF($H138=Table5[[#Headers],[Industrial Oil Dryer]],1,0)</f>
        <v>0</v>
      </c>
      <c r="BP138" s="64">
        <f>IF($H138=Table5[[#Headers],[Industrial Oil Other Kiln]],1,0)</f>
        <v>0</v>
      </c>
      <c r="BQ138" s="64">
        <f>IF($H138=Table5[[#Headers],[Industrial Oil Oven]],1,0)</f>
        <v>0</v>
      </c>
      <c r="BR138" s="64">
        <f>IF($H138=Table5[[#Headers],[Industrial Gas Boiler]],1,0)</f>
        <v>0</v>
      </c>
      <c r="BS138" s="64">
        <f>IF($H138=Table5[[#Headers],[Industrial Gas CHP]],1,0)</f>
        <v>0</v>
      </c>
      <c r="BT138" s="64">
        <f>IF($H138=Table5[[#Headers],[Industrial Gas Furnace]],1,0)</f>
        <v>0</v>
      </c>
      <c r="BU138" s="64">
        <f>IF($H138=Table5[[#Headers],[Industrial Gas Cement/Lime Kiln]],1,0)</f>
        <v>0</v>
      </c>
      <c r="BV138" s="64">
        <f>IF($H138=Table5[[#Headers],[Industrial Gas Dryer]],1,0)</f>
        <v>0</v>
      </c>
      <c r="BW138" s="64">
        <f>IF($H138=Table5[[#Headers],[Industrial Gas Other Kiln]],1,0)</f>
        <v>0</v>
      </c>
      <c r="BX138" s="64">
        <f>IF($H138=Table5[[#Headers],[Industrial Gas Oven]],1,0)</f>
        <v>0</v>
      </c>
      <c r="BZ138" s="39"/>
    </row>
    <row r="139" spans="2:78" x14ac:dyDescent="0.25">
      <c r="B139">
        <v>415</v>
      </c>
      <c r="C139" t="s">
        <v>453</v>
      </c>
      <c r="D139" t="s">
        <v>591</v>
      </c>
      <c r="E139" t="s">
        <v>583</v>
      </c>
      <c r="H139" t="s">
        <v>557</v>
      </c>
      <c r="I139" t="s">
        <v>517</v>
      </c>
      <c r="J139" s="64">
        <v>0</v>
      </c>
      <c r="K139" s="64">
        <v>0</v>
      </c>
      <c r="L139" s="64">
        <v>0</v>
      </c>
      <c r="M139" s="64">
        <v>0</v>
      </c>
      <c r="N139" s="64">
        <v>0</v>
      </c>
      <c r="O139" s="64">
        <v>0</v>
      </c>
      <c r="P139" s="64">
        <v>0</v>
      </c>
      <c r="Q139" s="64">
        <v>0</v>
      </c>
      <c r="R139" s="64">
        <v>0</v>
      </c>
      <c r="S139" s="64">
        <v>0</v>
      </c>
      <c r="T139" s="64">
        <v>0</v>
      </c>
      <c r="U139" s="64">
        <v>0</v>
      </c>
      <c r="V139" s="64">
        <v>0</v>
      </c>
      <c r="W139" s="64">
        <v>0</v>
      </c>
      <c r="X139" s="64">
        <v>0</v>
      </c>
      <c r="Y139" s="64">
        <v>1</v>
      </c>
      <c r="Z139" s="64">
        <v>0</v>
      </c>
      <c r="AA139" s="64">
        <v>0</v>
      </c>
      <c r="AB139" s="64">
        <v>0</v>
      </c>
      <c r="AC139" s="64">
        <v>0</v>
      </c>
      <c r="AD139" s="64">
        <v>0</v>
      </c>
      <c r="AE139" s="64">
        <v>0</v>
      </c>
      <c r="AF139" s="64">
        <v>0</v>
      </c>
      <c r="AG139" s="64">
        <v>0</v>
      </c>
      <c r="AH139" s="64">
        <v>0</v>
      </c>
      <c r="AI139" s="64">
        <f>IF($H139=Table5[[#Headers],[Industrial Bio waste Boiler]],1,0)</f>
        <v>0</v>
      </c>
      <c r="AJ139" s="64">
        <f>IF($H139=Table5[[#Headers],[Industrial Bio waste CHP]],1,0)</f>
        <v>0</v>
      </c>
      <c r="AK139" s="64">
        <f>IF($H139=Table5[[#Headers],[Industrial Bio waste Furnace]],1,0)</f>
        <v>0</v>
      </c>
      <c r="AL139" s="64">
        <f>IF($H139=Table5[[#Headers],[Industrial Bio waste Cement/Lime Kiln]],1,0)</f>
        <v>0</v>
      </c>
      <c r="AM139" s="64">
        <f>IF($H139=Table5[[#Headers],[Industrial Bio waste Dryer]],1,0)</f>
        <v>0</v>
      </c>
      <c r="AN139" s="64">
        <f>IF($H139=Table5[[#Headers],[Industrial Bio waste Other Kiln]],1,0)</f>
        <v>0</v>
      </c>
      <c r="AO139" s="64">
        <f>IF($H139=Table5[[#Headers],[Industrial Bio waste Oven]],1,0)</f>
        <v>0</v>
      </c>
      <c r="AP139" s="64">
        <f>IF($H139=Table5[[#Headers],[Industrial Non-bio waste Boiler]],1,0)</f>
        <v>0</v>
      </c>
      <c r="AQ139" s="64">
        <f>IF($H139=Table5[[#Headers],[Industrial Non-bio waste CHP]],1,0)</f>
        <v>0</v>
      </c>
      <c r="AR139" s="64">
        <f>IF($H139=Table5[[#Headers],[Industrial Non-bio waste Furnace]],1,0)</f>
        <v>0</v>
      </c>
      <c r="AS139" s="64">
        <f>IF($H139=Table5[[#Headers],[Industrial Non-bio waste Cement/Lime Kiln]],1,0)</f>
        <v>0</v>
      </c>
      <c r="AT139" s="64">
        <f>IF($H139=Table5[[#Headers],[Industrial Non-bio waste Dryer]],1,0)</f>
        <v>0</v>
      </c>
      <c r="AU139" s="64">
        <f>IF($H139=Table5[[#Headers],[Industrial Non-bio waste Other Kiln]],1,0)</f>
        <v>0</v>
      </c>
      <c r="AV139" s="64">
        <f>IF($H139=Table5[[#Headers],[Industrial Non-bio waste Oven]],1,0)</f>
        <v>0</v>
      </c>
      <c r="AW139" s="64">
        <f>IF($H139=Table5[[#Headers],[Industrial Bio fuel Boiler]],1,0)</f>
        <v>0</v>
      </c>
      <c r="AX139" s="64">
        <f>IF($H139=Table5[[#Headers],[Industrial Bio fuel CHP]],1,0)</f>
        <v>0</v>
      </c>
      <c r="AY139" s="64">
        <f>IF($H139=Table5[[#Headers],[Industrial Bio fuel Furnace]],1,0)</f>
        <v>0</v>
      </c>
      <c r="AZ139" s="64">
        <f>IF($H139=Table5[[#Headers],[Industrial Bio fuel Cement/Lime Kiln]],1,0)</f>
        <v>0</v>
      </c>
      <c r="BA139" s="64">
        <f>IF($H139=Table5[[#Headers],[Industrial Bio fuel Dryer]],1,0)</f>
        <v>0</v>
      </c>
      <c r="BB139" s="64">
        <f>IF($H139=Table5[[#Headers],[Industrial Bio fuel Other Kiln]],1,0)</f>
        <v>0</v>
      </c>
      <c r="BC139" s="64">
        <f>IF($H139=Table5[[#Headers],[Industrial Bio fuel Oven]],1,0)</f>
        <v>0</v>
      </c>
      <c r="BD139" s="64">
        <f>IF($H139=Table5[[#Headers],[Industrial Solid Fuels Boiler]],1,0)</f>
        <v>0</v>
      </c>
      <c r="BE139" s="64">
        <f>IF($H139=Table5[[#Headers],[Industrial Solid Fuels CHP]],1,0)</f>
        <v>0</v>
      </c>
      <c r="BF139" s="64">
        <f>IF($H139=Table5[[#Headers],[Industrial Solid Fuels Furnace]],1,0)</f>
        <v>1</v>
      </c>
      <c r="BG139" s="64">
        <f>IF($H139=Table5[[#Headers],[Industrial Solid Fuels Cement/Lime Kiln]],1,0)</f>
        <v>0</v>
      </c>
      <c r="BH139" s="64">
        <f>IF($H139=Table5[[#Headers],[Industrial Solid Fuels Dryer]],1,0)</f>
        <v>0</v>
      </c>
      <c r="BI139" s="64">
        <f>IF($H139=Table5[[#Headers],[Industrial Solid Fuels Other Kiln]],1,0)</f>
        <v>0</v>
      </c>
      <c r="BJ139" s="64">
        <f>IF($H139=Table5[[#Headers],[Industrial Solid Fuels Oven]],1,0)</f>
        <v>0</v>
      </c>
      <c r="BK139" s="64">
        <f>IF($H139=Table5[[#Headers],[Industrial Oil Boiler]],1,0)</f>
        <v>0</v>
      </c>
      <c r="BL139" s="64">
        <f>IF($H139=Table5[[#Headers],[Industrial Oil CHP]],1,0)</f>
        <v>0</v>
      </c>
      <c r="BM139" s="64">
        <f>IF($H139=Table5[[#Headers],[Industrial Oil Furnace]],1,0)</f>
        <v>0</v>
      </c>
      <c r="BN139" s="64">
        <f>IF($H139=Table5[[#Headers],[Industrial Oil Cement/Lime Kiln]],1,0)</f>
        <v>0</v>
      </c>
      <c r="BO139" s="64">
        <f>IF($H139=Table5[[#Headers],[Industrial Oil Dryer]],1,0)</f>
        <v>0</v>
      </c>
      <c r="BP139" s="64">
        <f>IF($H139=Table5[[#Headers],[Industrial Oil Other Kiln]],1,0)</f>
        <v>0</v>
      </c>
      <c r="BQ139" s="64">
        <f>IF($H139=Table5[[#Headers],[Industrial Oil Oven]],1,0)</f>
        <v>0</v>
      </c>
      <c r="BR139" s="64">
        <f>IF($H139=Table5[[#Headers],[Industrial Gas Boiler]],1,0)</f>
        <v>0</v>
      </c>
      <c r="BS139" s="64">
        <f>IF($H139=Table5[[#Headers],[Industrial Gas CHP]],1,0)</f>
        <v>0</v>
      </c>
      <c r="BT139" s="64">
        <f>IF($H139=Table5[[#Headers],[Industrial Gas Furnace]],1,0)</f>
        <v>0</v>
      </c>
      <c r="BU139" s="64">
        <f>IF($H139=Table5[[#Headers],[Industrial Gas Cement/Lime Kiln]],1,0)</f>
        <v>0</v>
      </c>
      <c r="BV139" s="64">
        <f>IF($H139=Table5[[#Headers],[Industrial Gas Dryer]],1,0)</f>
        <v>0</v>
      </c>
      <c r="BW139" s="64">
        <f>IF($H139=Table5[[#Headers],[Industrial Gas Other Kiln]],1,0)</f>
        <v>0</v>
      </c>
      <c r="BX139" s="64">
        <f>IF($H139=Table5[[#Headers],[Industrial Gas Oven]],1,0)</f>
        <v>0</v>
      </c>
      <c r="BZ139" s="39"/>
    </row>
    <row r="140" spans="2:78" x14ac:dyDescent="0.25">
      <c r="B140">
        <v>416</v>
      </c>
      <c r="C140" t="s">
        <v>453</v>
      </c>
      <c r="D140" t="s">
        <v>591</v>
      </c>
      <c r="E140" t="s">
        <v>583</v>
      </c>
      <c r="H140" t="s">
        <v>555</v>
      </c>
      <c r="I140" t="s">
        <v>517</v>
      </c>
      <c r="J140" s="64">
        <v>0</v>
      </c>
      <c r="K140" s="64">
        <v>0</v>
      </c>
      <c r="L140" s="64">
        <v>0</v>
      </c>
      <c r="M140" s="64">
        <v>0</v>
      </c>
      <c r="N140" s="64">
        <v>0</v>
      </c>
      <c r="O140" s="64">
        <v>0</v>
      </c>
      <c r="P140" s="64">
        <v>0</v>
      </c>
      <c r="Q140" s="64">
        <v>0</v>
      </c>
      <c r="R140" s="64">
        <v>0</v>
      </c>
      <c r="S140" s="64">
        <v>0</v>
      </c>
      <c r="T140" s="64">
        <v>0</v>
      </c>
      <c r="U140" s="64">
        <v>0</v>
      </c>
      <c r="V140" s="64">
        <v>0</v>
      </c>
      <c r="W140" s="64">
        <v>0</v>
      </c>
      <c r="X140" s="64">
        <v>0</v>
      </c>
      <c r="Y140" s="64">
        <v>0</v>
      </c>
      <c r="Z140" s="64">
        <v>0</v>
      </c>
      <c r="AA140" s="64">
        <v>1</v>
      </c>
      <c r="AB140" s="64">
        <v>1</v>
      </c>
      <c r="AC140" s="64">
        <v>0</v>
      </c>
      <c r="AD140" s="64">
        <v>0</v>
      </c>
      <c r="AE140" s="64">
        <v>0</v>
      </c>
      <c r="AF140" s="64">
        <v>0</v>
      </c>
      <c r="AG140" s="64">
        <v>0</v>
      </c>
      <c r="AH140" s="64">
        <v>0</v>
      </c>
      <c r="AI140" s="64">
        <f>IF($H140=Table5[[#Headers],[Industrial Bio waste Boiler]],1,0)</f>
        <v>0</v>
      </c>
      <c r="AJ140" s="64">
        <f>IF($H140=Table5[[#Headers],[Industrial Bio waste CHP]],1,0)</f>
        <v>0</v>
      </c>
      <c r="AK140" s="64">
        <f>IF($H140=Table5[[#Headers],[Industrial Bio waste Furnace]],1,0)</f>
        <v>0</v>
      </c>
      <c r="AL140" s="64">
        <f>IF($H140=Table5[[#Headers],[Industrial Bio waste Cement/Lime Kiln]],1,0)</f>
        <v>0</v>
      </c>
      <c r="AM140" s="64">
        <f>IF($H140=Table5[[#Headers],[Industrial Bio waste Dryer]],1,0)</f>
        <v>0</v>
      </c>
      <c r="AN140" s="64">
        <f>IF($H140=Table5[[#Headers],[Industrial Bio waste Other Kiln]],1,0)</f>
        <v>0</v>
      </c>
      <c r="AO140" s="64">
        <f>IF($H140=Table5[[#Headers],[Industrial Bio waste Oven]],1,0)</f>
        <v>0</v>
      </c>
      <c r="AP140" s="64">
        <f>IF($H140=Table5[[#Headers],[Industrial Non-bio waste Boiler]],1,0)</f>
        <v>0</v>
      </c>
      <c r="AQ140" s="64">
        <f>IF($H140=Table5[[#Headers],[Industrial Non-bio waste CHP]],1,0)</f>
        <v>0</v>
      </c>
      <c r="AR140" s="64">
        <f>IF($H140=Table5[[#Headers],[Industrial Non-bio waste Furnace]],1,0)</f>
        <v>0</v>
      </c>
      <c r="AS140" s="64">
        <f>IF($H140=Table5[[#Headers],[Industrial Non-bio waste Cement/Lime Kiln]],1,0)</f>
        <v>0</v>
      </c>
      <c r="AT140" s="64">
        <f>IF($H140=Table5[[#Headers],[Industrial Non-bio waste Dryer]],1,0)</f>
        <v>0</v>
      </c>
      <c r="AU140" s="64">
        <f>IF($H140=Table5[[#Headers],[Industrial Non-bio waste Other Kiln]],1,0)</f>
        <v>0</v>
      </c>
      <c r="AV140" s="64">
        <f>IF($H140=Table5[[#Headers],[Industrial Non-bio waste Oven]],1,0)</f>
        <v>0</v>
      </c>
      <c r="AW140" s="64">
        <f>IF($H140=Table5[[#Headers],[Industrial Bio fuel Boiler]],1,0)</f>
        <v>0</v>
      </c>
      <c r="AX140" s="64">
        <f>IF($H140=Table5[[#Headers],[Industrial Bio fuel CHP]],1,0)</f>
        <v>0</v>
      </c>
      <c r="AY140" s="64">
        <f>IF($H140=Table5[[#Headers],[Industrial Bio fuel Furnace]],1,0)</f>
        <v>0</v>
      </c>
      <c r="AZ140" s="64">
        <f>IF($H140=Table5[[#Headers],[Industrial Bio fuel Cement/Lime Kiln]],1,0)</f>
        <v>0</v>
      </c>
      <c r="BA140" s="64">
        <f>IF($H140=Table5[[#Headers],[Industrial Bio fuel Dryer]],1,0)</f>
        <v>0</v>
      </c>
      <c r="BB140" s="64">
        <f>IF($H140=Table5[[#Headers],[Industrial Bio fuel Other Kiln]],1,0)</f>
        <v>0</v>
      </c>
      <c r="BC140" s="64">
        <f>IF($H140=Table5[[#Headers],[Industrial Bio fuel Oven]],1,0)</f>
        <v>0</v>
      </c>
      <c r="BD140" s="64">
        <f>IF($H140=Table5[[#Headers],[Industrial Solid Fuels Boiler]],1,0)</f>
        <v>0</v>
      </c>
      <c r="BE140" s="64">
        <f>IF($H140=Table5[[#Headers],[Industrial Solid Fuels CHP]],1,0)</f>
        <v>0</v>
      </c>
      <c r="BF140" s="64">
        <f>IF($H140=Table5[[#Headers],[Industrial Solid Fuels Furnace]],1,0)</f>
        <v>0</v>
      </c>
      <c r="BG140" s="64">
        <f>IF($H140=Table5[[#Headers],[Industrial Solid Fuels Cement/Lime Kiln]],1,0)</f>
        <v>0</v>
      </c>
      <c r="BH140" s="64">
        <f>IF($H140=Table5[[#Headers],[Industrial Solid Fuels Dryer]],1,0)</f>
        <v>1</v>
      </c>
      <c r="BI140" s="64">
        <f>IF($H140=Table5[[#Headers],[Industrial Solid Fuels Other Kiln]],1,0)</f>
        <v>0</v>
      </c>
      <c r="BJ140" s="64">
        <f>IF($H140=Table5[[#Headers],[Industrial Solid Fuels Oven]],1,0)</f>
        <v>0</v>
      </c>
      <c r="BK140" s="64">
        <f>IF($H140=Table5[[#Headers],[Industrial Oil Boiler]],1,0)</f>
        <v>0</v>
      </c>
      <c r="BL140" s="64">
        <f>IF($H140=Table5[[#Headers],[Industrial Oil CHP]],1,0)</f>
        <v>0</v>
      </c>
      <c r="BM140" s="64">
        <f>IF($H140=Table5[[#Headers],[Industrial Oil Furnace]],1,0)</f>
        <v>0</v>
      </c>
      <c r="BN140" s="64">
        <f>IF($H140=Table5[[#Headers],[Industrial Oil Cement/Lime Kiln]],1,0)</f>
        <v>0</v>
      </c>
      <c r="BO140" s="64">
        <f>IF($H140=Table5[[#Headers],[Industrial Oil Dryer]],1,0)</f>
        <v>0</v>
      </c>
      <c r="BP140" s="64">
        <f>IF($H140=Table5[[#Headers],[Industrial Oil Other Kiln]],1,0)</f>
        <v>0</v>
      </c>
      <c r="BQ140" s="64">
        <f>IF($H140=Table5[[#Headers],[Industrial Oil Oven]],1,0)</f>
        <v>0</v>
      </c>
      <c r="BR140" s="64">
        <f>IF($H140=Table5[[#Headers],[Industrial Gas Boiler]],1,0)</f>
        <v>0</v>
      </c>
      <c r="BS140" s="64">
        <f>IF($H140=Table5[[#Headers],[Industrial Gas CHP]],1,0)</f>
        <v>0</v>
      </c>
      <c r="BT140" s="64">
        <f>IF($H140=Table5[[#Headers],[Industrial Gas Furnace]],1,0)</f>
        <v>0</v>
      </c>
      <c r="BU140" s="64">
        <f>IF($H140=Table5[[#Headers],[Industrial Gas Cement/Lime Kiln]],1,0)</f>
        <v>0</v>
      </c>
      <c r="BV140" s="64">
        <f>IF($H140=Table5[[#Headers],[Industrial Gas Dryer]],1,0)</f>
        <v>0</v>
      </c>
      <c r="BW140" s="64">
        <f>IF($H140=Table5[[#Headers],[Industrial Gas Other Kiln]],1,0)</f>
        <v>0</v>
      </c>
      <c r="BX140" s="64">
        <f>IF($H140=Table5[[#Headers],[Industrial Gas Oven]],1,0)</f>
        <v>0</v>
      </c>
      <c r="BZ140" s="39"/>
    </row>
    <row r="141" spans="2:78" x14ac:dyDescent="0.25">
      <c r="B141">
        <v>417</v>
      </c>
      <c r="C141" t="s">
        <v>453</v>
      </c>
      <c r="D141" t="s">
        <v>582</v>
      </c>
      <c r="E141" t="s">
        <v>583</v>
      </c>
      <c r="H141" t="s">
        <v>534</v>
      </c>
      <c r="I141" t="s">
        <v>535</v>
      </c>
      <c r="J141" s="64">
        <v>3.986636436067359E-2</v>
      </c>
      <c r="K141" s="64">
        <v>0</v>
      </c>
      <c r="L141" s="64">
        <v>0</v>
      </c>
      <c r="M141" s="64">
        <v>0</v>
      </c>
      <c r="N141" s="64">
        <v>0</v>
      </c>
      <c r="O141" s="64">
        <v>0.3495740805177735</v>
      </c>
      <c r="P141" s="64">
        <v>1</v>
      </c>
      <c r="Q141" s="64">
        <v>1</v>
      </c>
      <c r="R141" s="64">
        <v>0</v>
      </c>
      <c r="S141" s="64">
        <v>0.125</v>
      </c>
      <c r="T141" s="64">
        <v>0</v>
      </c>
      <c r="U141" s="64">
        <v>0</v>
      </c>
      <c r="V141" s="64">
        <v>0</v>
      </c>
      <c r="W141" s="64">
        <v>0</v>
      </c>
      <c r="X141" s="64">
        <v>0</v>
      </c>
      <c r="Y141" s="64">
        <v>0</v>
      </c>
      <c r="Z141" s="64">
        <v>0</v>
      </c>
      <c r="AA141" s="64">
        <v>0</v>
      </c>
      <c r="AB141" s="64">
        <v>0</v>
      </c>
      <c r="AC141" s="64">
        <v>0</v>
      </c>
      <c r="AD141" s="64">
        <v>0</v>
      </c>
      <c r="AE141" s="64">
        <v>0</v>
      </c>
      <c r="AF141" s="64">
        <v>0</v>
      </c>
      <c r="AG141" s="64">
        <v>0</v>
      </c>
      <c r="AH141" s="64">
        <v>0</v>
      </c>
      <c r="AI141" s="64">
        <f>IF($H141=Table5[[#Headers],[Industrial Bio waste Boiler]],1,0)</f>
        <v>0</v>
      </c>
      <c r="AJ141" s="64">
        <f>IF($H141=Table5[[#Headers],[Industrial Bio waste CHP]],1,0)</f>
        <v>0</v>
      </c>
      <c r="AK141" s="64">
        <f>IF($H141=Table5[[#Headers],[Industrial Bio waste Furnace]],1,0)</f>
        <v>0</v>
      </c>
      <c r="AL141" s="64">
        <f>IF($H141=Table5[[#Headers],[Industrial Bio waste Cement/Lime Kiln]],1,0)</f>
        <v>0</v>
      </c>
      <c r="AM141" s="64">
        <f>IF($H141=Table5[[#Headers],[Industrial Bio waste Dryer]],1,0)</f>
        <v>0</v>
      </c>
      <c r="AN141" s="64">
        <f>IF($H141=Table5[[#Headers],[Industrial Bio waste Other Kiln]],1,0)</f>
        <v>0</v>
      </c>
      <c r="AO141" s="64">
        <f>IF($H141=Table5[[#Headers],[Industrial Bio waste Oven]],1,0)</f>
        <v>0</v>
      </c>
      <c r="AP141" s="64">
        <f>IF($H141=Table5[[#Headers],[Industrial Non-bio waste Boiler]],1,0)</f>
        <v>0</v>
      </c>
      <c r="AQ141" s="64">
        <f>IF($H141=Table5[[#Headers],[Industrial Non-bio waste CHP]],1,0)</f>
        <v>0</v>
      </c>
      <c r="AR141" s="64">
        <f>IF($H141=Table5[[#Headers],[Industrial Non-bio waste Furnace]],1,0)</f>
        <v>0</v>
      </c>
      <c r="AS141" s="64">
        <f>IF($H141=Table5[[#Headers],[Industrial Non-bio waste Cement/Lime Kiln]],1,0)</f>
        <v>0</v>
      </c>
      <c r="AT141" s="64">
        <f>IF($H141=Table5[[#Headers],[Industrial Non-bio waste Dryer]],1,0)</f>
        <v>0</v>
      </c>
      <c r="AU141" s="64">
        <f>IF($H141=Table5[[#Headers],[Industrial Non-bio waste Other Kiln]],1,0)</f>
        <v>0</v>
      </c>
      <c r="AV141" s="64">
        <f>IF($H141=Table5[[#Headers],[Industrial Non-bio waste Oven]],1,0)</f>
        <v>0</v>
      </c>
      <c r="AW141" s="64">
        <f>IF($H141=Table5[[#Headers],[Industrial Bio fuel Boiler]],1,0)</f>
        <v>0</v>
      </c>
      <c r="AX141" s="64">
        <f>IF($H141=Table5[[#Headers],[Industrial Bio fuel CHP]],1,0)</f>
        <v>0</v>
      </c>
      <c r="AY141" s="64">
        <f>IF($H141=Table5[[#Headers],[Industrial Bio fuel Furnace]],1,0)</f>
        <v>0</v>
      </c>
      <c r="AZ141" s="64">
        <f>IF($H141=Table5[[#Headers],[Industrial Bio fuel Cement/Lime Kiln]],1,0)</f>
        <v>0</v>
      </c>
      <c r="BA141" s="64">
        <f>IF($H141=Table5[[#Headers],[Industrial Bio fuel Dryer]],1,0)</f>
        <v>0</v>
      </c>
      <c r="BB141" s="64">
        <f>IF($H141=Table5[[#Headers],[Industrial Bio fuel Other Kiln]],1,0)</f>
        <v>0</v>
      </c>
      <c r="BC141" s="64">
        <f>IF($H141=Table5[[#Headers],[Industrial Bio fuel Oven]],1,0)</f>
        <v>0</v>
      </c>
      <c r="BD141" s="64">
        <f>IF($H141=Table5[[#Headers],[Industrial Solid Fuels Boiler]],1,0)</f>
        <v>0</v>
      </c>
      <c r="BE141" s="64">
        <f>IF($H141=Table5[[#Headers],[Industrial Solid Fuels CHP]],1,0)</f>
        <v>0</v>
      </c>
      <c r="BF141" s="64">
        <f>IF($H141=Table5[[#Headers],[Industrial Solid Fuels Furnace]],1,0)</f>
        <v>0</v>
      </c>
      <c r="BG141" s="64">
        <f>IF($H141=Table5[[#Headers],[Industrial Solid Fuels Cement/Lime Kiln]],1,0)</f>
        <v>0</v>
      </c>
      <c r="BH141" s="64">
        <f>IF($H141=Table5[[#Headers],[Industrial Solid Fuels Dryer]],1,0)</f>
        <v>0</v>
      </c>
      <c r="BI141" s="64">
        <f>IF($H141=Table5[[#Headers],[Industrial Solid Fuels Other Kiln]],1,0)</f>
        <v>0</v>
      </c>
      <c r="BJ141" s="64">
        <f>IF($H141=Table5[[#Headers],[Industrial Solid Fuels Oven]],1,0)</f>
        <v>0</v>
      </c>
      <c r="BK141" s="64">
        <f>IF($H141=Table5[[#Headers],[Industrial Oil Boiler]],1,0)</f>
        <v>1</v>
      </c>
      <c r="BL141" s="64">
        <f>IF($H141=Table5[[#Headers],[Industrial Oil CHP]],1,0)</f>
        <v>0</v>
      </c>
      <c r="BM141" s="64">
        <f>IF($H141=Table5[[#Headers],[Industrial Oil Furnace]],1,0)</f>
        <v>0</v>
      </c>
      <c r="BN141" s="64">
        <f>IF($H141=Table5[[#Headers],[Industrial Oil Cement/Lime Kiln]],1,0)</f>
        <v>0</v>
      </c>
      <c r="BO141" s="64">
        <f>IF($H141=Table5[[#Headers],[Industrial Oil Dryer]],1,0)</f>
        <v>0</v>
      </c>
      <c r="BP141" s="64">
        <f>IF($H141=Table5[[#Headers],[Industrial Oil Other Kiln]],1,0)</f>
        <v>0</v>
      </c>
      <c r="BQ141" s="64">
        <f>IF($H141=Table5[[#Headers],[Industrial Oil Oven]],1,0)</f>
        <v>0</v>
      </c>
      <c r="BR141" s="64">
        <f>IF($H141=Table5[[#Headers],[Industrial Gas Boiler]],1,0)</f>
        <v>0</v>
      </c>
      <c r="BS141" s="64">
        <f>IF($H141=Table5[[#Headers],[Industrial Gas CHP]],1,0)</f>
        <v>0</v>
      </c>
      <c r="BT141" s="64">
        <f>IF($H141=Table5[[#Headers],[Industrial Gas Furnace]],1,0)</f>
        <v>0</v>
      </c>
      <c r="BU141" s="64">
        <f>IF($H141=Table5[[#Headers],[Industrial Gas Cement/Lime Kiln]],1,0)</f>
        <v>0</v>
      </c>
      <c r="BV141" s="64">
        <f>IF($H141=Table5[[#Headers],[Industrial Gas Dryer]],1,0)</f>
        <v>0</v>
      </c>
      <c r="BW141" s="64">
        <f>IF($H141=Table5[[#Headers],[Industrial Gas Other Kiln]],1,0)</f>
        <v>0</v>
      </c>
      <c r="BX141" s="64">
        <f>IF($H141=Table5[[#Headers],[Industrial Gas Oven]],1,0)</f>
        <v>0</v>
      </c>
      <c r="BZ141" s="39"/>
    </row>
    <row r="142" spans="2:78" x14ac:dyDescent="0.25">
      <c r="B142">
        <v>418</v>
      </c>
      <c r="C142" t="s">
        <v>453</v>
      </c>
      <c r="D142" t="s">
        <v>582</v>
      </c>
      <c r="E142" t="s">
        <v>583</v>
      </c>
      <c r="H142" t="s">
        <v>539</v>
      </c>
      <c r="I142" t="s">
        <v>535</v>
      </c>
      <c r="J142" s="64">
        <v>6.644394060112262E-3</v>
      </c>
      <c r="K142" s="64">
        <v>0</v>
      </c>
      <c r="L142" s="64">
        <v>0</v>
      </c>
      <c r="M142" s="64">
        <v>0</v>
      </c>
      <c r="N142" s="64">
        <v>0</v>
      </c>
      <c r="O142" s="64">
        <v>0</v>
      </c>
      <c r="P142" s="64">
        <v>0</v>
      </c>
      <c r="Q142" s="64">
        <v>0</v>
      </c>
      <c r="R142" s="64">
        <v>0</v>
      </c>
      <c r="S142" s="64">
        <v>0</v>
      </c>
      <c r="T142" s="64">
        <v>0.3495740805177735</v>
      </c>
      <c r="U142" s="64">
        <v>1</v>
      </c>
      <c r="V142" s="64">
        <v>1</v>
      </c>
      <c r="W142" s="64">
        <v>0</v>
      </c>
      <c r="X142" s="64">
        <v>0</v>
      </c>
      <c r="Y142" s="64">
        <v>0</v>
      </c>
      <c r="Z142" s="64">
        <v>0</v>
      </c>
      <c r="AA142" s="64">
        <v>0</v>
      </c>
      <c r="AB142" s="64">
        <v>0</v>
      </c>
      <c r="AC142" s="64">
        <v>0</v>
      </c>
      <c r="AD142" s="64">
        <v>0</v>
      </c>
      <c r="AE142" s="64">
        <v>0</v>
      </c>
      <c r="AF142" s="64">
        <v>0</v>
      </c>
      <c r="AG142" s="64">
        <v>0</v>
      </c>
      <c r="AH142" s="64">
        <v>0</v>
      </c>
      <c r="AI142" s="64">
        <f>IF($H142=Table5[[#Headers],[Industrial Bio waste Boiler]],1,0)</f>
        <v>0</v>
      </c>
      <c r="AJ142" s="64">
        <f>IF($H142=Table5[[#Headers],[Industrial Bio waste CHP]],1,0)</f>
        <v>0</v>
      </c>
      <c r="AK142" s="64">
        <f>IF($H142=Table5[[#Headers],[Industrial Bio waste Furnace]],1,0)</f>
        <v>0</v>
      </c>
      <c r="AL142" s="64">
        <f>IF($H142=Table5[[#Headers],[Industrial Bio waste Cement/Lime Kiln]],1,0)</f>
        <v>0</v>
      </c>
      <c r="AM142" s="64">
        <f>IF($H142=Table5[[#Headers],[Industrial Bio waste Dryer]],1,0)</f>
        <v>0</v>
      </c>
      <c r="AN142" s="64">
        <f>IF($H142=Table5[[#Headers],[Industrial Bio waste Other Kiln]],1,0)</f>
        <v>0</v>
      </c>
      <c r="AO142" s="64">
        <f>IF($H142=Table5[[#Headers],[Industrial Bio waste Oven]],1,0)</f>
        <v>0</v>
      </c>
      <c r="AP142" s="64">
        <f>IF($H142=Table5[[#Headers],[Industrial Non-bio waste Boiler]],1,0)</f>
        <v>0</v>
      </c>
      <c r="AQ142" s="64">
        <f>IF($H142=Table5[[#Headers],[Industrial Non-bio waste CHP]],1,0)</f>
        <v>0</v>
      </c>
      <c r="AR142" s="64">
        <f>IF($H142=Table5[[#Headers],[Industrial Non-bio waste Furnace]],1,0)</f>
        <v>0</v>
      </c>
      <c r="AS142" s="64">
        <f>IF($H142=Table5[[#Headers],[Industrial Non-bio waste Cement/Lime Kiln]],1,0)</f>
        <v>0</v>
      </c>
      <c r="AT142" s="64">
        <f>IF($H142=Table5[[#Headers],[Industrial Non-bio waste Dryer]],1,0)</f>
        <v>0</v>
      </c>
      <c r="AU142" s="64">
        <f>IF($H142=Table5[[#Headers],[Industrial Non-bio waste Other Kiln]],1,0)</f>
        <v>0</v>
      </c>
      <c r="AV142" s="64">
        <f>IF($H142=Table5[[#Headers],[Industrial Non-bio waste Oven]],1,0)</f>
        <v>0</v>
      </c>
      <c r="AW142" s="64">
        <f>IF($H142=Table5[[#Headers],[Industrial Bio fuel Boiler]],1,0)</f>
        <v>0</v>
      </c>
      <c r="AX142" s="64">
        <f>IF($H142=Table5[[#Headers],[Industrial Bio fuel CHP]],1,0)</f>
        <v>0</v>
      </c>
      <c r="AY142" s="64">
        <f>IF($H142=Table5[[#Headers],[Industrial Bio fuel Furnace]],1,0)</f>
        <v>0</v>
      </c>
      <c r="AZ142" s="64">
        <f>IF($H142=Table5[[#Headers],[Industrial Bio fuel Cement/Lime Kiln]],1,0)</f>
        <v>0</v>
      </c>
      <c r="BA142" s="64">
        <f>IF($H142=Table5[[#Headers],[Industrial Bio fuel Dryer]],1,0)</f>
        <v>0</v>
      </c>
      <c r="BB142" s="64">
        <f>IF($H142=Table5[[#Headers],[Industrial Bio fuel Other Kiln]],1,0)</f>
        <v>0</v>
      </c>
      <c r="BC142" s="64">
        <f>IF($H142=Table5[[#Headers],[Industrial Bio fuel Oven]],1,0)</f>
        <v>0</v>
      </c>
      <c r="BD142" s="64">
        <f>IF($H142=Table5[[#Headers],[Industrial Solid Fuels Boiler]],1,0)</f>
        <v>0</v>
      </c>
      <c r="BE142" s="64">
        <f>IF($H142=Table5[[#Headers],[Industrial Solid Fuels CHP]],1,0)</f>
        <v>0</v>
      </c>
      <c r="BF142" s="64">
        <f>IF($H142=Table5[[#Headers],[Industrial Solid Fuels Furnace]],1,0)</f>
        <v>0</v>
      </c>
      <c r="BG142" s="64">
        <f>IF($H142=Table5[[#Headers],[Industrial Solid Fuels Cement/Lime Kiln]],1,0)</f>
        <v>0</v>
      </c>
      <c r="BH142" s="64">
        <f>IF($H142=Table5[[#Headers],[Industrial Solid Fuels Dryer]],1,0)</f>
        <v>0</v>
      </c>
      <c r="BI142" s="64">
        <f>IF($H142=Table5[[#Headers],[Industrial Solid Fuels Other Kiln]],1,0)</f>
        <v>0</v>
      </c>
      <c r="BJ142" s="64">
        <f>IF($H142=Table5[[#Headers],[Industrial Solid Fuels Oven]],1,0)</f>
        <v>0</v>
      </c>
      <c r="BK142" s="64">
        <f>IF($H142=Table5[[#Headers],[Industrial Oil Boiler]],1,0)</f>
        <v>0</v>
      </c>
      <c r="BL142" s="64">
        <f>IF($H142=Table5[[#Headers],[Industrial Oil CHP]],1,0)</f>
        <v>1</v>
      </c>
      <c r="BM142" s="64">
        <f>IF($H142=Table5[[#Headers],[Industrial Oil Furnace]],1,0)</f>
        <v>0</v>
      </c>
      <c r="BN142" s="64">
        <f>IF($H142=Table5[[#Headers],[Industrial Oil Cement/Lime Kiln]],1,0)</f>
        <v>0</v>
      </c>
      <c r="BO142" s="64">
        <f>IF($H142=Table5[[#Headers],[Industrial Oil Dryer]],1,0)</f>
        <v>0</v>
      </c>
      <c r="BP142" s="64">
        <f>IF($H142=Table5[[#Headers],[Industrial Oil Other Kiln]],1,0)</f>
        <v>0</v>
      </c>
      <c r="BQ142" s="64">
        <f>IF($H142=Table5[[#Headers],[Industrial Oil Oven]],1,0)</f>
        <v>0</v>
      </c>
      <c r="BR142" s="64">
        <f>IF($H142=Table5[[#Headers],[Industrial Gas Boiler]],1,0)</f>
        <v>0</v>
      </c>
      <c r="BS142" s="64">
        <f>IF($H142=Table5[[#Headers],[Industrial Gas CHP]],1,0)</f>
        <v>0</v>
      </c>
      <c r="BT142" s="64">
        <f>IF($H142=Table5[[#Headers],[Industrial Gas Furnace]],1,0)</f>
        <v>0</v>
      </c>
      <c r="BU142" s="64">
        <f>IF($H142=Table5[[#Headers],[Industrial Gas Cement/Lime Kiln]],1,0)</f>
        <v>0</v>
      </c>
      <c r="BV142" s="64">
        <f>IF($H142=Table5[[#Headers],[Industrial Gas Dryer]],1,0)</f>
        <v>0</v>
      </c>
      <c r="BW142" s="64">
        <f>IF($H142=Table5[[#Headers],[Industrial Gas Other Kiln]],1,0)</f>
        <v>0</v>
      </c>
      <c r="BX142" s="64">
        <f>IF($H142=Table5[[#Headers],[Industrial Gas Oven]],1,0)</f>
        <v>0</v>
      </c>
      <c r="BZ142" s="39"/>
    </row>
    <row r="143" spans="2:78" x14ac:dyDescent="0.25">
      <c r="B143">
        <v>419</v>
      </c>
      <c r="C143" t="s">
        <v>453</v>
      </c>
      <c r="D143" t="s">
        <v>582</v>
      </c>
      <c r="E143" t="s">
        <v>583</v>
      </c>
      <c r="H143" t="s">
        <v>543</v>
      </c>
      <c r="I143" t="s">
        <v>535</v>
      </c>
      <c r="J143" s="64">
        <v>1.9933182180336788E-2</v>
      </c>
      <c r="K143" s="64">
        <v>0</v>
      </c>
      <c r="L143" s="64">
        <v>0</v>
      </c>
      <c r="M143" s="64">
        <v>0</v>
      </c>
      <c r="N143" s="64">
        <v>0</v>
      </c>
      <c r="O143" s="64">
        <v>0</v>
      </c>
      <c r="P143" s="64">
        <v>0</v>
      </c>
      <c r="Q143" s="64">
        <v>0</v>
      </c>
      <c r="R143" s="64">
        <v>0</v>
      </c>
      <c r="S143" s="64">
        <v>0</v>
      </c>
      <c r="T143" s="64">
        <v>0</v>
      </c>
      <c r="U143" s="64">
        <v>0</v>
      </c>
      <c r="V143" s="64">
        <v>0</v>
      </c>
      <c r="W143" s="64">
        <v>0</v>
      </c>
      <c r="X143" s="64">
        <v>0</v>
      </c>
      <c r="Y143" s="64">
        <v>0.3495740805177735</v>
      </c>
      <c r="Z143" s="64">
        <v>0</v>
      </c>
      <c r="AA143" s="64">
        <v>0</v>
      </c>
      <c r="AB143" s="64">
        <v>0</v>
      </c>
      <c r="AC143" s="64">
        <v>0</v>
      </c>
      <c r="AD143" s="64">
        <v>0</v>
      </c>
      <c r="AE143" s="64">
        <v>0</v>
      </c>
      <c r="AF143" s="64">
        <v>0</v>
      </c>
      <c r="AG143" s="64">
        <v>0</v>
      </c>
      <c r="AH143" s="64">
        <v>0</v>
      </c>
      <c r="AI143" s="64">
        <f>IF($H143=Table5[[#Headers],[Industrial Bio waste Boiler]],1,0)</f>
        <v>0</v>
      </c>
      <c r="AJ143" s="64">
        <f>IF($H143=Table5[[#Headers],[Industrial Bio waste CHP]],1,0)</f>
        <v>0</v>
      </c>
      <c r="AK143" s="64">
        <f>IF($H143=Table5[[#Headers],[Industrial Bio waste Furnace]],1,0)</f>
        <v>0</v>
      </c>
      <c r="AL143" s="64">
        <f>IF($H143=Table5[[#Headers],[Industrial Bio waste Cement/Lime Kiln]],1,0)</f>
        <v>0</v>
      </c>
      <c r="AM143" s="64">
        <f>IF($H143=Table5[[#Headers],[Industrial Bio waste Dryer]],1,0)</f>
        <v>0</v>
      </c>
      <c r="AN143" s="64">
        <f>IF($H143=Table5[[#Headers],[Industrial Bio waste Other Kiln]],1,0)</f>
        <v>0</v>
      </c>
      <c r="AO143" s="64">
        <f>IF($H143=Table5[[#Headers],[Industrial Bio waste Oven]],1,0)</f>
        <v>0</v>
      </c>
      <c r="AP143" s="64">
        <f>IF($H143=Table5[[#Headers],[Industrial Non-bio waste Boiler]],1,0)</f>
        <v>0</v>
      </c>
      <c r="AQ143" s="64">
        <f>IF($H143=Table5[[#Headers],[Industrial Non-bio waste CHP]],1,0)</f>
        <v>0</v>
      </c>
      <c r="AR143" s="64">
        <f>IF($H143=Table5[[#Headers],[Industrial Non-bio waste Furnace]],1,0)</f>
        <v>0</v>
      </c>
      <c r="AS143" s="64">
        <f>IF($H143=Table5[[#Headers],[Industrial Non-bio waste Cement/Lime Kiln]],1,0)</f>
        <v>0</v>
      </c>
      <c r="AT143" s="64">
        <f>IF($H143=Table5[[#Headers],[Industrial Non-bio waste Dryer]],1,0)</f>
        <v>0</v>
      </c>
      <c r="AU143" s="64">
        <f>IF($H143=Table5[[#Headers],[Industrial Non-bio waste Other Kiln]],1,0)</f>
        <v>0</v>
      </c>
      <c r="AV143" s="64">
        <f>IF($H143=Table5[[#Headers],[Industrial Non-bio waste Oven]],1,0)</f>
        <v>0</v>
      </c>
      <c r="AW143" s="64">
        <f>IF($H143=Table5[[#Headers],[Industrial Bio fuel Boiler]],1,0)</f>
        <v>0</v>
      </c>
      <c r="AX143" s="64">
        <f>IF($H143=Table5[[#Headers],[Industrial Bio fuel CHP]],1,0)</f>
        <v>0</v>
      </c>
      <c r="AY143" s="64">
        <f>IF($H143=Table5[[#Headers],[Industrial Bio fuel Furnace]],1,0)</f>
        <v>0</v>
      </c>
      <c r="AZ143" s="64">
        <f>IF($H143=Table5[[#Headers],[Industrial Bio fuel Cement/Lime Kiln]],1,0)</f>
        <v>0</v>
      </c>
      <c r="BA143" s="64">
        <f>IF($H143=Table5[[#Headers],[Industrial Bio fuel Dryer]],1,0)</f>
        <v>0</v>
      </c>
      <c r="BB143" s="64">
        <f>IF($H143=Table5[[#Headers],[Industrial Bio fuel Other Kiln]],1,0)</f>
        <v>0</v>
      </c>
      <c r="BC143" s="64">
        <f>IF($H143=Table5[[#Headers],[Industrial Bio fuel Oven]],1,0)</f>
        <v>0</v>
      </c>
      <c r="BD143" s="64">
        <f>IF($H143=Table5[[#Headers],[Industrial Solid Fuels Boiler]],1,0)</f>
        <v>0</v>
      </c>
      <c r="BE143" s="64">
        <f>IF($H143=Table5[[#Headers],[Industrial Solid Fuels CHP]],1,0)</f>
        <v>0</v>
      </c>
      <c r="BF143" s="64">
        <f>IF($H143=Table5[[#Headers],[Industrial Solid Fuels Furnace]],1,0)</f>
        <v>0</v>
      </c>
      <c r="BG143" s="64">
        <f>IF($H143=Table5[[#Headers],[Industrial Solid Fuels Cement/Lime Kiln]],1,0)</f>
        <v>0</v>
      </c>
      <c r="BH143" s="64">
        <f>IF($H143=Table5[[#Headers],[Industrial Solid Fuels Dryer]],1,0)</f>
        <v>0</v>
      </c>
      <c r="BI143" s="64">
        <f>IF($H143=Table5[[#Headers],[Industrial Solid Fuels Other Kiln]],1,0)</f>
        <v>0</v>
      </c>
      <c r="BJ143" s="64">
        <f>IF($H143=Table5[[#Headers],[Industrial Solid Fuels Oven]],1,0)</f>
        <v>0</v>
      </c>
      <c r="BK143" s="64">
        <f>IF($H143=Table5[[#Headers],[Industrial Oil Boiler]],1,0)</f>
        <v>0</v>
      </c>
      <c r="BL143" s="64">
        <f>IF($H143=Table5[[#Headers],[Industrial Oil CHP]],1,0)</f>
        <v>0</v>
      </c>
      <c r="BM143" s="64">
        <f>IF($H143=Table5[[#Headers],[Industrial Oil Furnace]],1,0)</f>
        <v>1</v>
      </c>
      <c r="BN143" s="64">
        <f>IF($H143=Table5[[#Headers],[Industrial Oil Cement/Lime Kiln]],1,0)</f>
        <v>0</v>
      </c>
      <c r="BO143" s="64">
        <f>IF($H143=Table5[[#Headers],[Industrial Oil Dryer]],1,0)</f>
        <v>0</v>
      </c>
      <c r="BP143" s="64">
        <f>IF($H143=Table5[[#Headers],[Industrial Oil Other Kiln]],1,0)</f>
        <v>0</v>
      </c>
      <c r="BQ143" s="64">
        <f>IF($H143=Table5[[#Headers],[Industrial Oil Oven]],1,0)</f>
        <v>0</v>
      </c>
      <c r="BR143" s="64">
        <f>IF($H143=Table5[[#Headers],[Industrial Gas Boiler]],1,0)</f>
        <v>0</v>
      </c>
      <c r="BS143" s="64">
        <f>IF($H143=Table5[[#Headers],[Industrial Gas CHP]],1,0)</f>
        <v>0</v>
      </c>
      <c r="BT143" s="64">
        <f>IF($H143=Table5[[#Headers],[Industrial Gas Furnace]],1,0)</f>
        <v>0</v>
      </c>
      <c r="BU143" s="64">
        <f>IF($H143=Table5[[#Headers],[Industrial Gas Cement/Lime Kiln]],1,0)</f>
        <v>0</v>
      </c>
      <c r="BV143" s="64">
        <f>IF($H143=Table5[[#Headers],[Industrial Gas Dryer]],1,0)</f>
        <v>0</v>
      </c>
      <c r="BW143" s="64">
        <f>IF($H143=Table5[[#Headers],[Industrial Gas Other Kiln]],1,0)</f>
        <v>0</v>
      </c>
      <c r="BX143" s="64">
        <f>IF($H143=Table5[[#Headers],[Industrial Gas Oven]],1,0)</f>
        <v>0</v>
      </c>
      <c r="BZ143" s="39"/>
    </row>
    <row r="144" spans="2:78" x14ac:dyDescent="0.25">
      <c r="B144">
        <v>420</v>
      </c>
      <c r="C144" t="s">
        <v>453</v>
      </c>
      <c r="D144" t="s">
        <v>584</v>
      </c>
      <c r="E144" t="s">
        <v>583</v>
      </c>
      <c r="H144" t="s">
        <v>537</v>
      </c>
      <c r="I144" t="s">
        <v>535</v>
      </c>
      <c r="J144" s="64">
        <v>3.1544078347838532E-2</v>
      </c>
      <c r="K144" s="64">
        <v>1</v>
      </c>
      <c r="L144" s="64">
        <v>0</v>
      </c>
      <c r="M144" s="64">
        <v>0</v>
      </c>
      <c r="N144" s="64">
        <v>0</v>
      </c>
      <c r="O144" s="64">
        <v>0</v>
      </c>
      <c r="P144" s="64">
        <v>0</v>
      </c>
      <c r="Q144" s="64">
        <v>0</v>
      </c>
      <c r="R144" s="64">
        <v>0</v>
      </c>
      <c r="S144" s="64">
        <v>0</v>
      </c>
      <c r="T144" s="64">
        <v>0</v>
      </c>
      <c r="U144" s="64">
        <v>0</v>
      </c>
      <c r="V144" s="64">
        <v>0</v>
      </c>
      <c r="W144" s="64">
        <v>0</v>
      </c>
      <c r="X144" s="64">
        <v>0</v>
      </c>
      <c r="Y144" s="64">
        <v>0</v>
      </c>
      <c r="Z144" s="64">
        <v>0</v>
      </c>
      <c r="AA144" s="64">
        <v>0</v>
      </c>
      <c r="AB144" s="64">
        <v>0</v>
      </c>
      <c r="AC144" s="64">
        <v>0</v>
      </c>
      <c r="AD144" s="64">
        <v>0</v>
      </c>
      <c r="AE144" s="64">
        <v>0</v>
      </c>
      <c r="AF144" s="64">
        <v>0</v>
      </c>
      <c r="AG144" s="64">
        <v>0</v>
      </c>
      <c r="AH144" s="64">
        <v>0</v>
      </c>
      <c r="AI144" s="64">
        <f>IF($H144=Table5[[#Headers],[Industrial Bio waste Boiler]],1,0)</f>
        <v>0</v>
      </c>
      <c r="AJ144" s="64">
        <f>IF($H144=Table5[[#Headers],[Industrial Bio waste CHP]],1,0)</f>
        <v>0</v>
      </c>
      <c r="AK144" s="64">
        <f>IF($H144=Table5[[#Headers],[Industrial Bio waste Furnace]],1,0)</f>
        <v>0</v>
      </c>
      <c r="AL144" s="64">
        <f>IF($H144=Table5[[#Headers],[Industrial Bio waste Cement/Lime Kiln]],1,0)</f>
        <v>0</v>
      </c>
      <c r="AM144" s="64">
        <f>IF($H144=Table5[[#Headers],[Industrial Bio waste Dryer]],1,0)</f>
        <v>0</v>
      </c>
      <c r="AN144" s="64">
        <f>IF($H144=Table5[[#Headers],[Industrial Bio waste Other Kiln]],1,0)</f>
        <v>0</v>
      </c>
      <c r="AO144" s="64">
        <f>IF($H144=Table5[[#Headers],[Industrial Bio waste Oven]],1,0)</f>
        <v>0</v>
      </c>
      <c r="AP144" s="64">
        <f>IF($H144=Table5[[#Headers],[Industrial Non-bio waste Boiler]],1,0)</f>
        <v>0</v>
      </c>
      <c r="AQ144" s="64">
        <f>IF($H144=Table5[[#Headers],[Industrial Non-bio waste CHP]],1,0)</f>
        <v>0</v>
      </c>
      <c r="AR144" s="64">
        <f>IF($H144=Table5[[#Headers],[Industrial Non-bio waste Furnace]],1,0)</f>
        <v>0</v>
      </c>
      <c r="AS144" s="64">
        <f>IF($H144=Table5[[#Headers],[Industrial Non-bio waste Cement/Lime Kiln]],1,0)</f>
        <v>0</v>
      </c>
      <c r="AT144" s="64">
        <f>IF($H144=Table5[[#Headers],[Industrial Non-bio waste Dryer]],1,0)</f>
        <v>0</v>
      </c>
      <c r="AU144" s="64">
        <f>IF($H144=Table5[[#Headers],[Industrial Non-bio waste Other Kiln]],1,0)</f>
        <v>0</v>
      </c>
      <c r="AV144" s="64">
        <f>IF($H144=Table5[[#Headers],[Industrial Non-bio waste Oven]],1,0)</f>
        <v>0</v>
      </c>
      <c r="AW144" s="64">
        <f>IF($H144=Table5[[#Headers],[Industrial Bio fuel Boiler]],1,0)</f>
        <v>0</v>
      </c>
      <c r="AX144" s="64">
        <f>IF($H144=Table5[[#Headers],[Industrial Bio fuel CHP]],1,0)</f>
        <v>0</v>
      </c>
      <c r="AY144" s="64">
        <f>IF($H144=Table5[[#Headers],[Industrial Bio fuel Furnace]],1,0)</f>
        <v>0</v>
      </c>
      <c r="AZ144" s="64">
        <f>IF($H144=Table5[[#Headers],[Industrial Bio fuel Cement/Lime Kiln]],1,0)</f>
        <v>0</v>
      </c>
      <c r="BA144" s="64">
        <f>IF($H144=Table5[[#Headers],[Industrial Bio fuel Dryer]],1,0)</f>
        <v>0</v>
      </c>
      <c r="BB144" s="64">
        <f>IF($H144=Table5[[#Headers],[Industrial Bio fuel Other Kiln]],1,0)</f>
        <v>0</v>
      </c>
      <c r="BC144" s="64">
        <f>IF($H144=Table5[[#Headers],[Industrial Bio fuel Oven]],1,0)</f>
        <v>0</v>
      </c>
      <c r="BD144" s="64">
        <f>IF($H144=Table5[[#Headers],[Industrial Solid Fuels Boiler]],1,0)</f>
        <v>0</v>
      </c>
      <c r="BE144" s="64">
        <f>IF($H144=Table5[[#Headers],[Industrial Solid Fuels CHP]],1,0)</f>
        <v>0</v>
      </c>
      <c r="BF144" s="64">
        <f>IF($H144=Table5[[#Headers],[Industrial Solid Fuels Furnace]],1,0)</f>
        <v>0</v>
      </c>
      <c r="BG144" s="64">
        <f>IF($H144=Table5[[#Headers],[Industrial Solid Fuels Cement/Lime Kiln]],1,0)</f>
        <v>0</v>
      </c>
      <c r="BH144" s="64">
        <f>IF($H144=Table5[[#Headers],[Industrial Solid Fuels Dryer]],1,0)</f>
        <v>0</v>
      </c>
      <c r="BI144" s="64">
        <f>IF($H144=Table5[[#Headers],[Industrial Solid Fuels Other Kiln]],1,0)</f>
        <v>0</v>
      </c>
      <c r="BJ144" s="64">
        <f>IF($H144=Table5[[#Headers],[Industrial Solid Fuels Oven]],1,0)</f>
        <v>0</v>
      </c>
      <c r="BK144" s="64">
        <f>IF($H144=Table5[[#Headers],[Industrial Oil Boiler]],1,0)</f>
        <v>0</v>
      </c>
      <c r="BL144" s="64">
        <f>IF($H144=Table5[[#Headers],[Industrial Oil CHP]],1,0)</f>
        <v>0</v>
      </c>
      <c r="BM144" s="64">
        <f>IF($H144=Table5[[#Headers],[Industrial Oil Furnace]],1,0)</f>
        <v>0</v>
      </c>
      <c r="BN144" s="64">
        <f>IF($H144=Table5[[#Headers],[Industrial Oil Cement/Lime Kiln]],1,0)</f>
        <v>1</v>
      </c>
      <c r="BO144" s="64">
        <f>IF($H144=Table5[[#Headers],[Industrial Oil Dryer]],1,0)</f>
        <v>0</v>
      </c>
      <c r="BP144" s="64">
        <f>IF($H144=Table5[[#Headers],[Industrial Oil Other Kiln]],1,0)</f>
        <v>0</v>
      </c>
      <c r="BQ144" s="64">
        <f>IF($H144=Table5[[#Headers],[Industrial Oil Oven]],1,0)</f>
        <v>0</v>
      </c>
      <c r="BR144" s="64">
        <f>IF($H144=Table5[[#Headers],[Industrial Gas Boiler]],1,0)</f>
        <v>0</v>
      </c>
      <c r="BS144" s="64">
        <f>IF($H144=Table5[[#Headers],[Industrial Gas CHP]],1,0)</f>
        <v>0</v>
      </c>
      <c r="BT144" s="64">
        <f>IF($H144=Table5[[#Headers],[Industrial Gas Furnace]],1,0)</f>
        <v>0</v>
      </c>
      <c r="BU144" s="64">
        <f>IF($H144=Table5[[#Headers],[Industrial Gas Cement/Lime Kiln]],1,0)</f>
        <v>0</v>
      </c>
      <c r="BV144" s="64">
        <f>IF($H144=Table5[[#Headers],[Industrial Gas Dryer]],1,0)</f>
        <v>0</v>
      </c>
      <c r="BW144" s="64">
        <f>IF($H144=Table5[[#Headers],[Industrial Gas Other Kiln]],1,0)</f>
        <v>0</v>
      </c>
      <c r="BX144" s="64">
        <f>IF($H144=Table5[[#Headers],[Industrial Gas Oven]],1,0)</f>
        <v>0</v>
      </c>
      <c r="BZ144" s="39"/>
    </row>
    <row r="145" spans="2:78" x14ac:dyDescent="0.25">
      <c r="B145">
        <v>421</v>
      </c>
      <c r="C145" t="s">
        <v>453</v>
      </c>
      <c r="D145" t="s">
        <v>584</v>
      </c>
      <c r="E145" t="s">
        <v>583</v>
      </c>
      <c r="H145" t="s">
        <v>543</v>
      </c>
      <c r="I145" t="s">
        <v>535</v>
      </c>
      <c r="J145" s="64">
        <v>0</v>
      </c>
      <c r="K145" s="64">
        <v>0</v>
      </c>
      <c r="L145" s="64">
        <v>0</v>
      </c>
      <c r="M145" s="64">
        <v>0</v>
      </c>
      <c r="N145" s="64">
        <v>0</v>
      </c>
      <c r="O145" s="64">
        <v>0</v>
      </c>
      <c r="P145" s="64">
        <v>0</v>
      </c>
      <c r="Q145" s="64">
        <v>0</v>
      </c>
      <c r="R145" s="64">
        <v>0</v>
      </c>
      <c r="S145" s="64">
        <v>0</v>
      </c>
      <c r="T145" s="64">
        <v>0</v>
      </c>
      <c r="U145" s="64">
        <v>0</v>
      </c>
      <c r="V145" s="64">
        <v>0</v>
      </c>
      <c r="W145" s="64">
        <v>0</v>
      </c>
      <c r="X145" s="64">
        <v>0</v>
      </c>
      <c r="Y145" s="64">
        <v>0.3495740805177735</v>
      </c>
      <c r="Z145" s="64">
        <v>0</v>
      </c>
      <c r="AA145" s="64">
        <v>0</v>
      </c>
      <c r="AB145" s="64">
        <v>0</v>
      </c>
      <c r="AC145" s="64">
        <v>0</v>
      </c>
      <c r="AD145" s="64">
        <v>0</v>
      </c>
      <c r="AE145" s="64">
        <v>0</v>
      </c>
      <c r="AF145" s="64">
        <v>0</v>
      </c>
      <c r="AG145" s="64">
        <v>0</v>
      </c>
      <c r="AH145" s="64">
        <v>0</v>
      </c>
      <c r="AI145" s="64">
        <f>IF($H145=Table5[[#Headers],[Industrial Bio waste Boiler]],1,0)</f>
        <v>0</v>
      </c>
      <c r="AJ145" s="64">
        <f>IF($H145=Table5[[#Headers],[Industrial Bio waste CHP]],1,0)</f>
        <v>0</v>
      </c>
      <c r="AK145" s="64">
        <f>IF($H145=Table5[[#Headers],[Industrial Bio waste Furnace]],1,0)</f>
        <v>0</v>
      </c>
      <c r="AL145" s="64">
        <f>IF($H145=Table5[[#Headers],[Industrial Bio waste Cement/Lime Kiln]],1,0)</f>
        <v>0</v>
      </c>
      <c r="AM145" s="64">
        <f>IF($H145=Table5[[#Headers],[Industrial Bio waste Dryer]],1,0)</f>
        <v>0</v>
      </c>
      <c r="AN145" s="64">
        <f>IF($H145=Table5[[#Headers],[Industrial Bio waste Other Kiln]],1,0)</f>
        <v>0</v>
      </c>
      <c r="AO145" s="64">
        <f>IF($H145=Table5[[#Headers],[Industrial Bio waste Oven]],1,0)</f>
        <v>0</v>
      </c>
      <c r="AP145" s="64">
        <f>IF($H145=Table5[[#Headers],[Industrial Non-bio waste Boiler]],1,0)</f>
        <v>0</v>
      </c>
      <c r="AQ145" s="64">
        <f>IF($H145=Table5[[#Headers],[Industrial Non-bio waste CHP]],1,0)</f>
        <v>0</v>
      </c>
      <c r="AR145" s="64">
        <f>IF($H145=Table5[[#Headers],[Industrial Non-bio waste Furnace]],1,0)</f>
        <v>0</v>
      </c>
      <c r="AS145" s="64">
        <f>IF($H145=Table5[[#Headers],[Industrial Non-bio waste Cement/Lime Kiln]],1,0)</f>
        <v>0</v>
      </c>
      <c r="AT145" s="64">
        <f>IF($H145=Table5[[#Headers],[Industrial Non-bio waste Dryer]],1,0)</f>
        <v>0</v>
      </c>
      <c r="AU145" s="64">
        <f>IF($H145=Table5[[#Headers],[Industrial Non-bio waste Other Kiln]],1,0)</f>
        <v>0</v>
      </c>
      <c r="AV145" s="64">
        <f>IF($H145=Table5[[#Headers],[Industrial Non-bio waste Oven]],1,0)</f>
        <v>0</v>
      </c>
      <c r="AW145" s="64">
        <f>IF($H145=Table5[[#Headers],[Industrial Bio fuel Boiler]],1,0)</f>
        <v>0</v>
      </c>
      <c r="AX145" s="64">
        <f>IF($H145=Table5[[#Headers],[Industrial Bio fuel CHP]],1,0)</f>
        <v>0</v>
      </c>
      <c r="AY145" s="64">
        <f>IF($H145=Table5[[#Headers],[Industrial Bio fuel Furnace]],1,0)</f>
        <v>0</v>
      </c>
      <c r="AZ145" s="64">
        <f>IF($H145=Table5[[#Headers],[Industrial Bio fuel Cement/Lime Kiln]],1,0)</f>
        <v>0</v>
      </c>
      <c r="BA145" s="64">
        <f>IF($H145=Table5[[#Headers],[Industrial Bio fuel Dryer]],1,0)</f>
        <v>0</v>
      </c>
      <c r="BB145" s="64">
        <f>IF($H145=Table5[[#Headers],[Industrial Bio fuel Other Kiln]],1,0)</f>
        <v>0</v>
      </c>
      <c r="BC145" s="64">
        <f>IF($H145=Table5[[#Headers],[Industrial Bio fuel Oven]],1,0)</f>
        <v>0</v>
      </c>
      <c r="BD145" s="64">
        <f>IF($H145=Table5[[#Headers],[Industrial Solid Fuels Boiler]],1,0)</f>
        <v>0</v>
      </c>
      <c r="BE145" s="64">
        <f>IF($H145=Table5[[#Headers],[Industrial Solid Fuels CHP]],1,0)</f>
        <v>0</v>
      </c>
      <c r="BF145" s="64">
        <f>IF($H145=Table5[[#Headers],[Industrial Solid Fuels Furnace]],1,0)</f>
        <v>0</v>
      </c>
      <c r="BG145" s="64">
        <f>IF($H145=Table5[[#Headers],[Industrial Solid Fuels Cement/Lime Kiln]],1,0)</f>
        <v>0</v>
      </c>
      <c r="BH145" s="64">
        <f>IF($H145=Table5[[#Headers],[Industrial Solid Fuels Dryer]],1,0)</f>
        <v>0</v>
      </c>
      <c r="BI145" s="64">
        <f>IF($H145=Table5[[#Headers],[Industrial Solid Fuels Other Kiln]],1,0)</f>
        <v>0</v>
      </c>
      <c r="BJ145" s="64">
        <f>IF($H145=Table5[[#Headers],[Industrial Solid Fuels Oven]],1,0)</f>
        <v>0</v>
      </c>
      <c r="BK145" s="64">
        <f>IF($H145=Table5[[#Headers],[Industrial Oil Boiler]],1,0)</f>
        <v>0</v>
      </c>
      <c r="BL145" s="64">
        <f>IF($H145=Table5[[#Headers],[Industrial Oil CHP]],1,0)</f>
        <v>0</v>
      </c>
      <c r="BM145" s="64">
        <f>IF($H145=Table5[[#Headers],[Industrial Oil Furnace]],1,0)</f>
        <v>1</v>
      </c>
      <c r="BN145" s="64">
        <f>IF($H145=Table5[[#Headers],[Industrial Oil Cement/Lime Kiln]],1,0)</f>
        <v>0</v>
      </c>
      <c r="BO145" s="64">
        <f>IF($H145=Table5[[#Headers],[Industrial Oil Dryer]],1,0)</f>
        <v>0</v>
      </c>
      <c r="BP145" s="64">
        <f>IF($H145=Table5[[#Headers],[Industrial Oil Other Kiln]],1,0)</f>
        <v>0</v>
      </c>
      <c r="BQ145" s="64">
        <f>IF($H145=Table5[[#Headers],[Industrial Oil Oven]],1,0)</f>
        <v>0</v>
      </c>
      <c r="BR145" s="64">
        <f>IF($H145=Table5[[#Headers],[Industrial Gas Boiler]],1,0)</f>
        <v>0</v>
      </c>
      <c r="BS145" s="64">
        <f>IF($H145=Table5[[#Headers],[Industrial Gas CHP]],1,0)</f>
        <v>0</v>
      </c>
      <c r="BT145" s="64">
        <f>IF($H145=Table5[[#Headers],[Industrial Gas Furnace]],1,0)</f>
        <v>0</v>
      </c>
      <c r="BU145" s="64">
        <f>IF($H145=Table5[[#Headers],[Industrial Gas Cement/Lime Kiln]],1,0)</f>
        <v>0</v>
      </c>
      <c r="BV145" s="64">
        <f>IF($H145=Table5[[#Headers],[Industrial Gas Dryer]],1,0)</f>
        <v>0</v>
      </c>
      <c r="BW145" s="64">
        <f>IF($H145=Table5[[#Headers],[Industrial Gas Other Kiln]],1,0)</f>
        <v>0</v>
      </c>
      <c r="BX145" s="64">
        <f>IF($H145=Table5[[#Headers],[Industrial Gas Oven]],1,0)</f>
        <v>0</v>
      </c>
      <c r="BZ145" s="39"/>
    </row>
    <row r="146" spans="2:78" x14ac:dyDescent="0.25">
      <c r="B146">
        <v>422</v>
      </c>
      <c r="C146" t="s">
        <v>453</v>
      </c>
      <c r="D146" t="s">
        <v>584</v>
      </c>
      <c r="E146" t="s">
        <v>583</v>
      </c>
      <c r="H146" t="s">
        <v>541</v>
      </c>
      <c r="I146" t="s">
        <v>535</v>
      </c>
      <c r="J146" s="64">
        <v>3.1544078347838525E-2</v>
      </c>
      <c r="K146" s="64">
        <v>0</v>
      </c>
      <c r="L146" s="64">
        <v>0</v>
      </c>
      <c r="M146" s="64">
        <v>0</v>
      </c>
      <c r="N146" s="64">
        <v>0</v>
      </c>
      <c r="O146" s="64">
        <v>0</v>
      </c>
      <c r="P146" s="64">
        <v>0</v>
      </c>
      <c r="Q146" s="64">
        <v>0</v>
      </c>
      <c r="R146" s="64">
        <v>0</v>
      </c>
      <c r="S146" s="64">
        <v>0</v>
      </c>
      <c r="T146" s="64">
        <v>0</v>
      </c>
      <c r="U146" s="64">
        <v>0</v>
      </c>
      <c r="V146" s="64">
        <v>0</v>
      </c>
      <c r="W146" s="64">
        <v>0</v>
      </c>
      <c r="X146" s="64">
        <v>0</v>
      </c>
      <c r="Y146" s="64">
        <v>0</v>
      </c>
      <c r="Z146" s="64">
        <v>0</v>
      </c>
      <c r="AA146" s="64">
        <v>0.3495740805177735</v>
      </c>
      <c r="AB146" s="64">
        <v>1</v>
      </c>
      <c r="AC146" s="64">
        <v>0</v>
      </c>
      <c r="AD146" s="64">
        <v>0</v>
      </c>
      <c r="AE146" s="64">
        <v>0</v>
      </c>
      <c r="AF146" s="64">
        <v>0</v>
      </c>
      <c r="AG146" s="64">
        <v>0</v>
      </c>
      <c r="AH146" s="64">
        <v>0</v>
      </c>
      <c r="AI146" s="64">
        <f>IF($H146=Table5[[#Headers],[Industrial Bio waste Boiler]],1,0)</f>
        <v>0</v>
      </c>
      <c r="AJ146" s="64">
        <f>IF($H146=Table5[[#Headers],[Industrial Bio waste CHP]],1,0)</f>
        <v>0</v>
      </c>
      <c r="AK146" s="64">
        <f>IF($H146=Table5[[#Headers],[Industrial Bio waste Furnace]],1,0)</f>
        <v>0</v>
      </c>
      <c r="AL146" s="64">
        <f>IF($H146=Table5[[#Headers],[Industrial Bio waste Cement/Lime Kiln]],1,0)</f>
        <v>0</v>
      </c>
      <c r="AM146" s="64">
        <f>IF($H146=Table5[[#Headers],[Industrial Bio waste Dryer]],1,0)</f>
        <v>0</v>
      </c>
      <c r="AN146" s="64">
        <f>IF($H146=Table5[[#Headers],[Industrial Bio waste Other Kiln]],1,0)</f>
        <v>0</v>
      </c>
      <c r="AO146" s="64">
        <f>IF($H146=Table5[[#Headers],[Industrial Bio waste Oven]],1,0)</f>
        <v>0</v>
      </c>
      <c r="AP146" s="64">
        <f>IF($H146=Table5[[#Headers],[Industrial Non-bio waste Boiler]],1,0)</f>
        <v>0</v>
      </c>
      <c r="AQ146" s="64">
        <f>IF($H146=Table5[[#Headers],[Industrial Non-bio waste CHP]],1,0)</f>
        <v>0</v>
      </c>
      <c r="AR146" s="64">
        <f>IF($H146=Table5[[#Headers],[Industrial Non-bio waste Furnace]],1,0)</f>
        <v>0</v>
      </c>
      <c r="AS146" s="64">
        <f>IF($H146=Table5[[#Headers],[Industrial Non-bio waste Cement/Lime Kiln]],1,0)</f>
        <v>0</v>
      </c>
      <c r="AT146" s="64">
        <f>IF($H146=Table5[[#Headers],[Industrial Non-bio waste Dryer]],1,0)</f>
        <v>0</v>
      </c>
      <c r="AU146" s="64">
        <f>IF($H146=Table5[[#Headers],[Industrial Non-bio waste Other Kiln]],1,0)</f>
        <v>0</v>
      </c>
      <c r="AV146" s="64">
        <f>IF($H146=Table5[[#Headers],[Industrial Non-bio waste Oven]],1,0)</f>
        <v>0</v>
      </c>
      <c r="AW146" s="64">
        <f>IF($H146=Table5[[#Headers],[Industrial Bio fuel Boiler]],1,0)</f>
        <v>0</v>
      </c>
      <c r="AX146" s="64">
        <f>IF($H146=Table5[[#Headers],[Industrial Bio fuel CHP]],1,0)</f>
        <v>0</v>
      </c>
      <c r="AY146" s="64">
        <f>IF($H146=Table5[[#Headers],[Industrial Bio fuel Furnace]],1,0)</f>
        <v>0</v>
      </c>
      <c r="AZ146" s="64">
        <f>IF($H146=Table5[[#Headers],[Industrial Bio fuel Cement/Lime Kiln]],1,0)</f>
        <v>0</v>
      </c>
      <c r="BA146" s="64">
        <f>IF($H146=Table5[[#Headers],[Industrial Bio fuel Dryer]],1,0)</f>
        <v>0</v>
      </c>
      <c r="BB146" s="64">
        <f>IF($H146=Table5[[#Headers],[Industrial Bio fuel Other Kiln]],1,0)</f>
        <v>0</v>
      </c>
      <c r="BC146" s="64">
        <f>IF($H146=Table5[[#Headers],[Industrial Bio fuel Oven]],1,0)</f>
        <v>0</v>
      </c>
      <c r="BD146" s="64">
        <f>IF($H146=Table5[[#Headers],[Industrial Solid Fuels Boiler]],1,0)</f>
        <v>0</v>
      </c>
      <c r="BE146" s="64">
        <f>IF($H146=Table5[[#Headers],[Industrial Solid Fuels CHP]],1,0)</f>
        <v>0</v>
      </c>
      <c r="BF146" s="64">
        <f>IF($H146=Table5[[#Headers],[Industrial Solid Fuels Furnace]],1,0)</f>
        <v>0</v>
      </c>
      <c r="BG146" s="64">
        <f>IF($H146=Table5[[#Headers],[Industrial Solid Fuels Cement/Lime Kiln]],1,0)</f>
        <v>0</v>
      </c>
      <c r="BH146" s="64">
        <f>IF($H146=Table5[[#Headers],[Industrial Solid Fuels Dryer]],1,0)</f>
        <v>0</v>
      </c>
      <c r="BI146" s="64">
        <f>IF($H146=Table5[[#Headers],[Industrial Solid Fuels Other Kiln]],1,0)</f>
        <v>0</v>
      </c>
      <c r="BJ146" s="64">
        <f>IF($H146=Table5[[#Headers],[Industrial Solid Fuels Oven]],1,0)</f>
        <v>0</v>
      </c>
      <c r="BK146" s="64">
        <f>IF($H146=Table5[[#Headers],[Industrial Oil Boiler]],1,0)</f>
        <v>0</v>
      </c>
      <c r="BL146" s="64">
        <f>IF($H146=Table5[[#Headers],[Industrial Oil CHP]],1,0)</f>
        <v>0</v>
      </c>
      <c r="BM146" s="64">
        <f>IF($H146=Table5[[#Headers],[Industrial Oil Furnace]],1,0)</f>
        <v>0</v>
      </c>
      <c r="BN146" s="64">
        <f>IF($H146=Table5[[#Headers],[Industrial Oil Cement/Lime Kiln]],1,0)</f>
        <v>0</v>
      </c>
      <c r="BO146" s="64">
        <f>IF($H146=Table5[[#Headers],[Industrial Oil Dryer]],1,0)</f>
        <v>1</v>
      </c>
      <c r="BP146" s="64">
        <f>IF($H146=Table5[[#Headers],[Industrial Oil Other Kiln]],1,0)</f>
        <v>0</v>
      </c>
      <c r="BQ146" s="64">
        <f>IF($H146=Table5[[#Headers],[Industrial Oil Oven]],1,0)</f>
        <v>0</v>
      </c>
      <c r="BR146" s="64">
        <f>IF($H146=Table5[[#Headers],[Industrial Gas Boiler]],1,0)</f>
        <v>0</v>
      </c>
      <c r="BS146" s="64">
        <f>IF($H146=Table5[[#Headers],[Industrial Gas CHP]],1,0)</f>
        <v>0</v>
      </c>
      <c r="BT146" s="64">
        <f>IF($H146=Table5[[#Headers],[Industrial Gas Furnace]],1,0)</f>
        <v>0</v>
      </c>
      <c r="BU146" s="64">
        <f>IF($H146=Table5[[#Headers],[Industrial Gas Cement/Lime Kiln]],1,0)</f>
        <v>0</v>
      </c>
      <c r="BV146" s="64">
        <f>IF($H146=Table5[[#Headers],[Industrial Gas Dryer]],1,0)</f>
        <v>0</v>
      </c>
      <c r="BW146" s="64">
        <f>IF($H146=Table5[[#Headers],[Industrial Gas Other Kiln]],1,0)</f>
        <v>0</v>
      </c>
      <c r="BX146" s="64">
        <f>IF($H146=Table5[[#Headers],[Industrial Gas Oven]],1,0)</f>
        <v>0</v>
      </c>
      <c r="BZ146" s="39"/>
    </row>
    <row r="147" spans="2:78" x14ac:dyDescent="0.25">
      <c r="B147">
        <v>423</v>
      </c>
      <c r="C147" t="s">
        <v>453</v>
      </c>
      <c r="D147" t="s">
        <v>585</v>
      </c>
      <c r="E147" t="s">
        <v>583</v>
      </c>
      <c r="H147" t="s">
        <v>534</v>
      </c>
      <c r="I147" t="s">
        <v>535</v>
      </c>
      <c r="J147" s="64">
        <v>5.129408087239426E-2</v>
      </c>
      <c r="K147" s="64">
        <v>0</v>
      </c>
      <c r="L147" s="64">
        <v>0</v>
      </c>
      <c r="M147" s="64">
        <v>0</v>
      </c>
      <c r="N147" s="64">
        <v>0</v>
      </c>
      <c r="O147" s="64">
        <v>0.3495740805177735</v>
      </c>
      <c r="P147" s="64">
        <v>1</v>
      </c>
      <c r="Q147" s="64">
        <v>1</v>
      </c>
      <c r="R147" s="64">
        <v>0</v>
      </c>
      <c r="S147" s="64">
        <v>0.125</v>
      </c>
      <c r="T147" s="64">
        <v>0</v>
      </c>
      <c r="U147" s="64">
        <v>0</v>
      </c>
      <c r="V147" s="64">
        <v>0</v>
      </c>
      <c r="W147" s="64">
        <v>0</v>
      </c>
      <c r="X147" s="64">
        <v>0</v>
      </c>
      <c r="Y147" s="64">
        <v>0</v>
      </c>
      <c r="Z147" s="64">
        <v>0</v>
      </c>
      <c r="AA147" s="64">
        <v>0</v>
      </c>
      <c r="AB147" s="64">
        <v>0</v>
      </c>
      <c r="AC147" s="64">
        <v>0</v>
      </c>
      <c r="AD147" s="64">
        <v>0</v>
      </c>
      <c r="AE147" s="64">
        <v>0</v>
      </c>
      <c r="AF147" s="64">
        <v>0</v>
      </c>
      <c r="AG147" s="64">
        <v>0</v>
      </c>
      <c r="AH147" s="64">
        <v>0</v>
      </c>
      <c r="AI147" s="64">
        <f>IF($H147=Table5[[#Headers],[Industrial Bio waste Boiler]],1,0)</f>
        <v>0</v>
      </c>
      <c r="AJ147" s="64">
        <f>IF($H147=Table5[[#Headers],[Industrial Bio waste CHP]],1,0)</f>
        <v>0</v>
      </c>
      <c r="AK147" s="64">
        <f>IF($H147=Table5[[#Headers],[Industrial Bio waste Furnace]],1,0)</f>
        <v>0</v>
      </c>
      <c r="AL147" s="64">
        <f>IF($H147=Table5[[#Headers],[Industrial Bio waste Cement/Lime Kiln]],1,0)</f>
        <v>0</v>
      </c>
      <c r="AM147" s="64">
        <f>IF($H147=Table5[[#Headers],[Industrial Bio waste Dryer]],1,0)</f>
        <v>0</v>
      </c>
      <c r="AN147" s="64">
        <f>IF($H147=Table5[[#Headers],[Industrial Bio waste Other Kiln]],1,0)</f>
        <v>0</v>
      </c>
      <c r="AO147" s="64">
        <f>IF($H147=Table5[[#Headers],[Industrial Bio waste Oven]],1,0)</f>
        <v>0</v>
      </c>
      <c r="AP147" s="64">
        <f>IF($H147=Table5[[#Headers],[Industrial Non-bio waste Boiler]],1,0)</f>
        <v>0</v>
      </c>
      <c r="AQ147" s="64">
        <f>IF($H147=Table5[[#Headers],[Industrial Non-bio waste CHP]],1,0)</f>
        <v>0</v>
      </c>
      <c r="AR147" s="64">
        <f>IF($H147=Table5[[#Headers],[Industrial Non-bio waste Furnace]],1,0)</f>
        <v>0</v>
      </c>
      <c r="AS147" s="64">
        <f>IF($H147=Table5[[#Headers],[Industrial Non-bio waste Cement/Lime Kiln]],1,0)</f>
        <v>0</v>
      </c>
      <c r="AT147" s="64">
        <f>IF($H147=Table5[[#Headers],[Industrial Non-bio waste Dryer]],1,0)</f>
        <v>0</v>
      </c>
      <c r="AU147" s="64">
        <f>IF($H147=Table5[[#Headers],[Industrial Non-bio waste Other Kiln]],1,0)</f>
        <v>0</v>
      </c>
      <c r="AV147" s="64">
        <f>IF($H147=Table5[[#Headers],[Industrial Non-bio waste Oven]],1,0)</f>
        <v>0</v>
      </c>
      <c r="AW147" s="64">
        <f>IF($H147=Table5[[#Headers],[Industrial Bio fuel Boiler]],1,0)</f>
        <v>0</v>
      </c>
      <c r="AX147" s="64">
        <f>IF($H147=Table5[[#Headers],[Industrial Bio fuel CHP]],1,0)</f>
        <v>0</v>
      </c>
      <c r="AY147" s="64">
        <f>IF($H147=Table5[[#Headers],[Industrial Bio fuel Furnace]],1,0)</f>
        <v>0</v>
      </c>
      <c r="AZ147" s="64">
        <f>IF($H147=Table5[[#Headers],[Industrial Bio fuel Cement/Lime Kiln]],1,0)</f>
        <v>0</v>
      </c>
      <c r="BA147" s="64">
        <f>IF($H147=Table5[[#Headers],[Industrial Bio fuel Dryer]],1,0)</f>
        <v>0</v>
      </c>
      <c r="BB147" s="64">
        <f>IF($H147=Table5[[#Headers],[Industrial Bio fuel Other Kiln]],1,0)</f>
        <v>0</v>
      </c>
      <c r="BC147" s="64">
        <f>IF($H147=Table5[[#Headers],[Industrial Bio fuel Oven]],1,0)</f>
        <v>0</v>
      </c>
      <c r="BD147" s="64">
        <f>IF($H147=Table5[[#Headers],[Industrial Solid Fuels Boiler]],1,0)</f>
        <v>0</v>
      </c>
      <c r="BE147" s="64">
        <f>IF($H147=Table5[[#Headers],[Industrial Solid Fuels CHP]],1,0)</f>
        <v>0</v>
      </c>
      <c r="BF147" s="64">
        <f>IF($H147=Table5[[#Headers],[Industrial Solid Fuels Furnace]],1,0)</f>
        <v>0</v>
      </c>
      <c r="BG147" s="64">
        <f>IF($H147=Table5[[#Headers],[Industrial Solid Fuels Cement/Lime Kiln]],1,0)</f>
        <v>0</v>
      </c>
      <c r="BH147" s="64">
        <f>IF($H147=Table5[[#Headers],[Industrial Solid Fuels Dryer]],1,0)</f>
        <v>0</v>
      </c>
      <c r="BI147" s="64">
        <f>IF($H147=Table5[[#Headers],[Industrial Solid Fuels Other Kiln]],1,0)</f>
        <v>0</v>
      </c>
      <c r="BJ147" s="64">
        <f>IF($H147=Table5[[#Headers],[Industrial Solid Fuels Oven]],1,0)</f>
        <v>0</v>
      </c>
      <c r="BK147" s="64">
        <f>IF($H147=Table5[[#Headers],[Industrial Oil Boiler]],1,0)</f>
        <v>1</v>
      </c>
      <c r="BL147" s="64">
        <f>IF($H147=Table5[[#Headers],[Industrial Oil CHP]],1,0)</f>
        <v>0</v>
      </c>
      <c r="BM147" s="64">
        <f>IF($H147=Table5[[#Headers],[Industrial Oil Furnace]],1,0)</f>
        <v>0</v>
      </c>
      <c r="BN147" s="64">
        <f>IF($H147=Table5[[#Headers],[Industrial Oil Cement/Lime Kiln]],1,0)</f>
        <v>0</v>
      </c>
      <c r="BO147" s="64">
        <f>IF($H147=Table5[[#Headers],[Industrial Oil Dryer]],1,0)</f>
        <v>0</v>
      </c>
      <c r="BP147" s="64">
        <f>IF($H147=Table5[[#Headers],[Industrial Oil Other Kiln]],1,0)</f>
        <v>0</v>
      </c>
      <c r="BQ147" s="64">
        <f>IF($H147=Table5[[#Headers],[Industrial Oil Oven]],1,0)</f>
        <v>0</v>
      </c>
      <c r="BR147" s="64">
        <f>IF($H147=Table5[[#Headers],[Industrial Gas Boiler]],1,0)</f>
        <v>0</v>
      </c>
      <c r="BS147" s="64">
        <f>IF($H147=Table5[[#Headers],[Industrial Gas CHP]],1,0)</f>
        <v>0</v>
      </c>
      <c r="BT147" s="64">
        <f>IF($H147=Table5[[#Headers],[Industrial Gas Furnace]],1,0)</f>
        <v>0</v>
      </c>
      <c r="BU147" s="64">
        <f>IF($H147=Table5[[#Headers],[Industrial Gas Cement/Lime Kiln]],1,0)</f>
        <v>0</v>
      </c>
      <c r="BV147" s="64">
        <f>IF($H147=Table5[[#Headers],[Industrial Gas Dryer]],1,0)</f>
        <v>0</v>
      </c>
      <c r="BW147" s="64">
        <f>IF($H147=Table5[[#Headers],[Industrial Gas Other Kiln]],1,0)</f>
        <v>0</v>
      </c>
      <c r="BX147" s="64">
        <f>IF($H147=Table5[[#Headers],[Industrial Gas Oven]],1,0)</f>
        <v>0</v>
      </c>
      <c r="BZ147" s="39"/>
    </row>
    <row r="148" spans="2:78" x14ac:dyDescent="0.25">
      <c r="B148">
        <v>424</v>
      </c>
      <c r="C148" t="s">
        <v>453</v>
      </c>
      <c r="D148" t="s">
        <v>585</v>
      </c>
      <c r="E148" t="s">
        <v>583</v>
      </c>
      <c r="H148" t="s">
        <v>539</v>
      </c>
      <c r="I148" t="s">
        <v>535</v>
      </c>
      <c r="J148" s="64">
        <v>1.7098026957464752E-2</v>
      </c>
      <c r="K148" s="64">
        <v>0</v>
      </c>
      <c r="L148" s="64">
        <v>0</v>
      </c>
      <c r="M148" s="64">
        <v>0</v>
      </c>
      <c r="N148" s="64">
        <v>0</v>
      </c>
      <c r="O148" s="64">
        <v>0</v>
      </c>
      <c r="P148" s="64">
        <v>0</v>
      </c>
      <c r="Q148" s="64">
        <v>0</v>
      </c>
      <c r="R148" s="64">
        <v>0</v>
      </c>
      <c r="S148" s="64">
        <v>0</v>
      </c>
      <c r="T148" s="64">
        <v>0.3495740805177735</v>
      </c>
      <c r="U148" s="64">
        <v>1</v>
      </c>
      <c r="V148" s="64">
        <v>1</v>
      </c>
      <c r="W148" s="64">
        <v>0</v>
      </c>
      <c r="X148" s="64">
        <v>0</v>
      </c>
      <c r="Y148" s="64">
        <v>0</v>
      </c>
      <c r="Z148" s="64">
        <v>0</v>
      </c>
      <c r="AA148" s="64">
        <v>0</v>
      </c>
      <c r="AB148" s="64">
        <v>0</v>
      </c>
      <c r="AC148" s="64">
        <v>0</v>
      </c>
      <c r="AD148" s="64">
        <v>0</v>
      </c>
      <c r="AE148" s="64">
        <v>0</v>
      </c>
      <c r="AF148" s="64">
        <v>0</v>
      </c>
      <c r="AG148" s="64">
        <v>0</v>
      </c>
      <c r="AH148" s="64">
        <v>0</v>
      </c>
      <c r="AI148" s="64">
        <f>IF($H148=Table5[[#Headers],[Industrial Bio waste Boiler]],1,0)</f>
        <v>0</v>
      </c>
      <c r="AJ148" s="64">
        <f>IF($H148=Table5[[#Headers],[Industrial Bio waste CHP]],1,0)</f>
        <v>0</v>
      </c>
      <c r="AK148" s="64">
        <f>IF($H148=Table5[[#Headers],[Industrial Bio waste Furnace]],1,0)</f>
        <v>0</v>
      </c>
      <c r="AL148" s="64">
        <f>IF($H148=Table5[[#Headers],[Industrial Bio waste Cement/Lime Kiln]],1,0)</f>
        <v>0</v>
      </c>
      <c r="AM148" s="64">
        <f>IF($H148=Table5[[#Headers],[Industrial Bio waste Dryer]],1,0)</f>
        <v>0</v>
      </c>
      <c r="AN148" s="64">
        <f>IF($H148=Table5[[#Headers],[Industrial Bio waste Other Kiln]],1,0)</f>
        <v>0</v>
      </c>
      <c r="AO148" s="64">
        <f>IF($H148=Table5[[#Headers],[Industrial Bio waste Oven]],1,0)</f>
        <v>0</v>
      </c>
      <c r="AP148" s="64">
        <f>IF($H148=Table5[[#Headers],[Industrial Non-bio waste Boiler]],1,0)</f>
        <v>0</v>
      </c>
      <c r="AQ148" s="64">
        <f>IF($H148=Table5[[#Headers],[Industrial Non-bio waste CHP]],1,0)</f>
        <v>0</v>
      </c>
      <c r="AR148" s="64">
        <f>IF($H148=Table5[[#Headers],[Industrial Non-bio waste Furnace]],1,0)</f>
        <v>0</v>
      </c>
      <c r="AS148" s="64">
        <f>IF($H148=Table5[[#Headers],[Industrial Non-bio waste Cement/Lime Kiln]],1,0)</f>
        <v>0</v>
      </c>
      <c r="AT148" s="64">
        <f>IF($H148=Table5[[#Headers],[Industrial Non-bio waste Dryer]],1,0)</f>
        <v>0</v>
      </c>
      <c r="AU148" s="64">
        <f>IF($H148=Table5[[#Headers],[Industrial Non-bio waste Other Kiln]],1,0)</f>
        <v>0</v>
      </c>
      <c r="AV148" s="64">
        <f>IF($H148=Table5[[#Headers],[Industrial Non-bio waste Oven]],1,0)</f>
        <v>0</v>
      </c>
      <c r="AW148" s="64">
        <f>IF($H148=Table5[[#Headers],[Industrial Bio fuel Boiler]],1,0)</f>
        <v>0</v>
      </c>
      <c r="AX148" s="64">
        <f>IF($H148=Table5[[#Headers],[Industrial Bio fuel CHP]],1,0)</f>
        <v>0</v>
      </c>
      <c r="AY148" s="64">
        <f>IF($H148=Table5[[#Headers],[Industrial Bio fuel Furnace]],1,0)</f>
        <v>0</v>
      </c>
      <c r="AZ148" s="64">
        <f>IF($H148=Table5[[#Headers],[Industrial Bio fuel Cement/Lime Kiln]],1,0)</f>
        <v>0</v>
      </c>
      <c r="BA148" s="64">
        <f>IF($H148=Table5[[#Headers],[Industrial Bio fuel Dryer]],1,0)</f>
        <v>0</v>
      </c>
      <c r="BB148" s="64">
        <f>IF($H148=Table5[[#Headers],[Industrial Bio fuel Other Kiln]],1,0)</f>
        <v>0</v>
      </c>
      <c r="BC148" s="64">
        <f>IF($H148=Table5[[#Headers],[Industrial Bio fuel Oven]],1,0)</f>
        <v>0</v>
      </c>
      <c r="BD148" s="64">
        <f>IF($H148=Table5[[#Headers],[Industrial Solid Fuels Boiler]],1,0)</f>
        <v>0</v>
      </c>
      <c r="BE148" s="64">
        <f>IF($H148=Table5[[#Headers],[Industrial Solid Fuels CHP]],1,0)</f>
        <v>0</v>
      </c>
      <c r="BF148" s="64">
        <f>IF($H148=Table5[[#Headers],[Industrial Solid Fuels Furnace]],1,0)</f>
        <v>0</v>
      </c>
      <c r="BG148" s="64">
        <f>IF($H148=Table5[[#Headers],[Industrial Solid Fuels Cement/Lime Kiln]],1,0)</f>
        <v>0</v>
      </c>
      <c r="BH148" s="64">
        <f>IF($H148=Table5[[#Headers],[Industrial Solid Fuels Dryer]],1,0)</f>
        <v>0</v>
      </c>
      <c r="BI148" s="64">
        <f>IF($H148=Table5[[#Headers],[Industrial Solid Fuels Other Kiln]],1,0)</f>
        <v>0</v>
      </c>
      <c r="BJ148" s="64">
        <f>IF($H148=Table5[[#Headers],[Industrial Solid Fuels Oven]],1,0)</f>
        <v>0</v>
      </c>
      <c r="BK148" s="64">
        <f>IF($H148=Table5[[#Headers],[Industrial Oil Boiler]],1,0)</f>
        <v>0</v>
      </c>
      <c r="BL148" s="64">
        <f>IF($H148=Table5[[#Headers],[Industrial Oil CHP]],1,0)</f>
        <v>1</v>
      </c>
      <c r="BM148" s="64">
        <f>IF($H148=Table5[[#Headers],[Industrial Oil Furnace]],1,0)</f>
        <v>0</v>
      </c>
      <c r="BN148" s="64">
        <f>IF($H148=Table5[[#Headers],[Industrial Oil Cement/Lime Kiln]],1,0)</f>
        <v>0</v>
      </c>
      <c r="BO148" s="64">
        <f>IF($H148=Table5[[#Headers],[Industrial Oil Dryer]],1,0)</f>
        <v>0</v>
      </c>
      <c r="BP148" s="64">
        <f>IF($H148=Table5[[#Headers],[Industrial Oil Other Kiln]],1,0)</f>
        <v>0</v>
      </c>
      <c r="BQ148" s="64">
        <f>IF($H148=Table5[[#Headers],[Industrial Oil Oven]],1,0)</f>
        <v>0</v>
      </c>
      <c r="BR148" s="64">
        <f>IF($H148=Table5[[#Headers],[Industrial Gas Boiler]],1,0)</f>
        <v>0</v>
      </c>
      <c r="BS148" s="64">
        <f>IF($H148=Table5[[#Headers],[Industrial Gas CHP]],1,0)</f>
        <v>0</v>
      </c>
      <c r="BT148" s="64">
        <f>IF($H148=Table5[[#Headers],[Industrial Gas Furnace]],1,0)</f>
        <v>0</v>
      </c>
      <c r="BU148" s="64">
        <f>IF($H148=Table5[[#Headers],[Industrial Gas Cement/Lime Kiln]],1,0)</f>
        <v>0</v>
      </c>
      <c r="BV148" s="64">
        <f>IF($H148=Table5[[#Headers],[Industrial Gas Dryer]],1,0)</f>
        <v>0</v>
      </c>
      <c r="BW148" s="64">
        <f>IF($H148=Table5[[#Headers],[Industrial Gas Other Kiln]],1,0)</f>
        <v>0</v>
      </c>
      <c r="BX148" s="64">
        <f>IF($H148=Table5[[#Headers],[Industrial Gas Oven]],1,0)</f>
        <v>0</v>
      </c>
      <c r="BZ148" s="39"/>
    </row>
    <row r="149" spans="2:78" x14ac:dyDescent="0.25">
      <c r="B149">
        <v>425</v>
      </c>
      <c r="C149" t="s">
        <v>453</v>
      </c>
      <c r="D149" t="s">
        <v>585</v>
      </c>
      <c r="E149" t="s">
        <v>583</v>
      </c>
      <c r="H149" t="s">
        <v>543</v>
      </c>
      <c r="I149" t="s">
        <v>535</v>
      </c>
      <c r="J149" s="64">
        <v>0.17098026957464757</v>
      </c>
      <c r="K149" s="64">
        <v>0</v>
      </c>
      <c r="L149" s="64">
        <v>0</v>
      </c>
      <c r="M149" s="64">
        <v>0</v>
      </c>
      <c r="N149" s="64">
        <v>0</v>
      </c>
      <c r="O149" s="64">
        <v>0</v>
      </c>
      <c r="P149" s="64">
        <v>0</v>
      </c>
      <c r="Q149" s="64">
        <v>0</v>
      </c>
      <c r="R149" s="64">
        <v>0</v>
      </c>
      <c r="S149" s="64">
        <v>0</v>
      </c>
      <c r="T149" s="64">
        <v>0</v>
      </c>
      <c r="U149" s="64">
        <v>0</v>
      </c>
      <c r="V149" s="64">
        <v>0</v>
      </c>
      <c r="W149" s="64">
        <v>0</v>
      </c>
      <c r="X149" s="64">
        <v>0</v>
      </c>
      <c r="Y149" s="64">
        <v>0.3495740805177735</v>
      </c>
      <c r="Z149" s="64">
        <v>0</v>
      </c>
      <c r="AA149" s="64">
        <v>0</v>
      </c>
      <c r="AB149" s="64">
        <v>0</v>
      </c>
      <c r="AC149" s="64">
        <v>0</v>
      </c>
      <c r="AD149" s="64">
        <v>0</v>
      </c>
      <c r="AE149" s="64">
        <v>0</v>
      </c>
      <c r="AF149" s="64">
        <v>0</v>
      </c>
      <c r="AG149" s="64">
        <v>0</v>
      </c>
      <c r="AH149" s="64">
        <v>0</v>
      </c>
      <c r="AI149" s="64">
        <f>IF($H149=Table5[[#Headers],[Industrial Bio waste Boiler]],1,0)</f>
        <v>0</v>
      </c>
      <c r="AJ149" s="64">
        <f>IF($H149=Table5[[#Headers],[Industrial Bio waste CHP]],1,0)</f>
        <v>0</v>
      </c>
      <c r="AK149" s="64">
        <f>IF($H149=Table5[[#Headers],[Industrial Bio waste Furnace]],1,0)</f>
        <v>0</v>
      </c>
      <c r="AL149" s="64">
        <f>IF($H149=Table5[[#Headers],[Industrial Bio waste Cement/Lime Kiln]],1,0)</f>
        <v>0</v>
      </c>
      <c r="AM149" s="64">
        <f>IF($H149=Table5[[#Headers],[Industrial Bio waste Dryer]],1,0)</f>
        <v>0</v>
      </c>
      <c r="AN149" s="64">
        <f>IF($H149=Table5[[#Headers],[Industrial Bio waste Other Kiln]],1,0)</f>
        <v>0</v>
      </c>
      <c r="AO149" s="64">
        <f>IF($H149=Table5[[#Headers],[Industrial Bio waste Oven]],1,0)</f>
        <v>0</v>
      </c>
      <c r="AP149" s="64">
        <f>IF($H149=Table5[[#Headers],[Industrial Non-bio waste Boiler]],1,0)</f>
        <v>0</v>
      </c>
      <c r="AQ149" s="64">
        <f>IF($H149=Table5[[#Headers],[Industrial Non-bio waste CHP]],1,0)</f>
        <v>0</v>
      </c>
      <c r="AR149" s="64">
        <f>IF($H149=Table5[[#Headers],[Industrial Non-bio waste Furnace]],1,0)</f>
        <v>0</v>
      </c>
      <c r="AS149" s="64">
        <f>IF($H149=Table5[[#Headers],[Industrial Non-bio waste Cement/Lime Kiln]],1,0)</f>
        <v>0</v>
      </c>
      <c r="AT149" s="64">
        <f>IF($H149=Table5[[#Headers],[Industrial Non-bio waste Dryer]],1,0)</f>
        <v>0</v>
      </c>
      <c r="AU149" s="64">
        <f>IF($H149=Table5[[#Headers],[Industrial Non-bio waste Other Kiln]],1,0)</f>
        <v>0</v>
      </c>
      <c r="AV149" s="64">
        <f>IF($H149=Table5[[#Headers],[Industrial Non-bio waste Oven]],1,0)</f>
        <v>0</v>
      </c>
      <c r="AW149" s="64">
        <f>IF($H149=Table5[[#Headers],[Industrial Bio fuel Boiler]],1,0)</f>
        <v>0</v>
      </c>
      <c r="AX149" s="64">
        <f>IF($H149=Table5[[#Headers],[Industrial Bio fuel CHP]],1,0)</f>
        <v>0</v>
      </c>
      <c r="AY149" s="64">
        <f>IF($H149=Table5[[#Headers],[Industrial Bio fuel Furnace]],1,0)</f>
        <v>0</v>
      </c>
      <c r="AZ149" s="64">
        <f>IF($H149=Table5[[#Headers],[Industrial Bio fuel Cement/Lime Kiln]],1,0)</f>
        <v>0</v>
      </c>
      <c r="BA149" s="64">
        <f>IF($H149=Table5[[#Headers],[Industrial Bio fuel Dryer]],1,0)</f>
        <v>0</v>
      </c>
      <c r="BB149" s="64">
        <f>IF($H149=Table5[[#Headers],[Industrial Bio fuel Other Kiln]],1,0)</f>
        <v>0</v>
      </c>
      <c r="BC149" s="64">
        <f>IF($H149=Table5[[#Headers],[Industrial Bio fuel Oven]],1,0)</f>
        <v>0</v>
      </c>
      <c r="BD149" s="64">
        <f>IF($H149=Table5[[#Headers],[Industrial Solid Fuels Boiler]],1,0)</f>
        <v>0</v>
      </c>
      <c r="BE149" s="64">
        <f>IF($H149=Table5[[#Headers],[Industrial Solid Fuels CHP]],1,0)</f>
        <v>0</v>
      </c>
      <c r="BF149" s="64">
        <f>IF($H149=Table5[[#Headers],[Industrial Solid Fuels Furnace]],1,0)</f>
        <v>0</v>
      </c>
      <c r="BG149" s="64">
        <f>IF($H149=Table5[[#Headers],[Industrial Solid Fuels Cement/Lime Kiln]],1,0)</f>
        <v>0</v>
      </c>
      <c r="BH149" s="64">
        <f>IF($H149=Table5[[#Headers],[Industrial Solid Fuels Dryer]],1,0)</f>
        <v>0</v>
      </c>
      <c r="BI149" s="64">
        <f>IF($H149=Table5[[#Headers],[Industrial Solid Fuels Other Kiln]],1,0)</f>
        <v>0</v>
      </c>
      <c r="BJ149" s="64">
        <f>IF($H149=Table5[[#Headers],[Industrial Solid Fuels Oven]],1,0)</f>
        <v>0</v>
      </c>
      <c r="BK149" s="64">
        <f>IF($H149=Table5[[#Headers],[Industrial Oil Boiler]],1,0)</f>
        <v>0</v>
      </c>
      <c r="BL149" s="64">
        <f>IF($H149=Table5[[#Headers],[Industrial Oil CHP]],1,0)</f>
        <v>0</v>
      </c>
      <c r="BM149" s="64">
        <f>IF($H149=Table5[[#Headers],[Industrial Oil Furnace]],1,0)</f>
        <v>1</v>
      </c>
      <c r="BN149" s="64">
        <f>IF($H149=Table5[[#Headers],[Industrial Oil Cement/Lime Kiln]],1,0)</f>
        <v>0</v>
      </c>
      <c r="BO149" s="64">
        <f>IF($H149=Table5[[#Headers],[Industrial Oil Dryer]],1,0)</f>
        <v>0</v>
      </c>
      <c r="BP149" s="64">
        <f>IF($H149=Table5[[#Headers],[Industrial Oil Other Kiln]],1,0)</f>
        <v>0</v>
      </c>
      <c r="BQ149" s="64">
        <f>IF($H149=Table5[[#Headers],[Industrial Oil Oven]],1,0)</f>
        <v>0</v>
      </c>
      <c r="BR149" s="64">
        <f>IF($H149=Table5[[#Headers],[Industrial Gas Boiler]],1,0)</f>
        <v>0</v>
      </c>
      <c r="BS149" s="64">
        <f>IF($H149=Table5[[#Headers],[Industrial Gas CHP]],1,0)</f>
        <v>0</v>
      </c>
      <c r="BT149" s="64">
        <f>IF($H149=Table5[[#Headers],[Industrial Gas Furnace]],1,0)</f>
        <v>0</v>
      </c>
      <c r="BU149" s="64">
        <f>IF($H149=Table5[[#Headers],[Industrial Gas Cement/Lime Kiln]],1,0)</f>
        <v>0</v>
      </c>
      <c r="BV149" s="64">
        <f>IF($H149=Table5[[#Headers],[Industrial Gas Dryer]],1,0)</f>
        <v>0</v>
      </c>
      <c r="BW149" s="64">
        <f>IF($H149=Table5[[#Headers],[Industrial Gas Other Kiln]],1,0)</f>
        <v>0</v>
      </c>
      <c r="BX149" s="64">
        <f>IF($H149=Table5[[#Headers],[Industrial Gas Oven]],1,0)</f>
        <v>0</v>
      </c>
      <c r="BZ149" s="39"/>
    </row>
    <row r="150" spans="2:78" x14ac:dyDescent="0.25">
      <c r="B150">
        <v>426</v>
      </c>
      <c r="C150" t="s">
        <v>453</v>
      </c>
      <c r="D150" t="s">
        <v>586</v>
      </c>
      <c r="E150" t="s">
        <v>583</v>
      </c>
      <c r="H150" t="s">
        <v>534</v>
      </c>
      <c r="I150" t="s">
        <v>535</v>
      </c>
      <c r="J150" s="64">
        <v>2.5020761530506457E-2</v>
      </c>
      <c r="K150" s="64">
        <v>0</v>
      </c>
      <c r="L150" s="64">
        <v>0</v>
      </c>
      <c r="M150" s="64">
        <v>0</v>
      </c>
      <c r="N150" s="64">
        <v>0</v>
      </c>
      <c r="O150" s="64">
        <v>0.3495740805177735</v>
      </c>
      <c r="P150" s="64">
        <v>1</v>
      </c>
      <c r="Q150" s="64">
        <v>1</v>
      </c>
      <c r="R150" s="64">
        <v>0</v>
      </c>
      <c r="S150" s="64">
        <v>0.125</v>
      </c>
      <c r="T150" s="64">
        <v>0</v>
      </c>
      <c r="U150" s="64">
        <v>0</v>
      </c>
      <c r="V150" s="64">
        <v>0</v>
      </c>
      <c r="W150" s="64">
        <v>0</v>
      </c>
      <c r="X150" s="64">
        <v>0</v>
      </c>
      <c r="Y150" s="64">
        <v>0</v>
      </c>
      <c r="Z150" s="64">
        <v>0</v>
      </c>
      <c r="AA150" s="64">
        <v>0</v>
      </c>
      <c r="AB150" s="64">
        <v>0</v>
      </c>
      <c r="AC150" s="64">
        <v>0</v>
      </c>
      <c r="AD150" s="64">
        <v>0</v>
      </c>
      <c r="AE150" s="64">
        <v>0</v>
      </c>
      <c r="AF150" s="64">
        <v>0</v>
      </c>
      <c r="AG150" s="64">
        <v>0</v>
      </c>
      <c r="AH150" s="64">
        <v>0</v>
      </c>
      <c r="AI150" s="64">
        <f>IF($H150=Table5[[#Headers],[Industrial Bio waste Boiler]],1,0)</f>
        <v>0</v>
      </c>
      <c r="AJ150" s="64">
        <f>IF($H150=Table5[[#Headers],[Industrial Bio waste CHP]],1,0)</f>
        <v>0</v>
      </c>
      <c r="AK150" s="64">
        <f>IF($H150=Table5[[#Headers],[Industrial Bio waste Furnace]],1,0)</f>
        <v>0</v>
      </c>
      <c r="AL150" s="64">
        <f>IF($H150=Table5[[#Headers],[Industrial Bio waste Cement/Lime Kiln]],1,0)</f>
        <v>0</v>
      </c>
      <c r="AM150" s="64">
        <f>IF($H150=Table5[[#Headers],[Industrial Bio waste Dryer]],1,0)</f>
        <v>0</v>
      </c>
      <c r="AN150" s="64">
        <f>IF($H150=Table5[[#Headers],[Industrial Bio waste Other Kiln]],1,0)</f>
        <v>0</v>
      </c>
      <c r="AO150" s="64">
        <f>IF($H150=Table5[[#Headers],[Industrial Bio waste Oven]],1,0)</f>
        <v>0</v>
      </c>
      <c r="AP150" s="64">
        <f>IF($H150=Table5[[#Headers],[Industrial Non-bio waste Boiler]],1,0)</f>
        <v>0</v>
      </c>
      <c r="AQ150" s="64">
        <f>IF($H150=Table5[[#Headers],[Industrial Non-bio waste CHP]],1,0)</f>
        <v>0</v>
      </c>
      <c r="AR150" s="64">
        <f>IF($H150=Table5[[#Headers],[Industrial Non-bio waste Furnace]],1,0)</f>
        <v>0</v>
      </c>
      <c r="AS150" s="64">
        <f>IF($H150=Table5[[#Headers],[Industrial Non-bio waste Cement/Lime Kiln]],1,0)</f>
        <v>0</v>
      </c>
      <c r="AT150" s="64">
        <f>IF($H150=Table5[[#Headers],[Industrial Non-bio waste Dryer]],1,0)</f>
        <v>0</v>
      </c>
      <c r="AU150" s="64">
        <f>IF($H150=Table5[[#Headers],[Industrial Non-bio waste Other Kiln]],1,0)</f>
        <v>0</v>
      </c>
      <c r="AV150" s="64">
        <f>IF($H150=Table5[[#Headers],[Industrial Non-bio waste Oven]],1,0)</f>
        <v>0</v>
      </c>
      <c r="AW150" s="64">
        <f>IF($H150=Table5[[#Headers],[Industrial Bio fuel Boiler]],1,0)</f>
        <v>0</v>
      </c>
      <c r="AX150" s="64">
        <f>IF($H150=Table5[[#Headers],[Industrial Bio fuel CHP]],1,0)</f>
        <v>0</v>
      </c>
      <c r="AY150" s="64">
        <f>IF($H150=Table5[[#Headers],[Industrial Bio fuel Furnace]],1,0)</f>
        <v>0</v>
      </c>
      <c r="AZ150" s="64">
        <f>IF($H150=Table5[[#Headers],[Industrial Bio fuel Cement/Lime Kiln]],1,0)</f>
        <v>0</v>
      </c>
      <c r="BA150" s="64">
        <f>IF($H150=Table5[[#Headers],[Industrial Bio fuel Dryer]],1,0)</f>
        <v>0</v>
      </c>
      <c r="BB150" s="64">
        <f>IF($H150=Table5[[#Headers],[Industrial Bio fuel Other Kiln]],1,0)</f>
        <v>0</v>
      </c>
      <c r="BC150" s="64">
        <f>IF($H150=Table5[[#Headers],[Industrial Bio fuel Oven]],1,0)</f>
        <v>0</v>
      </c>
      <c r="BD150" s="64">
        <f>IF($H150=Table5[[#Headers],[Industrial Solid Fuels Boiler]],1,0)</f>
        <v>0</v>
      </c>
      <c r="BE150" s="64">
        <f>IF($H150=Table5[[#Headers],[Industrial Solid Fuels CHP]],1,0)</f>
        <v>0</v>
      </c>
      <c r="BF150" s="64">
        <f>IF($H150=Table5[[#Headers],[Industrial Solid Fuels Furnace]],1,0)</f>
        <v>0</v>
      </c>
      <c r="BG150" s="64">
        <f>IF($H150=Table5[[#Headers],[Industrial Solid Fuels Cement/Lime Kiln]],1,0)</f>
        <v>0</v>
      </c>
      <c r="BH150" s="64">
        <f>IF($H150=Table5[[#Headers],[Industrial Solid Fuels Dryer]],1,0)</f>
        <v>0</v>
      </c>
      <c r="BI150" s="64">
        <f>IF($H150=Table5[[#Headers],[Industrial Solid Fuels Other Kiln]],1,0)</f>
        <v>0</v>
      </c>
      <c r="BJ150" s="64">
        <f>IF($H150=Table5[[#Headers],[Industrial Solid Fuels Oven]],1,0)</f>
        <v>0</v>
      </c>
      <c r="BK150" s="64">
        <f>IF($H150=Table5[[#Headers],[Industrial Oil Boiler]],1,0)</f>
        <v>1</v>
      </c>
      <c r="BL150" s="64">
        <f>IF($H150=Table5[[#Headers],[Industrial Oil CHP]],1,0)</f>
        <v>0</v>
      </c>
      <c r="BM150" s="64">
        <f>IF($H150=Table5[[#Headers],[Industrial Oil Furnace]],1,0)</f>
        <v>0</v>
      </c>
      <c r="BN150" s="64">
        <f>IF($H150=Table5[[#Headers],[Industrial Oil Cement/Lime Kiln]],1,0)</f>
        <v>0</v>
      </c>
      <c r="BO150" s="64">
        <f>IF($H150=Table5[[#Headers],[Industrial Oil Dryer]],1,0)</f>
        <v>0</v>
      </c>
      <c r="BP150" s="64">
        <f>IF($H150=Table5[[#Headers],[Industrial Oil Other Kiln]],1,0)</f>
        <v>0</v>
      </c>
      <c r="BQ150" s="64">
        <f>IF($H150=Table5[[#Headers],[Industrial Oil Oven]],1,0)</f>
        <v>0</v>
      </c>
      <c r="BR150" s="64">
        <f>IF($H150=Table5[[#Headers],[Industrial Gas Boiler]],1,0)</f>
        <v>0</v>
      </c>
      <c r="BS150" s="64">
        <f>IF($H150=Table5[[#Headers],[Industrial Gas CHP]],1,0)</f>
        <v>0</v>
      </c>
      <c r="BT150" s="64">
        <f>IF($H150=Table5[[#Headers],[Industrial Gas Furnace]],1,0)</f>
        <v>0</v>
      </c>
      <c r="BU150" s="64">
        <f>IF($H150=Table5[[#Headers],[Industrial Gas Cement/Lime Kiln]],1,0)</f>
        <v>0</v>
      </c>
      <c r="BV150" s="64">
        <f>IF($H150=Table5[[#Headers],[Industrial Gas Dryer]],1,0)</f>
        <v>0</v>
      </c>
      <c r="BW150" s="64">
        <f>IF($H150=Table5[[#Headers],[Industrial Gas Other Kiln]],1,0)</f>
        <v>0</v>
      </c>
      <c r="BX150" s="64">
        <f>IF($H150=Table5[[#Headers],[Industrial Gas Oven]],1,0)</f>
        <v>0</v>
      </c>
      <c r="BZ150" s="39"/>
    </row>
    <row r="151" spans="2:78" x14ac:dyDescent="0.25">
      <c r="B151">
        <v>427</v>
      </c>
      <c r="C151" t="s">
        <v>453</v>
      </c>
      <c r="D151" t="s">
        <v>586</v>
      </c>
      <c r="E151" t="s">
        <v>583</v>
      </c>
      <c r="H151" t="s">
        <v>541</v>
      </c>
      <c r="I151" t="s">
        <v>535</v>
      </c>
      <c r="J151" s="64">
        <v>2.5020761530506454E-2</v>
      </c>
      <c r="K151" s="64">
        <v>0</v>
      </c>
      <c r="L151" s="64">
        <v>0</v>
      </c>
      <c r="M151" s="64">
        <v>0</v>
      </c>
      <c r="N151" s="64">
        <v>0</v>
      </c>
      <c r="O151" s="64">
        <v>0</v>
      </c>
      <c r="P151" s="64">
        <v>0</v>
      </c>
      <c r="Q151" s="64">
        <v>0</v>
      </c>
      <c r="R151" s="64">
        <v>0</v>
      </c>
      <c r="S151" s="64">
        <v>0</v>
      </c>
      <c r="T151" s="64">
        <v>0</v>
      </c>
      <c r="U151" s="64">
        <v>0</v>
      </c>
      <c r="V151" s="64">
        <v>0</v>
      </c>
      <c r="W151" s="64">
        <v>0</v>
      </c>
      <c r="X151" s="64">
        <v>0</v>
      </c>
      <c r="Y151" s="64">
        <v>0</v>
      </c>
      <c r="Z151" s="64">
        <v>0</v>
      </c>
      <c r="AA151" s="64">
        <v>0.3495740805177735</v>
      </c>
      <c r="AB151" s="64">
        <v>1</v>
      </c>
      <c r="AC151" s="64">
        <v>0</v>
      </c>
      <c r="AD151" s="64">
        <v>0</v>
      </c>
      <c r="AE151" s="64">
        <v>0</v>
      </c>
      <c r="AF151" s="64">
        <v>0</v>
      </c>
      <c r="AG151" s="64">
        <v>0</v>
      </c>
      <c r="AH151" s="64">
        <v>0</v>
      </c>
      <c r="AI151" s="64">
        <f>IF($H151=Table5[[#Headers],[Industrial Bio waste Boiler]],1,0)</f>
        <v>0</v>
      </c>
      <c r="AJ151" s="64">
        <f>IF($H151=Table5[[#Headers],[Industrial Bio waste CHP]],1,0)</f>
        <v>0</v>
      </c>
      <c r="AK151" s="64">
        <f>IF($H151=Table5[[#Headers],[Industrial Bio waste Furnace]],1,0)</f>
        <v>0</v>
      </c>
      <c r="AL151" s="64">
        <f>IF($H151=Table5[[#Headers],[Industrial Bio waste Cement/Lime Kiln]],1,0)</f>
        <v>0</v>
      </c>
      <c r="AM151" s="64">
        <f>IF($H151=Table5[[#Headers],[Industrial Bio waste Dryer]],1,0)</f>
        <v>0</v>
      </c>
      <c r="AN151" s="64">
        <f>IF($H151=Table5[[#Headers],[Industrial Bio waste Other Kiln]],1,0)</f>
        <v>0</v>
      </c>
      <c r="AO151" s="64">
        <f>IF($H151=Table5[[#Headers],[Industrial Bio waste Oven]],1,0)</f>
        <v>0</v>
      </c>
      <c r="AP151" s="64">
        <f>IF($H151=Table5[[#Headers],[Industrial Non-bio waste Boiler]],1,0)</f>
        <v>0</v>
      </c>
      <c r="AQ151" s="64">
        <f>IF($H151=Table5[[#Headers],[Industrial Non-bio waste CHP]],1,0)</f>
        <v>0</v>
      </c>
      <c r="AR151" s="64">
        <f>IF($H151=Table5[[#Headers],[Industrial Non-bio waste Furnace]],1,0)</f>
        <v>0</v>
      </c>
      <c r="AS151" s="64">
        <f>IF($H151=Table5[[#Headers],[Industrial Non-bio waste Cement/Lime Kiln]],1,0)</f>
        <v>0</v>
      </c>
      <c r="AT151" s="64">
        <f>IF($H151=Table5[[#Headers],[Industrial Non-bio waste Dryer]],1,0)</f>
        <v>0</v>
      </c>
      <c r="AU151" s="64">
        <f>IF($H151=Table5[[#Headers],[Industrial Non-bio waste Other Kiln]],1,0)</f>
        <v>0</v>
      </c>
      <c r="AV151" s="64">
        <f>IF($H151=Table5[[#Headers],[Industrial Non-bio waste Oven]],1,0)</f>
        <v>0</v>
      </c>
      <c r="AW151" s="64">
        <f>IF($H151=Table5[[#Headers],[Industrial Bio fuel Boiler]],1,0)</f>
        <v>0</v>
      </c>
      <c r="AX151" s="64">
        <f>IF($H151=Table5[[#Headers],[Industrial Bio fuel CHP]],1,0)</f>
        <v>0</v>
      </c>
      <c r="AY151" s="64">
        <f>IF($H151=Table5[[#Headers],[Industrial Bio fuel Furnace]],1,0)</f>
        <v>0</v>
      </c>
      <c r="AZ151" s="64">
        <f>IF($H151=Table5[[#Headers],[Industrial Bio fuel Cement/Lime Kiln]],1,0)</f>
        <v>0</v>
      </c>
      <c r="BA151" s="64">
        <f>IF($H151=Table5[[#Headers],[Industrial Bio fuel Dryer]],1,0)</f>
        <v>0</v>
      </c>
      <c r="BB151" s="64">
        <f>IF($H151=Table5[[#Headers],[Industrial Bio fuel Other Kiln]],1,0)</f>
        <v>0</v>
      </c>
      <c r="BC151" s="64">
        <f>IF($H151=Table5[[#Headers],[Industrial Bio fuel Oven]],1,0)</f>
        <v>0</v>
      </c>
      <c r="BD151" s="64">
        <f>IF($H151=Table5[[#Headers],[Industrial Solid Fuels Boiler]],1,0)</f>
        <v>0</v>
      </c>
      <c r="BE151" s="64">
        <f>IF($H151=Table5[[#Headers],[Industrial Solid Fuels CHP]],1,0)</f>
        <v>0</v>
      </c>
      <c r="BF151" s="64">
        <f>IF($H151=Table5[[#Headers],[Industrial Solid Fuels Furnace]],1,0)</f>
        <v>0</v>
      </c>
      <c r="BG151" s="64">
        <f>IF($H151=Table5[[#Headers],[Industrial Solid Fuels Cement/Lime Kiln]],1,0)</f>
        <v>0</v>
      </c>
      <c r="BH151" s="64">
        <f>IF($H151=Table5[[#Headers],[Industrial Solid Fuels Dryer]],1,0)</f>
        <v>0</v>
      </c>
      <c r="BI151" s="64">
        <f>IF($H151=Table5[[#Headers],[Industrial Solid Fuels Other Kiln]],1,0)</f>
        <v>0</v>
      </c>
      <c r="BJ151" s="64">
        <f>IF($H151=Table5[[#Headers],[Industrial Solid Fuels Oven]],1,0)</f>
        <v>0</v>
      </c>
      <c r="BK151" s="64">
        <f>IF($H151=Table5[[#Headers],[Industrial Oil Boiler]],1,0)</f>
        <v>0</v>
      </c>
      <c r="BL151" s="64">
        <f>IF($H151=Table5[[#Headers],[Industrial Oil CHP]],1,0)</f>
        <v>0</v>
      </c>
      <c r="BM151" s="64">
        <f>IF($H151=Table5[[#Headers],[Industrial Oil Furnace]],1,0)</f>
        <v>0</v>
      </c>
      <c r="BN151" s="64">
        <f>IF($H151=Table5[[#Headers],[Industrial Oil Cement/Lime Kiln]],1,0)</f>
        <v>0</v>
      </c>
      <c r="BO151" s="64">
        <f>IF($H151=Table5[[#Headers],[Industrial Oil Dryer]],1,0)</f>
        <v>1</v>
      </c>
      <c r="BP151" s="64">
        <f>IF($H151=Table5[[#Headers],[Industrial Oil Other Kiln]],1,0)</f>
        <v>0</v>
      </c>
      <c r="BQ151" s="64">
        <f>IF($H151=Table5[[#Headers],[Industrial Oil Oven]],1,0)</f>
        <v>0</v>
      </c>
      <c r="BR151" s="64">
        <f>IF($H151=Table5[[#Headers],[Industrial Gas Boiler]],1,0)</f>
        <v>0</v>
      </c>
      <c r="BS151" s="64">
        <f>IF($H151=Table5[[#Headers],[Industrial Gas CHP]],1,0)</f>
        <v>0</v>
      </c>
      <c r="BT151" s="64">
        <f>IF($H151=Table5[[#Headers],[Industrial Gas Furnace]],1,0)</f>
        <v>0</v>
      </c>
      <c r="BU151" s="64">
        <f>IF($H151=Table5[[#Headers],[Industrial Gas Cement/Lime Kiln]],1,0)</f>
        <v>0</v>
      </c>
      <c r="BV151" s="64">
        <f>IF($H151=Table5[[#Headers],[Industrial Gas Dryer]],1,0)</f>
        <v>0</v>
      </c>
      <c r="BW151" s="64">
        <f>IF($H151=Table5[[#Headers],[Industrial Gas Other Kiln]],1,0)</f>
        <v>0</v>
      </c>
      <c r="BX151" s="64">
        <f>IF($H151=Table5[[#Headers],[Industrial Gas Oven]],1,0)</f>
        <v>0</v>
      </c>
      <c r="BZ151" s="39"/>
    </row>
    <row r="152" spans="2:78" x14ac:dyDescent="0.25">
      <c r="B152">
        <v>428</v>
      </c>
      <c r="C152" t="s">
        <v>453</v>
      </c>
      <c r="D152" t="s">
        <v>587</v>
      </c>
      <c r="E152" t="s">
        <v>583</v>
      </c>
      <c r="H152" t="s">
        <v>546</v>
      </c>
      <c r="I152" t="s">
        <v>535</v>
      </c>
      <c r="J152" s="64">
        <v>5.7610504902319448E-2</v>
      </c>
      <c r="K152" s="64">
        <v>0</v>
      </c>
      <c r="L152" s="64">
        <v>0</v>
      </c>
      <c r="M152" s="64">
        <v>0.3495740805177735</v>
      </c>
      <c r="N152" s="64">
        <v>1</v>
      </c>
      <c r="O152" s="64">
        <v>0</v>
      </c>
      <c r="P152" s="64">
        <v>0</v>
      </c>
      <c r="Q152" s="64">
        <v>0</v>
      </c>
      <c r="R152" s="64">
        <v>0</v>
      </c>
      <c r="S152" s="64">
        <v>0</v>
      </c>
      <c r="T152" s="64">
        <v>0</v>
      </c>
      <c r="U152" s="64">
        <v>0</v>
      </c>
      <c r="V152" s="64">
        <v>0</v>
      </c>
      <c r="W152" s="64">
        <v>0</v>
      </c>
      <c r="X152" s="64">
        <v>0</v>
      </c>
      <c r="Y152" s="64">
        <v>0</v>
      </c>
      <c r="Z152" s="64">
        <v>0</v>
      </c>
      <c r="AA152" s="64">
        <v>0</v>
      </c>
      <c r="AB152" s="64">
        <v>0</v>
      </c>
      <c r="AC152" s="64">
        <v>0</v>
      </c>
      <c r="AD152" s="64">
        <v>0</v>
      </c>
      <c r="AE152" s="64">
        <v>0</v>
      </c>
      <c r="AF152" s="64">
        <v>0</v>
      </c>
      <c r="AG152" s="64">
        <v>0</v>
      </c>
      <c r="AH152" s="64">
        <v>0</v>
      </c>
      <c r="AI152" s="64">
        <f>IF($H152=Table5[[#Headers],[Industrial Bio waste Boiler]],1,0)</f>
        <v>0</v>
      </c>
      <c r="AJ152" s="64">
        <f>IF($H152=Table5[[#Headers],[Industrial Bio waste CHP]],1,0)</f>
        <v>0</v>
      </c>
      <c r="AK152" s="64">
        <f>IF($H152=Table5[[#Headers],[Industrial Bio waste Furnace]],1,0)</f>
        <v>0</v>
      </c>
      <c r="AL152" s="64">
        <f>IF($H152=Table5[[#Headers],[Industrial Bio waste Cement/Lime Kiln]],1,0)</f>
        <v>0</v>
      </c>
      <c r="AM152" s="64">
        <f>IF($H152=Table5[[#Headers],[Industrial Bio waste Dryer]],1,0)</f>
        <v>0</v>
      </c>
      <c r="AN152" s="64">
        <f>IF($H152=Table5[[#Headers],[Industrial Bio waste Other Kiln]],1,0)</f>
        <v>0</v>
      </c>
      <c r="AO152" s="64">
        <f>IF($H152=Table5[[#Headers],[Industrial Bio waste Oven]],1,0)</f>
        <v>0</v>
      </c>
      <c r="AP152" s="64">
        <f>IF($H152=Table5[[#Headers],[Industrial Non-bio waste Boiler]],1,0)</f>
        <v>0</v>
      </c>
      <c r="AQ152" s="64">
        <f>IF($H152=Table5[[#Headers],[Industrial Non-bio waste CHP]],1,0)</f>
        <v>0</v>
      </c>
      <c r="AR152" s="64">
        <f>IF($H152=Table5[[#Headers],[Industrial Non-bio waste Furnace]],1,0)</f>
        <v>0</v>
      </c>
      <c r="AS152" s="64">
        <f>IF($H152=Table5[[#Headers],[Industrial Non-bio waste Cement/Lime Kiln]],1,0)</f>
        <v>0</v>
      </c>
      <c r="AT152" s="64">
        <f>IF($H152=Table5[[#Headers],[Industrial Non-bio waste Dryer]],1,0)</f>
        <v>0</v>
      </c>
      <c r="AU152" s="64">
        <f>IF($H152=Table5[[#Headers],[Industrial Non-bio waste Other Kiln]],1,0)</f>
        <v>0</v>
      </c>
      <c r="AV152" s="64">
        <f>IF($H152=Table5[[#Headers],[Industrial Non-bio waste Oven]],1,0)</f>
        <v>0</v>
      </c>
      <c r="AW152" s="64">
        <f>IF($H152=Table5[[#Headers],[Industrial Bio fuel Boiler]],1,0)</f>
        <v>0</v>
      </c>
      <c r="AX152" s="64">
        <f>IF($H152=Table5[[#Headers],[Industrial Bio fuel CHP]],1,0)</f>
        <v>0</v>
      </c>
      <c r="AY152" s="64">
        <f>IF($H152=Table5[[#Headers],[Industrial Bio fuel Furnace]],1,0)</f>
        <v>0</v>
      </c>
      <c r="AZ152" s="64">
        <f>IF($H152=Table5[[#Headers],[Industrial Bio fuel Cement/Lime Kiln]],1,0)</f>
        <v>0</v>
      </c>
      <c r="BA152" s="64">
        <f>IF($H152=Table5[[#Headers],[Industrial Bio fuel Dryer]],1,0)</f>
        <v>0</v>
      </c>
      <c r="BB152" s="64">
        <f>IF($H152=Table5[[#Headers],[Industrial Bio fuel Other Kiln]],1,0)</f>
        <v>0</v>
      </c>
      <c r="BC152" s="64">
        <f>IF($H152=Table5[[#Headers],[Industrial Bio fuel Oven]],1,0)</f>
        <v>0</v>
      </c>
      <c r="BD152" s="64">
        <f>IF($H152=Table5[[#Headers],[Industrial Solid Fuels Boiler]],1,0)</f>
        <v>0</v>
      </c>
      <c r="BE152" s="64">
        <f>IF($H152=Table5[[#Headers],[Industrial Solid Fuels CHP]],1,0)</f>
        <v>0</v>
      </c>
      <c r="BF152" s="64">
        <f>IF($H152=Table5[[#Headers],[Industrial Solid Fuels Furnace]],1,0)</f>
        <v>0</v>
      </c>
      <c r="BG152" s="64">
        <f>IF($H152=Table5[[#Headers],[Industrial Solid Fuels Cement/Lime Kiln]],1,0)</f>
        <v>0</v>
      </c>
      <c r="BH152" s="64">
        <f>IF($H152=Table5[[#Headers],[Industrial Solid Fuels Dryer]],1,0)</f>
        <v>0</v>
      </c>
      <c r="BI152" s="64">
        <f>IF($H152=Table5[[#Headers],[Industrial Solid Fuels Other Kiln]],1,0)</f>
        <v>0</v>
      </c>
      <c r="BJ152" s="64">
        <f>IF($H152=Table5[[#Headers],[Industrial Solid Fuels Oven]],1,0)</f>
        <v>0</v>
      </c>
      <c r="BK152" s="64">
        <f>IF($H152=Table5[[#Headers],[Industrial Oil Boiler]],1,0)</f>
        <v>0</v>
      </c>
      <c r="BL152" s="64">
        <f>IF($H152=Table5[[#Headers],[Industrial Oil CHP]],1,0)</f>
        <v>0</v>
      </c>
      <c r="BM152" s="64">
        <f>IF($H152=Table5[[#Headers],[Industrial Oil Furnace]],1,0)</f>
        <v>0</v>
      </c>
      <c r="BN152" s="64">
        <f>IF($H152=Table5[[#Headers],[Industrial Oil Cement/Lime Kiln]],1,0)</f>
        <v>0</v>
      </c>
      <c r="BO152" s="64">
        <f>IF($H152=Table5[[#Headers],[Industrial Oil Dryer]],1,0)</f>
        <v>0</v>
      </c>
      <c r="BP152" s="64">
        <f>IF($H152=Table5[[#Headers],[Industrial Oil Other Kiln]],1,0)</f>
        <v>1</v>
      </c>
      <c r="BQ152" s="64">
        <f>IF($H152=Table5[[#Headers],[Industrial Oil Oven]],1,0)</f>
        <v>0</v>
      </c>
      <c r="BR152" s="64">
        <f>IF($H152=Table5[[#Headers],[Industrial Gas Boiler]],1,0)</f>
        <v>0</v>
      </c>
      <c r="BS152" s="64">
        <f>IF($H152=Table5[[#Headers],[Industrial Gas CHP]],1,0)</f>
        <v>0</v>
      </c>
      <c r="BT152" s="64">
        <f>IF($H152=Table5[[#Headers],[Industrial Gas Furnace]],1,0)</f>
        <v>0</v>
      </c>
      <c r="BU152" s="64">
        <f>IF($H152=Table5[[#Headers],[Industrial Gas Cement/Lime Kiln]],1,0)</f>
        <v>0</v>
      </c>
      <c r="BV152" s="64">
        <f>IF($H152=Table5[[#Headers],[Industrial Gas Dryer]],1,0)</f>
        <v>0</v>
      </c>
      <c r="BW152" s="64">
        <f>IF($H152=Table5[[#Headers],[Industrial Gas Other Kiln]],1,0)</f>
        <v>0</v>
      </c>
      <c r="BX152" s="64">
        <f>IF($H152=Table5[[#Headers],[Industrial Gas Oven]],1,0)</f>
        <v>0</v>
      </c>
      <c r="BZ152" s="39"/>
    </row>
    <row r="153" spans="2:78" x14ac:dyDescent="0.25">
      <c r="B153">
        <v>429</v>
      </c>
      <c r="C153" t="s">
        <v>453</v>
      </c>
      <c r="D153" t="s">
        <v>587</v>
      </c>
      <c r="E153" t="s">
        <v>583</v>
      </c>
      <c r="H153" t="s">
        <v>534</v>
      </c>
      <c r="I153" t="s">
        <v>535</v>
      </c>
      <c r="J153" s="64">
        <v>0.11522100980463888</v>
      </c>
      <c r="K153" s="64">
        <v>0</v>
      </c>
      <c r="L153" s="64">
        <v>0</v>
      </c>
      <c r="M153" s="64">
        <v>0</v>
      </c>
      <c r="N153" s="64">
        <v>0</v>
      </c>
      <c r="O153" s="64">
        <v>0.3495740805177735</v>
      </c>
      <c r="P153" s="64">
        <v>1</v>
      </c>
      <c r="Q153" s="64">
        <v>1</v>
      </c>
      <c r="R153" s="64">
        <v>0</v>
      </c>
      <c r="S153" s="64">
        <v>0.125</v>
      </c>
      <c r="T153" s="64">
        <v>0</v>
      </c>
      <c r="U153" s="64">
        <v>0</v>
      </c>
      <c r="V153" s="64">
        <v>0</v>
      </c>
      <c r="W153" s="64">
        <v>0</v>
      </c>
      <c r="X153" s="64">
        <v>0</v>
      </c>
      <c r="Y153" s="64">
        <v>0</v>
      </c>
      <c r="Z153" s="64">
        <v>0</v>
      </c>
      <c r="AA153" s="64">
        <v>0</v>
      </c>
      <c r="AB153" s="64">
        <v>0</v>
      </c>
      <c r="AC153" s="64">
        <v>0</v>
      </c>
      <c r="AD153" s="64">
        <v>0</v>
      </c>
      <c r="AE153" s="64">
        <v>0</v>
      </c>
      <c r="AF153" s="64">
        <v>0</v>
      </c>
      <c r="AG153" s="64">
        <v>0</v>
      </c>
      <c r="AH153" s="64">
        <v>0</v>
      </c>
      <c r="AI153" s="64">
        <f>IF($H153=Table5[[#Headers],[Industrial Bio waste Boiler]],1,0)</f>
        <v>0</v>
      </c>
      <c r="AJ153" s="64">
        <f>IF($H153=Table5[[#Headers],[Industrial Bio waste CHP]],1,0)</f>
        <v>0</v>
      </c>
      <c r="AK153" s="64">
        <f>IF($H153=Table5[[#Headers],[Industrial Bio waste Furnace]],1,0)</f>
        <v>0</v>
      </c>
      <c r="AL153" s="64">
        <f>IF($H153=Table5[[#Headers],[Industrial Bio waste Cement/Lime Kiln]],1,0)</f>
        <v>0</v>
      </c>
      <c r="AM153" s="64">
        <f>IF($H153=Table5[[#Headers],[Industrial Bio waste Dryer]],1,0)</f>
        <v>0</v>
      </c>
      <c r="AN153" s="64">
        <f>IF($H153=Table5[[#Headers],[Industrial Bio waste Other Kiln]],1,0)</f>
        <v>0</v>
      </c>
      <c r="AO153" s="64">
        <f>IF($H153=Table5[[#Headers],[Industrial Bio waste Oven]],1,0)</f>
        <v>0</v>
      </c>
      <c r="AP153" s="64">
        <f>IF($H153=Table5[[#Headers],[Industrial Non-bio waste Boiler]],1,0)</f>
        <v>0</v>
      </c>
      <c r="AQ153" s="64">
        <f>IF($H153=Table5[[#Headers],[Industrial Non-bio waste CHP]],1,0)</f>
        <v>0</v>
      </c>
      <c r="AR153" s="64">
        <f>IF($H153=Table5[[#Headers],[Industrial Non-bio waste Furnace]],1,0)</f>
        <v>0</v>
      </c>
      <c r="AS153" s="64">
        <f>IF($H153=Table5[[#Headers],[Industrial Non-bio waste Cement/Lime Kiln]],1,0)</f>
        <v>0</v>
      </c>
      <c r="AT153" s="64">
        <f>IF($H153=Table5[[#Headers],[Industrial Non-bio waste Dryer]],1,0)</f>
        <v>0</v>
      </c>
      <c r="AU153" s="64">
        <f>IF($H153=Table5[[#Headers],[Industrial Non-bio waste Other Kiln]],1,0)</f>
        <v>0</v>
      </c>
      <c r="AV153" s="64">
        <f>IF($H153=Table5[[#Headers],[Industrial Non-bio waste Oven]],1,0)</f>
        <v>0</v>
      </c>
      <c r="AW153" s="64">
        <f>IF($H153=Table5[[#Headers],[Industrial Bio fuel Boiler]],1,0)</f>
        <v>0</v>
      </c>
      <c r="AX153" s="64">
        <f>IF($H153=Table5[[#Headers],[Industrial Bio fuel CHP]],1,0)</f>
        <v>0</v>
      </c>
      <c r="AY153" s="64">
        <f>IF($H153=Table5[[#Headers],[Industrial Bio fuel Furnace]],1,0)</f>
        <v>0</v>
      </c>
      <c r="AZ153" s="64">
        <f>IF($H153=Table5[[#Headers],[Industrial Bio fuel Cement/Lime Kiln]],1,0)</f>
        <v>0</v>
      </c>
      <c r="BA153" s="64">
        <f>IF($H153=Table5[[#Headers],[Industrial Bio fuel Dryer]],1,0)</f>
        <v>0</v>
      </c>
      <c r="BB153" s="64">
        <f>IF($H153=Table5[[#Headers],[Industrial Bio fuel Other Kiln]],1,0)</f>
        <v>0</v>
      </c>
      <c r="BC153" s="64">
        <f>IF($H153=Table5[[#Headers],[Industrial Bio fuel Oven]],1,0)</f>
        <v>0</v>
      </c>
      <c r="BD153" s="64">
        <f>IF($H153=Table5[[#Headers],[Industrial Solid Fuels Boiler]],1,0)</f>
        <v>0</v>
      </c>
      <c r="BE153" s="64">
        <f>IF($H153=Table5[[#Headers],[Industrial Solid Fuels CHP]],1,0)</f>
        <v>0</v>
      </c>
      <c r="BF153" s="64">
        <f>IF($H153=Table5[[#Headers],[Industrial Solid Fuels Furnace]],1,0)</f>
        <v>0</v>
      </c>
      <c r="BG153" s="64">
        <f>IF($H153=Table5[[#Headers],[Industrial Solid Fuels Cement/Lime Kiln]],1,0)</f>
        <v>0</v>
      </c>
      <c r="BH153" s="64">
        <f>IF($H153=Table5[[#Headers],[Industrial Solid Fuels Dryer]],1,0)</f>
        <v>0</v>
      </c>
      <c r="BI153" s="64">
        <f>IF($H153=Table5[[#Headers],[Industrial Solid Fuels Other Kiln]],1,0)</f>
        <v>0</v>
      </c>
      <c r="BJ153" s="64">
        <f>IF($H153=Table5[[#Headers],[Industrial Solid Fuels Oven]],1,0)</f>
        <v>0</v>
      </c>
      <c r="BK153" s="64">
        <f>IF($H153=Table5[[#Headers],[Industrial Oil Boiler]],1,0)</f>
        <v>1</v>
      </c>
      <c r="BL153" s="64">
        <f>IF($H153=Table5[[#Headers],[Industrial Oil CHP]],1,0)</f>
        <v>0</v>
      </c>
      <c r="BM153" s="64">
        <f>IF($H153=Table5[[#Headers],[Industrial Oil Furnace]],1,0)</f>
        <v>0</v>
      </c>
      <c r="BN153" s="64">
        <f>IF($H153=Table5[[#Headers],[Industrial Oil Cement/Lime Kiln]],1,0)</f>
        <v>0</v>
      </c>
      <c r="BO153" s="64">
        <f>IF($H153=Table5[[#Headers],[Industrial Oil Dryer]],1,0)</f>
        <v>0</v>
      </c>
      <c r="BP153" s="64">
        <f>IF($H153=Table5[[#Headers],[Industrial Oil Other Kiln]],1,0)</f>
        <v>0</v>
      </c>
      <c r="BQ153" s="64">
        <f>IF($H153=Table5[[#Headers],[Industrial Oil Oven]],1,0)</f>
        <v>0</v>
      </c>
      <c r="BR153" s="64">
        <f>IF($H153=Table5[[#Headers],[Industrial Gas Boiler]],1,0)</f>
        <v>0</v>
      </c>
      <c r="BS153" s="64">
        <f>IF($H153=Table5[[#Headers],[Industrial Gas CHP]],1,0)</f>
        <v>0</v>
      </c>
      <c r="BT153" s="64">
        <f>IF($H153=Table5[[#Headers],[Industrial Gas Furnace]],1,0)</f>
        <v>0</v>
      </c>
      <c r="BU153" s="64">
        <f>IF($H153=Table5[[#Headers],[Industrial Gas Cement/Lime Kiln]],1,0)</f>
        <v>0</v>
      </c>
      <c r="BV153" s="64">
        <f>IF($H153=Table5[[#Headers],[Industrial Gas Dryer]],1,0)</f>
        <v>0</v>
      </c>
      <c r="BW153" s="64">
        <f>IF($H153=Table5[[#Headers],[Industrial Gas Other Kiln]],1,0)</f>
        <v>0</v>
      </c>
      <c r="BX153" s="64">
        <f>IF($H153=Table5[[#Headers],[Industrial Gas Oven]],1,0)</f>
        <v>0</v>
      </c>
      <c r="BZ153" s="39"/>
    </row>
    <row r="154" spans="2:78" x14ac:dyDescent="0.25">
      <c r="B154">
        <v>430</v>
      </c>
      <c r="C154" t="s">
        <v>453</v>
      </c>
      <c r="D154" t="s">
        <v>587</v>
      </c>
      <c r="E154" t="s">
        <v>583</v>
      </c>
      <c r="H154" t="s">
        <v>541</v>
      </c>
      <c r="I154" t="s">
        <v>535</v>
      </c>
      <c r="J154" s="64">
        <v>0.11522100980463888</v>
      </c>
      <c r="K154" s="64">
        <v>0</v>
      </c>
      <c r="L154" s="64">
        <v>0</v>
      </c>
      <c r="M154" s="64">
        <v>0</v>
      </c>
      <c r="N154" s="64">
        <v>0</v>
      </c>
      <c r="O154" s="64">
        <v>0</v>
      </c>
      <c r="P154" s="64">
        <v>0</v>
      </c>
      <c r="Q154" s="64">
        <v>0</v>
      </c>
      <c r="R154" s="64">
        <v>0</v>
      </c>
      <c r="S154" s="64">
        <v>0</v>
      </c>
      <c r="T154" s="64">
        <v>0</v>
      </c>
      <c r="U154" s="64">
        <v>0</v>
      </c>
      <c r="V154" s="64">
        <v>0</v>
      </c>
      <c r="W154" s="64">
        <v>0</v>
      </c>
      <c r="X154" s="64">
        <v>0</v>
      </c>
      <c r="Y154" s="64">
        <v>0</v>
      </c>
      <c r="Z154" s="64">
        <v>0</v>
      </c>
      <c r="AA154" s="64">
        <v>0.3495740805177735</v>
      </c>
      <c r="AB154" s="64">
        <v>1</v>
      </c>
      <c r="AC154" s="64">
        <v>0</v>
      </c>
      <c r="AD154" s="64">
        <v>0</v>
      </c>
      <c r="AE154" s="64">
        <v>0</v>
      </c>
      <c r="AF154" s="64">
        <v>0</v>
      </c>
      <c r="AG154" s="64">
        <v>0</v>
      </c>
      <c r="AH154" s="64">
        <v>0</v>
      </c>
      <c r="AI154" s="64">
        <f>IF($H154=Table5[[#Headers],[Industrial Bio waste Boiler]],1,0)</f>
        <v>0</v>
      </c>
      <c r="AJ154" s="64">
        <f>IF($H154=Table5[[#Headers],[Industrial Bio waste CHP]],1,0)</f>
        <v>0</v>
      </c>
      <c r="AK154" s="64">
        <f>IF($H154=Table5[[#Headers],[Industrial Bio waste Furnace]],1,0)</f>
        <v>0</v>
      </c>
      <c r="AL154" s="64">
        <f>IF($H154=Table5[[#Headers],[Industrial Bio waste Cement/Lime Kiln]],1,0)</f>
        <v>0</v>
      </c>
      <c r="AM154" s="64">
        <f>IF($H154=Table5[[#Headers],[Industrial Bio waste Dryer]],1,0)</f>
        <v>0</v>
      </c>
      <c r="AN154" s="64">
        <f>IF($H154=Table5[[#Headers],[Industrial Bio waste Other Kiln]],1,0)</f>
        <v>0</v>
      </c>
      <c r="AO154" s="64">
        <f>IF($H154=Table5[[#Headers],[Industrial Bio waste Oven]],1,0)</f>
        <v>0</v>
      </c>
      <c r="AP154" s="64">
        <f>IF($H154=Table5[[#Headers],[Industrial Non-bio waste Boiler]],1,0)</f>
        <v>0</v>
      </c>
      <c r="AQ154" s="64">
        <f>IF($H154=Table5[[#Headers],[Industrial Non-bio waste CHP]],1,0)</f>
        <v>0</v>
      </c>
      <c r="AR154" s="64">
        <f>IF($H154=Table5[[#Headers],[Industrial Non-bio waste Furnace]],1,0)</f>
        <v>0</v>
      </c>
      <c r="AS154" s="64">
        <f>IF($H154=Table5[[#Headers],[Industrial Non-bio waste Cement/Lime Kiln]],1,0)</f>
        <v>0</v>
      </c>
      <c r="AT154" s="64">
        <f>IF($H154=Table5[[#Headers],[Industrial Non-bio waste Dryer]],1,0)</f>
        <v>0</v>
      </c>
      <c r="AU154" s="64">
        <f>IF($H154=Table5[[#Headers],[Industrial Non-bio waste Other Kiln]],1,0)</f>
        <v>0</v>
      </c>
      <c r="AV154" s="64">
        <f>IF($H154=Table5[[#Headers],[Industrial Non-bio waste Oven]],1,0)</f>
        <v>0</v>
      </c>
      <c r="AW154" s="64">
        <f>IF($H154=Table5[[#Headers],[Industrial Bio fuel Boiler]],1,0)</f>
        <v>0</v>
      </c>
      <c r="AX154" s="64">
        <f>IF($H154=Table5[[#Headers],[Industrial Bio fuel CHP]],1,0)</f>
        <v>0</v>
      </c>
      <c r="AY154" s="64">
        <f>IF($H154=Table5[[#Headers],[Industrial Bio fuel Furnace]],1,0)</f>
        <v>0</v>
      </c>
      <c r="AZ154" s="64">
        <f>IF($H154=Table5[[#Headers],[Industrial Bio fuel Cement/Lime Kiln]],1,0)</f>
        <v>0</v>
      </c>
      <c r="BA154" s="64">
        <f>IF($H154=Table5[[#Headers],[Industrial Bio fuel Dryer]],1,0)</f>
        <v>0</v>
      </c>
      <c r="BB154" s="64">
        <f>IF($H154=Table5[[#Headers],[Industrial Bio fuel Other Kiln]],1,0)</f>
        <v>0</v>
      </c>
      <c r="BC154" s="64">
        <f>IF($H154=Table5[[#Headers],[Industrial Bio fuel Oven]],1,0)</f>
        <v>0</v>
      </c>
      <c r="BD154" s="64">
        <f>IF($H154=Table5[[#Headers],[Industrial Solid Fuels Boiler]],1,0)</f>
        <v>0</v>
      </c>
      <c r="BE154" s="64">
        <f>IF($H154=Table5[[#Headers],[Industrial Solid Fuels CHP]],1,0)</f>
        <v>0</v>
      </c>
      <c r="BF154" s="64">
        <f>IF($H154=Table5[[#Headers],[Industrial Solid Fuels Furnace]],1,0)</f>
        <v>0</v>
      </c>
      <c r="BG154" s="64">
        <f>IF($H154=Table5[[#Headers],[Industrial Solid Fuels Cement/Lime Kiln]],1,0)</f>
        <v>0</v>
      </c>
      <c r="BH154" s="64">
        <f>IF($H154=Table5[[#Headers],[Industrial Solid Fuels Dryer]],1,0)</f>
        <v>0</v>
      </c>
      <c r="BI154" s="64">
        <f>IF($H154=Table5[[#Headers],[Industrial Solid Fuels Other Kiln]],1,0)</f>
        <v>0</v>
      </c>
      <c r="BJ154" s="64">
        <f>IF($H154=Table5[[#Headers],[Industrial Solid Fuels Oven]],1,0)</f>
        <v>0</v>
      </c>
      <c r="BK154" s="64">
        <f>IF($H154=Table5[[#Headers],[Industrial Oil Boiler]],1,0)</f>
        <v>0</v>
      </c>
      <c r="BL154" s="64">
        <f>IF($H154=Table5[[#Headers],[Industrial Oil CHP]],1,0)</f>
        <v>0</v>
      </c>
      <c r="BM154" s="64">
        <f>IF($H154=Table5[[#Headers],[Industrial Oil Furnace]],1,0)</f>
        <v>0</v>
      </c>
      <c r="BN154" s="64">
        <f>IF($H154=Table5[[#Headers],[Industrial Oil Cement/Lime Kiln]],1,0)</f>
        <v>0</v>
      </c>
      <c r="BO154" s="64">
        <f>IF($H154=Table5[[#Headers],[Industrial Oil Dryer]],1,0)</f>
        <v>1</v>
      </c>
      <c r="BP154" s="64">
        <f>IF($H154=Table5[[#Headers],[Industrial Oil Other Kiln]],1,0)</f>
        <v>0</v>
      </c>
      <c r="BQ154" s="64">
        <f>IF($H154=Table5[[#Headers],[Industrial Oil Oven]],1,0)</f>
        <v>0</v>
      </c>
      <c r="BR154" s="64">
        <f>IF($H154=Table5[[#Headers],[Industrial Gas Boiler]],1,0)</f>
        <v>0</v>
      </c>
      <c r="BS154" s="64">
        <f>IF($H154=Table5[[#Headers],[Industrial Gas CHP]],1,0)</f>
        <v>0</v>
      </c>
      <c r="BT154" s="64">
        <f>IF($H154=Table5[[#Headers],[Industrial Gas Furnace]],1,0)</f>
        <v>0</v>
      </c>
      <c r="BU154" s="64">
        <f>IF($H154=Table5[[#Headers],[Industrial Gas Cement/Lime Kiln]],1,0)</f>
        <v>0</v>
      </c>
      <c r="BV154" s="64">
        <f>IF($H154=Table5[[#Headers],[Industrial Gas Dryer]],1,0)</f>
        <v>0</v>
      </c>
      <c r="BW154" s="64">
        <f>IF($H154=Table5[[#Headers],[Industrial Gas Other Kiln]],1,0)</f>
        <v>0</v>
      </c>
      <c r="BX154" s="64">
        <f>IF($H154=Table5[[#Headers],[Industrial Gas Oven]],1,0)</f>
        <v>0</v>
      </c>
      <c r="BZ154" s="39"/>
    </row>
    <row r="155" spans="2:78" x14ac:dyDescent="0.25">
      <c r="B155">
        <v>431</v>
      </c>
      <c r="C155" t="s">
        <v>453</v>
      </c>
      <c r="D155" t="s">
        <v>588</v>
      </c>
      <c r="E155" t="s">
        <v>583</v>
      </c>
      <c r="H155" t="s">
        <v>534</v>
      </c>
      <c r="I155" t="s">
        <v>535</v>
      </c>
      <c r="J155" s="64">
        <v>3.92366413622275</v>
      </c>
      <c r="K155" s="64">
        <v>0</v>
      </c>
      <c r="L155" s="64">
        <v>0</v>
      </c>
      <c r="M155" s="64">
        <v>0</v>
      </c>
      <c r="N155" s="64">
        <v>0</v>
      </c>
      <c r="O155" s="64">
        <v>0.3495740805177735</v>
      </c>
      <c r="P155" s="64">
        <v>1</v>
      </c>
      <c r="Q155" s="64">
        <v>1</v>
      </c>
      <c r="R155" s="64">
        <v>0.3</v>
      </c>
      <c r="S155" s="64">
        <v>0.125</v>
      </c>
      <c r="T155" s="64">
        <v>0</v>
      </c>
      <c r="U155" s="64">
        <v>0</v>
      </c>
      <c r="V155" s="64">
        <v>0</v>
      </c>
      <c r="W155" s="64">
        <v>0</v>
      </c>
      <c r="X155" s="64">
        <v>0</v>
      </c>
      <c r="Y155" s="64">
        <v>0</v>
      </c>
      <c r="Z155" s="64">
        <v>0</v>
      </c>
      <c r="AA155" s="64">
        <v>0</v>
      </c>
      <c r="AB155" s="64">
        <v>0</v>
      </c>
      <c r="AC155" s="64">
        <v>0</v>
      </c>
      <c r="AD155" s="64">
        <v>0</v>
      </c>
      <c r="AE155" s="64">
        <v>0</v>
      </c>
      <c r="AF155" s="64">
        <v>0</v>
      </c>
      <c r="AG155" s="64">
        <v>0</v>
      </c>
      <c r="AH155" s="64">
        <v>0</v>
      </c>
      <c r="AI155" s="64">
        <f>IF($H155=Table5[[#Headers],[Industrial Bio waste Boiler]],1,0)</f>
        <v>0</v>
      </c>
      <c r="AJ155" s="64">
        <f>IF($H155=Table5[[#Headers],[Industrial Bio waste CHP]],1,0)</f>
        <v>0</v>
      </c>
      <c r="AK155" s="64">
        <f>IF($H155=Table5[[#Headers],[Industrial Bio waste Furnace]],1,0)</f>
        <v>0</v>
      </c>
      <c r="AL155" s="64">
        <f>IF($H155=Table5[[#Headers],[Industrial Bio waste Cement/Lime Kiln]],1,0)</f>
        <v>0</v>
      </c>
      <c r="AM155" s="64">
        <f>IF($H155=Table5[[#Headers],[Industrial Bio waste Dryer]],1,0)</f>
        <v>0</v>
      </c>
      <c r="AN155" s="64">
        <f>IF($H155=Table5[[#Headers],[Industrial Bio waste Other Kiln]],1,0)</f>
        <v>0</v>
      </c>
      <c r="AO155" s="64">
        <f>IF($H155=Table5[[#Headers],[Industrial Bio waste Oven]],1,0)</f>
        <v>0</v>
      </c>
      <c r="AP155" s="64">
        <f>IF($H155=Table5[[#Headers],[Industrial Non-bio waste Boiler]],1,0)</f>
        <v>0</v>
      </c>
      <c r="AQ155" s="64">
        <f>IF($H155=Table5[[#Headers],[Industrial Non-bio waste CHP]],1,0)</f>
        <v>0</v>
      </c>
      <c r="AR155" s="64">
        <f>IF($H155=Table5[[#Headers],[Industrial Non-bio waste Furnace]],1,0)</f>
        <v>0</v>
      </c>
      <c r="AS155" s="64">
        <f>IF($H155=Table5[[#Headers],[Industrial Non-bio waste Cement/Lime Kiln]],1,0)</f>
        <v>0</v>
      </c>
      <c r="AT155" s="64">
        <f>IF($H155=Table5[[#Headers],[Industrial Non-bio waste Dryer]],1,0)</f>
        <v>0</v>
      </c>
      <c r="AU155" s="64">
        <f>IF($H155=Table5[[#Headers],[Industrial Non-bio waste Other Kiln]],1,0)</f>
        <v>0</v>
      </c>
      <c r="AV155" s="64">
        <f>IF($H155=Table5[[#Headers],[Industrial Non-bio waste Oven]],1,0)</f>
        <v>0</v>
      </c>
      <c r="AW155" s="64">
        <f>IF($H155=Table5[[#Headers],[Industrial Bio fuel Boiler]],1,0)</f>
        <v>0</v>
      </c>
      <c r="AX155" s="64">
        <f>IF($H155=Table5[[#Headers],[Industrial Bio fuel CHP]],1,0)</f>
        <v>0</v>
      </c>
      <c r="AY155" s="64">
        <f>IF($H155=Table5[[#Headers],[Industrial Bio fuel Furnace]],1,0)</f>
        <v>0</v>
      </c>
      <c r="AZ155" s="64">
        <f>IF($H155=Table5[[#Headers],[Industrial Bio fuel Cement/Lime Kiln]],1,0)</f>
        <v>0</v>
      </c>
      <c r="BA155" s="64">
        <f>IF($H155=Table5[[#Headers],[Industrial Bio fuel Dryer]],1,0)</f>
        <v>0</v>
      </c>
      <c r="BB155" s="64">
        <f>IF($H155=Table5[[#Headers],[Industrial Bio fuel Other Kiln]],1,0)</f>
        <v>0</v>
      </c>
      <c r="BC155" s="64">
        <f>IF($H155=Table5[[#Headers],[Industrial Bio fuel Oven]],1,0)</f>
        <v>0</v>
      </c>
      <c r="BD155" s="64">
        <f>IF($H155=Table5[[#Headers],[Industrial Solid Fuels Boiler]],1,0)</f>
        <v>0</v>
      </c>
      <c r="BE155" s="64">
        <f>IF($H155=Table5[[#Headers],[Industrial Solid Fuels CHP]],1,0)</f>
        <v>0</v>
      </c>
      <c r="BF155" s="64">
        <f>IF($H155=Table5[[#Headers],[Industrial Solid Fuels Furnace]],1,0)</f>
        <v>0</v>
      </c>
      <c r="BG155" s="64">
        <f>IF($H155=Table5[[#Headers],[Industrial Solid Fuels Cement/Lime Kiln]],1,0)</f>
        <v>0</v>
      </c>
      <c r="BH155" s="64">
        <f>IF($H155=Table5[[#Headers],[Industrial Solid Fuels Dryer]],1,0)</f>
        <v>0</v>
      </c>
      <c r="BI155" s="64">
        <f>IF($H155=Table5[[#Headers],[Industrial Solid Fuels Other Kiln]],1,0)</f>
        <v>0</v>
      </c>
      <c r="BJ155" s="64">
        <f>IF($H155=Table5[[#Headers],[Industrial Solid Fuels Oven]],1,0)</f>
        <v>0</v>
      </c>
      <c r="BK155" s="64">
        <f>IF($H155=Table5[[#Headers],[Industrial Oil Boiler]],1,0)</f>
        <v>1</v>
      </c>
      <c r="BL155" s="64">
        <f>IF($H155=Table5[[#Headers],[Industrial Oil CHP]],1,0)</f>
        <v>0</v>
      </c>
      <c r="BM155" s="64">
        <f>IF($H155=Table5[[#Headers],[Industrial Oil Furnace]],1,0)</f>
        <v>0</v>
      </c>
      <c r="BN155" s="64">
        <f>IF($H155=Table5[[#Headers],[Industrial Oil Cement/Lime Kiln]],1,0)</f>
        <v>0</v>
      </c>
      <c r="BO155" s="64">
        <f>IF($H155=Table5[[#Headers],[Industrial Oil Dryer]],1,0)</f>
        <v>0</v>
      </c>
      <c r="BP155" s="64">
        <f>IF($H155=Table5[[#Headers],[Industrial Oil Other Kiln]],1,0)</f>
        <v>0</v>
      </c>
      <c r="BQ155" s="64">
        <f>IF($H155=Table5[[#Headers],[Industrial Oil Oven]],1,0)</f>
        <v>0</v>
      </c>
      <c r="BR155" s="64">
        <f>IF($H155=Table5[[#Headers],[Industrial Gas Boiler]],1,0)</f>
        <v>0</v>
      </c>
      <c r="BS155" s="64">
        <f>IF($H155=Table5[[#Headers],[Industrial Gas CHP]],1,0)</f>
        <v>0</v>
      </c>
      <c r="BT155" s="64">
        <f>IF($H155=Table5[[#Headers],[Industrial Gas Furnace]],1,0)</f>
        <v>0</v>
      </c>
      <c r="BU155" s="64">
        <f>IF($H155=Table5[[#Headers],[Industrial Gas Cement/Lime Kiln]],1,0)</f>
        <v>0</v>
      </c>
      <c r="BV155" s="64">
        <f>IF($H155=Table5[[#Headers],[Industrial Gas Dryer]],1,0)</f>
        <v>0</v>
      </c>
      <c r="BW155" s="64">
        <f>IF($H155=Table5[[#Headers],[Industrial Gas Other Kiln]],1,0)</f>
        <v>0</v>
      </c>
      <c r="BX155" s="64">
        <f>IF($H155=Table5[[#Headers],[Industrial Gas Oven]],1,0)</f>
        <v>0</v>
      </c>
      <c r="BZ155" s="39"/>
    </row>
    <row r="156" spans="2:78" x14ac:dyDescent="0.25">
      <c r="B156">
        <v>432</v>
      </c>
      <c r="C156" t="s">
        <v>453</v>
      </c>
      <c r="D156" t="s">
        <v>588</v>
      </c>
      <c r="E156" t="s">
        <v>583</v>
      </c>
      <c r="H156" t="s">
        <v>539</v>
      </c>
      <c r="I156" t="s">
        <v>535</v>
      </c>
      <c r="J156" s="64">
        <v>1.961832068111375</v>
      </c>
      <c r="K156" s="64">
        <v>0</v>
      </c>
      <c r="L156" s="64">
        <v>0</v>
      </c>
      <c r="M156" s="64">
        <v>0</v>
      </c>
      <c r="N156" s="64">
        <v>0</v>
      </c>
      <c r="O156" s="64">
        <v>0</v>
      </c>
      <c r="P156" s="64">
        <v>0</v>
      </c>
      <c r="Q156" s="64">
        <v>0</v>
      </c>
      <c r="R156" s="64">
        <v>0</v>
      </c>
      <c r="S156" s="64">
        <v>0</v>
      </c>
      <c r="T156" s="64">
        <v>0.3495740805177735</v>
      </c>
      <c r="U156" s="64">
        <v>1</v>
      </c>
      <c r="V156" s="64">
        <v>1</v>
      </c>
      <c r="W156" s="64">
        <v>0</v>
      </c>
      <c r="X156" s="64">
        <v>0</v>
      </c>
      <c r="Y156" s="64">
        <v>0</v>
      </c>
      <c r="Z156" s="64">
        <v>0</v>
      </c>
      <c r="AA156" s="64">
        <v>0</v>
      </c>
      <c r="AB156" s="64">
        <v>0</v>
      </c>
      <c r="AC156" s="64">
        <v>0</v>
      </c>
      <c r="AD156" s="64">
        <v>0</v>
      </c>
      <c r="AE156" s="64">
        <v>0</v>
      </c>
      <c r="AF156" s="64">
        <v>0</v>
      </c>
      <c r="AG156" s="64">
        <v>0</v>
      </c>
      <c r="AH156" s="64">
        <v>0</v>
      </c>
      <c r="AI156" s="64">
        <f>IF($H156=Table5[[#Headers],[Industrial Bio waste Boiler]],1,0)</f>
        <v>0</v>
      </c>
      <c r="AJ156" s="64">
        <f>IF($H156=Table5[[#Headers],[Industrial Bio waste CHP]],1,0)</f>
        <v>0</v>
      </c>
      <c r="AK156" s="64">
        <f>IF($H156=Table5[[#Headers],[Industrial Bio waste Furnace]],1,0)</f>
        <v>0</v>
      </c>
      <c r="AL156" s="64">
        <f>IF($H156=Table5[[#Headers],[Industrial Bio waste Cement/Lime Kiln]],1,0)</f>
        <v>0</v>
      </c>
      <c r="AM156" s="64">
        <f>IF($H156=Table5[[#Headers],[Industrial Bio waste Dryer]],1,0)</f>
        <v>0</v>
      </c>
      <c r="AN156" s="64">
        <f>IF($H156=Table5[[#Headers],[Industrial Bio waste Other Kiln]],1,0)</f>
        <v>0</v>
      </c>
      <c r="AO156" s="64">
        <f>IF($H156=Table5[[#Headers],[Industrial Bio waste Oven]],1,0)</f>
        <v>0</v>
      </c>
      <c r="AP156" s="64">
        <f>IF($H156=Table5[[#Headers],[Industrial Non-bio waste Boiler]],1,0)</f>
        <v>0</v>
      </c>
      <c r="AQ156" s="64">
        <f>IF($H156=Table5[[#Headers],[Industrial Non-bio waste CHP]],1,0)</f>
        <v>0</v>
      </c>
      <c r="AR156" s="64">
        <f>IF($H156=Table5[[#Headers],[Industrial Non-bio waste Furnace]],1,0)</f>
        <v>0</v>
      </c>
      <c r="AS156" s="64">
        <f>IF($H156=Table5[[#Headers],[Industrial Non-bio waste Cement/Lime Kiln]],1,0)</f>
        <v>0</v>
      </c>
      <c r="AT156" s="64">
        <f>IF($H156=Table5[[#Headers],[Industrial Non-bio waste Dryer]],1,0)</f>
        <v>0</v>
      </c>
      <c r="AU156" s="64">
        <f>IF($H156=Table5[[#Headers],[Industrial Non-bio waste Other Kiln]],1,0)</f>
        <v>0</v>
      </c>
      <c r="AV156" s="64">
        <f>IF($H156=Table5[[#Headers],[Industrial Non-bio waste Oven]],1,0)</f>
        <v>0</v>
      </c>
      <c r="AW156" s="64">
        <f>IF($H156=Table5[[#Headers],[Industrial Bio fuel Boiler]],1,0)</f>
        <v>0</v>
      </c>
      <c r="AX156" s="64">
        <f>IF($H156=Table5[[#Headers],[Industrial Bio fuel CHP]],1,0)</f>
        <v>0</v>
      </c>
      <c r="AY156" s="64">
        <f>IF($H156=Table5[[#Headers],[Industrial Bio fuel Furnace]],1,0)</f>
        <v>0</v>
      </c>
      <c r="AZ156" s="64">
        <f>IF($H156=Table5[[#Headers],[Industrial Bio fuel Cement/Lime Kiln]],1,0)</f>
        <v>0</v>
      </c>
      <c r="BA156" s="64">
        <f>IF($H156=Table5[[#Headers],[Industrial Bio fuel Dryer]],1,0)</f>
        <v>0</v>
      </c>
      <c r="BB156" s="64">
        <f>IF($H156=Table5[[#Headers],[Industrial Bio fuel Other Kiln]],1,0)</f>
        <v>0</v>
      </c>
      <c r="BC156" s="64">
        <f>IF($H156=Table5[[#Headers],[Industrial Bio fuel Oven]],1,0)</f>
        <v>0</v>
      </c>
      <c r="BD156" s="64">
        <f>IF($H156=Table5[[#Headers],[Industrial Solid Fuels Boiler]],1,0)</f>
        <v>0</v>
      </c>
      <c r="BE156" s="64">
        <f>IF($H156=Table5[[#Headers],[Industrial Solid Fuels CHP]],1,0)</f>
        <v>0</v>
      </c>
      <c r="BF156" s="64">
        <f>IF($H156=Table5[[#Headers],[Industrial Solid Fuels Furnace]],1,0)</f>
        <v>0</v>
      </c>
      <c r="BG156" s="64">
        <f>IF($H156=Table5[[#Headers],[Industrial Solid Fuels Cement/Lime Kiln]],1,0)</f>
        <v>0</v>
      </c>
      <c r="BH156" s="64">
        <f>IF($H156=Table5[[#Headers],[Industrial Solid Fuels Dryer]],1,0)</f>
        <v>0</v>
      </c>
      <c r="BI156" s="64">
        <f>IF($H156=Table5[[#Headers],[Industrial Solid Fuels Other Kiln]],1,0)</f>
        <v>0</v>
      </c>
      <c r="BJ156" s="64">
        <f>IF($H156=Table5[[#Headers],[Industrial Solid Fuels Oven]],1,0)</f>
        <v>0</v>
      </c>
      <c r="BK156" s="64">
        <f>IF($H156=Table5[[#Headers],[Industrial Oil Boiler]],1,0)</f>
        <v>0</v>
      </c>
      <c r="BL156" s="64">
        <f>IF($H156=Table5[[#Headers],[Industrial Oil CHP]],1,0)</f>
        <v>1</v>
      </c>
      <c r="BM156" s="64">
        <f>IF($H156=Table5[[#Headers],[Industrial Oil Furnace]],1,0)</f>
        <v>0</v>
      </c>
      <c r="BN156" s="64">
        <f>IF($H156=Table5[[#Headers],[Industrial Oil Cement/Lime Kiln]],1,0)</f>
        <v>0</v>
      </c>
      <c r="BO156" s="64">
        <f>IF($H156=Table5[[#Headers],[Industrial Oil Dryer]],1,0)</f>
        <v>0</v>
      </c>
      <c r="BP156" s="64">
        <f>IF($H156=Table5[[#Headers],[Industrial Oil Other Kiln]],1,0)</f>
        <v>0</v>
      </c>
      <c r="BQ156" s="64">
        <f>IF($H156=Table5[[#Headers],[Industrial Oil Oven]],1,0)</f>
        <v>0</v>
      </c>
      <c r="BR156" s="64">
        <f>IF($H156=Table5[[#Headers],[Industrial Gas Boiler]],1,0)</f>
        <v>0</v>
      </c>
      <c r="BS156" s="64">
        <f>IF($H156=Table5[[#Headers],[Industrial Gas CHP]],1,0)</f>
        <v>0</v>
      </c>
      <c r="BT156" s="64">
        <f>IF($H156=Table5[[#Headers],[Industrial Gas Furnace]],1,0)</f>
        <v>0</v>
      </c>
      <c r="BU156" s="64">
        <f>IF($H156=Table5[[#Headers],[Industrial Gas Cement/Lime Kiln]],1,0)</f>
        <v>0</v>
      </c>
      <c r="BV156" s="64">
        <f>IF($H156=Table5[[#Headers],[Industrial Gas Dryer]],1,0)</f>
        <v>0</v>
      </c>
      <c r="BW156" s="64">
        <f>IF($H156=Table5[[#Headers],[Industrial Gas Other Kiln]],1,0)</f>
        <v>0</v>
      </c>
      <c r="BX156" s="64">
        <f>IF($H156=Table5[[#Headers],[Industrial Gas Oven]],1,0)</f>
        <v>0</v>
      </c>
      <c r="BZ156" s="39"/>
    </row>
    <row r="157" spans="2:78" x14ac:dyDescent="0.25">
      <c r="B157">
        <v>433</v>
      </c>
      <c r="C157" t="s">
        <v>453</v>
      </c>
      <c r="D157" t="s">
        <v>588</v>
      </c>
      <c r="E157" t="s">
        <v>583</v>
      </c>
      <c r="H157" t="s">
        <v>548</v>
      </c>
      <c r="I157" t="s">
        <v>535</v>
      </c>
      <c r="J157" s="64">
        <v>0.9809160340556875</v>
      </c>
      <c r="K157" s="64">
        <v>0</v>
      </c>
      <c r="L157" s="64">
        <v>0</v>
      </c>
      <c r="M157" s="64">
        <v>0</v>
      </c>
      <c r="N157" s="64">
        <v>0</v>
      </c>
      <c r="O157" s="64">
        <v>0</v>
      </c>
      <c r="P157" s="64">
        <v>0</v>
      </c>
      <c r="Q157" s="64">
        <v>0</v>
      </c>
      <c r="R157" s="64">
        <v>0</v>
      </c>
      <c r="S157" s="64">
        <v>0</v>
      </c>
      <c r="T157" s="64">
        <v>0</v>
      </c>
      <c r="U157" s="64">
        <v>0</v>
      </c>
      <c r="V157" s="64">
        <v>0</v>
      </c>
      <c r="W157" s="64">
        <v>0.3495740805177735</v>
      </c>
      <c r="X157" s="64">
        <v>1</v>
      </c>
      <c r="Y157" s="64">
        <v>0</v>
      </c>
      <c r="Z157" s="64">
        <v>0</v>
      </c>
      <c r="AA157" s="64">
        <v>0</v>
      </c>
      <c r="AB157" s="64">
        <v>0</v>
      </c>
      <c r="AC157" s="64">
        <v>0</v>
      </c>
      <c r="AD157" s="64">
        <v>0</v>
      </c>
      <c r="AE157" s="64">
        <v>0</v>
      </c>
      <c r="AF157" s="64">
        <v>0</v>
      </c>
      <c r="AG157" s="64">
        <v>0</v>
      </c>
      <c r="AH157" s="64">
        <v>0</v>
      </c>
      <c r="AI157" s="64">
        <f>IF($H157=Table5[[#Headers],[Industrial Bio waste Boiler]],1,0)</f>
        <v>0</v>
      </c>
      <c r="AJ157" s="64">
        <f>IF($H157=Table5[[#Headers],[Industrial Bio waste CHP]],1,0)</f>
        <v>0</v>
      </c>
      <c r="AK157" s="64">
        <f>IF($H157=Table5[[#Headers],[Industrial Bio waste Furnace]],1,0)</f>
        <v>0</v>
      </c>
      <c r="AL157" s="64">
        <f>IF($H157=Table5[[#Headers],[Industrial Bio waste Cement/Lime Kiln]],1,0)</f>
        <v>0</v>
      </c>
      <c r="AM157" s="64">
        <f>IF($H157=Table5[[#Headers],[Industrial Bio waste Dryer]],1,0)</f>
        <v>0</v>
      </c>
      <c r="AN157" s="64">
        <f>IF($H157=Table5[[#Headers],[Industrial Bio waste Other Kiln]],1,0)</f>
        <v>0</v>
      </c>
      <c r="AO157" s="64">
        <f>IF($H157=Table5[[#Headers],[Industrial Bio waste Oven]],1,0)</f>
        <v>0</v>
      </c>
      <c r="AP157" s="64">
        <f>IF($H157=Table5[[#Headers],[Industrial Non-bio waste Boiler]],1,0)</f>
        <v>0</v>
      </c>
      <c r="AQ157" s="64">
        <f>IF($H157=Table5[[#Headers],[Industrial Non-bio waste CHP]],1,0)</f>
        <v>0</v>
      </c>
      <c r="AR157" s="64">
        <f>IF($H157=Table5[[#Headers],[Industrial Non-bio waste Furnace]],1,0)</f>
        <v>0</v>
      </c>
      <c r="AS157" s="64">
        <f>IF($H157=Table5[[#Headers],[Industrial Non-bio waste Cement/Lime Kiln]],1,0)</f>
        <v>0</v>
      </c>
      <c r="AT157" s="64">
        <f>IF($H157=Table5[[#Headers],[Industrial Non-bio waste Dryer]],1,0)</f>
        <v>0</v>
      </c>
      <c r="AU157" s="64">
        <f>IF($H157=Table5[[#Headers],[Industrial Non-bio waste Other Kiln]],1,0)</f>
        <v>0</v>
      </c>
      <c r="AV157" s="64">
        <f>IF($H157=Table5[[#Headers],[Industrial Non-bio waste Oven]],1,0)</f>
        <v>0</v>
      </c>
      <c r="AW157" s="64">
        <f>IF($H157=Table5[[#Headers],[Industrial Bio fuel Boiler]],1,0)</f>
        <v>0</v>
      </c>
      <c r="AX157" s="64">
        <f>IF($H157=Table5[[#Headers],[Industrial Bio fuel CHP]],1,0)</f>
        <v>0</v>
      </c>
      <c r="AY157" s="64">
        <f>IF($H157=Table5[[#Headers],[Industrial Bio fuel Furnace]],1,0)</f>
        <v>0</v>
      </c>
      <c r="AZ157" s="64">
        <f>IF($H157=Table5[[#Headers],[Industrial Bio fuel Cement/Lime Kiln]],1,0)</f>
        <v>0</v>
      </c>
      <c r="BA157" s="64">
        <f>IF($H157=Table5[[#Headers],[Industrial Bio fuel Dryer]],1,0)</f>
        <v>0</v>
      </c>
      <c r="BB157" s="64">
        <f>IF($H157=Table5[[#Headers],[Industrial Bio fuel Other Kiln]],1,0)</f>
        <v>0</v>
      </c>
      <c r="BC157" s="64">
        <f>IF($H157=Table5[[#Headers],[Industrial Bio fuel Oven]],1,0)</f>
        <v>0</v>
      </c>
      <c r="BD157" s="64">
        <f>IF($H157=Table5[[#Headers],[Industrial Solid Fuels Boiler]],1,0)</f>
        <v>0</v>
      </c>
      <c r="BE157" s="64">
        <f>IF($H157=Table5[[#Headers],[Industrial Solid Fuels CHP]],1,0)</f>
        <v>0</v>
      </c>
      <c r="BF157" s="64">
        <f>IF($H157=Table5[[#Headers],[Industrial Solid Fuels Furnace]],1,0)</f>
        <v>0</v>
      </c>
      <c r="BG157" s="64">
        <f>IF($H157=Table5[[#Headers],[Industrial Solid Fuels Cement/Lime Kiln]],1,0)</f>
        <v>0</v>
      </c>
      <c r="BH157" s="64">
        <f>IF($H157=Table5[[#Headers],[Industrial Solid Fuels Dryer]],1,0)</f>
        <v>0</v>
      </c>
      <c r="BI157" s="64">
        <f>IF($H157=Table5[[#Headers],[Industrial Solid Fuels Other Kiln]],1,0)</f>
        <v>0</v>
      </c>
      <c r="BJ157" s="64">
        <f>IF($H157=Table5[[#Headers],[Industrial Solid Fuels Oven]],1,0)</f>
        <v>0</v>
      </c>
      <c r="BK157" s="64">
        <f>IF($H157=Table5[[#Headers],[Industrial Oil Boiler]],1,0)</f>
        <v>0</v>
      </c>
      <c r="BL157" s="64">
        <f>IF($H157=Table5[[#Headers],[Industrial Oil CHP]],1,0)</f>
        <v>0</v>
      </c>
      <c r="BM157" s="64">
        <f>IF($H157=Table5[[#Headers],[Industrial Oil Furnace]],1,0)</f>
        <v>0</v>
      </c>
      <c r="BN157" s="64">
        <f>IF($H157=Table5[[#Headers],[Industrial Oil Cement/Lime Kiln]],1,0)</f>
        <v>0</v>
      </c>
      <c r="BO157" s="64">
        <f>IF($H157=Table5[[#Headers],[Industrial Oil Dryer]],1,0)</f>
        <v>0</v>
      </c>
      <c r="BP157" s="64">
        <f>IF($H157=Table5[[#Headers],[Industrial Oil Other Kiln]],1,0)</f>
        <v>0</v>
      </c>
      <c r="BQ157" s="64">
        <f>IF($H157=Table5[[#Headers],[Industrial Oil Oven]],1,0)</f>
        <v>1</v>
      </c>
      <c r="BR157" s="64">
        <f>IF($H157=Table5[[#Headers],[Industrial Gas Boiler]],1,0)</f>
        <v>0</v>
      </c>
      <c r="BS157" s="64">
        <f>IF($H157=Table5[[#Headers],[Industrial Gas CHP]],1,0)</f>
        <v>0</v>
      </c>
      <c r="BT157" s="64">
        <f>IF($H157=Table5[[#Headers],[Industrial Gas Furnace]],1,0)</f>
        <v>0</v>
      </c>
      <c r="BU157" s="64">
        <f>IF($H157=Table5[[#Headers],[Industrial Gas Cement/Lime Kiln]],1,0)</f>
        <v>0</v>
      </c>
      <c r="BV157" s="64">
        <f>IF($H157=Table5[[#Headers],[Industrial Gas Dryer]],1,0)</f>
        <v>0</v>
      </c>
      <c r="BW157" s="64">
        <f>IF($H157=Table5[[#Headers],[Industrial Gas Other Kiln]],1,0)</f>
        <v>0</v>
      </c>
      <c r="BX157" s="64">
        <f>IF($H157=Table5[[#Headers],[Industrial Gas Oven]],1,0)</f>
        <v>0</v>
      </c>
      <c r="BZ157" s="39"/>
    </row>
    <row r="158" spans="2:78" x14ac:dyDescent="0.25">
      <c r="B158">
        <v>434</v>
      </c>
      <c r="C158" t="s">
        <v>453</v>
      </c>
      <c r="D158" t="s">
        <v>588</v>
      </c>
      <c r="E158" t="s">
        <v>583</v>
      </c>
      <c r="H158" t="s">
        <v>541</v>
      </c>
      <c r="I158" t="s">
        <v>535</v>
      </c>
      <c r="J158" s="64">
        <v>0.9809160340556875</v>
      </c>
      <c r="K158" s="64">
        <v>0</v>
      </c>
      <c r="L158" s="64">
        <v>0</v>
      </c>
      <c r="M158" s="64">
        <v>0</v>
      </c>
      <c r="N158" s="64">
        <v>0</v>
      </c>
      <c r="O158" s="64">
        <v>0</v>
      </c>
      <c r="P158" s="64">
        <v>0</v>
      </c>
      <c r="Q158" s="64">
        <v>0</v>
      </c>
      <c r="R158" s="64">
        <v>0</v>
      </c>
      <c r="S158" s="64">
        <v>0</v>
      </c>
      <c r="T158" s="64">
        <v>0</v>
      </c>
      <c r="U158" s="64">
        <v>0</v>
      </c>
      <c r="V158" s="64">
        <v>0</v>
      </c>
      <c r="W158" s="64">
        <v>0</v>
      </c>
      <c r="X158" s="64">
        <v>0</v>
      </c>
      <c r="Y158" s="64">
        <v>0</v>
      </c>
      <c r="Z158" s="64">
        <v>0</v>
      </c>
      <c r="AA158" s="64">
        <v>0.3495740805177735</v>
      </c>
      <c r="AB158" s="64">
        <v>1</v>
      </c>
      <c r="AC158" s="64">
        <v>0</v>
      </c>
      <c r="AD158" s="64">
        <v>0</v>
      </c>
      <c r="AE158" s="64">
        <v>0</v>
      </c>
      <c r="AF158" s="64">
        <v>0</v>
      </c>
      <c r="AG158" s="64">
        <v>0</v>
      </c>
      <c r="AH158" s="64">
        <v>0</v>
      </c>
      <c r="AI158" s="64">
        <f>IF($H158=Table5[[#Headers],[Industrial Bio waste Boiler]],1,0)</f>
        <v>0</v>
      </c>
      <c r="AJ158" s="64">
        <f>IF($H158=Table5[[#Headers],[Industrial Bio waste CHP]],1,0)</f>
        <v>0</v>
      </c>
      <c r="AK158" s="64">
        <f>IF($H158=Table5[[#Headers],[Industrial Bio waste Furnace]],1,0)</f>
        <v>0</v>
      </c>
      <c r="AL158" s="64">
        <f>IF($H158=Table5[[#Headers],[Industrial Bio waste Cement/Lime Kiln]],1,0)</f>
        <v>0</v>
      </c>
      <c r="AM158" s="64">
        <f>IF($H158=Table5[[#Headers],[Industrial Bio waste Dryer]],1,0)</f>
        <v>0</v>
      </c>
      <c r="AN158" s="64">
        <f>IF($H158=Table5[[#Headers],[Industrial Bio waste Other Kiln]],1,0)</f>
        <v>0</v>
      </c>
      <c r="AO158" s="64">
        <f>IF($H158=Table5[[#Headers],[Industrial Bio waste Oven]],1,0)</f>
        <v>0</v>
      </c>
      <c r="AP158" s="64">
        <f>IF($H158=Table5[[#Headers],[Industrial Non-bio waste Boiler]],1,0)</f>
        <v>0</v>
      </c>
      <c r="AQ158" s="64">
        <f>IF($H158=Table5[[#Headers],[Industrial Non-bio waste CHP]],1,0)</f>
        <v>0</v>
      </c>
      <c r="AR158" s="64">
        <f>IF($H158=Table5[[#Headers],[Industrial Non-bio waste Furnace]],1,0)</f>
        <v>0</v>
      </c>
      <c r="AS158" s="64">
        <f>IF($H158=Table5[[#Headers],[Industrial Non-bio waste Cement/Lime Kiln]],1,0)</f>
        <v>0</v>
      </c>
      <c r="AT158" s="64">
        <f>IF($H158=Table5[[#Headers],[Industrial Non-bio waste Dryer]],1,0)</f>
        <v>0</v>
      </c>
      <c r="AU158" s="64">
        <f>IF($H158=Table5[[#Headers],[Industrial Non-bio waste Other Kiln]],1,0)</f>
        <v>0</v>
      </c>
      <c r="AV158" s="64">
        <f>IF($H158=Table5[[#Headers],[Industrial Non-bio waste Oven]],1,0)</f>
        <v>0</v>
      </c>
      <c r="AW158" s="64">
        <f>IF($H158=Table5[[#Headers],[Industrial Bio fuel Boiler]],1,0)</f>
        <v>0</v>
      </c>
      <c r="AX158" s="64">
        <f>IF($H158=Table5[[#Headers],[Industrial Bio fuel CHP]],1,0)</f>
        <v>0</v>
      </c>
      <c r="AY158" s="64">
        <f>IF($H158=Table5[[#Headers],[Industrial Bio fuel Furnace]],1,0)</f>
        <v>0</v>
      </c>
      <c r="AZ158" s="64">
        <f>IF($H158=Table5[[#Headers],[Industrial Bio fuel Cement/Lime Kiln]],1,0)</f>
        <v>0</v>
      </c>
      <c r="BA158" s="64">
        <f>IF($H158=Table5[[#Headers],[Industrial Bio fuel Dryer]],1,0)</f>
        <v>0</v>
      </c>
      <c r="BB158" s="64">
        <f>IF($H158=Table5[[#Headers],[Industrial Bio fuel Other Kiln]],1,0)</f>
        <v>0</v>
      </c>
      <c r="BC158" s="64">
        <f>IF($H158=Table5[[#Headers],[Industrial Bio fuel Oven]],1,0)</f>
        <v>0</v>
      </c>
      <c r="BD158" s="64">
        <f>IF($H158=Table5[[#Headers],[Industrial Solid Fuels Boiler]],1,0)</f>
        <v>0</v>
      </c>
      <c r="BE158" s="64">
        <f>IF($H158=Table5[[#Headers],[Industrial Solid Fuels CHP]],1,0)</f>
        <v>0</v>
      </c>
      <c r="BF158" s="64">
        <f>IF($H158=Table5[[#Headers],[Industrial Solid Fuels Furnace]],1,0)</f>
        <v>0</v>
      </c>
      <c r="BG158" s="64">
        <f>IF($H158=Table5[[#Headers],[Industrial Solid Fuels Cement/Lime Kiln]],1,0)</f>
        <v>0</v>
      </c>
      <c r="BH158" s="64">
        <f>IF($H158=Table5[[#Headers],[Industrial Solid Fuels Dryer]],1,0)</f>
        <v>0</v>
      </c>
      <c r="BI158" s="64">
        <f>IF($H158=Table5[[#Headers],[Industrial Solid Fuels Other Kiln]],1,0)</f>
        <v>0</v>
      </c>
      <c r="BJ158" s="64">
        <f>IF($H158=Table5[[#Headers],[Industrial Solid Fuels Oven]],1,0)</f>
        <v>0</v>
      </c>
      <c r="BK158" s="64">
        <f>IF($H158=Table5[[#Headers],[Industrial Oil Boiler]],1,0)</f>
        <v>0</v>
      </c>
      <c r="BL158" s="64">
        <f>IF($H158=Table5[[#Headers],[Industrial Oil CHP]],1,0)</f>
        <v>0</v>
      </c>
      <c r="BM158" s="64">
        <f>IF($H158=Table5[[#Headers],[Industrial Oil Furnace]],1,0)</f>
        <v>0</v>
      </c>
      <c r="BN158" s="64">
        <f>IF($H158=Table5[[#Headers],[Industrial Oil Cement/Lime Kiln]],1,0)</f>
        <v>0</v>
      </c>
      <c r="BO158" s="64">
        <f>IF($H158=Table5[[#Headers],[Industrial Oil Dryer]],1,0)</f>
        <v>1</v>
      </c>
      <c r="BP158" s="64">
        <f>IF($H158=Table5[[#Headers],[Industrial Oil Other Kiln]],1,0)</f>
        <v>0</v>
      </c>
      <c r="BQ158" s="64">
        <f>IF($H158=Table5[[#Headers],[Industrial Oil Oven]],1,0)</f>
        <v>0</v>
      </c>
      <c r="BR158" s="64">
        <f>IF($H158=Table5[[#Headers],[Industrial Gas Boiler]],1,0)</f>
        <v>0</v>
      </c>
      <c r="BS158" s="64">
        <f>IF($H158=Table5[[#Headers],[Industrial Gas CHP]],1,0)</f>
        <v>0</v>
      </c>
      <c r="BT158" s="64">
        <f>IF($H158=Table5[[#Headers],[Industrial Gas Furnace]],1,0)</f>
        <v>0</v>
      </c>
      <c r="BU158" s="64">
        <f>IF($H158=Table5[[#Headers],[Industrial Gas Cement/Lime Kiln]],1,0)</f>
        <v>0</v>
      </c>
      <c r="BV158" s="64">
        <f>IF($H158=Table5[[#Headers],[Industrial Gas Dryer]],1,0)</f>
        <v>0</v>
      </c>
      <c r="BW158" s="64">
        <f>IF($H158=Table5[[#Headers],[Industrial Gas Other Kiln]],1,0)</f>
        <v>0</v>
      </c>
      <c r="BX158" s="64">
        <f>IF($H158=Table5[[#Headers],[Industrial Gas Oven]],1,0)</f>
        <v>0</v>
      </c>
      <c r="BZ158" s="39"/>
    </row>
    <row r="159" spans="2:78" x14ac:dyDescent="0.25">
      <c r="B159">
        <v>435</v>
      </c>
      <c r="C159" t="s">
        <v>453</v>
      </c>
      <c r="D159" t="s">
        <v>589</v>
      </c>
      <c r="E159" t="s">
        <v>583</v>
      </c>
      <c r="H159" t="s">
        <v>537</v>
      </c>
      <c r="I159" t="s">
        <v>535</v>
      </c>
      <c r="J159" s="64">
        <v>7.5462102807185676E-3</v>
      </c>
      <c r="K159" s="64">
        <v>1</v>
      </c>
      <c r="L159" s="64">
        <v>0.3495740805177735</v>
      </c>
      <c r="M159" s="64">
        <v>0</v>
      </c>
      <c r="N159" s="64">
        <v>0</v>
      </c>
      <c r="O159" s="64">
        <v>0</v>
      </c>
      <c r="P159" s="64">
        <v>0</v>
      </c>
      <c r="Q159" s="64">
        <v>0</v>
      </c>
      <c r="R159" s="64">
        <v>0</v>
      </c>
      <c r="S159" s="64">
        <v>0</v>
      </c>
      <c r="T159" s="64">
        <v>0</v>
      </c>
      <c r="U159" s="64">
        <v>0</v>
      </c>
      <c r="V159" s="64">
        <v>0</v>
      </c>
      <c r="W159" s="64">
        <v>0</v>
      </c>
      <c r="X159" s="64">
        <v>0</v>
      </c>
      <c r="Y159" s="64">
        <v>0</v>
      </c>
      <c r="Z159" s="64">
        <v>0</v>
      </c>
      <c r="AA159" s="64">
        <v>0</v>
      </c>
      <c r="AB159" s="64">
        <v>0</v>
      </c>
      <c r="AC159" s="64">
        <v>0</v>
      </c>
      <c r="AD159" s="64">
        <v>0</v>
      </c>
      <c r="AE159" s="64">
        <v>0</v>
      </c>
      <c r="AF159" s="64">
        <v>0</v>
      </c>
      <c r="AG159" s="64">
        <v>0</v>
      </c>
      <c r="AH159" s="64">
        <v>0</v>
      </c>
      <c r="AI159" s="64">
        <f>IF($H159=Table5[[#Headers],[Industrial Bio waste Boiler]],1,0)</f>
        <v>0</v>
      </c>
      <c r="AJ159" s="64">
        <f>IF($H159=Table5[[#Headers],[Industrial Bio waste CHP]],1,0)</f>
        <v>0</v>
      </c>
      <c r="AK159" s="64">
        <f>IF($H159=Table5[[#Headers],[Industrial Bio waste Furnace]],1,0)</f>
        <v>0</v>
      </c>
      <c r="AL159" s="64">
        <f>IF($H159=Table5[[#Headers],[Industrial Bio waste Cement/Lime Kiln]],1,0)</f>
        <v>0</v>
      </c>
      <c r="AM159" s="64">
        <f>IF($H159=Table5[[#Headers],[Industrial Bio waste Dryer]],1,0)</f>
        <v>0</v>
      </c>
      <c r="AN159" s="64">
        <f>IF($H159=Table5[[#Headers],[Industrial Bio waste Other Kiln]],1,0)</f>
        <v>0</v>
      </c>
      <c r="AO159" s="64">
        <f>IF($H159=Table5[[#Headers],[Industrial Bio waste Oven]],1,0)</f>
        <v>0</v>
      </c>
      <c r="AP159" s="64">
        <f>IF($H159=Table5[[#Headers],[Industrial Non-bio waste Boiler]],1,0)</f>
        <v>0</v>
      </c>
      <c r="AQ159" s="64">
        <f>IF($H159=Table5[[#Headers],[Industrial Non-bio waste CHP]],1,0)</f>
        <v>0</v>
      </c>
      <c r="AR159" s="64">
        <f>IF($H159=Table5[[#Headers],[Industrial Non-bio waste Furnace]],1,0)</f>
        <v>0</v>
      </c>
      <c r="AS159" s="64">
        <f>IF($H159=Table5[[#Headers],[Industrial Non-bio waste Cement/Lime Kiln]],1,0)</f>
        <v>0</v>
      </c>
      <c r="AT159" s="64">
        <f>IF($H159=Table5[[#Headers],[Industrial Non-bio waste Dryer]],1,0)</f>
        <v>0</v>
      </c>
      <c r="AU159" s="64">
        <f>IF($H159=Table5[[#Headers],[Industrial Non-bio waste Other Kiln]],1,0)</f>
        <v>0</v>
      </c>
      <c r="AV159" s="64">
        <f>IF($H159=Table5[[#Headers],[Industrial Non-bio waste Oven]],1,0)</f>
        <v>0</v>
      </c>
      <c r="AW159" s="64">
        <f>IF($H159=Table5[[#Headers],[Industrial Bio fuel Boiler]],1,0)</f>
        <v>0</v>
      </c>
      <c r="AX159" s="64">
        <f>IF($H159=Table5[[#Headers],[Industrial Bio fuel CHP]],1,0)</f>
        <v>0</v>
      </c>
      <c r="AY159" s="64">
        <f>IF($H159=Table5[[#Headers],[Industrial Bio fuel Furnace]],1,0)</f>
        <v>0</v>
      </c>
      <c r="AZ159" s="64">
        <f>IF($H159=Table5[[#Headers],[Industrial Bio fuel Cement/Lime Kiln]],1,0)</f>
        <v>0</v>
      </c>
      <c r="BA159" s="64">
        <f>IF($H159=Table5[[#Headers],[Industrial Bio fuel Dryer]],1,0)</f>
        <v>0</v>
      </c>
      <c r="BB159" s="64">
        <f>IF($H159=Table5[[#Headers],[Industrial Bio fuel Other Kiln]],1,0)</f>
        <v>0</v>
      </c>
      <c r="BC159" s="64">
        <f>IF($H159=Table5[[#Headers],[Industrial Bio fuel Oven]],1,0)</f>
        <v>0</v>
      </c>
      <c r="BD159" s="64">
        <f>IF($H159=Table5[[#Headers],[Industrial Solid Fuels Boiler]],1,0)</f>
        <v>0</v>
      </c>
      <c r="BE159" s="64">
        <f>IF($H159=Table5[[#Headers],[Industrial Solid Fuels CHP]],1,0)</f>
        <v>0</v>
      </c>
      <c r="BF159" s="64">
        <f>IF($H159=Table5[[#Headers],[Industrial Solid Fuels Furnace]],1,0)</f>
        <v>0</v>
      </c>
      <c r="BG159" s="64">
        <f>IF($H159=Table5[[#Headers],[Industrial Solid Fuels Cement/Lime Kiln]],1,0)</f>
        <v>0</v>
      </c>
      <c r="BH159" s="64">
        <f>IF($H159=Table5[[#Headers],[Industrial Solid Fuels Dryer]],1,0)</f>
        <v>0</v>
      </c>
      <c r="BI159" s="64">
        <f>IF($H159=Table5[[#Headers],[Industrial Solid Fuels Other Kiln]],1,0)</f>
        <v>0</v>
      </c>
      <c r="BJ159" s="64">
        <f>IF($H159=Table5[[#Headers],[Industrial Solid Fuels Oven]],1,0)</f>
        <v>0</v>
      </c>
      <c r="BK159" s="64">
        <f>IF($H159=Table5[[#Headers],[Industrial Oil Boiler]],1,0)</f>
        <v>0</v>
      </c>
      <c r="BL159" s="64">
        <f>IF($H159=Table5[[#Headers],[Industrial Oil CHP]],1,0)</f>
        <v>0</v>
      </c>
      <c r="BM159" s="64">
        <f>IF($H159=Table5[[#Headers],[Industrial Oil Furnace]],1,0)</f>
        <v>0</v>
      </c>
      <c r="BN159" s="64">
        <f>IF($H159=Table5[[#Headers],[Industrial Oil Cement/Lime Kiln]],1,0)</f>
        <v>1</v>
      </c>
      <c r="BO159" s="64">
        <f>IF($H159=Table5[[#Headers],[Industrial Oil Dryer]],1,0)</f>
        <v>0</v>
      </c>
      <c r="BP159" s="64">
        <f>IF($H159=Table5[[#Headers],[Industrial Oil Other Kiln]],1,0)</f>
        <v>0</v>
      </c>
      <c r="BQ159" s="64">
        <f>IF($H159=Table5[[#Headers],[Industrial Oil Oven]],1,0)</f>
        <v>0</v>
      </c>
      <c r="BR159" s="64">
        <f>IF($H159=Table5[[#Headers],[Industrial Gas Boiler]],1,0)</f>
        <v>0</v>
      </c>
      <c r="BS159" s="64">
        <f>IF($H159=Table5[[#Headers],[Industrial Gas CHP]],1,0)</f>
        <v>0</v>
      </c>
      <c r="BT159" s="64">
        <f>IF($H159=Table5[[#Headers],[Industrial Gas Furnace]],1,0)</f>
        <v>0</v>
      </c>
      <c r="BU159" s="64">
        <f>IF($H159=Table5[[#Headers],[Industrial Gas Cement/Lime Kiln]],1,0)</f>
        <v>0</v>
      </c>
      <c r="BV159" s="64">
        <f>IF($H159=Table5[[#Headers],[Industrial Gas Dryer]],1,0)</f>
        <v>0</v>
      </c>
      <c r="BW159" s="64">
        <f>IF($H159=Table5[[#Headers],[Industrial Gas Other Kiln]],1,0)</f>
        <v>0</v>
      </c>
      <c r="BX159" s="64">
        <f>IF($H159=Table5[[#Headers],[Industrial Gas Oven]],1,0)</f>
        <v>0</v>
      </c>
      <c r="BZ159" s="39"/>
    </row>
    <row r="160" spans="2:78" x14ac:dyDescent="0.25">
      <c r="B160">
        <v>436</v>
      </c>
      <c r="C160" t="s">
        <v>453</v>
      </c>
      <c r="D160" t="s">
        <v>589</v>
      </c>
      <c r="E160" t="s">
        <v>583</v>
      </c>
      <c r="H160" t="s">
        <v>546</v>
      </c>
      <c r="I160" t="s">
        <v>535</v>
      </c>
      <c r="J160" s="64">
        <v>7.5462102807185676E-3</v>
      </c>
      <c r="K160" s="64">
        <v>0</v>
      </c>
      <c r="L160" s="64">
        <v>0</v>
      </c>
      <c r="M160" s="64">
        <v>0.3495740805177735</v>
      </c>
      <c r="N160" s="64">
        <v>1</v>
      </c>
      <c r="O160" s="64">
        <v>0</v>
      </c>
      <c r="P160" s="64">
        <v>0</v>
      </c>
      <c r="Q160" s="64">
        <v>0</v>
      </c>
      <c r="R160" s="64">
        <v>0</v>
      </c>
      <c r="S160" s="64">
        <v>0</v>
      </c>
      <c r="T160" s="64">
        <v>0</v>
      </c>
      <c r="U160" s="64">
        <v>0</v>
      </c>
      <c r="V160" s="64">
        <v>0</v>
      </c>
      <c r="W160" s="64">
        <v>0</v>
      </c>
      <c r="X160" s="64">
        <v>0</v>
      </c>
      <c r="Y160" s="64">
        <v>0</v>
      </c>
      <c r="Z160" s="64">
        <v>0</v>
      </c>
      <c r="AA160" s="64">
        <v>0</v>
      </c>
      <c r="AB160" s="64">
        <v>0</v>
      </c>
      <c r="AC160" s="64">
        <v>0</v>
      </c>
      <c r="AD160" s="64">
        <v>0</v>
      </c>
      <c r="AE160" s="64">
        <v>0</v>
      </c>
      <c r="AF160" s="64">
        <v>0</v>
      </c>
      <c r="AG160" s="64">
        <v>0</v>
      </c>
      <c r="AH160" s="64">
        <v>0</v>
      </c>
      <c r="AI160" s="64">
        <f>IF($H160=Table5[[#Headers],[Industrial Bio waste Boiler]],1,0)</f>
        <v>0</v>
      </c>
      <c r="AJ160" s="64">
        <f>IF($H160=Table5[[#Headers],[Industrial Bio waste CHP]],1,0)</f>
        <v>0</v>
      </c>
      <c r="AK160" s="64">
        <f>IF($H160=Table5[[#Headers],[Industrial Bio waste Furnace]],1,0)</f>
        <v>0</v>
      </c>
      <c r="AL160" s="64">
        <f>IF($H160=Table5[[#Headers],[Industrial Bio waste Cement/Lime Kiln]],1,0)</f>
        <v>0</v>
      </c>
      <c r="AM160" s="64">
        <f>IF($H160=Table5[[#Headers],[Industrial Bio waste Dryer]],1,0)</f>
        <v>0</v>
      </c>
      <c r="AN160" s="64">
        <f>IF($H160=Table5[[#Headers],[Industrial Bio waste Other Kiln]],1,0)</f>
        <v>0</v>
      </c>
      <c r="AO160" s="64">
        <f>IF($H160=Table5[[#Headers],[Industrial Bio waste Oven]],1,0)</f>
        <v>0</v>
      </c>
      <c r="AP160" s="64">
        <f>IF($H160=Table5[[#Headers],[Industrial Non-bio waste Boiler]],1,0)</f>
        <v>0</v>
      </c>
      <c r="AQ160" s="64">
        <f>IF($H160=Table5[[#Headers],[Industrial Non-bio waste CHP]],1,0)</f>
        <v>0</v>
      </c>
      <c r="AR160" s="64">
        <f>IF($H160=Table5[[#Headers],[Industrial Non-bio waste Furnace]],1,0)</f>
        <v>0</v>
      </c>
      <c r="AS160" s="64">
        <f>IF($H160=Table5[[#Headers],[Industrial Non-bio waste Cement/Lime Kiln]],1,0)</f>
        <v>0</v>
      </c>
      <c r="AT160" s="64">
        <f>IF($H160=Table5[[#Headers],[Industrial Non-bio waste Dryer]],1,0)</f>
        <v>0</v>
      </c>
      <c r="AU160" s="64">
        <f>IF($H160=Table5[[#Headers],[Industrial Non-bio waste Other Kiln]],1,0)</f>
        <v>0</v>
      </c>
      <c r="AV160" s="64">
        <f>IF($H160=Table5[[#Headers],[Industrial Non-bio waste Oven]],1,0)</f>
        <v>0</v>
      </c>
      <c r="AW160" s="64">
        <f>IF($H160=Table5[[#Headers],[Industrial Bio fuel Boiler]],1,0)</f>
        <v>0</v>
      </c>
      <c r="AX160" s="64">
        <f>IF($H160=Table5[[#Headers],[Industrial Bio fuel CHP]],1,0)</f>
        <v>0</v>
      </c>
      <c r="AY160" s="64">
        <f>IF($H160=Table5[[#Headers],[Industrial Bio fuel Furnace]],1,0)</f>
        <v>0</v>
      </c>
      <c r="AZ160" s="64">
        <f>IF($H160=Table5[[#Headers],[Industrial Bio fuel Cement/Lime Kiln]],1,0)</f>
        <v>0</v>
      </c>
      <c r="BA160" s="64">
        <f>IF($H160=Table5[[#Headers],[Industrial Bio fuel Dryer]],1,0)</f>
        <v>0</v>
      </c>
      <c r="BB160" s="64">
        <f>IF($H160=Table5[[#Headers],[Industrial Bio fuel Other Kiln]],1,0)</f>
        <v>0</v>
      </c>
      <c r="BC160" s="64">
        <f>IF($H160=Table5[[#Headers],[Industrial Bio fuel Oven]],1,0)</f>
        <v>0</v>
      </c>
      <c r="BD160" s="64">
        <f>IF($H160=Table5[[#Headers],[Industrial Solid Fuels Boiler]],1,0)</f>
        <v>0</v>
      </c>
      <c r="BE160" s="64">
        <f>IF($H160=Table5[[#Headers],[Industrial Solid Fuels CHP]],1,0)</f>
        <v>0</v>
      </c>
      <c r="BF160" s="64">
        <f>IF($H160=Table5[[#Headers],[Industrial Solid Fuels Furnace]],1,0)</f>
        <v>0</v>
      </c>
      <c r="BG160" s="64">
        <f>IF($H160=Table5[[#Headers],[Industrial Solid Fuels Cement/Lime Kiln]],1,0)</f>
        <v>0</v>
      </c>
      <c r="BH160" s="64">
        <f>IF($H160=Table5[[#Headers],[Industrial Solid Fuels Dryer]],1,0)</f>
        <v>0</v>
      </c>
      <c r="BI160" s="64">
        <f>IF($H160=Table5[[#Headers],[Industrial Solid Fuels Other Kiln]],1,0)</f>
        <v>0</v>
      </c>
      <c r="BJ160" s="64">
        <f>IF($H160=Table5[[#Headers],[Industrial Solid Fuels Oven]],1,0)</f>
        <v>0</v>
      </c>
      <c r="BK160" s="64">
        <f>IF($H160=Table5[[#Headers],[Industrial Oil Boiler]],1,0)</f>
        <v>0</v>
      </c>
      <c r="BL160" s="64">
        <f>IF($H160=Table5[[#Headers],[Industrial Oil CHP]],1,0)</f>
        <v>0</v>
      </c>
      <c r="BM160" s="64">
        <f>IF($H160=Table5[[#Headers],[Industrial Oil Furnace]],1,0)</f>
        <v>0</v>
      </c>
      <c r="BN160" s="64">
        <f>IF($H160=Table5[[#Headers],[Industrial Oil Cement/Lime Kiln]],1,0)</f>
        <v>0</v>
      </c>
      <c r="BO160" s="64">
        <f>IF($H160=Table5[[#Headers],[Industrial Oil Dryer]],1,0)</f>
        <v>0</v>
      </c>
      <c r="BP160" s="64">
        <f>IF($H160=Table5[[#Headers],[Industrial Oil Other Kiln]],1,0)</f>
        <v>1</v>
      </c>
      <c r="BQ160" s="64">
        <f>IF($H160=Table5[[#Headers],[Industrial Oil Oven]],1,0)</f>
        <v>0</v>
      </c>
      <c r="BR160" s="64">
        <f>IF($H160=Table5[[#Headers],[Industrial Gas Boiler]],1,0)</f>
        <v>0</v>
      </c>
      <c r="BS160" s="64">
        <f>IF($H160=Table5[[#Headers],[Industrial Gas CHP]],1,0)</f>
        <v>0</v>
      </c>
      <c r="BT160" s="64">
        <f>IF($H160=Table5[[#Headers],[Industrial Gas Furnace]],1,0)</f>
        <v>0</v>
      </c>
      <c r="BU160" s="64">
        <f>IF($H160=Table5[[#Headers],[Industrial Gas Cement/Lime Kiln]],1,0)</f>
        <v>0</v>
      </c>
      <c r="BV160" s="64">
        <f>IF($H160=Table5[[#Headers],[Industrial Gas Dryer]],1,0)</f>
        <v>0</v>
      </c>
      <c r="BW160" s="64">
        <f>IF($H160=Table5[[#Headers],[Industrial Gas Other Kiln]],1,0)</f>
        <v>0</v>
      </c>
      <c r="BX160" s="64">
        <f>IF($H160=Table5[[#Headers],[Industrial Gas Oven]],1,0)</f>
        <v>0</v>
      </c>
      <c r="BZ160" s="39"/>
    </row>
    <row r="161" spans="2:78" x14ac:dyDescent="0.25">
      <c r="B161">
        <v>437</v>
      </c>
      <c r="C161" t="s">
        <v>453</v>
      </c>
      <c r="D161" t="s">
        <v>589</v>
      </c>
      <c r="E161" t="s">
        <v>583</v>
      </c>
      <c r="H161" t="s">
        <v>543</v>
      </c>
      <c r="I161" t="s">
        <v>535</v>
      </c>
      <c r="J161" s="64">
        <v>7.5462102807185676E-3</v>
      </c>
      <c r="K161" s="64">
        <v>0</v>
      </c>
      <c r="L161" s="64">
        <v>0</v>
      </c>
      <c r="M161" s="64">
        <v>0</v>
      </c>
      <c r="N161" s="64">
        <v>0</v>
      </c>
      <c r="O161" s="64">
        <v>0</v>
      </c>
      <c r="P161" s="64">
        <v>0</v>
      </c>
      <c r="Q161" s="64">
        <v>0</v>
      </c>
      <c r="R161" s="64">
        <v>0</v>
      </c>
      <c r="S161" s="64">
        <v>0</v>
      </c>
      <c r="T161" s="64">
        <v>0</v>
      </c>
      <c r="U161" s="64">
        <v>0</v>
      </c>
      <c r="V161" s="64">
        <v>0</v>
      </c>
      <c r="W161" s="64">
        <v>0</v>
      </c>
      <c r="X161" s="64">
        <v>0</v>
      </c>
      <c r="Y161" s="64">
        <v>0.3495740805177735</v>
      </c>
      <c r="Z161" s="64">
        <v>0</v>
      </c>
      <c r="AA161" s="64">
        <v>0</v>
      </c>
      <c r="AB161" s="64">
        <v>0</v>
      </c>
      <c r="AC161" s="64">
        <v>0</v>
      </c>
      <c r="AD161" s="64">
        <v>0</v>
      </c>
      <c r="AE161" s="64">
        <v>0</v>
      </c>
      <c r="AF161" s="64">
        <v>0</v>
      </c>
      <c r="AG161" s="64">
        <v>0</v>
      </c>
      <c r="AH161" s="64">
        <v>0</v>
      </c>
      <c r="AI161" s="64">
        <f>IF($H161=Table5[[#Headers],[Industrial Bio waste Boiler]],1,0)</f>
        <v>0</v>
      </c>
      <c r="AJ161" s="64">
        <f>IF($H161=Table5[[#Headers],[Industrial Bio waste CHP]],1,0)</f>
        <v>0</v>
      </c>
      <c r="AK161" s="64">
        <f>IF($H161=Table5[[#Headers],[Industrial Bio waste Furnace]],1,0)</f>
        <v>0</v>
      </c>
      <c r="AL161" s="64">
        <f>IF($H161=Table5[[#Headers],[Industrial Bio waste Cement/Lime Kiln]],1,0)</f>
        <v>0</v>
      </c>
      <c r="AM161" s="64">
        <f>IF($H161=Table5[[#Headers],[Industrial Bio waste Dryer]],1,0)</f>
        <v>0</v>
      </c>
      <c r="AN161" s="64">
        <f>IF($H161=Table5[[#Headers],[Industrial Bio waste Other Kiln]],1,0)</f>
        <v>0</v>
      </c>
      <c r="AO161" s="64">
        <f>IF($H161=Table5[[#Headers],[Industrial Bio waste Oven]],1,0)</f>
        <v>0</v>
      </c>
      <c r="AP161" s="64">
        <f>IF($H161=Table5[[#Headers],[Industrial Non-bio waste Boiler]],1,0)</f>
        <v>0</v>
      </c>
      <c r="AQ161" s="64">
        <f>IF($H161=Table5[[#Headers],[Industrial Non-bio waste CHP]],1,0)</f>
        <v>0</v>
      </c>
      <c r="AR161" s="64">
        <f>IF($H161=Table5[[#Headers],[Industrial Non-bio waste Furnace]],1,0)</f>
        <v>0</v>
      </c>
      <c r="AS161" s="64">
        <f>IF($H161=Table5[[#Headers],[Industrial Non-bio waste Cement/Lime Kiln]],1,0)</f>
        <v>0</v>
      </c>
      <c r="AT161" s="64">
        <f>IF($H161=Table5[[#Headers],[Industrial Non-bio waste Dryer]],1,0)</f>
        <v>0</v>
      </c>
      <c r="AU161" s="64">
        <f>IF($H161=Table5[[#Headers],[Industrial Non-bio waste Other Kiln]],1,0)</f>
        <v>0</v>
      </c>
      <c r="AV161" s="64">
        <f>IF($H161=Table5[[#Headers],[Industrial Non-bio waste Oven]],1,0)</f>
        <v>0</v>
      </c>
      <c r="AW161" s="64">
        <f>IF($H161=Table5[[#Headers],[Industrial Bio fuel Boiler]],1,0)</f>
        <v>0</v>
      </c>
      <c r="AX161" s="64">
        <f>IF($H161=Table5[[#Headers],[Industrial Bio fuel CHP]],1,0)</f>
        <v>0</v>
      </c>
      <c r="AY161" s="64">
        <f>IF($H161=Table5[[#Headers],[Industrial Bio fuel Furnace]],1,0)</f>
        <v>0</v>
      </c>
      <c r="AZ161" s="64">
        <f>IF($H161=Table5[[#Headers],[Industrial Bio fuel Cement/Lime Kiln]],1,0)</f>
        <v>0</v>
      </c>
      <c r="BA161" s="64">
        <f>IF($H161=Table5[[#Headers],[Industrial Bio fuel Dryer]],1,0)</f>
        <v>0</v>
      </c>
      <c r="BB161" s="64">
        <f>IF($H161=Table5[[#Headers],[Industrial Bio fuel Other Kiln]],1,0)</f>
        <v>0</v>
      </c>
      <c r="BC161" s="64">
        <f>IF($H161=Table5[[#Headers],[Industrial Bio fuel Oven]],1,0)</f>
        <v>0</v>
      </c>
      <c r="BD161" s="64">
        <f>IF($H161=Table5[[#Headers],[Industrial Solid Fuels Boiler]],1,0)</f>
        <v>0</v>
      </c>
      <c r="BE161" s="64">
        <f>IF($H161=Table5[[#Headers],[Industrial Solid Fuels CHP]],1,0)</f>
        <v>0</v>
      </c>
      <c r="BF161" s="64">
        <f>IF($H161=Table5[[#Headers],[Industrial Solid Fuels Furnace]],1,0)</f>
        <v>0</v>
      </c>
      <c r="BG161" s="64">
        <f>IF($H161=Table5[[#Headers],[Industrial Solid Fuels Cement/Lime Kiln]],1,0)</f>
        <v>0</v>
      </c>
      <c r="BH161" s="64">
        <f>IF($H161=Table5[[#Headers],[Industrial Solid Fuels Dryer]],1,0)</f>
        <v>0</v>
      </c>
      <c r="BI161" s="64">
        <f>IF($H161=Table5[[#Headers],[Industrial Solid Fuels Other Kiln]],1,0)</f>
        <v>0</v>
      </c>
      <c r="BJ161" s="64">
        <f>IF($H161=Table5[[#Headers],[Industrial Solid Fuels Oven]],1,0)</f>
        <v>0</v>
      </c>
      <c r="BK161" s="64">
        <f>IF($H161=Table5[[#Headers],[Industrial Oil Boiler]],1,0)</f>
        <v>0</v>
      </c>
      <c r="BL161" s="64">
        <f>IF($H161=Table5[[#Headers],[Industrial Oil CHP]],1,0)</f>
        <v>0</v>
      </c>
      <c r="BM161" s="64">
        <f>IF($H161=Table5[[#Headers],[Industrial Oil Furnace]],1,0)</f>
        <v>1</v>
      </c>
      <c r="BN161" s="64">
        <f>IF($H161=Table5[[#Headers],[Industrial Oil Cement/Lime Kiln]],1,0)</f>
        <v>0</v>
      </c>
      <c r="BO161" s="64">
        <f>IF($H161=Table5[[#Headers],[Industrial Oil Dryer]],1,0)</f>
        <v>0</v>
      </c>
      <c r="BP161" s="64">
        <f>IF($H161=Table5[[#Headers],[Industrial Oil Other Kiln]],1,0)</f>
        <v>0</v>
      </c>
      <c r="BQ161" s="64">
        <f>IF($H161=Table5[[#Headers],[Industrial Oil Oven]],1,0)</f>
        <v>0</v>
      </c>
      <c r="BR161" s="64">
        <f>IF($H161=Table5[[#Headers],[Industrial Gas Boiler]],1,0)</f>
        <v>0</v>
      </c>
      <c r="BS161" s="64">
        <f>IF($H161=Table5[[#Headers],[Industrial Gas CHP]],1,0)</f>
        <v>0</v>
      </c>
      <c r="BT161" s="64">
        <f>IF($H161=Table5[[#Headers],[Industrial Gas Furnace]],1,0)</f>
        <v>0</v>
      </c>
      <c r="BU161" s="64">
        <f>IF($H161=Table5[[#Headers],[Industrial Gas Cement/Lime Kiln]],1,0)</f>
        <v>0</v>
      </c>
      <c r="BV161" s="64">
        <f>IF($H161=Table5[[#Headers],[Industrial Gas Dryer]],1,0)</f>
        <v>0</v>
      </c>
      <c r="BW161" s="64">
        <f>IF($H161=Table5[[#Headers],[Industrial Gas Other Kiln]],1,0)</f>
        <v>0</v>
      </c>
      <c r="BX161" s="64">
        <f>IF($H161=Table5[[#Headers],[Industrial Gas Oven]],1,0)</f>
        <v>0</v>
      </c>
      <c r="BZ161" s="39"/>
    </row>
    <row r="162" spans="2:78" x14ac:dyDescent="0.25">
      <c r="B162">
        <v>438</v>
      </c>
      <c r="C162" t="s">
        <v>453</v>
      </c>
      <c r="D162" t="s">
        <v>589</v>
      </c>
      <c r="E162" t="s">
        <v>583</v>
      </c>
      <c r="H162" t="s">
        <v>541</v>
      </c>
      <c r="I162" t="s">
        <v>535</v>
      </c>
      <c r="J162" s="64">
        <v>0</v>
      </c>
      <c r="K162" s="64">
        <v>0</v>
      </c>
      <c r="L162" s="64">
        <v>0</v>
      </c>
      <c r="M162" s="64">
        <v>0</v>
      </c>
      <c r="N162" s="64">
        <v>0</v>
      </c>
      <c r="O162" s="64">
        <v>0</v>
      </c>
      <c r="P162" s="64">
        <v>0</v>
      </c>
      <c r="Q162" s="64">
        <v>0</v>
      </c>
      <c r="R162" s="64">
        <v>0</v>
      </c>
      <c r="S162" s="64">
        <v>0</v>
      </c>
      <c r="T162" s="64">
        <v>0</v>
      </c>
      <c r="U162" s="64">
        <v>0</v>
      </c>
      <c r="V162" s="64">
        <v>0</v>
      </c>
      <c r="W162" s="64">
        <v>0</v>
      </c>
      <c r="X162" s="64">
        <v>0</v>
      </c>
      <c r="Y162" s="64">
        <v>0</v>
      </c>
      <c r="Z162" s="64">
        <v>0</v>
      </c>
      <c r="AA162" s="64">
        <v>0.3495740805177735</v>
      </c>
      <c r="AB162" s="64">
        <v>1</v>
      </c>
      <c r="AC162" s="64">
        <v>0</v>
      </c>
      <c r="AD162" s="64">
        <v>0</v>
      </c>
      <c r="AE162" s="64">
        <v>0</v>
      </c>
      <c r="AF162" s="64">
        <v>0</v>
      </c>
      <c r="AG162" s="64">
        <v>0</v>
      </c>
      <c r="AH162" s="64">
        <v>0</v>
      </c>
      <c r="AI162" s="64">
        <f>IF($H162=Table5[[#Headers],[Industrial Bio waste Boiler]],1,0)</f>
        <v>0</v>
      </c>
      <c r="AJ162" s="64">
        <f>IF($H162=Table5[[#Headers],[Industrial Bio waste CHP]],1,0)</f>
        <v>0</v>
      </c>
      <c r="AK162" s="64">
        <f>IF($H162=Table5[[#Headers],[Industrial Bio waste Furnace]],1,0)</f>
        <v>0</v>
      </c>
      <c r="AL162" s="64">
        <f>IF($H162=Table5[[#Headers],[Industrial Bio waste Cement/Lime Kiln]],1,0)</f>
        <v>0</v>
      </c>
      <c r="AM162" s="64">
        <f>IF($H162=Table5[[#Headers],[Industrial Bio waste Dryer]],1,0)</f>
        <v>0</v>
      </c>
      <c r="AN162" s="64">
        <f>IF($H162=Table5[[#Headers],[Industrial Bio waste Other Kiln]],1,0)</f>
        <v>0</v>
      </c>
      <c r="AO162" s="64">
        <f>IF($H162=Table5[[#Headers],[Industrial Bio waste Oven]],1,0)</f>
        <v>0</v>
      </c>
      <c r="AP162" s="64">
        <f>IF($H162=Table5[[#Headers],[Industrial Non-bio waste Boiler]],1,0)</f>
        <v>0</v>
      </c>
      <c r="AQ162" s="64">
        <f>IF($H162=Table5[[#Headers],[Industrial Non-bio waste CHP]],1,0)</f>
        <v>0</v>
      </c>
      <c r="AR162" s="64">
        <f>IF($H162=Table5[[#Headers],[Industrial Non-bio waste Furnace]],1,0)</f>
        <v>0</v>
      </c>
      <c r="AS162" s="64">
        <f>IF($H162=Table5[[#Headers],[Industrial Non-bio waste Cement/Lime Kiln]],1,0)</f>
        <v>0</v>
      </c>
      <c r="AT162" s="64">
        <f>IF($H162=Table5[[#Headers],[Industrial Non-bio waste Dryer]],1,0)</f>
        <v>0</v>
      </c>
      <c r="AU162" s="64">
        <f>IF($H162=Table5[[#Headers],[Industrial Non-bio waste Other Kiln]],1,0)</f>
        <v>0</v>
      </c>
      <c r="AV162" s="64">
        <f>IF($H162=Table5[[#Headers],[Industrial Non-bio waste Oven]],1,0)</f>
        <v>0</v>
      </c>
      <c r="AW162" s="64">
        <f>IF($H162=Table5[[#Headers],[Industrial Bio fuel Boiler]],1,0)</f>
        <v>0</v>
      </c>
      <c r="AX162" s="64">
        <f>IF($H162=Table5[[#Headers],[Industrial Bio fuel CHP]],1,0)</f>
        <v>0</v>
      </c>
      <c r="AY162" s="64">
        <f>IF($H162=Table5[[#Headers],[Industrial Bio fuel Furnace]],1,0)</f>
        <v>0</v>
      </c>
      <c r="AZ162" s="64">
        <f>IF($H162=Table5[[#Headers],[Industrial Bio fuel Cement/Lime Kiln]],1,0)</f>
        <v>0</v>
      </c>
      <c r="BA162" s="64">
        <f>IF($H162=Table5[[#Headers],[Industrial Bio fuel Dryer]],1,0)</f>
        <v>0</v>
      </c>
      <c r="BB162" s="64">
        <f>IF($H162=Table5[[#Headers],[Industrial Bio fuel Other Kiln]],1,0)</f>
        <v>0</v>
      </c>
      <c r="BC162" s="64">
        <f>IF($H162=Table5[[#Headers],[Industrial Bio fuel Oven]],1,0)</f>
        <v>0</v>
      </c>
      <c r="BD162" s="64">
        <f>IF($H162=Table5[[#Headers],[Industrial Solid Fuels Boiler]],1,0)</f>
        <v>0</v>
      </c>
      <c r="BE162" s="64">
        <f>IF($H162=Table5[[#Headers],[Industrial Solid Fuels CHP]],1,0)</f>
        <v>0</v>
      </c>
      <c r="BF162" s="64">
        <f>IF($H162=Table5[[#Headers],[Industrial Solid Fuels Furnace]],1,0)</f>
        <v>0</v>
      </c>
      <c r="BG162" s="64">
        <f>IF($H162=Table5[[#Headers],[Industrial Solid Fuels Cement/Lime Kiln]],1,0)</f>
        <v>0</v>
      </c>
      <c r="BH162" s="64">
        <f>IF($H162=Table5[[#Headers],[Industrial Solid Fuels Dryer]],1,0)</f>
        <v>0</v>
      </c>
      <c r="BI162" s="64">
        <f>IF($H162=Table5[[#Headers],[Industrial Solid Fuels Other Kiln]],1,0)</f>
        <v>0</v>
      </c>
      <c r="BJ162" s="64">
        <f>IF($H162=Table5[[#Headers],[Industrial Solid Fuels Oven]],1,0)</f>
        <v>0</v>
      </c>
      <c r="BK162" s="64">
        <f>IF($H162=Table5[[#Headers],[Industrial Oil Boiler]],1,0)</f>
        <v>0</v>
      </c>
      <c r="BL162" s="64">
        <f>IF($H162=Table5[[#Headers],[Industrial Oil CHP]],1,0)</f>
        <v>0</v>
      </c>
      <c r="BM162" s="64">
        <f>IF($H162=Table5[[#Headers],[Industrial Oil Furnace]],1,0)</f>
        <v>0</v>
      </c>
      <c r="BN162" s="64">
        <f>IF($H162=Table5[[#Headers],[Industrial Oil Cement/Lime Kiln]],1,0)</f>
        <v>0</v>
      </c>
      <c r="BO162" s="64">
        <f>IF($H162=Table5[[#Headers],[Industrial Oil Dryer]],1,0)</f>
        <v>1</v>
      </c>
      <c r="BP162" s="64">
        <f>IF($H162=Table5[[#Headers],[Industrial Oil Other Kiln]],1,0)</f>
        <v>0</v>
      </c>
      <c r="BQ162" s="64">
        <f>IF($H162=Table5[[#Headers],[Industrial Oil Oven]],1,0)</f>
        <v>0</v>
      </c>
      <c r="BR162" s="64">
        <f>IF($H162=Table5[[#Headers],[Industrial Gas Boiler]],1,0)</f>
        <v>0</v>
      </c>
      <c r="BS162" s="64">
        <f>IF($H162=Table5[[#Headers],[Industrial Gas CHP]],1,0)</f>
        <v>0</v>
      </c>
      <c r="BT162" s="64">
        <f>IF($H162=Table5[[#Headers],[Industrial Gas Furnace]],1,0)</f>
        <v>0</v>
      </c>
      <c r="BU162" s="64">
        <f>IF($H162=Table5[[#Headers],[Industrial Gas Cement/Lime Kiln]],1,0)</f>
        <v>0</v>
      </c>
      <c r="BV162" s="64">
        <f>IF($H162=Table5[[#Headers],[Industrial Gas Dryer]],1,0)</f>
        <v>0</v>
      </c>
      <c r="BW162" s="64">
        <f>IF($H162=Table5[[#Headers],[Industrial Gas Other Kiln]],1,0)</f>
        <v>0</v>
      </c>
      <c r="BX162" s="64">
        <f>IF($H162=Table5[[#Headers],[Industrial Gas Oven]],1,0)</f>
        <v>0</v>
      </c>
      <c r="BZ162" s="39"/>
    </row>
    <row r="163" spans="2:78" x14ac:dyDescent="0.25">
      <c r="B163">
        <v>439</v>
      </c>
      <c r="C163" t="s">
        <v>453</v>
      </c>
      <c r="D163" t="s">
        <v>590</v>
      </c>
      <c r="E163" t="s">
        <v>583</v>
      </c>
      <c r="H163" t="s">
        <v>546</v>
      </c>
      <c r="I163" t="s">
        <v>535</v>
      </c>
      <c r="J163" s="64">
        <v>0</v>
      </c>
      <c r="K163" s="64">
        <v>0</v>
      </c>
      <c r="L163" s="64">
        <v>0</v>
      </c>
      <c r="M163" s="64">
        <v>0.3495740805177735</v>
      </c>
      <c r="N163" s="64">
        <v>1</v>
      </c>
      <c r="O163" s="64">
        <v>0</v>
      </c>
      <c r="P163" s="64">
        <v>0</v>
      </c>
      <c r="Q163" s="64">
        <v>0</v>
      </c>
      <c r="R163" s="64">
        <v>0</v>
      </c>
      <c r="S163" s="64">
        <v>0</v>
      </c>
      <c r="T163" s="64">
        <v>0</v>
      </c>
      <c r="U163" s="64">
        <v>0</v>
      </c>
      <c r="V163" s="64">
        <v>0</v>
      </c>
      <c r="W163" s="64">
        <v>0</v>
      </c>
      <c r="X163" s="64">
        <v>0</v>
      </c>
      <c r="Y163" s="64">
        <v>0</v>
      </c>
      <c r="Z163" s="64">
        <v>0</v>
      </c>
      <c r="AA163" s="64">
        <v>0</v>
      </c>
      <c r="AB163" s="64">
        <v>0</v>
      </c>
      <c r="AC163" s="64">
        <v>0</v>
      </c>
      <c r="AD163" s="64">
        <v>0</v>
      </c>
      <c r="AE163" s="64">
        <v>0</v>
      </c>
      <c r="AF163" s="64">
        <v>0</v>
      </c>
      <c r="AG163" s="64">
        <v>0</v>
      </c>
      <c r="AH163" s="64">
        <v>0</v>
      </c>
      <c r="AI163" s="64">
        <f>IF($H163=Table5[[#Headers],[Industrial Bio waste Boiler]],1,0)</f>
        <v>0</v>
      </c>
      <c r="AJ163" s="64">
        <f>IF($H163=Table5[[#Headers],[Industrial Bio waste CHP]],1,0)</f>
        <v>0</v>
      </c>
      <c r="AK163" s="64">
        <f>IF($H163=Table5[[#Headers],[Industrial Bio waste Furnace]],1,0)</f>
        <v>0</v>
      </c>
      <c r="AL163" s="64">
        <f>IF($H163=Table5[[#Headers],[Industrial Bio waste Cement/Lime Kiln]],1,0)</f>
        <v>0</v>
      </c>
      <c r="AM163" s="64">
        <f>IF($H163=Table5[[#Headers],[Industrial Bio waste Dryer]],1,0)</f>
        <v>0</v>
      </c>
      <c r="AN163" s="64">
        <f>IF($H163=Table5[[#Headers],[Industrial Bio waste Other Kiln]],1,0)</f>
        <v>0</v>
      </c>
      <c r="AO163" s="64">
        <f>IF($H163=Table5[[#Headers],[Industrial Bio waste Oven]],1,0)</f>
        <v>0</v>
      </c>
      <c r="AP163" s="64">
        <f>IF($H163=Table5[[#Headers],[Industrial Non-bio waste Boiler]],1,0)</f>
        <v>0</v>
      </c>
      <c r="AQ163" s="64">
        <f>IF($H163=Table5[[#Headers],[Industrial Non-bio waste CHP]],1,0)</f>
        <v>0</v>
      </c>
      <c r="AR163" s="64">
        <f>IF($H163=Table5[[#Headers],[Industrial Non-bio waste Furnace]],1,0)</f>
        <v>0</v>
      </c>
      <c r="AS163" s="64">
        <f>IF($H163=Table5[[#Headers],[Industrial Non-bio waste Cement/Lime Kiln]],1,0)</f>
        <v>0</v>
      </c>
      <c r="AT163" s="64">
        <f>IF($H163=Table5[[#Headers],[Industrial Non-bio waste Dryer]],1,0)</f>
        <v>0</v>
      </c>
      <c r="AU163" s="64">
        <f>IF($H163=Table5[[#Headers],[Industrial Non-bio waste Other Kiln]],1,0)</f>
        <v>0</v>
      </c>
      <c r="AV163" s="64">
        <f>IF($H163=Table5[[#Headers],[Industrial Non-bio waste Oven]],1,0)</f>
        <v>0</v>
      </c>
      <c r="AW163" s="64">
        <f>IF($H163=Table5[[#Headers],[Industrial Bio fuel Boiler]],1,0)</f>
        <v>0</v>
      </c>
      <c r="AX163" s="64">
        <f>IF($H163=Table5[[#Headers],[Industrial Bio fuel CHP]],1,0)</f>
        <v>0</v>
      </c>
      <c r="AY163" s="64">
        <f>IF($H163=Table5[[#Headers],[Industrial Bio fuel Furnace]],1,0)</f>
        <v>0</v>
      </c>
      <c r="AZ163" s="64">
        <f>IF($H163=Table5[[#Headers],[Industrial Bio fuel Cement/Lime Kiln]],1,0)</f>
        <v>0</v>
      </c>
      <c r="BA163" s="64">
        <f>IF($H163=Table5[[#Headers],[Industrial Bio fuel Dryer]],1,0)</f>
        <v>0</v>
      </c>
      <c r="BB163" s="64">
        <f>IF($H163=Table5[[#Headers],[Industrial Bio fuel Other Kiln]],1,0)</f>
        <v>0</v>
      </c>
      <c r="BC163" s="64">
        <f>IF($H163=Table5[[#Headers],[Industrial Bio fuel Oven]],1,0)</f>
        <v>0</v>
      </c>
      <c r="BD163" s="64">
        <f>IF($H163=Table5[[#Headers],[Industrial Solid Fuels Boiler]],1,0)</f>
        <v>0</v>
      </c>
      <c r="BE163" s="64">
        <f>IF($H163=Table5[[#Headers],[Industrial Solid Fuels CHP]],1,0)</f>
        <v>0</v>
      </c>
      <c r="BF163" s="64">
        <f>IF($H163=Table5[[#Headers],[Industrial Solid Fuels Furnace]],1,0)</f>
        <v>0</v>
      </c>
      <c r="BG163" s="64">
        <f>IF($H163=Table5[[#Headers],[Industrial Solid Fuels Cement/Lime Kiln]],1,0)</f>
        <v>0</v>
      </c>
      <c r="BH163" s="64">
        <f>IF($H163=Table5[[#Headers],[Industrial Solid Fuels Dryer]],1,0)</f>
        <v>0</v>
      </c>
      <c r="BI163" s="64">
        <f>IF($H163=Table5[[#Headers],[Industrial Solid Fuels Other Kiln]],1,0)</f>
        <v>0</v>
      </c>
      <c r="BJ163" s="64">
        <f>IF($H163=Table5[[#Headers],[Industrial Solid Fuels Oven]],1,0)</f>
        <v>0</v>
      </c>
      <c r="BK163" s="64">
        <f>IF($H163=Table5[[#Headers],[Industrial Oil Boiler]],1,0)</f>
        <v>0</v>
      </c>
      <c r="BL163" s="64">
        <f>IF($H163=Table5[[#Headers],[Industrial Oil CHP]],1,0)</f>
        <v>0</v>
      </c>
      <c r="BM163" s="64">
        <f>IF($H163=Table5[[#Headers],[Industrial Oil Furnace]],1,0)</f>
        <v>0</v>
      </c>
      <c r="BN163" s="64">
        <f>IF($H163=Table5[[#Headers],[Industrial Oil Cement/Lime Kiln]],1,0)</f>
        <v>0</v>
      </c>
      <c r="BO163" s="64">
        <f>IF($H163=Table5[[#Headers],[Industrial Oil Dryer]],1,0)</f>
        <v>0</v>
      </c>
      <c r="BP163" s="64">
        <f>IF($H163=Table5[[#Headers],[Industrial Oil Other Kiln]],1,0)</f>
        <v>1</v>
      </c>
      <c r="BQ163" s="64">
        <f>IF($H163=Table5[[#Headers],[Industrial Oil Oven]],1,0)</f>
        <v>0</v>
      </c>
      <c r="BR163" s="64">
        <f>IF($H163=Table5[[#Headers],[Industrial Gas Boiler]],1,0)</f>
        <v>0</v>
      </c>
      <c r="BS163" s="64">
        <f>IF($H163=Table5[[#Headers],[Industrial Gas CHP]],1,0)</f>
        <v>0</v>
      </c>
      <c r="BT163" s="64">
        <f>IF($H163=Table5[[#Headers],[Industrial Gas Furnace]],1,0)</f>
        <v>0</v>
      </c>
      <c r="BU163" s="64">
        <f>IF($H163=Table5[[#Headers],[Industrial Gas Cement/Lime Kiln]],1,0)</f>
        <v>0</v>
      </c>
      <c r="BV163" s="64">
        <f>IF($H163=Table5[[#Headers],[Industrial Gas Dryer]],1,0)</f>
        <v>0</v>
      </c>
      <c r="BW163" s="64">
        <f>IF($H163=Table5[[#Headers],[Industrial Gas Other Kiln]],1,0)</f>
        <v>0</v>
      </c>
      <c r="BX163" s="64">
        <f>IF($H163=Table5[[#Headers],[Industrial Gas Oven]],1,0)</f>
        <v>0</v>
      </c>
      <c r="BZ163" s="39"/>
    </row>
    <row r="164" spans="2:78" x14ac:dyDescent="0.25">
      <c r="B164">
        <v>440</v>
      </c>
      <c r="C164" t="s">
        <v>453</v>
      </c>
      <c r="D164" t="s">
        <v>590</v>
      </c>
      <c r="E164" t="s">
        <v>583</v>
      </c>
      <c r="H164" t="s">
        <v>534</v>
      </c>
      <c r="I164" t="s">
        <v>535</v>
      </c>
      <c r="J164" s="64">
        <v>6.9989830222831617E-3</v>
      </c>
      <c r="K164" s="64">
        <v>0</v>
      </c>
      <c r="L164" s="64">
        <v>0</v>
      </c>
      <c r="M164" s="64">
        <v>0</v>
      </c>
      <c r="N164" s="64">
        <v>0</v>
      </c>
      <c r="O164" s="64">
        <v>0.3495740805177735</v>
      </c>
      <c r="P164" s="64">
        <v>1</v>
      </c>
      <c r="Q164" s="64">
        <v>1</v>
      </c>
      <c r="R164" s="64">
        <v>0.4</v>
      </c>
      <c r="S164" s="64">
        <v>0.125</v>
      </c>
      <c r="T164" s="64">
        <v>0</v>
      </c>
      <c r="U164" s="64">
        <v>0</v>
      </c>
      <c r="V164" s="64">
        <v>0</v>
      </c>
      <c r="W164" s="64">
        <v>0</v>
      </c>
      <c r="X164" s="64">
        <v>0</v>
      </c>
      <c r="Y164" s="64">
        <v>0</v>
      </c>
      <c r="Z164" s="64">
        <v>0</v>
      </c>
      <c r="AA164" s="64">
        <v>0</v>
      </c>
      <c r="AB164" s="64">
        <v>0</v>
      </c>
      <c r="AC164" s="64">
        <v>0</v>
      </c>
      <c r="AD164" s="64">
        <v>0</v>
      </c>
      <c r="AE164" s="64">
        <v>0</v>
      </c>
      <c r="AF164" s="64">
        <v>0</v>
      </c>
      <c r="AG164" s="64">
        <v>0</v>
      </c>
      <c r="AH164" s="64">
        <v>0</v>
      </c>
      <c r="AI164" s="64">
        <f>IF($H164=Table5[[#Headers],[Industrial Bio waste Boiler]],1,0)</f>
        <v>0</v>
      </c>
      <c r="AJ164" s="64">
        <f>IF($H164=Table5[[#Headers],[Industrial Bio waste CHP]],1,0)</f>
        <v>0</v>
      </c>
      <c r="AK164" s="64">
        <f>IF($H164=Table5[[#Headers],[Industrial Bio waste Furnace]],1,0)</f>
        <v>0</v>
      </c>
      <c r="AL164" s="64">
        <f>IF($H164=Table5[[#Headers],[Industrial Bio waste Cement/Lime Kiln]],1,0)</f>
        <v>0</v>
      </c>
      <c r="AM164" s="64">
        <f>IF($H164=Table5[[#Headers],[Industrial Bio waste Dryer]],1,0)</f>
        <v>0</v>
      </c>
      <c r="AN164" s="64">
        <f>IF($H164=Table5[[#Headers],[Industrial Bio waste Other Kiln]],1,0)</f>
        <v>0</v>
      </c>
      <c r="AO164" s="64">
        <f>IF($H164=Table5[[#Headers],[Industrial Bio waste Oven]],1,0)</f>
        <v>0</v>
      </c>
      <c r="AP164" s="64">
        <f>IF($H164=Table5[[#Headers],[Industrial Non-bio waste Boiler]],1,0)</f>
        <v>0</v>
      </c>
      <c r="AQ164" s="64">
        <f>IF($H164=Table5[[#Headers],[Industrial Non-bio waste CHP]],1,0)</f>
        <v>0</v>
      </c>
      <c r="AR164" s="64">
        <f>IF($H164=Table5[[#Headers],[Industrial Non-bio waste Furnace]],1,0)</f>
        <v>0</v>
      </c>
      <c r="AS164" s="64">
        <f>IF($H164=Table5[[#Headers],[Industrial Non-bio waste Cement/Lime Kiln]],1,0)</f>
        <v>0</v>
      </c>
      <c r="AT164" s="64">
        <f>IF($H164=Table5[[#Headers],[Industrial Non-bio waste Dryer]],1,0)</f>
        <v>0</v>
      </c>
      <c r="AU164" s="64">
        <f>IF($H164=Table5[[#Headers],[Industrial Non-bio waste Other Kiln]],1,0)</f>
        <v>0</v>
      </c>
      <c r="AV164" s="64">
        <f>IF($H164=Table5[[#Headers],[Industrial Non-bio waste Oven]],1,0)</f>
        <v>0</v>
      </c>
      <c r="AW164" s="64">
        <f>IF($H164=Table5[[#Headers],[Industrial Bio fuel Boiler]],1,0)</f>
        <v>0</v>
      </c>
      <c r="AX164" s="64">
        <f>IF($H164=Table5[[#Headers],[Industrial Bio fuel CHP]],1,0)</f>
        <v>0</v>
      </c>
      <c r="AY164" s="64">
        <f>IF($H164=Table5[[#Headers],[Industrial Bio fuel Furnace]],1,0)</f>
        <v>0</v>
      </c>
      <c r="AZ164" s="64">
        <f>IF($H164=Table5[[#Headers],[Industrial Bio fuel Cement/Lime Kiln]],1,0)</f>
        <v>0</v>
      </c>
      <c r="BA164" s="64">
        <f>IF($H164=Table5[[#Headers],[Industrial Bio fuel Dryer]],1,0)</f>
        <v>0</v>
      </c>
      <c r="BB164" s="64">
        <f>IF($H164=Table5[[#Headers],[Industrial Bio fuel Other Kiln]],1,0)</f>
        <v>0</v>
      </c>
      <c r="BC164" s="64">
        <f>IF($H164=Table5[[#Headers],[Industrial Bio fuel Oven]],1,0)</f>
        <v>0</v>
      </c>
      <c r="BD164" s="64">
        <f>IF($H164=Table5[[#Headers],[Industrial Solid Fuels Boiler]],1,0)</f>
        <v>0</v>
      </c>
      <c r="BE164" s="64">
        <f>IF($H164=Table5[[#Headers],[Industrial Solid Fuels CHP]],1,0)</f>
        <v>0</v>
      </c>
      <c r="BF164" s="64">
        <f>IF($H164=Table5[[#Headers],[Industrial Solid Fuels Furnace]],1,0)</f>
        <v>0</v>
      </c>
      <c r="BG164" s="64">
        <f>IF($H164=Table5[[#Headers],[Industrial Solid Fuels Cement/Lime Kiln]],1,0)</f>
        <v>0</v>
      </c>
      <c r="BH164" s="64">
        <f>IF($H164=Table5[[#Headers],[Industrial Solid Fuels Dryer]],1,0)</f>
        <v>0</v>
      </c>
      <c r="BI164" s="64">
        <f>IF($H164=Table5[[#Headers],[Industrial Solid Fuels Other Kiln]],1,0)</f>
        <v>0</v>
      </c>
      <c r="BJ164" s="64">
        <f>IF($H164=Table5[[#Headers],[Industrial Solid Fuels Oven]],1,0)</f>
        <v>0</v>
      </c>
      <c r="BK164" s="64">
        <f>IF($H164=Table5[[#Headers],[Industrial Oil Boiler]],1,0)</f>
        <v>1</v>
      </c>
      <c r="BL164" s="64">
        <f>IF($H164=Table5[[#Headers],[Industrial Oil CHP]],1,0)</f>
        <v>0</v>
      </c>
      <c r="BM164" s="64">
        <f>IF($H164=Table5[[#Headers],[Industrial Oil Furnace]],1,0)</f>
        <v>0</v>
      </c>
      <c r="BN164" s="64">
        <f>IF($H164=Table5[[#Headers],[Industrial Oil Cement/Lime Kiln]],1,0)</f>
        <v>0</v>
      </c>
      <c r="BO164" s="64">
        <f>IF($H164=Table5[[#Headers],[Industrial Oil Dryer]],1,0)</f>
        <v>0</v>
      </c>
      <c r="BP164" s="64">
        <f>IF($H164=Table5[[#Headers],[Industrial Oil Other Kiln]],1,0)</f>
        <v>0</v>
      </c>
      <c r="BQ164" s="64">
        <f>IF($H164=Table5[[#Headers],[Industrial Oil Oven]],1,0)</f>
        <v>0</v>
      </c>
      <c r="BR164" s="64">
        <f>IF($H164=Table5[[#Headers],[Industrial Gas Boiler]],1,0)</f>
        <v>0</v>
      </c>
      <c r="BS164" s="64">
        <f>IF($H164=Table5[[#Headers],[Industrial Gas CHP]],1,0)</f>
        <v>0</v>
      </c>
      <c r="BT164" s="64">
        <f>IF($H164=Table5[[#Headers],[Industrial Gas Furnace]],1,0)</f>
        <v>0</v>
      </c>
      <c r="BU164" s="64">
        <f>IF($H164=Table5[[#Headers],[Industrial Gas Cement/Lime Kiln]],1,0)</f>
        <v>0</v>
      </c>
      <c r="BV164" s="64">
        <f>IF($H164=Table5[[#Headers],[Industrial Gas Dryer]],1,0)</f>
        <v>0</v>
      </c>
      <c r="BW164" s="64">
        <f>IF($H164=Table5[[#Headers],[Industrial Gas Other Kiln]],1,0)</f>
        <v>0</v>
      </c>
      <c r="BX164" s="64">
        <f>IF($H164=Table5[[#Headers],[Industrial Gas Oven]],1,0)</f>
        <v>0</v>
      </c>
      <c r="BZ164" s="39"/>
    </row>
    <row r="165" spans="2:78" x14ac:dyDescent="0.25">
      <c r="B165">
        <v>441</v>
      </c>
      <c r="C165" t="s">
        <v>453</v>
      </c>
      <c r="D165" t="s">
        <v>590</v>
      </c>
      <c r="E165" t="s">
        <v>583</v>
      </c>
      <c r="H165" t="s">
        <v>539</v>
      </c>
      <c r="I165" t="s">
        <v>535</v>
      </c>
      <c r="J165" s="64">
        <v>6.9989830222831608E-3</v>
      </c>
      <c r="K165" s="64">
        <v>0</v>
      </c>
      <c r="L165" s="64">
        <v>0</v>
      </c>
      <c r="M165" s="64">
        <v>0</v>
      </c>
      <c r="N165" s="64">
        <v>0</v>
      </c>
      <c r="O165" s="64">
        <v>0</v>
      </c>
      <c r="P165" s="64">
        <v>0</v>
      </c>
      <c r="Q165" s="64">
        <v>0</v>
      </c>
      <c r="R165" s="64">
        <v>0</v>
      </c>
      <c r="S165" s="64">
        <v>0</v>
      </c>
      <c r="T165" s="64">
        <v>0.3495740805177735</v>
      </c>
      <c r="U165" s="64">
        <v>1</v>
      </c>
      <c r="V165" s="64">
        <v>1</v>
      </c>
      <c r="W165" s="64">
        <v>0</v>
      </c>
      <c r="X165" s="64">
        <v>0</v>
      </c>
      <c r="Y165" s="64">
        <v>0</v>
      </c>
      <c r="Z165" s="64">
        <v>0</v>
      </c>
      <c r="AA165" s="64">
        <v>0</v>
      </c>
      <c r="AB165" s="64">
        <v>0</v>
      </c>
      <c r="AC165" s="64">
        <v>0</v>
      </c>
      <c r="AD165" s="64">
        <v>0</v>
      </c>
      <c r="AE165" s="64">
        <v>0</v>
      </c>
      <c r="AF165" s="64">
        <v>0</v>
      </c>
      <c r="AG165" s="64">
        <v>0</v>
      </c>
      <c r="AH165" s="64">
        <v>0</v>
      </c>
      <c r="AI165" s="64">
        <f>IF($H165=Table5[[#Headers],[Industrial Bio waste Boiler]],1,0)</f>
        <v>0</v>
      </c>
      <c r="AJ165" s="64">
        <f>IF($H165=Table5[[#Headers],[Industrial Bio waste CHP]],1,0)</f>
        <v>0</v>
      </c>
      <c r="AK165" s="64">
        <f>IF($H165=Table5[[#Headers],[Industrial Bio waste Furnace]],1,0)</f>
        <v>0</v>
      </c>
      <c r="AL165" s="64">
        <f>IF($H165=Table5[[#Headers],[Industrial Bio waste Cement/Lime Kiln]],1,0)</f>
        <v>0</v>
      </c>
      <c r="AM165" s="64">
        <f>IF($H165=Table5[[#Headers],[Industrial Bio waste Dryer]],1,0)</f>
        <v>0</v>
      </c>
      <c r="AN165" s="64">
        <f>IF($H165=Table5[[#Headers],[Industrial Bio waste Other Kiln]],1,0)</f>
        <v>0</v>
      </c>
      <c r="AO165" s="64">
        <f>IF($H165=Table5[[#Headers],[Industrial Bio waste Oven]],1,0)</f>
        <v>0</v>
      </c>
      <c r="AP165" s="64">
        <f>IF($H165=Table5[[#Headers],[Industrial Non-bio waste Boiler]],1,0)</f>
        <v>0</v>
      </c>
      <c r="AQ165" s="64">
        <f>IF($H165=Table5[[#Headers],[Industrial Non-bio waste CHP]],1,0)</f>
        <v>0</v>
      </c>
      <c r="AR165" s="64">
        <f>IF($H165=Table5[[#Headers],[Industrial Non-bio waste Furnace]],1,0)</f>
        <v>0</v>
      </c>
      <c r="AS165" s="64">
        <f>IF($H165=Table5[[#Headers],[Industrial Non-bio waste Cement/Lime Kiln]],1,0)</f>
        <v>0</v>
      </c>
      <c r="AT165" s="64">
        <f>IF($H165=Table5[[#Headers],[Industrial Non-bio waste Dryer]],1,0)</f>
        <v>0</v>
      </c>
      <c r="AU165" s="64">
        <f>IF($H165=Table5[[#Headers],[Industrial Non-bio waste Other Kiln]],1,0)</f>
        <v>0</v>
      </c>
      <c r="AV165" s="64">
        <f>IF($H165=Table5[[#Headers],[Industrial Non-bio waste Oven]],1,0)</f>
        <v>0</v>
      </c>
      <c r="AW165" s="64">
        <f>IF($H165=Table5[[#Headers],[Industrial Bio fuel Boiler]],1,0)</f>
        <v>0</v>
      </c>
      <c r="AX165" s="64">
        <f>IF($H165=Table5[[#Headers],[Industrial Bio fuel CHP]],1,0)</f>
        <v>0</v>
      </c>
      <c r="AY165" s="64">
        <f>IF($H165=Table5[[#Headers],[Industrial Bio fuel Furnace]],1,0)</f>
        <v>0</v>
      </c>
      <c r="AZ165" s="64">
        <f>IF($H165=Table5[[#Headers],[Industrial Bio fuel Cement/Lime Kiln]],1,0)</f>
        <v>0</v>
      </c>
      <c r="BA165" s="64">
        <f>IF($H165=Table5[[#Headers],[Industrial Bio fuel Dryer]],1,0)</f>
        <v>0</v>
      </c>
      <c r="BB165" s="64">
        <f>IF($H165=Table5[[#Headers],[Industrial Bio fuel Other Kiln]],1,0)</f>
        <v>0</v>
      </c>
      <c r="BC165" s="64">
        <f>IF($H165=Table5[[#Headers],[Industrial Bio fuel Oven]],1,0)</f>
        <v>0</v>
      </c>
      <c r="BD165" s="64">
        <f>IF($H165=Table5[[#Headers],[Industrial Solid Fuels Boiler]],1,0)</f>
        <v>0</v>
      </c>
      <c r="BE165" s="64">
        <f>IF($H165=Table5[[#Headers],[Industrial Solid Fuels CHP]],1,0)</f>
        <v>0</v>
      </c>
      <c r="BF165" s="64">
        <f>IF($H165=Table5[[#Headers],[Industrial Solid Fuels Furnace]],1,0)</f>
        <v>0</v>
      </c>
      <c r="BG165" s="64">
        <f>IF($H165=Table5[[#Headers],[Industrial Solid Fuels Cement/Lime Kiln]],1,0)</f>
        <v>0</v>
      </c>
      <c r="BH165" s="64">
        <f>IF($H165=Table5[[#Headers],[Industrial Solid Fuels Dryer]],1,0)</f>
        <v>0</v>
      </c>
      <c r="BI165" s="64">
        <f>IF($H165=Table5[[#Headers],[Industrial Solid Fuels Other Kiln]],1,0)</f>
        <v>0</v>
      </c>
      <c r="BJ165" s="64">
        <f>IF($H165=Table5[[#Headers],[Industrial Solid Fuels Oven]],1,0)</f>
        <v>0</v>
      </c>
      <c r="BK165" s="64">
        <f>IF($H165=Table5[[#Headers],[Industrial Oil Boiler]],1,0)</f>
        <v>0</v>
      </c>
      <c r="BL165" s="64">
        <f>IF($H165=Table5[[#Headers],[Industrial Oil CHP]],1,0)</f>
        <v>1</v>
      </c>
      <c r="BM165" s="64">
        <f>IF($H165=Table5[[#Headers],[Industrial Oil Furnace]],1,0)</f>
        <v>0</v>
      </c>
      <c r="BN165" s="64">
        <f>IF($H165=Table5[[#Headers],[Industrial Oil Cement/Lime Kiln]],1,0)</f>
        <v>0</v>
      </c>
      <c r="BO165" s="64">
        <f>IF($H165=Table5[[#Headers],[Industrial Oil Dryer]],1,0)</f>
        <v>0</v>
      </c>
      <c r="BP165" s="64">
        <f>IF($H165=Table5[[#Headers],[Industrial Oil Other Kiln]],1,0)</f>
        <v>0</v>
      </c>
      <c r="BQ165" s="64">
        <f>IF($H165=Table5[[#Headers],[Industrial Oil Oven]],1,0)</f>
        <v>0</v>
      </c>
      <c r="BR165" s="64">
        <f>IF($H165=Table5[[#Headers],[Industrial Gas Boiler]],1,0)</f>
        <v>0</v>
      </c>
      <c r="BS165" s="64">
        <f>IF($H165=Table5[[#Headers],[Industrial Gas CHP]],1,0)</f>
        <v>0</v>
      </c>
      <c r="BT165" s="64">
        <f>IF($H165=Table5[[#Headers],[Industrial Gas Furnace]],1,0)</f>
        <v>0</v>
      </c>
      <c r="BU165" s="64">
        <f>IF($H165=Table5[[#Headers],[Industrial Gas Cement/Lime Kiln]],1,0)</f>
        <v>0</v>
      </c>
      <c r="BV165" s="64">
        <f>IF($H165=Table5[[#Headers],[Industrial Gas Dryer]],1,0)</f>
        <v>0</v>
      </c>
      <c r="BW165" s="64">
        <f>IF($H165=Table5[[#Headers],[Industrial Gas Other Kiln]],1,0)</f>
        <v>0</v>
      </c>
      <c r="BX165" s="64">
        <f>IF($H165=Table5[[#Headers],[Industrial Gas Oven]],1,0)</f>
        <v>0</v>
      </c>
      <c r="BZ165" s="39"/>
    </row>
    <row r="166" spans="2:78" x14ac:dyDescent="0.25">
      <c r="B166">
        <v>442</v>
      </c>
      <c r="C166" t="s">
        <v>453</v>
      </c>
      <c r="D166" t="s">
        <v>590</v>
      </c>
      <c r="E166" t="s">
        <v>583</v>
      </c>
      <c r="H166" t="s">
        <v>548</v>
      </c>
      <c r="I166" t="s">
        <v>535</v>
      </c>
      <c r="J166" s="64">
        <v>0</v>
      </c>
      <c r="K166" s="64">
        <v>0</v>
      </c>
      <c r="L166" s="64">
        <v>0</v>
      </c>
      <c r="M166" s="64">
        <v>0</v>
      </c>
      <c r="N166" s="64">
        <v>0</v>
      </c>
      <c r="O166" s="64">
        <v>0</v>
      </c>
      <c r="P166" s="64">
        <v>0</v>
      </c>
      <c r="Q166" s="64">
        <v>0</v>
      </c>
      <c r="R166" s="64">
        <v>0</v>
      </c>
      <c r="S166" s="64">
        <v>0</v>
      </c>
      <c r="T166" s="64">
        <v>0</v>
      </c>
      <c r="U166" s="64">
        <v>0</v>
      </c>
      <c r="V166" s="64">
        <v>0</v>
      </c>
      <c r="W166" s="64">
        <v>0.3495740805177735</v>
      </c>
      <c r="X166" s="64">
        <v>1</v>
      </c>
      <c r="Y166" s="64">
        <v>0</v>
      </c>
      <c r="Z166" s="64">
        <v>0</v>
      </c>
      <c r="AA166" s="64">
        <v>0</v>
      </c>
      <c r="AB166" s="64">
        <v>0</v>
      </c>
      <c r="AC166" s="64">
        <v>0</v>
      </c>
      <c r="AD166" s="64">
        <v>0</v>
      </c>
      <c r="AE166" s="64">
        <v>0</v>
      </c>
      <c r="AF166" s="64">
        <v>0</v>
      </c>
      <c r="AG166" s="64">
        <v>0</v>
      </c>
      <c r="AH166" s="64">
        <v>0</v>
      </c>
      <c r="AI166" s="64">
        <f>IF($H166=Table5[[#Headers],[Industrial Bio waste Boiler]],1,0)</f>
        <v>0</v>
      </c>
      <c r="AJ166" s="64">
        <f>IF($H166=Table5[[#Headers],[Industrial Bio waste CHP]],1,0)</f>
        <v>0</v>
      </c>
      <c r="AK166" s="64">
        <f>IF($H166=Table5[[#Headers],[Industrial Bio waste Furnace]],1,0)</f>
        <v>0</v>
      </c>
      <c r="AL166" s="64">
        <f>IF($H166=Table5[[#Headers],[Industrial Bio waste Cement/Lime Kiln]],1,0)</f>
        <v>0</v>
      </c>
      <c r="AM166" s="64">
        <f>IF($H166=Table5[[#Headers],[Industrial Bio waste Dryer]],1,0)</f>
        <v>0</v>
      </c>
      <c r="AN166" s="64">
        <f>IF($H166=Table5[[#Headers],[Industrial Bio waste Other Kiln]],1,0)</f>
        <v>0</v>
      </c>
      <c r="AO166" s="64">
        <f>IF($H166=Table5[[#Headers],[Industrial Bio waste Oven]],1,0)</f>
        <v>0</v>
      </c>
      <c r="AP166" s="64">
        <f>IF($H166=Table5[[#Headers],[Industrial Non-bio waste Boiler]],1,0)</f>
        <v>0</v>
      </c>
      <c r="AQ166" s="64">
        <f>IF($H166=Table5[[#Headers],[Industrial Non-bio waste CHP]],1,0)</f>
        <v>0</v>
      </c>
      <c r="AR166" s="64">
        <f>IF($H166=Table5[[#Headers],[Industrial Non-bio waste Furnace]],1,0)</f>
        <v>0</v>
      </c>
      <c r="AS166" s="64">
        <f>IF($H166=Table5[[#Headers],[Industrial Non-bio waste Cement/Lime Kiln]],1,0)</f>
        <v>0</v>
      </c>
      <c r="AT166" s="64">
        <f>IF($H166=Table5[[#Headers],[Industrial Non-bio waste Dryer]],1,0)</f>
        <v>0</v>
      </c>
      <c r="AU166" s="64">
        <f>IF($H166=Table5[[#Headers],[Industrial Non-bio waste Other Kiln]],1,0)</f>
        <v>0</v>
      </c>
      <c r="AV166" s="64">
        <f>IF($H166=Table5[[#Headers],[Industrial Non-bio waste Oven]],1,0)</f>
        <v>0</v>
      </c>
      <c r="AW166" s="64">
        <f>IF($H166=Table5[[#Headers],[Industrial Bio fuel Boiler]],1,0)</f>
        <v>0</v>
      </c>
      <c r="AX166" s="64">
        <f>IF($H166=Table5[[#Headers],[Industrial Bio fuel CHP]],1,0)</f>
        <v>0</v>
      </c>
      <c r="AY166" s="64">
        <f>IF($H166=Table5[[#Headers],[Industrial Bio fuel Furnace]],1,0)</f>
        <v>0</v>
      </c>
      <c r="AZ166" s="64">
        <f>IF($H166=Table5[[#Headers],[Industrial Bio fuel Cement/Lime Kiln]],1,0)</f>
        <v>0</v>
      </c>
      <c r="BA166" s="64">
        <f>IF($H166=Table5[[#Headers],[Industrial Bio fuel Dryer]],1,0)</f>
        <v>0</v>
      </c>
      <c r="BB166" s="64">
        <f>IF($H166=Table5[[#Headers],[Industrial Bio fuel Other Kiln]],1,0)</f>
        <v>0</v>
      </c>
      <c r="BC166" s="64">
        <f>IF($H166=Table5[[#Headers],[Industrial Bio fuel Oven]],1,0)</f>
        <v>0</v>
      </c>
      <c r="BD166" s="64">
        <f>IF($H166=Table5[[#Headers],[Industrial Solid Fuels Boiler]],1,0)</f>
        <v>0</v>
      </c>
      <c r="BE166" s="64">
        <f>IF($H166=Table5[[#Headers],[Industrial Solid Fuels CHP]],1,0)</f>
        <v>0</v>
      </c>
      <c r="BF166" s="64">
        <f>IF($H166=Table5[[#Headers],[Industrial Solid Fuels Furnace]],1,0)</f>
        <v>0</v>
      </c>
      <c r="BG166" s="64">
        <f>IF($H166=Table5[[#Headers],[Industrial Solid Fuels Cement/Lime Kiln]],1,0)</f>
        <v>0</v>
      </c>
      <c r="BH166" s="64">
        <f>IF($H166=Table5[[#Headers],[Industrial Solid Fuels Dryer]],1,0)</f>
        <v>0</v>
      </c>
      <c r="BI166" s="64">
        <f>IF($H166=Table5[[#Headers],[Industrial Solid Fuels Other Kiln]],1,0)</f>
        <v>0</v>
      </c>
      <c r="BJ166" s="64">
        <f>IF($H166=Table5[[#Headers],[Industrial Solid Fuels Oven]],1,0)</f>
        <v>0</v>
      </c>
      <c r="BK166" s="64">
        <f>IF($H166=Table5[[#Headers],[Industrial Oil Boiler]],1,0)</f>
        <v>0</v>
      </c>
      <c r="BL166" s="64">
        <f>IF($H166=Table5[[#Headers],[Industrial Oil CHP]],1,0)</f>
        <v>0</v>
      </c>
      <c r="BM166" s="64">
        <f>IF($H166=Table5[[#Headers],[Industrial Oil Furnace]],1,0)</f>
        <v>0</v>
      </c>
      <c r="BN166" s="64">
        <f>IF($H166=Table5[[#Headers],[Industrial Oil Cement/Lime Kiln]],1,0)</f>
        <v>0</v>
      </c>
      <c r="BO166" s="64">
        <f>IF($H166=Table5[[#Headers],[Industrial Oil Dryer]],1,0)</f>
        <v>0</v>
      </c>
      <c r="BP166" s="64">
        <f>IF($H166=Table5[[#Headers],[Industrial Oil Other Kiln]],1,0)</f>
        <v>0</v>
      </c>
      <c r="BQ166" s="64">
        <f>IF($H166=Table5[[#Headers],[Industrial Oil Oven]],1,0)</f>
        <v>1</v>
      </c>
      <c r="BR166" s="64">
        <f>IF($H166=Table5[[#Headers],[Industrial Gas Boiler]],1,0)</f>
        <v>0</v>
      </c>
      <c r="BS166" s="64">
        <f>IF($H166=Table5[[#Headers],[Industrial Gas CHP]],1,0)</f>
        <v>0</v>
      </c>
      <c r="BT166" s="64">
        <f>IF($H166=Table5[[#Headers],[Industrial Gas Furnace]],1,0)</f>
        <v>0</v>
      </c>
      <c r="BU166" s="64">
        <f>IF($H166=Table5[[#Headers],[Industrial Gas Cement/Lime Kiln]],1,0)</f>
        <v>0</v>
      </c>
      <c r="BV166" s="64">
        <f>IF($H166=Table5[[#Headers],[Industrial Gas Dryer]],1,0)</f>
        <v>0</v>
      </c>
      <c r="BW166" s="64">
        <f>IF($H166=Table5[[#Headers],[Industrial Gas Other Kiln]],1,0)</f>
        <v>0</v>
      </c>
      <c r="BX166" s="64">
        <f>IF($H166=Table5[[#Headers],[Industrial Gas Oven]],1,0)</f>
        <v>0</v>
      </c>
      <c r="BZ166" s="39"/>
    </row>
    <row r="167" spans="2:78" x14ac:dyDescent="0.25">
      <c r="B167">
        <v>443</v>
      </c>
      <c r="C167" t="s">
        <v>453</v>
      </c>
      <c r="D167" t="s">
        <v>590</v>
      </c>
      <c r="E167" t="s">
        <v>583</v>
      </c>
      <c r="H167" t="s">
        <v>543</v>
      </c>
      <c r="I167" t="s">
        <v>535</v>
      </c>
      <c r="J167" s="64">
        <v>0</v>
      </c>
      <c r="K167" s="64">
        <v>0</v>
      </c>
      <c r="L167" s="64">
        <v>0</v>
      </c>
      <c r="M167" s="64">
        <v>0</v>
      </c>
      <c r="N167" s="64">
        <v>0</v>
      </c>
      <c r="O167" s="64">
        <v>0</v>
      </c>
      <c r="P167" s="64">
        <v>0</v>
      </c>
      <c r="Q167" s="64">
        <v>0</v>
      </c>
      <c r="R167" s="64">
        <v>0</v>
      </c>
      <c r="S167" s="64">
        <v>0</v>
      </c>
      <c r="T167" s="64">
        <v>0</v>
      </c>
      <c r="U167" s="64">
        <v>0</v>
      </c>
      <c r="V167" s="64">
        <v>0</v>
      </c>
      <c r="W167" s="64">
        <v>0</v>
      </c>
      <c r="X167" s="64">
        <v>0</v>
      </c>
      <c r="Y167" s="64">
        <v>0.3495740805177735</v>
      </c>
      <c r="Z167" s="64">
        <v>0</v>
      </c>
      <c r="AA167" s="64">
        <v>0</v>
      </c>
      <c r="AB167" s="64">
        <v>0</v>
      </c>
      <c r="AC167" s="64">
        <v>0</v>
      </c>
      <c r="AD167" s="64">
        <v>0</v>
      </c>
      <c r="AE167" s="64">
        <v>0</v>
      </c>
      <c r="AF167" s="64">
        <v>0</v>
      </c>
      <c r="AG167" s="64">
        <v>0</v>
      </c>
      <c r="AH167" s="64">
        <v>0</v>
      </c>
      <c r="AI167" s="64">
        <f>IF($H167=Table5[[#Headers],[Industrial Bio waste Boiler]],1,0)</f>
        <v>0</v>
      </c>
      <c r="AJ167" s="64">
        <f>IF($H167=Table5[[#Headers],[Industrial Bio waste CHP]],1,0)</f>
        <v>0</v>
      </c>
      <c r="AK167" s="64">
        <f>IF($H167=Table5[[#Headers],[Industrial Bio waste Furnace]],1,0)</f>
        <v>0</v>
      </c>
      <c r="AL167" s="64">
        <f>IF($H167=Table5[[#Headers],[Industrial Bio waste Cement/Lime Kiln]],1,0)</f>
        <v>0</v>
      </c>
      <c r="AM167" s="64">
        <f>IF($H167=Table5[[#Headers],[Industrial Bio waste Dryer]],1,0)</f>
        <v>0</v>
      </c>
      <c r="AN167" s="64">
        <f>IF($H167=Table5[[#Headers],[Industrial Bio waste Other Kiln]],1,0)</f>
        <v>0</v>
      </c>
      <c r="AO167" s="64">
        <f>IF($H167=Table5[[#Headers],[Industrial Bio waste Oven]],1,0)</f>
        <v>0</v>
      </c>
      <c r="AP167" s="64">
        <f>IF($H167=Table5[[#Headers],[Industrial Non-bio waste Boiler]],1,0)</f>
        <v>0</v>
      </c>
      <c r="AQ167" s="64">
        <f>IF($H167=Table5[[#Headers],[Industrial Non-bio waste CHP]],1,0)</f>
        <v>0</v>
      </c>
      <c r="AR167" s="64">
        <f>IF($H167=Table5[[#Headers],[Industrial Non-bio waste Furnace]],1,0)</f>
        <v>0</v>
      </c>
      <c r="AS167" s="64">
        <f>IF($H167=Table5[[#Headers],[Industrial Non-bio waste Cement/Lime Kiln]],1,0)</f>
        <v>0</v>
      </c>
      <c r="AT167" s="64">
        <f>IF($H167=Table5[[#Headers],[Industrial Non-bio waste Dryer]],1,0)</f>
        <v>0</v>
      </c>
      <c r="AU167" s="64">
        <f>IF($H167=Table5[[#Headers],[Industrial Non-bio waste Other Kiln]],1,0)</f>
        <v>0</v>
      </c>
      <c r="AV167" s="64">
        <f>IF($H167=Table5[[#Headers],[Industrial Non-bio waste Oven]],1,0)</f>
        <v>0</v>
      </c>
      <c r="AW167" s="64">
        <f>IF($H167=Table5[[#Headers],[Industrial Bio fuel Boiler]],1,0)</f>
        <v>0</v>
      </c>
      <c r="AX167" s="64">
        <f>IF($H167=Table5[[#Headers],[Industrial Bio fuel CHP]],1,0)</f>
        <v>0</v>
      </c>
      <c r="AY167" s="64">
        <f>IF($H167=Table5[[#Headers],[Industrial Bio fuel Furnace]],1,0)</f>
        <v>0</v>
      </c>
      <c r="AZ167" s="64">
        <f>IF($H167=Table5[[#Headers],[Industrial Bio fuel Cement/Lime Kiln]],1,0)</f>
        <v>0</v>
      </c>
      <c r="BA167" s="64">
        <f>IF($H167=Table5[[#Headers],[Industrial Bio fuel Dryer]],1,0)</f>
        <v>0</v>
      </c>
      <c r="BB167" s="64">
        <f>IF($H167=Table5[[#Headers],[Industrial Bio fuel Other Kiln]],1,0)</f>
        <v>0</v>
      </c>
      <c r="BC167" s="64">
        <f>IF($H167=Table5[[#Headers],[Industrial Bio fuel Oven]],1,0)</f>
        <v>0</v>
      </c>
      <c r="BD167" s="64">
        <f>IF($H167=Table5[[#Headers],[Industrial Solid Fuels Boiler]],1,0)</f>
        <v>0</v>
      </c>
      <c r="BE167" s="64">
        <f>IF($H167=Table5[[#Headers],[Industrial Solid Fuels CHP]],1,0)</f>
        <v>0</v>
      </c>
      <c r="BF167" s="64">
        <f>IF($H167=Table5[[#Headers],[Industrial Solid Fuels Furnace]],1,0)</f>
        <v>0</v>
      </c>
      <c r="BG167" s="64">
        <f>IF($H167=Table5[[#Headers],[Industrial Solid Fuels Cement/Lime Kiln]],1,0)</f>
        <v>0</v>
      </c>
      <c r="BH167" s="64">
        <f>IF($H167=Table5[[#Headers],[Industrial Solid Fuels Dryer]],1,0)</f>
        <v>0</v>
      </c>
      <c r="BI167" s="64">
        <f>IF($H167=Table5[[#Headers],[Industrial Solid Fuels Other Kiln]],1,0)</f>
        <v>0</v>
      </c>
      <c r="BJ167" s="64">
        <f>IF($H167=Table5[[#Headers],[Industrial Solid Fuels Oven]],1,0)</f>
        <v>0</v>
      </c>
      <c r="BK167" s="64">
        <f>IF($H167=Table5[[#Headers],[Industrial Oil Boiler]],1,0)</f>
        <v>0</v>
      </c>
      <c r="BL167" s="64">
        <f>IF($H167=Table5[[#Headers],[Industrial Oil CHP]],1,0)</f>
        <v>0</v>
      </c>
      <c r="BM167" s="64">
        <f>IF($H167=Table5[[#Headers],[Industrial Oil Furnace]],1,0)</f>
        <v>1</v>
      </c>
      <c r="BN167" s="64">
        <f>IF($H167=Table5[[#Headers],[Industrial Oil Cement/Lime Kiln]],1,0)</f>
        <v>0</v>
      </c>
      <c r="BO167" s="64">
        <f>IF($H167=Table5[[#Headers],[Industrial Oil Dryer]],1,0)</f>
        <v>0</v>
      </c>
      <c r="BP167" s="64">
        <f>IF($H167=Table5[[#Headers],[Industrial Oil Other Kiln]],1,0)</f>
        <v>0</v>
      </c>
      <c r="BQ167" s="64">
        <f>IF($H167=Table5[[#Headers],[Industrial Oil Oven]],1,0)</f>
        <v>0</v>
      </c>
      <c r="BR167" s="64">
        <f>IF($H167=Table5[[#Headers],[Industrial Gas Boiler]],1,0)</f>
        <v>0</v>
      </c>
      <c r="BS167" s="64">
        <f>IF($H167=Table5[[#Headers],[Industrial Gas CHP]],1,0)</f>
        <v>0</v>
      </c>
      <c r="BT167" s="64">
        <f>IF($H167=Table5[[#Headers],[Industrial Gas Furnace]],1,0)</f>
        <v>0</v>
      </c>
      <c r="BU167" s="64">
        <f>IF($H167=Table5[[#Headers],[Industrial Gas Cement/Lime Kiln]],1,0)</f>
        <v>0</v>
      </c>
      <c r="BV167" s="64">
        <f>IF($H167=Table5[[#Headers],[Industrial Gas Dryer]],1,0)</f>
        <v>0</v>
      </c>
      <c r="BW167" s="64">
        <f>IF($H167=Table5[[#Headers],[Industrial Gas Other Kiln]],1,0)</f>
        <v>0</v>
      </c>
      <c r="BX167" s="64">
        <f>IF($H167=Table5[[#Headers],[Industrial Gas Oven]],1,0)</f>
        <v>0</v>
      </c>
      <c r="BZ167" s="39"/>
    </row>
    <row r="168" spans="2:78" x14ac:dyDescent="0.25">
      <c r="B168">
        <v>444</v>
      </c>
      <c r="C168" t="s">
        <v>453</v>
      </c>
      <c r="D168" t="s">
        <v>590</v>
      </c>
      <c r="E168" t="s">
        <v>583</v>
      </c>
      <c r="H168" t="s">
        <v>541</v>
      </c>
      <c r="I168" t="s">
        <v>535</v>
      </c>
      <c r="J168" s="64">
        <v>6.9989830222831617E-3</v>
      </c>
      <c r="K168" s="64">
        <v>0</v>
      </c>
      <c r="L168" s="64">
        <v>0</v>
      </c>
      <c r="M168" s="64">
        <v>0</v>
      </c>
      <c r="N168" s="64">
        <v>0</v>
      </c>
      <c r="O168" s="64">
        <v>0</v>
      </c>
      <c r="P168" s="64">
        <v>0</v>
      </c>
      <c r="Q168" s="64">
        <v>0</v>
      </c>
      <c r="R168" s="64">
        <v>0</v>
      </c>
      <c r="S168" s="64">
        <v>0</v>
      </c>
      <c r="T168" s="64">
        <v>0</v>
      </c>
      <c r="U168" s="64">
        <v>0</v>
      </c>
      <c r="V168" s="64">
        <v>0</v>
      </c>
      <c r="W168" s="64">
        <v>0</v>
      </c>
      <c r="X168" s="64">
        <v>0</v>
      </c>
      <c r="Y168" s="64">
        <v>0</v>
      </c>
      <c r="Z168" s="64">
        <v>0</v>
      </c>
      <c r="AA168" s="64">
        <v>0.3495740805177735</v>
      </c>
      <c r="AB168" s="64">
        <v>1</v>
      </c>
      <c r="AC168" s="64">
        <v>0</v>
      </c>
      <c r="AD168" s="64">
        <v>0</v>
      </c>
      <c r="AE168" s="64">
        <v>0</v>
      </c>
      <c r="AF168" s="64">
        <v>0</v>
      </c>
      <c r="AG168" s="64">
        <v>0</v>
      </c>
      <c r="AH168" s="64">
        <v>0</v>
      </c>
      <c r="AI168" s="64">
        <f>IF($H168=Table5[[#Headers],[Industrial Bio waste Boiler]],1,0)</f>
        <v>0</v>
      </c>
      <c r="AJ168" s="64">
        <f>IF($H168=Table5[[#Headers],[Industrial Bio waste CHP]],1,0)</f>
        <v>0</v>
      </c>
      <c r="AK168" s="64">
        <f>IF($H168=Table5[[#Headers],[Industrial Bio waste Furnace]],1,0)</f>
        <v>0</v>
      </c>
      <c r="AL168" s="64">
        <f>IF($H168=Table5[[#Headers],[Industrial Bio waste Cement/Lime Kiln]],1,0)</f>
        <v>0</v>
      </c>
      <c r="AM168" s="64">
        <f>IF($H168=Table5[[#Headers],[Industrial Bio waste Dryer]],1,0)</f>
        <v>0</v>
      </c>
      <c r="AN168" s="64">
        <f>IF($H168=Table5[[#Headers],[Industrial Bio waste Other Kiln]],1,0)</f>
        <v>0</v>
      </c>
      <c r="AO168" s="64">
        <f>IF($H168=Table5[[#Headers],[Industrial Bio waste Oven]],1,0)</f>
        <v>0</v>
      </c>
      <c r="AP168" s="64">
        <f>IF($H168=Table5[[#Headers],[Industrial Non-bio waste Boiler]],1,0)</f>
        <v>0</v>
      </c>
      <c r="AQ168" s="64">
        <f>IF($H168=Table5[[#Headers],[Industrial Non-bio waste CHP]],1,0)</f>
        <v>0</v>
      </c>
      <c r="AR168" s="64">
        <f>IF($H168=Table5[[#Headers],[Industrial Non-bio waste Furnace]],1,0)</f>
        <v>0</v>
      </c>
      <c r="AS168" s="64">
        <f>IF($H168=Table5[[#Headers],[Industrial Non-bio waste Cement/Lime Kiln]],1,0)</f>
        <v>0</v>
      </c>
      <c r="AT168" s="64">
        <f>IF($H168=Table5[[#Headers],[Industrial Non-bio waste Dryer]],1,0)</f>
        <v>0</v>
      </c>
      <c r="AU168" s="64">
        <f>IF($H168=Table5[[#Headers],[Industrial Non-bio waste Other Kiln]],1,0)</f>
        <v>0</v>
      </c>
      <c r="AV168" s="64">
        <f>IF($H168=Table5[[#Headers],[Industrial Non-bio waste Oven]],1,0)</f>
        <v>0</v>
      </c>
      <c r="AW168" s="64">
        <f>IF($H168=Table5[[#Headers],[Industrial Bio fuel Boiler]],1,0)</f>
        <v>0</v>
      </c>
      <c r="AX168" s="64">
        <f>IF($H168=Table5[[#Headers],[Industrial Bio fuel CHP]],1,0)</f>
        <v>0</v>
      </c>
      <c r="AY168" s="64">
        <f>IF($H168=Table5[[#Headers],[Industrial Bio fuel Furnace]],1,0)</f>
        <v>0</v>
      </c>
      <c r="AZ168" s="64">
        <f>IF($H168=Table5[[#Headers],[Industrial Bio fuel Cement/Lime Kiln]],1,0)</f>
        <v>0</v>
      </c>
      <c r="BA168" s="64">
        <f>IF($H168=Table5[[#Headers],[Industrial Bio fuel Dryer]],1,0)</f>
        <v>0</v>
      </c>
      <c r="BB168" s="64">
        <f>IF($H168=Table5[[#Headers],[Industrial Bio fuel Other Kiln]],1,0)</f>
        <v>0</v>
      </c>
      <c r="BC168" s="64">
        <f>IF($H168=Table5[[#Headers],[Industrial Bio fuel Oven]],1,0)</f>
        <v>0</v>
      </c>
      <c r="BD168" s="64">
        <f>IF($H168=Table5[[#Headers],[Industrial Solid Fuels Boiler]],1,0)</f>
        <v>0</v>
      </c>
      <c r="BE168" s="64">
        <f>IF($H168=Table5[[#Headers],[Industrial Solid Fuels CHP]],1,0)</f>
        <v>0</v>
      </c>
      <c r="BF168" s="64">
        <f>IF($H168=Table5[[#Headers],[Industrial Solid Fuels Furnace]],1,0)</f>
        <v>0</v>
      </c>
      <c r="BG168" s="64">
        <f>IF($H168=Table5[[#Headers],[Industrial Solid Fuels Cement/Lime Kiln]],1,0)</f>
        <v>0</v>
      </c>
      <c r="BH168" s="64">
        <f>IF($H168=Table5[[#Headers],[Industrial Solid Fuels Dryer]],1,0)</f>
        <v>0</v>
      </c>
      <c r="BI168" s="64">
        <f>IF($H168=Table5[[#Headers],[Industrial Solid Fuels Other Kiln]],1,0)</f>
        <v>0</v>
      </c>
      <c r="BJ168" s="64">
        <f>IF($H168=Table5[[#Headers],[Industrial Solid Fuels Oven]],1,0)</f>
        <v>0</v>
      </c>
      <c r="BK168" s="64">
        <f>IF($H168=Table5[[#Headers],[Industrial Oil Boiler]],1,0)</f>
        <v>0</v>
      </c>
      <c r="BL168" s="64">
        <f>IF($H168=Table5[[#Headers],[Industrial Oil CHP]],1,0)</f>
        <v>0</v>
      </c>
      <c r="BM168" s="64">
        <f>IF($H168=Table5[[#Headers],[Industrial Oil Furnace]],1,0)</f>
        <v>0</v>
      </c>
      <c r="BN168" s="64">
        <f>IF($H168=Table5[[#Headers],[Industrial Oil Cement/Lime Kiln]],1,0)</f>
        <v>0</v>
      </c>
      <c r="BO168" s="64">
        <f>IF($H168=Table5[[#Headers],[Industrial Oil Dryer]],1,0)</f>
        <v>1</v>
      </c>
      <c r="BP168" s="64">
        <f>IF($H168=Table5[[#Headers],[Industrial Oil Other Kiln]],1,0)</f>
        <v>0</v>
      </c>
      <c r="BQ168" s="64">
        <f>IF($H168=Table5[[#Headers],[Industrial Oil Oven]],1,0)</f>
        <v>0</v>
      </c>
      <c r="BR168" s="64">
        <f>IF($H168=Table5[[#Headers],[Industrial Gas Boiler]],1,0)</f>
        <v>0</v>
      </c>
      <c r="BS168" s="64">
        <f>IF($H168=Table5[[#Headers],[Industrial Gas CHP]],1,0)</f>
        <v>0</v>
      </c>
      <c r="BT168" s="64">
        <f>IF($H168=Table5[[#Headers],[Industrial Gas Furnace]],1,0)</f>
        <v>0</v>
      </c>
      <c r="BU168" s="64">
        <f>IF($H168=Table5[[#Headers],[Industrial Gas Cement/Lime Kiln]],1,0)</f>
        <v>0</v>
      </c>
      <c r="BV168" s="64">
        <f>IF($H168=Table5[[#Headers],[Industrial Gas Dryer]],1,0)</f>
        <v>0</v>
      </c>
      <c r="BW168" s="64">
        <f>IF($H168=Table5[[#Headers],[Industrial Gas Other Kiln]],1,0)</f>
        <v>0</v>
      </c>
      <c r="BX168" s="64">
        <f>IF($H168=Table5[[#Headers],[Industrial Gas Oven]],1,0)</f>
        <v>0</v>
      </c>
      <c r="BZ168" s="39"/>
    </row>
    <row r="169" spans="2:78" x14ac:dyDescent="0.25">
      <c r="B169">
        <v>445</v>
      </c>
      <c r="C169" t="s">
        <v>453</v>
      </c>
      <c r="D169" t="s">
        <v>591</v>
      </c>
      <c r="E169" t="s">
        <v>583</v>
      </c>
      <c r="H169" t="s">
        <v>534</v>
      </c>
      <c r="I169" t="s">
        <v>535</v>
      </c>
      <c r="J169" s="64">
        <v>2.6718469589948715</v>
      </c>
      <c r="K169" s="64">
        <v>0</v>
      </c>
      <c r="L169" s="64">
        <v>0</v>
      </c>
      <c r="M169" s="64">
        <v>0</v>
      </c>
      <c r="N169" s="64">
        <v>0</v>
      </c>
      <c r="O169" s="64">
        <v>0.3495740805177735</v>
      </c>
      <c r="P169" s="64">
        <v>1</v>
      </c>
      <c r="Q169" s="64">
        <v>1</v>
      </c>
      <c r="R169" s="64">
        <v>0.2</v>
      </c>
      <c r="S169" s="64">
        <v>0.125</v>
      </c>
      <c r="T169" s="64">
        <v>0</v>
      </c>
      <c r="U169" s="64">
        <v>0</v>
      </c>
      <c r="V169" s="64">
        <v>0</v>
      </c>
      <c r="W169" s="64">
        <v>0</v>
      </c>
      <c r="X169" s="64">
        <v>0</v>
      </c>
      <c r="Y169" s="64">
        <v>0</v>
      </c>
      <c r="Z169" s="64">
        <v>0</v>
      </c>
      <c r="AA169" s="64">
        <v>0</v>
      </c>
      <c r="AB169" s="64">
        <v>0</v>
      </c>
      <c r="AC169" s="64">
        <v>0</v>
      </c>
      <c r="AD169" s="64">
        <v>0</v>
      </c>
      <c r="AE169" s="64">
        <v>0</v>
      </c>
      <c r="AF169" s="64">
        <v>0</v>
      </c>
      <c r="AG169" s="64">
        <v>0</v>
      </c>
      <c r="AH169" s="64">
        <v>0</v>
      </c>
      <c r="AI169" s="64">
        <f>IF($H169=Table5[[#Headers],[Industrial Bio waste Boiler]],1,0)</f>
        <v>0</v>
      </c>
      <c r="AJ169" s="64">
        <f>IF($H169=Table5[[#Headers],[Industrial Bio waste CHP]],1,0)</f>
        <v>0</v>
      </c>
      <c r="AK169" s="64">
        <f>IF($H169=Table5[[#Headers],[Industrial Bio waste Furnace]],1,0)</f>
        <v>0</v>
      </c>
      <c r="AL169" s="64">
        <f>IF($H169=Table5[[#Headers],[Industrial Bio waste Cement/Lime Kiln]],1,0)</f>
        <v>0</v>
      </c>
      <c r="AM169" s="64">
        <f>IF($H169=Table5[[#Headers],[Industrial Bio waste Dryer]],1,0)</f>
        <v>0</v>
      </c>
      <c r="AN169" s="64">
        <f>IF($H169=Table5[[#Headers],[Industrial Bio waste Other Kiln]],1,0)</f>
        <v>0</v>
      </c>
      <c r="AO169" s="64">
        <f>IF($H169=Table5[[#Headers],[Industrial Bio waste Oven]],1,0)</f>
        <v>0</v>
      </c>
      <c r="AP169" s="64">
        <f>IF($H169=Table5[[#Headers],[Industrial Non-bio waste Boiler]],1,0)</f>
        <v>0</v>
      </c>
      <c r="AQ169" s="64">
        <f>IF($H169=Table5[[#Headers],[Industrial Non-bio waste CHP]],1,0)</f>
        <v>0</v>
      </c>
      <c r="AR169" s="64">
        <f>IF($H169=Table5[[#Headers],[Industrial Non-bio waste Furnace]],1,0)</f>
        <v>0</v>
      </c>
      <c r="AS169" s="64">
        <f>IF($H169=Table5[[#Headers],[Industrial Non-bio waste Cement/Lime Kiln]],1,0)</f>
        <v>0</v>
      </c>
      <c r="AT169" s="64">
        <f>IF($H169=Table5[[#Headers],[Industrial Non-bio waste Dryer]],1,0)</f>
        <v>0</v>
      </c>
      <c r="AU169" s="64">
        <f>IF($H169=Table5[[#Headers],[Industrial Non-bio waste Other Kiln]],1,0)</f>
        <v>0</v>
      </c>
      <c r="AV169" s="64">
        <f>IF($H169=Table5[[#Headers],[Industrial Non-bio waste Oven]],1,0)</f>
        <v>0</v>
      </c>
      <c r="AW169" s="64">
        <f>IF($H169=Table5[[#Headers],[Industrial Bio fuel Boiler]],1,0)</f>
        <v>0</v>
      </c>
      <c r="AX169" s="64">
        <f>IF($H169=Table5[[#Headers],[Industrial Bio fuel CHP]],1,0)</f>
        <v>0</v>
      </c>
      <c r="AY169" s="64">
        <f>IF($H169=Table5[[#Headers],[Industrial Bio fuel Furnace]],1,0)</f>
        <v>0</v>
      </c>
      <c r="AZ169" s="64">
        <f>IF($H169=Table5[[#Headers],[Industrial Bio fuel Cement/Lime Kiln]],1,0)</f>
        <v>0</v>
      </c>
      <c r="BA169" s="64">
        <f>IF($H169=Table5[[#Headers],[Industrial Bio fuel Dryer]],1,0)</f>
        <v>0</v>
      </c>
      <c r="BB169" s="64">
        <f>IF($H169=Table5[[#Headers],[Industrial Bio fuel Other Kiln]],1,0)</f>
        <v>0</v>
      </c>
      <c r="BC169" s="64">
        <f>IF($H169=Table5[[#Headers],[Industrial Bio fuel Oven]],1,0)</f>
        <v>0</v>
      </c>
      <c r="BD169" s="64">
        <f>IF($H169=Table5[[#Headers],[Industrial Solid Fuels Boiler]],1,0)</f>
        <v>0</v>
      </c>
      <c r="BE169" s="64">
        <f>IF($H169=Table5[[#Headers],[Industrial Solid Fuels CHP]],1,0)</f>
        <v>0</v>
      </c>
      <c r="BF169" s="64">
        <f>IF($H169=Table5[[#Headers],[Industrial Solid Fuels Furnace]],1,0)</f>
        <v>0</v>
      </c>
      <c r="BG169" s="64">
        <f>IF($H169=Table5[[#Headers],[Industrial Solid Fuels Cement/Lime Kiln]],1,0)</f>
        <v>0</v>
      </c>
      <c r="BH169" s="64">
        <f>IF($H169=Table5[[#Headers],[Industrial Solid Fuels Dryer]],1,0)</f>
        <v>0</v>
      </c>
      <c r="BI169" s="64">
        <f>IF($H169=Table5[[#Headers],[Industrial Solid Fuels Other Kiln]],1,0)</f>
        <v>0</v>
      </c>
      <c r="BJ169" s="64">
        <f>IF($H169=Table5[[#Headers],[Industrial Solid Fuels Oven]],1,0)</f>
        <v>0</v>
      </c>
      <c r="BK169" s="64">
        <f>IF($H169=Table5[[#Headers],[Industrial Oil Boiler]],1,0)</f>
        <v>1</v>
      </c>
      <c r="BL169" s="64">
        <f>IF($H169=Table5[[#Headers],[Industrial Oil CHP]],1,0)</f>
        <v>0</v>
      </c>
      <c r="BM169" s="64">
        <f>IF($H169=Table5[[#Headers],[Industrial Oil Furnace]],1,0)</f>
        <v>0</v>
      </c>
      <c r="BN169" s="64">
        <f>IF($H169=Table5[[#Headers],[Industrial Oil Cement/Lime Kiln]],1,0)</f>
        <v>0</v>
      </c>
      <c r="BO169" s="64">
        <f>IF($H169=Table5[[#Headers],[Industrial Oil Dryer]],1,0)</f>
        <v>0</v>
      </c>
      <c r="BP169" s="64">
        <f>IF($H169=Table5[[#Headers],[Industrial Oil Other Kiln]],1,0)</f>
        <v>0</v>
      </c>
      <c r="BQ169" s="64">
        <f>IF($H169=Table5[[#Headers],[Industrial Oil Oven]],1,0)</f>
        <v>0</v>
      </c>
      <c r="BR169" s="64">
        <f>IF($H169=Table5[[#Headers],[Industrial Gas Boiler]],1,0)</f>
        <v>0</v>
      </c>
      <c r="BS169" s="64">
        <f>IF($H169=Table5[[#Headers],[Industrial Gas CHP]],1,0)</f>
        <v>0</v>
      </c>
      <c r="BT169" s="64">
        <f>IF($H169=Table5[[#Headers],[Industrial Gas Furnace]],1,0)</f>
        <v>0</v>
      </c>
      <c r="BU169" s="64">
        <f>IF($H169=Table5[[#Headers],[Industrial Gas Cement/Lime Kiln]],1,0)</f>
        <v>0</v>
      </c>
      <c r="BV169" s="64">
        <f>IF($H169=Table5[[#Headers],[Industrial Gas Dryer]],1,0)</f>
        <v>0</v>
      </c>
      <c r="BW169" s="64">
        <f>IF($H169=Table5[[#Headers],[Industrial Gas Other Kiln]],1,0)</f>
        <v>0</v>
      </c>
      <c r="BX169" s="64">
        <f>IF($H169=Table5[[#Headers],[Industrial Gas Oven]],1,0)</f>
        <v>0</v>
      </c>
      <c r="BZ169" s="39"/>
    </row>
    <row r="170" spans="2:78" x14ac:dyDescent="0.25">
      <c r="B170">
        <v>446</v>
      </c>
      <c r="C170" t="s">
        <v>453</v>
      </c>
      <c r="D170" t="s">
        <v>591</v>
      </c>
      <c r="E170" t="s">
        <v>583</v>
      </c>
      <c r="H170" t="s">
        <v>539</v>
      </c>
      <c r="I170" t="s">
        <v>535</v>
      </c>
      <c r="J170" s="64">
        <v>1.3359234794974353</v>
      </c>
      <c r="K170" s="64">
        <v>0</v>
      </c>
      <c r="L170" s="64">
        <v>0</v>
      </c>
      <c r="M170" s="64">
        <v>0</v>
      </c>
      <c r="N170" s="64">
        <v>0</v>
      </c>
      <c r="O170" s="64">
        <v>0</v>
      </c>
      <c r="P170" s="64">
        <v>0</v>
      </c>
      <c r="Q170" s="64">
        <v>0</v>
      </c>
      <c r="R170" s="64">
        <v>0</v>
      </c>
      <c r="S170" s="64">
        <v>0</v>
      </c>
      <c r="T170" s="64">
        <v>0.3495740805177735</v>
      </c>
      <c r="U170" s="64">
        <v>1</v>
      </c>
      <c r="V170" s="64">
        <v>1</v>
      </c>
      <c r="W170" s="64">
        <v>0</v>
      </c>
      <c r="X170" s="64">
        <v>0</v>
      </c>
      <c r="Y170" s="64">
        <v>0</v>
      </c>
      <c r="Z170" s="64">
        <v>0</v>
      </c>
      <c r="AA170" s="64">
        <v>0</v>
      </c>
      <c r="AB170" s="64">
        <v>0</v>
      </c>
      <c r="AC170" s="64">
        <v>0</v>
      </c>
      <c r="AD170" s="64">
        <v>0</v>
      </c>
      <c r="AE170" s="64">
        <v>0</v>
      </c>
      <c r="AF170" s="64">
        <v>0</v>
      </c>
      <c r="AG170" s="64">
        <v>0</v>
      </c>
      <c r="AH170" s="64">
        <v>0</v>
      </c>
      <c r="AI170" s="64">
        <f>IF($H170=Table5[[#Headers],[Industrial Bio waste Boiler]],1,0)</f>
        <v>0</v>
      </c>
      <c r="AJ170" s="64">
        <f>IF($H170=Table5[[#Headers],[Industrial Bio waste CHP]],1,0)</f>
        <v>0</v>
      </c>
      <c r="AK170" s="64">
        <f>IF($H170=Table5[[#Headers],[Industrial Bio waste Furnace]],1,0)</f>
        <v>0</v>
      </c>
      <c r="AL170" s="64">
        <f>IF($H170=Table5[[#Headers],[Industrial Bio waste Cement/Lime Kiln]],1,0)</f>
        <v>0</v>
      </c>
      <c r="AM170" s="64">
        <f>IF($H170=Table5[[#Headers],[Industrial Bio waste Dryer]],1,0)</f>
        <v>0</v>
      </c>
      <c r="AN170" s="64">
        <f>IF($H170=Table5[[#Headers],[Industrial Bio waste Other Kiln]],1,0)</f>
        <v>0</v>
      </c>
      <c r="AO170" s="64">
        <f>IF($H170=Table5[[#Headers],[Industrial Bio waste Oven]],1,0)</f>
        <v>0</v>
      </c>
      <c r="AP170" s="64">
        <f>IF($H170=Table5[[#Headers],[Industrial Non-bio waste Boiler]],1,0)</f>
        <v>0</v>
      </c>
      <c r="AQ170" s="64">
        <f>IF($H170=Table5[[#Headers],[Industrial Non-bio waste CHP]],1,0)</f>
        <v>0</v>
      </c>
      <c r="AR170" s="64">
        <f>IF($H170=Table5[[#Headers],[Industrial Non-bio waste Furnace]],1,0)</f>
        <v>0</v>
      </c>
      <c r="AS170" s="64">
        <f>IF($H170=Table5[[#Headers],[Industrial Non-bio waste Cement/Lime Kiln]],1,0)</f>
        <v>0</v>
      </c>
      <c r="AT170" s="64">
        <f>IF($H170=Table5[[#Headers],[Industrial Non-bio waste Dryer]],1,0)</f>
        <v>0</v>
      </c>
      <c r="AU170" s="64">
        <f>IF($H170=Table5[[#Headers],[Industrial Non-bio waste Other Kiln]],1,0)</f>
        <v>0</v>
      </c>
      <c r="AV170" s="64">
        <f>IF($H170=Table5[[#Headers],[Industrial Non-bio waste Oven]],1,0)</f>
        <v>0</v>
      </c>
      <c r="AW170" s="64">
        <f>IF($H170=Table5[[#Headers],[Industrial Bio fuel Boiler]],1,0)</f>
        <v>0</v>
      </c>
      <c r="AX170" s="64">
        <f>IF($H170=Table5[[#Headers],[Industrial Bio fuel CHP]],1,0)</f>
        <v>0</v>
      </c>
      <c r="AY170" s="64">
        <f>IF($H170=Table5[[#Headers],[Industrial Bio fuel Furnace]],1,0)</f>
        <v>0</v>
      </c>
      <c r="AZ170" s="64">
        <f>IF($H170=Table5[[#Headers],[Industrial Bio fuel Cement/Lime Kiln]],1,0)</f>
        <v>0</v>
      </c>
      <c r="BA170" s="64">
        <f>IF($H170=Table5[[#Headers],[Industrial Bio fuel Dryer]],1,0)</f>
        <v>0</v>
      </c>
      <c r="BB170" s="64">
        <f>IF($H170=Table5[[#Headers],[Industrial Bio fuel Other Kiln]],1,0)</f>
        <v>0</v>
      </c>
      <c r="BC170" s="64">
        <f>IF($H170=Table5[[#Headers],[Industrial Bio fuel Oven]],1,0)</f>
        <v>0</v>
      </c>
      <c r="BD170" s="64">
        <f>IF($H170=Table5[[#Headers],[Industrial Solid Fuels Boiler]],1,0)</f>
        <v>0</v>
      </c>
      <c r="BE170" s="64">
        <f>IF($H170=Table5[[#Headers],[Industrial Solid Fuels CHP]],1,0)</f>
        <v>0</v>
      </c>
      <c r="BF170" s="64">
        <f>IF($H170=Table5[[#Headers],[Industrial Solid Fuels Furnace]],1,0)</f>
        <v>0</v>
      </c>
      <c r="BG170" s="64">
        <f>IF($H170=Table5[[#Headers],[Industrial Solid Fuels Cement/Lime Kiln]],1,0)</f>
        <v>0</v>
      </c>
      <c r="BH170" s="64">
        <f>IF($H170=Table5[[#Headers],[Industrial Solid Fuels Dryer]],1,0)</f>
        <v>0</v>
      </c>
      <c r="BI170" s="64">
        <f>IF($H170=Table5[[#Headers],[Industrial Solid Fuels Other Kiln]],1,0)</f>
        <v>0</v>
      </c>
      <c r="BJ170" s="64">
        <f>IF($H170=Table5[[#Headers],[Industrial Solid Fuels Oven]],1,0)</f>
        <v>0</v>
      </c>
      <c r="BK170" s="64">
        <f>IF($H170=Table5[[#Headers],[Industrial Oil Boiler]],1,0)</f>
        <v>0</v>
      </c>
      <c r="BL170" s="64">
        <f>IF($H170=Table5[[#Headers],[Industrial Oil CHP]],1,0)</f>
        <v>1</v>
      </c>
      <c r="BM170" s="64">
        <f>IF($H170=Table5[[#Headers],[Industrial Oil Furnace]],1,0)</f>
        <v>0</v>
      </c>
      <c r="BN170" s="64">
        <f>IF($H170=Table5[[#Headers],[Industrial Oil Cement/Lime Kiln]],1,0)</f>
        <v>0</v>
      </c>
      <c r="BO170" s="64">
        <f>IF($H170=Table5[[#Headers],[Industrial Oil Dryer]],1,0)</f>
        <v>0</v>
      </c>
      <c r="BP170" s="64">
        <f>IF($H170=Table5[[#Headers],[Industrial Oil Other Kiln]],1,0)</f>
        <v>0</v>
      </c>
      <c r="BQ170" s="64">
        <f>IF($H170=Table5[[#Headers],[Industrial Oil Oven]],1,0)</f>
        <v>0</v>
      </c>
      <c r="BR170" s="64">
        <f>IF($H170=Table5[[#Headers],[Industrial Gas Boiler]],1,0)</f>
        <v>0</v>
      </c>
      <c r="BS170" s="64">
        <f>IF($H170=Table5[[#Headers],[Industrial Gas CHP]],1,0)</f>
        <v>0</v>
      </c>
      <c r="BT170" s="64">
        <f>IF($H170=Table5[[#Headers],[Industrial Gas Furnace]],1,0)</f>
        <v>0</v>
      </c>
      <c r="BU170" s="64">
        <f>IF($H170=Table5[[#Headers],[Industrial Gas Cement/Lime Kiln]],1,0)</f>
        <v>0</v>
      </c>
      <c r="BV170" s="64">
        <f>IF($H170=Table5[[#Headers],[Industrial Gas Dryer]],1,0)</f>
        <v>0</v>
      </c>
      <c r="BW170" s="64">
        <f>IF($H170=Table5[[#Headers],[Industrial Gas Other Kiln]],1,0)</f>
        <v>0</v>
      </c>
      <c r="BX170" s="64">
        <f>IF($H170=Table5[[#Headers],[Industrial Gas Oven]],1,0)</f>
        <v>0</v>
      </c>
      <c r="BZ170" s="39"/>
    </row>
    <row r="171" spans="2:78" x14ac:dyDescent="0.25">
      <c r="B171">
        <v>447</v>
      </c>
      <c r="C171" t="s">
        <v>453</v>
      </c>
      <c r="D171" t="s">
        <v>591</v>
      </c>
      <c r="E171" t="s">
        <v>583</v>
      </c>
      <c r="H171" t="s">
        <v>548</v>
      </c>
      <c r="I171" t="s">
        <v>535</v>
      </c>
      <c r="J171" s="64">
        <v>1.3359234794974357</v>
      </c>
      <c r="K171" s="64">
        <v>0</v>
      </c>
      <c r="L171" s="64">
        <v>0</v>
      </c>
      <c r="M171" s="64">
        <v>0</v>
      </c>
      <c r="N171" s="64">
        <v>0</v>
      </c>
      <c r="O171" s="64">
        <v>0</v>
      </c>
      <c r="P171" s="64">
        <v>0</v>
      </c>
      <c r="Q171" s="64">
        <v>0</v>
      </c>
      <c r="R171" s="64">
        <v>0</v>
      </c>
      <c r="S171" s="64">
        <v>0</v>
      </c>
      <c r="T171" s="64">
        <v>0</v>
      </c>
      <c r="U171" s="64">
        <v>0</v>
      </c>
      <c r="V171" s="64">
        <v>0</v>
      </c>
      <c r="W171" s="64">
        <v>0.3495740805177735</v>
      </c>
      <c r="X171" s="64">
        <v>1</v>
      </c>
      <c r="Y171" s="64">
        <v>0</v>
      </c>
      <c r="Z171" s="64">
        <v>0</v>
      </c>
      <c r="AA171" s="64">
        <v>0</v>
      </c>
      <c r="AB171" s="64">
        <v>0</v>
      </c>
      <c r="AC171" s="64">
        <v>0</v>
      </c>
      <c r="AD171" s="64">
        <v>0</v>
      </c>
      <c r="AE171" s="64">
        <v>0</v>
      </c>
      <c r="AF171" s="64">
        <v>0</v>
      </c>
      <c r="AG171" s="64">
        <v>0</v>
      </c>
      <c r="AH171" s="64">
        <v>0</v>
      </c>
      <c r="AI171" s="64">
        <f>IF($H171=Table5[[#Headers],[Industrial Bio waste Boiler]],1,0)</f>
        <v>0</v>
      </c>
      <c r="AJ171" s="64">
        <f>IF($H171=Table5[[#Headers],[Industrial Bio waste CHP]],1,0)</f>
        <v>0</v>
      </c>
      <c r="AK171" s="64">
        <f>IF($H171=Table5[[#Headers],[Industrial Bio waste Furnace]],1,0)</f>
        <v>0</v>
      </c>
      <c r="AL171" s="64">
        <f>IF($H171=Table5[[#Headers],[Industrial Bio waste Cement/Lime Kiln]],1,0)</f>
        <v>0</v>
      </c>
      <c r="AM171" s="64">
        <f>IF($H171=Table5[[#Headers],[Industrial Bio waste Dryer]],1,0)</f>
        <v>0</v>
      </c>
      <c r="AN171" s="64">
        <f>IF($H171=Table5[[#Headers],[Industrial Bio waste Other Kiln]],1,0)</f>
        <v>0</v>
      </c>
      <c r="AO171" s="64">
        <f>IF($H171=Table5[[#Headers],[Industrial Bio waste Oven]],1,0)</f>
        <v>0</v>
      </c>
      <c r="AP171" s="64">
        <f>IF($H171=Table5[[#Headers],[Industrial Non-bio waste Boiler]],1,0)</f>
        <v>0</v>
      </c>
      <c r="AQ171" s="64">
        <f>IF($H171=Table5[[#Headers],[Industrial Non-bio waste CHP]],1,0)</f>
        <v>0</v>
      </c>
      <c r="AR171" s="64">
        <f>IF($H171=Table5[[#Headers],[Industrial Non-bio waste Furnace]],1,0)</f>
        <v>0</v>
      </c>
      <c r="AS171" s="64">
        <f>IF($H171=Table5[[#Headers],[Industrial Non-bio waste Cement/Lime Kiln]],1,0)</f>
        <v>0</v>
      </c>
      <c r="AT171" s="64">
        <f>IF($H171=Table5[[#Headers],[Industrial Non-bio waste Dryer]],1,0)</f>
        <v>0</v>
      </c>
      <c r="AU171" s="64">
        <f>IF($H171=Table5[[#Headers],[Industrial Non-bio waste Other Kiln]],1,0)</f>
        <v>0</v>
      </c>
      <c r="AV171" s="64">
        <f>IF($H171=Table5[[#Headers],[Industrial Non-bio waste Oven]],1,0)</f>
        <v>0</v>
      </c>
      <c r="AW171" s="64">
        <f>IF($H171=Table5[[#Headers],[Industrial Bio fuel Boiler]],1,0)</f>
        <v>0</v>
      </c>
      <c r="AX171" s="64">
        <f>IF($H171=Table5[[#Headers],[Industrial Bio fuel CHP]],1,0)</f>
        <v>0</v>
      </c>
      <c r="AY171" s="64">
        <f>IF($H171=Table5[[#Headers],[Industrial Bio fuel Furnace]],1,0)</f>
        <v>0</v>
      </c>
      <c r="AZ171" s="64">
        <f>IF($H171=Table5[[#Headers],[Industrial Bio fuel Cement/Lime Kiln]],1,0)</f>
        <v>0</v>
      </c>
      <c r="BA171" s="64">
        <f>IF($H171=Table5[[#Headers],[Industrial Bio fuel Dryer]],1,0)</f>
        <v>0</v>
      </c>
      <c r="BB171" s="64">
        <f>IF($H171=Table5[[#Headers],[Industrial Bio fuel Other Kiln]],1,0)</f>
        <v>0</v>
      </c>
      <c r="BC171" s="64">
        <f>IF($H171=Table5[[#Headers],[Industrial Bio fuel Oven]],1,0)</f>
        <v>0</v>
      </c>
      <c r="BD171" s="64">
        <f>IF($H171=Table5[[#Headers],[Industrial Solid Fuels Boiler]],1,0)</f>
        <v>0</v>
      </c>
      <c r="BE171" s="64">
        <f>IF($H171=Table5[[#Headers],[Industrial Solid Fuels CHP]],1,0)</f>
        <v>0</v>
      </c>
      <c r="BF171" s="64">
        <f>IF($H171=Table5[[#Headers],[Industrial Solid Fuels Furnace]],1,0)</f>
        <v>0</v>
      </c>
      <c r="BG171" s="64">
        <f>IF($H171=Table5[[#Headers],[Industrial Solid Fuels Cement/Lime Kiln]],1,0)</f>
        <v>0</v>
      </c>
      <c r="BH171" s="64">
        <f>IF($H171=Table5[[#Headers],[Industrial Solid Fuels Dryer]],1,0)</f>
        <v>0</v>
      </c>
      <c r="BI171" s="64">
        <f>IF($H171=Table5[[#Headers],[Industrial Solid Fuels Other Kiln]],1,0)</f>
        <v>0</v>
      </c>
      <c r="BJ171" s="64">
        <f>IF($H171=Table5[[#Headers],[Industrial Solid Fuels Oven]],1,0)</f>
        <v>0</v>
      </c>
      <c r="BK171" s="64">
        <f>IF($H171=Table5[[#Headers],[Industrial Oil Boiler]],1,0)</f>
        <v>0</v>
      </c>
      <c r="BL171" s="64">
        <f>IF($H171=Table5[[#Headers],[Industrial Oil CHP]],1,0)</f>
        <v>0</v>
      </c>
      <c r="BM171" s="64">
        <f>IF($H171=Table5[[#Headers],[Industrial Oil Furnace]],1,0)</f>
        <v>0</v>
      </c>
      <c r="BN171" s="64">
        <f>IF($H171=Table5[[#Headers],[Industrial Oil Cement/Lime Kiln]],1,0)</f>
        <v>0</v>
      </c>
      <c r="BO171" s="64">
        <f>IF($H171=Table5[[#Headers],[Industrial Oil Dryer]],1,0)</f>
        <v>0</v>
      </c>
      <c r="BP171" s="64">
        <f>IF($H171=Table5[[#Headers],[Industrial Oil Other Kiln]],1,0)</f>
        <v>0</v>
      </c>
      <c r="BQ171" s="64">
        <f>IF($H171=Table5[[#Headers],[Industrial Oil Oven]],1,0)</f>
        <v>1</v>
      </c>
      <c r="BR171" s="64">
        <f>IF($H171=Table5[[#Headers],[Industrial Gas Boiler]],1,0)</f>
        <v>0</v>
      </c>
      <c r="BS171" s="64">
        <f>IF($H171=Table5[[#Headers],[Industrial Gas CHP]],1,0)</f>
        <v>0</v>
      </c>
      <c r="BT171" s="64">
        <f>IF($H171=Table5[[#Headers],[Industrial Gas Furnace]],1,0)</f>
        <v>0</v>
      </c>
      <c r="BU171" s="64">
        <f>IF($H171=Table5[[#Headers],[Industrial Gas Cement/Lime Kiln]],1,0)</f>
        <v>0</v>
      </c>
      <c r="BV171" s="64">
        <f>IF($H171=Table5[[#Headers],[Industrial Gas Dryer]],1,0)</f>
        <v>0</v>
      </c>
      <c r="BW171" s="64">
        <f>IF($H171=Table5[[#Headers],[Industrial Gas Other Kiln]],1,0)</f>
        <v>0</v>
      </c>
      <c r="BX171" s="64">
        <f>IF($H171=Table5[[#Headers],[Industrial Gas Oven]],1,0)</f>
        <v>0</v>
      </c>
      <c r="BZ171" s="39"/>
    </row>
    <row r="172" spans="2:78" x14ac:dyDescent="0.25">
      <c r="B172">
        <v>448</v>
      </c>
      <c r="C172" t="s">
        <v>453</v>
      </c>
      <c r="D172" t="s">
        <v>591</v>
      </c>
      <c r="E172" t="s">
        <v>583</v>
      </c>
      <c r="H172" t="s">
        <v>543</v>
      </c>
      <c r="I172" t="s">
        <v>535</v>
      </c>
      <c r="J172" s="64">
        <v>0</v>
      </c>
      <c r="K172" s="64">
        <v>0</v>
      </c>
      <c r="L172" s="64">
        <v>0</v>
      </c>
      <c r="M172" s="64">
        <v>0</v>
      </c>
      <c r="N172" s="64">
        <v>0</v>
      </c>
      <c r="O172" s="64">
        <v>0</v>
      </c>
      <c r="P172" s="64">
        <v>0</v>
      </c>
      <c r="Q172" s="64">
        <v>0</v>
      </c>
      <c r="R172" s="64">
        <v>0</v>
      </c>
      <c r="S172" s="64">
        <v>0</v>
      </c>
      <c r="T172" s="64">
        <v>0</v>
      </c>
      <c r="U172" s="64">
        <v>0</v>
      </c>
      <c r="V172" s="64">
        <v>0</v>
      </c>
      <c r="W172" s="64">
        <v>0</v>
      </c>
      <c r="X172" s="64">
        <v>0</v>
      </c>
      <c r="Y172" s="64">
        <v>0.3495740805177735</v>
      </c>
      <c r="Z172" s="64">
        <v>0</v>
      </c>
      <c r="AA172" s="64">
        <v>0</v>
      </c>
      <c r="AB172" s="64">
        <v>0</v>
      </c>
      <c r="AC172" s="64">
        <v>0</v>
      </c>
      <c r="AD172" s="64">
        <v>0</v>
      </c>
      <c r="AE172" s="64">
        <v>0</v>
      </c>
      <c r="AF172" s="64">
        <v>0</v>
      </c>
      <c r="AG172" s="64">
        <v>0</v>
      </c>
      <c r="AH172" s="64">
        <v>0</v>
      </c>
      <c r="AI172" s="64">
        <f>IF($H172=Table5[[#Headers],[Industrial Bio waste Boiler]],1,0)</f>
        <v>0</v>
      </c>
      <c r="AJ172" s="64">
        <f>IF($H172=Table5[[#Headers],[Industrial Bio waste CHP]],1,0)</f>
        <v>0</v>
      </c>
      <c r="AK172" s="64">
        <f>IF($H172=Table5[[#Headers],[Industrial Bio waste Furnace]],1,0)</f>
        <v>0</v>
      </c>
      <c r="AL172" s="64">
        <f>IF($H172=Table5[[#Headers],[Industrial Bio waste Cement/Lime Kiln]],1,0)</f>
        <v>0</v>
      </c>
      <c r="AM172" s="64">
        <f>IF($H172=Table5[[#Headers],[Industrial Bio waste Dryer]],1,0)</f>
        <v>0</v>
      </c>
      <c r="AN172" s="64">
        <f>IF($H172=Table5[[#Headers],[Industrial Bio waste Other Kiln]],1,0)</f>
        <v>0</v>
      </c>
      <c r="AO172" s="64">
        <f>IF($H172=Table5[[#Headers],[Industrial Bio waste Oven]],1,0)</f>
        <v>0</v>
      </c>
      <c r="AP172" s="64">
        <f>IF($H172=Table5[[#Headers],[Industrial Non-bio waste Boiler]],1,0)</f>
        <v>0</v>
      </c>
      <c r="AQ172" s="64">
        <f>IF($H172=Table5[[#Headers],[Industrial Non-bio waste CHP]],1,0)</f>
        <v>0</v>
      </c>
      <c r="AR172" s="64">
        <f>IF($H172=Table5[[#Headers],[Industrial Non-bio waste Furnace]],1,0)</f>
        <v>0</v>
      </c>
      <c r="AS172" s="64">
        <f>IF($H172=Table5[[#Headers],[Industrial Non-bio waste Cement/Lime Kiln]],1,0)</f>
        <v>0</v>
      </c>
      <c r="AT172" s="64">
        <f>IF($H172=Table5[[#Headers],[Industrial Non-bio waste Dryer]],1,0)</f>
        <v>0</v>
      </c>
      <c r="AU172" s="64">
        <f>IF($H172=Table5[[#Headers],[Industrial Non-bio waste Other Kiln]],1,0)</f>
        <v>0</v>
      </c>
      <c r="AV172" s="64">
        <f>IF($H172=Table5[[#Headers],[Industrial Non-bio waste Oven]],1,0)</f>
        <v>0</v>
      </c>
      <c r="AW172" s="64">
        <f>IF($H172=Table5[[#Headers],[Industrial Bio fuel Boiler]],1,0)</f>
        <v>0</v>
      </c>
      <c r="AX172" s="64">
        <f>IF($H172=Table5[[#Headers],[Industrial Bio fuel CHP]],1,0)</f>
        <v>0</v>
      </c>
      <c r="AY172" s="64">
        <f>IF($H172=Table5[[#Headers],[Industrial Bio fuel Furnace]],1,0)</f>
        <v>0</v>
      </c>
      <c r="AZ172" s="64">
        <f>IF($H172=Table5[[#Headers],[Industrial Bio fuel Cement/Lime Kiln]],1,0)</f>
        <v>0</v>
      </c>
      <c r="BA172" s="64">
        <f>IF($H172=Table5[[#Headers],[Industrial Bio fuel Dryer]],1,0)</f>
        <v>0</v>
      </c>
      <c r="BB172" s="64">
        <f>IF($H172=Table5[[#Headers],[Industrial Bio fuel Other Kiln]],1,0)</f>
        <v>0</v>
      </c>
      <c r="BC172" s="64">
        <f>IF($H172=Table5[[#Headers],[Industrial Bio fuel Oven]],1,0)</f>
        <v>0</v>
      </c>
      <c r="BD172" s="64">
        <f>IF($H172=Table5[[#Headers],[Industrial Solid Fuels Boiler]],1,0)</f>
        <v>0</v>
      </c>
      <c r="BE172" s="64">
        <f>IF($H172=Table5[[#Headers],[Industrial Solid Fuels CHP]],1,0)</f>
        <v>0</v>
      </c>
      <c r="BF172" s="64">
        <f>IF($H172=Table5[[#Headers],[Industrial Solid Fuels Furnace]],1,0)</f>
        <v>0</v>
      </c>
      <c r="BG172" s="64">
        <f>IF($H172=Table5[[#Headers],[Industrial Solid Fuels Cement/Lime Kiln]],1,0)</f>
        <v>0</v>
      </c>
      <c r="BH172" s="64">
        <f>IF($H172=Table5[[#Headers],[Industrial Solid Fuels Dryer]],1,0)</f>
        <v>0</v>
      </c>
      <c r="BI172" s="64">
        <f>IF($H172=Table5[[#Headers],[Industrial Solid Fuels Other Kiln]],1,0)</f>
        <v>0</v>
      </c>
      <c r="BJ172" s="64">
        <f>IF($H172=Table5[[#Headers],[Industrial Solid Fuels Oven]],1,0)</f>
        <v>0</v>
      </c>
      <c r="BK172" s="64">
        <f>IF($H172=Table5[[#Headers],[Industrial Oil Boiler]],1,0)</f>
        <v>0</v>
      </c>
      <c r="BL172" s="64">
        <f>IF($H172=Table5[[#Headers],[Industrial Oil CHP]],1,0)</f>
        <v>0</v>
      </c>
      <c r="BM172" s="64">
        <f>IF($H172=Table5[[#Headers],[Industrial Oil Furnace]],1,0)</f>
        <v>1</v>
      </c>
      <c r="BN172" s="64">
        <f>IF($H172=Table5[[#Headers],[Industrial Oil Cement/Lime Kiln]],1,0)</f>
        <v>0</v>
      </c>
      <c r="BO172" s="64">
        <f>IF($H172=Table5[[#Headers],[Industrial Oil Dryer]],1,0)</f>
        <v>0</v>
      </c>
      <c r="BP172" s="64">
        <f>IF($H172=Table5[[#Headers],[Industrial Oil Other Kiln]],1,0)</f>
        <v>0</v>
      </c>
      <c r="BQ172" s="64">
        <f>IF($H172=Table5[[#Headers],[Industrial Oil Oven]],1,0)</f>
        <v>0</v>
      </c>
      <c r="BR172" s="64">
        <f>IF($H172=Table5[[#Headers],[Industrial Gas Boiler]],1,0)</f>
        <v>0</v>
      </c>
      <c r="BS172" s="64">
        <f>IF($H172=Table5[[#Headers],[Industrial Gas CHP]],1,0)</f>
        <v>0</v>
      </c>
      <c r="BT172" s="64">
        <f>IF($H172=Table5[[#Headers],[Industrial Gas Furnace]],1,0)</f>
        <v>0</v>
      </c>
      <c r="BU172" s="64">
        <f>IF($H172=Table5[[#Headers],[Industrial Gas Cement/Lime Kiln]],1,0)</f>
        <v>0</v>
      </c>
      <c r="BV172" s="64">
        <f>IF($H172=Table5[[#Headers],[Industrial Gas Dryer]],1,0)</f>
        <v>0</v>
      </c>
      <c r="BW172" s="64">
        <f>IF($H172=Table5[[#Headers],[Industrial Gas Other Kiln]],1,0)</f>
        <v>0</v>
      </c>
      <c r="BX172" s="64">
        <f>IF($H172=Table5[[#Headers],[Industrial Gas Oven]],1,0)</f>
        <v>0</v>
      </c>
      <c r="BZ172" s="39"/>
    </row>
    <row r="173" spans="2:78" x14ac:dyDescent="0.25">
      <c r="B173">
        <v>449</v>
      </c>
      <c r="C173" t="s">
        <v>453</v>
      </c>
      <c r="D173" t="s">
        <v>591</v>
      </c>
      <c r="E173" t="s">
        <v>583</v>
      </c>
      <c r="H173" t="s">
        <v>541</v>
      </c>
      <c r="I173" t="s">
        <v>535</v>
      </c>
      <c r="J173" s="64">
        <v>0</v>
      </c>
      <c r="K173" s="64">
        <v>0</v>
      </c>
      <c r="L173" s="64">
        <v>0</v>
      </c>
      <c r="M173" s="64">
        <v>0</v>
      </c>
      <c r="N173" s="64">
        <v>0</v>
      </c>
      <c r="O173" s="64">
        <v>0</v>
      </c>
      <c r="P173" s="64">
        <v>0</v>
      </c>
      <c r="Q173" s="64">
        <v>0</v>
      </c>
      <c r="R173" s="64">
        <v>0</v>
      </c>
      <c r="S173" s="64">
        <v>0</v>
      </c>
      <c r="T173" s="64">
        <v>0</v>
      </c>
      <c r="U173" s="64">
        <v>0</v>
      </c>
      <c r="V173" s="64">
        <v>0</v>
      </c>
      <c r="W173" s="64">
        <v>0</v>
      </c>
      <c r="X173" s="64">
        <v>0</v>
      </c>
      <c r="Y173" s="64">
        <v>0</v>
      </c>
      <c r="Z173" s="64">
        <v>0</v>
      </c>
      <c r="AA173" s="64">
        <v>0.3495740805177735</v>
      </c>
      <c r="AB173" s="64">
        <v>1</v>
      </c>
      <c r="AC173" s="64">
        <v>0</v>
      </c>
      <c r="AD173" s="64">
        <v>0</v>
      </c>
      <c r="AE173" s="64">
        <v>0</v>
      </c>
      <c r="AF173" s="64">
        <v>0</v>
      </c>
      <c r="AG173" s="64">
        <v>0</v>
      </c>
      <c r="AH173" s="64">
        <v>0</v>
      </c>
      <c r="AI173" s="64">
        <f>IF($H173=Table5[[#Headers],[Industrial Bio waste Boiler]],1,0)</f>
        <v>0</v>
      </c>
      <c r="AJ173" s="64">
        <f>IF($H173=Table5[[#Headers],[Industrial Bio waste CHP]],1,0)</f>
        <v>0</v>
      </c>
      <c r="AK173" s="64">
        <f>IF($H173=Table5[[#Headers],[Industrial Bio waste Furnace]],1,0)</f>
        <v>0</v>
      </c>
      <c r="AL173" s="64">
        <f>IF($H173=Table5[[#Headers],[Industrial Bio waste Cement/Lime Kiln]],1,0)</f>
        <v>0</v>
      </c>
      <c r="AM173" s="64">
        <f>IF($H173=Table5[[#Headers],[Industrial Bio waste Dryer]],1,0)</f>
        <v>0</v>
      </c>
      <c r="AN173" s="64">
        <f>IF($H173=Table5[[#Headers],[Industrial Bio waste Other Kiln]],1,0)</f>
        <v>0</v>
      </c>
      <c r="AO173" s="64">
        <f>IF($H173=Table5[[#Headers],[Industrial Bio waste Oven]],1,0)</f>
        <v>0</v>
      </c>
      <c r="AP173" s="64">
        <f>IF($H173=Table5[[#Headers],[Industrial Non-bio waste Boiler]],1,0)</f>
        <v>0</v>
      </c>
      <c r="AQ173" s="64">
        <f>IF($H173=Table5[[#Headers],[Industrial Non-bio waste CHP]],1,0)</f>
        <v>0</v>
      </c>
      <c r="AR173" s="64">
        <f>IF($H173=Table5[[#Headers],[Industrial Non-bio waste Furnace]],1,0)</f>
        <v>0</v>
      </c>
      <c r="AS173" s="64">
        <f>IF($H173=Table5[[#Headers],[Industrial Non-bio waste Cement/Lime Kiln]],1,0)</f>
        <v>0</v>
      </c>
      <c r="AT173" s="64">
        <f>IF($H173=Table5[[#Headers],[Industrial Non-bio waste Dryer]],1,0)</f>
        <v>0</v>
      </c>
      <c r="AU173" s="64">
        <f>IF($H173=Table5[[#Headers],[Industrial Non-bio waste Other Kiln]],1,0)</f>
        <v>0</v>
      </c>
      <c r="AV173" s="64">
        <f>IF($H173=Table5[[#Headers],[Industrial Non-bio waste Oven]],1,0)</f>
        <v>0</v>
      </c>
      <c r="AW173" s="64">
        <f>IF($H173=Table5[[#Headers],[Industrial Bio fuel Boiler]],1,0)</f>
        <v>0</v>
      </c>
      <c r="AX173" s="64">
        <f>IF($H173=Table5[[#Headers],[Industrial Bio fuel CHP]],1,0)</f>
        <v>0</v>
      </c>
      <c r="AY173" s="64">
        <f>IF($H173=Table5[[#Headers],[Industrial Bio fuel Furnace]],1,0)</f>
        <v>0</v>
      </c>
      <c r="AZ173" s="64">
        <f>IF($H173=Table5[[#Headers],[Industrial Bio fuel Cement/Lime Kiln]],1,0)</f>
        <v>0</v>
      </c>
      <c r="BA173" s="64">
        <f>IF($H173=Table5[[#Headers],[Industrial Bio fuel Dryer]],1,0)</f>
        <v>0</v>
      </c>
      <c r="BB173" s="64">
        <f>IF($H173=Table5[[#Headers],[Industrial Bio fuel Other Kiln]],1,0)</f>
        <v>0</v>
      </c>
      <c r="BC173" s="64">
        <f>IF($H173=Table5[[#Headers],[Industrial Bio fuel Oven]],1,0)</f>
        <v>0</v>
      </c>
      <c r="BD173" s="64">
        <f>IF($H173=Table5[[#Headers],[Industrial Solid Fuels Boiler]],1,0)</f>
        <v>0</v>
      </c>
      <c r="BE173" s="64">
        <f>IF($H173=Table5[[#Headers],[Industrial Solid Fuels CHP]],1,0)</f>
        <v>0</v>
      </c>
      <c r="BF173" s="64">
        <f>IF($H173=Table5[[#Headers],[Industrial Solid Fuels Furnace]],1,0)</f>
        <v>0</v>
      </c>
      <c r="BG173" s="64">
        <f>IF($H173=Table5[[#Headers],[Industrial Solid Fuels Cement/Lime Kiln]],1,0)</f>
        <v>0</v>
      </c>
      <c r="BH173" s="64">
        <f>IF($H173=Table5[[#Headers],[Industrial Solid Fuels Dryer]],1,0)</f>
        <v>0</v>
      </c>
      <c r="BI173" s="64">
        <f>IF($H173=Table5[[#Headers],[Industrial Solid Fuels Other Kiln]],1,0)</f>
        <v>0</v>
      </c>
      <c r="BJ173" s="64">
        <f>IF($H173=Table5[[#Headers],[Industrial Solid Fuels Oven]],1,0)</f>
        <v>0</v>
      </c>
      <c r="BK173" s="64">
        <f>IF($H173=Table5[[#Headers],[Industrial Oil Boiler]],1,0)</f>
        <v>0</v>
      </c>
      <c r="BL173" s="64">
        <f>IF($H173=Table5[[#Headers],[Industrial Oil CHP]],1,0)</f>
        <v>0</v>
      </c>
      <c r="BM173" s="64">
        <f>IF($H173=Table5[[#Headers],[Industrial Oil Furnace]],1,0)</f>
        <v>0</v>
      </c>
      <c r="BN173" s="64">
        <f>IF($H173=Table5[[#Headers],[Industrial Oil Cement/Lime Kiln]],1,0)</f>
        <v>0</v>
      </c>
      <c r="BO173" s="64">
        <f>IF($H173=Table5[[#Headers],[Industrial Oil Dryer]],1,0)</f>
        <v>1</v>
      </c>
      <c r="BP173" s="64">
        <f>IF($H173=Table5[[#Headers],[Industrial Oil Other Kiln]],1,0)</f>
        <v>0</v>
      </c>
      <c r="BQ173" s="64">
        <f>IF($H173=Table5[[#Headers],[Industrial Oil Oven]],1,0)</f>
        <v>0</v>
      </c>
      <c r="BR173" s="64">
        <f>IF($H173=Table5[[#Headers],[Industrial Gas Boiler]],1,0)</f>
        <v>0</v>
      </c>
      <c r="BS173" s="64">
        <f>IF($H173=Table5[[#Headers],[Industrial Gas CHP]],1,0)</f>
        <v>0</v>
      </c>
      <c r="BT173" s="64">
        <f>IF($H173=Table5[[#Headers],[Industrial Gas Furnace]],1,0)</f>
        <v>0</v>
      </c>
      <c r="BU173" s="64">
        <f>IF($H173=Table5[[#Headers],[Industrial Gas Cement/Lime Kiln]],1,0)</f>
        <v>0</v>
      </c>
      <c r="BV173" s="64">
        <f>IF($H173=Table5[[#Headers],[Industrial Gas Dryer]],1,0)</f>
        <v>0</v>
      </c>
      <c r="BW173" s="64">
        <f>IF($H173=Table5[[#Headers],[Industrial Gas Other Kiln]],1,0)</f>
        <v>0</v>
      </c>
      <c r="BX173" s="64">
        <f>IF($H173=Table5[[#Headers],[Industrial Gas Oven]],1,0)</f>
        <v>0</v>
      </c>
      <c r="BZ173" s="39"/>
    </row>
    <row r="174" spans="2:78" x14ac:dyDescent="0.25">
      <c r="B174">
        <v>450</v>
      </c>
      <c r="C174" t="s">
        <v>453</v>
      </c>
      <c r="D174" t="s">
        <v>582</v>
      </c>
      <c r="E174" t="s">
        <v>583</v>
      </c>
      <c r="H174" t="s">
        <v>498</v>
      </c>
      <c r="I174" t="s">
        <v>551</v>
      </c>
      <c r="J174" s="64">
        <v>5.9601336356393269</v>
      </c>
      <c r="K174" s="64">
        <v>0</v>
      </c>
      <c r="L174" s="64">
        <v>0</v>
      </c>
      <c r="M174" s="64">
        <v>0</v>
      </c>
      <c r="N174" s="64">
        <v>0</v>
      </c>
      <c r="O174" s="64">
        <v>1</v>
      </c>
      <c r="P174" s="64">
        <v>1</v>
      </c>
      <c r="Q174" s="64">
        <v>1</v>
      </c>
      <c r="R174" s="64">
        <v>0</v>
      </c>
      <c r="S174" s="64">
        <v>0.125</v>
      </c>
      <c r="T174" s="64">
        <v>0</v>
      </c>
      <c r="U174" s="64">
        <v>0</v>
      </c>
      <c r="V174" s="64">
        <v>0</v>
      </c>
      <c r="W174" s="64">
        <v>0</v>
      </c>
      <c r="X174" s="64">
        <v>0</v>
      </c>
      <c r="Y174" s="64">
        <v>0</v>
      </c>
      <c r="Z174" s="64">
        <v>0</v>
      </c>
      <c r="AA174" s="64">
        <v>0</v>
      </c>
      <c r="AB174" s="64">
        <v>0</v>
      </c>
      <c r="AC174" s="64">
        <v>1</v>
      </c>
      <c r="AD174" s="64">
        <v>0</v>
      </c>
      <c r="AE174" s="64">
        <v>0</v>
      </c>
      <c r="AF174" s="64">
        <v>0</v>
      </c>
      <c r="AG174" s="64">
        <v>0</v>
      </c>
      <c r="AH174" s="64">
        <v>1</v>
      </c>
      <c r="AI174" s="64">
        <f>IF($H174=Table5[[#Headers],[Industrial Bio waste Boiler]],1,0)</f>
        <v>0</v>
      </c>
      <c r="AJ174" s="64">
        <f>IF($H174=Table5[[#Headers],[Industrial Bio waste CHP]],1,0)</f>
        <v>0</v>
      </c>
      <c r="AK174" s="64">
        <f>IF($H174=Table5[[#Headers],[Industrial Bio waste Furnace]],1,0)</f>
        <v>0</v>
      </c>
      <c r="AL174" s="64">
        <f>IF($H174=Table5[[#Headers],[Industrial Bio waste Cement/Lime Kiln]],1,0)</f>
        <v>0</v>
      </c>
      <c r="AM174" s="64">
        <f>IF($H174=Table5[[#Headers],[Industrial Bio waste Dryer]],1,0)</f>
        <v>0</v>
      </c>
      <c r="AN174" s="64">
        <f>IF($H174=Table5[[#Headers],[Industrial Bio waste Other Kiln]],1,0)</f>
        <v>0</v>
      </c>
      <c r="AO174" s="64">
        <f>IF($H174=Table5[[#Headers],[Industrial Bio waste Oven]],1,0)</f>
        <v>0</v>
      </c>
      <c r="AP174" s="64">
        <f>IF($H174=Table5[[#Headers],[Industrial Non-bio waste Boiler]],1,0)</f>
        <v>0</v>
      </c>
      <c r="AQ174" s="64">
        <f>IF($H174=Table5[[#Headers],[Industrial Non-bio waste CHP]],1,0)</f>
        <v>0</v>
      </c>
      <c r="AR174" s="64">
        <f>IF($H174=Table5[[#Headers],[Industrial Non-bio waste Furnace]],1,0)</f>
        <v>0</v>
      </c>
      <c r="AS174" s="64">
        <f>IF($H174=Table5[[#Headers],[Industrial Non-bio waste Cement/Lime Kiln]],1,0)</f>
        <v>0</v>
      </c>
      <c r="AT174" s="64">
        <f>IF($H174=Table5[[#Headers],[Industrial Non-bio waste Dryer]],1,0)</f>
        <v>0</v>
      </c>
      <c r="AU174" s="64">
        <f>IF($H174=Table5[[#Headers],[Industrial Non-bio waste Other Kiln]],1,0)</f>
        <v>0</v>
      </c>
      <c r="AV174" s="64">
        <f>IF($H174=Table5[[#Headers],[Industrial Non-bio waste Oven]],1,0)</f>
        <v>0</v>
      </c>
      <c r="AW174" s="64">
        <f>IF($H174=Table5[[#Headers],[Industrial Bio fuel Boiler]],1,0)</f>
        <v>0</v>
      </c>
      <c r="AX174" s="64">
        <f>IF($H174=Table5[[#Headers],[Industrial Bio fuel CHP]],1,0)</f>
        <v>0</v>
      </c>
      <c r="AY174" s="64">
        <f>IF($H174=Table5[[#Headers],[Industrial Bio fuel Furnace]],1,0)</f>
        <v>0</v>
      </c>
      <c r="AZ174" s="64">
        <f>IF($H174=Table5[[#Headers],[Industrial Bio fuel Cement/Lime Kiln]],1,0)</f>
        <v>0</v>
      </c>
      <c r="BA174" s="64">
        <f>IF($H174=Table5[[#Headers],[Industrial Bio fuel Dryer]],1,0)</f>
        <v>0</v>
      </c>
      <c r="BB174" s="64">
        <f>IF($H174=Table5[[#Headers],[Industrial Bio fuel Other Kiln]],1,0)</f>
        <v>0</v>
      </c>
      <c r="BC174" s="64">
        <f>IF($H174=Table5[[#Headers],[Industrial Bio fuel Oven]],1,0)</f>
        <v>0</v>
      </c>
      <c r="BD174" s="64">
        <f>IF($H174=Table5[[#Headers],[Industrial Solid Fuels Boiler]],1,0)</f>
        <v>0</v>
      </c>
      <c r="BE174" s="64">
        <f>IF($H174=Table5[[#Headers],[Industrial Solid Fuels CHP]],1,0)</f>
        <v>0</v>
      </c>
      <c r="BF174" s="64">
        <f>IF($H174=Table5[[#Headers],[Industrial Solid Fuels Furnace]],1,0)</f>
        <v>0</v>
      </c>
      <c r="BG174" s="64">
        <f>IF($H174=Table5[[#Headers],[Industrial Solid Fuels Cement/Lime Kiln]],1,0)</f>
        <v>0</v>
      </c>
      <c r="BH174" s="64">
        <f>IF($H174=Table5[[#Headers],[Industrial Solid Fuels Dryer]],1,0)</f>
        <v>0</v>
      </c>
      <c r="BI174" s="64">
        <f>IF($H174=Table5[[#Headers],[Industrial Solid Fuels Other Kiln]],1,0)</f>
        <v>0</v>
      </c>
      <c r="BJ174" s="64">
        <f>IF($H174=Table5[[#Headers],[Industrial Solid Fuels Oven]],1,0)</f>
        <v>0</v>
      </c>
      <c r="BK174" s="64">
        <f>IF($H174=Table5[[#Headers],[Industrial Oil Boiler]],1,0)</f>
        <v>0</v>
      </c>
      <c r="BL174" s="64">
        <f>IF($H174=Table5[[#Headers],[Industrial Oil CHP]],1,0)</f>
        <v>0</v>
      </c>
      <c r="BM174" s="64">
        <f>IF($H174=Table5[[#Headers],[Industrial Oil Furnace]],1,0)</f>
        <v>0</v>
      </c>
      <c r="BN174" s="64">
        <f>IF($H174=Table5[[#Headers],[Industrial Oil Cement/Lime Kiln]],1,0)</f>
        <v>0</v>
      </c>
      <c r="BO174" s="64">
        <f>IF($H174=Table5[[#Headers],[Industrial Oil Dryer]],1,0)</f>
        <v>0</v>
      </c>
      <c r="BP174" s="64">
        <f>IF($H174=Table5[[#Headers],[Industrial Oil Other Kiln]],1,0)</f>
        <v>0</v>
      </c>
      <c r="BQ174" s="64">
        <f>IF($H174=Table5[[#Headers],[Industrial Oil Oven]],1,0)</f>
        <v>0</v>
      </c>
      <c r="BR174" s="64">
        <f>IF($H174=Table5[[#Headers],[Industrial Gas Boiler]],1,0)</f>
        <v>1</v>
      </c>
      <c r="BS174" s="64">
        <f>IF($H174=Table5[[#Headers],[Industrial Gas CHP]],1,0)</f>
        <v>0</v>
      </c>
      <c r="BT174" s="64">
        <f>IF($H174=Table5[[#Headers],[Industrial Gas Furnace]],1,0)</f>
        <v>0</v>
      </c>
      <c r="BU174" s="64">
        <f>IF($H174=Table5[[#Headers],[Industrial Gas Cement/Lime Kiln]],1,0)</f>
        <v>0</v>
      </c>
      <c r="BV174" s="64">
        <f>IF($H174=Table5[[#Headers],[Industrial Gas Dryer]],1,0)</f>
        <v>0</v>
      </c>
      <c r="BW174" s="64">
        <f>IF($H174=Table5[[#Headers],[Industrial Gas Other Kiln]],1,0)</f>
        <v>0</v>
      </c>
      <c r="BX174" s="64">
        <f>IF($H174=Table5[[#Headers],[Industrial Gas Oven]],1,0)</f>
        <v>0</v>
      </c>
      <c r="BZ174" s="39"/>
    </row>
    <row r="175" spans="2:78" x14ac:dyDescent="0.25">
      <c r="B175">
        <v>451</v>
      </c>
      <c r="C175" t="s">
        <v>453</v>
      </c>
      <c r="D175" t="s">
        <v>582</v>
      </c>
      <c r="E175" t="s">
        <v>583</v>
      </c>
      <c r="H175" t="s">
        <v>502</v>
      </c>
      <c r="I175" t="s">
        <v>551</v>
      </c>
      <c r="J175" s="64">
        <v>0.9933556059398877</v>
      </c>
      <c r="K175" s="64">
        <v>0</v>
      </c>
      <c r="L175" s="64">
        <v>0</v>
      </c>
      <c r="M175" s="64">
        <v>0</v>
      </c>
      <c r="N175" s="64">
        <v>0</v>
      </c>
      <c r="O175" s="64">
        <v>0</v>
      </c>
      <c r="P175" s="64">
        <v>0</v>
      </c>
      <c r="Q175" s="64">
        <v>0</v>
      </c>
      <c r="R175" s="64">
        <v>0</v>
      </c>
      <c r="S175" s="64">
        <v>0</v>
      </c>
      <c r="T175" s="64">
        <v>1</v>
      </c>
      <c r="U175" s="64">
        <v>1</v>
      </c>
      <c r="V175" s="64">
        <v>1</v>
      </c>
      <c r="W175" s="64">
        <v>0</v>
      </c>
      <c r="X175" s="64">
        <v>0</v>
      </c>
      <c r="Y175" s="64">
        <v>0</v>
      </c>
      <c r="Z175" s="64">
        <v>0</v>
      </c>
      <c r="AA175" s="64">
        <v>0</v>
      </c>
      <c r="AB175" s="64">
        <v>0</v>
      </c>
      <c r="AC175" s="64">
        <v>0</v>
      </c>
      <c r="AD175" s="64">
        <v>1</v>
      </c>
      <c r="AE175" s="64">
        <v>0</v>
      </c>
      <c r="AF175" s="64">
        <v>0</v>
      </c>
      <c r="AG175" s="64">
        <v>0</v>
      </c>
      <c r="AH175" s="64">
        <v>1</v>
      </c>
      <c r="AI175" s="64">
        <f>IF($H175=Table5[[#Headers],[Industrial Bio waste Boiler]],1,0)</f>
        <v>0</v>
      </c>
      <c r="AJ175" s="64">
        <f>IF($H175=Table5[[#Headers],[Industrial Bio waste CHP]],1,0)</f>
        <v>0</v>
      </c>
      <c r="AK175" s="64">
        <f>IF($H175=Table5[[#Headers],[Industrial Bio waste Furnace]],1,0)</f>
        <v>0</v>
      </c>
      <c r="AL175" s="64">
        <f>IF($H175=Table5[[#Headers],[Industrial Bio waste Cement/Lime Kiln]],1,0)</f>
        <v>0</v>
      </c>
      <c r="AM175" s="64">
        <f>IF($H175=Table5[[#Headers],[Industrial Bio waste Dryer]],1,0)</f>
        <v>0</v>
      </c>
      <c r="AN175" s="64">
        <f>IF($H175=Table5[[#Headers],[Industrial Bio waste Other Kiln]],1,0)</f>
        <v>0</v>
      </c>
      <c r="AO175" s="64">
        <f>IF($H175=Table5[[#Headers],[Industrial Bio waste Oven]],1,0)</f>
        <v>0</v>
      </c>
      <c r="AP175" s="64">
        <f>IF($H175=Table5[[#Headers],[Industrial Non-bio waste Boiler]],1,0)</f>
        <v>0</v>
      </c>
      <c r="AQ175" s="64">
        <f>IF($H175=Table5[[#Headers],[Industrial Non-bio waste CHP]],1,0)</f>
        <v>0</v>
      </c>
      <c r="AR175" s="64">
        <f>IF($H175=Table5[[#Headers],[Industrial Non-bio waste Furnace]],1,0)</f>
        <v>0</v>
      </c>
      <c r="AS175" s="64">
        <f>IF($H175=Table5[[#Headers],[Industrial Non-bio waste Cement/Lime Kiln]],1,0)</f>
        <v>0</v>
      </c>
      <c r="AT175" s="64">
        <f>IF($H175=Table5[[#Headers],[Industrial Non-bio waste Dryer]],1,0)</f>
        <v>0</v>
      </c>
      <c r="AU175" s="64">
        <f>IF($H175=Table5[[#Headers],[Industrial Non-bio waste Other Kiln]],1,0)</f>
        <v>0</v>
      </c>
      <c r="AV175" s="64">
        <f>IF($H175=Table5[[#Headers],[Industrial Non-bio waste Oven]],1,0)</f>
        <v>0</v>
      </c>
      <c r="AW175" s="64">
        <f>IF($H175=Table5[[#Headers],[Industrial Bio fuel Boiler]],1,0)</f>
        <v>0</v>
      </c>
      <c r="AX175" s="64">
        <f>IF($H175=Table5[[#Headers],[Industrial Bio fuel CHP]],1,0)</f>
        <v>0</v>
      </c>
      <c r="AY175" s="64">
        <f>IF($H175=Table5[[#Headers],[Industrial Bio fuel Furnace]],1,0)</f>
        <v>0</v>
      </c>
      <c r="AZ175" s="64">
        <f>IF($H175=Table5[[#Headers],[Industrial Bio fuel Cement/Lime Kiln]],1,0)</f>
        <v>0</v>
      </c>
      <c r="BA175" s="64">
        <f>IF($H175=Table5[[#Headers],[Industrial Bio fuel Dryer]],1,0)</f>
        <v>0</v>
      </c>
      <c r="BB175" s="64">
        <f>IF($H175=Table5[[#Headers],[Industrial Bio fuel Other Kiln]],1,0)</f>
        <v>0</v>
      </c>
      <c r="BC175" s="64">
        <f>IF($H175=Table5[[#Headers],[Industrial Bio fuel Oven]],1,0)</f>
        <v>0</v>
      </c>
      <c r="BD175" s="64">
        <f>IF($H175=Table5[[#Headers],[Industrial Solid Fuels Boiler]],1,0)</f>
        <v>0</v>
      </c>
      <c r="BE175" s="64">
        <f>IF($H175=Table5[[#Headers],[Industrial Solid Fuels CHP]],1,0)</f>
        <v>0</v>
      </c>
      <c r="BF175" s="64">
        <f>IF($H175=Table5[[#Headers],[Industrial Solid Fuels Furnace]],1,0)</f>
        <v>0</v>
      </c>
      <c r="BG175" s="64">
        <f>IF($H175=Table5[[#Headers],[Industrial Solid Fuels Cement/Lime Kiln]],1,0)</f>
        <v>0</v>
      </c>
      <c r="BH175" s="64">
        <f>IF($H175=Table5[[#Headers],[Industrial Solid Fuels Dryer]],1,0)</f>
        <v>0</v>
      </c>
      <c r="BI175" s="64">
        <f>IF($H175=Table5[[#Headers],[Industrial Solid Fuels Other Kiln]],1,0)</f>
        <v>0</v>
      </c>
      <c r="BJ175" s="64">
        <f>IF($H175=Table5[[#Headers],[Industrial Solid Fuels Oven]],1,0)</f>
        <v>0</v>
      </c>
      <c r="BK175" s="64">
        <f>IF($H175=Table5[[#Headers],[Industrial Oil Boiler]],1,0)</f>
        <v>0</v>
      </c>
      <c r="BL175" s="64">
        <f>IF($H175=Table5[[#Headers],[Industrial Oil CHP]],1,0)</f>
        <v>0</v>
      </c>
      <c r="BM175" s="64">
        <f>IF($H175=Table5[[#Headers],[Industrial Oil Furnace]],1,0)</f>
        <v>0</v>
      </c>
      <c r="BN175" s="64">
        <f>IF($H175=Table5[[#Headers],[Industrial Oil Cement/Lime Kiln]],1,0)</f>
        <v>0</v>
      </c>
      <c r="BO175" s="64">
        <f>IF($H175=Table5[[#Headers],[Industrial Oil Dryer]],1,0)</f>
        <v>0</v>
      </c>
      <c r="BP175" s="64">
        <f>IF($H175=Table5[[#Headers],[Industrial Oil Other Kiln]],1,0)</f>
        <v>0</v>
      </c>
      <c r="BQ175" s="64">
        <f>IF($H175=Table5[[#Headers],[Industrial Oil Oven]],1,0)</f>
        <v>0</v>
      </c>
      <c r="BR175" s="64">
        <f>IF($H175=Table5[[#Headers],[Industrial Gas Boiler]],1,0)</f>
        <v>0</v>
      </c>
      <c r="BS175" s="64">
        <f>IF($H175=Table5[[#Headers],[Industrial Gas CHP]],1,0)</f>
        <v>1</v>
      </c>
      <c r="BT175" s="64">
        <f>IF($H175=Table5[[#Headers],[Industrial Gas Furnace]],1,0)</f>
        <v>0</v>
      </c>
      <c r="BU175" s="64">
        <f>IF($H175=Table5[[#Headers],[Industrial Gas Cement/Lime Kiln]],1,0)</f>
        <v>0</v>
      </c>
      <c r="BV175" s="64">
        <f>IF($H175=Table5[[#Headers],[Industrial Gas Dryer]],1,0)</f>
        <v>0</v>
      </c>
      <c r="BW175" s="64">
        <f>IF($H175=Table5[[#Headers],[Industrial Gas Other Kiln]],1,0)</f>
        <v>0</v>
      </c>
      <c r="BX175" s="64">
        <f>IF($H175=Table5[[#Headers],[Industrial Gas Oven]],1,0)</f>
        <v>0</v>
      </c>
      <c r="BZ175" s="39"/>
    </row>
    <row r="176" spans="2:78" x14ac:dyDescent="0.25">
      <c r="B176">
        <v>452</v>
      </c>
      <c r="C176" t="s">
        <v>453</v>
      </c>
      <c r="D176" t="s">
        <v>582</v>
      </c>
      <c r="E176" t="s">
        <v>583</v>
      </c>
      <c r="H176" t="s">
        <v>506</v>
      </c>
      <c r="I176" t="s">
        <v>551</v>
      </c>
      <c r="J176" s="64">
        <v>2.980066817819663</v>
      </c>
      <c r="K176" s="64">
        <v>0</v>
      </c>
      <c r="L176" s="64">
        <v>0</v>
      </c>
      <c r="M176" s="64">
        <v>0</v>
      </c>
      <c r="N176" s="64">
        <v>0</v>
      </c>
      <c r="O176" s="64">
        <v>0</v>
      </c>
      <c r="P176" s="64">
        <v>0</v>
      </c>
      <c r="Q176" s="64">
        <v>0</v>
      </c>
      <c r="R176" s="64">
        <v>0</v>
      </c>
      <c r="S176" s="64">
        <v>0</v>
      </c>
      <c r="T176" s="64">
        <v>0</v>
      </c>
      <c r="U176" s="64">
        <v>0</v>
      </c>
      <c r="V176" s="64">
        <v>0</v>
      </c>
      <c r="W176" s="64">
        <v>0</v>
      </c>
      <c r="X176" s="64">
        <v>0</v>
      </c>
      <c r="Y176" s="64">
        <v>1</v>
      </c>
      <c r="Z176" s="64">
        <v>0</v>
      </c>
      <c r="AA176" s="64">
        <v>0</v>
      </c>
      <c r="AB176" s="64">
        <v>0</v>
      </c>
      <c r="AC176" s="64">
        <v>0</v>
      </c>
      <c r="AD176" s="64">
        <v>0</v>
      </c>
      <c r="AE176" s="64">
        <v>0</v>
      </c>
      <c r="AF176" s="64">
        <v>1</v>
      </c>
      <c r="AG176" s="64">
        <v>0</v>
      </c>
      <c r="AH176" s="64">
        <v>1</v>
      </c>
      <c r="AI176" s="64">
        <f>IF($H176=Table5[[#Headers],[Industrial Bio waste Boiler]],1,0)</f>
        <v>0</v>
      </c>
      <c r="AJ176" s="64">
        <f>IF($H176=Table5[[#Headers],[Industrial Bio waste CHP]],1,0)</f>
        <v>0</v>
      </c>
      <c r="AK176" s="64">
        <f>IF($H176=Table5[[#Headers],[Industrial Bio waste Furnace]],1,0)</f>
        <v>0</v>
      </c>
      <c r="AL176" s="64">
        <f>IF($H176=Table5[[#Headers],[Industrial Bio waste Cement/Lime Kiln]],1,0)</f>
        <v>0</v>
      </c>
      <c r="AM176" s="64">
        <f>IF($H176=Table5[[#Headers],[Industrial Bio waste Dryer]],1,0)</f>
        <v>0</v>
      </c>
      <c r="AN176" s="64">
        <f>IF($H176=Table5[[#Headers],[Industrial Bio waste Other Kiln]],1,0)</f>
        <v>0</v>
      </c>
      <c r="AO176" s="64">
        <f>IF($H176=Table5[[#Headers],[Industrial Bio waste Oven]],1,0)</f>
        <v>0</v>
      </c>
      <c r="AP176" s="64">
        <f>IF($H176=Table5[[#Headers],[Industrial Non-bio waste Boiler]],1,0)</f>
        <v>0</v>
      </c>
      <c r="AQ176" s="64">
        <f>IF($H176=Table5[[#Headers],[Industrial Non-bio waste CHP]],1,0)</f>
        <v>0</v>
      </c>
      <c r="AR176" s="64">
        <f>IF($H176=Table5[[#Headers],[Industrial Non-bio waste Furnace]],1,0)</f>
        <v>0</v>
      </c>
      <c r="AS176" s="64">
        <f>IF($H176=Table5[[#Headers],[Industrial Non-bio waste Cement/Lime Kiln]],1,0)</f>
        <v>0</v>
      </c>
      <c r="AT176" s="64">
        <f>IF($H176=Table5[[#Headers],[Industrial Non-bio waste Dryer]],1,0)</f>
        <v>0</v>
      </c>
      <c r="AU176" s="64">
        <f>IF($H176=Table5[[#Headers],[Industrial Non-bio waste Other Kiln]],1,0)</f>
        <v>0</v>
      </c>
      <c r="AV176" s="64">
        <f>IF($H176=Table5[[#Headers],[Industrial Non-bio waste Oven]],1,0)</f>
        <v>0</v>
      </c>
      <c r="AW176" s="64">
        <f>IF($H176=Table5[[#Headers],[Industrial Bio fuel Boiler]],1,0)</f>
        <v>0</v>
      </c>
      <c r="AX176" s="64">
        <f>IF($H176=Table5[[#Headers],[Industrial Bio fuel CHP]],1,0)</f>
        <v>0</v>
      </c>
      <c r="AY176" s="64">
        <f>IF($H176=Table5[[#Headers],[Industrial Bio fuel Furnace]],1,0)</f>
        <v>0</v>
      </c>
      <c r="AZ176" s="64">
        <f>IF($H176=Table5[[#Headers],[Industrial Bio fuel Cement/Lime Kiln]],1,0)</f>
        <v>0</v>
      </c>
      <c r="BA176" s="64">
        <f>IF($H176=Table5[[#Headers],[Industrial Bio fuel Dryer]],1,0)</f>
        <v>0</v>
      </c>
      <c r="BB176" s="64">
        <f>IF($H176=Table5[[#Headers],[Industrial Bio fuel Other Kiln]],1,0)</f>
        <v>0</v>
      </c>
      <c r="BC176" s="64">
        <f>IF($H176=Table5[[#Headers],[Industrial Bio fuel Oven]],1,0)</f>
        <v>0</v>
      </c>
      <c r="BD176" s="64">
        <f>IF($H176=Table5[[#Headers],[Industrial Solid Fuels Boiler]],1,0)</f>
        <v>0</v>
      </c>
      <c r="BE176" s="64">
        <f>IF($H176=Table5[[#Headers],[Industrial Solid Fuels CHP]],1,0)</f>
        <v>0</v>
      </c>
      <c r="BF176" s="64">
        <f>IF($H176=Table5[[#Headers],[Industrial Solid Fuels Furnace]],1,0)</f>
        <v>0</v>
      </c>
      <c r="BG176" s="64">
        <f>IF($H176=Table5[[#Headers],[Industrial Solid Fuels Cement/Lime Kiln]],1,0)</f>
        <v>0</v>
      </c>
      <c r="BH176" s="64">
        <f>IF($H176=Table5[[#Headers],[Industrial Solid Fuels Dryer]],1,0)</f>
        <v>0</v>
      </c>
      <c r="BI176" s="64">
        <f>IF($H176=Table5[[#Headers],[Industrial Solid Fuels Other Kiln]],1,0)</f>
        <v>0</v>
      </c>
      <c r="BJ176" s="64">
        <f>IF($H176=Table5[[#Headers],[Industrial Solid Fuels Oven]],1,0)</f>
        <v>0</v>
      </c>
      <c r="BK176" s="64">
        <f>IF($H176=Table5[[#Headers],[Industrial Oil Boiler]],1,0)</f>
        <v>0</v>
      </c>
      <c r="BL176" s="64">
        <f>IF($H176=Table5[[#Headers],[Industrial Oil CHP]],1,0)</f>
        <v>0</v>
      </c>
      <c r="BM176" s="64">
        <f>IF($H176=Table5[[#Headers],[Industrial Oil Furnace]],1,0)</f>
        <v>0</v>
      </c>
      <c r="BN176" s="64">
        <f>IF($H176=Table5[[#Headers],[Industrial Oil Cement/Lime Kiln]],1,0)</f>
        <v>0</v>
      </c>
      <c r="BO176" s="64">
        <f>IF($H176=Table5[[#Headers],[Industrial Oil Dryer]],1,0)</f>
        <v>0</v>
      </c>
      <c r="BP176" s="64">
        <f>IF($H176=Table5[[#Headers],[Industrial Oil Other Kiln]],1,0)</f>
        <v>0</v>
      </c>
      <c r="BQ176" s="64">
        <f>IF($H176=Table5[[#Headers],[Industrial Oil Oven]],1,0)</f>
        <v>0</v>
      </c>
      <c r="BR176" s="64">
        <f>IF($H176=Table5[[#Headers],[Industrial Gas Boiler]],1,0)</f>
        <v>0</v>
      </c>
      <c r="BS176" s="64">
        <f>IF($H176=Table5[[#Headers],[Industrial Gas CHP]],1,0)</f>
        <v>0</v>
      </c>
      <c r="BT176" s="64">
        <f>IF($H176=Table5[[#Headers],[Industrial Gas Furnace]],1,0)</f>
        <v>1</v>
      </c>
      <c r="BU176" s="64">
        <f>IF($H176=Table5[[#Headers],[Industrial Gas Cement/Lime Kiln]],1,0)</f>
        <v>0</v>
      </c>
      <c r="BV176" s="64">
        <f>IF($H176=Table5[[#Headers],[Industrial Gas Dryer]],1,0)</f>
        <v>0</v>
      </c>
      <c r="BW176" s="64">
        <f>IF($H176=Table5[[#Headers],[Industrial Gas Other Kiln]],1,0)</f>
        <v>0</v>
      </c>
      <c r="BX176" s="64">
        <f>IF($H176=Table5[[#Headers],[Industrial Gas Oven]],1,0)</f>
        <v>0</v>
      </c>
      <c r="BZ176" s="39"/>
    </row>
    <row r="177" spans="2:78" x14ac:dyDescent="0.25">
      <c r="B177">
        <v>453</v>
      </c>
      <c r="C177" t="s">
        <v>453</v>
      </c>
      <c r="D177" t="s">
        <v>584</v>
      </c>
      <c r="E177" t="s">
        <v>583</v>
      </c>
      <c r="H177" t="s">
        <v>500</v>
      </c>
      <c r="I177" t="s">
        <v>551</v>
      </c>
      <c r="J177" s="64">
        <v>1.3407985816647636E-4</v>
      </c>
      <c r="K177" s="64">
        <v>1</v>
      </c>
      <c r="L177" s="64">
        <v>0</v>
      </c>
      <c r="M177" s="64">
        <v>0</v>
      </c>
      <c r="N177" s="64">
        <v>0</v>
      </c>
      <c r="O177" s="64">
        <v>0</v>
      </c>
      <c r="P177" s="64">
        <v>0</v>
      </c>
      <c r="Q177" s="64">
        <v>0</v>
      </c>
      <c r="R177" s="64">
        <v>0</v>
      </c>
      <c r="S177" s="64">
        <v>0</v>
      </c>
      <c r="T177" s="64">
        <v>0</v>
      </c>
      <c r="U177" s="64">
        <v>0</v>
      </c>
      <c r="V177" s="64">
        <v>0</v>
      </c>
      <c r="W177" s="64">
        <v>0</v>
      </c>
      <c r="X177" s="64">
        <v>0</v>
      </c>
      <c r="Y177" s="64">
        <v>0</v>
      </c>
      <c r="Z177" s="64">
        <v>0</v>
      </c>
      <c r="AA177" s="64">
        <v>0</v>
      </c>
      <c r="AB177" s="64">
        <v>0</v>
      </c>
      <c r="AC177" s="64">
        <v>0</v>
      </c>
      <c r="AD177" s="64">
        <v>0</v>
      </c>
      <c r="AE177" s="64">
        <v>0</v>
      </c>
      <c r="AF177" s="64">
        <v>0</v>
      </c>
      <c r="AG177" s="64">
        <v>0</v>
      </c>
      <c r="AH177" s="64">
        <v>1</v>
      </c>
      <c r="AI177" s="64">
        <f>IF($H177=Table5[[#Headers],[Industrial Bio waste Boiler]],1,0)</f>
        <v>0</v>
      </c>
      <c r="AJ177" s="64">
        <f>IF($H177=Table5[[#Headers],[Industrial Bio waste CHP]],1,0)</f>
        <v>0</v>
      </c>
      <c r="AK177" s="64">
        <f>IF($H177=Table5[[#Headers],[Industrial Bio waste Furnace]],1,0)</f>
        <v>0</v>
      </c>
      <c r="AL177" s="64">
        <f>IF($H177=Table5[[#Headers],[Industrial Bio waste Cement/Lime Kiln]],1,0)</f>
        <v>0</v>
      </c>
      <c r="AM177" s="64">
        <f>IF($H177=Table5[[#Headers],[Industrial Bio waste Dryer]],1,0)</f>
        <v>0</v>
      </c>
      <c r="AN177" s="64">
        <f>IF($H177=Table5[[#Headers],[Industrial Bio waste Other Kiln]],1,0)</f>
        <v>0</v>
      </c>
      <c r="AO177" s="64">
        <f>IF($H177=Table5[[#Headers],[Industrial Bio waste Oven]],1,0)</f>
        <v>0</v>
      </c>
      <c r="AP177" s="64">
        <f>IF($H177=Table5[[#Headers],[Industrial Non-bio waste Boiler]],1,0)</f>
        <v>0</v>
      </c>
      <c r="AQ177" s="64">
        <f>IF($H177=Table5[[#Headers],[Industrial Non-bio waste CHP]],1,0)</f>
        <v>0</v>
      </c>
      <c r="AR177" s="64">
        <f>IF($H177=Table5[[#Headers],[Industrial Non-bio waste Furnace]],1,0)</f>
        <v>0</v>
      </c>
      <c r="AS177" s="64">
        <f>IF($H177=Table5[[#Headers],[Industrial Non-bio waste Cement/Lime Kiln]],1,0)</f>
        <v>0</v>
      </c>
      <c r="AT177" s="64">
        <f>IF($H177=Table5[[#Headers],[Industrial Non-bio waste Dryer]],1,0)</f>
        <v>0</v>
      </c>
      <c r="AU177" s="64">
        <f>IF($H177=Table5[[#Headers],[Industrial Non-bio waste Other Kiln]],1,0)</f>
        <v>0</v>
      </c>
      <c r="AV177" s="64">
        <f>IF($H177=Table5[[#Headers],[Industrial Non-bio waste Oven]],1,0)</f>
        <v>0</v>
      </c>
      <c r="AW177" s="64">
        <f>IF($H177=Table5[[#Headers],[Industrial Bio fuel Boiler]],1,0)</f>
        <v>0</v>
      </c>
      <c r="AX177" s="64">
        <f>IF($H177=Table5[[#Headers],[Industrial Bio fuel CHP]],1,0)</f>
        <v>0</v>
      </c>
      <c r="AY177" s="64">
        <f>IF($H177=Table5[[#Headers],[Industrial Bio fuel Furnace]],1,0)</f>
        <v>0</v>
      </c>
      <c r="AZ177" s="64">
        <f>IF($H177=Table5[[#Headers],[Industrial Bio fuel Cement/Lime Kiln]],1,0)</f>
        <v>0</v>
      </c>
      <c r="BA177" s="64">
        <f>IF($H177=Table5[[#Headers],[Industrial Bio fuel Dryer]],1,0)</f>
        <v>0</v>
      </c>
      <c r="BB177" s="64">
        <f>IF($H177=Table5[[#Headers],[Industrial Bio fuel Other Kiln]],1,0)</f>
        <v>0</v>
      </c>
      <c r="BC177" s="64">
        <f>IF($H177=Table5[[#Headers],[Industrial Bio fuel Oven]],1,0)</f>
        <v>0</v>
      </c>
      <c r="BD177" s="64">
        <f>IF($H177=Table5[[#Headers],[Industrial Solid Fuels Boiler]],1,0)</f>
        <v>0</v>
      </c>
      <c r="BE177" s="64">
        <f>IF($H177=Table5[[#Headers],[Industrial Solid Fuels CHP]],1,0)</f>
        <v>0</v>
      </c>
      <c r="BF177" s="64">
        <f>IF($H177=Table5[[#Headers],[Industrial Solid Fuels Furnace]],1,0)</f>
        <v>0</v>
      </c>
      <c r="BG177" s="64">
        <f>IF($H177=Table5[[#Headers],[Industrial Solid Fuels Cement/Lime Kiln]],1,0)</f>
        <v>0</v>
      </c>
      <c r="BH177" s="64">
        <f>IF($H177=Table5[[#Headers],[Industrial Solid Fuels Dryer]],1,0)</f>
        <v>0</v>
      </c>
      <c r="BI177" s="64">
        <f>IF($H177=Table5[[#Headers],[Industrial Solid Fuels Other Kiln]],1,0)</f>
        <v>0</v>
      </c>
      <c r="BJ177" s="64">
        <f>IF($H177=Table5[[#Headers],[Industrial Solid Fuels Oven]],1,0)</f>
        <v>0</v>
      </c>
      <c r="BK177" s="64">
        <f>IF($H177=Table5[[#Headers],[Industrial Oil Boiler]],1,0)</f>
        <v>0</v>
      </c>
      <c r="BL177" s="64">
        <f>IF($H177=Table5[[#Headers],[Industrial Oil CHP]],1,0)</f>
        <v>0</v>
      </c>
      <c r="BM177" s="64">
        <f>IF($H177=Table5[[#Headers],[Industrial Oil Furnace]],1,0)</f>
        <v>0</v>
      </c>
      <c r="BN177" s="64">
        <f>IF($H177=Table5[[#Headers],[Industrial Oil Cement/Lime Kiln]],1,0)</f>
        <v>0</v>
      </c>
      <c r="BO177" s="64">
        <f>IF($H177=Table5[[#Headers],[Industrial Oil Dryer]],1,0)</f>
        <v>0</v>
      </c>
      <c r="BP177" s="64">
        <f>IF($H177=Table5[[#Headers],[Industrial Oil Other Kiln]],1,0)</f>
        <v>0</v>
      </c>
      <c r="BQ177" s="64">
        <f>IF($H177=Table5[[#Headers],[Industrial Oil Oven]],1,0)</f>
        <v>0</v>
      </c>
      <c r="BR177" s="64">
        <f>IF($H177=Table5[[#Headers],[Industrial Gas Boiler]],1,0)</f>
        <v>0</v>
      </c>
      <c r="BS177" s="64">
        <f>IF($H177=Table5[[#Headers],[Industrial Gas CHP]],1,0)</f>
        <v>0</v>
      </c>
      <c r="BT177" s="64">
        <f>IF($H177=Table5[[#Headers],[Industrial Gas Furnace]],1,0)</f>
        <v>0</v>
      </c>
      <c r="BU177" s="64">
        <f>IF($H177=Table5[[#Headers],[Industrial Gas Cement/Lime Kiln]],1,0)</f>
        <v>1</v>
      </c>
      <c r="BV177" s="64">
        <f>IF($H177=Table5[[#Headers],[Industrial Gas Dryer]],1,0)</f>
        <v>0</v>
      </c>
      <c r="BW177" s="64">
        <f>IF($H177=Table5[[#Headers],[Industrial Gas Other Kiln]],1,0)</f>
        <v>0</v>
      </c>
      <c r="BX177" s="64">
        <f>IF($H177=Table5[[#Headers],[Industrial Gas Oven]],1,0)</f>
        <v>0</v>
      </c>
      <c r="BZ177" s="39"/>
    </row>
    <row r="178" spans="2:78" x14ac:dyDescent="0.25">
      <c r="B178">
        <v>454</v>
      </c>
      <c r="C178" t="s">
        <v>453</v>
      </c>
      <c r="D178" t="s">
        <v>584</v>
      </c>
      <c r="E178" t="s">
        <v>583</v>
      </c>
      <c r="H178" t="s">
        <v>506</v>
      </c>
      <c r="I178" t="s">
        <v>551</v>
      </c>
      <c r="J178" s="64">
        <v>0</v>
      </c>
      <c r="K178" s="64">
        <v>0</v>
      </c>
      <c r="L178" s="64">
        <v>0</v>
      </c>
      <c r="M178" s="64">
        <v>0</v>
      </c>
      <c r="N178" s="64">
        <v>0</v>
      </c>
      <c r="O178" s="64">
        <v>0</v>
      </c>
      <c r="P178" s="64">
        <v>0</v>
      </c>
      <c r="Q178" s="64">
        <v>0</v>
      </c>
      <c r="R178" s="64">
        <v>0</v>
      </c>
      <c r="S178" s="64">
        <v>0</v>
      </c>
      <c r="T178" s="64">
        <v>0</v>
      </c>
      <c r="U178" s="64">
        <v>0</v>
      </c>
      <c r="V178" s="64">
        <v>0</v>
      </c>
      <c r="W178" s="64">
        <v>0</v>
      </c>
      <c r="X178" s="64">
        <v>0</v>
      </c>
      <c r="Y178" s="64">
        <v>1</v>
      </c>
      <c r="Z178" s="64">
        <v>0</v>
      </c>
      <c r="AA178" s="64">
        <v>0</v>
      </c>
      <c r="AB178" s="64">
        <v>0</v>
      </c>
      <c r="AC178" s="64">
        <v>0</v>
      </c>
      <c r="AD178" s="64">
        <v>0</v>
      </c>
      <c r="AE178" s="64">
        <v>0</v>
      </c>
      <c r="AF178" s="64">
        <v>1</v>
      </c>
      <c r="AG178" s="64">
        <v>0</v>
      </c>
      <c r="AH178" s="64">
        <v>1</v>
      </c>
      <c r="AI178" s="64">
        <f>IF($H178=Table5[[#Headers],[Industrial Bio waste Boiler]],1,0)</f>
        <v>0</v>
      </c>
      <c r="AJ178" s="64">
        <f>IF($H178=Table5[[#Headers],[Industrial Bio waste CHP]],1,0)</f>
        <v>0</v>
      </c>
      <c r="AK178" s="64">
        <f>IF($H178=Table5[[#Headers],[Industrial Bio waste Furnace]],1,0)</f>
        <v>0</v>
      </c>
      <c r="AL178" s="64">
        <f>IF($H178=Table5[[#Headers],[Industrial Bio waste Cement/Lime Kiln]],1,0)</f>
        <v>0</v>
      </c>
      <c r="AM178" s="64">
        <f>IF($H178=Table5[[#Headers],[Industrial Bio waste Dryer]],1,0)</f>
        <v>0</v>
      </c>
      <c r="AN178" s="64">
        <f>IF($H178=Table5[[#Headers],[Industrial Bio waste Other Kiln]],1,0)</f>
        <v>0</v>
      </c>
      <c r="AO178" s="64">
        <f>IF($H178=Table5[[#Headers],[Industrial Bio waste Oven]],1,0)</f>
        <v>0</v>
      </c>
      <c r="AP178" s="64">
        <f>IF($H178=Table5[[#Headers],[Industrial Non-bio waste Boiler]],1,0)</f>
        <v>0</v>
      </c>
      <c r="AQ178" s="64">
        <f>IF($H178=Table5[[#Headers],[Industrial Non-bio waste CHP]],1,0)</f>
        <v>0</v>
      </c>
      <c r="AR178" s="64">
        <f>IF($H178=Table5[[#Headers],[Industrial Non-bio waste Furnace]],1,0)</f>
        <v>0</v>
      </c>
      <c r="AS178" s="64">
        <f>IF($H178=Table5[[#Headers],[Industrial Non-bio waste Cement/Lime Kiln]],1,0)</f>
        <v>0</v>
      </c>
      <c r="AT178" s="64">
        <f>IF($H178=Table5[[#Headers],[Industrial Non-bio waste Dryer]],1,0)</f>
        <v>0</v>
      </c>
      <c r="AU178" s="64">
        <f>IF($H178=Table5[[#Headers],[Industrial Non-bio waste Other Kiln]],1,0)</f>
        <v>0</v>
      </c>
      <c r="AV178" s="64">
        <f>IF($H178=Table5[[#Headers],[Industrial Non-bio waste Oven]],1,0)</f>
        <v>0</v>
      </c>
      <c r="AW178" s="64">
        <f>IF($H178=Table5[[#Headers],[Industrial Bio fuel Boiler]],1,0)</f>
        <v>0</v>
      </c>
      <c r="AX178" s="64">
        <f>IF($H178=Table5[[#Headers],[Industrial Bio fuel CHP]],1,0)</f>
        <v>0</v>
      </c>
      <c r="AY178" s="64">
        <f>IF($H178=Table5[[#Headers],[Industrial Bio fuel Furnace]],1,0)</f>
        <v>0</v>
      </c>
      <c r="AZ178" s="64">
        <f>IF($H178=Table5[[#Headers],[Industrial Bio fuel Cement/Lime Kiln]],1,0)</f>
        <v>0</v>
      </c>
      <c r="BA178" s="64">
        <f>IF($H178=Table5[[#Headers],[Industrial Bio fuel Dryer]],1,0)</f>
        <v>0</v>
      </c>
      <c r="BB178" s="64">
        <f>IF($H178=Table5[[#Headers],[Industrial Bio fuel Other Kiln]],1,0)</f>
        <v>0</v>
      </c>
      <c r="BC178" s="64">
        <f>IF($H178=Table5[[#Headers],[Industrial Bio fuel Oven]],1,0)</f>
        <v>0</v>
      </c>
      <c r="BD178" s="64">
        <f>IF($H178=Table5[[#Headers],[Industrial Solid Fuels Boiler]],1,0)</f>
        <v>0</v>
      </c>
      <c r="BE178" s="64">
        <f>IF($H178=Table5[[#Headers],[Industrial Solid Fuels CHP]],1,0)</f>
        <v>0</v>
      </c>
      <c r="BF178" s="64">
        <f>IF($H178=Table5[[#Headers],[Industrial Solid Fuels Furnace]],1,0)</f>
        <v>0</v>
      </c>
      <c r="BG178" s="64">
        <f>IF($H178=Table5[[#Headers],[Industrial Solid Fuels Cement/Lime Kiln]],1,0)</f>
        <v>0</v>
      </c>
      <c r="BH178" s="64">
        <f>IF($H178=Table5[[#Headers],[Industrial Solid Fuels Dryer]],1,0)</f>
        <v>0</v>
      </c>
      <c r="BI178" s="64">
        <f>IF($H178=Table5[[#Headers],[Industrial Solid Fuels Other Kiln]],1,0)</f>
        <v>0</v>
      </c>
      <c r="BJ178" s="64">
        <f>IF($H178=Table5[[#Headers],[Industrial Solid Fuels Oven]],1,0)</f>
        <v>0</v>
      </c>
      <c r="BK178" s="64">
        <f>IF($H178=Table5[[#Headers],[Industrial Oil Boiler]],1,0)</f>
        <v>0</v>
      </c>
      <c r="BL178" s="64">
        <f>IF($H178=Table5[[#Headers],[Industrial Oil CHP]],1,0)</f>
        <v>0</v>
      </c>
      <c r="BM178" s="64">
        <f>IF($H178=Table5[[#Headers],[Industrial Oil Furnace]],1,0)</f>
        <v>0</v>
      </c>
      <c r="BN178" s="64">
        <f>IF($H178=Table5[[#Headers],[Industrial Oil Cement/Lime Kiln]],1,0)</f>
        <v>0</v>
      </c>
      <c r="BO178" s="64">
        <f>IF($H178=Table5[[#Headers],[Industrial Oil Dryer]],1,0)</f>
        <v>0</v>
      </c>
      <c r="BP178" s="64">
        <f>IF($H178=Table5[[#Headers],[Industrial Oil Other Kiln]],1,0)</f>
        <v>0</v>
      </c>
      <c r="BQ178" s="64">
        <f>IF($H178=Table5[[#Headers],[Industrial Oil Oven]],1,0)</f>
        <v>0</v>
      </c>
      <c r="BR178" s="64">
        <f>IF($H178=Table5[[#Headers],[Industrial Gas Boiler]],1,0)</f>
        <v>0</v>
      </c>
      <c r="BS178" s="64">
        <f>IF($H178=Table5[[#Headers],[Industrial Gas CHP]],1,0)</f>
        <v>0</v>
      </c>
      <c r="BT178" s="64">
        <f>IF($H178=Table5[[#Headers],[Industrial Gas Furnace]],1,0)</f>
        <v>1</v>
      </c>
      <c r="BU178" s="64">
        <f>IF($H178=Table5[[#Headers],[Industrial Gas Cement/Lime Kiln]],1,0)</f>
        <v>0</v>
      </c>
      <c r="BV178" s="64">
        <f>IF($H178=Table5[[#Headers],[Industrial Gas Dryer]],1,0)</f>
        <v>0</v>
      </c>
      <c r="BW178" s="64">
        <f>IF($H178=Table5[[#Headers],[Industrial Gas Other Kiln]],1,0)</f>
        <v>0</v>
      </c>
      <c r="BX178" s="64">
        <f>IF($H178=Table5[[#Headers],[Industrial Gas Oven]],1,0)</f>
        <v>0</v>
      </c>
      <c r="BZ178" s="39"/>
    </row>
    <row r="179" spans="2:78" x14ac:dyDescent="0.25">
      <c r="B179">
        <v>455</v>
      </c>
      <c r="C179" t="s">
        <v>453</v>
      </c>
      <c r="D179" t="s">
        <v>584</v>
      </c>
      <c r="E179" t="s">
        <v>583</v>
      </c>
      <c r="H179" t="s">
        <v>504</v>
      </c>
      <c r="I179" t="s">
        <v>551</v>
      </c>
      <c r="J179" s="64">
        <v>1.3407985816647636E-4</v>
      </c>
      <c r="K179" s="64">
        <v>0</v>
      </c>
      <c r="L179" s="64">
        <v>0</v>
      </c>
      <c r="M179" s="64">
        <v>0</v>
      </c>
      <c r="N179" s="64">
        <v>0</v>
      </c>
      <c r="O179" s="64">
        <v>0</v>
      </c>
      <c r="P179" s="64">
        <v>0</v>
      </c>
      <c r="Q179" s="64">
        <v>0</v>
      </c>
      <c r="R179" s="64">
        <v>0</v>
      </c>
      <c r="S179" s="64">
        <v>0</v>
      </c>
      <c r="T179" s="64">
        <v>0</v>
      </c>
      <c r="U179" s="64">
        <v>0</v>
      </c>
      <c r="V179" s="64">
        <v>0</v>
      </c>
      <c r="W179" s="64">
        <v>0</v>
      </c>
      <c r="X179" s="64">
        <v>0</v>
      </c>
      <c r="Y179" s="64">
        <v>0</v>
      </c>
      <c r="Z179" s="64">
        <v>0</v>
      </c>
      <c r="AA179" s="64">
        <v>1</v>
      </c>
      <c r="AB179" s="64">
        <v>1</v>
      </c>
      <c r="AC179" s="64">
        <v>0</v>
      </c>
      <c r="AD179" s="64">
        <v>0</v>
      </c>
      <c r="AE179" s="64">
        <v>0</v>
      </c>
      <c r="AF179" s="64">
        <v>0</v>
      </c>
      <c r="AG179" s="64">
        <v>1</v>
      </c>
      <c r="AH179" s="64">
        <v>1</v>
      </c>
      <c r="AI179" s="64">
        <f>IF($H179=Table5[[#Headers],[Industrial Bio waste Boiler]],1,0)</f>
        <v>0</v>
      </c>
      <c r="AJ179" s="64">
        <f>IF($H179=Table5[[#Headers],[Industrial Bio waste CHP]],1,0)</f>
        <v>0</v>
      </c>
      <c r="AK179" s="64">
        <f>IF($H179=Table5[[#Headers],[Industrial Bio waste Furnace]],1,0)</f>
        <v>0</v>
      </c>
      <c r="AL179" s="64">
        <f>IF($H179=Table5[[#Headers],[Industrial Bio waste Cement/Lime Kiln]],1,0)</f>
        <v>0</v>
      </c>
      <c r="AM179" s="64">
        <f>IF($H179=Table5[[#Headers],[Industrial Bio waste Dryer]],1,0)</f>
        <v>0</v>
      </c>
      <c r="AN179" s="64">
        <f>IF($H179=Table5[[#Headers],[Industrial Bio waste Other Kiln]],1,0)</f>
        <v>0</v>
      </c>
      <c r="AO179" s="64">
        <f>IF($H179=Table5[[#Headers],[Industrial Bio waste Oven]],1,0)</f>
        <v>0</v>
      </c>
      <c r="AP179" s="64">
        <f>IF($H179=Table5[[#Headers],[Industrial Non-bio waste Boiler]],1,0)</f>
        <v>0</v>
      </c>
      <c r="AQ179" s="64">
        <f>IF($H179=Table5[[#Headers],[Industrial Non-bio waste CHP]],1,0)</f>
        <v>0</v>
      </c>
      <c r="AR179" s="64">
        <f>IF($H179=Table5[[#Headers],[Industrial Non-bio waste Furnace]],1,0)</f>
        <v>0</v>
      </c>
      <c r="AS179" s="64">
        <f>IF($H179=Table5[[#Headers],[Industrial Non-bio waste Cement/Lime Kiln]],1,0)</f>
        <v>0</v>
      </c>
      <c r="AT179" s="64">
        <f>IF($H179=Table5[[#Headers],[Industrial Non-bio waste Dryer]],1,0)</f>
        <v>0</v>
      </c>
      <c r="AU179" s="64">
        <f>IF($H179=Table5[[#Headers],[Industrial Non-bio waste Other Kiln]],1,0)</f>
        <v>0</v>
      </c>
      <c r="AV179" s="64">
        <f>IF($H179=Table5[[#Headers],[Industrial Non-bio waste Oven]],1,0)</f>
        <v>0</v>
      </c>
      <c r="AW179" s="64">
        <f>IF($H179=Table5[[#Headers],[Industrial Bio fuel Boiler]],1,0)</f>
        <v>0</v>
      </c>
      <c r="AX179" s="64">
        <f>IF($H179=Table5[[#Headers],[Industrial Bio fuel CHP]],1,0)</f>
        <v>0</v>
      </c>
      <c r="AY179" s="64">
        <f>IF($H179=Table5[[#Headers],[Industrial Bio fuel Furnace]],1,0)</f>
        <v>0</v>
      </c>
      <c r="AZ179" s="64">
        <f>IF($H179=Table5[[#Headers],[Industrial Bio fuel Cement/Lime Kiln]],1,0)</f>
        <v>0</v>
      </c>
      <c r="BA179" s="64">
        <f>IF($H179=Table5[[#Headers],[Industrial Bio fuel Dryer]],1,0)</f>
        <v>0</v>
      </c>
      <c r="BB179" s="64">
        <f>IF($H179=Table5[[#Headers],[Industrial Bio fuel Other Kiln]],1,0)</f>
        <v>0</v>
      </c>
      <c r="BC179" s="64">
        <f>IF($H179=Table5[[#Headers],[Industrial Bio fuel Oven]],1,0)</f>
        <v>0</v>
      </c>
      <c r="BD179" s="64">
        <f>IF($H179=Table5[[#Headers],[Industrial Solid Fuels Boiler]],1,0)</f>
        <v>0</v>
      </c>
      <c r="BE179" s="64">
        <f>IF($H179=Table5[[#Headers],[Industrial Solid Fuels CHP]],1,0)</f>
        <v>0</v>
      </c>
      <c r="BF179" s="64">
        <f>IF($H179=Table5[[#Headers],[Industrial Solid Fuels Furnace]],1,0)</f>
        <v>0</v>
      </c>
      <c r="BG179" s="64">
        <f>IF($H179=Table5[[#Headers],[Industrial Solid Fuels Cement/Lime Kiln]],1,0)</f>
        <v>0</v>
      </c>
      <c r="BH179" s="64">
        <f>IF($H179=Table5[[#Headers],[Industrial Solid Fuels Dryer]],1,0)</f>
        <v>0</v>
      </c>
      <c r="BI179" s="64">
        <f>IF($H179=Table5[[#Headers],[Industrial Solid Fuels Other Kiln]],1,0)</f>
        <v>0</v>
      </c>
      <c r="BJ179" s="64">
        <f>IF($H179=Table5[[#Headers],[Industrial Solid Fuels Oven]],1,0)</f>
        <v>0</v>
      </c>
      <c r="BK179" s="64">
        <f>IF($H179=Table5[[#Headers],[Industrial Oil Boiler]],1,0)</f>
        <v>0</v>
      </c>
      <c r="BL179" s="64">
        <f>IF($H179=Table5[[#Headers],[Industrial Oil CHP]],1,0)</f>
        <v>0</v>
      </c>
      <c r="BM179" s="64">
        <f>IF($H179=Table5[[#Headers],[Industrial Oil Furnace]],1,0)</f>
        <v>0</v>
      </c>
      <c r="BN179" s="64">
        <f>IF($H179=Table5[[#Headers],[Industrial Oil Cement/Lime Kiln]],1,0)</f>
        <v>0</v>
      </c>
      <c r="BO179" s="64">
        <f>IF($H179=Table5[[#Headers],[Industrial Oil Dryer]],1,0)</f>
        <v>0</v>
      </c>
      <c r="BP179" s="64">
        <f>IF($H179=Table5[[#Headers],[Industrial Oil Other Kiln]],1,0)</f>
        <v>0</v>
      </c>
      <c r="BQ179" s="64">
        <f>IF($H179=Table5[[#Headers],[Industrial Oil Oven]],1,0)</f>
        <v>0</v>
      </c>
      <c r="BR179" s="64">
        <f>IF($H179=Table5[[#Headers],[Industrial Gas Boiler]],1,0)</f>
        <v>0</v>
      </c>
      <c r="BS179" s="64">
        <f>IF($H179=Table5[[#Headers],[Industrial Gas CHP]],1,0)</f>
        <v>0</v>
      </c>
      <c r="BT179" s="64">
        <f>IF($H179=Table5[[#Headers],[Industrial Gas Furnace]],1,0)</f>
        <v>0</v>
      </c>
      <c r="BU179" s="64">
        <f>IF($H179=Table5[[#Headers],[Industrial Gas Cement/Lime Kiln]],1,0)</f>
        <v>0</v>
      </c>
      <c r="BV179" s="64">
        <f>IF($H179=Table5[[#Headers],[Industrial Gas Dryer]],1,0)</f>
        <v>1</v>
      </c>
      <c r="BW179" s="64">
        <f>IF($H179=Table5[[#Headers],[Industrial Gas Other Kiln]],1,0)</f>
        <v>0</v>
      </c>
      <c r="BX179" s="64">
        <f>IF($H179=Table5[[#Headers],[Industrial Gas Oven]],1,0)</f>
        <v>0</v>
      </c>
      <c r="BZ179" s="39"/>
    </row>
    <row r="180" spans="2:78" x14ac:dyDescent="0.25">
      <c r="B180">
        <v>456</v>
      </c>
      <c r="C180" t="s">
        <v>453</v>
      </c>
      <c r="D180" t="s">
        <v>585</v>
      </c>
      <c r="E180" t="s">
        <v>583</v>
      </c>
      <c r="H180" t="s">
        <v>498</v>
      </c>
      <c r="I180" t="s">
        <v>551</v>
      </c>
      <c r="J180" s="64">
        <v>2.9487059191276055</v>
      </c>
      <c r="K180" s="64">
        <v>0</v>
      </c>
      <c r="L180" s="64">
        <v>0</v>
      </c>
      <c r="M180" s="64">
        <v>0</v>
      </c>
      <c r="N180" s="64">
        <v>0</v>
      </c>
      <c r="O180" s="64">
        <v>1</v>
      </c>
      <c r="P180" s="64">
        <v>1</v>
      </c>
      <c r="Q180" s="64">
        <v>1</v>
      </c>
      <c r="R180" s="64">
        <v>0</v>
      </c>
      <c r="S180" s="64">
        <v>0.125</v>
      </c>
      <c r="T180" s="64">
        <v>0</v>
      </c>
      <c r="U180" s="64">
        <v>0</v>
      </c>
      <c r="V180" s="64">
        <v>0</v>
      </c>
      <c r="W180" s="64">
        <v>0</v>
      </c>
      <c r="X180" s="64">
        <v>0</v>
      </c>
      <c r="Y180" s="64">
        <v>0</v>
      </c>
      <c r="Z180" s="64">
        <v>0</v>
      </c>
      <c r="AA180" s="64">
        <v>0</v>
      </c>
      <c r="AB180" s="64">
        <v>0</v>
      </c>
      <c r="AC180" s="64">
        <v>1</v>
      </c>
      <c r="AD180" s="64">
        <v>0</v>
      </c>
      <c r="AE180" s="64">
        <v>0</v>
      </c>
      <c r="AF180" s="64">
        <v>0</v>
      </c>
      <c r="AG180" s="64">
        <v>0</v>
      </c>
      <c r="AH180" s="64">
        <v>1</v>
      </c>
      <c r="AI180" s="64">
        <f>IF($H180=Table5[[#Headers],[Industrial Bio waste Boiler]],1,0)</f>
        <v>0</v>
      </c>
      <c r="AJ180" s="64">
        <f>IF($H180=Table5[[#Headers],[Industrial Bio waste CHP]],1,0)</f>
        <v>0</v>
      </c>
      <c r="AK180" s="64">
        <f>IF($H180=Table5[[#Headers],[Industrial Bio waste Furnace]],1,0)</f>
        <v>0</v>
      </c>
      <c r="AL180" s="64">
        <f>IF($H180=Table5[[#Headers],[Industrial Bio waste Cement/Lime Kiln]],1,0)</f>
        <v>0</v>
      </c>
      <c r="AM180" s="64">
        <f>IF($H180=Table5[[#Headers],[Industrial Bio waste Dryer]],1,0)</f>
        <v>0</v>
      </c>
      <c r="AN180" s="64">
        <f>IF($H180=Table5[[#Headers],[Industrial Bio waste Other Kiln]],1,0)</f>
        <v>0</v>
      </c>
      <c r="AO180" s="64">
        <f>IF($H180=Table5[[#Headers],[Industrial Bio waste Oven]],1,0)</f>
        <v>0</v>
      </c>
      <c r="AP180" s="64">
        <f>IF($H180=Table5[[#Headers],[Industrial Non-bio waste Boiler]],1,0)</f>
        <v>0</v>
      </c>
      <c r="AQ180" s="64">
        <f>IF($H180=Table5[[#Headers],[Industrial Non-bio waste CHP]],1,0)</f>
        <v>0</v>
      </c>
      <c r="AR180" s="64">
        <f>IF($H180=Table5[[#Headers],[Industrial Non-bio waste Furnace]],1,0)</f>
        <v>0</v>
      </c>
      <c r="AS180" s="64">
        <f>IF($H180=Table5[[#Headers],[Industrial Non-bio waste Cement/Lime Kiln]],1,0)</f>
        <v>0</v>
      </c>
      <c r="AT180" s="64">
        <f>IF($H180=Table5[[#Headers],[Industrial Non-bio waste Dryer]],1,0)</f>
        <v>0</v>
      </c>
      <c r="AU180" s="64">
        <f>IF($H180=Table5[[#Headers],[Industrial Non-bio waste Other Kiln]],1,0)</f>
        <v>0</v>
      </c>
      <c r="AV180" s="64">
        <f>IF($H180=Table5[[#Headers],[Industrial Non-bio waste Oven]],1,0)</f>
        <v>0</v>
      </c>
      <c r="AW180" s="64">
        <f>IF($H180=Table5[[#Headers],[Industrial Bio fuel Boiler]],1,0)</f>
        <v>0</v>
      </c>
      <c r="AX180" s="64">
        <f>IF($H180=Table5[[#Headers],[Industrial Bio fuel CHP]],1,0)</f>
        <v>0</v>
      </c>
      <c r="AY180" s="64">
        <f>IF($H180=Table5[[#Headers],[Industrial Bio fuel Furnace]],1,0)</f>
        <v>0</v>
      </c>
      <c r="AZ180" s="64">
        <f>IF($H180=Table5[[#Headers],[Industrial Bio fuel Cement/Lime Kiln]],1,0)</f>
        <v>0</v>
      </c>
      <c r="BA180" s="64">
        <f>IF($H180=Table5[[#Headers],[Industrial Bio fuel Dryer]],1,0)</f>
        <v>0</v>
      </c>
      <c r="BB180" s="64">
        <f>IF($H180=Table5[[#Headers],[Industrial Bio fuel Other Kiln]],1,0)</f>
        <v>0</v>
      </c>
      <c r="BC180" s="64">
        <f>IF($H180=Table5[[#Headers],[Industrial Bio fuel Oven]],1,0)</f>
        <v>0</v>
      </c>
      <c r="BD180" s="64">
        <f>IF($H180=Table5[[#Headers],[Industrial Solid Fuels Boiler]],1,0)</f>
        <v>0</v>
      </c>
      <c r="BE180" s="64">
        <f>IF($H180=Table5[[#Headers],[Industrial Solid Fuels CHP]],1,0)</f>
        <v>0</v>
      </c>
      <c r="BF180" s="64">
        <f>IF($H180=Table5[[#Headers],[Industrial Solid Fuels Furnace]],1,0)</f>
        <v>0</v>
      </c>
      <c r="BG180" s="64">
        <f>IF($H180=Table5[[#Headers],[Industrial Solid Fuels Cement/Lime Kiln]],1,0)</f>
        <v>0</v>
      </c>
      <c r="BH180" s="64">
        <f>IF($H180=Table5[[#Headers],[Industrial Solid Fuels Dryer]],1,0)</f>
        <v>0</v>
      </c>
      <c r="BI180" s="64">
        <f>IF($H180=Table5[[#Headers],[Industrial Solid Fuels Other Kiln]],1,0)</f>
        <v>0</v>
      </c>
      <c r="BJ180" s="64">
        <f>IF($H180=Table5[[#Headers],[Industrial Solid Fuels Oven]],1,0)</f>
        <v>0</v>
      </c>
      <c r="BK180" s="64">
        <f>IF($H180=Table5[[#Headers],[Industrial Oil Boiler]],1,0)</f>
        <v>0</v>
      </c>
      <c r="BL180" s="64">
        <f>IF($H180=Table5[[#Headers],[Industrial Oil CHP]],1,0)</f>
        <v>0</v>
      </c>
      <c r="BM180" s="64">
        <f>IF($H180=Table5[[#Headers],[Industrial Oil Furnace]],1,0)</f>
        <v>0</v>
      </c>
      <c r="BN180" s="64">
        <f>IF($H180=Table5[[#Headers],[Industrial Oil Cement/Lime Kiln]],1,0)</f>
        <v>0</v>
      </c>
      <c r="BO180" s="64">
        <f>IF($H180=Table5[[#Headers],[Industrial Oil Dryer]],1,0)</f>
        <v>0</v>
      </c>
      <c r="BP180" s="64">
        <f>IF($H180=Table5[[#Headers],[Industrial Oil Other Kiln]],1,0)</f>
        <v>0</v>
      </c>
      <c r="BQ180" s="64">
        <f>IF($H180=Table5[[#Headers],[Industrial Oil Oven]],1,0)</f>
        <v>0</v>
      </c>
      <c r="BR180" s="64">
        <f>IF($H180=Table5[[#Headers],[Industrial Gas Boiler]],1,0)</f>
        <v>1</v>
      </c>
      <c r="BS180" s="64">
        <f>IF($H180=Table5[[#Headers],[Industrial Gas CHP]],1,0)</f>
        <v>0</v>
      </c>
      <c r="BT180" s="64">
        <f>IF($H180=Table5[[#Headers],[Industrial Gas Furnace]],1,0)</f>
        <v>0</v>
      </c>
      <c r="BU180" s="64">
        <f>IF($H180=Table5[[#Headers],[Industrial Gas Cement/Lime Kiln]],1,0)</f>
        <v>0</v>
      </c>
      <c r="BV180" s="64">
        <f>IF($H180=Table5[[#Headers],[Industrial Gas Dryer]],1,0)</f>
        <v>0</v>
      </c>
      <c r="BW180" s="64">
        <f>IF($H180=Table5[[#Headers],[Industrial Gas Other Kiln]],1,0)</f>
        <v>0</v>
      </c>
      <c r="BX180" s="64">
        <f>IF($H180=Table5[[#Headers],[Industrial Gas Oven]],1,0)</f>
        <v>0</v>
      </c>
      <c r="BZ180" s="39"/>
    </row>
    <row r="181" spans="2:78" x14ac:dyDescent="0.25">
      <c r="B181">
        <v>457</v>
      </c>
      <c r="C181" t="s">
        <v>453</v>
      </c>
      <c r="D181" t="s">
        <v>585</v>
      </c>
      <c r="E181" t="s">
        <v>583</v>
      </c>
      <c r="H181" t="s">
        <v>502</v>
      </c>
      <c r="I181" t="s">
        <v>551</v>
      </c>
      <c r="J181" s="64">
        <v>0.98290197304253524</v>
      </c>
      <c r="K181" s="64">
        <v>0</v>
      </c>
      <c r="L181" s="64">
        <v>0</v>
      </c>
      <c r="M181" s="64">
        <v>0</v>
      </c>
      <c r="N181" s="64">
        <v>0</v>
      </c>
      <c r="O181" s="64">
        <v>0</v>
      </c>
      <c r="P181" s="64">
        <v>0</v>
      </c>
      <c r="Q181" s="64">
        <v>0</v>
      </c>
      <c r="R181" s="64">
        <v>0</v>
      </c>
      <c r="S181" s="64">
        <v>0</v>
      </c>
      <c r="T181" s="64">
        <v>1</v>
      </c>
      <c r="U181" s="64">
        <v>1</v>
      </c>
      <c r="V181" s="64">
        <v>1</v>
      </c>
      <c r="W181" s="64">
        <v>0</v>
      </c>
      <c r="X181" s="64">
        <v>0</v>
      </c>
      <c r="Y181" s="64">
        <v>0</v>
      </c>
      <c r="Z181" s="64">
        <v>0</v>
      </c>
      <c r="AA181" s="64">
        <v>0</v>
      </c>
      <c r="AB181" s="64">
        <v>0</v>
      </c>
      <c r="AC181" s="64">
        <v>0</v>
      </c>
      <c r="AD181" s="64">
        <v>1</v>
      </c>
      <c r="AE181" s="64">
        <v>0</v>
      </c>
      <c r="AF181" s="64">
        <v>0</v>
      </c>
      <c r="AG181" s="64">
        <v>0</v>
      </c>
      <c r="AH181" s="64">
        <v>1</v>
      </c>
      <c r="AI181" s="64">
        <f>IF($H181=Table5[[#Headers],[Industrial Bio waste Boiler]],1,0)</f>
        <v>0</v>
      </c>
      <c r="AJ181" s="64">
        <f>IF($H181=Table5[[#Headers],[Industrial Bio waste CHP]],1,0)</f>
        <v>0</v>
      </c>
      <c r="AK181" s="64">
        <f>IF($H181=Table5[[#Headers],[Industrial Bio waste Furnace]],1,0)</f>
        <v>0</v>
      </c>
      <c r="AL181" s="64">
        <f>IF($H181=Table5[[#Headers],[Industrial Bio waste Cement/Lime Kiln]],1,0)</f>
        <v>0</v>
      </c>
      <c r="AM181" s="64">
        <f>IF($H181=Table5[[#Headers],[Industrial Bio waste Dryer]],1,0)</f>
        <v>0</v>
      </c>
      <c r="AN181" s="64">
        <f>IF($H181=Table5[[#Headers],[Industrial Bio waste Other Kiln]],1,0)</f>
        <v>0</v>
      </c>
      <c r="AO181" s="64">
        <f>IF($H181=Table5[[#Headers],[Industrial Bio waste Oven]],1,0)</f>
        <v>0</v>
      </c>
      <c r="AP181" s="64">
        <f>IF($H181=Table5[[#Headers],[Industrial Non-bio waste Boiler]],1,0)</f>
        <v>0</v>
      </c>
      <c r="AQ181" s="64">
        <f>IF($H181=Table5[[#Headers],[Industrial Non-bio waste CHP]],1,0)</f>
        <v>0</v>
      </c>
      <c r="AR181" s="64">
        <f>IF($H181=Table5[[#Headers],[Industrial Non-bio waste Furnace]],1,0)</f>
        <v>0</v>
      </c>
      <c r="AS181" s="64">
        <f>IF($H181=Table5[[#Headers],[Industrial Non-bio waste Cement/Lime Kiln]],1,0)</f>
        <v>0</v>
      </c>
      <c r="AT181" s="64">
        <f>IF($H181=Table5[[#Headers],[Industrial Non-bio waste Dryer]],1,0)</f>
        <v>0</v>
      </c>
      <c r="AU181" s="64">
        <f>IF($H181=Table5[[#Headers],[Industrial Non-bio waste Other Kiln]],1,0)</f>
        <v>0</v>
      </c>
      <c r="AV181" s="64">
        <f>IF($H181=Table5[[#Headers],[Industrial Non-bio waste Oven]],1,0)</f>
        <v>0</v>
      </c>
      <c r="AW181" s="64">
        <f>IF($H181=Table5[[#Headers],[Industrial Bio fuel Boiler]],1,0)</f>
        <v>0</v>
      </c>
      <c r="AX181" s="64">
        <f>IF($H181=Table5[[#Headers],[Industrial Bio fuel CHP]],1,0)</f>
        <v>0</v>
      </c>
      <c r="AY181" s="64">
        <f>IF($H181=Table5[[#Headers],[Industrial Bio fuel Furnace]],1,0)</f>
        <v>0</v>
      </c>
      <c r="AZ181" s="64">
        <f>IF($H181=Table5[[#Headers],[Industrial Bio fuel Cement/Lime Kiln]],1,0)</f>
        <v>0</v>
      </c>
      <c r="BA181" s="64">
        <f>IF($H181=Table5[[#Headers],[Industrial Bio fuel Dryer]],1,0)</f>
        <v>0</v>
      </c>
      <c r="BB181" s="64">
        <f>IF($H181=Table5[[#Headers],[Industrial Bio fuel Other Kiln]],1,0)</f>
        <v>0</v>
      </c>
      <c r="BC181" s="64">
        <f>IF($H181=Table5[[#Headers],[Industrial Bio fuel Oven]],1,0)</f>
        <v>0</v>
      </c>
      <c r="BD181" s="64">
        <f>IF($H181=Table5[[#Headers],[Industrial Solid Fuels Boiler]],1,0)</f>
        <v>0</v>
      </c>
      <c r="BE181" s="64">
        <f>IF($H181=Table5[[#Headers],[Industrial Solid Fuels CHP]],1,0)</f>
        <v>0</v>
      </c>
      <c r="BF181" s="64">
        <f>IF($H181=Table5[[#Headers],[Industrial Solid Fuels Furnace]],1,0)</f>
        <v>0</v>
      </c>
      <c r="BG181" s="64">
        <f>IF($H181=Table5[[#Headers],[Industrial Solid Fuels Cement/Lime Kiln]],1,0)</f>
        <v>0</v>
      </c>
      <c r="BH181" s="64">
        <f>IF($H181=Table5[[#Headers],[Industrial Solid Fuels Dryer]],1,0)</f>
        <v>0</v>
      </c>
      <c r="BI181" s="64">
        <f>IF($H181=Table5[[#Headers],[Industrial Solid Fuels Other Kiln]],1,0)</f>
        <v>0</v>
      </c>
      <c r="BJ181" s="64">
        <f>IF($H181=Table5[[#Headers],[Industrial Solid Fuels Oven]],1,0)</f>
        <v>0</v>
      </c>
      <c r="BK181" s="64">
        <f>IF($H181=Table5[[#Headers],[Industrial Oil Boiler]],1,0)</f>
        <v>0</v>
      </c>
      <c r="BL181" s="64">
        <f>IF($H181=Table5[[#Headers],[Industrial Oil CHP]],1,0)</f>
        <v>0</v>
      </c>
      <c r="BM181" s="64">
        <f>IF($H181=Table5[[#Headers],[Industrial Oil Furnace]],1,0)</f>
        <v>0</v>
      </c>
      <c r="BN181" s="64">
        <f>IF($H181=Table5[[#Headers],[Industrial Oil Cement/Lime Kiln]],1,0)</f>
        <v>0</v>
      </c>
      <c r="BO181" s="64">
        <f>IF($H181=Table5[[#Headers],[Industrial Oil Dryer]],1,0)</f>
        <v>0</v>
      </c>
      <c r="BP181" s="64">
        <f>IF($H181=Table5[[#Headers],[Industrial Oil Other Kiln]],1,0)</f>
        <v>0</v>
      </c>
      <c r="BQ181" s="64">
        <f>IF($H181=Table5[[#Headers],[Industrial Oil Oven]],1,0)</f>
        <v>0</v>
      </c>
      <c r="BR181" s="64">
        <f>IF($H181=Table5[[#Headers],[Industrial Gas Boiler]],1,0)</f>
        <v>0</v>
      </c>
      <c r="BS181" s="64">
        <f>IF($H181=Table5[[#Headers],[Industrial Gas CHP]],1,0)</f>
        <v>1</v>
      </c>
      <c r="BT181" s="64">
        <f>IF($H181=Table5[[#Headers],[Industrial Gas Furnace]],1,0)</f>
        <v>0</v>
      </c>
      <c r="BU181" s="64">
        <f>IF($H181=Table5[[#Headers],[Industrial Gas Cement/Lime Kiln]],1,0)</f>
        <v>0</v>
      </c>
      <c r="BV181" s="64">
        <f>IF($H181=Table5[[#Headers],[Industrial Gas Dryer]],1,0)</f>
        <v>0</v>
      </c>
      <c r="BW181" s="64">
        <f>IF($H181=Table5[[#Headers],[Industrial Gas Other Kiln]],1,0)</f>
        <v>0</v>
      </c>
      <c r="BX181" s="64">
        <f>IF($H181=Table5[[#Headers],[Industrial Gas Oven]],1,0)</f>
        <v>0</v>
      </c>
      <c r="BZ181" s="39"/>
    </row>
    <row r="182" spans="2:78" x14ac:dyDescent="0.25">
      <c r="B182">
        <v>458</v>
      </c>
      <c r="C182" t="s">
        <v>453</v>
      </c>
      <c r="D182" t="s">
        <v>585</v>
      </c>
      <c r="E182" t="s">
        <v>583</v>
      </c>
      <c r="H182" t="s">
        <v>506</v>
      </c>
      <c r="I182" t="s">
        <v>551</v>
      </c>
      <c r="J182" s="64">
        <v>9.8290197304253528</v>
      </c>
      <c r="K182" s="64">
        <v>0</v>
      </c>
      <c r="L182" s="64">
        <v>0</v>
      </c>
      <c r="M182" s="64">
        <v>0</v>
      </c>
      <c r="N182" s="64">
        <v>0</v>
      </c>
      <c r="O182" s="64">
        <v>0</v>
      </c>
      <c r="P182" s="64">
        <v>0</v>
      </c>
      <c r="Q182" s="64">
        <v>0</v>
      </c>
      <c r="R182" s="64">
        <v>0</v>
      </c>
      <c r="S182" s="64">
        <v>0</v>
      </c>
      <c r="T182" s="64">
        <v>0</v>
      </c>
      <c r="U182" s="64">
        <v>0</v>
      </c>
      <c r="V182" s="64">
        <v>0</v>
      </c>
      <c r="W182" s="64">
        <v>0</v>
      </c>
      <c r="X182" s="64">
        <v>0</v>
      </c>
      <c r="Y182" s="64">
        <v>1</v>
      </c>
      <c r="Z182" s="64">
        <v>0</v>
      </c>
      <c r="AA182" s="64">
        <v>0</v>
      </c>
      <c r="AB182" s="64">
        <v>0</v>
      </c>
      <c r="AC182" s="64">
        <v>0</v>
      </c>
      <c r="AD182" s="64">
        <v>0</v>
      </c>
      <c r="AE182" s="64">
        <v>0</v>
      </c>
      <c r="AF182" s="64">
        <v>1</v>
      </c>
      <c r="AG182" s="64">
        <v>0</v>
      </c>
      <c r="AH182" s="64">
        <v>1</v>
      </c>
      <c r="AI182" s="64">
        <f>IF($H182=Table5[[#Headers],[Industrial Bio waste Boiler]],1,0)</f>
        <v>0</v>
      </c>
      <c r="AJ182" s="64">
        <f>IF($H182=Table5[[#Headers],[Industrial Bio waste CHP]],1,0)</f>
        <v>0</v>
      </c>
      <c r="AK182" s="64">
        <f>IF($H182=Table5[[#Headers],[Industrial Bio waste Furnace]],1,0)</f>
        <v>0</v>
      </c>
      <c r="AL182" s="64">
        <f>IF($H182=Table5[[#Headers],[Industrial Bio waste Cement/Lime Kiln]],1,0)</f>
        <v>0</v>
      </c>
      <c r="AM182" s="64">
        <f>IF($H182=Table5[[#Headers],[Industrial Bio waste Dryer]],1,0)</f>
        <v>0</v>
      </c>
      <c r="AN182" s="64">
        <f>IF($H182=Table5[[#Headers],[Industrial Bio waste Other Kiln]],1,0)</f>
        <v>0</v>
      </c>
      <c r="AO182" s="64">
        <f>IF($H182=Table5[[#Headers],[Industrial Bio waste Oven]],1,0)</f>
        <v>0</v>
      </c>
      <c r="AP182" s="64">
        <f>IF($H182=Table5[[#Headers],[Industrial Non-bio waste Boiler]],1,0)</f>
        <v>0</v>
      </c>
      <c r="AQ182" s="64">
        <f>IF($H182=Table5[[#Headers],[Industrial Non-bio waste CHP]],1,0)</f>
        <v>0</v>
      </c>
      <c r="AR182" s="64">
        <f>IF($H182=Table5[[#Headers],[Industrial Non-bio waste Furnace]],1,0)</f>
        <v>0</v>
      </c>
      <c r="AS182" s="64">
        <f>IF($H182=Table5[[#Headers],[Industrial Non-bio waste Cement/Lime Kiln]],1,0)</f>
        <v>0</v>
      </c>
      <c r="AT182" s="64">
        <f>IF($H182=Table5[[#Headers],[Industrial Non-bio waste Dryer]],1,0)</f>
        <v>0</v>
      </c>
      <c r="AU182" s="64">
        <f>IF($H182=Table5[[#Headers],[Industrial Non-bio waste Other Kiln]],1,0)</f>
        <v>0</v>
      </c>
      <c r="AV182" s="64">
        <f>IF($H182=Table5[[#Headers],[Industrial Non-bio waste Oven]],1,0)</f>
        <v>0</v>
      </c>
      <c r="AW182" s="64">
        <f>IF($H182=Table5[[#Headers],[Industrial Bio fuel Boiler]],1,0)</f>
        <v>0</v>
      </c>
      <c r="AX182" s="64">
        <f>IF($H182=Table5[[#Headers],[Industrial Bio fuel CHP]],1,0)</f>
        <v>0</v>
      </c>
      <c r="AY182" s="64">
        <f>IF($H182=Table5[[#Headers],[Industrial Bio fuel Furnace]],1,0)</f>
        <v>0</v>
      </c>
      <c r="AZ182" s="64">
        <f>IF($H182=Table5[[#Headers],[Industrial Bio fuel Cement/Lime Kiln]],1,0)</f>
        <v>0</v>
      </c>
      <c r="BA182" s="64">
        <f>IF($H182=Table5[[#Headers],[Industrial Bio fuel Dryer]],1,0)</f>
        <v>0</v>
      </c>
      <c r="BB182" s="64">
        <f>IF($H182=Table5[[#Headers],[Industrial Bio fuel Other Kiln]],1,0)</f>
        <v>0</v>
      </c>
      <c r="BC182" s="64">
        <f>IF($H182=Table5[[#Headers],[Industrial Bio fuel Oven]],1,0)</f>
        <v>0</v>
      </c>
      <c r="BD182" s="64">
        <f>IF($H182=Table5[[#Headers],[Industrial Solid Fuels Boiler]],1,0)</f>
        <v>0</v>
      </c>
      <c r="BE182" s="64">
        <f>IF($H182=Table5[[#Headers],[Industrial Solid Fuels CHP]],1,0)</f>
        <v>0</v>
      </c>
      <c r="BF182" s="64">
        <f>IF($H182=Table5[[#Headers],[Industrial Solid Fuels Furnace]],1,0)</f>
        <v>0</v>
      </c>
      <c r="BG182" s="64">
        <f>IF($H182=Table5[[#Headers],[Industrial Solid Fuels Cement/Lime Kiln]],1,0)</f>
        <v>0</v>
      </c>
      <c r="BH182" s="64">
        <f>IF($H182=Table5[[#Headers],[Industrial Solid Fuels Dryer]],1,0)</f>
        <v>0</v>
      </c>
      <c r="BI182" s="64">
        <f>IF($H182=Table5[[#Headers],[Industrial Solid Fuels Other Kiln]],1,0)</f>
        <v>0</v>
      </c>
      <c r="BJ182" s="64">
        <f>IF($H182=Table5[[#Headers],[Industrial Solid Fuels Oven]],1,0)</f>
        <v>0</v>
      </c>
      <c r="BK182" s="64">
        <f>IF($H182=Table5[[#Headers],[Industrial Oil Boiler]],1,0)</f>
        <v>0</v>
      </c>
      <c r="BL182" s="64">
        <f>IF($H182=Table5[[#Headers],[Industrial Oil CHP]],1,0)</f>
        <v>0</v>
      </c>
      <c r="BM182" s="64">
        <f>IF($H182=Table5[[#Headers],[Industrial Oil Furnace]],1,0)</f>
        <v>0</v>
      </c>
      <c r="BN182" s="64">
        <f>IF($H182=Table5[[#Headers],[Industrial Oil Cement/Lime Kiln]],1,0)</f>
        <v>0</v>
      </c>
      <c r="BO182" s="64">
        <f>IF($H182=Table5[[#Headers],[Industrial Oil Dryer]],1,0)</f>
        <v>0</v>
      </c>
      <c r="BP182" s="64">
        <f>IF($H182=Table5[[#Headers],[Industrial Oil Other Kiln]],1,0)</f>
        <v>0</v>
      </c>
      <c r="BQ182" s="64">
        <f>IF($H182=Table5[[#Headers],[Industrial Oil Oven]],1,0)</f>
        <v>0</v>
      </c>
      <c r="BR182" s="64">
        <f>IF($H182=Table5[[#Headers],[Industrial Gas Boiler]],1,0)</f>
        <v>0</v>
      </c>
      <c r="BS182" s="64">
        <f>IF($H182=Table5[[#Headers],[Industrial Gas CHP]],1,0)</f>
        <v>0</v>
      </c>
      <c r="BT182" s="64">
        <f>IF($H182=Table5[[#Headers],[Industrial Gas Furnace]],1,0)</f>
        <v>1</v>
      </c>
      <c r="BU182" s="64">
        <f>IF($H182=Table5[[#Headers],[Industrial Gas Cement/Lime Kiln]],1,0)</f>
        <v>0</v>
      </c>
      <c r="BV182" s="64">
        <f>IF($H182=Table5[[#Headers],[Industrial Gas Dryer]],1,0)</f>
        <v>0</v>
      </c>
      <c r="BW182" s="64">
        <f>IF($H182=Table5[[#Headers],[Industrial Gas Other Kiln]],1,0)</f>
        <v>0</v>
      </c>
      <c r="BX182" s="64">
        <f>IF($H182=Table5[[#Headers],[Industrial Gas Oven]],1,0)</f>
        <v>0</v>
      </c>
      <c r="BZ182" s="39"/>
    </row>
    <row r="183" spans="2:78" x14ac:dyDescent="0.25">
      <c r="B183">
        <v>459</v>
      </c>
      <c r="C183" t="s">
        <v>453</v>
      </c>
      <c r="D183" t="s">
        <v>586</v>
      </c>
      <c r="E183" t="s">
        <v>583</v>
      </c>
      <c r="H183" t="s">
        <v>498</v>
      </c>
      <c r="I183" t="s">
        <v>551</v>
      </c>
      <c r="J183" s="64">
        <v>0.17183496482421745</v>
      </c>
      <c r="K183" s="64">
        <v>0</v>
      </c>
      <c r="L183" s="64">
        <v>0</v>
      </c>
      <c r="M183" s="64">
        <v>0</v>
      </c>
      <c r="N183" s="64">
        <v>0</v>
      </c>
      <c r="O183" s="64">
        <v>1</v>
      </c>
      <c r="P183" s="64">
        <v>1</v>
      </c>
      <c r="Q183" s="64">
        <v>1</v>
      </c>
      <c r="R183" s="64">
        <v>0</v>
      </c>
      <c r="S183" s="64">
        <v>0.125</v>
      </c>
      <c r="T183" s="64">
        <v>0</v>
      </c>
      <c r="U183" s="64">
        <v>0</v>
      </c>
      <c r="V183" s="64">
        <v>0</v>
      </c>
      <c r="W183" s="64">
        <v>0</v>
      </c>
      <c r="X183" s="64">
        <v>0</v>
      </c>
      <c r="Y183" s="64">
        <v>0</v>
      </c>
      <c r="Z183" s="64">
        <v>0</v>
      </c>
      <c r="AA183" s="64">
        <v>0</v>
      </c>
      <c r="AB183" s="64">
        <v>0</v>
      </c>
      <c r="AC183" s="64">
        <v>1</v>
      </c>
      <c r="AD183" s="64">
        <v>0</v>
      </c>
      <c r="AE183" s="64">
        <v>0</v>
      </c>
      <c r="AF183" s="64">
        <v>0</v>
      </c>
      <c r="AG183" s="64">
        <v>0</v>
      </c>
      <c r="AH183" s="64">
        <v>1</v>
      </c>
      <c r="AI183" s="64">
        <f>IF($H183=Table5[[#Headers],[Industrial Bio waste Boiler]],1,0)</f>
        <v>0</v>
      </c>
      <c r="AJ183" s="64">
        <f>IF($H183=Table5[[#Headers],[Industrial Bio waste CHP]],1,0)</f>
        <v>0</v>
      </c>
      <c r="AK183" s="64">
        <f>IF($H183=Table5[[#Headers],[Industrial Bio waste Furnace]],1,0)</f>
        <v>0</v>
      </c>
      <c r="AL183" s="64">
        <f>IF($H183=Table5[[#Headers],[Industrial Bio waste Cement/Lime Kiln]],1,0)</f>
        <v>0</v>
      </c>
      <c r="AM183" s="64">
        <f>IF($H183=Table5[[#Headers],[Industrial Bio waste Dryer]],1,0)</f>
        <v>0</v>
      </c>
      <c r="AN183" s="64">
        <f>IF($H183=Table5[[#Headers],[Industrial Bio waste Other Kiln]],1,0)</f>
        <v>0</v>
      </c>
      <c r="AO183" s="64">
        <f>IF($H183=Table5[[#Headers],[Industrial Bio waste Oven]],1,0)</f>
        <v>0</v>
      </c>
      <c r="AP183" s="64">
        <f>IF($H183=Table5[[#Headers],[Industrial Non-bio waste Boiler]],1,0)</f>
        <v>0</v>
      </c>
      <c r="AQ183" s="64">
        <f>IF($H183=Table5[[#Headers],[Industrial Non-bio waste CHP]],1,0)</f>
        <v>0</v>
      </c>
      <c r="AR183" s="64">
        <f>IF($H183=Table5[[#Headers],[Industrial Non-bio waste Furnace]],1,0)</f>
        <v>0</v>
      </c>
      <c r="AS183" s="64">
        <f>IF($H183=Table5[[#Headers],[Industrial Non-bio waste Cement/Lime Kiln]],1,0)</f>
        <v>0</v>
      </c>
      <c r="AT183" s="64">
        <f>IF($H183=Table5[[#Headers],[Industrial Non-bio waste Dryer]],1,0)</f>
        <v>0</v>
      </c>
      <c r="AU183" s="64">
        <f>IF($H183=Table5[[#Headers],[Industrial Non-bio waste Other Kiln]],1,0)</f>
        <v>0</v>
      </c>
      <c r="AV183" s="64">
        <f>IF($H183=Table5[[#Headers],[Industrial Non-bio waste Oven]],1,0)</f>
        <v>0</v>
      </c>
      <c r="AW183" s="64">
        <f>IF($H183=Table5[[#Headers],[Industrial Bio fuel Boiler]],1,0)</f>
        <v>0</v>
      </c>
      <c r="AX183" s="64">
        <f>IF($H183=Table5[[#Headers],[Industrial Bio fuel CHP]],1,0)</f>
        <v>0</v>
      </c>
      <c r="AY183" s="64">
        <f>IF($H183=Table5[[#Headers],[Industrial Bio fuel Furnace]],1,0)</f>
        <v>0</v>
      </c>
      <c r="AZ183" s="64">
        <f>IF($H183=Table5[[#Headers],[Industrial Bio fuel Cement/Lime Kiln]],1,0)</f>
        <v>0</v>
      </c>
      <c r="BA183" s="64">
        <f>IF($H183=Table5[[#Headers],[Industrial Bio fuel Dryer]],1,0)</f>
        <v>0</v>
      </c>
      <c r="BB183" s="64">
        <f>IF($H183=Table5[[#Headers],[Industrial Bio fuel Other Kiln]],1,0)</f>
        <v>0</v>
      </c>
      <c r="BC183" s="64">
        <f>IF($H183=Table5[[#Headers],[Industrial Bio fuel Oven]],1,0)</f>
        <v>0</v>
      </c>
      <c r="BD183" s="64">
        <f>IF($H183=Table5[[#Headers],[Industrial Solid Fuels Boiler]],1,0)</f>
        <v>0</v>
      </c>
      <c r="BE183" s="64">
        <f>IF($H183=Table5[[#Headers],[Industrial Solid Fuels CHP]],1,0)</f>
        <v>0</v>
      </c>
      <c r="BF183" s="64">
        <f>IF($H183=Table5[[#Headers],[Industrial Solid Fuels Furnace]],1,0)</f>
        <v>0</v>
      </c>
      <c r="BG183" s="64">
        <f>IF($H183=Table5[[#Headers],[Industrial Solid Fuels Cement/Lime Kiln]],1,0)</f>
        <v>0</v>
      </c>
      <c r="BH183" s="64">
        <f>IF($H183=Table5[[#Headers],[Industrial Solid Fuels Dryer]],1,0)</f>
        <v>0</v>
      </c>
      <c r="BI183" s="64">
        <f>IF($H183=Table5[[#Headers],[Industrial Solid Fuels Other Kiln]],1,0)</f>
        <v>0</v>
      </c>
      <c r="BJ183" s="64">
        <f>IF($H183=Table5[[#Headers],[Industrial Solid Fuels Oven]],1,0)</f>
        <v>0</v>
      </c>
      <c r="BK183" s="64">
        <f>IF($H183=Table5[[#Headers],[Industrial Oil Boiler]],1,0)</f>
        <v>0</v>
      </c>
      <c r="BL183" s="64">
        <f>IF($H183=Table5[[#Headers],[Industrial Oil CHP]],1,0)</f>
        <v>0</v>
      </c>
      <c r="BM183" s="64">
        <f>IF($H183=Table5[[#Headers],[Industrial Oil Furnace]],1,0)</f>
        <v>0</v>
      </c>
      <c r="BN183" s="64">
        <f>IF($H183=Table5[[#Headers],[Industrial Oil Cement/Lime Kiln]],1,0)</f>
        <v>0</v>
      </c>
      <c r="BO183" s="64">
        <f>IF($H183=Table5[[#Headers],[Industrial Oil Dryer]],1,0)</f>
        <v>0</v>
      </c>
      <c r="BP183" s="64">
        <f>IF($H183=Table5[[#Headers],[Industrial Oil Other Kiln]],1,0)</f>
        <v>0</v>
      </c>
      <c r="BQ183" s="64">
        <f>IF($H183=Table5[[#Headers],[Industrial Oil Oven]],1,0)</f>
        <v>0</v>
      </c>
      <c r="BR183" s="64">
        <f>IF($H183=Table5[[#Headers],[Industrial Gas Boiler]],1,0)</f>
        <v>1</v>
      </c>
      <c r="BS183" s="64">
        <f>IF($H183=Table5[[#Headers],[Industrial Gas CHP]],1,0)</f>
        <v>0</v>
      </c>
      <c r="BT183" s="64">
        <f>IF($H183=Table5[[#Headers],[Industrial Gas Furnace]],1,0)</f>
        <v>0</v>
      </c>
      <c r="BU183" s="64">
        <f>IF($H183=Table5[[#Headers],[Industrial Gas Cement/Lime Kiln]],1,0)</f>
        <v>0</v>
      </c>
      <c r="BV183" s="64">
        <f>IF($H183=Table5[[#Headers],[Industrial Gas Dryer]],1,0)</f>
        <v>0</v>
      </c>
      <c r="BW183" s="64">
        <f>IF($H183=Table5[[#Headers],[Industrial Gas Other Kiln]],1,0)</f>
        <v>0</v>
      </c>
      <c r="BX183" s="64">
        <f>IF($H183=Table5[[#Headers],[Industrial Gas Oven]],1,0)</f>
        <v>0</v>
      </c>
      <c r="BZ183" s="39"/>
    </row>
    <row r="184" spans="2:78" x14ac:dyDescent="0.25">
      <c r="B184">
        <v>460</v>
      </c>
      <c r="C184" t="s">
        <v>453</v>
      </c>
      <c r="D184" t="s">
        <v>586</v>
      </c>
      <c r="E184" t="s">
        <v>583</v>
      </c>
      <c r="H184" t="s">
        <v>504</v>
      </c>
      <c r="I184" t="s">
        <v>551</v>
      </c>
      <c r="J184" s="64">
        <v>0.17183496482421745</v>
      </c>
      <c r="K184" s="64">
        <v>0</v>
      </c>
      <c r="L184" s="64">
        <v>0</v>
      </c>
      <c r="M184" s="64">
        <v>0</v>
      </c>
      <c r="N184" s="64">
        <v>0</v>
      </c>
      <c r="O184" s="64">
        <v>0</v>
      </c>
      <c r="P184" s="64">
        <v>0</v>
      </c>
      <c r="Q184" s="64">
        <v>0</v>
      </c>
      <c r="R184" s="64">
        <v>0</v>
      </c>
      <c r="S184" s="64">
        <v>0</v>
      </c>
      <c r="T184" s="64">
        <v>0</v>
      </c>
      <c r="U184" s="64">
        <v>0</v>
      </c>
      <c r="V184" s="64">
        <v>0</v>
      </c>
      <c r="W184" s="64">
        <v>0</v>
      </c>
      <c r="X184" s="64">
        <v>0</v>
      </c>
      <c r="Y184" s="64">
        <v>0</v>
      </c>
      <c r="Z184" s="64">
        <v>0</v>
      </c>
      <c r="AA184" s="64">
        <v>1</v>
      </c>
      <c r="AB184" s="64">
        <v>1</v>
      </c>
      <c r="AC184" s="64">
        <v>0</v>
      </c>
      <c r="AD184" s="64">
        <v>0</v>
      </c>
      <c r="AE184" s="64">
        <v>0</v>
      </c>
      <c r="AF184" s="64">
        <v>0</v>
      </c>
      <c r="AG184" s="64">
        <v>1</v>
      </c>
      <c r="AH184" s="64">
        <v>1</v>
      </c>
      <c r="AI184" s="64">
        <f>IF($H184=Table5[[#Headers],[Industrial Bio waste Boiler]],1,0)</f>
        <v>0</v>
      </c>
      <c r="AJ184" s="64">
        <f>IF($H184=Table5[[#Headers],[Industrial Bio waste CHP]],1,0)</f>
        <v>0</v>
      </c>
      <c r="AK184" s="64">
        <f>IF($H184=Table5[[#Headers],[Industrial Bio waste Furnace]],1,0)</f>
        <v>0</v>
      </c>
      <c r="AL184" s="64">
        <f>IF($H184=Table5[[#Headers],[Industrial Bio waste Cement/Lime Kiln]],1,0)</f>
        <v>0</v>
      </c>
      <c r="AM184" s="64">
        <f>IF($H184=Table5[[#Headers],[Industrial Bio waste Dryer]],1,0)</f>
        <v>0</v>
      </c>
      <c r="AN184" s="64">
        <f>IF($H184=Table5[[#Headers],[Industrial Bio waste Other Kiln]],1,0)</f>
        <v>0</v>
      </c>
      <c r="AO184" s="64">
        <f>IF($H184=Table5[[#Headers],[Industrial Bio waste Oven]],1,0)</f>
        <v>0</v>
      </c>
      <c r="AP184" s="64">
        <f>IF($H184=Table5[[#Headers],[Industrial Non-bio waste Boiler]],1,0)</f>
        <v>0</v>
      </c>
      <c r="AQ184" s="64">
        <f>IF($H184=Table5[[#Headers],[Industrial Non-bio waste CHP]],1,0)</f>
        <v>0</v>
      </c>
      <c r="AR184" s="64">
        <f>IF($H184=Table5[[#Headers],[Industrial Non-bio waste Furnace]],1,0)</f>
        <v>0</v>
      </c>
      <c r="AS184" s="64">
        <f>IF($H184=Table5[[#Headers],[Industrial Non-bio waste Cement/Lime Kiln]],1,0)</f>
        <v>0</v>
      </c>
      <c r="AT184" s="64">
        <f>IF($H184=Table5[[#Headers],[Industrial Non-bio waste Dryer]],1,0)</f>
        <v>0</v>
      </c>
      <c r="AU184" s="64">
        <f>IF($H184=Table5[[#Headers],[Industrial Non-bio waste Other Kiln]],1,0)</f>
        <v>0</v>
      </c>
      <c r="AV184" s="64">
        <f>IF($H184=Table5[[#Headers],[Industrial Non-bio waste Oven]],1,0)</f>
        <v>0</v>
      </c>
      <c r="AW184" s="64">
        <f>IF($H184=Table5[[#Headers],[Industrial Bio fuel Boiler]],1,0)</f>
        <v>0</v>
      </c>
      <c r="AX184" s="64">
        <f>IF($H184=Table5[[#Headers],[Industrial Bio fuel CHP]],1,0)</f>
        <v>0</v>
      </c>
      <c r="AY184" s="64">
        <f>IF($H184=Table5[[#Headers],[Industrial Bio fuel Furnace]],1,0)</f>
        <v>0</v>
      </c>
      <c r="AZ184" s="64">
        <f>IF($H184=Table5[[#Headers],[Industrial Bio fuel Cement/Lime Kiln]],1,0)</f>
        <v>0</v>
      </c>
      <c r="BA184" s="64">
        <f>IF($H184=Table5[[#Headers],[Industrial Bio fuel Dryer]],1,0)</f>
        <v>0</v>
      </c>
      <c r="BB184" s="64">
        <f>IF($H184=Table5[[#Headers],[Industrial Bio fuel Other Kiln]],1,0)</f>
        <v>0</v>
      </c>
      <c r="BC184" s="64">
        <f>IF($H184=Table5[[#Headers],[Industrial Bio fuel Oven]],1,0)</f>
        <v>0</v>
      </c>
      <c r="BD184" s="64">
        <f>IF($H184=Table5[[#Headers],[Industrial Solid Fuels Boiler]],1,0)</f>
        <v>0</v>
      </c>
      <c r="BE184" s="64">
        <f>IF($H184=Table5[[#Headers],[Industrial Solid Fuels CHP]],1,0)</f>
        <v>0</v>
      </c>
      <c r="BF184" s="64">
        <f>IF($H184=Table5[[#Headers],[Industrial Solid Fuels Furnace]],1,0)</f>
        <v>0</v>
      </c>
      <c r="BG184" s="64">
        <f>IF($H184=Table5[[#Headers],[Industrial Solid Fuels Cement/Lime Kiln]],1,0)</f>
        <v>0</v>
      </c>
      <c r="BH184" s="64">
        <f>IF($H184=Table5[[#Headers],[Industrial Solid Fuels Dryer]],1,0)</f>
        <v>0</v>
      </c>
      <c r="BI184" s="64">
        <f>IF($H184=Table5[[#Headers],[Industrial Solid Fuels Other Kiln]],1,0)</f>
        <v>0</v>
      </c>
      <c r="BJ184" s="64">
        <f>IF($H184=Table5[[#Headers],[Industrial Solid Fuels Oven]],1,0)</f>
        <v>0</v>
      </c>
      <c r="BK184" s="64">
        <f>IF($H184=Table5[[#Headers],[Industrial Oil Boiler]],1,0)</f>
        <v>0</v>
      </c>
      <c r="BL184" s="64">
        <f>IF($H184=Table5[[#Headers],[Industrial Oil CHP]],1,0)</f>
        <v>0</v>
      </c>
      <c r="BM184" s="64">
        <f>IF($H184=Table5[[#Headers],[Industrial Oil Furnace]],1,0)</f>
        <v>0</v>
      </c>
      <c r="BN184" s="64">
        <f>IF($H184=Table5[[#Headers],[Industrial Oil Cement/Lime Kiln]],1,0)</f>
        <v>0</v>
      </c>
      <c r="BO184" s="64">
        <f>IF($H184=Table5[[#Headers],[Industrial Oil Dryer]],1,0)</f>
        <v>0</v>
      </c>
      <c r="BP184" s="64">
        <f>IF($H184=Table5[[#Headers],[Industrial Oil Other Kiln]],1,0)</f>
        <v>0</v>
      </c>
      <c r="BQ184" s="64">
        <f>IF($H184=Table5[[#Headers],[Industrial Oil Oven]],1,0)</f>
        <v>0</v>
      </c>
      <c r="BR184" s="64">
        <f>IF($H184=Table5[[#Headers],[Industrial Gas Boiler]],1,0)</f>
        <v>0</v>
      </c>
      <c r="BS184" s="64">
        <f>IF($H184=Table5[[#Headers],[Industrial Gas CHP]],1,0)</f>
        <v>0</v>
      </c>
      <c r="BT184" s="64">
        <f>IF($H184=Table5[[#Headers],[Industrial Gas Furnace]],1,0)</f>
        <v>0</v>
      </c>
      <c r="BU184" s="64">
        <f>IF($H184=Table5[[#Headers],[Industrial Gas Cement/Lime Kiln]],1,0)</f>
        <v>0</v>
      </c>
      <c r="BV184" s="64">
        <f>IF($H184=Table5[[#Headers],[Industrial Gas Dryer]],1,0)</f>
        <v>1</v>
      </c>
      <c r="BW184" s="64">
        <f>IF($H184=Table5[[#Headers],[Industrial Gas Other Kiln]],1,0)</f>
        <v>0</v>
      </c>
      <c r="BX184" s="64">
        <f>IF($H184=Table5[[#Headers],[Industrial Gas Oven]],1,0)</f>
        <v>0</v>
      </c>
      <c r="BZ184" s="39"/>
    </row>
    <row r="185" spans="2:78" x14ac:dyDescent="0.25">
      <c r="B185">
        <v>461</v>
      </c>
      <c r="C185" t="s">
        <v>453</v>
      </c>
      <c r="D185" t="s">
        <v>587</v>
      </c>
      <c r="E185" t="s">
        <v>583</v>
      </c>
      <c r="H185" t="s">
        <v>510</v>
      </c>
      <c r="I185" t="s">
        <v>551</v>
      </c>
      <c r="J185" s="64">
        <v>2.6544871960279712</v>
      </c>
      <c r="K185" s="64">
        <v>0</v>
      </c>
      <c r="L185" s="64">
        <v>0</v>
      </c>
      <c r="M185" s="64">
        <v>1</v>
      </c>
      <c r="N185" s="64">
        <v>1</v>
      </c>
      <c r="O185" s="64">
        <v>0</v>
      </c>
      <c r="P185" s="64">
        <v>0</v>
      </c>
      <c r="Q185" s="64">
        <v>0</v>
      </c>
      <c r="R185" s="64">
        <v>0</v>
      </c>
      <c r="S185" s="64">
        <v>0</v>
      </c>
      <c r="T185" s="64">
        <v>0</v>
      </c>
      <c r="U185" s="64">
        <v>0</v>
      </c>
      <c r="V185" s="64">
        <v>0</v>
      </c>
      <c r="W185" s="64">
        <v>0</v>
      </c>
      <c r="X185" s="64">
        <v>0</v>
      </c>
      <c r="Y185" s="64">
        <v>0</v>
      </c>
      <c r="Z185" s="64">
        <v>0</v>
      </c>
      <c r="AA185" s="64">
        <v>0</v>
      </c>
      <c r="AB185" s="64">
        <v>0</v>
      </c>
      <c r="AC185" s="64">
        <v>0</v>
      </c>
      <c r="AD185" s="64">
        <v>0</v>
      </c>
      <c r="AE185" s="64">
        <v>0</v>
      </c>
      <c r="AF185" s="64">
        <v>0</v>
      </c>
      <c r="AG185" s="64">
        <v>0</v>
      </c>
      <c r="AH185" s="64">
        <v>1</v>
      </c>
      <c r="AI185" s="64">
        <f>IF($H185=Table5[[#Headers],[Industrial Bio waste Boiler]],1,0)</f>
        <v>0</v>
      </c>
      <c r="AJ185" s="64">
        <f>IF($H185=Table5[[#Headers],[Industrial Bio waste CHP]],1,0)</f>
        <v>0</v>
      </c>
      <c r="AK185" s="64">
        <f>IF($H185=Table5[[#Headers],[Industrial Bio waste Furnace]],1,0)</f>
        <v>0</v>
      </c>
      <c r="AL185" s="64">
        <f>IF($H185=Table5[[#Headers],[Industrial Bio waste Cement/Lime Kiln]],1,0)</f>
        <v>0</v>
      </c>
      <c r="AM185" s="64">
        <f>IF($H185=Table5[[#Headers],[Industrial Bio waste Dryer]],1,0)</f>
        <v>0</v>
      </c>
      <c r="AN185" s="64">
        <f>IF($H185=Table5[[#Headers],[Industrial Bio waste Other Kiln]],1,0)</f>
        <v>0</v>
      </c>
      <c r="AO185" s="64">
        <f>IF($H185=Table5[[#Headers],[Industrial Bio waste Oven]],1,0)</f>
        <v>0</v>
      </c>
      <c r="AP185" s="64">
        <f>IF($H185=Table5[[#Headers],[Industrial Non-bio waste Boiler]],1,0)</f>
        <v>0</v>
      </c>
      <c r="AQ185" s="64">
        <f>IF($H185=Table5[[#Headers],[Industrial Non-bio waste CHP]],1,0)</f>
        <v>0</v>
      </c>
      <c r="AR185" s="64">
        <f>IF($H185=Table5[[#Headers],[Industrial Non-bio waste Furnace]],1,0)</f>
        <v>0</v>
      </c>
      <c r="AS185" s="64">
        <f>IF($H185=Table5[[#Headers],[Industrial Non-bio waste Cement/Lime Kiln]],1,0)</f>
        <v>0</v>
      </c>
      <c r="AT185" s="64">
        <f>IF($H185=Table5[[#Headers],[Industrial Non-bio waste Dryer]],1,0)</f>
        <v>0</v>
      </c>
      <c r="AU185" s="64">
        <f>IF($H185=Table5[[#Headers],[Industrial Non-bio waste Other Kiln]],1,0)</f>
        <v>0</v>
      </c>
      <c r="AV185" s="64">
        <f>IF($H185=Table5[[#Headers],[Industrial Non-bio waste Oven]],1,0)</f>
        <v>0</v>
      </c>
      <c r="AW185" s="64">
        <f>IF($H185=Table5[[#Headers],[Industrial Bio fuel Boiler]],1,0)</f>
        <v>0</v>
      </c>
      <c r="AX185" s="64">
        <f>IF($H185=Table5[[#Headers],[Industrial Bio fuel CHP]],1,0)</f>
        <v>0</v>
      </c>
      <c r="AY185" s="64">
        <f>IF($H185=Table5[[#Headers],[Industrial Bio fuel Furnace]],1,0)</f>
        <v>0</v>
      </c>
      <c r="AZ185" s="64">
        <f>IF($H185=Table5[[#Headers],[Industrial Bio fuel Cement/Lime Kiln]],1,0)</f>
        <v>0</v>
      </c>
      <c r="BA185" s="64">
        <f>IF($H185=Table5[[#Headers],[Industrial Bio fuel Dryer]],1,0)</f>
        <v>0</v>
      </c>
      <c r="BB185" s="64">
        <f>IF($H185=Table5[[#Headers],[Industrial Bio fuel Other Kiln]],1,0)</f>
        <v>0</v>
      </c>
      <c r="BC185" s="64">
        <f>IF($H185=Table5[[#Headers],[Industrial Bio fuel Oven]],1,0)</f>
        <v>0</v>
      </c>
      <c r="BD185" s="64">
        <f>IF($H185=Table5[[#Headers],[Industrial Solid Fuels Boiler]],1,0)</f>
        <v>0</v>
      </c>
      <c r="BE185" s="64">
        <f>IF($H185=Table5[[#Headers],[Industrial Solid Fuels CHP]],1,0)</f>
        <v>0</v>
      </c>
      <c r="BF185" s="64">
        <f>IF($H185=Table5[[#Headers],[Industrial Solid Fuels Furnace]],1,0)</f>
        <v>0</v>
      </c>
      <c r="BG185" s="64">
        <f>IF($H185=Table5[[#Headers],[Industrial Solid Fuels Cement/Lime Kiln]],1,0)</f>
        <v>0</v>
      </c>
      <c r="BH185" s="64">
        <f>IF($H185=Table5[[#Headers],[Industrial Solid Fuels Dryer]],1,0)</f>
        <v>0</v>
      </c>
      <c r="BI185" s="64">
        <f>IF($H185=Table5[[#Headers],[Industrial Solid Fuels Other Kiln]],1,0)</f>
        <v>0</v>
      </c>
      <c r="BJ185" s="64">
        <f>IF($H185=Table5[[#Headers],[Industrial Solid Fuels Oven]],1,0)</f>
        <v>0</v>
      </c>
      <c r="BK185" s="64">
        <f>IF($H185=Table5[[#Headers],[Industrial Oil Boiler]],1,0)</f>
        <v>0</v>
      </c>
      <c r="BL185" s="64">
        <f>IF($H185=Table5[[#Headers],[Industrial Oil CHP]],1,0)</f>
        <v>0</v>
      </c>
      <c r="BM185" s="64">
        <f>IF($H185=Table5[[#Headers],[Industrial Oil Furnace]],1,0)</f>
        <v>0</v>
      </c>
      <c r="BN185" s="64">
        <f>IF($H185=Table5[[#Headers],[Industrial Oil Cement/Lime Kiln]],1,0)</f>
        <v>0</v>
      </c>
      <c r="BO185" s="64">
        <f>IF($H185=Table5[[#Headers],[Industrial Oil Dryer]],1,0)</f>
        <v>0</v>
      </c>
      <c r="BP185" s="64">
        <f>IF($H185=Table5[[#Headers],[Industrial Oil Other Kiln]],1,0)</f>
        <v>0</v>
      </c>
      <c r="BQ185" s="64">
        <f>IF($H185=Table5[[#Headers],[Industrial Oil Oven]],1,0)</f>
        <v>0</v>
      </c>
      <c r="BR185" s="64">
        <f>IF($H185=Table5[[#Headers],[Industrial Gas Boiler]],1,0)</f>
        <v>0</v>
      </c>
      <c r="BS185" s="64">
        <f>IF($H185=Table5[[#Headers],[Industrial Gas CHP]],1,0)</f>
        <v>0</v>
      </c>
      <c r="BT185" s="64">
        <f>IF($H185=Table5[[#Headers],[Industrial Gas Furnace]],1,0)</f>
        <v>0</v>
      </c>
      <c r="BU185" s="64">
        <f>IF($H185=Table5[[#Headers],[Industrial Gas Cement/Lime Kiln]],1,0)</f>
        <v>0</v>
      </c>
      <c r="BV185" s="64">
        <f>IF($H185=Table5[[#Headers],[Industrial Gas Dryer]],1,0)</f>
        <v>0</v>
      </c>
      <c r="BW185" s="64">
        <f>IF($H185=Table5[[#Headers],[Industrial Gas Other Kiln]],1,0)</f>
        <v>1</v>
      </c>
      <c r="BX185" s="64">
        <f>IF($H185=Table5[[#Headers],[Industrial Gas Oven]],1,0)</f>
        <v>0</v>
      </c>
      <c r="BZ185" s="39"/>
    </row>
    <row r="186" spans="2:78" x14ac:dyDescent="0.25">
      <c r="B186">
        <v>462</v>
      </c>
      <c r="C186" t="s">
        <v>453</v>
      </c>
      <c r="D186" t="s">
        <v>587</v>
      </c>
      <c r="E186" t="s">
        <v>583</v>
      </c>
      <c r="H186" t="s">
        <v>498</v>
      </c>
      <c r="I186" t="s">
        <v>551</v>
      </c>
      <c r="J186" s="64">
        <v>5.3089743920559425</v>
      </c>
      <c r="K186" s="64">
        <v>0</v>
      </c>
      <c r="L186" s="64">
        <v>0</v>
      </c>
      <c r="M186" s="64">
        <v>0</v>
      </c>
      <c r="N186" s="64">
        <v>0</v>
      </c>
      <c r="O186" s="64">
        <v>1</v>
      </c>
      <c r="P186" s="64">
        <v>1</v>
      </c>
      <c r="Q186" s="64">
        <v>1</v>
      </c>
      <c r="R186" s="64">
        <v>0</v>
      </c>
      <c r="S186" s="64">
        <v>0.125</v>
      </c>
      <c r="T186" s="64">
        <v>0</v>
      </c>
      <c r="U186" s="64">
        <v>0</v>
      </c>
      <c r="V186" s="64">
        <v>0</v>
      </c>
      <c r="W186" s="64">
        <v>0</v>
      </c>
      <c r="X186" s="64">
        <v>0</v>
      </c>
      <c r="Y186" s="64">
        <v>0</v>
      </c>
      <c r="Z186" s="64">
        <v>0</v>
      </c>
      <c r="AA186" s="64">
        <v>0</v>
      </c>
      <c r="AB186" s="64">
        <v>0</v>
      </c>
      <c r="AC186" s="64">
        <v>1</v>
      </c>
      <c r="AD186" s="64">
        <v>0</v>
      </c>
      <c r="AE186" s="64">
        <v>0</v>
      </c>
      <c r="AF186" s="64">
        <v>0</v>
      </c>
      <c r="AG186" s="64">
        <v>0</v>
      </c>
      <c r="AH186" s="64">
        <v>1</v>
      </c>
      <c r="AI186" s="64">
        <f>IF($H186=Table5[[#Headers],[Industrial Bio waste Boiler]],1,0)</f>
        <v>0</v>
      </c>
      <c r="AJ186" s="64">
        <f>IF($H186=Table5[[#Headers],[Industrial Bio waste CHP]],1,0)</f>
        <v>0</v>
      </c>
      <c r="AK186" s="64">
        <f>IF($H186=Table5[[#Headers],[Industrial Bio waste Furnace]],1,0)</f>
        <v>0</v>
      </c>
      <c r="AL186" s="64">
        <f>IF($H186=Table5[[#Headers],[Industrial Bio waste Cement/Lime Kiln]],1,0)</f>
        <v>0</v>
      </c>
      <c r="AM186" s="64">
        <f>IF($H186=Table5[[#Headers],[Industrial Bio waste Dryer]],1,0)</f>
        <v>0</v>
      </c>
      <c r="AN186" s="64">
        <f>IF($H186=Table5[[#Headers],[Industrial Bio waste Other Kiln]],1,0)</f>
        <v>0</v>
      </c>
      <c r="AO186" s="64">
        <f>IF($H186=Table5[[#Headers],[Industrial Bio waste Oven]],1,0)</f>
        <v>0</v>
      </c>
      <c r="AP186" s="64">
        <f>IF($H186=Table5[[#Headers],[Industrial Non-bio waste Boiler]],1,0)</f>
        <v>0</v>
      </c>
      <c r="AQ186" s="64">
        <f>IF($H186=Table5[[#Headers],[Industrial Non-bio waste CHP]],1,0)</f>
        <v>0</v>
      </c>
      <c r="AR186" s="64">
        <f>IF($H186=Table5[[#Headers],[Industrial Non-bio waste Furnace]],1,0)</f>
        <v>0</v>
      </c>
      <c r="AS186" s="64">
        <f>IF($H186=Table5[[#Headers],[Industrial Non-bio waste Cement/Lime Kiln]],1,0)</f>
        <v>0</v>
      </c>
      <c r="AT186" s="64">
        <f>IF($H186=Table5[[#Headers],[Industrial Non-bio waste Dryer]],1,0)</f>
        <v>0</v>
      </c>
      <c r="AU186" s="64">
        <f>IF($H186=Table5[[#Headers],[Industrial Non-bio waste Other Kiln]],1,0)</f>
        <v>0</v>
      </c>
      <c r="AV186" s="64">
        <f>IF($H186=Table5[[#Headers],[Industrial Non-bio waste Oven]],1,0)</f>
        <v>0</v>
      </c>
      <c r="AW186" s="64">
        <f>IF($H186=Table5[[#Headers],[Industrial Bio fuel Boiler]],1,0)</f>
        <v>0</v>
      </c>
      <c r="AX186" s="64">
        <f>IF($H186=Table5[[#Headers],[Industrial Bio fuel CHP]],1,0)</f>
        <v>0</v>
      </c>
      <c r="AY186" s="64">
        <f>IF($H186=Table5[[#Headers],[Industrial Bio fuel Furnace]],1,0)</f>
        <v>0</v>
      </c>
      <c r="AZ186" s="64">
        <f>IF($H186=Table5[[#Headers],[Industrial Bio fuel Cement/Lime Kiln]],1,0)</f>
        <v>0</v>
      </c>
      <c r="BA186" s="64">
        <f>IF($H186=Table5[[#Headers],[Industrial Bio fuel Dryer]],1,0)</f>
        <v>0</v>
      </c>
      <c r="BB186" s="64">
        <f>IF($H186=Table5[[#Headers],[Industrial Bio fuel Other Kiln]],1,0)</f>
        <v>0</v>
      </c>
      <c r="BC186" s="64">
        <f>IF($H186=Table5[[#Headers],[Industrial Bio fuel Oven]],1,0)</f>
        <v>0</v>
      </c>
      <c r="BD186" s="64">
        <f>IF($H186=Table5[[#Headers],[Industrial Solid Fuels Boiler]],1,0)</f>
        <v>0</v>
      </c>
      <c r="BE186" s="64">
        <f>IF($H186=Table5[[#Headers],[Industrial Solid Fuels CHP]],1,0)</f>
        <v>0</v>
      </c>
      <c r="BF186" s="64">
        <f>IF($H186=Table5[[#Headers],[Industrial Solid Fuels Furnace]],1,0)</f>
        <v>0</v>
      </c>
      <c r="BG186" s="64">
        <f>IF($H186=Table5[[#Headers],[Industrial Solid Fuels Cement/Lime Kiln]],1,0)</f>
        <v>0</v>
      </c>
      <c r="BH186" s="64">
        <f>IF($H186=Table5[[#Headers],[Industrial Solid Fuels Dryer]],1,0)</f>
        <v>0</v>
      </c>
      <c r="BI186" s="64">
        <f>IF($H186=Table5[[#Headers],[Industrial Solid Fuels Other Kiln]],1,0)</f>
        <v>0</v>
      </c>
      <c r="BJ186" s="64">
        <f>IF($H186=Table5[[#Headers],[Industrial Solid Fuels Oven]],1,0)</f>
        <v>0</v>
      </c>
      <c r="BK186" s="64">
        <f>IF($H186=Table5[[#Headers],[Industrial Oil Boiler]],1,0)</f>
        <v>0</v>
      </c>
      <c r="BL186" s="64">
        <f>IF($H186=Table5[[#Headers],[Industrial Oil CHP]],1,0)</f>
        <v>0</v>
      </c>
      <c r="BM186" s="64">
        <f>IF($H186=Table5[[#Headers],[Industrial Oil Furnace]],1,0)</f>
        <v>0</v>
      </c>
      <c r="BN186" s="64">
        <f>IF($H186=Table5[[#Headers],[Industrial Oil Cement/Lime Kiln]],1,0)</f>
        <v>0</v>
      </c>
      <c r="BO186" s="64">
        <f>IF($H186=Table5[[#Headers],[Industrial Oil Dryer]],1,0)</f>
        <v>0</v>
      </c>
      <c r="BP186" s="64">
        <f>IF($H186=Table5[[#Headers],[Industrial Oil Other Kiln]],1,0)</f>
        <v>0</v>
      </c>
      <c r="BQ186" s="64">
        <f>IF($H186=Table5[[#Headers],[Industrial Oil Oven]],1,0)</f>
        <v>0</v>
      </c>
      <c r="BR186" s="64">
        <f>IF($H186=Table5[[#Headers],[Industrial Gas Boiler]],1,0)</f>
        <v>1</v>
      </c>
      <c r="BS186" s="64">
        <f>IF($H186=Table5[[#Headers],[Industrial Gas CHP]],1,0)</f>
        <v>0</v>
      </c>
      <c r="BT186" s="64">
        <f>IF($H186=Table5[[#Headers],[Industrial Gas Furnace]],1,0)</f>
        <v>0</v>
      </c>
      <c r="BU186" s="64">
        <f>IF($H186=Table5[[#Headers],[Industrial Gas Cement/Lime Kiln]],1,0)</f>
        <v>0</v>
      </c>
      <c r="BV186" s="64">
        <f>IF($H186=Table5[[#Headers],[Industrial Gas Dryer]],1,0)</f>
        <v>0</v>
      </c>
      <c r="BW186" s="64">
        <f>IF($H186=Table5[[#Headers],[Industrial Gas Other Kiln]],1,0)</f>
        <v>0</v>
      </c>
      <c r="BX186" s="64">
        <f>IF($H186=Table5[[#Headers],[Industrial Gas Oven]],1,0)</f>
        <v>0</v>
      </c>
      <c r="BZ186" s="39"/>
    </row>
    <row r="187" spans="2:78" x14ac:dyDescent="0.25">
      <c r="B187">
        <v>463</v>
      </c>
      <c r="C187" t="s">
        <v>453</v>
      </c>
      <c r="D187" t="s">
        <v>587</v>
      </c>
      <c r="E187" t="s">
        <v>583</v>
      </c>
      <c r="H187" t="s">
        <v>504</v>
      </c>
      <c r="I187" t="s">
        <v>551</v>
      </c>
      <c r="J187" s="64">
        <v>5.3089743920559425</v>
      </c>
      <c r="K187" s="64">
        <v>0</v>
      </c>
      <c r="L187" s="64">
        <v>0</v>
      </c>
      <c r="M187" s="64">
        <v>0</v>
      </c>
      <c r="N187" s="64">
        <v>0</v>
      </c>
      <c r="O187" s="64">
        <v>0</v>
      </c>
      <c r="P187" s="64">
        <v>0</v>
      </c>
      <c r="Q187" s="64">
        <v>0</v>
      </c>
      <c r="R187" s="64">
        <v>0</v>
      </c>
      <c r="S187" s="64">
        <v>0</v>
      </c>
      <c r="T187" s="64">
        <v>0</v>
      </c>
      <c r="U187" s="64">
        <v>0</v>
      </c>
      <c r="V187" s="64">
        <v>0</v>
      </c>
      <c r="W187" s="64">
        <v>0</v>
      </c>
      <c r="X187" s="64">
        <v>0</v>
      </c>
      <c r="Y187" s="64">
        <v>0</v>
      </c>
      <c r="Z187" s="64">
        <v>0</v>
      </c>
      <c r="AA187" s="64">
        <v>1</v>
      </c>
      <c r="AB187" s="64">
        <v>1</v>
      </c>
      <c r="AC187" s="64">
        <v>0</v>
      </c>
      <c r="AD187" s="64">
        <v>0</v>
      </c>
      <c r="AE187" s="64">
        <v>0</v>
      </c>
      <c r="AF187" s="64">
        <v>0</v>
      </c>
      <c r="AG187" s="64">
        <v>1</v>
      </c>
      <c r="AH187" s="64">
        <v>1</v>
      </c>
      <c r="AI187" s="64">
        <f>IF($H187=Table5[[#Headers],[Industrial Bio waste Boiler]],1,0)</f>
        <v>0</v>
      </c>
      <c r="AJ187" s="64">
        <f>IF($H187=Table5[[#Headers],[Industrial Bio waste CHP]],1,0)</f>
        <v>0</v>
      </c>
      <c r="AK187" s="64">
        <f>IF($H187=Table5[[#Headers],[Industrial Bio waste Furnace]],1,0)</f>
        <v>0</v>
      </c>
      <c r="AL187" s="64">
        <f>IF($H187=Table5[[#Headers],[Industrial Bio waste Cement/Lime Kiln]],1,0)</f>
        <v>0</v>
      </c>
      <c r="AM187" s="64">
        <f>IF($H187=Table5[[#Headers],[Industrial Bio waste Dryer]],1,0)</f>
        <v>0</v>
      </c>
      <c r="AN187" s="64">
        <f>IF($H187=Table5[[#Headers],[Industrial Bio waste Other Kiln]],1,0)</f>
        <v>0</v>
      </c>
      <c r="AO187" s="64">
        <f>IF($H187=Table5[[#Headers],[Industrial Bio waste Oven]],1,0)</f>
        <v>0</v>
      </c>
      <c r="AP187" s="64">
        <f>IF($H187=Table5[[#Headers],[Industrial Non-bio waste Boiler]],1,0)</f>
        <v>0</v>
      </c>
      <c r="AQ187" s="64">
        <f>IF($H187=Table5[[#Headers],[Industrial Non-bio waste CHP]],1,0)</f>
        <v>0</v>
      </c>
      <c r="AR187" s="64">
        <f>IF($H187=Table5[[#Headers],[Industrial Non-bio waste Furnace]],1,0)</f>
        <v>0</v>
      </c>
      <c r="AS187" s="64">
        <f>IF($H187=Table5[[#Headers],[Industrial Non-bio waste Cement/Lime Kiln]],1,0)</f>
        <v>0</v>
      </c>
      <c r="AT187" s="64">
        <f>IF($H187=Table5[[#Headers],[Industrial Non-bio waste Dryer]],1,0)</f>
        <v>0</v>
      </c>
      <c r="AU187" s="64">
        <f>IF($H187=Table5[[#Headers],[Industrial Non-bio waste Other Kiln]],1,0)</f>
        <v>0</v>
      </c>
      <c r="AV187" s="64">
        <f>IF($H187=Table5[[#Headers],[Industrial Non-bio waste Oven]],1,0)</f>
        <v>0</v>
      </c>
      <c r="AW187" s="64">
        <f>IF($H187=Table5[[#Headers],[Industrial Bio fuel Boiler]],1,0)</f>
        <v>0</v>
      </c>
      <c r="AX187" s="64">
        <f>IF($H187=Table5[[#Headers],[Industrial Bio fuel CHP]],1,0)</f>
        <v>0</v>
      </c>
      <c r="AY187" s="64">
        <f>IF($H187=Table5[[#Headers],[Industrial Bio fuel Furnace]],1,0)</f>
        <v>0</v>
      </c>
      <c r="AZ187" s="64">
        <f>IF($H187=Table5[[#Headers],[Industrial Bio fuel Cement/Lime Kiln]],1,0)</f>
        <v>0</v>
      </c>
      <c r="BA187" s="64">
        <f>IF($H187=Table5[[#Headers],[Industrial Bio fuel Dryer]],1,0)</f>
        <v>0</v>
      </c>
      <c r="BB187" s="64">
        <f>IF($H187=Table5[[#Headers],[Industrial Bio fuel Other Kiln]],1,0)</f>
        <v>0</v>
      </c>
      <c r="BC187" s="64">
        <f>IF($H187=Table5[[#Headers],[Industrial Bio fuel Oven]],1,0)</f>
        <v>0</v>
      </c>
      <c r="BD187" s="64">
        <f>IF($H187=Table5[[#Headers],[Industrial Solid Fuels Boiler]],1,0)</f>
        <v>0</v>
      </c>
      <c r="BE187" s="64">
        <f>IF($H187=Table5[[#Headers],[Industrial Solid Fuels CHP]],1,0)</f>
        <v>0</v>
      </c>
      <c r="BF187" s="64">
        <f>IF($H187=Table5[[#Headers],[Industrial Solid Fuels Furnace]],1,0)</f>
        <v>0</v>
      </c>
      <c r="BG187" s="64">
        <f>IF($H187=Table5[[#Headers],[Industrial Solid Fuels Cement/Lime Kiln]],1,0)</f>
        <v>0</v>
      </c>
      <c r="BH187" s="64">
        <f>IF($H187=Table5[[#Headers],[Industrial Solid Fuels Dryer]],1,0)</f>
        <v>0</v>
      </c>
      <c r="BI187" s="64">
        <f>IF($H187=Table5[[#Headers],[Industrial Solid Fuels Other Kiln]],1,0)</f>
        <v>0</v>
      </c>
      <c r="BJ187" s="64">
        <f>IF($H187=Table5[[#Headers],[Industrial Solid Fuels Oven]],1,0)</f>
        <v>0</v>
      </c>
      <c r="BK187" s="64">
        <f>IF($H187=Table5[[#Headers],[Industrial Oil Boiler]],1,0)</f>
        <v>0</v>
      </c>
      <c r="BL187" s="64">
        <f>IF($H187=Table5[[#Headers],[Industrial Oil CHP]],1,0)</f>
        <v>0</v>
      </c>
      <c r="BM187" s="64">
        <f>IF($H187=Table5[[#Headers],[Industrial Oil Furnace]],1,0)</f>
        <v>0</v>
      </c>
      <c r="BN187" s="64">
        <f>IF($H187=Table5[[#Headers],[Industrial Oil Cement/Lime Kiln]],1,0)</f>
        <v>0</v>
      </c>
      <c r="BO187" s="64">
        <f>IF($H187=Table5[[#Headers],[Industrial Oil Dryer]],1,0)</f>
        <v>0</v>
      </c>
      <c r="BP187" s="64">
        <f>IF($H187=Table5[[#Headers],[Industrial Oil Other Kiln]],1,0)</f>
        <v>0</v>
      </c>
      <c r="BQ187" s="64">
        <f>IF($H187=Table5[[#Headers],[Industrial Oil Oven]],1,0)</f>
        <v>0</v>
      </c>
      <c r="BR187" s="64">
        <f>IF($H187=Table5[[#Headers],[Industrial Gas Boiler]],1,0)</f>
        <v>0</v>
      </c>
      <c r="BS187" s="64">
        <f>IF($H187=Table5[[#Headers],[Industrial Gas CHP]],1,0)</f>
        <v>0</v>
      </c>
      <c r="BT187" s="64">
        <f>IF($H187=Table5[[#Headers],[Industrial Gas Furnace]],1,0)</f>
        <v>0</v>
      </c>
      <c r="BU187" s="64">
        <f>IF($H187=Table5[[#Headers],[Industrial Gas Cement/Lime Kiln]],1,0)</f>
        <v>0</v>
      </c>
      <c r="BV187" s="64">
        <f>IF($H187=Table5[[#Headers],[Industrial Gas Dryer]],1,0)</f>
        <v>1</v>
      </c>
      <c r="BW187" s="64">
        <f>IF($H187=Table5[[#Headers],[Industrial Gas Other Kiln]],1,0)</f>
        <v>0</v>
      </c>
      <c r="BX187" s="64">
        <f>IF($H187=Table5[[#Headers],[Industrial Gas Oven]],1,0)</f>
        <v>0</v>
      </c>
      <c r="BZ187" s="39"/>
    </row>
    <row r="188" spans="2:78" x14ac:dyDescent="0.25">
      <c r="B188">
        <v>464</v>
      </c>
      <c r="C188" t="s">
        <v>453</v>
      </c>
      <c r="D188" t="s">
        <v>588</v>
      </c>
      <c r="E188" t="s">
        <v>583</v>
      </c>
      <c r="H188" t="s">
        <v>498</v>
      </c>
      <c r="I188" t="s">
        <v>551</v>
      </c>
      <c r="J188" s="64">
        <v>53.89940722318687</v>
      </c>
      <c r="K188" s="64">
        <v>0</v>
      </c>
      <c r="L188" s="64">
        <v>0</v>
      </c>
      <c r="M188" s="64">
        <v>0</v>
      </c>
      <c r="N188" s="64">
        <v>0</v>
      </c>
      <c r="O188" s="64">
        <v>1</v>
      </c>
      <c r="P188" s="64">
        <v>1</v>
      </c>
      <c r="Q188" s="64">
        <v>1</v>
      </c>
      <c r="R188" s="64">
        <v>0.3</v>
      </c>
      <c r="S188" s="64">
        <v>0.125</v>
      </c>
      <c r="T188" s="64">
        <v>0</v>
      </c>
      <c r="U188" s="64">
        <v>0</v>
      </c>
      <c r="V188" s="64">
        <v>0</v>
      </c>
      <c r="W188" s="64">
        <v>0</v>
      </c>
      <c r="X188" s="64">
        <v>0</v>
      </c>
      <c r="Y188" s="64">
        <v>0</v>
      </c>
      <c r="Z188" s="64">
        <v>0</v>
      </c>
      <c r="AA188" s="64">
        <v>0</v>
      </c>
      <c r="AB188" s="64">
        <v>0</v>
      </c>
      <c r="AC188" s="64">
        <v>1</v>
      </c>
      <c r="AD188" s="64">
        <v>0</v>
      </c>
      <c r="AE188" s="64">
        <v>0</v>
      </c>
      <c r="AF188" s="64">
        <v>0</v>
      </c>
      <c r="AG188" s="64">
        <v>0</v>
      </c>
      <c r="AH188" s="64">
        <v>1</v>
      </c>
      <c r="AI188" s="64">
        <f>IF($H188=Table5[[#Headers],[Industrial Bio waste Boiler]],1,0)</f>
        <v>0</v>
      </c>
      <c r="AJ188" s="64">
        <f>IF($H188=Table5[[#Headers],[Industrial Bio waste CHP]],1,0)</f>
        <v>0</v>
      </c>
      <c r="AK188" s="64">
        <f>IF($H188=Table5[[#Headers],[Industrial Bio waste Furnace]],1,0)</f>
        <v>0</v>
      </c>
      <c r="AL188" s="64">
        <f>IF($H188=Table5[[#Headers],[Industrial Bio waste Cement/Lime Kiln]],1,0)</f>
        <v>0</v>
      </c>
      <c r="AM188" s="64">
        <f>IF($H188=Table5[[#Headers],[Industrial Bio waste Dryer]],1,0)</f>
        <v>0</v>
      </c>
      <c r="AN188" s="64">
        <f>IF($H188=Table5[[#Headers],[Industrial Bio waste Other Kiln]],1,0)</f>
        <v>0</v>
      </c>
      <c r="AO188" s="64">
        <f>IF($H188=Table5[[#Headers],[Industrial Bio waste Oven]],1,0)</f>
        <v>0</v>
      </c>
      <c r="AP188" s="64">
        <f>IF($H188=Table5[[#Headers],[Industrial Non-bio waste Boiler]],1,0)</f>
        <v>0</v>
      </c>
      <c r="AQ188" s="64">
        <f>IF($H188=Table5[[#Headers],[Industrial Non-bio waste CHP]],1,0)</f>
        <v>0</v>
      </c>
      <c r="AR188" s="64">
        <f>IF($H188=Table5[[#Headers],[Industrial Non-bio waste Furnace]],1,0)</f>
        <v>0</v>
      </c>
      <c r="AS188" s="64">
        <f>IF($H188=Table5[[#Headers],[Industrial Non-bio waste Cement/Lime Kiln]],1,0)</f>
        <v>0</v>
      </c>
      <c r="AT188" s="64">
        <f>IF($H188=Table5[[#Headers],[Industrial Non-bio waste Dryer]],1,0)</f>
        <v>0</v>
      </c>
      <c r="AU188" s="64">
        <f>IF($H188=Table5[[#Headers],[Industrial Non-bio waste Other Kiln]],1,0)</f>
        <v>0</v>
      </c>
      <c r="AV188" s="64">
        <f>IF($H188=Table5[[#Headers],[Industrial Non-bio waste Oven]],1,0)</f>
        <v>0</v>
      </c>
      <c r="AW188" s="64">
        <f>IF($H188=Table5[[#Headers],[Industrial Bio fuel Boiler]],1,0)</f>
        <v>0</v>
      </c>
      <c r="AX188" s="64">
        <f>IF($H188=Table5[[#Headers],[Industrial Bio fuel CHP]],1,0)</f>
        <v>0</v>
      </c>
      <c r="AY188" s="64">
        <f>IF($H188=Table5[[#Headers],[Industrial Bio fuel Furnace]],1,0)</f>
        <v>0</v>
      </c>
      <c r="AZ188" s="64">
        <f>IF($H188=Table5[[#Headers],[Industrial Bio fuel Cement/Lime Kiln]],1,0)</f>
        <v>0</v>
      </c>
      <c r="BA188" s="64">
        <f>IF($H188=Table5[[#Headers],[Industrial Bio fuel Dryer]],1,0)</f>
        <v>0</v>
      </c>
      <c r="BB188" s="64">
        <f>IF($H188=Table5[[#Headers],[Industrial Bio fuel Other Kiln]],1,0)</f>
        <v>0</v>
      </c>
      <c r="BC188" s="64">
        <f>IF($H188=Table5[[#Headers],[Industrial Bio fuel Oven]],1,0)</f>
        <v>0</v>
      </c>
      <c r="BD188" s="64">
        <f>IF($H188=Table5[[#Headers],[Industrial Solid Fuels Boiler]],1,0)</f>
        <v>0</v>
      </c>
      <c r="BE188" s="64">
        <f>IF($H188=Table5[[#Headers],[Industrial Solid Fuels CHP]],1,0)</f>
        <v>0</v>
      </c>
      <c r="BF188" s="64">
        <f>IF($H188=Table5[[#Headers],[Industrial Solid Fuels Furnace]],1,0)</f>
        <v>0</v>
      </c>
      <c r="BG188" s="64">
        <f>IF($H188=Table5[[#Headers],[Industrial Solid Fuels Cement/Lime Kiln]],1,0)</f>
        <v>0</v>
      </c>
      <c r="BH188" s="64">
        <f>IF($H188=Table5[[#Headers],[Industrial Solid Fuels Dryer]],1,0)</f>
        <v>0</v>
      </c>
      <c r="BI188" s="64">
        <f>IF($H188=Table5[[#Headers],[Industrial Solid Fuels Other Kiln]],1,0)</f>
        <v>0</v>
      </c>
      <c r="BJ188" s="64">
        <f>IF($H188=Table5[[#Headers],[Industrial Solid Fuels Oven]],1,0)</f>
        <v>0</v>
      </c>
      <c r="BK188" s="64">
        <f>IF($H188=Table5[[#Headers],[Industrial Oil Boiler]],1,0)</f>
        <v>0</v>
      </c>
      <c r="BL188" s="64">
        <f>IF($H188=Table5[[#Headers],[Industrial Oil CHP]],1,0)</f>
        <v>0</v>
      </c>
      <c r="BM188" s="64">
        <f>IF($H188=Table5[[#Headers],[Industrial Oil Furnace]],1,0)</f>
        <v>0</v>
      </c>
      <c r="BN188" s="64">
        <f>IF($H188=Table5[[#Headers],[Industrial Oil Cement/Lime Kiln]],1,0)</f>
        <v>0</v>
      </c>
      <c r="BO188" s="64">
        <f>IF($H188=Table5[[#Headers],[Industrial Oil Dryer]],1,0)</f>
        <v>0</v>
      </c>
      <c r="BP188" s="64">
        <f>IF($H188=Table5[[#Headers],[Industrial Oil Other Kiln]],1,0)</f>
        <v>0</v>
      </c>
      <c r="BQ188" s="64">
        <f>IF($H188=Table5[[#Headers],[Industrial Oil Oven]],1,0)</f>
        <v>0</v>
      </c>
      <c r="BR188" s="64">
        <f>IF($H188=Table5[[#Headers],[Industrial Gas Boiler]],1,0)</f>
        <v>1</v>
      </c>
      <c r="BS188" s="64">
        <f>IF($H188=Table5[[#Headers],[Industrial Gas CHP]],1,0)</f>
        <v>0</v>
      </c>
      <c r="BT188" s="64">
        <f>IF($H188=Table5[[#Headers],[Industrial Gas Furnace]],1,0)</f>
        <v>0</v>
      </c>
      <c r="BU188" s="64">
        <f>IF($H188=Table5[[#Headers],[Industrial Gas Cement/Lime Kiln]],1,0)</f>
        <v>0</v>
      </c>
      <c r="BV188" s="64">
        <f>IF($H188=Table5[[#Headers],[Industrial Gas Dryer]],1,0)</f>
        <v>0</v>
      </c>
      <c r="BW188" s="64">
        <f>IF($H188=Table5[[#Headers],[Industrial Gas Other Kiln]],1,0)</f>
        <v>0</v>
      </c>
      <c r="BX188" s="64">
        <f>IF($H188=Table5[[#Headers],[Industrial Gas Oven]],1,0)</f>
        <v>0</v>
      </c>
      <c r="BZ188" s="39"/>
    </row>
    <row r="189" spans="2:78" x14ac:dyDescent="0.25">
      <c r="B189">
        <v>465</v>
      </c>
      <c r="C189" t="s">
        <v>453</v>
      </c>
      <c r="D189" t="s">
        <v>588</v>
      </c>
      <c r="E189" t="s">
        <v>583</v>
      </c>
      <c r="H189" t="s">
        <v>502</v>
      </c>
      <c r="I189" t="s">
        <v>551</v>
      </c>
      <c r="J189" s="64">
        <v>26.949703611593435</v>
      </c>
      <c r="K189" s="64">
        <v>0</v>
      </c>
      <c r="L189" s="64">
        <v>0</v>
      </c>
      <c r="M189" s="64">
        <v>0</v>
      </c>
      <c r="N189" s="64">
        <v>0</v>
      </c>
      <c r="O189" s="64">
        <v>0</v>
      </c>
      <c r="P189" s="64">
        <v>0</v>
      </c>
      <c r="Q189" s="64">
        <v>0</v>
      </c>
      <c r="R189" s="64">
        <v>0</v>
      </c>
      <c r="S189" s="64">
        <v>0</v>
      </c>
      <c r="T189" s="64">
        <v>1</v>
      </c>
      <c r="U189" s="64">
        <v>1</v>
      </c>
      <c r="V189" s="64">
        <v>1</v>
      </c>
      <c r="W189" s="64">
        <v>0</v>
      </c>
      <c r="X189" s="64">
        <v>0</v>
      </c>
      <c r="Y189" s="64">
        <v>0</v>
      </c>
      <c r="Z189" s="64">
        <v>0</v>
      </c>
      <c r="AA189" s="64">
        <v>0</v>
      </c>
      <c r="AB189" s="64">
        <v>0</v>
      </c>
      <c r="AC189" s="64">
        <v>0</v>
      </c>
      <c r="AD189" s="64">
        <v>1</v>
      </c>
      <c r="AE189" s="64">
        <v>0</v>
      </c>
      <c r="AF189" s="64">
        <v>0</v>
      </c>
      <c r="AG189" s="64">
        <v>0</v>
      </c>
      <c r="AH189" s="64">
        <v>1</v>
      </c>
      <c r="AI189" s="64">
        <f>IF($H189=Table5[[#Headers],[Industrial Bio waste Boiler]],1,0)</f>
        <v>0</v>
      </c>
      <c r="AJ189" s="64">
        <f>IF($H189=Table5[[#Headers],[Industrial Bio waste CHP]],1,0)</f>
        <v>0</v>
      </c>
      <c r="AK189" s="64">
        <f>IF($H189=Table5[[#Headers],[Industrial Bio waste Furnace]],1,0)</f>
        <v>0</v>
      </c>
      <c r="AL189" s="64">
        <f>IF($H189=Table5[[#Headers],[Industrial Bio waste Cement/Lime Kiln]],1,0)</f>
        <v>0</v>
      </c>
      <c r="AM189" s="64">
        <f>IF($H189=Table5[[#Headers],[Industrial Bio waste Dryer]],1,0)</f>
        <v>0</v>
      </c>
      <c r="AN189" s="64">
        <f>IF($H189=Table5[[#Headers],[Industrial Bio waste Other Kiln]],1,0)</f>
        <v>0</v>
      </c>
      <c r="AO189" s="64">
        <f>IF($H189=Table5[[#Headers],[Industrial Bio waste Oven]],1,0)</f>
        <v>0</v>
      </c>
      <c r="AP189" s="64">
        <f>IF($H189=Table5[[#Headers],[Industrial Non-bio waste Boiler]],1,0)</f>
        <v>0</v>
      </c>
      <c r="AQ189" s="64">
        <f>IF($H189=Table5[[#Headers],[Industrial Non-bio waste CHP]],1,0)</f>
        <v>0</v>
      </c>
      <c r="AR189" s="64">
        <f>IF($H189=Table5[[#Headers],[Industrial Non-bio waste Furnace]],1,0)</f>
        <v>0</v>
      </c>
      <c r="AS189" s="64">
        <f>IF($H189=Table5[[#Headers],[Industrial Non-bio waste Cement/Lime Kiln]],1,0)</f>
        <v>0</v>
      </c>
      <c r="AT189" s="64">
        <f>IF($H189=Table5[[#Headers],[Industrial Non-bio waste Dryer]],1,0)</f>
        <v>0</v>
      </c>
      <c r="AU189" s="64">
        <f>IF($H189=Table5[[#Headers],[Industrial Non-bio waste Other Kiln]],1,0)</f>
        <v>0</v>
      </c>
      <c r="AV189" s="64">
        <f>IF($H189=Table5[[#Headers],[Industrial Non-bio waste Oven]],1,0)</f>
        <v>0</v>
      </c>
      <c r="AW189" s="64">
        <f>IF($H189=Table5[[#Headers],[Industrial Bio fuel Boiler]],1,0)</f>
        <v>0</v>
      </c>
      <c r="AX189" s="64">
        <f>IF($H189=Table5[[#Headers],[Industrial Bio fuel CHP]],1,0)</f>
        <v>0</v>
      </c>
      <c r="AY189" s="64">
        <f>IF($H189=Table5[[#Headers],[Industrial Bio fuel Furnace]],1,0)</f>
        <v>0</v>
      </c>
      <c r="AZ189" s="64">
        <f>IF($H189=Table5[[#Headers],[Industrial Bio fuel Cement/Lime Kiln]],1,0)</f>
        <v>0</v>
      </c>
      <c r="BA189" s="64">
        <f>IF($H189=Table5[[#Headers],[Industrial Bio fuel Dryer]],1,0)</f>
        <v>0</v>
      </c>
      <c r="BB189" s="64">
        <f>IF($H189=Table5[[#Headers],[Industrial Bio fuel Other Kiln]],1,0)</f>
        <v>0</v>
      </c>
      <c r="BC189" s="64">
        <f>IF($H189=Table5[[#Headers],[Industrial Bio fuel Oven]],1,0)</f>
        <v>0</v>
      </c>
      <c r="BD189" s="64">
        <f>IF($H189=Table5[[#Headers],[Industrial Solid Fuels Boiler]],1,0)</f>
        <v>0</v>
      </c>
      <c r="BE189" s="64">
        <f>IF($H189=Table5[[#Headers],[Industrial Solid Fuels CHP]],1,0)</f>
        <v>0</v>
      </c>
      <c r="BF189" s="64">
        <f>IF($H189=Table5[[#Headers],[Industrial Solid Fuels Furnace]],1,0)</f>
        <v>0</v>
      </c>
      <c r="BG189" s="64">
        <f>IF($H189=Table5[[#Headers],[Industrial Solid Fuels Cement/Lime Kiln]],1,0)</f>
        <v>0</v>
      </c>
      <c r="BH189" s="64">
        <f>IF($H189=Table5[[#Headers],[Industrial Solid Fuels Dryer]],1,0)</f>
        <v>0</v>
      </c>
      <c r="BI189" s="64">
        <f>IF($H189=Table5[[#Headers],[Industrial Solid Fuels Other Kiln]],1,0)</f>
        <v>0</v>
      </c>
      <c r="BJ189" s="64">
        <f>IF($H189=Table5[[#Headers],[Industrial Solid Fuels Oven]],1,0)</f>
        <v>0</v>
      </c>
      <c r="BK189" s="64">
        <f>IF($H189=Table5[[#Headers],[Industrial Oil Boiler]],1,0)</f>
        <v>0</v>
      </c>
      <c r="BL189" s="64">
        <f>IF($H189=Table5[[#Headers],[Industrial Oil CHP]],1,0)</f>
        <v>0</v>
      </c>
      <c r="BM189" s="64">
        <f>IF($H189=Table5[[#Headers],[Industrial Oil Furnace]],1,0)</f>
        <v>0</v>
      </c>
      <c r="BN189" s="64">
        <f>IF($H189=Table5[[#Headers],[Industrial Oil Cement/Lime Kiln]],1,0)</f>
        <v>0</v>
      </c>
      <c r="BO189" s="64">
        <f>IF($H189=Table5[[#Headers],[Industrial Oil Dryer]],1,0)</f>
        <v>0</v>
      </c>
      <c r="BP189" s="64">
        <f>IF($H189=Table5[[#Headers],[Industrial Oil Other Kiln]],1,0)</f>
        <v>0</v>
      </c>
      <c r="BQ189" s="64">
        <f>IF($H189=Table5[[#Headers],[Industrial Oil Oven]],1,0)</f>
        <v>0</v>
      </c>
      <c r="BR189" s="64">
        <f>IF($H189=Table5[[#Headers],[Industrial Gas Boiler]],1,0)</f>
        <v>0</v>
      </c>
      <c r="BS189" s="64">
        <f>IF($H189=Table5[[#Headers],[Industrial Gas CHP]],1,0)</f>
        <v>1</v>
      </c>
      <c r="BT189" s="64">
        <f>IF($H189=Table5[[#Headers],[Industrial Gas Furnace]],1,0)</f>
        <v>0</v>
      </c>
      <c r="BU189" s="64">
        <f>IF($H189=Table5[[#Headers],[Industrial Gas Cement/Lime Kiln]],1,0)</f>
        <v>0</v>
      </c>
      <c r="BV189" s="64">
        <f>IF($H189=Table5[[#Headers],[Industrial Gas Dryer]],1,0)</f>
        <v>0</v>
      </c>
      <c r="BW189" s="64">
        <f>IF($H189=Table5[[#Headers],[Industrial Gas Other Kiln]],1,0)</f>
        <v>0</v>
      </c>
      <c r="BX189" s="64">
        <f>IF($H189=Table5[[#Headers],[Industrial Gas Oven]],1,0)</f>
        <v>0</v>
      </c>
      <c r="BZ189" s="39"/>
    </row>
    <row r="190" spans="2:78" x14ac:dyDescent="0.25">
      <c r="B190">
        <v>466</v>
      </c>
      <c r="C190" t="s">
        <v>453</v>
      </c>
      <c r="D190" t="s">
        <v>588</v>
      </c>
      <c r="E190" t="s">
        <v>583</v>
      </c>
      <c r="H190" t="s">
        <v>513</v>
      </c>
      <c r="I190" t="s">
        <v>551</v>
      </c>
      <c r="J190" s="64">
        <v>13.474851805796717</v>
      </c>
      <c r="K190" s="64">
        <v>0</v>
      </c>
      <c r="L190" s="64">
        <v>0</v>
      </c>
      <c r="M190" s="64">
        <v>0</v>
      </c>
      <c r="N190" s="64">
        <v>0</v>
      </c>
      <c r="O190" s="64">
        <v>0</v>
      </c>
      <c r="P190" s="64">
        <v>0</v>
      </c>
      <c r="Q190" s="64">
        <v>0</v>
      </c>
      <c r="R190" s="64">
        <v>0</v>
      </c>
      <c r="S190" s="64">
        <v>0</v>
      </c>
      <c r="T190" s="64">
        <v>0</v>
      </c>
      <c r="U190" s="64">
        <v>0</v>
      </c>
      <c r="V190" s="64">
        <v>0</v>
      </c>
      <c r="W190" s="64">
        <v>1</v>
      </c>
      <c r="X190" s="64">
        <v>1</v>
      </c>
      <c r="Y190" s="64">
        <v>0</v>
      </c>
      <c r="Z190" s="64">
        <v>0</v>
      </c>
      <c r="AA190" s="64">
        <v>0</v>
      </c>
      <c r="AB190" s="64">
        <v>0</v>
      </c>
      <c r="AC190" s="64">
        <v>0</v>
      </c>
      <c r="AD190" s="64">
        <v>0</v>
      </c>
      <c r="AE190" s="64">
        <v>1</v>
      </c>
      <c r="AF190" s="64">
        <v>0</v>
      </c>
      <c r="AG190" s="64">
        <v>0</v>
      </c>
      <c r="AH190" s="64">
        <v>1</v>
      </c>
      <c r="AI190" s="64">
        <f>IF($H190=Table5[[#Headers],[Industrial Bio waste Boiler]],1,0)</f>
        <v>0</v>
      </c>
      <c r="AJ190" s="64">
        <f>IF($H190=Table5[[#Headers],[Industrial Bio waste CHP]],1,0)</f>
        <v>0</v>
      </c>
      <c r="AK190" s="64">
        <f>IF($H190=Table5[[#Headers],[Industrial Bio waste Furnace]],1,0)</f>
        <v>0</v>
      </c>
      <c r="AL190" s="64">
        <f>IF($H190=Table5[[#Headers],[Industrial Bio waste Cement/Lime Kiln]],1,0)</f>
        <v>0</v>
      </c>
      <c r="AM190" s="64">
        <f>IF($H190=Table5[[#Headers],[Industrial Bio waste Dryer]],1,0)</f>
        <v>0</v>
      </c>
      <c r="AN190" s="64">
        <f>IF($H190=Table5[[#Headers],[Industrial Bio waste Other Kiln]],1,0)</f>
        <v>0</v>
      </c>
      <c r="AO190" s="64">
        <f>IF($H190=Table5[[#Headers],[Industrial Bio waste Oven]],1,0)</f>
        <v>0</v>
      </c>
      <c r="AP190" s="64">
        <f>IF($H190=Table5[[#Headers],[Industrial Non-bio waste Boiler]],1,0)</f>
        <v>0</v>
      </c>
      <c r="AQ190" s="64">
        <f>IF($H190=Table5[[#Headers],[Industrial Non-bio waste CHP]],1,0)</f>
        <v>0</v>
      </c>
      <c r="AR190" s="64">
        <f>IF($H190=Table5[[#Headers],[Industrial Non-bio waste Furnace]],1,0)</f>
        <v>0</v>
      </c>
      <c r="AS190" s="64">
        <f>IF($H190=Table5[[#Headers],[Industrial Non-bio waste Cement/Lime Kiln]],1,0)</f>
        <v>0</v>
      </c>
      <c r="AT190" s="64">
        <f>IF($H190=Table5[[#Headers],[Industrial Non-bio waste Dryer]],1,0)</f>
        <v>0</v>
      </c>
      <c r="AU190" s="64">
        <f>IF($H190=Table5[[#Headers],[Industrial Non-bio waste Other Kiln]],1,0)</f>
        <v>0</v>
      </c>
      <c r="AV190" s="64">
        <f>IF($H190=Table5[[#Headers],[Industrial Non-bio waste Oven]],1,0)</f>
        <v>0</v>
      </c>
      <c r="AW190" s="64">
        <f>IF($H190=Table5[[#Headers],[Industrial Bio fuel Boiler]],1,0)</f>
        <v>0</v>
      </c>
      <c r="AX190" s="64">
        <f>IF($H190=Table5[[#Headers],[Industrial Bio fuel CHP]],1,0)</f>
        <v>0</v>
      </c>
      <c r="AY190" s="64">
        <f>IF($H190=Table5[[#Headers],[Industrial Bio fuel Furnace]],1,0)</f>
        <v>0</v>
      </c>
      <c r="AZ190" s="64">
        <f>IF($H190=Table5[[#Headers],[Industrial Bio fuel Cement/Lime Kiln]],1,0)</f>
        <v>0</v>
      </c>
      <c r="BA190" s="64">
        <f>IF($H190=Table5[[#Headers],[Industrial Bio fuel Dryer]],1,0)</f>
        <v>0</v>
      </c>
      <c r="BB190" s="64">
        <f>IF($H190=Table5[[#Headers],[Industrial Bio fuel Other Kiln]],1,0)</f>
        <v>0</v>
      </c>
      <c r="BC190" s="64">
        <f>IF($H190=Table5[[#Headers],[Industrial Bio fuel Oven]],1,0)</f>
        <v>0</v>
      </c>
      <c r="BD190" s="64">
        <f>IF($H190=Table5[[#Headers],[Industrial Solid Fuels Boiler]],1,0)</f>
        <v>0</v>
      </c>
      <c r="BE190" s="64">
        <f>IF($H190=Table5[[#Headers],[Industrial Solid Fuels CHP]],1,0)</f>
        <v>0</v>
      </c>
      <c r="BF190" s="64">
        <f>IF($H190=Table5[[#Headers],[Industrial Solid Fuels Furnace]],1,0)</f>
        <v>0</v>
      </c>
      <c r="BG190" s="64">
        <f>IF($H190=Table5[[#Headers],[Industrial Solid Fuels Cement/Lime Kiln]],1,0)</f>
        <v>0</v>
      </c>
      <c r="BH190" s="64">
        <f>IF($H190=Table5[[#Headers],[Industrial Solid Fuels Dryer]],1,0)</f>
        <v>0</v>
      </c>
      <c r="BI190" s="64">
        <f>IF($H190=Table5[[#Headers],[Industrial Solid Fuels Other Kiln]],1,0)</f>
        <v>0</v>
      </c>
      <c r="BJ190" s="64">
        <f>IF($H190=Table5[[#Headers],[Industrial Solid Fuels Oven]],1,0)</f>
        <v>0</v>
      </c>
      <c r="BK190" s="64">
        <f>IF($H190=Table5[[#Headers],[Industrial Oil Boiler]],1,0)</f>
        <v>0</v>
      </c>
      <c r="BL190" s="64">
        <f>IF($H190=Table5[[#Headers],[Industrial Oil CHP]],1,0)</f>
        <v>0</v>
      </c>
      <c r="BM190" s="64">
        <f>IF($H190=Table5[[#Headers],[Industrial Oil Furnace]],1,0)</f>
        <v>0</v>
      </c>
      <c r="BN190" s="64">
        <f>IF($H190=Table5[[#Headers],[Industrial Oil Cement/Lime Kiln]],1,0)</f>
        <v>0</v>
      </c>
      <c r="BO190" s="64">
        <f>IF($H190=Table5[[#Headers],[Industrial Oil Dryer]],1,0)</f>
        <v>0</v>
      </c>
      <c r="BP190" s="64">
        <f>IF($H190=Table5[[#Headers],[Industrial Oil Other Kiln]],1,0)</f>
        <v>0</v>
      </c>
      <c r="BQ190" s="64">
        <f>IF($H190=Table5[[#Headers],[Industrial Oil Oven]],1,0)</f>
        <v>0</v>
      </c>
      <c r="BR190" s="64">
        <f>IF($H190=Table5[[#Headers],[Industrial Gas Boiler]],1,0)</f>
        <v>0</v>
      </c>
      <c r="BS190" s="64">
        <f>IF($H190=Table5[[#Headers],[Industrial Gas CHP]],1,0)</f>
        <v>0</v>
      </c>
      <c r="BT190" s="64">
        <f>IF($H190=Table5[[#Headers],[Industrial Gas Furnace]],1,0)</f>
        <v>0</v>
      </c>
      <c r="BU190" s="64">
        <f>IF($H190=Table5[[#Headers],[Industrial Gas Cement/Lime Kiln]],1,0)</f>
        <v>0</v>
      </c>
      <c r="BV190" s="64">
        <f>IF($H190=Table5[[#Headers],[Industrial Gas Dryer]],1,0)</f>
        <v>0</v>
      </c>
      <c r="BW190" s="64">
        <f>IF($H190=Table5[[#Headers],[Industrial Gas Other Kiln]],1,0)</f>
        <v>0</v>
      </c>
      <c r="BX190" s="64">
        <f>IF($H190=Table5[[#Headers],[Industrial Gas Oven]],1,0)</f>
        <v>1</v>
      </c>
      <c r="BZ190" s="39"/>
    </row>
    <row r="191" spans="2:78" x14ac:dyDescent="0.25">
      <c r="B191">
        <v>467</v>
      </c>
      <c r="C191" t="s">
        <v>453</v>
      </c>
      <c r="D191" t="s">
        <v>588</v>
      </c>
      <c r="E191" t="s">
        <v>583</v>
      </c>
      <c r="H191" t="s">
        <v>504</v>
      </c>
      <c r="I191" t="s">
        <v>551</v>
      </c>
      <c r="J191" s="64">
        <v>13.474851805796717</v>
      </c>
      <c r="K191" s="64">
        <v>0</v>
      </c>
      <c r="L191" s="64">
        <v>0</v>
      </c>
      <c r="M191" s="64">
        <v>0</v>
      </c>
      <c r="N191" s="64">
        <v>0</v>
      </c>
      <c r="O191" s="64">
        <v>0</v>
      </c>
      <c r="P191" s="64">
        <v>0</v>
      </c>
      <c r="Q191" s="64">
        <v>0</v>
      </c>
      <c r="R191" s="64">
        <v>0</v>
      </c>
      <c r="S191" s="64">
        <v>0</v>
      </c>
      <c r="T191" s="64">
        <v>0</v>
      </c>
      <c r="U191" s="64">
        <v>0</v>
      </c>
      <c r="V191" s="64">
        <v>0</v>
      </c>
      <c r="W191" s="64">
        <v>0</v>
      </c>
      <c r="X191" s="64">
        <v>0</v>
      </c>
      <c r="Y191" s="64">
        <v>0</v>
      </c>
      <c r="Z191" s="64">
        <v>0</v>
      </c>
      <c r="AA191" s="64">
        <v>1</v>
      </c>
      <c r="AB191" s="64">
        <v>1</v>
      </c>
      <c r="AC191" s="64">
        <v>0</v>
      </c>
      <c r="AD191" s="64">
        <v>0</v>
      </c>
      <c r="AE191" s="64">
        <v>0</v>
      </c>
      <c r="AF191" s="64">
        <v>0</v>
      </c>
      <c r="AG191" s="64">
        <v>1</v>
      </c>
      <c r="AH191" s="64">
        <v>1</v>
      </c>
      <c r="AI191" s="64">
        <f>IF($H191=Table5[[#Headers],[Industrial Bio waste Boiler]],1,0)</f>
        <v>0</v>
      </c>
      <c r="AJ191" s="64">
        <f>IF($H191=Table5[[#Headers],[Industrial Bio waste CHP]],1,0)</f>
        <v>0</v>
      </c>
      <c r="AK191" s="64">
        <f>IF($H191=Table5[[#Headers],[Industrial Bio waste Furnace]],1,0)</f>
        <v>0</v>
      </c>
      <c r="AL191" s="64">
        <f>IF($H191=Table5[[#Headers],[Industrial Bio waste Cement/Lime Kiln]],1,0)</f>
        <v>0</v>
      </c>
      <c r="AM191" s="64">
        <f>IF($H191=Table5[[#Headers],[Industrial Bio waste Dryer]],1,0)</f>
        <v>0</v>
      </c>
      <c r="AN191" s="64">
        <f>IF($H191=Table5[[#Headers],[Industrial Bio waste Other Kiln]],1,0)</f>
        <v>0</v>
      </c>
      <c r="AO191" s="64">
        <f>IF($H191=Table5[[#Headers],[Industrial Bio waste Oven]],1,0)</f>
        <v>0</v>
      </c>
      <c r="AP191" s="64">
        <f>IF($H191=Table5[[#Headers],[Industrial Non-bio waste Boiler]],1,0)</f>
        <v>0</v>
      </c>
      <c r="AQ191" s="64">
        <f>IF($H191=Table5[[#Headers],[Industrial Non-bio waste CHP]],1,0)</f>
        <v>0</v>
      </c>
      <c r="AR191" s="64">
        <f>IF($H191=Table5[[#Headers],[Industrial Non-bio waste Furnace]],1,0)</f>
        <v>0</v>
      </c>
      <c r="AS191" s="64">
        <f>IF($H191=Table5[[#Headers],[Industrial Non-bio waste Cement/Lime Kiln]],1,0)</f>
        <v>0</v>
      </c>
      <c r="AT191" s="64">
        <f>IF($H191=Table5[[#Headers],[Industrial Non-bio waste Dryer]],1,0)</f>
        <v>0</v>
      </c>
      <c r="AU191" s="64">
        <f>IF($H191=Table5[[#Headers],[Industrial Non-bio waste Other Kiln]],1,0)</f>
        <v>0</v>
      </c>
      <c r="AV191" s="64">
        <f>IF($H191=Table5[[#Headers],[Industrial Non-bio waste Oven]],1,0)</f>
        <v>0</v>
      </c>
      <c r="AW191" s="64">
        <f>IF($H191=Table5[[#Headers],[Industrial Bio fuel Boiler]],1,0)</f>
        <v>0</v>
      </c>
      <c r="AX191" s="64">
        <f>IF($H191=Table5[[#Headers],[Industrial Bio fuel CHP]],1,0)</f>
        <v>0</v>
      </c>
      <c r="AY191" s="64">
        <f>IF($H191=Table5[[#Headers],[Industrial Bio fuel Furnace]],1,0)</f>
        <v>0</v>
      </c>
      <c r="AZ191" s="64">
        <f>IF($H191=Table5[[#Headers],[Industrial Bio fuel Cement/Lime Kiln]],1,0)</f>
        <v>0</v>
      </c>
      <c r="BA191" s="64">
        <f>IF($H191=Table5[[#Headers],[Industrial Bio fuel Dryer]],1,0)</f>
        <v>0</v>
      </c>
      <c r="BB191" s="64">
        <f>IF($H191=Table5[[#Headers],[Industrial Bio fuel Other Kiln]],1,0)</f>
        <v>0</v>
      </c>
      <c r="BC191" s="64">
        <f>IF($H191=Table5[[#Headers],[Industrial Bio fuel Oven]],1,0)</f>
        <v>0</v>
      </c>
      <c r="BD191" s="64">
        <f>IF($H191=Table5[[#Headers],[Industrial Solid Fuels Boiler]],1,0)</f>
        <v>0</v>
      </c>
      <c r="BE191" s="64">
        <f>IF($H191=Table5[[#Headers],[Industrial Solid Fuels CHP]],1,0)</f>
        <v>0</v>
      </c>
      <c r="BF191" s="64">
        <f>IF($H191=Table5[[#Headers],[Industrial Solid Fuels Furnace]],1,0)</f>
        <v>0</v>
      </c>
      <c r="BG191" s="64">
        <f>IF($H191=Table5[[#Headers],[Industrial Solid Fuels Cement/Lime Kiln]],1,0)</f>
        <v>0</v>
      </c>
      <c r="BH191" s="64">
        <f>IF($H191=Table5[[#Headers],[Industrial Solid Fuels Dryer]],1,0)</f>
        <v>0</v>
      </c>
      <c r="BI191" s="64">
        <f>IF($H191=Table5[[#Headers],[Industrial Solid Fuels Other Kiln]],1,0)</f>
        <v>0</v>
      </c>
      <c r="BJ191" s="64">
        <f>IF($H191=Table5[[#Headers],[Industrial Solid Fuels Oven]],1,0)</f>
        <v>0</v>
      </c>
      <c r="BK191" s="64">
        <f>IF($H191=Table5[[#Headers],[Industrial Oil Boiler]],1,0)</f>
        <v>0</v>
      </c>
      <c r="BL191" s="64">
        <f>IF($H191=Table5[[#Headers],[Industrial Oil CHP]],1,0)</f>
        <v>0</v>
      </c>
      <c r="BM191" s="64">
        <f>IF($H191=Table5[[#Headers],[Industrial Oil Furnace]],1,0)</f>
        <v>0</v>
      </c>
      <c r="BN191" s="64">
        <f>IF($H191=Table5[[#Headers],[Industrial Oil Cement/Lime Kiln]],1,0)</f>
        <v>0</v>
      </c>
      <c r="BO191" s="64">
        <f>IF($H191=Table5[[#Headers],[Industrial Oil Dryer]],1,0)</f>
        <v>0</v>
      </c>
      <c r="BP191" s="64">
        <f>IF($H191=Table5[[#Headers],[Industrial Oil Other Kiln]],1,0)</f>
        <v>0</v>
      </c>
      <c r="BQ191" s="64">
        <f>IF($H191=Table5[[#Headers],[Industrial Oil Oven]],1,0)</f>
        <v>0</v>
      </c>
      <c r="BR191" s="64">
        <f>IF($H191=Table5[[#Headers],[Industrial Gas Boiler]],1,0)</f>
        <v>0</v>
      </c>
      <c r="BS191" s="64">
        <f>IF($H191=Table5[[#Headers],[Industrial Gas CHP]],1,0)</f>
        <v>0</v>
      </c>
      <c r="BT191" s="64">
        <f>IF($H191=Table5[[#Headers],[Industrial Gas Furnace]],1,0)</f>
        <v>0</v>
      </c>
      <c r="BU191" s="64">
        <f>IF($H191=Table5[[#Headers],[Industrial Gas Cement/Lime Kiln]],1,0)</f>
        <v>0</v>
      </c>
      <c r="BV191" s="64">
        <f>IF($H191=Table5[[#Headers],[Industrial Gas Dryer]],1,0)</f>
        <v>1</v>
      </c>
      <c r="BW191" s="64">
        <f>IF($H191=Table5[[#Headers],[Industrial Gas Other Kiln]],1,0)</f>
        <v>0</v>
      </c>
      <c r="BX191" s="64">
        <f>IF($H191=Table5[[#Headers],[Industrial Gas Oven]],1,0)</f>
        <v>0</v>
      </c>
      <c r="BZ191" s="39"/>
    </row>
    <row r="192" spans="2:78" x14ac:dyDescent="0.25">
      <c r="B192">
        <v>468</v>
      </c>
      <c r="C192" t="s">
        <v>453</v>
      </c>
      <c r="D192" t="s">
        <v>589</v>
      </c>
      <c r="E192" t="s">
        <v>583</v>
      </c>
      <c r="H192" t="s">
        <v>500</v>
      </c>
      <c r="I192" t="s">
        <v>551</v>
      </c>
      <c r="J192" s="64">
        <v>1.6487741424501552</v>
      </c>
      <c r="K192" s="64">
        <v>1</v>
      </c>
      <c r="L192" s="64">
        <v>1</v>
      </c>
      <c r="M192" s="64">
        <v>0</v>
      </c>
      <c r="N192" s="64">
        <v>0</v>
      </c>
      <c r="O192" s="64">
        <v>0</v>
      </c>
      <c r="P192" s="64">
        <v>0</v>
      </c>
      <c r="Q192" s="64">
        <v>0</v>
      </c>
      <c r="R192" s="64">
        <v>0</v>
      </c>
      <c r="S192" s="64">
        <v>0</v>
      </c>
      <c r="T192" s="64">
        <v>0</v>
      </c>
      <c r="U192" s="64">
        <v>0</v>
      </c>
      <c r="V192" s="64">
        <v>0</v>
      </c>
      <c r="W192" s="64">
        <v>0</v>
      </c>
      <c r="X192" s="64">
        <v>0</v>
      </c>
      <c r="Y192" s="64">
        <v>0</v>
      </c>
      <c r="Z192" s="64">
        <v>0</v>
      </c>
      <c r="AA192" s="64">
        <v>0</v>
      </c>
      <c r="AB192" s="64">
        <v>0</v>
      </c>
      <c r="AC192" s="64">
        <v>0</v>
      </c>
      <c r="AD192" s="64">
        <v>0</v>
      </c>
      <c r="AE192" s="64">
        <v>0</v>
      </c>
      <c r="AF192" s="64">
        <v>0</v>
      </c>
      <c r="AG192" s="64">
        <v>0</v>
      </c>
      <c r="AH192" s="64">
        <v>1</v>
      </c>
      <c r="AI192" s="64">
        <f>IF($H192=Table5[[#Headers],[Industrial Bio waste Boiler]],1,0)</f>
        <v>0</v>
      </c>
      <c r="AJ192" s="64">
        <f>IF($H192=Table5[[#Headers],[Industrial Bio waste CHP]],1,0)</f>
        <v>0</v>
      </c>
      <c r="AK192" s="64">
        <f>IF($H192=Table5[[#Headers],[Industrial Bio waste Furnace]],1,0)</f>
        <v>0</v>
      </c>
      <c r="AL192" s="64">
        <f>IF($H192=Table5[[#Headers],[Industrial Bio waste Cement/Lime Kiln]],1,0)</f>
        <v>0</v>
      </c>
      <c r="AM192" s="64">
        <f>IF($H192=Table5[[#Headers],[Industrial Bio waste Dryer]],1,0)</f>
        <v>0</v>
      </c>
      <c r="AN192" s="64">
        <f>IF($H192=Table5[[#Headers],[Industrial Bio waste Other Kiln]],1,0)</f>
        <v>0</v>
      </c>
      <c r="AO192" s="64">
        <f>IF($H192=Table5[[#Headers],[Industrial Bio waste Oven]],1,0)</f>
        <v>0</v>
      </c>
      <c r="AP192" s="64">
        <f>IF($H192=Table5[[#Headers],[Industrial Non-bio waste Boiler]],1,0)</f>
        <v>0</v>
      </c>
      <c r="AQ192" s="64">
        <f>IF($H192=Table5[[#Headers],[Industrial Non-bio waste CHP]],1,0)</f>
        <v>0</v>
      </c>
      <c r="AR192" s="64">
        <f>IF($H192=Table5[[#Headers],[Industrial Non-bio waste Furnace]],1,0)</f>
        <v>0</v>
      </c>
      <c r="AS192" s="64">
        <f>IF($H192=Table5[[#Headers],[Industrial Non-bio waste Cement/Lime Kiln]],1,0)</f>
        <v>0</v>
      </c>
      <c r="AT192" s="64">
        <f>IF($H192=Table5[[#Headers],[Industrial Non-bio waste Dryer]],1,0)</f>
        <v>0</v>
      </c>
      <c r="AU192" s="64">
        <f>IF($H192=Table5[[#Headers],[Industrial Non-bio waste Other Kiln]],1,0)</f>
        <v>0</v>
      </c>
      <c r="AV192" s="64">
        <f>IF($H192=Table5[[#Headers],[Industrial Non-bio waste Oven]],1,0)</f>
        <v>0</v>
      </c>
      <c r="AW192" s="64">
        <f>IF($H192=Table5[[#Headers],[Industrial Bio fuel Boiler]],1,0)</f>
        <v>0</v>
      </c>
      <c r="AX192" s="64">
        <f>IF($H192=Table5[[#Headers],[Industrial Bio fuel CHP]],1,0)</f>
        <v>0</v>
      </c>
      <c r="AY192" s="64">
        <f>IF($H192=Table5[[#Headers],[Industrial Bio fuel Furnace]],1,0)</f>
        <v>0</v>
      </c>
      <c r="AZ192" s="64">
        <f>IF($H192=Table5[[#Headers],[Industrial Bio fuel Cement/Lime Kiln]],1,0)</f>
        <v>0</v>
      </c>
      <c r="BA192" s="64">
        <f>IF($H192=Table5[[#Headers],[Industrial Bio fuel Dryer]],1,0)</f>
        <v>0</v>
      </c>
      <c r="BB192" s="64">
        <f>IF($H192=Table5[[#Headers],[Industrial Bio fuel Other Kiln]],1,0)</f>
        <v>0</v>
      </c>
      <c r="BC192" s="64">
        <f>IF($H192=Table5[[#Headers],[Industrial Bio fuel Oven]],1,0)</f>
        <v>0</v>
      </c>
      <c r="BD192" s="64">
        <f>IF($H192=Table5[[#Headers],[Industrial Solid Fuels Boiler]],1,0)</f>
        <v>0</v>
      </c>
      <c r="BE192" s="64">
        <f>IF($H192=Table5[[#Headers],[Industrial Solid Fuels CHP]],1,0)</f>
        <v>0</v>
      </c>
      <c r="BF192" s="64">
        <f>IF($H192=Table5[[#Headers],[Industrial Solid Fuels Furnace]],1,0)</f>
        <v>0</v>
      </c>
      <c r="BG192" s="64">
        <f>IF($H192=Table5[[#Headers],[Industrial Solid Fuels Cement/Lime Kiln]],1,0)</f>
        <v>0</v>
      </c>
      <c r="BH192" s="64">
        <f>IF($H192=Table5[[#Headers],[Industrial Solid Fuels Dryer]],1,0)</f>
        <v>0</v>
      </c>
      <c r="BI192" s="64">
        <f>IF($H192=Table5[[#Headers],[Industrial Solid Fuels Other Kiln]],1,0)</f>
        <v>0</v>
      </c>
      <c r="BJ192" s="64">
        <f>IF($H192=Table5[[#Headers],[Industrial Solid Fuels Oven]],1,0)</f>
        <v>0</v>
      </c>
      <c r="BK192" s="64">
        <f>IF($H192=Table5[[#Headers],[Industrial Oil Boiler]],1,0)</f>
        <v>0</v>
      </c>
      <c r="BL192" s="64">
        <f>IF($H192=Table5[[#Headers],[Industrial Oil CHP]],1,0)</f>
        <v>0</v>
      </c>
      <c r="BM192" s="64">
        <f>IF($H192=Table5[[#Headers],[Industrial Oil Furnace]],1,0)</f>
        <v>0</v>
      </c>
      <c r="BN192" s="64">
        <f>IF($H192=Table5[[#Headers],[Industrial Oil Cement/Lime Kiln]],1,0)</f>
        <v>0</v>
      </c>
      <c r="BO192" s="64">
        <f>IF($H192=Table5[[#Headers],[Industrial Oil Dryer]],1,0)</f>
        <v>0</v>
      </c>
      <c r="BP192" s="64">
        <f>IF($H192=Table5[[#Headers],[Industrial Oil Other Kiln]],1,0)</f>
        <v>0</v>
      </c>
      <c r="BQ192" s="64">
        <f>IF($H192=Table5[[#Headers],[Industrial Oil Oven]],1,0)</f>
        <v>0</v>
      </c>
      <c r="BR192" s="64">
        <f>IF($H192=Table5[[#Headers],[Industrial Gas Boiler]],1,0)</f>
        <v>0</v>
      </c>
      <c r="BS192" s="64">
        <f>IF($H192=Table5[[#Headers],[Industrial Gas CHP]],1,0)</f>
        <v>0</v>
      </c>
      <c r="BT192" s="64">
        <f>IF($H192=Table5[[#Headers],[Industrial Gas Furnace]],1,0)</f>
        <v>0</v>
      </c>
      <c r="BU192" s="64">
        <f>IF($H192=Table5[[#Headers],[Industrial Gas Cement/Lime Kiln]],1,0)</f>
        <v>1</v>
      </c>
      <c r="BV192" s="64">
        <f>IF($H192=Table5[[#Headers],[Industrial Gas Dryer]],1,0)</f>
        <v>0</v>
      </c>
      <c r="BW192" s="64">
        <f>IF($H192=Table5[[#Headers],[Industrial Gas Other Kiln]],1,0)</f>
        <v>0</v>
      </c>
      <c r="BX192" s="64">
        <f>IF($H192=Table5[[#Headers],[Industrial Gas Oven]],1,0)</f>
        <v>0</v>
      </c>
      <c r="BZ192" s="39"/>
    </row>
    <row r="193" spans="2:78" x14ac:dyDescent="0.25">
      <c r="B193">
        <v>469</v>
      </c>
      <c r="C193" t="s">
        <v>453</v>
      </c>
      <c r="D193" t="s">
        <v>589</v>
      </c>
      <c r="E193" t="s">
        <v>583</v>
      </c>
      <c r="H193" t="s">
        <v>510</v>
      </c>
      <c r="I193" t="s">
        <v>551</v>
      </c>
      <c r="J193" s="64">
        <v>1.6487741424501552</v>
      </c>
      <c r="K193" s="64">
        <v>0</v>
      </c>
      <c r="L193" s="64">
        <v>0</v>
      </c>
      <c r="M193" s="64">
        <v>1</v>
      </c>
      <c r="N193" s="64">
        <v>1</v>
      </c>
      <c r="O193" s="64">
        <v>0</v>
      </c>
      <c r="P193" s="64">
        <v>0</v>
      </c>
      <c r="Q193" s="64">
        <v>0</v>
      </c>
      <c r="R193" s="64">
        <v>0</v>
      </c>
      <c r="S193" s="64">
        <v>0</v>
      </c>
      <c r="T193" s="64">
        <v>0</v>
      </c>
      <c r="U193" s="64">
        <v>0</v>
      </c>
      <c r="V193" s="64">
        <v>0</v>
      </c>
      <c r="W193" s="64">
        <v>0</v>
      </c>
      <c r="X193" s="64">
        <v>0</v>
      </c>
      <c r="Y193" s="64">
        <v>0</v>
      </c>
      <c r="Z193" s="64">
        <v>0</v>
      </c>
      <c r="AA193" s="64">
        <v>0</v>
      </c>
      <c r="AB193" s="64">
        <v>0</v>
      </c>
      <c r="AC193" s="64">
        <v>0</v>
      </c>
      <c r="AD193" s="64">
        <v>0</v>
      </c>
      <c r="AE193" s="64">
        <v>0</v>
      </c>
      <c r="AF193" s="64">
        <v>0</v>
      </c>
      <c r="AG193" s="64">
        <v>0</v>
      </c>
      <c r="AH193" s="64">
        <v>1</v>
      </c>
      <c r="AI193" s="64">
        <f>IF($H193=Table5[[#Headers],[Industrial Bio waste Boiler]],1,0)</f>
        <v>0</v>
      </c>
      <c r="AJ193" s="64">
        <f>IF($H193=Table5[[#Headers],[Industrial Bio waste CHP]],1,0)</f>
        <v>0</v>
      </c>
      <c r="AK193" s="64">
        <f>IF($H193=Table5[[#Headers],[Industrial Bio waste Furnace]],1,0)</f>
        <v>0</v>
      </c>
      <c r="AL193" s="64">
        <f>IF($H193=Table5[[#Headers],[Industrial Bio waste Cement/Lime Kiln]],1,0)</f>
        <v>0</v>
      </c>
      <c r="AM193" s="64">
        <f>IF($H193=Table5[[#Headers],[Industrial Bio waste Dryer]],1,0)</f>
        <v>0</v>
      </c>
      <c r="AN193" s="64">
        <f>IF($H193=Table5[[#Headers],[Industrial Bio waste Other Kiln]],1,0)</f>
        <v>0</v>
      </c>
      <c r="AO193" s="64">
        <f>IF($H193=Table5[[#Headers],[Industrial Bio waste Oven]],1,0)</f>
        <v>0</v>
      </c>
      <c r="AP193" s="64">
        <f>IF($H193=Table5[[#Headers],[Industrial Non-bio waste Boiler]],1,0)</f>
        <v>0</v>
      </c>
      <c r="AQ193" s="64">
        <f>IF($H193=Table5[[#Headers],[Industrial Non-bio waste CHP]],1,0)</f>
        <v>0</v>
      </c>
      <c r="AR193" s="64">
        <f>IF($H193=Table5[[#Headers],[Industrial Non-bio waste Furnace]],1,0)</f>
        <v>0</v>
      </c>
      <c r="AS193" s="64">
        <f>IF($H193=Table5[[#Headers],[Industrial Non-bio waste Cement/Lime Kiln]],1,0)</f>
        <v>0</v>
      </c>
      <c r="AT193" s="64">
        <f>IF($H193=Table5[[#Headers],[Industrial Non-bio waste Dryer]],1,0)</f>
        <v>0</v>
      </c>
      <c r="AU193" s="64">
        <f>IF($H193=Table5[[#Headers],[Industrial Non-bio waste Other Kiln]],1,0)</f>
        <v>0</v>
      </c>
      <c r="AV193" s="64">
        <f>IF($H193=Table5[[#Headers],[Industrial Non-bio waste Oven]],1,0)</f>
        <v>0</v>
      </c>
      <c r="AW193" s="64">
        <f>IF($H193=Table5[[#Headers],[Industrial Bio fuel Boiler]],1,0)</f>
        <v>0</v>
      </c>
      <c r="AX193" s="64">
        <f>IF($H193=Table5[[#Headers],[Industrial Bio fuel CHP]],1,0)</f>
        <v>0</v>
      </c>
      <c r="AY193" s="64">
        <f>IF($H193=Table5[[#Headers],[Industrial Bio fuel Furnace]],1,0)</f>
        <v>0</v>
      </c>
      <c r="AZ193" s="64">
        <f>IF($H193=Table5[[#Headers],[Industrial Bio fuel Cement/Lime Kiln]],1,0)</f>
        <v>0</v>
      </c>
      <c r="BA193" s="64">
        <f>IF($H193=Table5[[#Headers],[Industrial Bio fuel Dryer]],1,0)</f>
        <v>0</v>
      </c>
      <c r="BB193" s="64">
        <f>IF($H193=Table5[[#Headers],[Industrial Bio fuel Other Kiln]],1,0)</f>
        <v>0</v>
      </c>
      <c r="BC193" s="64">
        <f>IF($H193=Table5[[#Headers],[Industrial Bio fuel Oven]],1,0)</f>
        <v>0</v>
      </c>
      <c r="BD193" s="64">
        <f>IF($H193=Table5[[#Headers],[Industrial Solid Fuels Boiler]],1,0)</f>
        <v>0</v>
      </c>
      <c r="BE193" s="64">
        <f>IF($H193=Table5[[#Headers],[Industrial Solid Fuels CHP]],1,0)</f>
        <v>0</v>
      </c>
      <c r="BF193" s="64">
        <f>IF($H193=Table5[[#Headers],[Industrial Solid Fuels Furnace]],1,0)</f>
        <v>0</v>
      </c>
      <c r="BG193" s="64">
        <f>IF($H193=Table5[[#Headers],[Industrial Solid Fuels Cement/Lime Kiln]],1,0)</f>
        <v>0</v>
      </c>
      <c r="BH193" s="64">
        <f>IF($H193=Table5[[#Headers],[Industrial Solid Fuels Dryer]],1,0)</f>
        <v>0</v>
      </c>
      <c r="BI193" s="64">
        <f>IF($H193=Table5[[#Headers],[Industrial Solid Fuels Other Kiln]],1,0)</f>
        <v>0</v>
      </c>
      <c r="BJ193" s="64">
        <f>IF($H193=Table5[[#Headers],[Industrial Solid Fuels Oven]],1,0)</f>
        <v>0</v>
      </c>
      <c r="BK193" s="64">
        <f>IF($H193=Table5[[#Headers],[Industrial Oil Boiler]],1,0)</f>
        <v>0</v>
      </c>
      <c r="BL193" s="64">
        <f>IF($H193=Table5[[#Headers],[Industrial Oil CHP]],1,0)</f>
        <v>0</v>
      </c>
      <c r="BM193" s="64">
        <f>IF($H193=Table5[[#Headers],[Industrial Oil Furnace]],1,0)</f>
        <v>0</v>
      </c>
      <c r="BN193" s="64">
        <f>IF($H193=Table5[[#Headers],[Industrial Oil Cement/Lime Kiln]],1,0)</f>
        <v>0</v>
      </c>
      <c r="BO193" s="64">
        <f>IF($H193=Table5[[#Headers],[Industrial Oil Dryer]],1,0)</f>
        <v>0</v>
      </c>
      <c r="BP193" s="64">
        <f>IF($H193=Table5[[#Headers],[Industrial Oil Other Kiln]],1,0)</f>
        <v>0</v>
      </c>
      <c r="BQ193" s="64">
        <f>IF($H193=Table5[[#Headers],[Industrial Oil Oven]],1,0)</f>
        <v>0</v>
      </c>
      <c r="BR193" s="64">
        <f>IF($H193=Table5[[#Headers],[Industrial Gas Boiler]],1,0)</f>
        <v>0</v>
      </c>
      <c r="BS193" s="64">
        <f>IF($H193=Table5[[#Headers],[Industrial Gas CHP]],1,0)</f>
        <v>0</v>
      </c>
      <c r="BT193" s="64">
        <f>IF($H193=Table5[[#Headers],[Industrial Gas Furnace]],1,0)</f>
        <v>0</v>
      </c>
      <c r="BU193" s="64">
        <f>IF($H193=Table5[[#Headers],[Industrial Gas Cement/Lime Kiln]],1,0)</f>
        <v>0</v>
      </c>
      <c r="BV193" s="64">
        <f>IF($H193=Table5[[#Headers],[Industrial Gas Dryer]],1,0)</f>
        <v>0</v>
      </c>
      <c r="BW193" s="64">
        <f>IF($H193=Table5[[#Headers],[Industrial Gas Other Kiln]],1,0)</f>
        <v>1</v>
      </c>
      <c r="BX193" s="64">
        <f>IF($H193=Table5[[#Headers],[Industrial Gas Oven]],1,0)</f>
        <v>0</v>
      </c>
      <c r="BZ193" s="39"/>
    </row>
    <row r="194" spans="2:78" x14ac:dyDescent="0.25">
      <c r="B194">
        <v>470</v>
      </c>
      <c r="C194" t="s">
        <v>453</v>
      </c>
      <c r="D194" t="s">
        <v>589</v>
      </c>
      <c r="E194" t="s">
        <v>583</v>
      </c>
      <c r="H194" t="s">
        <v>506</v>
      </c>
      <c r="I194" t="s">
        <v>551</v>
      </c>
      <c r="J194" s="64">
        <v>1.6487741424501552</v>
      </c>
      <c r="K194" s="64">
        <v>0</v>
      </c>
      <c r="L194" s="64">
        <v>0</v>
      </c>
      <c r="M194" s="64">
        <v>0</v>
      </c>
      <c r="N194" s="64">
        <v>0</v>
      </c>
      <c r="O194" s="64">
        <v>0</v>
      </c>
      <c r="P194" s="64">
        <v>0</v>
      </c>
      <c r="Q194" s="64">
        <v>0</v>
      </c>
      <c r="R194" s="64">
        <v>0</v>
      </c>
      <c r="S194" s="64">
        <v>0</v>
      </c>
      <c r="T194" s="64">
        <v>0</v>
      </c>
      <c r="U194" s="64">
        <v>0</v>
      </c>
      <c r="V194" s="64">
        <v>0</v>
      </c>
      <c r="W194" s="64">
        <v>0</v>
      </c>
      <c r="X194" s="64">
        <v>0</v>
      </c>
      <c r="Y194" s="64">
        <v>1</v>
      </c>
      <c r="Z194" s="64">
        <v>0</v>
      </c>
      <c r="AA194" s="64">
        <v>0</v>
      </c>
      <c r="AB194" s="64">
        <v>0</v>
      </c>
      <c r="AC194" s="64">
        <v>0</v>
      </c>
      <c r="AD194" s="64">
        <v>0</v>
      </c>
      <c r="AE194" s="64">
        <v>0</v>
      </c>
      <c r="AF194" s="64">
        <v>1</v>
      </c>
      <c r="AG194" s="64">
        <v>0</v>
      </c>
      <c r="AH194" s="64">
        <v>1</v>
      </c>
      <c r="AI194" s="64">
        <f>IF($H194=Table5[[#Headers],[Industrial Bio waste Boiler]],1,0)</f>
        <v>0</v>
      </c>
      <c r="AJ194" s="64">
        <f>IF($H194=Table5[[#Headers],[Industrial Bio waste CHP]],1,0)</f>
        <v>0</v>
      </c>
      <c r="AK194" s="64">
        <f>IF($H194=Table5[[#Headers],[Industrial Bio waste Furnace]],1,0)</f>
        <v>0</v>
      </c>
      <c r="AL194" s="64">
        <f>IF($H194=Table5[[#Headers],[Industrial Bio waste Cement/Lime Kiln]],1,0)</f>
        <v>0</v>
      </c>
      <c r="AM194" s="64">
        <f>IF($H194=Table5[[#Headers],[Industrial Bio waste Dryer]],1,0)</f>
        <v>0</v>
      </c>
      <c r="AN194" s="64">
        <f>IF($H194=Table5[[#Headers],[Industrial Bio waste Other Kiln]],1,0)</f>
        <v>0</v>
      </c>
      <c r="AO194" s="64">
        <f>IF($H194=Table5[[#Headers],[Industrial Bio waste Oven]],1,0)</f>
        <v>0</v>
      </c>
      <c r="AP194" s="64">
        <f>IF($H194=Table5[[#Headers],[Industrial Non-bio waste Boiler]],1,0)</f>
        <v>0</v>
      </c>
      <c r="AQ194" s="64">
        <f>IF($H194=Table5[[#Headers],[Industrial Non-bio waste CHP]],1,0)</f>
        <v>0</v>
      </c>
      <c r="AR194" s="64">
        <f>IF($H194=Table5[[#Headers],[Industrial Non-bio waste Furnace]],1,0)</f>
        <v>0</v>
      </c>
      <c r="AS194" s="64">
        <f>IF($H194=Table5[[#Headers],[Industrial Non-bio waste Cement/Lime Kiln]],1,0)</f>
        <v>0</v>
      </c>
      <c r="AT194" s="64">
        <f>IF($H194=Table5[[#Headers],[Industrial Non-bio waste Dryer]],1,0)</f>
        <v>0</v>
      </c>
      <c r="AU194" s="64">
        <f>IF($H194=Table5[[#Headers],[Industrial Non-bio waste Other Kiln]],1,0)</f>
        <v>0</v>
      </c>
      <c r="AV194" s="64">
        <f>IF($H194=Table5[[#Headers],[Industrial Non-bio waste Oven]],1,0)</f>
        <v>0</v>
      </c>
      <c r="AW194" s="64">
        <f>IF($H194=Table5[[#Headers],[Industrial Bio fuel Boiler]],1,0)</f>
        <v>0</v>
      </c>
      <c r="AX194" s="64">
        <f>IF($H194=Table5[[#Headers],[Industrial Bio fuel CHP]],1,0)</f>
        <v>0</v>
      </c>
      <c r="AY194" s="64">
        <f>IF($H194=Table5[[#Headers],[Industrial Bio fuel Furnace]],1,0)</f>
        <v>0</v>
      </c>
      <c r="AZ194" s="64">
        <f>IF($H194=Table5[[#Headers],[Industrial Bio fuel Cement/Lime Kiln]],1,0)</f>
        <v>0</v>
      </c>
      <c r="BA194" s="64">
        <f>IF($H194=Table5[[#Headers],[Industrial Bio fuel Dryer]],1,0)</f>
        <v>0</v>
      </c>
      <c r="BB194" s="64">
        <f>IF($H194=Table5[[#Headers],[Industrial Bio fuel Other Kiln]],1,0)</f>
        <v>0</v>
      </c>
      <c r="BC194" s="64">
        <f>IF($H194=Table5[[#Headers],[Industrial Bio fuel Oven]],1,0)</f>
        <v>0</v>
      </c>
      <c r="BD194" s="64">
        <f>IF($H194=Table5[[#Headers],[Industrial Solid Fuels Boiler]],1,0)</f>
        <v>0</v>
      </c>
      <c r="BE194" s="64">
        <f>IF($H194=Table5[[#Headers],[Industrial Solid Fuels CHP]],1,0)</f>
        <v>0</v>
      </c>
      <c r="BF194" s="64">
        <f>IF($H194=Table5[[#Headers],[Industrial Solid Fuels Furnace]],1,0)</f>
        <v>0</v>
      </c>
      <c r="BG194" s="64">
        <f>IF($H194=Table5[[#Headers],[Industrial Solid Fuels Cement/Lime Kiln]],1,0)</f>
        <v>0</v>
      </c>
      <c r="BH194" s="64">
        <f>IF($H194=Table5[[#Headers],[Industrial Solid Fuels Dryer]],1,0)</f>
        <v>0</v>
      </c>
      <c r="BI194" s="64">
        <f>IF($H194=Table5[[#Headers],[Industrial Solid Fuels Other Kiln]],1,0)</f>
        <v>0</v>
      </c>
      <c r="BJ194" s="64">
        <f>IF($H194=Table5[[#Headers],[Industrial Solid Fuels Oven]],1,0)</f>
        <v>0</v>
      </c>
      <c r="BK194" s="64">
        <f>IF($H194=Table5[[#Headers],[Industrial Oil Boiler]],1,0)</f>
        <v>0</v>
      </c>
      <c r="BL194" s="64">
        <f>IF($H194=Table5[[#Headers],[Industrial Oil CHP]],1,0)</f>
        <v>0</v>
      </c>
      <c r="BM194" s="64">
        <f>IF($H194=Table5[[#Headers],[Industrial Oil Furnace]],1,0)</f>
        <v>0</v>
      </c>
      <c r="BN194" s="64">
        <f>IF($H194=Table5[[#Headers],[Industrial Oil Cement/Lime Kiln]],1,0)</f>
        <v>0</v>
      </c>
      <c r="BO194" s="64">
        <f>IF($H194=Table5[[#Headers],[Industrial Oil Dryer]],1,0)</f>
        <v>0</v>
      </c>
      <c r="BP194" s="64">
        <f>IF($H194=Table5[[#Headers],[Industrial Oil Other Kiln]],1,0)</f>
        <v>0</v>
      </c>
      <c r="BQ194" s="64">
        <f>IF($H194=Table5[[#Headers],[Industrial Oil Oven]],1,0)</f>
        <v>0</v>
      </c>
      <c r="BR194" s="64">
        <f>IF($H194=Table5[[#Headers],[Industrial Gas Boiler]],1,0)</f>
        <v>0</v>
      </c>
      <c r="BS194" s="64">
        <f>IF($H194=Table5[[#Headers],[Industrial Gas CHP]],1,0)</f>
        <v>0</v>
      </c>
      <c r="BT194" s="64">
        <f>IF($H194=Table5[[#Headers],[Industrial Gas Furnace]],1,0)</f>
        <v>1</v>
      </c>
      <c r="BU194" s="64">
        <f>IF($H194=Table5[[#Headers],[Industrial Gas Cement/Lime Kiln]],1,0)</f>
        <v>0</v>
      </c>
      <c r="BV194" s="64">
        <f>IF($H194=Table5[[#Headers],[Industrial Gas Dryer]],1,0)</f>
        <v>0</v>
      </c>
      <c r="BW194" s="64">
        <f>IF($H194=Table5[[#Headers],[Industrial Gas Other Kiln]],1,0)</f>
        <v>0</v>
      </c>
      <c r="BX194" s="64">
        <f>IF($H194=Table5[[#Headers],[Industrial Gas Oven]],1,0)</f>
        <v>0</v>
      </c>
      <c r="BZ194" s="39"/>
    </row>
    <row r="195" spans="2:78" x14ac:dyDescent="0.25">
      <c r="B195">
        <v>471</v>
      </c>
      <c r="C195" t="s">
        <v>453</v>
      </c>
      <c r="D195" t="s">
        <v>589</v>
      </c>
      <c r="E195" t="s">
        <v>583</v>
      </c>
      <c r="H195" t="s">
        <v>504</v>
      </c>
      <c r="I195" t="s">
        <v>551</v>
      </c>
      <c r="J195" s="64">
        <v>0</v>
      </c>
      <c r="K195" s="64">
        <v>0</v>
      </c>
      <c r="L195" s="64">
        <v>0</v>
      </c>
      <c r="M195" s="64">
        <v>0</v>
      </c>
      <c r="N195" s="64">
        <v>0</v>
      </c>
      <c r="O195" s="64">
        <v>0</v>
      </c>
      <c r="P195" s="64">
        <v>0</v>
      </c>
      <c r="Q195" s="64">
        <v>0</v>
      </c>
      <c r="R195" s="64">
        <v>0</v>
      </c>
      <c r="S195" s="64">
        <v>0</v>
      </c>
      <c r="T195" s="64">
        <v>0</v>
      </c>
      <c r="U195" s="64">
        <v>0</v>
      </c>
      <c r="V195" s="64">
        <v>0</v>
      </c>
      <c r="W195" s="64">
        <v>0</v>
      </c>
      <c r="X195" s="64">
        <v>0</v>
      </c>
      <c r="Y195" s="64">
        <v>0</v>
      </c>
      <c r="Z195" s="64">
        <v>0</v>
      </c>
      <c r="AA195" s="64">
        <v>1</v>
      </c>
      <c r="AB195" s="64">
        <v>1</v>
      </c>
      <c r="AC195" s="64">
        <v>0</v>
      </c>
      <c r="AD195" s="64">
        <v>0</v>
      </c>
      <c r="AE195" s="64">
        <v>0</v>
      </c>
      <c r="AF195" s="64">
        <v>0</v>
      </c>
      <c r="AG195" s="64">
        <v>1</v>
      </c>
      <c r="AH195" s="64">
        <v>1</v>
      </c>
      <c r="AI195" s="64">
        <f>IF($H195=Table5[[#Headers],[Industrial Bio waste Boiler]],1,0)</f>
        <v>0</v>
      </c>
      <c r="AJ195" s="64">
        <f>IF($H195=Table5[[#Headers],[Industrial Bio waste CHP]],1,0)</f>
        <v>0</v>
      </c>
      <c r="AK195" s="64">
        <f>IF($H195=Table5[[#Headers],[Industrial Bio waste Furnace]],1,0)</f>
        <v>0</v>
      </c>
      <c r="AL195" s="64">
        <f>IF($H195=Table5[[#Headers],[Industrial Bio waste Cement/Lime Kiln]],1,0)</f>
        <v>0</v>
      </c>
      <c r="AM195" s="64">
        <f>IF($H195=Table5[[#Headers],[Industrial Bio waste Dryer]],1,0)</f>
        <v>0</v>
      </c>
      <c r="AN195" s="64">
        <f>IF($H195=Table5[[#Headers],[Industrial Bio waste Other Kiln]],1,0)</f>
        <v>0</v>
      </c>
      <c r="AO195" s="64">
        <f>IF($H195=Table5[[#Headers],[Industrial Bio waste Oven]],1,0)</f>
        <v>0</v>
      </c>
      <c r="AP195" s="64">
        <f>IF($H195=Table5[[#Headers],[Industrial Non-bio waste Boiler]],1,0)</f>
        <v>0</v>
      </c>
      <c r="AQ195" s="64">
        <f>IF($H195=Table5[[#Headers],[Industrial Non-bio waste CHP]],1,0)</f>
        <v>0</v>
      </c>
      <c r="AR195" s="64">
        <f>IF($H195=Table5[[#Headers],[Industrial Non-bio waste Furnace]],1,0)</f>
        <v>0</v>
      </c>
      <c r="AS195" s="64">
        <f>IF($H195=Table5[[#Headers],[Industrial Non-bio waste Cement/Lime Kiln]],1,0)</f>
        <v>0</v>
      </c>
      <c r="AT195" s="64">
        <f>IF($H195=Table5[[#Headers],[Industrial Non-bio waste Dryer]],1,0)</f>
        <v>0</v>
      </c>
      <c r="AU195" s="64">
        <f>IF($H195=Table5[[#Headers],[Industrial Non-bio waste Other Kiln]],1,0)</f>
        <v>0</v>
      </c>
      <c r="AV195" s="64">
        <f>IF($H195=Table5[[#Headers],[Industrial Non-bio waste Oven]],1,0)</f>
        <v>0</v>
      </c>
      <c r="AW195" s="64">
        <f>IF($H195=Table5[[#Headers],[Industrial Bio fuel Boiler]],1,0)</f>
        <v>0</v>
      </c>
      <c r="AX195" s="64">
        <f>IF($H195=Table5[[#Headers],[Industrial Bio fuel CHP]],1,0)</f>
        <v>0</v>
      </c>
      <c r="AY195" s="64">
        <f>IF($H195=Table5[[#Headers],[Industrial Bio fuel Furnace]],1,0)</f>
        <v>0</v>
      </c>
      <c r="AZ195" s="64">
        <f>IF($H195=Table5[[#Headers],[Industrial Bio fuel Cement/Lime Kiln]],1,0)</f>
        <v>0</v>
      </c>
      <c r="BA195" s="64">
        <f>IF($H195=Table5[[#Headers],[Industrial Bio fuel Dryer]],1,0)</f>
        <v>0</v>
      </c>
      <c r="BB195" s="64">
        <f>IF($H195=Table5[[#Headers],[Industrial Bio fuel Other Kiln]],1,0)</f>
        <v>0</v>
      </c>
      <c r="BC195" s="64">
        <f>IF($H195=Table5[[#Headers],[Industrial Bio fuel Oven]],1,0)</f>
        <v>0</v>
      </c>
      <c r="BD195" s="64">
        <f>IF($H195=Table5[[#Headers],[Industrial Solid Fuels Boiler]],1,0)</f>
        <v>0</v>
      </c>
      <c r="BE195" s="64">
        <f>IF($H195=Table5[[#Headers],[Industrial Solid Fuels CHP]],1,0)</f>
        <v>0</v>
      </c>
      <c r="BF195" s="64">
        <f>IF($H195=Table5[[#Headers],[Industrial Solid Fuels Furnace]],1,0)</f>
        <v>0</v>
      </c>
      <c r="BG195" s="64">
        <f>IF($H195=Table5[[#Headers],[Industrial Solid Fuels Cement/Lime Kiln]],1,0)</f>
        <v>0</v>
      </c>
      <c r="BH195" s="64">
        <f>IF($H195=Table5[[#Headers],[Industrial Solid Fuels Dryer]],1,0)</f>
        <v>0</v>
      </c>
      <c r="BI195" s="64">
        <f>IF($H195=Table5[[#Headers],[Industrial Solid Fuels Other Kiln]],1,0)</f>
        <v>0</v>
      </c>
      <c r="BJ195" s="64">
        <f>IF($H195=Table5[[#Headers],[Industrial Solid Fuels Oven]],1,0)</f>
        <v>0</v>
      </c>
      <c r="BK195" s="64">
        <f>IF($H195=Table5[[#Headers],[Industrial Oil Boiler]],1,0)</f>
        <v>0</v>
      </c>
      <c r="BL195" s="64">
        <f>IF($H195=Table5[[#Headers],[Industrial Oil CHP]],1,0)</f>
        <v>0</v>
      </c>
      <c r="BM195" s="64">
        <f>IF($H195=Table5[[#Headers],[Industrial Oil Furnace]],1,0)</f>
        <v>0</v>
      </c>
      <c r="BN195" s="64">
        <f>IF($H195=Table5[[#Headers],[Industrial Oil Cement/Lime Kiln]],1,0)</f>
        <v>0</v>
      </c>
      <c r="BO195" s="64">
        <f>IF($H195=Table5[[#Headers],[Industrial Oil Dryer]],1,0)</f>
        <v>0</v>
      </c>
      <c r="BP195" s="64">
        <f>IF($H195=Table5[[#Headers],[Industrial Oil Other Kiln]],1,0)</f>
        <v>0</v>
      </c>
      <c r="BQ195" s="64">
        <f>IF($H195=Table5[[#Headers],[Industrial Oil Oven]],1,0)</f>
        <v>0</v>
      </c>
      <c r="BR195" s="64">
        <f>IF($H195=Table5[[#Headers],[Industrial Gas Boiler]],1,0)</f>
        <v>0</v>
      </c>
      <c r="BS195" s="64">
        <f>IF($H195=Table5[[#Headers],[Industrial Gas CHP]],1,0)</f>
        <v>0</v>
      </c>
      <c r="BT195" s="64">
        <f>IF($H195=Table5[[#Headers],[Industrial Gas Furnace]],1,0)</f>
        <v>0</v>
      </c>
      <c r="BU195" s="64">
        <f>IF($H195=Table5[[#Headers],[Industrial Gas Cement/Lime Kiln]],1,0)</f>
        <v>0</v>
      </c>
      <c r="BV195" s="64">
        <f>IF($H195=Table5[[#Headers],[Industrial Gas Dryer]],1,0)</f>
        <v>1</v>
      </c>
      <c r="BW195" s="64">
        <f>IF($H195=Table5[[#Headers],[Industrial Gas Other Kiln]],1,0)</f>
        <v>0</v>
      </c>
      <c r="BX195" s="64">
        <f>IF($H195=Table5[[#Headers],[Industrial Gas Oven]],1,0)</f>
        <v>0</v>
      </c>
      <c r="BZ195" s="39"/>
    </row>
    <row r="196" spans="2:78" x14ac:dyDescent="0.25">
      <c r="B196">
        <v>472</v>
      </c>
      <c r="C196" t="s">
        <v>453</v>
      </c>
      <c r="D196" t="s">
        <v>590</v>
      </c>
      <c r="E196" t="s">
        <v>583</v>
      </c>
      <c r="H196" t="s">
        <v>510</v>
      </c>
      <c r="I196" t="s">
        <v>551</v>
      </c>
      <c r="J196" s="64">
        <v>0</v>
      </c>
      <c r="K196" s="64">
        <v>0</v>
      </c>
      <c r="L196" s="64">
        <v>0</v>
      </c>
      <c r="M196" s="64">
        <v>1</v>
      </c>
      <c r="N196" s="64">
        <v>1</v>
      </c>
      <c r="O196" s="64">
        <v>0</v>
      </c>
      <c r="P196" s="64">
        <v>0</v>
      </c>
      <c r="Q196" s="64">
        <v>0</v>
      </c>
      <c r="R196" s="64">
        <v>0</v>
      </c>
      <c r="S196" s="64">
        <v>0</v>
      </c>
      <c r="T196" s="64">
        <v>0</v>
      </c>
      <c r="U196" s="64">
        <v>0</v>
      </c>
      <c r="V196" s="64">
        <v>0</v>
      </c>
      <c r="W196" s="64">
        <v>0</v>
      </c>
      <c r="X196" s="64">
        <v>0</v>
      </c>
      <c r="Y196" s="64">
        <v>0</v>
      </c>
      <c r="Z196" s="64">
        <v>0</v>
      </c>
      <c r="AA196" s="64">
        <v>0</v>
      </c>
      <c r="AB196" s="64">
        <v>0</v>
      </c>
      <c r="AC196" s="64">
        <v>0</v>
      </c>
      <c r="AD196" s="64">
        <v>0</v>
      </c>
      <c r="AE196" s="64">
        <v>0</v>
      </c>
      <c r="AF196" s="64">
        <v>0</v>
      </c>
      <c r="AG196" s="64">
        <v>0</v>
      </c>
      <c r="AH196" s="64">
        <v>1</v>
      </c>
      <c r="AI196" s="64">
        <f>IF($H196=Table5[[#Headers],[Industrial Bio waste Boiler]],1,0)</f>
        <v>0</v>
      </c>
      <c r="AJ196" s="64">
        <f>IF($H196=Table5[[#Headers],[Industrial Bio waste CHP]],1,0)</f>
        <v>0</v>
      </c>
      <c r="AK196" s="64">
        <f>IF($H196=Table5[[#Headers],[Industrial Bio waste Furnace]],1,0)</f>
        <v>0</v>
      </c>
      <c r="AL196" s="64">
        <f>IF($H196=Table5[[#Headers],[Industrial Bio waste Cement/Lime Kiln]],1,0)</f>
        <v>0</v>
      </c>
      <c r="AM196" s="64">
        <f>IF($H196=Table5[[#Headers],[Industrial Bio waste Dryer]],1,0)</f>
        <v>0</v>
      </c>
      <c r="AN196" s="64">
        <f>IF($H196=Table5[[#Headers],[Industrial Bio waste Other Kiln]],1,0)</f>
        <v>0</v>
      </c>
      <c r="AO196" s="64">
        <f>IF($H196=Table5[[#Headers],[Industrial Bio waste Oven]],1,0)</f>
        <v>0</v>
      </c>
      <c r="AP196" s="64">
        <f>IF($H196=Table5[[#Headers],[Industrial Non-bio waste Boiler]],1,0)</f>
        <v>0</v>
      </c>
      <c r="AQ196" s="64">
        <f>IF($H196=Table5[[#Headers],[Industrial Non-bio waste CHP]],1,0)</f>
        <v>0</v>
      </c>
      <c r="AR196" s="64">
        <f>IF($H196=Table5[[#Headers],[Industrial Non-bio waste Furnace]],1,0)</f>
        <v>0</v>
      </c>
      <c r="AS196" s="64">
        <f>IF($H196=Table5[[#Headers],[Industrial Non-bio waste Cement/Lime Kiln]],1,0)</f>
        <v>0</v>
      </c>
      <c r="AT196" s="64">
        <f>IF($H196=Table5[[#Headers],[Industrial Non-bio waste Dryer]],1,0)</f>
        <v>0</v>
      </c>
      <c r="AU196" s="64">
        <f>IF($H196=Table5[[#Headers],[Industrial Non-bio waste Other Kiln]],1,0)</f>
        <v>0</v>
      </c>
      <c r="AV196" s="64">
        <f>IF($H196=Table5[[#Headers],[Industrial Non-bio waste Oven]],1,0)</f>
        <v>0</v>
      </c>
      <c r="AW196" s="64">
        <f>IF($H196=Table5[[#Headers],[Industrial Bio fuel Boiler]],1,0)</f>
        <v>0</v>
      </c>
      <c r="AX196" s="64">
        <f>IF($H196=Table5[[#Headers],[Industrial Bio fuel CHP]],1,0)</f>
        <v>0</v>
      </c>
      <c r="AY196" s="64">
        <f>IF($H196=Table5[[#Headers],[Industrial Bio fuel Furnace]],1,0)</f>
        <v>0</v>
      </c>
      <c r="AZ196" s="64">
        <f>IF($H196=Table5[[#Headers],[Industrial Bio fuel Cement/Lime Kiln]],1,0)</f>
        <v>0</v>
      </c>
      <c r="BA196" s="64">
        <f>IF($H196=Table5[[#Headers],[Industrial Bio fuel Dryer]],1,0)</f>
        <v>0</v>
      </c>
      <c r="BB196" s="64">
        <f>IF($H196=Table5[[#Headers],[Industrial Bio fuel Other Kiln]],1,0)</f>
        <v>0</v>
      </c>
      <c r="BC196" s="64">
        <f>IF($H196=Table5[[#Headers],[Industrial Bio fuel Oven]],1,0)</f>
        <v>0</v>
      </c>
      <c r="BD196" s="64">
        <f>IF($H196=Table5[[#Headers],[Industrial Solid Fuels Boiler]],1,0)</f>
        <v>0</v>
      </c>
      <c r="BE196" s="64">
        <f>IF($H196=Table5[[#Headers],[Industrial Solid Fuels CHP]],1,0)</f>
        <v>0</v>
      </c>
      <c r="BF196" s="64">
        <f>IF($H196=Table5[[#Headers],[Industrial Solid Fuels Furnace]],1,0)</f>
        <v>0</v>
      </c>
      <c r="BG196" s="64">
        <f>IF($H196=Table5[[#Headers],[Industrial Solid Fuels Cement/Lime Kiln]],1,0)</f>
        <v>0</v>
      </c>
      <c r="BH196" s="64">
        <f>IF($H196=Table5[[#Headers],[Industrial Solid Fuels Dryer]],1,0)</f>
        <v>0</v>
      </c>
      <c r="BI196" s="64">
        <f>IF($H196=Table5[[#Headers],[Industrial Solid Fuels Other Kiln]],1,0)</f>
        <v>0</v>
      </c>
      <c r="BJ196" s="64">
        <f>IF($H196=Table5[[#Headers],[Industrial Solid Fuels Oven]],1,0)</f>
        <v>0</v>
      </c>
      <c r="BK196" s="64">
        <f>IF($H196=Table5[[#Headers],[Industrial Oil Boiler]],1,0)</f>
        <v>0</v>
      </c>
      <c r="BL196" s="64">
        <f>IF($H196=Table5[[#Headers],[Industrial Oil CHP]],1,0)</f>
        <v>0</v>
      </c>
      <c r="BM196" s="64">
        <f>IF($H196=Table5[[#Headers],[Industrial Oil Furnace]],1,0)</f>
        <v>0</v>
      </c>
      <c r="BN196" s="64">
        <f>IF($H196=Table5[[#Headers],[Industrial Oil Cement/Lime Kiln]],1,0)</f>
        <v>0</v>
      </c>
      <c r="BO196" s="64">
        <f>IF($H196=Table5[[#Headers],[Industrial Oil Dryer]],1,0)</f>
        <v>0</v>
      </c>
      <c r="BP196" s="64">
        <f>IF($H196=Table5[[#Headers],[Industrial Oil Other Kiln]],1,0)</f>
        <v>0</v>
      </c>
      <c r="BQ196" s="64">
        <f>IF($H196=Table5[[#Headers],[Industrial Oil Oven]],1,0)</f>
        <v>0</v>
      </c>
      <c r="BR196" s="64">
        <f>IF($H196=Table5[[#Headers],[Industrial Gas Boiler]],1,0)</f>
        <v>0</v>
      </c>
      <c r="BS196" s="64">
        <f>IF($H196=Table5[[#Headers],[Industrial Gas CHP]],1,0)</f>
        <v>0</v>
      </c>
      <c r="BT196" s="64">
        <f>IF($H196=Table5[[#Headers],[Industrial Gas Furnace]],1,0)</f>
        <v>0</v>
      </c>
      <c r="BU196" s="64">
        <f>IF($H196=Table5[[#Headers],[Industrial Gas Cement/Lime Kiln]],1,0)</f>
        <v>0</v>
      </c>
      <c r="BV196" s="64">
        <f>IF($H196=Table5[[#Headers],[Industrial Gas Dryer]],1,0)</f>
        <v>0</v>
      </c>
      <c r="BW196" s="64">
        <f>IF($H196=Table5[[#Headers],[Industrial Gas Other Kiln]],1,0)</f>
        <v>1</v>
      </c>
      <c r="BX196" s="64">
        <f>IF($H196=Table5[[#Headers],[Industrial Gas Oven]],1,0)</f>
        <v>0</v>
      </c>
      <c r="BZ196" s="39"/>
    </row>
    <row r="197" spans="2:78" x14ac:dyDescent="0.25">
      <c r="B197">
        <v>473</v>
      </c>
      <c r="C197" t="s">
        <v>453</v>
      </c>
      <c r="D197" t="s">
        <v>590</v>
      </c>
      <c r="E197" t="s">
        <v>583</v>
      </c>
      <c r="H197" t="s">
        <v>498</v>
      </c>
      <c r="I197" t="s">
        <v>551</v>
      </c>
      <c r="J197" s="64">
        <v>2.9930010169777166</v>
      </c>
      <c r="K197" s="64">
        <v>0</v>
      </c>
      <c r="L197" s="64">
        <v>0</v>
      </c>
      <c r="M197" s="64">
        <v>0</v>
      </c>
      <c r="N197" s="64">
        <v>0</v>
      </c>
      <c r="O197" s="64">
        <v>1</v>
      </c>
      <c r="P197" s="64">
        <v>1</v>
      </c>
      <c r="Q197" s="64">
        <v>1</v>
      </c>
      <c r="R197" s="64">
        <v>0.4</v>
      </c>
      <c r="S197" s="64">
        <v>0.125</v>
      </c>
      <c r="T197" s="64">
        <v>0</v>
      </c>
      <c r="U197" s="64">
        <v>0</v>
      </c>
      <c r="V197" s="64">
        <v>0</v>
      </c>
      <c r="W197" s="64">
        <v>0</v>
      </c>
      <c r="X197" s="64">
        <v>0</v>
      </c>
      <c r="Y197" s="64">
        <v>0</v>
      </c>
      <c r="Z197" s="64">
        <v>0</v>
      </c>
      <c r="AA197" s="64">
        <v>0</v>
      </c>
      <c r="AB197" s="64">
        <v>0</v>
      </c>
      <c r="AC197" s="64">
        <v>1</v>
      </c>
      <c r="AD197" s="64">
        <v>0</v>
      </c>
      <c r="AE197" s="64">
        <v>0</v>
      </c>
      <c r="AF197" s="64">
        <v>0</v>
      </c>
      <c r="AG197" s="64">
        <v>0</v>
      </c>
      <c r="AH197" s="64">
        <v>1</v>
      </c>
      <c r="AI197" s="64">
        <f>IF($H197=Table5[[#Headers],[Industrial Bio waste Boiler]],1,0)</f>
        <v>0</v>
      </c>
      <c r="AJ197" s="64">
        <f>IF($H197=Table5[[#Headers],[Industrial Bio waste CHP]],1,0)</f>
        <v>0</v>
      </c>
      <c r="AK197" s="64">
        <f>IF($H197=Table5[[#Headers],[Industrial Bio waste Furnace]],1,0)</f>
        <v>0</v>
      </c>
      <c r="AL197" s="64">
        <f>IF($H197=Table5[[#Headers],[Industrial Bio waste Cement/Lime Kiln]],1,0)</f>
        <v>0</v>
      </c>
      <c r="AM197" s="64">
        <f>IF($H197=Table5[[#Headers],[Industrial Bio waste Dryer]],1,0)</f>
        <v>0</v>
      </c>
      <c r="AN197" s="64">
        <f>IF($H197=Table5[[#Headers],[Industrial Bio waste Other Kiln]],1,0)</f>
        <v>0</v>
      </c>
      <c r="AO197" s="64">
        <f>IF($H197=Table5[[#Headers],[Industrial Bio waste Oven]],1,0)</f>
        <v>0</v>
      </c>
      <c r="AP197" s="64">
        <f>IF($H197=Table5[[#Headers],[Industrial Non-bio waste Boiler]],1,0)</f>
        <v>0</v>
      </c>
      <c r="AQ197" s="64">
        <f>IF($H197=Table5[[#Headers],[Industrial Non-bio waste CHP]],1,0)</f>
        <v>0</v>
      </c>
      <c r="AR197" s="64">
        <f>IF($H197=Table5[[#Headers],[Industrial Non-bio waste Furnace]],1,0)</f>
        <v>0</v>
      </c>
      <c r="AS197" s="64">
        <f>IF($H197=Table5[[#Headers],[Industrial Non-bio waste Cement/Lime Kiln]],1,0)</f>
        <v>0</v>
      </c>
      <c r="AT197" s="64">
        <f>IF($H197=Table5[[#Headers],[Industrial Non-bio waste Dryer]],1,0)</f>
        <v>0</v>
      </c>
      <c r="AU197" s="64">
        <f>IF($H197=Table5[[#Headers],[Industrial Non-bio waste Other Kiln]],1,0)</f>
        <v>0</v>
      </c>
      <c r="AV197" s="64">
        <f>IF($H197=Table5[[#Headers],[Industrial Non-bio waste Oven]],1,0)</f>
        <v>0</v>
      </c>
      <c r="AW197" s="64">
        <f>IF($H197=Table5[[#Headers],[Industrial Bio fuel Boiler]],1,0)</f>
        <v>0</v>
      </c>
      <c r="AX197" s="64">
        <f>IF($H197=Table5[[#Headers],[Industrial Bio fuel CHP]],1,0)</f>
        <v>0</v>
      </c>
      <c r="AY197" s="64">
        <f>IF($H197=Table5[[#Headers],[Industrial Bio fuel Furnace]],1,0)</f>
        <v>0</v>
      </c>
      <c r="AZ197" s="64">
        <f>IF($H197=Table5[[#Headers],[Industrial Bio fuel Cement/Lime Kiln]],1,0)</f>
        <v>0</v>
      </c>
      <c r="BA197" s="64">
        <f>IF($H197=Table5[[#Headers],[Industrial Bio fuel Dryer]],1,0)</f>
        <v>0</v>
      </c>
      <c r="BB197" s="64">
        <f>IF($H197=Table5[[#Headers],[Industrial Bio fuel Other Kiln]],1,0)</f>
        <v>0</v>
      </c>
      <c r="BC197" s="64">
        <f>IF($H197=Table5[[#Headers],[Industrial Bio fuel Oven]],1,0)</f>
        <v>0</v>
      </c>
      <c r="BD197" s="64">
        <f>IF($H197=Table5[[#Headers],[Industrial Solid Fuels Boiler]],1,0)</f>
        <v>0</v>
      </c>
      <c r="BE197" s="64">
        <f>IF($H197=Table5[[#Headers],[Industrial Solid Fuels CHP]],1,0)</f>
        <v>0</v>
      </c>
      <c r="BF197" s="64">
        <f>IF($H197=Table5[[#Headers],[Industrial Solid Fuels Furnace]],1,0)</f>
        <v>0</v>
      </c>
      <c r="BG197" s="64">
        <f>IF($H197=Table5[[#Headers],[Industrial Solid Fuels Cement/Lime Kiln]],1,0)</f>
        <v>0</v>
      </c>
      <c r="BH197" s="64">
        <f>IF($H197=Table5[[#Headers],[Industrial Solid Fuels Dryer]],1,0)</f>
        <v>0</v>
      </c>
      <c r="BI197" s="64">
        <f>IF($H197=Table5[[#Headers],[Industrial Solid Fuels Other Kiln]],1,0)</f>
        <v>0</v>
      </c>
      <c r="BJ197" s="64">
        <f>IF($H197=Table5[[#Headers],[Industrial Solid Fuels Oven]],1,0)</f>
        <v>0</v>
      </c>
      <c r="BK197" s="64">
        <f>IF($H197=Table5[[#Headers],[Industrial Oil Boiler]],1,0)</f>
        <v>0</v>
      </c>
      <c r="BL197" s="64">
        <f>IF($H197=Table5[[#Headers],[Industrial Oil CHP]],1,0)</f>
        <v>0</v>
      </c>
      <c r="BM197" s="64">
        <f>IF($H197=Table5[[#Headers],[Industrial Oil Furnace]],1,0)</f>
        <v>0</v>
      </c>
      <c r="BN197" s="64">
        <f>IF($H197=Table5[[#Headers],[Industrial Oil Cement/Lime Kiln]],1,0)</f>
        <v>0</v>
      </c>
      <c r="BO197" s="64">
        <f>IF($H197=Table5[[#Headers],[Industrial Oil Dryer]],1,0)</f>
        <v>0</v>
      </c>
      <c r="BP197" s="64">
        <f>IF($H197=Table5[[#Headers],[Industrial Oil Other Kiln]],1,0)</f>
        <v>0</v>
      </c>
      <c r="BQ197" s="64">
        <f>IF($H197=Table5[[#Headers],[Industrial Oil Oven]],1,0)</f>
        <v>0</v>
      </c>
      <c r="BR197" s="64">
        <f>IF($H197=Table5[[#Headers],[Industrial Gas Boiler]],1,0)</f>
        <v>1</v>
      </c>
      <c r="BS197" s="64">
        <f>IF($H197=Table5[[#Headers],[Industrial Gas CHP]],1,0)</f>
        <v>0</v>
      </c>
      <c r="BT197" s="64">
        <f>IF($H197=Table5[[#Headers],[Industrial Gas Furnace]],1,0)</f>
        <v>0</v>
      </c>
      <c r="BU197" s="64">
        <f>IF($H197=Table5[[#Headers],[Industrial Gas Cement/Lime Kiln]],1,0)</f>
        <v>0</v>
      </c>
      <c r="BV197" s="64">
        <f>IF($H197=Table5[[#Headers],[Industrial Gas Dryer]],1,0)</f>
        <v>0</v>
      </c>
      <c r="BW197" s="64">
        <f>IF($H197=Table5[[#Headers],[Industrial Gas Other Kiln]],1,0)</f>
        <v>0</v>
      </c>
      <c r="BX197" s="64">
        <f>IF($H197=Table5[[#Headers],[Industrial Gas Oven]],1,0)</f>
        <v>0</v>
      </c>
      <c r="BZ197" s="39"/>
    </row>
    <row r="198" spans="2:78" x14ac:dyDescent="0.25">
      <c r="B198">
        <v>474</v>
      </c>
      <c r="C198" t="s">
        <v>453</v>
      </c>
      <c r="D198" t="s">
        <v>590</v>
      </c>
      <c r="E198" t="s">
        <v>583</v>
      </c>
      <c r="H198" t="s">
        <v>502</v>
      </c>
      <c r="I198" t="s">
        <v>551</v>
      </c>
      <c r="J198" s="64">
        <v>2.9930010169777166</v>
      </c>
      <c r="K198" s="64">
        <v>0</v>
      </c>
      <c r="L198" s="64">
        <v>0</v>
      </c>
      <c r="M198" s="64">
        <v>0</v>
      </c>
      <c r="N198" s="64">
        <v>0</v>
      </c>
      <c r="O198" s="64">
        <v>0</v>
      </c>
      <c r="P198" s="64">
        <v>0</v>
      </c>
      <c r="Q198" s="64">
        <v>0</v>
      </c>
      <c r="R198" s="64">
        <v>0</v>
      </c>
      <c r="S198" s="64">
        <v>0</v>
      </c>
      <c r="T198" s="64">
        <v>1</v>
      </c>
      <c r="U198" s="64">
        <v>1</v>
      </c>
      <c r="V198" s="64">
        <v>1</v>
      </c>
      <c r="W198" s="64">
        <v>0</v>
      </c>
      <c r="X198" s="64">
        <v>0</v>
      </c>
      <c r="Y198" s="64">
        <v>0</v>
      </c>
      <c r="Z198" s="64">
        <v>0</v>
      </c>
      <c r="AA198" s="64">
        <v>0</v>
      </c>
      <c r="AB198" s="64">
        <v>0</v>
      </c>
      <c r="AC198" s="64">
        <v>0</v>
      </c>
      <c r="AD198" s="64">
        <v>1</v>
      </c>
      <c r="AE198" s="64">
        <v>0</v>
      </c>
      <c r="AF198" s="64">
        <v>0</v>
      </c>
      <c r="AG198" s="64">
        <v>0</v>
      </c>
      <c r="AH198" s="64">
        <v>1</v>
      </c>
      <c r="AI198" s="64">
        <f>IF($H198=Table5[[#Headers],[Industrial Bio waste Boiler]],1,0)</f>
        <v>0</v>
      </c>
      <c r="AJ198" s="64">
        <f>IF($H198=Table5[[#Headers],[Industrial Bio waste CHP]],1,0)</f>
        <v>0</v>
      </c>
      <c r="AK198" s="64">
        <f>IF($H198=Table5[[#Headers],[Industrial Bio waste Furnace]],1,0)</f>
        <v>0</v>
      </c>
      <c r="AL198" s="64">
        <f>IF($H198=Table5[[#Headers],[Industrial Bio waste Cement/Lime Kiln]],1,0)</f>
        <v>0</v>
      </c>
      <c r="AM198" s="64">
        <f>IF($H198=Table5[[#Headers],[Industrial Bio waste Dryer]],1,0)</f>
        <v>0</v>
      </c>
      <c r="AN198" s="64">
        <f>IF($H198=Table5[[#Headers],[Industrial Bio waste Other Kiln]],1,0)</f>
        <v>0</v>
      </c>
      <c r="AO198" s="64">
        <f>IF($H198=Table5[[#Headers],[Industrial Bio waste Oven]],1,0)</f>
        <v>0</v>
      </c>
      <c r="AP198" s="64">
        <f>IF($H198=Table5[[#Headers],[Industrial Non-bio waste Boiler]],1,0)</f>
        <v>0</v>
      </c>
      <c r="AQ198" s="64">
        <f>IF($H198=Table5[[#Headers],[Industrial Non-bio waste CHP]],1,0)</f>
        <v>0</v>
      </c>
      <c r="AR198" s="64">
        <f>IF($H198=Table5[[#Headers],[Industrial Non-bio waste Furnace]],1,0)</f>
        <v>0</v>
      </c>
      <c r="AS198" s="64">
        <f>IF($H198=Table5[[#Headers],[Industrial Non-bio waste Cement/Lime Kiln]],1,0)</f>
        <v>0</v>
      </c>
      <c r="AT198" s="64">
        <f>IF($H198=Table5[[#Headers],[Industrial Non-bio waste Dryer]],1,0)</f>
        <v>0</v>
      </c>
      <c r="AU198" s="64">
        <f>IF($H198=Table5[[#Headers],[Industrial Non-bio waste Other Kiln]],1,0)</f>
        <v>0</v>
      </c>
      <c r="AV198" s="64">
        <f>IF($H198=Table5[[#Headers],[Industrial Non-bio waste Oven]],1,0)</f>
        <v>0</v>
      </c>
      <c r="AW198" s="64">
        <f>IF($H198=Table5[[#Headers],[Industrial Bio fuel Boiler]],1,0)</f>
        <v>0</v>
      </c>
      <c r="AX198" s="64">
        <f>IF($H198=Table5[[#Headers],[Industrial Bio fuel CHP]],1,0)</f>
        <v>0</v>
      </c>
      <c r="AY198" s="64">
        <f>IF($H198=Table5[[#Headers],[Industrial Bio fuel Furnace]],1,0)</f>
        <v>0</v>
      </c>
      <c r="AZ198" s="64">
        <f>IF($H198=Table5[[#Headers],[Industrial Bio fuel Cement/Lime Kiln]],1,0)</f>
        <v>0</v>
      </c>
      <c r="BA198" s="64">
        <f>IF($H198=Table5[[#Headers],[Industrial Bio fuel Dryer]],1,0)</f>
        <v>0</v>
      </c>
      <c r="BB198" s="64">
        <f>IF($H198=Table5[[#Headers],[Industrial Bio fuel Other Kiln]],1,0)</f>
        <v>0</v>
      </c>
      <c r="BC198" s="64">
        <f>IF($H198=Table5[[#Headers],[Industrial Bio fuel Oven]],1,0)</f>
        <v>0</v>
      </c>
      <c r="BD198" s="64">
        <f>IF($H198=Table5[[#Headers],[Industrial Solid Fuels Boiler]],1,0)</f>
        <v>0</v>
      </c>
      <c r="BE198" s="64">
        <f>IF($H198=Table5[[#Headers],[Industrial Solid Fuels CHP]],1,0)</f>
        <v>0</v>
      </c>
      <c r="BF198" s="64">
        <f>IF($H198=Table5[[#Headers],[Industrial Solid Fuels Furnace]],1,0)</f>
        <v>0</v>
      </c>
      <c r="BG198" s="64">
        <f>IF($H198=Table5[[#Headers],[Industrial Solid Fuels Cement/Lime Kiln]],1,0)</f>
        <v>0</v>
      </c>
      <c r="BH198" s="64">
        <f>IF($H198=Table5[[#Headers],[Industrial Solid Fuels Dryer]],1,0)</f>
        <v>0</v>
      </c>
      <c r="BI198" s="64">
        <f>IF($H198=Table5[[#Headers],[Industrial Solid Fuels Other Kiln]],1,0)</f>
        <v>0</v>
      </c>
      <c r="BJ198" s="64">
        <f>IF($H198=Table5[[#Headers],[Industrial Solid Fuels Oven]],1,0)</f>
        <v>0</v>
      </c>
      <c r="BK198" s="64">
        <f>IF($H198=Table5[[#Headers],[Industrial Oil Boiler]],1,0)</f>
        <v>0</v>
      </c>
      <c r="BL198" s="64">
        <f>IF($H198=Table5[[#Headers],[Industrial Oil CHP]],1,0)</f>
        <v>0</v>
      </c>
      <c r="BM198" s="64">
        <f>IF($H198=Table5[[#Headers],[Industrial Oil Furnace]],1,0)</f>
        <v>0</v>
      </c>
      <c r="BN198" s="64">
        <f>IF($H198=Table5[[#Headers],[Industrial Oil Cement/Lime Kiln]],1,0)</f>
        <v>0</v>
      </c>
      <c r="BO198" s="64">
        <f>IF($H198=Table5[[#Headers],[Industrial Oil Dryer]],1,0)</f>
        <v>0</v>
      </c>
      <c r="BP198" s="64">
        <f>IF($H198=Table5[[#Headers],[Industrial Oil Other Kiln]],1,0)</f>
        <v>0</v>
      </c>
      <c r="BQ198" s="64">
        <f>IF($H198=Table5[[#Headers],[Industrial Oil Oven]],1,0)</f>
        <v>0</v>
      </c>
      <c r="BR198" s="64">
        <f>IF($H198=Table5[[#Headers],[Industrial Gas Boiler]],1,0)</f>
        <v>0</v>
      </c>
      <c r="BS198" s="64">
        <f>IF($H198=Table5[[#Headers],[Industrial Gas CHP]],1,0)</f>
        <v>1</v>
      </c>
      <c r="BT198" s="64">
        <f>IF($H198=Table5[[#Headers],[Industrial Gas Furnace]],1,0)</f>
        <v>0</v>
      </c>
      <c r="BU198" s="64">
        <f>IF($H198=Table5[[#Headers],[Industrial Gas Cement/Lime Kiln]],1,0)</f>
        <v>0</v>
      </c>
      <c r="BV198" s="64">
        <f>IF($H198=Table5[[#Headers],[Industrial Gas Dryer]],1,0)</f>
        <v>0</v>
      </c>
      <c r="BW198" s="64">
        <f>IF($H198=Table5[[#Headers],[Industrial Gas Other Kiln]],1,0)</f>
        <v>0</v>
      </c>
      <c r="BX198" s="64">
        <f>IF($H198=Table5[[#Headers],[Industrial Gas Oven]],1,0)</f>
        <v>0</v>
      </c>
      <c r="BZ198" s="39"/>
    </row>
    <row r="199" spans="2:78" x14ac:dyDescent="0.25">
      <c r="B199">
        <v>475</v>
      </c>
      <c r="C199" t="s">
        <v>453</v>
      </c>
      <c r="D199" t="s">
        <v>590</v>
      </c>
      <c r="E199" t="s">
        <v>583</v>
      </c>
      <c r="H199" t="s">
        <v>513</v>
      </c>
      <c r="I199" t="s">
        <v>551</v>
      </c>
      <c r="J199" s="64">
        <v>0</v>
      </c>
      <c r="K199" s="64">
        <v>0</v>
      </c>
      <c r="L199" s="64">
        <v>0</v>
      </c>
      <c r="M199" s="64">
        <v>0</v>
      </c>
      <c r="N199" s="64">
        <v>0</v>
      </c>
      <c r="O199" s="64">
        <v>0</v>
      </c>
      <c r="P199" s="64">
        <v>0</v>
      </c>
      <c r="Q199" s="64">
        <v>0</v>
      </c>
      <c r="R199" s="64">
        <v>0</v>
      </c>
      <c r="S199" s="64">
        <v>0</v>
      </c>
      <c r="T199" s="64">
        <v>0</v>
      </c>
      <c r="U199" s="64">
        <v>0</v>
      </c>
      <c r="V199" s="64">
        <v>0</v>
      </c>
      <c r="W199" s="64">
        <v>1</v>
      </c>
      <c r="X199" s="64">
        <v>1</v>
      </c>
      <c r="Y199" s="64">
        <v>0</v>
      </c>
      <c r="Z199" s="64">
        <v>0</v>
      </c>
      <c r="AA199" s="64">
        <v>0</v>
      </c>
      <c r="AB199" s="64">
        <v>0</v>
      </c>
      <c r="AC199" s="64">
        <v>0</v>
      </c>
      <c r="AD199" s="64">
        <v>0</v>
      </c>
      <c r="AE199" s="64">
        <v>1</v>
      </c>
      <c r="AF199" s="64">
        <v>0</v>
      </c>
      <c r="AG199" s="64">
        <v>0</v>
      </c>
      <c r="AH199" s="64">
        <v>1</v>
      </c>
      <c r="AI199" s="64">
        <f>IF($H199=Table5[[#Headers],[Industrial Bio waste Boiler]],1,0)</f>
        <v>0</v>
      </c>
      <c r="AJ199" s="64">
        <f>IF($H199=Table5[[#Headers],[Industrial Bio waste CHP]],1,0)</f>
        <v>0</v>
      </c>
      <c r="AK199" s="64">
        <f>IF($H199=Table5[[#Headers],[Industrial Bio waste Furnace]],1,0)</f>
        <v>0</v>
      </c>
      <c r="AL199" s="64">
        <f>IF($H199=Table5[[#Headers],[Industrial Bio waste Cement/Lime Kiln]],1,0)</f>
        <v>0</v>
      </c>
      <c r="AM199" s="64">
        <f>IF($H199=Table5[[#Headers],[Industrial Bio waste Dryer]],1,0)</f>
        <v>0</v>
      </c>
      <c r="AN199" s="64">
        <f>IF($H199=Table5[[#Headers],[Industrial Bio waste Other Kiln]],1,0)</f>
        <v>0</v>
      </c>
      <c r="AO199" s="64">
        <f>IF($H199=Table5[[#Headers],[Industrial Bio waste Oven]],1,0)</f>
        <v>0</v>
      </c>
      <c r="AP199" s="64">
        <f>IF($H199=Table5[[#Headers],[Industrial Non-bio waste Boiler]],1,0)</f>
        <v>0</v>
      </c>
      <c r="AQ199" s="64">
        <f>IF($H199=Table5[[#Headers],[Industrial Non-bio waste CHP]],1,0)</f>
        <v>0</v>
      </c>
      <c r="AR199" s="64">
        <f>IF($H199=Table5[[#Headers],[Industrial Non-bio waste Furnace]],1,0)</f>
        <v>0</v>
      </c>
      <c r="AS199" s="64">
        <f>IF($H199=Table5[[#Headers],[Industrial Non-bio waste Cement/Lime Kiln]],1,0)</f>
        <v>0</v>
      </c>
      <c r="AT199" s="64">
        <f>IF($H199=Table5[[#Headers],[Industrial Non-bio waste Dryer]],1,0)</f>
        <v>0</v>
      </c>
      <c r="AU199" s="64">
        <f>IF($H199=Table5[[#Headers],[Industrial Non-bio waste Other Kiln]],1,0)</f>
        <v>0</v>
      </c>
      <c r="AV199" s="64">
        <f>IF($H199=Table5[[#Headers],[Industrial Non-bio waste Oven]],1,0)</f>
        <v>0</v>
      </c>
      <c r="AW199" s="64">
        <f>IF($H199=Table5[[#Headers],[Industrial Bio fuel Boiler]],1,0)</f>
        <v>0</v>
      </c>
      <c r="AX199" s="64">
        <f>IF($H199=Table5[[#Headers],[Industrial Bio fuel CHP]],1,0)</f>
        <v>0</v>
      </c>
      <c r="AY199" s="64">
        <f>IF($H199=Table5[[#Headers],[Industrial Bio fuel Furnace]],1,0)</f>
        <v>0</v>
      </c>
      <c r="AZ199" s="64">
        <f>IF($H199=Table5[[#Headers],[Industrial Bio fuel Cement/Lime Kiln]],1,0)</f>
        <v>0</v>
      </c>
      <c r="BA199" s="64">
        <f>IF($H199=Table5[[#Headers],[Industrial Bio fuel Dryer]],1,0)</f>
        <v>0</v>
      </c>
      <c r="BB199" s="64">
        <f>IF($H199=Table5[[#Headers],[Industrial Bio fuel Other Kiln]],1,0)</f>
        <v>0</v>
      </c>
      <c r="BC199" s="64">
        <f>IF($H199=Table5[[#Headers],[Industrial Bio fuel Oven]],1,0)</f>
        <v>0</v>
      </c>
      <c r="BD199" s="64">
        <f>IF($H199=Table5[[#Headers],[Industrial Solid Fuels Boiler]],1,0)</f>
        <v>0</v>
      </c>
      <c r="BE199" s="64">
        <f>IF($H199=Table5[[#Headers],[Industrial Solid Fuels CHP]],1,0)</f>
        <v>0</v>
      </c>
      <c r="BF199" s="64">
        <f>IF($H199=Table5[[#Headers],[Industrial Solid Fuels Furnace]],1,0)</f>
        <v>0</v>
      </c>
      <c r="BG199" s="64">
        <f>IF($H199=Table5[[#Headers],[Industrial Solid Fuels Cement/Lime Kiln]],1,0)</f>
        <v>0</v>
      </c>
      <c r="BH199" s="64">
        <f>IF($H199=Table5[[#Headers],[Industrial Solid Fuels Dryer]],1,0)</f>
        <v>0</v>
      </c>
      <c r="BI199" s="64">
        <f>IF($H199=Table5[[#Headers],[Industrial Solid Fuels Other Kiln]],1,0)</f>
        <v>0</v>
      </c>
      <c r="BJ199" s="64">
        <f>IF($H199=Table5[[#Headers],[Industrial Solid Fuels Oven]],1,0)</f>
        <v>0</v>
      </c>
      <c r="BK199" s="64">
        <f>IF($H199=Table5[[#Headers],[Industrial Oil Boiler]],1,0)</f>
        <v>0</v>
      </c>
      <c r="BL199" s="64">
        <f>IF($H199=Table5[[#Headers],[Industrial Oil CHP]],1,0)</f>
        <v>0</v>
      </c>
      <c r="BM199" s="64">
        <f>IF($H199=Table5[[#Headers],[Industrial Oil Furnace]],1,0)</f>
        <v>0</v>
      </c>
      <c r="BN199" s="64">
        <f>IF($H199=Table5[[#Headers],[Industrial Oil Cement/Lime Kiln]],1,0)</f>
        <v>0</v>
      </c>
      <c r="BO199" s="64">
        <f>IF($H199=Table5[[#Headers],[Industrial Oil Dryer]],1,0)</f>
        <v>0</v>
      </c>
      <c r="BP199" s="64">
        <f>IF($H199=Table5[[#Headers],[Industrial Oil Other Kiln]],1,0)</f>
        <v>0</v>
      </c>
      <c r="BQ199" s="64">
        <f>IF($H199=Table5[[#Headers],[Industrial Oil Oven]],1,0)</f>
        <v>0</v>
      </c>
      <c r="BR199" s="64">
        <f>IF($H199=Table5[[#Headers],[Industrial Gas Boiler]],1,0)</f>
        <v>0</v>
      </c>
      <c r="BS199" s="64">
        <f>IF($H199=Table5[[#Headers],[Industrial Gas CHP]],1,0)</f>
        <v>0</v>
      </c>
      <c r="BT199" s="64">
        <f>IF($H199=Table5[[#Headers],[Industrial Gas Furnace]],1,0)</f>
        <v>0</v>
      </c>
      <c r="BU199" s="64">
        <f>IF($H199=Table5[[#Headers],[Industrial Gas Cement/Lime Kiln]],1,0)</f>
        <v>0</v>
      </c>
      <c r="BV199" s="64">
        <f>IF($H199=Table5[[#Headers],[Industrial Gas Dryer]],1,0)</f>
        <v>0</v>
      </c>
      <c r="BW199" s="64">
        <f>IF($H199=Table5[[#Headers],[Industrial Gas Other Kiln]],1,0)</f>
        <v>0</v>
      </c>
      <c r="BX199" s="64">
        <f>IF($H199=Table5[[#Headers],[Industrial Gas Oven]],1,0)</f>
        <v>1</v>
      </c>
      <c r="BZ199" s="39"/>
    </row>
    <row r="200" spans="2:78" x14ac:dyDescent="0.25">
      <c r="B200">
        <v>476</v>
      </c>
      <c r="C200" t="s">
        <v>453</v>
      </c>
      <c r="D200" t="s">
        <v>590</v>
      </c>
      <c r="E200" t="s">
        <v>583</v>
      </c>
      <c r="H200" t="s">
        <v>506</v>
      </c>
      <c r="I200" t="s">
        <v>551</v>
      </c>
      <c r="J200" s="64">
        <v>0</v>
      </c>
      <c r="K200" s="64">
        <v>0</v>
      </c>
      <c r="L200" s="64">
        <v>0</v>
      </c>
      <c r="M200" s="64">
        <v>0</v>
      </c>
      <c r="N200" s="64">
        <v>0</v>
      </c>
      <c r="O200" s="64">
        <v>0</v>
      </c>
      <c r="P200" s="64">
        <v>0</v>
      </c>
      <c r="Q200" s="64">
        <v>0</v>
      </c>
      <c r="R200" s="64">
        <v>0</v>
      </c>
      <c r="S200" s="64">
        <v>0</v>
      </c>
      <c r="T200" s="64">
        <v>0</v>
      </c>
      <c r="U200" s="64">
        <v>0</v>
      </c>
      <c r="V200" s="64">
        <v>0</v>
      </c>
      <c r="W200" s="64">
        <v>0</v>
      </c>
      <c r="X200" s="64">
        <v>0</v>
      </c>
      <c r="Y200" s="64">
        <v>1</v>
      </c>
      <c r="Z200" s="64">
        <v>0</v>
      </c>
      <c r="AA200" s="64">
        <v>0</v>
      </c>
      <c r="AB200" s="64">
        <v>0</v>
      </c>
      <c r="AC200" s="64">
        <v>0</v>
      </c>
      <c r="AD200" s="64">
        <v>0</v>
      </c>
      <c r="AE200" s="64">
        <v>0</v>
      </c>
      <c r="AF200" s="64">
        <v>1</v>
      </c>
      <c r="AG200" s="64">
        <v>0</v>
      </c>
      <c r="AH200" s="64">
        <v>1</v>
      </c>
      <c r="AI200" s="64">
        <f>IF($H200=Table5[[#Headers],[Industrial Bio waste Boiler]],1,0)</f>
        <v>0</v>
      </c>
      <c r="AJ200" s="64">
        <f>IF($H200=Table5[[#Headers],[Industrial Bio waste CHP]],1,0)</f>
        <v>0</v>
      </c>
      <c r="AK200" s="64">
        <f>IF($H200=Table5[[#Headers],[Industrial Bio waste Furnace]],1,0)</f>
        <v>0</v>
      </c>
      <c r="AL200" s="64">
        <f>IF($H200=Table5[[#Headers],[Industrial Bio waste Cement/Lime Kiln]],1,0)</f>
        <v>0</v>
      </c>
      <c r="AM200" s="64">
        <f>IF($H200=Table5[[#Headers],[Industrial Bio waste Dryer]],1,0)</f>
        <v>0</v>
      </c>
      <c r="AN200" s="64">
        <f>IF($H200=Table5[[#Headers],[Industrial Bio waste Other Kiln]],1,0)</f>
        <v>0</v>
      </c>
      <c r="AO200" s="64">
        <f>IF($H200=Table5[[#Headers],[Industrial Bio waste Oven]],1,0)</f>
        <v>0</v>
      </c>
      <c r="AP200" s="64">
        <f>IF($H200=Table5[[#Headers],[Industrial Non-bio waste Boiler]],1,0)</f>
        <v>0</v>
      </c>
      <c r="AQ200" s="64">
        <f>IF($H200=Table5[[#Headers],[Industrial Non-bio waste CHP]],1,0)</f>
        <v>0</v>
      </c>
      <c r="AR200" s="64">
        <f>IF($H200=Table5[[#Headers],[Industrial Non-bio waste Furnace]],1,0)</f>
        <v>0</v>
      </c>
      <c r="AS200" s="64">
        <f>IF($H200=Table5[[#Headers],[Industrial Non-bio waste Cement/Lime Kiln]],1,0)</f>
        <v>0</v>
      </c>
      <c r="AT200" s="64">
        <f>IF($H200=Table5[[#Headers],[Industrial Non-bio waste Dryer]],1,0)</f>
        <v>0</v>
      </c>
      <c r="AU200" s="64">
        <f>IF($H200=Table5[[#Headers],[Industrial Non-bio waste Other Kiln]],1,0)</f>
        <v>0</v>
      </c>
      <c r="AV200" s="64">
        <f>IF($H200=Table5[[#Headers],[Industrial Non-bio waste Oven]],1,0)</f>
        <v>0</v>
      </c>
      <c r="AW200" s="64">
        <f>IF($H200=Table5[[#Headers],[Industrial Bio fuel Boiler]],1,0)</f>
        <v>0</v>
      </c>
      <c r="AX200" s="64">
        <f>IF($H200=Table5[[#Headers],[Industrial Bio fuel CHP]],1,0)</f>
        <v>0</v>
      </c>
      <c r="AY200" s="64">
        <f>IF($H200=Table5[[#Headers],[Industrial Bio fuel Furnace]],1,0)</f>
        <v>0</v>
      </c>
      <c r="AZ200" s="64">
        <f>IF($H200=Table5[[#Headers],[Industrial Bio fuel Cement/Lime Kiln]],1,0)</f>
        <v>0</v>
      </c>
      <c r="BA200" s="64">
        <f>IF($H200=Table5[[#Headers],[Industrial Bio fuel Dryer]],1,0)</f>
        <v>0</v>
      </c>
      <c r="BB200" s="64">
        <f>IF($H200=Table5[[#Headers],[Industrial Bio fuel Other Kiln]],1,0)</f>
        <v>0</v>
      </c>
      <c r="BC200" s="64">
        <f>IF($H200=Table5[[#Headers],[Industrial Bio fuel Oven]],1,0)</f>
        <v>0</v>
      </c>
      <c r="BD200" s="64">
        <f>IF($H200=Table5[[#Headers],[Industrial Solid Fuels Boiler]],1,0)</f>
        <v>0</v>
      </c>
      <c r="BE200" s="64">
        <f>IF($H200=Table5[[#Headers],[Industrial Solid Fuels CHP]],1,0)</f>
        <v>0</v>
      </c>
      <c r="BF200" s="64">
        <f>IF($H200=Table5[[#Headers],[Industrial Solid Fuels Furnace]],1,0)</f>
        <v>0</v>
      </c>
      <c r="BG200" s="64">
        <f>IF($H200=Table5[[#Headers],[Industrial Solid Fuels Cement/Lime Kiln]],1,0)</f>
        <v>0</v>
      </c>
      <c r="BH200" s="64">
        <f>IF($H200=Table5[[#Headers],[Industrial Solid Fuels Dryer]],1,0)</f>
        <v>0</v>
      </c>
      <c r="BI200" s="64">
        <f>IF($H200=Table5[[#Headers],[Industrial Solid Fuels Other Kiln]],1,0)</f>
        <v>0</v>
      </c>
      <c r="BJ200" s="64">
        <f>IF($H200=Table5[[#Headers],[Industrial Solid Fuels Oven]],1,0)</f>
        <v>0</v>
      </c>
      <c r="BK200" s="64">
        <f>IF($H200=Table5[[#Headers],[Industrial Oil Boiler]],1,0)</f>
        <v>0</v>
      </c>
      <c r="BL200" s="64">
        <f>IF($H200=Table5[[#Headers],[Industrial Oil CHP]],1,0)</f>
        <v>0</v>
      </c>
      <c r="BM200" s="64">
        <f>IF($H200=Table5[[#Headers],[Industrial Oil Furnace]],1,0)</f>
        <v>0</v>
      </c>
      <c r="BN200" s="64">
        <f>IF($H200=Table5[[#Headers],[Industrial Oil Cement/Lime Kiln]],1,0)</f>
        <v>0</v>
      </c>
      <c r="BO200" s="64">
        <f>IF($H200=Table5[[#Headers],[Industrial Oil Dryer]],1,0)</f>
        <v>0</v>
      </c>
      <c r="BP200" s="64">
        <f>IF($H200=Table5[[#Headers],[Industrial Oil Other Kiln]],1,0)</f>
        <v>0</v>
      </c>
      <c r="BQ200" s="64">
        <f>IF($H200=Table5[[#Headers],[Industrial Oil Oven]],1,0)</f>
        <v>0</v>
      </c>
      <c r="BR200" s="64">
        <f>IF($H200=Table5[[#Headers],[Industrial Gas Boiler]],1,0)</f>
        <v>0</v>
      </c>
      <c r="BS200" s="64">
        <f>IF($H200=Table5[[#Headers],[Industrial Gas CHP]],1,0)</f>
        <v>0</v>
      </c>
      <c r="BT200" s="64">
        <f>IF($H200=Table5[[#Headers],[Industrial Gas Furnace]],1,0)</f>
        <v>1</v>
      </c>
      <c r="BU200" s="64">
        <f>IF($H200=Table5[[#Headers],[Industrial Gas Cement/Lime Kiln]],1,0)</f>
        <v>0</v>
      </c>
      <c r="BV200" s="64">
        <f>IF($H200=Table5[[#Headers],[Industrial Gas Dryer]],1,0)</f>
        <v>0</v>
      </c>
      <c r="BW200" s="64">
        <f>IF($H200=Table5[[#Headers],[Industrial Gas Other Kiln]],1,0)</f>
        <v>0</v>
      </c>
      <c r="BX200" s="64">
        <f>IF($H200=Table5[[#Headers],[Industrial Gas Oven]],1,0)</f>
        <v>0</v>
      </c>
      <c r="BZ200" s="39"/>
    </row>
    <row r="201" spans="2:78" x14ac:dyDescent="0.25">
      <c r="B201">
        <v>477</v>
      </c>
      <c r="C201" t="s">
        <v>453</v>
      </c>
      <c r="D201" t="s">
        <v>590</v>
      </c>
      <c r="E201" t="s">
        <v>583</v>
      </c>
      <c r="H201" t="s">
        <v>504</v>
      </c>
      <c r="I201" t="s">
        <v>551</v>
      </c>
      <c r="J201" s="64">
        <v>2.9930010169777166</v>
      </c>
      <c r="K201" s="64">
        <v>0</v>
      </c>
      <c r="L201" s="64">
        <v>0</v>
      </c>
      <c r="M201" s="64">
        <v>0</v>
      </c>
      <c r="N201" s="64">
        <v>0</v>
      </c>
      <c r="O201" s="64">
        <v>0</v>
      </c>
      <c r="P201" s="64">
        <v>0</v>
      </c>
      <c r="Q201" s="64">
        <v>0</v>
      </c>
      <c r="R201" s="64">
        <v>0</v>
      </c>
      <c r="S201" s="64">
        <v>0</v>
      </c>
      <c r="T201" s="64">
        <v>0</v>
      </c>
      <c r="U201" s="64">
        <v>0</v>
      </c>
      <c r="V201" s="64">
        <v>0</v>
      </c>
      <c r="W201" s="64">
        <v>0</v>
      </c>
      <c r="X201" s="64">
        <v>0</v>
      </c>
      <c r="Y201" s="64">
        <v>0</v>
      </c>
      <c r="Z201" s="64">
        <v>0</v>
      </c>
      <c r="AA201" s="64">
        <v>1</v>
      </c>
      <c r="AB201" s="64">
        <v>1</v>
      </c>
      <c r="AC201" s="64">
        <v>0</v>
      </c>
      <c r="AD201" s="64">
        <v>0</v>
      </c>
      <c r="AE201" s="64">
        <v>0</v>
      </c>
      <c r="AF201" s="64">
        <v>0</v>
      </c>
      <c r="AG201" s="64">
        <v>1</v>
      </c>
      <c r="AH201" s="64">
        <v>1</v>
      </c>
      <c r="AI201" s="64">
        <f>IF($H201=Table5[[#Headers],[Industrial Bio waste Boiler]],1,0)</f>
        <v>0</v>
      </c>
      <c r="AJ201" s="64">
        <f>IF($H201=Table5[[#Headers],[Industrial Bio waste CHP]],1,0)</f>
        <v>0</v>
      </c>
      <c r="AK201" s="64">
        <f>IF($H201=Table5[[#Headers],[Industrial Bio waste Furnace]],1,0)</f>
        <v>0</v>
      </c>
      <c r="AL201" s="64">
        <f>IF($H201=Table5[[#Headers],[Industrial Bio waste Cement/Lime Kiln]],1,0)</f>
        <v>0</v>
      </c>
      <c r="AM201" s="64">
        <f>IF($H201=Table5[[#Headers],[Industrial Bio waste Dryer]],1,0)</f>
        <v>0</v>
      </c>
      <c r="AN201" s="64">
        <f>IF($H201=Table5[[#Headers],[Industrial Bio waste Other Kiln]],1,0)</f>
        <v>0</v>
      </c>
      <c r="AO201" s="64">
        <f>IF($H201=Table5[[#Headers],[Industrial Bio waste Oven]],1,0)</f>
        <v>0</v>
      </c>
      <c r="AP201" s="64">
        <f>IF($H201=Table5[[#Headers],[Industrial Non-bio waste Boiler]],1,0)</f>
        <v>0</v>
      </c>
      <c r="AQ201" s="64">
        <f>IF($H201=Table5[[#Headers],[Industrial Non-bio waste CHP]],1,0)</f>
        <v>0</v>
      </c>
      <c r="AR201" s="64">
        <f>IF($H201=Table5[[#Headers],[Industrial Non-bio waste Furnace]],1,0)</f>
        <v>0</v>
      </c>
      <c r="AS201" s="64">
        <f>IF($H201=Table5[[#Headers],[Industrial Non-bio waste Cement/Lime Kiln]],1,0)</f>
        <v>0</v>
      </c>
      <c r="AT201" s="64">
        <f>IF($H201=Table5[[#Headers],[Industrial Non-bio waste Dryer]],1,0)</f>
        <v>0</v>
      </c>
      <c r="AU201" s="64">
        <f>IF($H201=Table5[[#Headers],[Industrial Non-bio waste Other Kiln]],1,0)</f>
        <v>0</v>
      </c>
      <c r="AV201" s="64">
        <f>IF($H201=Table5[[#Headers],[Industrial Non-bio waste Oven]],1,0)</f>
        <v>0</v>
      </c>
      <c r="AW201" s="64">
        <f>IF($H201=Table5[[#Headers],[Industrial Bio fuel Boiler]],1,0)</f>
        <v>0</v>
      </c>
      <c r="AX201" s="64">
        <f>IF($H201=Table5[[#Headers],[Industrial Bio fuel CHP]],1,0)</f>
        <v>0</v>
      </c>
      <c r="AY201" s="64">
        <f>IF($H201=Table5[[#Headers],[Industrial Bio fuel Furnace]],1,0)</f>
        <v>0</v>
      </c>
      <c r="AZ201" s="64">
        <f>IF($H201=Table5[[#Headers],[Industrial Bio fuel Cement/Lime Kiln]],1,0)</f>
        <v>0</v>
      </c>
      <c r="BA201" s="64">
        <f>IF($H201=Table5[[#Headers],[Industrial Bio fuel Dryer]],1,0)</f>
        <v>0</v>
      </c>
      <c r="BB201" s="64">
        <f>IF($H201=Table5[[#Headers],[Industrial Bio fuel Other Kiln]],1,0)</f>
        <v>0</v>
      </c>
      <c r="BC201" s="64">
        <f>IF($H201=Table5[[#Headers],[Industrial Bio fuel Oven]],1,0)</f>
        <v>0</v>
      </c>
      <c r="BD201" s="64">
        <f>IF($H201=Table5[[#Headers],[Industrial Solid Fuels Boiler]],1,0)</f>
        <v>0</v>
      </c>
      <c r="BE201" s="64">
        <f>IF($H201=Table5[[#Headers],[Industrial Solid Fuels CHP]],1,0)</f>
        <v>0</v>
      </c>
      <c r="BF201" s="64">
        <f>IF($H201=Table5[[#Headers],[Industrial Solid Fuels Furnace]],1,0)</f>
        <v>0</v>
      </c>
      <c r="BG201" s="64">
        <f>IF($H201=Table5[[#Headers],[Industrial Solid Fuels Cement/Lime Kiln]],1,0)</f>
        <v>0</v>
      </c>
      <c r="BH201" s="64">
        <f>IF($H201=Table5[[#Headers],[Industrial Solid Fuels Dryer]],1,0)</f>
        <v>0</v>
      </c>
      <c r="BI201" s="64">
        <f>IF($H201=Table5[[#Headers],[Industrial Solid Fuels Other Kiln]],1,0)</f>
        <v>0</v>
      </c>
      <c r="BJ201" s="64">
        <f>IF($H201=Table5[[#Headers],[Industrial Solid Fuels Oven]],1,0)</f>
        <v>0</v>
      </c>
      <c r="BK201" s="64">
        <f>IF($H201=Table5[[#Headers],[Industrial Oil Boiler]],1,0)</f>
        <v>0</v>
      </c>
      <c r="BL201" s="64">
        <f>IF($H201=Table5[[#Headers],[Industrial Oil CHP]],1,0)</f>
        <v>0</v>
      </c>
      <c r="BM201" s="64">
        <f>IF($H201=Table5[[#Headers],[Industrial Oil Furnace]],1,0)</f>
        <v>0</v>
      </c>
      <c r="BN201" s="64">
        <f>IF($H201=Table5[[#Headers],[Industrial Oil Cement/Lime Kiln]],1,0)</f>
        <v>0</v>
      </c>
      <c r="BO201" s="64">
        <f>IF($H201=Table5[[#Headers],[Industrial Oil Dryer]],1,0)</f>
        <v>0</v>
      </c>
      <c r="BP201" s="64">
        <f>IF($H201=Table5[[#Headers],[Industrial Oil Other Kiln]],1,0)</f>
        <v>0</v>
      </c>
      <c r="BQ201" s="64">
        <f>IF($H201=Table5[[#Headers],[Industrial Oil Oven]],1,0)</f>
        <v>0</v>
      </c>
      <c r="BR201" s="64">
        <f>IF($H201=Table5[[#Headers],[Industrial Gas Boiler]],1,0)</f>
        <v>0</v>
      </c>
      <c r="BS201" s="64">
        <f>IF($H201=Table5[[#Headers],[Industrial Gas CHP]],1,0)</f>
        <v>0</v>
      </c>
      <c r="BT201" s="64">
        <f>IF($H201=Table5[[#Headers],[Industrial Gas Furnace]],1,0)</f>
        <v>0</v>
      </c>
      <c r="BU201" s="64">
        <f>IF($H201=Table5[[#Headers],[Industrial Gas Cement/Lime Kiln]],1,0)</f>
        <v>0</v>
      </c>
      <c r="BV201" s="64">
        <f>IF($H201=Table5[[#Headers],[Industrial Gas Dryer]],1,0)</f>
        <v>1</v>
      </c>
      <c r="BW201" s="64">
        <f>IF($H201=Table5[[#Headers],[Industrial Gas Other Kiln]],1,0)</f>
        <v>0</v>
      </c>
      <c r="BX201" s="64">
        <f>IF($H201=Table5[[#Headers],[Industrial Gas Oven]],1,0)</f>
        <v>0</v>
      </c>
      <c r="BZ201" s="39"/>
    </row>
    <row r="202" spans="2:78" x14ac:dyDescent="0.25">
      <c r="B202">
        <v>478</v>
      </c>
      <c r="C202" t="s">
        <v>453</v>
      </c>
      <c r="D202" t="s">
        <v>591</v>
      </c>
      <c r="E202" t="s">
        <v>583</v>
      </c>
      <c r="H202" t="s">
        <v>498</v>
      </c>
      <c r="I202" t="s">
        <v>551</v>
      </c>
      <c r="J202" s="64">
        <v>35.32815304100513</v>
      </c>
      <c r="K202" s="64">
        <v>0</v>
      </c>
      <c r="L202" s="64">
        <v>0</v>
      </c>
      <c r="M202" s="64">
        <v>0</v>
      </c>
      <c r="N202" s="64">
        <v>0</v>
      </c>
      <c r="O202" s="64">
        <v>1</v>
      </c>
      <c r="P202" s="64">
        <v>1</v>
      </c>
      <c r="Q202" s="64">
        <v>1</v>
      </c>
      <c r="R202" s="64">
        <v>0.2</v>
      </c>
      <c r="S202" s="64">
        <v>0.125</v>
      </c>
      <c r="T202" s="64">
        <v>0</v>
      </c>
      <c r="U202" s="64">
        <v>0</v>
      </c>
      <c r="V202" s="64">
        <v>0</v>
      </c>
      <c r="W202" s="64">
        <v>0</v>
      </c>
      <c r="X202" s="64">
        <v>0</v>
      </c>
      <c r="Y202" s="64">
        <v>0</v>
      </c>
      <c r="Z202" s="64">
        <v>0</v>
      </c>
      <c r="AA202" s="64">
        <v>0</v>
      </c>
      <c r="AB202" s="64">
        <v>0</v>
      </c>
      <c r="AC202" s="64">
        <v>1</v>
      </c>
      <c r="AD202" s="64">
        <v>0</v>
      </c>
      <c r="AE202" s="64">
        <v>0</v>
      </c>
      <c r="AF202" s="64">
        <v>0</v>
      </c>
      <c r="AG202" s="64">
        <v>0</v>
      </c>
      <c r="AH202" s="64">
        <v>1</v>
      </c>
      <c r="AI202" s="64">
        <f>IF($H202=Table5[[#Headers],[Industrial Bio waste Boiler]],1,0)</f>
        <v>0</v>
      </c>
      <c r="AJ202" s="64">
        <f>IF($H202=Table5[[#Headers],[Industrial Bio waste CHP]],1,0)</f>
        <v>0</v>
      </c>
      <c r="AK202" s="64">
        <f>IF($H202=Table5[[#Headers],[Industrial Bio waste Furnace]],1,0)</f>
        <v>0</v>
      </c>
      <c r="AL202" s="64">
        <f>IF($H202=Table5[[#Headers],[Industrial Bio waste Cement/Lime Kiln]],1,0)</f>
        <v>0</v>
      </c>
      <c r="AM202" s="64">
        <f>IF($H202=Table5[[#Headers],[Industrial Bio waste Dryer]],1,0)</f>
        <v>0</v>
      </c>
      <c r="AN202" s="64">
        <f>IF($H202=Table5[[#Headers],[Industrial Bio waste Other Kiln]],1,0)</f>
        <v>0</v>
      </c>
      <c r="AO202" s="64">
        <f>IF($H202=Table5[[#Headers],[Industrial Bio waste Oven]],1,0)</f>
        <v>0</v>
      </c>
      <c r="AP202" s="64">
        <f>IF($H202=Table5[[#Headers],[Industrial Non-bio waste Boiler]],1,0)</f>
        <v>0</v>
      </c>
      <c r="AQ202" s="64">
        <f>IF($H202=Table5[[#Headers],[Industrial Non-bio waste CHP]],1,0)</f>
        <v>0</v>
      </c>
      <c r="AR202" s="64">
        <f>IF($H202=Table5[[#Headers],[Industrial Non-bio waste Furnace]],1,0)</f>
        <v>0</v>
      </c>
      <c r="AS202" s="64">
        <f>IF($H202=Table5[[#Headers],[Industrial Non-bio waste Cement/Lime Kiln]],1,0)</f>
        <v>0</v>
      </c>
      <c r="AT202" s="64">
        <f>IF($H202=Table5[[#Headers],[Industrial Non-bio waste Dryer]],1,0)</f>
        <v>0</v>
      </c>
      <c r="AU202" s="64">
        <f>IF($H202=Table5[[#Headers],[Industrial Non-bio waste Other Kiln]],1,0)</f>
        <v>0</v>
      </c>
      <c r="AV202" s="64">
        <f>IF($H202=Table5[[#Headers],[Industrial Non-bio waste Oven]],1,0)</f>
        <v>0</v>
      </c>
      <c r="AW202" s="64">
        <f>IF($H202=Table5[[#Headers],[Industrial Bio fuel Boiler]],1,0)</f>
        <v>0</v>
      </c>
      <c r="AX202" s="64">
        <f>IF($H202=Table5[[#Headers],[Industrial Bio fuel CHP]],1,0)</f>
        <v>0</v>
      </c>
      <c r="AY202" s="64">
        <f>IF($H202=Table5[[#Headers],[Industrial Bio fuel Furnace]],1,0)</f>
        <v>0</v>
      </c>
      <c r="AZ202" s="64">
        <f>IF($H202=Table5[[#Headers],[Industrial Bio fuel Cement/Lime Kiln]],1,0)</f>
        <v>0</v>
      </c>
      <c r="BA202" s="64">
        <f>IF($H202=Table5[[#Headers],[Industrial Bio fuel Dryer]],1,0)</f>
        <v>0</v>
      </c>
      <c r="BB202" s="64">
        <f>IF($H202=Table5[[#Headers],[Industrial Bio fuel Other Kiln]],1,0)</f>
        <v>0</v>
      </c>
      <c r="BC202" s="64">
        <f>IF($H202=Table5[[#Headers],[Industrial Bio fuel Oven]],1,0)</f>
        <v>0</v>
      </c>
      <c r="BD202" s="64">
        <f>IF($H202=Table5[[#Headers],[Industrial Solid Fuels Boiler]],1,0)</f>
        <v>0</v>
      </c>
      <c r="BE202" s="64">
        <f>IF($H202=Table5[[#Headers],[Industrial Solid Fuels CHP]],1,0)</f>
        <v>0</v>
      </c>
      <c r="BF202" s="64">
        <f>IF($H202=Table5[[#Headers],[Industrial Solid Fuels Furnace]],1,0)</f>
        <v>0</v>
      </c>
      <c r="BG202" s="64">
        <f>IF($H202=Table5[[#Headers],[Industrial Solid Fuels Cement/Lime Kiln]],1,0)</f>
        <v>0</v>
      </c>
      <c r="BH202" s="64">
        <f>IF($H202=Table5[[#Headers],[Industrial Solid Fuels Dryer]],1,0)</f>
        <v>0</v>
      </c>
      <c r="BI202" s="64">
        <f>IF($H202=Table5[[#Headers],[Industrial Solid Fuels Other Kiln]],1,0)</f>
        <v>0</v>
      </c>
      <c r="BJ202" s="64">
        <f>IF($H202=Table5[[#Headers],[Industrial Solid Fuels Oven]],1,0)</f>
        <v>0</v>
      </c>
      <c r="BK202" s="64">
        <f>IF($H202=Table5[[#Headers],[Industrial Oil Boiler]],1,0)</f>
        <v>0</v>
      </c>
      <c r="BL202" s="64">
        <f>IF($H202=Table5[[#Headers],[Industrial Oil CHP]],1,0)</f>
        <v>0</v>
      </c>
      <c r="BM202" s="64">
        <f>IF($H202=Table5[[#Headers],[Industrial Oil Furnace]],1,0)</f>
        <v>0</v>
      </c>
      <c r="BN202" s="64">
        <f>IF($H202=Table5[[#Headers],[Industrial Oil Cement/Lime Kiln]],1,0)</f>
        <v>0</v>
      </c>
      <c r="BO202" s="64">
        <f>IF($H202=Table5[[#Headers],[Industrial Oil Dryer]],1,0)</f>
        <v>0</v>
      </c>
      <c r="BP202" s="64">
        <f>IF($H202=Table5[[#Headers],[Industrial Oil Other Kiln]],1,0)</f>
        <v>0</v>
      </c>
      <c r="BQ202" s="64">
        <f>IF($H202=Table5[[#Headers],[Industrial Oil Oven]],1,0)</f>
        <v>0</v>
      </c>
      <c r="BR202" s="64">
        <f>IF($H202=Table5[[#Headers],[Industrial Gas Boiler]],1,0)</f>
        <v>1</v>
      </c>
      <c r="BS202" s="64">
        <f>IF($H202=Table5[[#Headers],[Industrial Gas CHP]],1,0)</f>
        <v>0</v>
      </c>
      <c r="BT202" s="64">
        <f>IF($H202=Table5[[#Headers],[Industrial Gas Furnace]],1,0)</f>
        <v>0</v>
      </c>
      <c r="BU202" s="64">
        <f>IF($H202=Table5[[#Headers],[Industrial Gas Cement/Lime Kiln]],1,0)</f>
        <v>0</v>
      </c>
      <c r="BV202" s="64">
        <f>IF($H202=Table5[[#Headers],[Industrial Gas Dryer]],1,0)</f>
        <v>0</v>
      </c>
      <c r="BW202" s="64">
        <f>IF($H202=Table5[[#Headers],[Industrial Gas Other Kiln]],1,0)</f>
        <v>0</v>
      </c>
      <c r="BX202" s="64">
        <f>IF($H202=Table5[[#Headers],[Industrial Gas Oven]],1,0)</f>
        <v>0</v>
      </c>
      <c r="BZ202" s="39"/>
    </row>
    <row r="203" spans="2:78" x14ac:dyDescent="0.25">
      <c r="B203">
        <v>479</v>
      </c>
      <c r="C203" t="s">
        <v>453</v>
      </c>
      <c r="D203" t="s">
        <v>591</v>
      </c>
      <c r="E203" t="s">
        <v>583</v>
      </c>
      <c r="H203" t="s">
        <v>502</v>
      </c>
      <c r="I203" t="s">
        <v>551</v>
      </c>
      <c r="J203" s="64">
        <v>17.664076520502565</v>
      </c>
      <c r="K203" s="64">
        <v>0</v>
      </c>
      <c r="L203" s="64">
        <v>0</v>
      </c>
      <c r="M203" s="64">
        <v>0</v>
      </c>
      <c r="N203" s="64">
        <v>0</v>
      </c>
      <c r="O203" s="64">
        <v>0</v>
      </c>
      <c r="P203" s="64">
        <v>0</v>
      </c>
      <c r="Q203" s="64">
        <v>0</v>
      </c>
      <c r="R203" s="64">
        <v>0</v>
      </c>
      <c r="S203" s="64">
        <v>0</v>
      </c>
      <c r="T203" s="64">
        <v>1</v>
      </c>
      <c r="U203" s="64">
        <v>1</v>
      </c>
      <c r="V203" s="64">
        <v>1</v>
      </c>
      <c r="W203" s="64">
        <v>0</v>
      </c>
      <c r="X203" s="64">
        <v>0</v>
      </c>
      <c r="Y203" s="64">
        <v>0</v>
      </c>
      <c r="Z203" s="64">
        <v>0</v>
      </c>
      <c r="AA203" s="64">
        <v>0</v>
      </c>
      <c r="AB203" s="64">
        <v>0</v>
      </c>
      <c r="AC203" s="64">
        <v>0</v>
      </c>
      <c r="AD203" s="64">
        <v>1</v>
      </c>
      <c r="AE203" s="64">
        <v>0</v>
      </c>
      <c r="AF203" s="64">
        <v>0</v>
      </c>
      <c r="AG203" s="64">
        <v>0</v>
      </c>
      <c r="AH203" s="64">
        <v>1</v>
      </c>
      <c r="AI203" s="64">
        <f>IF($H203=Table5[[#Headers],[Industrial Bio waste Boiler]],1,0)</f>
        <v>0</v>
      </c>
      <c r="AJ203" s="64">
        <f>IF($H203=Table5[[#Headers],[Industrial Bio waste CHP]],1,0)</f>
        <v>0</v>
      </c>
      <c r="AK203" s="64">
        <f>IF($H203=Table5[[#Headers],[Industrial Bio waste Furnace]],1,0)</f>
        <v>0</v>
      </c>
      <c r="AL203" s="64">
        <f>IF($H203=Table5[[#Headers],[Industrial Bio waste Cement/Lime Kiln]],1,0)</f>
        <v>0</v>
      </c>
      <c r="AM203" s="64">
        <f>IF($H203=Table5[[#Headers],[Industrial Bio waste Dryer]],1,0)</f>
        <v>0</v>
      </c>
      <c r="AN203" s="64">
        <f>IF($H203=Table5[[#Headers],[Industrial Bio waste Other Kiln]],1,0)</f>
        <v>0</v>
      </c>
      <c r="AO203" s="64">
        <f>IF($H203=Table5[[#Headers],[Industrial Bio waste Oven]],1,0)</f>
        <v>0</v>
      </c>
      <c r="AP203" s="64">
        <f>IF($H203=Table5[[#Headers],[Industrial Non-bio waste Boiler]],1,0)</f>
        <v>0</v>
      </c>
      <c r="AQ203" s="64">
        <f>IF($H203=Table5[[#Headers],[Industrial Non-bio waste CHP]],1,0)</f>
        <v>0</v>
      </c>
      <c r="AR203" s="64">
        <f>IF($H203=Table5[[#Headers],[Industrial Non-bio waste Furnace]],1,0)</f>
        <v>0</v>
      </c>
      <c r="AS203" s="64">
        <f>IF($H203=Table5[[#Headers],[Industrial Non-bio waste Cement/Lime Kiln]],1,0)</f>
        <v>0</v>
      </c>
      <c r="AT203" s="64">
        <f>IF($H203=Table5[[#Headers],[Industrial Non-bio waste Dryer]],1,0)</f>
        <v>0</v>
      </c>
      <c r="AU203" s="64">
        <f>IF($H203=Table5[[#Headers],[Industrial Non-bio waste Other Kiln]],1,0)</f>
        <v>0</v>
      </c>
      <c r="AV203" s="64">
        <f>IF($H203=Table5[[#Headers],[Industrial Non-bio waste Oven]],1,0)</f>
        <v>0</v>
      </c>
      <c r="AW203" s="64">
        <f>IF($H203=Table5[[#Headers],[Industrial Bio fuel Boiler]],1,0)</f>
        <v>0</v>
      </c>
      <c r="AX203" s="64">
        <f>IF($H203=Table5[[#Headers],[Industrial Bio fuel CHP]],1,0)</f>
        <v>0</v>
      </c>
      <c r="AY203" s="64">
        <f>IF($H203=Table5[[#Headers],[Industrial Bio fuel Furnace]],1,0)</f>
        <v>0</v>
      </c>
      <c r="AZ203" s="64">
        <f>IF($H203=Table5[[#Headers],[Industrial Bio fuel Cement/Lime Kiln]],1,0)</f>
        <v>0</v>
      </c>
      <c r="BA203" s="64">
        <f>IF($H203=Table5[[#Headers],[Industrial Bio fuel Dryer]],1,0)</f>
        <v>0</v>
      </c>
      <c r="BB203" s="64">
        <f>IF($H203=Table5[[#Headers],[Industrial Bio fuel Other Kiln]],1,0)</f>
        <v>0</v>
      </c>
      <c r="BC203" s="64">
        <f>IF($H203=Table5[[#Headers],[Industrial Bio fuel Oven]],1,0)</f>
        <v>0</v>
      </c>
      <c r="BD203" s="64">
        <f>IF($H203=Table5[[#Headers],[Industrial Solid Fuels Boiler]],1,0)</f>
        <v>0</v>
      </c>
      <c r="BE203" s="64">
        <f>IF($H203=Table5[[#Headers],[Industrial Solid Fuels CHP]],1,0)</f>
        <v>0</v>
      </c>
      <c r="BF203" s="64">
        <f>IF($H203=Table5[[#Headers],[Industrial Solid Fuels Furnace]],1,0)</f>
        <v>0</v>
      </c>
      <c r="BG203" s="64">
        <f>IF($H203=Table5[[#Headers],[Industrial Solid Fuels Cement/Lime Kiln]],1,0)</f>
        <v>0</v>
      </c>
      <c r="BH203" s="64">
        <f>IF($H203=Table5[[#Headers],[Industrial Solid Fuels Dryer]],1,0)</f>
        <v>0</v>
      </c>
      <c r="BI203" s="64">
        <f>IF($H203=Table5[[#Headers],[Industrial Solid Fuels Other Kiln]],1,0)</f>
        <v>0</v>
      </c>
      <c r="BJ203" s="64">
        <f>IF($H203=Table5[[#Headers],[Industrial Solid Fuels Oven]],1,0)</f>
        <v>0</v>
      </c>
      <c r="BK203" s="64">
        <f>IF($H203=Table5[[#Headers],[Industrial Oil Boiler]],1,0)</f>
        <v>0</v>
      </c>
      <c r="BL203" s="64">
        <f>IF($H203=Table5[[#Headers],[Industrial Oil CHP]],1,0)</f>
        <v>0</v>
      </c>
      <c r="BM203" s="64">
        <f>IF($H203=Table5[[#Headers],[Industrial Oil Furnace]],1,0)</f>
        <v>0</v>
      </c>
      <c r="BN203" s="64">
        <f>IF($H203=Table5[[#Headers],[Industrial Oil Cement/Lime Kiln]],1,0)</f>
        <v>0</v>
      </c>
      <c r="BO203" s="64">
        <f>IF($H203=Table5[[#Headers],[Industrial Oil Dryer]],1,0)</f>
        <v>0</v>
      </c>
      <c r="BP203" s="64">
        <f>IF($H203=Table5[[#Headers],[Industrial Oil Other Kiln]],1,0)</f>
        <v>0</v>
      </c>
      <c r="BQ203" s="64">
        <f>IF($H203=Table5[[#Headers],[Industrial Oil Oven]],1,0)</f>
        <v>0</v>
      </c>
      <c r="BR203" s="64">
        <f>IF($H203=Table5[[#Headers],[Industrial Gas Boiler]],1,0)</f>
        <v>0</v>
      </c>
      <c r="BS203" s="64">
        <f>IF($H203=Table5[[#Headers],[Industrial Gas CHP]],1,0)</f>
        <v>1</v>
      </c>
      <c r="BT203" s="64">
        <f>IF($H203=Table5[[#Headers],[Industrial Gas Furnace]],1,0)</f>
        <v>0</v>
      </c>
      <c r="BU203" s="64">
        <f>IF($H203=Table5[[#Headers],[Industrial Gas Cement/Lime Kiln]],1,0)</f>
        <v>0</v>
      </c>
      <c r="BV203" s="64">
        <f>IF($H203=Table5[[#Headers],[Industrial Gas Dryer]],1,0)</f>
        <v>0</v>
      </c>
      <c r="BW203" s="64">
        <f>IF($H203=Table5[[#Headers],[Industrial Gas Other Kiln]],1,0)</f>
        <v>0</v>
      </c>
      <c r="BX203" s="64">
        <f>IF($H203=Table5[[#Headers],[Industrial Gas Oven]],1,0)</f>
        <v>0</v>
      </c>
      <c r="BZ203" s="39"/>
    </row>
    <row r="204" spans="2:78" x14ac:dyDescent="0.25">
      <c r="B204">
        <v>480</v>
      </c>
      <c r="C204" t="s">
        <v>453</v>
      </c>
      <c r="D204" t="s">
        <v>591</v>
      </c>
      <c r="E204" t="s">
        <v>583</v>
      </c>
      <c r="H204" t="s">
        <v>513</v>
      </c>
      <c r="I204" t="s">
        <v>551</v>
      </c>
      <c r="J204" s="64">
        <v>17.664076520502565</v>
      </c>
      <c r="K204" s="64">
        <v>0</v>
      </c>
      <c r="L204" s="64">
        <v>0</v>
      </c>
      <c r="M204" s="64">
        <v>0</v>
      </c>
      <c r="N204" s="64">
        <v>0</v>
      </c>
      <c r="O204" s="64">
        <v>0</v>
      </c>
      <c r="P204" s="64">
        <v>0</v>
      </c>
      <c r="Q204" s="64">
        <v>0</v>
      </c>
      <c r="R204" s="64">
        <v>0</v>
      </c>
      <c r="S204" s="64">
        <v>0</v>
      </c>
      <c r="T204" s="64">
        <v>0</v>
      </c>
      <c r="U204" s="64">
        <v>0</v>
      </c>
      <c r="V204" s="64">
        <v>0</v>
      </c>
      <c r="W204" s="64">
        <v>1</v>
      </c>
      <c r="X204" s="64">
        <v>1</v>
      </c>
      <c r="Y204" s="64">
        <v>0</v>
      </c>
      <c r="Z204" s="64">
        <v>0</v>
      </c>
      <c r="AA204" s="64">
        <v>0</v>
      </c>
      <c r="AB204" s="64">
        <v>0</v>
      </c>
      <c r="AC204" s="64">
        <v>0</v>
      </c>
      <c r="AD204" s="64">
        <v>0</v>
      </c>
      <c r="AE204" s="64">
        <v>1</v>
      </c>
      <c r="AF204" s="64">
        <v>0</v>
      </c>
      <c r="AG204" s="64">
        <v>0</v>
      </c>
      <c r="AH204" s="64">
        <v>1</v>
      </c>
      <c r="AI204" s="64">
        <f>IF($H204=Table5[[#Headers],[Industrial Bio waste Boiler]],1,0)</f>
        <v>0</v>
      </c>
      <c r="AJ204" s="64">
        <f>IF($H204=Table5[[#Headers],[Industrial Bio waste CHP]],1,0)</f>
        <v>0</v>
      </c>
      <c r="AK204" s="64">
        <f>IF($H204=Table5[[#Headers],[Industrial Bio waste Furnace]],1,0)</f>
        <v>0</v>
      </c>
      <c r="AL204" s="64">
        <f>IF($H204=Table5[[#Headers],[Industrial Bio waste Cement/Lime Kiln]],1,0)</f>
        <v>0</v>
      </c>
      <c r="AM204" s="64">
        <f>IF($H204=Table5[[#Headers],[Industrial Bio waste Dryer]],1,0)</f>
        <v>0</v>
      </c>
      <c r="AN204" s="64">
        <f>IF($H204=Table5[[#Headers],[Industrial Bio waste Other Kiln]],1,0)</f>
        <v>0</v>
      </c>
      <c r="AO204" s="64">
        <f>IF($H204=Table5[[#Headers],[Industrial Bio waste Oven]],1,0)</f>
        <v>0</v>
      </c>
      <c r="AP204" s="64">
        <f>IF($H204=Table5[[#Headers],[Industrial Non-bio waste Boiler]],1,0)</f>
        <v>0</v>
      </c>
      <c r="AQ204" s="64">
        <f>IF($H204=Table5[[#Headers],[Industrial Non-bio waste CHP]],1,0)</f>
        <v>0</v>
      </c>
      <c r="AR204" s="64">
        <f>IF($H204=Table5[[#Headers],[Industrial Non-bio waste Furnace]],1,0)</f>
        <v>0</v>
      </c>
      <c r="AS204" s="64">
        <f>IF($H204=Table5[[#Headers],[Industrial Non-bio waste Cement/Lime Kiln]],1,0)</f>
        <v>0</v>
      </c>
      <c r="AT204" s="64">
        <f>IF($H204=Table5[[#Headers],[Industrial Non-bio waste Dryer]],1,0)</f>
        <v>0</v>
      </c>
      <c r="AU204" s="64">
        <f>IF($H204=Table5[[#Headers],[Industrial Non-bio waste Other Kiln]],1,0)</f>
        <v>0</v>
      </c>
      <c r="AV204" s="64">
        <f>IF($H204=Table5[[#Headers],[Industrial Non-bio waste Oven]],1,0)</f>
        <v>0</v>
      </c>
      <c r="AW204" s="64">
        <f>IF($H204=Table5[[#Headers],[Industrial Bio fuel Boiler]],1,0)</f>
        <v>0</v>
      </c>
      <c r="AX204" s="64">
        <f>IF($H204=Table5[[#Headers],[Industrial Bio fuel CHP]],1,0)</f>
        <v>0</v>
      </c>
      <c r="AY204" s="64">
        <f>IF($H204=Table5[[#Headers],[Industrial Bio fuel Furnace]],1,0)</f>
        <v>0</v>
      </c>
      <c r="AZ204" s="64">
        <f>IF($H204=Table5[[#Headers],[Industrial Bio fuel Cement/Lime Kiln]],1,0)</f>
        <v>0</v>
      </c>
      <c r="BA204" s="64">
        <f>IF($H204=Table5[[#Headers],[Industrial Bio fuel Dryer]],1,0)</f>
        <v>0</v>
      </c>
      <c r="BB204" s="64">
        <f>IF($H204=Table5[[#Headers],[Industrial Bio fuel Other Kiln]],1,0)</f>
        <v>0</v>
      </c>
      <c r="BC204" s="64">
        <f>IF($H204=Table5[[#Headers],[Industrial Bio fuel Oven]],1,0)</f>
        <v>0</v>
      </c>
      <c r="BD204" s="64">
        <f>IF($H204=Table5[[#Headers],[Industrial Solid Fuels Boiler]],1,0)</f>
        <v>0</v>
      </c>
      <c r="BE204" s="64">
        <f>IF($H204=Table5[[#Headers],[Industrial Solid Fuels CHP]],1,0)</f>
        <v>0</v>
      </c>
      <c r="BF204" s="64">
        <f>IF($H204=Table5[[#Headers],[Industrial Solid Fuels Furnace]],1,0)</f>
        <v>0</v>
      </c>
      <c r="BG204" s="64">
        <f>IF($H204=Table5[[#Headers],[Industrial Solid Fuels Cement/Lime Kiln]],1,0)</f>
        <v>0</v>
      </c>
      <c r="BH204" s="64">
        <f>IF($H204=Table5[[#Headers],[Industrial Solid Fuels Dryer]],1,0)</f>
        <v>0</v>
      </c>
      <c r="BI204" s="64">
        <f>IF($H204=Table5[[#Headers],[Industrial Solid Fuels Other Kiln]],1,0)</f>
        <v>0</v>
      </c>
      <c r="BJ204" s="64">
        <f>IF($H204=Table5[[#Headers],[Industrial Solid Fuels Oven]],1,0)</f>
        <v>0</v>
      </c>
      <c r="BK204" s="64">
        <f>IF($H204=Table5[[#Headers],[Industrial Oil Boiler]],1,0)</f>
        <v>0</v>
      </c>
      <c r="BL204" s="64">
        <f>IF($H204=Table5[[#Headers],[Industrial Oil CHP]],1,0)</f>
        <v>0</v>
      </c>
      <c r="BM204" s="64">
        <f>IF($H204=Table5[[#Headers],[Industrial Oil Furnace]],1,0)</f>
        <v>0</v>
      </c>
      <c r="BN204" s="64">
        <f>IF($H204=Table5[[#Headers],[Industrial Oil Cement/Lime Kiln]],1,0)</f>
        <v>0</v>
      </c>
      <c r="BO204" s="64">
        <f>IF($H204=Table5[[#Headers],[Industrial Oil Dryer]],1,0)</f>
        <v>0</v>
      </c>
      <c r="BP204" s="64">
        <f>IF($H204=Table5[[#Headers],[Industrial Oil Other Kiln]],1,0)</f>
        <v>0</v>
      </c>
      <c r="BQ204" s="64">
        <f>IF($H204=Table5[[#Headers],[Industrial Oil Oven]],1,0)</f>
        <v>0</v>
      </c>
      <c r="BR204" s="64">
        <f>IF($H204=Table5[[#Headers],[Industrial Gas Boiler]],1,0)</f>
        <v>0</v>
      </c>
      <c r="BS204" s="64">
        <f>IF($H204=Table5[[#Headers],[Industrial Gas CHP]],1,0)</f>
        <v>0</v>
      </c>
      <c r="BT204" s="64">
        <f>IF($H204=Table5[[#Headers],[Industrial Gas Furnace]],1,0)</f>
        <v>0</v>
      </c>
      <c r="BU204" s="64">
        <f>IF($H204=Table5[[#Headers],[Industrial Gas Cement/Lime Kiln]],1,0)</f>
        <v>0</v>
      </c>
      <c r="BV204" s="64">
        <f>IF($H204=Table5[[#Headers],[Industrial Gas Dryer]],1,0)</f>
        <v>0</v>
      </c>
      <c r="BW204" s="64">
        <f>IF($H204=Table5[[#Headers],[Industrial Gas Other Kiln]],1,0)</f>
        <v>0</v>
      </c>
      <c r="BX204" s="64">
        <f>IF($H204=Table5[[#Headers],[Industrial Gas Oven]],1,0)</f>
        <v>1</v>
      </c>
      <c r="BZ204" s="39"/>
    </row>
    <row r="205" spans="2:78" x14ac:dyDescent="0.25">
      <c r="B205">
        <v>481</v>
      </c>
      <c r="C205" t="s">
        <v>453</v>
      </c>
      <c r="D205" t="s">
        <v>591</v>
      </c>
      <c r="E205" t="s">
        <v>583</v>
      </c>
      <c r="H205" t="s">
        <v>506</v>
      </c>
      <c r="I205" t="s">
        <v>551</v>
      </c>
      <c r="J205" s="64">
        <v>0</v>
      </c>
      <c r="K205" s="64">
        <v>0</v>
      </c>
      <c r="L205" s="64">
        <v>0</v>
      </c>
      <c r="M205" s="64">
        <v>0</v>
      </c>
      <c r="N205" s="64">
        <v>0</v>
      </c>
      <c r="O205" s="64">
        <v>0</v>
      </c>
      <c r="P205" s="64">
        <v>0</v>
      </c>
      <c r="Q205" s="64">
        <v>0</v>
      </c>
      <c r="R205" s="64">
        <v>0</v>
      </c>
      <c r="S205" s="64">
        <v>0</v>
      </c>
      <c r="T205" s="64">
        <v>0</v>
      </c>
      <c r="U205" s="64">
        <v>0</v>
      </c>
      <c r="V205" s="64">
        <v>0</v>
      </c>
      <c r="W205" s="64">
        <v>0</v>
      </c>
      <c r="X205" s="64">
        <v>0</v>
      </c>
      <c r="Y205" s="64">
        <v>1</v>
      </c>
      <c r="Z205" s="64">
        <v>0</v>
      </c>
      <c r="AA205" s="64">
        <v>0</v>
      </c>
      <c r="AB205" s="64">
        <v>0</v>
      </c>
      <c r="AC205" s="64">
        <v>0</v>
      </c>
      <c r="AD205" s="64">
        <v>0</v>
      </c>
      <c r="AE205" s="64">
        <v>0</v>
      </c>
      <c r="AF205" s="64">
        <v>1</v>
      </c>
      <c r="AG205" s="64">
        <v>0</v>
      </c>
      <c r="AH205" s="64">
        <v>1</v>
      </c>
      <c r="AI205" s="64">
        <f>IF($H205=Table5[[#Headers],[Industrial Bio waste Boiler]],1,0)</f>
        <v>0</v>
      </c>
      <c r="AJ205" s="64">
        <f>IF($H205=Table5[[#Headers],[Industrial Bio waste CHP]],1,0)</f>
        <v>0</v>
      </c>
      <c r="AK205" s="64">
        <f>IF($H205=Table5[[#Headers],[Industrial Bio waste Furnace]],1,0)</f>
        <v>0</v>
      </c>
      <c r="AL205" s="64">
        <f>IF($H205=Table5[[#Headers],[Industrial Bio waste Cement/Lime Kiln]],1,0)</f>
        <v>0</v>
      </c>
      <c r="AM205" s="64">
        <f>IF($H205=Table5[[#Headers],[Industrial Bio waste Dryer]],1,0)</f>
        <v>0</v>
      </c>
      <c r="AN205" s="64">
        <f>IF($H205=Table5[[#Headers],[Industrial Bio waste Other Kiln]],1,0)</f>
        <v>0</v>
      </c>
      <c r="AO205" s="64">
        <f>IF($H205=Table5[[#Headers],[Industrial Bio waste Oven]],1,0)</f>
        <v>0</v>
      </c>
      <c r="AP205" s="64">
        <f>IF($H205=Table5[[#Headers],[Industrial Non-bio waste Boiler]],1,0)</f>
        <v>0</v>
      </c>
      <c r="AQ205" s="64">
        <f>IF($H205=Table5[[#Headers],[Industrial Non-bio waste CHP]],1,0)</f>
        <v>0</v>
      </c>
      <c r="AR205" s="64">
        <f>IF($H205=Table5[[#Headers],[Industrial Non-bio waste Furnace]],1,0)</f>
        <v>0</v>
      </c>
      <c r="AS205" s="64">
        <f>IF($H205=Table5[[#Headers],[Industrial Non-bio waste Cement/Lime Kiln]],1,0)</f>
        <v>0</v>
      </c>
      <c r="AT205" s="64">
        <f>IF($H205=Table5[[#Headers],[Industrial Non-bio waste Dryer]],1,0)</f>
        <v>0</v>
      </c>
      <c r="AU205" s="64">
        <f>IF($H205=Table5[[#Headers],[Industrial Non-bio waste Other Kiln]],1,0)</f>
        <v>0</v>
      </c>
      <c r="AV205" s="64">
        <f>IF($H205=Table5[[#Headers],[Industrial Non-bio waste Oven]],1,0)</f>
        <v>0</v>
      </c>
      <c r="AW205" s="64">
        <f>IF($H205=Table5[[#Headers],[Industrial Bio fuel Boiler]],1,0)</f>
        <v>0</v>
      </c>
      <c r="AX205" s="64">
        <f>IF($H205=Table5[[#Headers],[Industrial Bio fuel CHP]],1,0)</f>
        <v>0</v>
      </c>
      <c r="AY205" s="64">
        <f>IF($H205=Table5[[#Headers],[Industrial Bio fuel Furnace]],1,0)</f>
        <v>0</v>
      </c>
      <c r="AZ205" s="64">
        <f>IF($H205=Table5[[#Headers],[Industrial Bio fuel Cement/Lime Kiln]],1,0)</f>
        <v>0</v>
      </c>
      <c r="BA205" s="64">
        <f>IF($H205=Table5[[#Headers],[Industrial Bio fuel Dryer]],1,0)</f>
        <v>0</v>
      </c>
      <c r="BB205" s="64">
        <f>IF($H205=Table5[[#Headers],[Industrial Bio fuel Other Kiln]],1,0)</f>
        <v>0</v>
      </c>
      <c r="BC205" s="64">
        <f>IF($H205=Table5[[#Headers],[Industrial Bio fuel Oven]],1,0)</f>
        <v>0</v>
      </c>
      <c r="BD205" s="64">
        <f>IF($H205=Table5[[#Headers],[Industrial Solid Fuels Boiler]],1,0)</f>
        <v>0</v>
      </c>
      <c r="BE205" s="64">
        <f>IF($H205=Table5[[#Headers],[Industrial Solid Fuels CHP]],1,0)</f>
        <v>0</v>
      </c>
      <c r="BF205" s="64">
        <f>IF($H205=Table5[[#Headers],[Industrial Solid Fuels Furnace]],1,0)</f>
        <v>0</v>
      </c>
      <c r="BG205" s="64">
        <f>IF($H205=Table5[[#Headers],[Industrial Solid Fuels Cement/Lime Kiln]],1,0)</f>
        <v>0</v>
      </c>
      <c r="BH205" s="64">
        <f>IF($H205=Table5[[#Headers],[Industrial Solid Fuels Dryer]],1,0)</f>
        <v>0</v>
      </c>
      <c r="BI205" s="64">
        <f>IF($H205=Table5[[#Headers],[Industrial Solid Fuels Other Kiln]],1,0)</f>
        <v>0</v>
      </c>
      <c r="BJ205" s="64">
        <f>IF($H205=Table5[[#Headers],[Industrial Solid Fuels Oven]],1,0)</f>
        <v>0</v>
      </c>
      <c r="BK205" s="64">
        <f>IF($H205=Table5[[#Headers],[Industrial Oil Boiler]],1,0)</f>
        <v>0</v>
      </c>
      <c r="BL205" s="64">
        <f>IF($H205=Table5[[#Headers],[Industrial Oil CHP]],1,0)</f>
        <v>0</v>
      </c>
      <c r="BM205" s="64">
        <f>IF($H205=Table5[[#Headers],[Industrial Oil Furnace]],1,0)</f>
        <v>0</v>
      </c>
      <c r="BN205" s="64">
        <f>IF($H205=Table5[[#Headers],[Industrial Oil Cement/Lime Kiln]],1,0)</f>
        <v>0</v>
      </c>
      <c r="BO205" s="64">
        <f>IF($H205=Table5[[#Headers],[Industrial Oil Dryer]],1,0)</f>
        <v>0</v>
      </c>
      <c r="BP205" s="64">
        <f>IF($H205=Table5[[#Headers],[Industrial Oil Other Kiln]],1,0)</f>
        <v>0</v>
      </c>
      <c r="BQ205" s="64">
        <f>IF($H205=Table5[[#Headers],[Industrial Oil Oven]],1,0)</f>
        <v>0</v>
      </c>
      <c r="BR205" s="64">
        <f>IF($H205=Table5[[#Headers],[Industrial Gas Boiler]],1,0)</f>
        <v>0</v>
      </c>
      <c r="BS205" s="64">
        <f>IF($H205=Table5[[#Headers],[Industrial Gas CHP]],1,0)</f>
        <v>0</v>
      </c>
      <c r="BT205" s="64">
        <f>IF($H205=Table5[[#Headers],[Industrial Gas Furnace]],1,0)</f>
        <v>1</v>
      </c>
      <c r="BU205" s="64">
        <f>IF($H205=Table5[[#Headers],[Industrial Gas Cement/Lime Kiln]],1,0)</f>
        <v>0</v>
      </c>
      <c r="BV205" s="64">
        <f>IF($H205=Table5[[#Headers],[Industrial Gas Dryer]],1,0)</f>
        <v>0</v>
      </c>
      <c r="BW205" s="64">
        <f>IF($H205=Table5[[#Headers],[Industrial Gas Other Kiln]],1,0)</f>
        <v>0</v>
      </c>
      <c r="BX205" s="64">
        <f>IF($H205=Table5[[#Headers],[Industrial Gas Oven]],1,0)</f>
        <v>0</v>
      </c>
      <c r="BZ205" s="39"/>
    </row>
    <row r="206" spans="2:78" x14ac:dyDescent="0.25">
      <c r="B206">
        <v>482</v>
      </c>
      <c r="C206" t="s">
        <v>453</v>
      </c>
      <c r="D206" t="s">
        <v>591</v>
      </c>
      <c r="E206" t="s">
        <v>583</v>
      </c>
      <c r="H206" t="s">
        <v>504</v>
      </c>
      <c r="I206" t="s">
        <v>551</v>
      </c>
      <c r="J206" s="64">
        <v>0</v>
      </c>
      <c r="K206" s="64">
        <v>0</v>
      </c>
      <c r="L206" s="64">
        <v>0</v>
      </c>
      <c r="M206" s="64">
        <v>0</v>
      </c>
      <c r="N206" s="64">
        <v>0</v>
      </c>
      <c r="O206" s="64">
        <v>0</v>
      </c>
      <c r="P206" s="64">
        <v>0</v>
      </c>
      <c r="Q206" s="64">
        <v>0</v>
      </c>
      <c r="R206" s="64">
        <v>0</v>
      </c>
      <c r="S206" s="64">
        <v>0</v>
      </c>
      <c r="T206" s="64">
        <v>0</v>
      </c>
      <c r="U206" s="64">
        <v>0</v>
      </c>
      <c r="V206" s="64">
        <v>0</v>
      </c>
      <c r="W206" s="64">
        <v>0</v>
      </c>
      <c r="X206" s="64">
        <v>0</v>
      </c>
      <c r="Y206" s="64">
        <v>0</v>
      </c>
      <c r="Z206" s="64">
        <v>0</v>
      </c>
      <c r="AA206" s="64">
        <v>1</v>
      </c>
      <c r="AB206" s="64">
        <v>1</v>
      </c>
      <c r="AC206" s="64">
        <v>0</v>
      </c>
      <c r="AD206" s="64">
        <v>0</v>
      </c>
      <c r="AE206" s="64">
        <v>0</v>
      </c>
      <c r="AF206" s="64">
        <v>0</v>
      </c>
      <c r="AG206" s="64">
        <v>1</v>
      </c>
      <c r="AH206" s="64">
        <v>1</v>
      </c>
      <c r="AI206" s="64">
        <f>IF($H206=Table5[[#Headers],[Industrial Bio waste Boiler]],1,0)</f>
        <v>0</v>
      </c>
      <c r="AJ206" s="64">
        <f>IF($H206=Table5[[#Headers],[Industrial Bio waste CHP]],1,0)</f>
        <v>0</v>
      </c>
      <c r="AK206" s="64">
        <f>IF($H206=Table5[[#Headers],[Industrial Bio waste Furnace]],1,0)</f>
        <v>0</v>
      </c>
      <c r="AL206" s="64">
        <f>IF($H206=Table5[[#Headers],[Industrial Bio waste Cement/Lime Kiln]],1,0)</f>
        <v>0</v>
      </c>
      <c r="AM206" s="64">
        <f>IF($H206=Table5[[#Headers],[Industrial Bio waste Dryer]],1,0)</f>
        <v>0</v>
      </c>
      <c r="AN206" s="64">
        <f>IF($H206=Table5[[#Headers],[Industrial Bio waste Other Kiln]],1,0)</f>
        <v>0</v>
      </c>
      <c r="AO206" s="64">
        <f>IF($H206=Table5[[#Headers],[Industrial Bio waste Oven]],1,0)</f>
        <v>0</v>
      </c>
      <c r="AP206" s="64">
        <f>IF($H206=Table5[[#Headers],[Industrial Non-bio waste Boiler]],1,0)</f>
        <v>0</v>
      </c>
      <c r="AQ206" s="64">
        <f>IF($H206=Table5[[#Headers],[Industrial Non-bio waste CHP]],1,0)</f>
        <v>0</v>
      </c>
      <c r="AR206" s="64">
        <f>IF($H206=Table5[[#Headers],[Industrial Non-bio waste Furnace]],1,0)</f>
        <v>0</v>
      </c>
      <c r="AS206" s="64">
        <f>IF($H206=Table5[[#Headers],[Industrial Non-bio waste Cement/Lime Kiln]],1,0)</f>
        <v>0</v>
      </c>
      <c r="AT206" s="64">
        <f>IF($H206=Table5[[#Headers],[Industrial Non-bio waste Dryer]],1,0)</f>
        <v>0</v>
      </c>
      <c r="AU206" s="64">
        <f>IF($H206=Table5[[#Headers],[Industrial Non-bio waste Other Kiln]],1,0)</f>
        <v>0</v>
      </c>
      <c r="AV206" s="64">
        <f>IF($H206=Table5[[#Headers],[Industrial Non-bio waste Oven]],1,0)</f>
        <v>0</v>
      </c>
      <c r="AW206" s="64">
        <f>IF($H206=Table5[[#Headers],[Industrial Bio fuel Boiler]],1,0)</f>
        <v>0</v>
      </c>
      <c r="AX206" s="64">
        <f>IF($H206=Table5[[#Headers],[Industrial Bio fuel CHP]],1,0)</f>
        <v>0</v>
      </c>
      <c r="AY206" s="64">
        <f>IF($H206=Table5[[#Headers],[Industrial Bio fuel Furnace]],1,0)</f>
        <v>0</v>
      </c>
      <c r="AZ206" s="64">
        <f>IF($H206=Table5[[#Headers],[Industrial Bio fuel Cement/Lime Kiln]],1,0)</f>
        <v>0</v>
      </c>
      <c r="BA206" s="64">
        <f>IF($H206=Table5[[#Headers],[Industrial Bio fuel Dryer]],1,0)</f>
        <v>0</v>
      </c>
      <c r="BB206" s="64">
        <f>IF($H206=Table5[[#Headers],[Industrial Bio fuel Other Kiln]],1,0)</f>
        <v>0</v>
      </c>
      <c r="BC206" s="64">
        <f>IF($H206=Table5[[#Headers],[Industrial Bio fuel Oven]],1,0)</f>
        <v>0</v>
      </c>
      <c r="BD206" s="64">
        <f>IF($H206=Table5[[#Headers],[Industrial Solid Fuels Boiler]],1,0)</f>
        <v>0</v>
      </c>
      <c r="BE206" s="64">
        <f>IF($H206=Table5[[#Headers],[Industrial Solid Fuels CHP]],1,0)</f>
        <v>0</v>
      </c>
      <c r="BF206" s="64">
        <f>IF($H206=Table5[[#Headers],[Industrial Solid Fuels Furnace]],1,0)</f>
        <v>0</v>
      </c>
      <c r="BG206" s="64">
        <f>IF($H206=Table5[[#Headers],[Industrial Solid Fuels Cement/Lime Kiln]],1,0)</f>
        <v>0</v>
      </c>
      <c r="BH206" s="64">
        <f>IF($H206=Table5[[#Headers],[Industrial Solid Fuels Dryer]],1,0)</f>
        <v>0</v>
      </c>
      <c r="BI206" s="64">
        <f>IF($H206=Table5[[#Headers],[Industrial Solid Fuels Other Kiln]],1,0)</f>
        <v>0</v>
      </c>
      <c r="BJ206" s="64">
        <f>IF($H206=Table5[[#Headers],[Industrial Solid Fuels Oven]],1,0)</f>
        <v>0</v>
      </c>
      <c r="BK206" s="64">
        <f>IF($H206=Table5[[#Headers],[Industrial Oil Boiler]],1,0)</f>
        <v>0</v>
      </c>
      <c r="BL206" s="64">
        <f>IF($H206=Table5[[#Headers],[Industrial Oil CHP]],1,0)</f>
        <v>0</v>
      </c>
      <c r="BM206" s="64">
        <f>IF($H206=Table5[[#Headers],[Industrial Oil Furnace]],1,0)</f>
        <v>0</v>
      </c>
      <c r="BN206" s="64">
        <f>IF($H206=Table5[[#Headers],[Industrial Oil Cement/Lime Kiln]],1,0)</f>
        <v>0</v>
      </c>
      <c r="BO206" s="64">
        <f>IF($H206=Table5[[#Headers],[Industrial Oil Dryer]],1,0)</f>
        <v>0</v>
      </c>
      <c r="BP206" s="64">
        <f>IF($H206=Table5[[#Headers],[Industrial Oil Other Kiln]],1,0)</f>
        <v>0</v>
      </c>
      <c r="BQ206" s="64">
        <f>IF($H206=Table5[[#Headers],[Industrial Oil Oven]],1,0)</f>
        <v>0</v>
      </c>
      <c r="BR206" s="64">
        <f>IF($H206=Table5[[#Headers],[Industrial Gas Boiler]],1,0)</f>
        <v>0</v>
      </c>
      <c r="BS206" s="64">
        <f>IF($H206=Table5[[#Headers],[Industrial Gas CHP]],1,0)</f>
        <v>0</v>
      </c>
      <c r="BT206" s="64">
        <f>IF($H206=Table5[[#Headers],[Industrial Gas Furnace]],1,0)</f>
        <v>0</v>
      </c>
      <c r="BU206" s="64">
        <f>IF($H206=Table5[[#Headers],[Industrial Gas Cement/Lime Kiln]],1,0)</f>
        <v>0</v>
      </c>
      <c r="BV206" s="64">
        <f>IF($H206=Table5[[#Headers],[Industrial Gas Dryer]],1,0)</f>
        <v>1</v>
      </c>
      <c r="BW206" s="64">
        <f>IF($H206=Table5[[#Headers],[Industrial Gas Other Kiln]],1,0)</f>
        <v>0</v>
      </c>
      <c r="BX206" s="64">
        <f>IF($H206=Table5[[#Headers],[Industrial Gas Oven]],1,0)</f>
        <v>0</v>
      </c>
      <c r="BZ206" s="39"/>
    </row>
    <row r="207" spans="2:78" x14ac:dyDescent="0.25">
      <c r="B207">
        <v>483</v>
      </c>
      <c r="C207" t="s">
        <v>453</v>
      </c>
      <c r="D207" t="s">
        <v>582</v>
      </c>
      <c r="E207" t="s">
        <v>592</v>
      </c>
      <c r="H207" t="s">
        <v>478</v>
      </c>
      <c r="I207" t="s">
        <v>454</v>
      </c>
      <c r="J207" s="64">
        <v>0</v>
      </c>
      <c r="K207" s="64">
        <v>0</v>
      </c>
      <c r="L207" s="64">
        <v>0</v>
      </c>
      <c r="M207" s="64">
        <v>0</v>
      </c>
      <c r="N207" s="64">
        <v>0</v>
      </c>
      <c r="O207" s="64">
        <v>1</v>
      </c>
      <c r="P207" s="64">
        <v>1</v>
      </c>
      <c r="Q207" s="64">
        <v>1</v>
      </c>
      <c r="R207" s="64">
        <v>0</v>
      </c>
      <c r="S207" s="64">
        <v>0.125</v>
      </c>
      <c r="T207" s="64">
        <v>0</v>
      </c>
      <c r="U207" s="64">
        <v>0</v>
      </c>
      <c r="V207" s="64">
        <v>0</v>
      </c>
      <c r="W207" s="64">
        <v>0</v>
      </c>
      <c r="X207" s="64">
        <v>0</v>
      </c>
      <c r="Y207" s="64">
        <v>0</v>
      </c>
      <c r="Z207" s="64">
        <v>0</v>
      </c>
      <c r="AA207" s="64">
        <v>0</v>
      </c>
      <c r="AB207" s="64">
        <v>0</v>
      </c>
      <c r="AC207" s="64">
        <v>0</v>
      </c>
      <c r="AD207" s="64">
        <v>0</v>
      </c>
      <c r="AE207" s="64">
        <v>0</v>
      </c>
      <c r="AF207" s="64">
        <v>0</v>
      </c>
      <c r="AG207" s="64">
        <v>0</v>
      </c>
      <c r="AH207" s="64">
        <v>0</v>
      </c>
      <c r="AI207" s="64">
        <f>IF($H207=Table5[[#Headers],[Industrial Bio waste Boiler]],1,0)</f>
        <v>1</v>
      </c>
      <c r="AJ207" s="64">
        <f>IF($H207=Table5[[#Headers],[Industrial Bio waste CHP]],1,0)</f>
        <v>0</v>
      </c>
      <c r="AK207" s="64">
        <f>IF($H207=Table5[[#Headers],[Industrial Bio waste Furnace]],1,0)</f>
        <v>0</v>
      </c>
      <c r="AL207" s="64">
        <f>IF($H207=Table5[[#Headers],[Industrial Bio waste Cement/Lime Kiln]],1,0)</f>
        <v>0</v>
      </c>
      <c r="AM207" s="64">
        <f>IF($H207=Table5[[#Headers],[Industrial Bio waste Dryer]],1,0)</f>
        <v>0</v>
      </c>
      <c r="AN207" s="64">
        <f>IF($H207=Table5[[#Headers],[Industrial Bio waste Other Kiln]],1,0)</f>
        <v>0</v>
      </c>
      <c r="AO207" s="64">
        <f>IF($H207=Table5[[#Headers],[Industrial Bio waste Oven]],1,0)</f>
        <v>0</v>
      </c>
      <c r="AP207" s="64">
        <f>IF($H207=Table5[[#Headers],[Industrial Non-bio waste Boiler]],1,0)</f>
        <v>0</v>
      </c>
      <c r="AQ207" s="64">
        <f>IF($H207=Table5[[#Headers],[Industrial Non-bio waste CHP]],1,0)</f>
        <v>0</v>
      </c>
      <c r="AR207" s="64">
        <f>IF($H207=Table5[[#Headers],[Industrial Non-bio waste Furnace]],1,0)</f>
        <v>0</v>
      </c>
      <c r="AS207" s="64">
        <f>IF($H207=Table5[[#Headers],[Industrial Non-bio waste Cement/Lime Kiln]],1,0)</f>
        <v>0</v>
      </c>
      <c r="AT207" s="64">
        <f>IF($H207=Table5[[#Headers],[Industrial Non-bio waste Dryer]],1,0)</f>
        <v>0</v>
      </c>
      <c r="AU207" s="64">
        <f>IF($H207=Table5[[#Headers],[Industrial Non-bio waste Other Kiln]],1,0)</f>
        <v>0</v>
      </c>
      <c r="AV207" s="64">
        <f>IF($H207=Table5[[#Headers],[Industrial Non-bio waste Oven]],1,0)</f>
        <v>0</v>
      </c>
      <c r="AW207" s="64">
        <f>IF($H207=Table5[[#Headers],[Industrial Bio fuel Boiler]],1,0)</f>
        <v>0</v>
      </c>
      <c r="AX207" s="64">
        <f>IF($H207=Table5[[#Headers],[Industrial Bio fuel CHP]],1,0)</f>
        <v>0</v>
      </c>
      <c r="AY207" s="64">
        <f>IF($H207=Table5[[#Headers],[Industrial Bio fuel Furnace]],1,0)</f>
        <v>0</v>
      </c>
      <c r="AZ207" s="64">
        <f>IF($H207=Table5[[#Headers],[Industrial Bio fuel Cement/Lime Kiln]],1,0)</f>
        <v>0</v>
      </c>
      <c r="BA207" s="64">
        <f>IF($H207=Table5[[#Headers],[Industrial Bio fuel Dryer]],1,0)</f>
        <v>0</v>
      </c>
      <c r="BB207" s="64">
        <f>IF($H207=Table5[[#Headers],[Industrial Bio fuel Other Kiln]],1,0)</f>
        <v>0</v>
      </c>
      <c r="BC207" s="64">
        <f>IF($H207=Table5[[#Headers],[Industrial Bio fuel Oven]],1,0)</f>
        <v>0</v>
      </c>
      <c r="BD207" s="64">
        <f>IF($H207=Table5[[#Headers],[Industrial Solid Fuels Boiler]],1,0)</f>
        <v>0</v>
      </c>
      <c r="BE207" s="64">
        <f>IF($H207=Table5[[#Headers],[Industrial Solid Fuels CHP]],1,0)</f>
        <v>0</v>
      </c>
      <c r="BF207" s="64">
        <f>IF($H207=Table5[[#Headers],[Industrial Solid Fuels Furnace]],1,0)</f>
        <v>0</v>
      </c>
      <c r="BG207" s="64">
        <f>IF($H207=Table5[[#Headers],[Industrial Solid Fuels Cement/Lime Kiln]],1,0)</f>
        <v>0</v>
      </c>
      <c r="BH207" s="64">
        <f>IF($H207=Table5[[#Headers],[Industrial Solid Fuels Dryer]],1,0)</f>
        <v>0</v>
      </c>
      <c r="BI207" s="64">
        <f>IF($H207=Table5[[#Headers],[Industrial Solid Fuels Other Kiln]],1,0)</f>
        <v>0</v>
      </c>
      <c r="BJ207" s="64">
        <f>IF($H207=Table5[[#Headers],[Industrial Solid Fuels Oven]],1,0)</f>
        <v>0</v>
      </c>
      <c r="BK207" s="64">
        <f>IF($H207=Table5[[#Headers],[Industrial Oil Boiler]],1,0)</f>
        <v>0</v>
      </c>
      <c r="BL207" s="64">
        <f>IF($H207=Table5[[#Headers],[Industrial Oil CHP]],1,0)</f>
        <v>0</v>
      </c>
      <c r="BM207" s="64">
        <f>IF($H207=Table5[[#Headers],[Industrial Oil Furnace]],1,0)</f>
        <v>0</v>
      </c>
      <c r="BN207" s="64">
        <f>IF($H207=Table5[[#Headers],[Industrial Oil Cement/Lime Kiln]],1,0)</f>
        <v>0</v>
      </c>
      <c r="BO207" s="64">
        <f>IF($H207=Table5[[#Headers],[Industrial Oil Dryer]],1,0)</f>
        <v>0</v>
      </c>
      <c r="BP207" s="64">
        <f>IF($H207=Table5[[#Headers],[Industrial Oil Other Kiln]],1,0)</f>
        <v>0</v>
      </c>
      <c r="BQ207" s="64">
        <f>IF($H207=Table5[[#Headers],[Industrial Oil Oven]],1,0)</f>
        <v>0</v>
      </c>
      <c r="BR207" s="64">
        <f>IF($H207=Table5[[#Headers],[Industrial Gas Boiler]],1,0)</f>
        <v>0</v>
      </c>
      <c r="BS207" s="64">
        <f>IF($H207=Table5[[#Headers],[Industrial Gas CHP]],1,0)</f>
        <v>0</v>
      </c>
      <c r="BT207" s="64">
        <f>IF($H207=Table5[[#Headers],[Industrial Gas Furnace]],1,0)</f>
        <v>0</v>
      </c>
      <c r="BU207" s="64">
        <f>IF($H207=Table5[[#Headers],[Industrial Gas Cement/Lime Kiln]],1,0)</f>
        <v>0</v>
      </c>
      <c r="BV207" s="64">
        <f>IF($H207=Table5[[#Headers],[Industrial Gas Dryer]],1,0)</f>
        <v>0</v>
      </c>
      <c r="BW207" s="64">
        <f>IF($H207=Table5[[#Headers],[Industrial Gas Other Kiln]],1,0)</f>
        <v>0</v>
      </c>
      <c r="BX207" s="64">
        <f>IF($H207=Table5[[#Headers],[Industrial Gas Oven]],1,0)</f>
        <v>0</v>
      </c>
      <c r="BZ207" s="39"/>
    </row>
    <row r="208" spans="2:78" x14ac:dyDescent="0.25">
      <c r="B208">
        <v>484</v>
      </c>
      <c r="C208" t="s">
        <v>453</v>
      </c>
      <c r="D208" t="s">
        <v>582</v>
      </c>
      <c r="E208" t="s">
        <v>592</v>
      </c>
      <c r="H208" t="s">
        <v>485</v>
      </c>
      <c r="I208" t="s">
        <v>454</v>
      </c>
      <c r="J208" s="64">
        <v>0</v>
      </c>
      <c r="K208" s="64">
        <v>0</v>
      </c>
      <c r="L208" s="64">
        <v>0</v>
      </c>
      <c r="M208" s="64">
        <v>0</v>
      </c>
      <c r="N208" s="64">
        <v>0</v>
      </c>
      <c r="O208" s="64">
        <v>0</v>
      </c>
      <c r="P208" s="64">
        <v>0</v>
      </c>
      <c r="Q208" s="64">
        <v>0</v>
      </c>
      <c r="R208" s="64">
        <v>0</v>
      </c>
      <c r="S208" s="64">
        <v>0</v>
      </c>
      <c r="T208" s="64">
        <v>1</v>
      </c>
      <c r="U208" s="64">
        <v>1</v>
      </c>
      <c r="V208" s="64">
        <v>1</v>
      </c>
      <c r="W208" s="64">
        <v>0</v>
      </c>
      <c r="X208" s="64">
        <v>0</v>
      </c>
      <c r="Y208" s="64">
        <v>0</v>
      </c>
      <c r="Z208" s="64">
        <v>0</v>
      </c>
      <c r="AA208" s="64">
        <v>0</v>
      </c>
      <c r="AB208" s="64">
        <v>0</v>
      </c>
      <c r="AC208" s="64">
        <v>0</v>
      </c>
      <c r="AD208" s="64">
        <v>0</v>
      </c>
      <c r="AE208" s="64">
        <v>0</v>
      </c>
      <c r="AF208" s="64">
        <v>0</v>
      </c>
      <c r="AG208" s="64">
        <v>0</v>
      </c>
      <c r="AH208" s="64">
        <v>0</v>
      </c>
      <c r="AI208" s="64">
        <f>IF($H208=Table5[[#Headers],[Industrial Bio waste Boiler]],1,0)</f>
        <v>0</v>
      </c>
      <c r="AJ208" s="64">
        <f>IF($H208=Table5[[#Headers],[Industrial Bio waste CHP]],1,0)</f>
        <v>1</v>
      </c>
      <c r="AK208" s="64">
        <f>IF($H208=Table5[[#Headers],[Industrial Bio waste Furnace]],1,0)</f>
        <v>0</v>
      </c>
      <c r="AL208" s="64">
        <f>IF($H208=Table5[[#Headers],[Industrial Bio waste Cement/Lime Kiln]],1,0)</f>
        <v>0</v>
      </c>
      <c r="AM208" s="64">
        <f>IF($H208=Table5[[#Headers],[Industrial Bio waste Dryer]],1,0)</f>
        <v>0</v>
      </c>
      <c r="AN208" s="64">
        <f>IF($H208=Table5[[#Headers],[Industrial Bio waste Other Kiln]],1,0)</f>
        <v>0</v>
      </c>
      <c r="AO208" s="64">
        <f>IF($H208=Table5[[#Headers],[Industrial Bio waste Oven]],1,0)</f>
        <v>0</v>
      </c>
      <c r="AP208" s="64">
        <f>IF($H208=Table5[[#Headers],[Industrial Non-bio waste Boiler]],1,0)</f>
        <v>0</v>
      </c>
      <c r="AQ208" s="64">
        <f>IF($H208=Table5[[#Headers],[Industrial Non-bio waste CHP]],1,0)</f>
        <v>0</v>
      </c>
      <c r="AR208" s="64">
        <f>IF($H208=Table5[[#Headers],[Industrial Non-bio waste Furnace]],1,0)</f>
        <v>0</v>
      </c>
      <c r="AS208" s="64">
        <f>IF($H208=Table5[[#Headers],[Industrial Non-bio waste Cement/Lime Kiln]],1,0)</f>
        <v>0</v>
      </c>
      <c r="AT208" s="64">
        <f>IF($H208=Table5[[#Headers],[Industrial Non-bio waste Dryer]],1,0)</f>
        <v>0</v>
      </c>
      <c r="AU208" s="64">
        <f>IF($H208=Table5[[#Headers],[Industrial Non-bio waste Other Kiln]],1,0)</f>
        <v>0</v>
      </c>
      <c r="AV208" s="64">
        <f>IF($H208=Table5[[#Headers],[Industrial Non-bio waste Oven]],1,0)</f>
        <v>0</v>
      </c>
      <c r="AW208" s="64">
        <f>IF($H208=Table5[[#Headers],[Industrial Bio fuel Boiler]],1,0)</f>
        <v>0</v>
      </c>
      <c r="AX208" s="64">
        <f>IF($H208=Table5[[#Headers],[Industrial Bio fuel CHP]],1,0)</f>
        <v>0</v>
      </c>
      <c r="AY208" s="64">
        <f>IF($H208=Table5[[#Headers],[Industrial Bio fuel Furnace]],1,0)</f>
        <v>0</v>
      </c>
      <c r="AZ208" s="64">
        <f>IF($H208=Table5[[#Headers],[Industrial Bio fuel Cement/Lime Kiln]],1,0)</f>
        <v>0</v>
      </c>
      <c r="BA208" s="64">
        <f>IF($H208=Table5[[#Headers],[Industrial Bio fuel Dryer]],1,0)</f>
        <v>0</v>
      </c>
      <c r="BB208" s="64">
        <f>IF($H208=Table5[[#Headers],[Industrial Bio fuel Other Kiln]],1,0)</f>
        <v>0</v>
      </c>
      <c r="BC208" s="64">
        <f>IF($H208=Table5[[#Headers],[Industrial Bio fuel Oven]],1,0)</f>
        <v>0</v>
      </c>
      <c r="BD208" s="64">
        <f>IF($H208=Table5[[#Headers],[Industrial Solid Fuels Boiler]],1,0)</f>
        <v>0</v>
      </c>
      <c r="BE208" s="64">
        <f>IF($H208=Table5[[#Headers],[Industrial Solid Fuels CHP]],1,0)</f>
        <v>0</v>
      </c>
      <c r="BF208" s="64">
        <f>IF($H208=Table5[[#Headers],[Industrial Solid Fuels Furnace]],1,0)</f>
        <v>0</v>
      </c>
      <c r="BG208" s="64">
        <f>IF($H208=Table5[[#Headers],[Industrial Solid Fuels Cement/Lime Kiln]],1,0)</f>
        <v>0</v>
      </c>
      <c r="BH208" s="64">
        <f>IF($H208=Table5[[#Headers],[Industrial Solid Fuels Dryer]],1,0)</f>
        <v>0</v>
      </c>
      <c r="BI208" s="64">
        <f>IF($H208=Table5[[#Headers],[Industrial Solid Fuels Other Kiln]],1,0)</f>
        <v>0</v>
      </c>
      <c r="BJ208" s="64">
        <f>IF($H208=Table5[[#Headers],[Industrial Solid Fuels Oven]],1,0)</f>
        <v>0</v>
      </c>
      <c r="BK208" s="64">
        <f>IF($H208=Table5[[#Headers],[Industrial Oil Boiler]],1,0)</f>
        <v>0</v>
      </c>
      <c r="BL208" s="64">
        <f>IF($H208=Table5[[#Headers],[Industrial Oil CHP]],1,0)</f>
        <v>0</v>
      </c>
      <c r="BM208" s="64">
        <f>IF($H208=Table5[[#Headers],[Industrial Oil Furnace]],1,0)</f>
        <v>0</v>
      </c>
      <c r="BN208" s="64">
        <f>IF($H208=Table5[[#Headers],[Industrial Oil Cement/Lime Kiln]],1,0)</f>
        <v>0</v>
      </c>
      <c r="BO208" s="64">
        <f>IF($H208=Table5[[#Headers],[Industrial Oil Dryer]],1,0)</f>
        <v>0</v>
      </c>
      <c r="BP208" s="64">
        <f>IF($H208=Table5[[#Headers],[Industrial Oil Other Kiln]],1,0)</f>
        <v>0</v>
      </c>
      <c r="BQ208" s="64">
        <f>IF($H208=Table5[[#Headers],[Industrial Oil Oven]],1,0)</f>
        <v>0</v>
      </c>
      <c r="BR208" s="64">
        <f>IF($H208=Table5[[#Headers],[Industrial Gas Boiler]],1,0)</f>
        <v>0</v>
      </c>
      <c r="BS208" s="64">
        <f>IF($H208=Table5[[#Headers],[Industrial Gas CHP]],1,0)</f>
        <v>0</v>
      </c>
      <c r="BT208" s="64">
        <f>IF($H208=Table5[[#Headers],[Industrial Gas Furnace]],1,0)</f>
        <v>0</v>
      </c>
      <c r="BU208" s="64">
        <f>IF($H208=Table5[[#Headers],[Industrial Gas Cement/Lime Kiln]],1,0)</f>
        <v>0</v>
      </c>
      <c r="BV208" s="64">
        <f>IF($H208=Table5[[#Headers],[Industrial Gas Dryer]],1,0)</f>
        <v>0</v>
      </c>
      <c r="BW208" s="64">
        <f>IF($H208=Table5[[#Headers],[Industrial Gas Other Kiln]],1,0)</f>
        <v>0</v>
      </c>
      <c r="BX208" s="64">
        <f>IF($H208=Table5[[#Headers],[Industrial Gas Oven]],1,0)</f>
        <v>0</v>
      </c>
      <c r="BZ208" s="39"/>
    </row>
    <row r="209" spans="2:78" x14ac:dyDescent="0.25">
      <c r="B209">
        <v>485</v>
      </c>
      <c r="C209" t="s">
        <v>453</v>
      </c>
      <c r="D209" t="s">
        <v>582</v>
      </c>
      <c r="E209" t="s">
        <v>592</v>
      </c>
      <c r="H209" t="s">
        <v>490</v>
      </c>
      <c r="I209" t="s">
        <v>454</v>
      </c>
      <c r="J209" s="64">
        <v>0</v>
      </c>
      <c r="K209" s="64">
        <v>0</v>
      </c>
      <c r="L209" s="64">
        <v>0</v>
      </c>
      <c r="M209" s="64">
        <v>0</v>
      </c>
      <c r="N209" s="64">
        <v>0</v>
      </c>
      <c r="O209" s="64">
        <v>0</v>
      </c>
      <c r="P209" s="64">
        <v>0</v>
      </c>
      <c r="Q209" s="64">
        <v>0</v>
      </c>
      <c r="R209" s="64">
        <v>0</v>
      </c>
      <c r="S209" s="64">
        <v>0</v>
      </c>
      <c r="T209" s="64">
        <v>0</v>
      </c>
      <c r="U209" s="64">
        <v>0</v>
      </c>
      <c r="V209" s="64">
        <v>0</v>
      </c>
      <c r="W209" s="64">
        <v>0</v>
      </c>
      <c r="X209" s="64">
        <v>0</v>
      </c>
      <c r="Y209" s="64">
        <v>1</v>
      </c>
      <c r="Z209" s="64">
        <v>0</v>
      </c>
      <c r="AA209" s="64">
        <v>0</v>
      </c>
      <c r="AB209" s="64">
        <v>0</v>
      </c>
      <c r="AC209" s="64">
        <v>0</v>
      </c>
      <c r="AD209" s="64">
        <v>0</v>
      </c>
      <c r="AE209" s="64">
        <v>0</v>
      </c>
      <c r="AF209" s="64">
        <v>0</v>
      </c>
      <c r="AG209" s="64">
        <v>0</v>
      </c>
      <c r="AH209" s="64">
        <v>0</v>
      </c>
      <c r="AI209" s="64">
        <f>IF($H209=Table5[[#Headers],[Industrial Bio waste Boiler]],1,0)</f>
        <v>0</v>
      </c>
      <c r="AJ209" s="64">
        <f>IF($H209=Table5[[#Headers],[Industrial Bio waste CHP]],1,0)</f>
        <v>0</v>
      </c>
      <c r="AK209" s="64">
        <f>IF($H209=Table5[[#Headers],[Industrial Bio waste Furnace]],1,0)</f>
        <v>1</v>
      </c>
      <c r="AL209" s="64">
        <f>IF($H209=Table5[[#Headers],[Industrial Bio waste Cement/Lime Kiln]],1,0)</f>
        <v>0</v>
      </c>
      <c r="AM209" s="64">
        <f>IF($H209=Table5[[#Headers],[Industrial Bio waste Dryer]],1,0)</f>
        <v>0</v>
      </c>
      <c r="AN209" s="64">
        <f>IF($H209=Table5[[#Headers],[Industrial Bio waste Other Kiln]],1,0)</f>
        <v>0</v>
      </c>
      <c r="AO209" s="64">
        <f>IF($H209=Table5[[#Headers],[Industrial Bio waste Oven]],1,0)</f>
        <v>0</v>
      </c>
      <c r="AP209" s="64">
        <f>IF($H209=Table5[[#Headers],[Industrial Non-bio waste Boiler]],1,0)</f>
        <v>0</v>
      </c>
      <c r="AQ209" s="64">
        <f>IF($H209=Table5[[#Headers],[Industrial Non-bio waste CHP]],1,0)</f>
        <v>0</v>
      </c>
      <c r="AR209" s="64">
        <f>IF($H209=Table5[[#Headers],[Industrial Non-bio waste Furnace]],1,0)</f>
        <v>0</v>
      </c>
      <c r="AS209" s="64">
        <f>IF($H209=Table5[[#Headers],[Industrial Non-bio waste Cement/Lime Kiln]],1,0)</f>
        <v>0</v>
      </c>
      <c r="AT209" s="64">
        <f>IF($H209=Table5[[#Headers],[Industrial Non-bio waste Dryer]],1,0)</f>
        <v>0</v>
      </c>
      <c r="AU209" s="64">
        <f>IF($H209=Table5[[#Headers],[Industrial Non-bio waste Other Kiln]],1,0)</f>
        <v>0</v>
      </c>
      <c r="AV209" s="64">
        <f>IF($H209=Table5[[#Headers],[Industrial Non-bio waste Oven]],1,0)</f>
        <v>0</v>
      </c>
      <c r="AW209" s="64">
        <f>IF($H209=Table5[[#Headers],[Industrial Bio fuel Boiler]],1,0)</f>
        <v>0</v>
      </c>
      <c r="AX209" s="64">
        <f>IF($H209=Table5[[#Headers],[Industrial Bio fuel CHP]],1,0)</f>
        <v>0</v>
      </c>
      <c r="AY209" s="64">
        <f>IF($H209=Table5[[#Headers],[Industrial Bio fuel Furnace]],1,0)</f>
        <v>0</v>
      </c>
      <c r="AZ209" s="64">
        <f>IF($H209=Table5[[#Headers],[Industrial Bio fuel Cement/Lime Kiln]],1,0)</f>
        <v>0</v>
      </c>
      <c r="BA209" s="64">
        <f>IF($H209=Table5[[#Headers],[Industrial Bio fuel Dryer]],1,0)</f>
        <v>0</v>
      </c>
      <c r="BB209" s="64">
        <f>IF($H209=Table5[[#Headers],[Industrial Bio fuel Other Kiln]],1,0)</f>
        <v>0</v>
      </c>
      <c r="BC209" s="64">
        <f>IF($H209=Table5[[#Headers],[Industrial Bio fuel Oven]],1,0)</f>
        <v>0</v>
      </c>
      <c r="BD209" s="64">
        <f>IF($H209=Table5[[#Headers],[Industrial Solid Fuels Boiler]],1,0)</f>
        <v>0</v>
      </c>
      <c r="BE209" s="64">
        <f>IF($H209=Table5[[#Headers],[Industrial Solid Fuels CHP]],1,0)</f>
        <v>0</v>
      </c>
      <c r="BF209" s="64">
        <f>IF($H209=Table5[[#Headers],[Industrial Solid Fuels Furnace]],1,0)</f>
        <v>0</v>
      </c>
      <c r="BG209" s="64">
        <f>IF($H209=Table5[[#Headers],[Industrial Solid Fuels Cement/Lime Kiln]],1,0)</f>
        <v>0</v>
      </c>
      <c r="BH209" s="64">
        <f>IF($H209=Table5[[#Headers],[Industrial Solid Fuels Dryer]],1,0)</f>
        <v>0</v>
      </c>
      <c r="BI209" s="64">
        <f>IF($H209=Table5[[#Headers],[Industrial Solid Fuels Other Kiln]],1,0)</f>
        <v>0</v>
      </c>
      <c r="BJ209" s="64">
        <f>IF($H209=Table5[[#Headers],[Industrial Solid Fuels Oven]],1,0)</f>
        <v>0</v>
      </c>
      <c r="BK209" s="64">
        <f>IF($H209=Table5[[#Headers],[Industrial Oil Boiler]],1,0)</f>
        <v>0</v>
      </c>
      <c r="BL209" s="64">
        <f>IF($H209=Table5[[#Headers],[Industrial Oil CHP]],1,0)</f>
        <v>0</v>
      </c>
      <c r="BM209" s="64">
        <f>IF($H209=Table5[[#Headers],[Industrial Oil Furnace]],1,0)</f>
        <v>0</v>
      </c>
      <c r="BN209" s="64">
        <f>IF($H209=Table5[[#Headers],[Industrial Oil Cement/Lime Kiln]],1,0)</f>
        <v>0</v>
      </c>
      <c r="BO209" s="64">
        <f>IF($H209=Table5[[#Headers],[Industrial Oil Dryer]],1,0)</f>
        <v>0</v>
      </c>
      <c r="BP209" s="64">
        <f>IF($H209=Table5[[#Headers],[Industrial Oil Other Kiln]],1,0)</f>
        <v>0</v>
      </c>
      <c r="BQ209" s="64">
        <f>IF($H209=Table5[[#Headers],[Industrial Oil Oven]],1,0)</f>
        <v>0</v>
      </c>
      <c r="BR209" s="64">
        <f>IF($H209=Table5[[#Headers],[Industrial Gas Boiler]],1,0)</f>
        <v>0</v>
      </c>
      <c r="BS209" s="64">
        <f>IF($H209=Table5[[#Headers],[Industrial Gas CHP]],1,0)</f>
        <v>0</v>
      </c>
      <c r="BT209" s="64">
        <f>IF($H209=Table5[[#Headers],[Industrial Gas Furnace]],1,0)</f>
        <v>0</v>
      </c>
      <c r="BU209" s="64">
        <f>IF($H209=Table5[[#Headers],[Industrial Gas Cement/Lime Kiln]],1,0)</f>
        <v>0</v>
      </c>
      <c r="BV209" s="64">
        <f>IF($H209=Table5[[#Headers],[Industrial Gas Dryer]],1,0)</f>
        <v>0</v>
      </c>
      <c r="BW209" s="64">
        <f>IF($H209=Table5[[#Headers],[Industrial Gas Other Kiln]],1,0)</f>
        <v>0</v>
      </c>
      <c r="BX209" s="64">
        <f>IF($H209=Table5[[#Headers],[Industrial Gas Oven]],1,0)</f>
        <v>0</v>
      </c>
      <c r="BZ209" s="39"/>
    </row>
    <row r="210" spans="2:78" x14ac:dyDescent="0.25">
      <c r="B210">
        <v>486</v>
      </c>
      <c r="C210" t="s">
        <v>453</v>
      </c>
      <c r="D210" t="s">
        <v>584</v>
      </c>
      <c r="E210" t="s">
        <v>592</v>
      </c>
      <c r="H210" t="s">
        <v>482</v>
      </c>
      <c r="I210" t="s">
        <v>454</v>
      </c>
      <c r="J210" s="64">
        <v>0</v>
      </c>
      <c r="K210" s="64">
        <v>1</v>
      </c>
      <c r="L210" s="64">
        <v>0</v>
      </c>
      <c r="M210" s="64">
        <v>0</v>
      </c>
      <c r="N210" s="64">
        <v>0</v>
      </c>
      <c r="O210" s="64">
        <v>0</v>
      </c>
      <c r="P210" s="64">
        <v>0</v>
      </c>
      <c r="Q210" s="64">
        <v>0</v>
      </c>
      <c r="R210" s="64">
        <v>0</v>
      </c>
      <c r="S210" s="64">
        <v>0</v>
      </c>
      <c r="T210" s="64">
        <v>0</v>
      </c>
      <c r="U210" s="64">
        <v>0</v>
      </c>
      <c r="V210" s="64">
        <v>0</v>
      </c>
      <c r="W210" s="64">
        <v>0</v>
      </c>
      <c r="X210" s="64">
        <v>0</v>
      </c>
      <c r="Y210" s="64">
        <v>0</v>
      </c>
      <c r="Z210" s="64">
        <v>0</v>
      </c>
      <c r="AA210" s="64">
        <v>0</v>
      </c>
      <c r="AB210" s="64">
        <v>0</v>
      </c>
      <c r="AC210" s="64">
        <v>0</v>
      </c>
      <c r="AD210" s="64">
        <v>0</v>
      </c>
      <c r="AE210" s="64">
        <v>0</v>
      </c>
      <c r="AF210" s="64">
        <v>0</v>
      </c>
      <c r="AG210" s="64">
        <v>0</v>
      </c>
      <c r="AH210" s="64">
        <v>0</v>
      </c>
      <c r="AI210" s="64">
        <f>IF($H210=Table5[[#Headers],[Industrial Bio waste Boiler]],1,0)</f>
        <v>0</v>
      </c>
      <c r="AJ210" s="64">
        <f>IF($H210=Table5[[#Headers],[Industrial Bio waste CHP]],1,0)</f>
        <v>0</v>
      </c>
      <c r="AK210" s="64">
        <f>IF($H210=Table5[[#Headers],[Industrial Bio waste Furnace]],1,0)</f>
        <v>0</v>
      </c>
      <c r="AL210" s="64">
        <f>IF($H210=Table5[[#Headers],[Industrial Bio waste Cement/Lime Kiln]],1,0)</f>
        <v>1</v>
      </c>
      <c r="AM210" s="64">
        <f>IF($H210=Table5[[#Headers],[Industrial Bio waste Dryer]],1,0)</f>
        <v>0</v>
      </c>
      <c r="AN210" s="64">
        <f>IF($H210=Table5[[#Headers],[Industrial Bio waste Other Kiln]],1,0)</f>
        <v>0</v>
      </c>
      <c r="AO210" s="64">
        <f>IF($H210=Table5[[#Headers],[Industrial Bio waste Oven]],1,0)</f>
        <v>0</v>
      </c>
      <c r="AP210" s="64">
        <f>IF($H210=Table5[[#Headers],[Industrial Non-bio waste Boiler]],1,0)</f>
        <v>0</v>
      </c>
      <c r="AQ210" s="64">
        <f>IF($H210=Table5[[#Headers],[Industrial Non-bio waste CHP]],1,0)</f>
        <v>0</v>
      </c>
      <c r="AR210" s="64">
        <f>IF($H210=Table5[[#Headers],[Industrial Non-bio waste Furnace]],1,0)</f>
        <v>0</v>
      </c>
      <c r="AS210" s="64">
        <f>IF($H210=Table5[[#Headers],[Industrial Non-bio waste Cement/Lime Kiln]],1,0)</f>
        <v>0</v>
      </c>
      <c r="AT210" s="64">
        <f>IF($H210=Table5[[#Headers],[Industrial Non-bio waste Dryer]],1,0)</f>
        <v>0</v>
      </c>
      <c r="AU210" s="64">
        <f>IF($H210=Table5[[#Headers],[Industrial Non-bio waste Other Kiln]],1,0)</f>
        <v>0</v>
      </c>
      <c r="AV210" s="64">
        <f>IF($H210=Table5[[#Headers],[Industrial Non-bio waste Oven]],1,0)</f>
        <v>0</v>
      </c>
      <c r="AW210" s="64">
        <f>IF($H210=Table5[[#Headers],[Industrial Bio fuel Boiler]],1,0)</f>
        <v>0</v>
      </c>
      <c r="AX210" s="64">
        <f>IF($H210=Table5[[#Headers],[Industrial Bio fuel CHP]],1,0)</f>
        <v>0</v>
      </c>
      <c r="AY210" s="64">
        <f>IF($H210=Table5[[#Headers],[Industrial Bio fuel Furnace]],1,0)</f>
        <v>0</v>
      </c>
      <c r="AZ210" s="64">
        <f>IF($H210=Table5[[#Headers],[Industrial Bio fuel Cement/Lime Kiln]],1,0)</f>
        <v>0</v>
      </c>
      <c r="BA210" s="64">
        <f>IF($H210=Table5[[#Headers],[Industrial Bio fuel Dryer]],1,0)</f>
        <v>0</v>
      </c>
      <c r="BB210" s="64">
        <f>IF($H210=Table5[[#Headers],[Industrial Bio fuel Other Kiln]],1,0)</f>
        <v>0</v>
      </c>
      <c r="BC210" s="64">
        <f>IF($H210=Table5[[#Headers],[Industrial Bio fuel Oven]],1,0)</f>
        <v>0</v>
      </c>
      <c r="BD210" s="64">
        <f>IF($H210=Table5[[#Headers],[Industrial Solid Fuels Boiler]],1,0)</f>
        <v>0</v>
      </c>
      <c r="BE210" s="64">
        <f>IF($H210=Table5[[#Headers],[Industrial Solid Fuels CHP]],1,0)</f>
        <v>0</v>
      </c>
      <c r="BF210" s="64">
        <f>IF($H210=Table5[[#Headers],[Industrial Solid Fuels Furnace]],1,0)</f>
        <v>0</v>
      </c>
      <c r="BG210" s="64">
        <f>IF($H210=Table5[[#Headers],[Industrial Solid Fuels Cement/Lime Kiln]],1,0)</f>
        <v>0</v>
      </c>
      <c r="BH210" s="64">
        <f>IF($H210=Table5[[#Headers],[Industrial Solid Fuels Dryer]],1,0)</f>
        <v>0</v>
      </c>
      <c r="BI210" s="64">
        <f>IF($H210=Table5[[#Headers],[Industrial Solid Fuels Other Kiln]],1,0)</f>
        <v>0</v>
      </c>
      <c r="BJ210" s="64">
        <f>IF($H210=Table5[[#Headers],[Industrial Solid Fuels Oven]],1,0)</f>
        <v>0</v>
      </c>
      <c r="BK210" s="64">
        <f>IF($H210=Table5[[#Headers],[Industrial Oil Boiler]],1,0)</f>
        <v>0</v>
      </c>
      <c r="BL210" s="64">
        <f>IF($H210=Table5[[#Headers],[Industrial Oil CHP]],1,0)</f>
        <v>0</v>
      </c>
      <c r="BM210" s="64">
        <f>IF($H210=Table5[[#Headers],[Industrial Oil Furnace]],1,0)</f>
        <v>0</v>
      </c>
      <c r="BN210" s="64">
        <f>IF($H210=Table5[[#Headers],[Industrial Oil Cement/Lime Kiln]],1,0)</f>
        <v>0</v>
      </c>
      <c r="BO210" s="64">
        <f>IF($H210=Table5[[#Headers],[Industrial Oil Dryer]],1,0)</f>
        <v>0</v>
      </c>
      <c r="BP210" s="64">
        <f>IF($H210=Table5[[#Headers],[Industrial Oil Other Kiln]],1,0)</f>
        <v>0</v>
      </c>
      <c r="BQ210" s="64">
        <f>IF($H210=Table5[[#Headers],[Industrial Oil Oven]],1,0)</f>
        <v>0</v>
      </c>
      <c r="BR210" s="64">
        <f>IF($H210=Table5[[#Headers],[Industrial Gas Boiler]],1,0)</f>
        <v>0</v>
      </c>
      <c r="BS210" s="64">
        <f>IF($H210=Table5[[#Headers],[Industrial Gas CHP]],1,0)</f>
        <v>0</v>
      </c>
      <c r="BT210" s="64">
        <f>IF($H210=Table5[[#Headers],[Industrial Gas Furnace]],1,0)</f>
        <v>0</v>
      </c>
      <c r="BU210" s="64">
        <f>IF($H210=Table5[[#Headers],[Industrial Gas Cement/Lime Kiln]],1,0)</f>
        <v>0</v>
      </c>
      <c r="BV210" s="64">
        <f>IF($H210=Table5[[#Headers],[Industrial Gas Dryer]],1,0)</f>
        <v>0</v>
      </c>
      <c r="BW210" s="64">
        <f>IF($H210=Table5[[#Headers],[Industrial Gas Other Kiln]],1,0)</f>
        <v>0</v>
      </c>
      <c r="BX210" s="64">
        <f>IF($H210=Table5[[#Headers],[Industrial Gas Oven]],1,0)</f>
        <v>0</v>
      </c>
      <c r="BZ210" s="39"/>
    </row>
    <row r="211" spans="2:78" x14ac:dyDescent="0.25">
      <c r="B211">
        <v>487</v>
      </c>
      <c r="C211" t="s">
        <v>453</v>
      </c>
      <c r="D211" t="s">
        <v>584</v>
      </c>
      <c r="E211" t="s">
        <v>592</v>
      </c>
      <c r="H211" t="s">
        <v>490</v>
      </c>
      <c r="I211" t="s">
        <v>454</v>
      </c>
      <c r="J211" s="64">
        <v>0</v>
      </c>
      <c r="K211" s="64">
        <v>0</v>
      </c>
      <c r="L211" s="64">
        <v>0</v>
      </c>
      <c r="M211" s="64">
        <v>0</v>
      </c>
      <c r="N211" s="64">
        <v>0</v>
      </c>
      <c r="O211" s="64">
        <v>0</v>
      </c>
      <c r="P211" s="64">
        <v>0</v>
      </c>
      <c r="Q211" s="64">
        <v>0</v>
      </c>
      <c r="R211" s="64">
        <v>0</v>
      </c>
      <c r="S211" s="64">
        <v>0</v>
      </c>
      <c r="T211" s="64">
        <v>0</v>
      </c>
      <c r="U211" s="64">
        <v>0</v>
      </c>
      <c r="V211" s="64">
        <v>0</v>
      </c>
      <c r="W211" s="64">
        <v>0</v>
      </c>
      <c r="X211" s="64">
        <v>0</v>
      </c>
      <c r="Y211" s="64">
        <v>1</v>
      </c>
      <c r="Z211" s="64">
        <v>0</v>
      </c>
      <c r="AA211" s="64">
        <v>0</v>
      </c>
      <c r="AB211" s="64">
        <v>0</v>
      </c>
      <c r="AC211" s="64">
        <v>0</v>
      </c>
      <c r="AD211" s="64">
        <v>0</v>
      </c>
      <c r="AE211" s="64">
        <v>0</v>
      </c>
      <c r="AF211" s="64">
        <v>0</v>
      </c>
      <c r="AG211" s="64">
        <v>0</v>
      </c>
      <c r="AH211" s="64">
        <v>0</v>
      </c>
      <c r="AI211" s="64">
        <f>IF($H211=Table5[[#Headers],[Industrial Bio waste Boiler]],1,0)</f>
        <v>0</v>
      </c>
      <c r="AJ211" s="64">
        <f>IF($H211=Table5[[#Headers],[Industrial Bio waste CHP]],1,0)</f>
        <v>0</v>
      </c>
      <c r="AK211" s="64">
        <f>IF($H211=Table5[[#Headers],[Industrial Bio waste Furnace]],1,0)</f>
        <v>1</v>
      </c>
      <c r="AL211" s="64">
        <f>IF($H211=Table5[[#Headers],[Industrial Bio waste Cement/Lime Kiln]],1,0)</f>
        <v>0</v>
      </c>
      <c r="AM211" s="64">
        <f>IF($H211=Table5[[#Headers],[Industrial Bio waste Dryer]],1,0)</f>
        <v>0</v>
      </c>
      <c r="AN211" s="64">
        <f>IF($H211=Table5[[#Headers],[Industrial Bio waste Other Kiln]],1,0)</f>
        <v>0</v>
      </c>
      <c r="AO211" s="64">
        <f>IF($H211=Table5[[#Headers],[Industrial Bio waste Oven]],1,0)</f>
        <v>0</v>
      </c>
      <c r="AP211" s="64">
        <f>IF($H211=Table5[[#Headers],[Industrial Non-bio waste Boiler]],1,0)</f>
        <v>0</v>
      </c>
      <c r="AQ211" s="64">
        <f>IF($H211=Table5[[#Headers],[Industrial Non-bio waste CHP]],1,0)</f>
        <v>0</v>
      </c>
      <c r="AR211" s="64">
        <f>IF($H211=Table5[[#Headers],[Industrial Non-bio waste Furnace]],1,0)</f>
        <v>0</v>
      </c>
      <c r="AS211" s="64">
        <f>IF($H211=Table5[[#Headers],[Industrial Non-bio waste Cement/Lime Kiln]],1,0)</f>
        <v>0</v>
      </c>
      <c r="AT211" s="64">
        <f>IF($H211=Table5[[#Headers],[Industrial Non-bio waste Dryer]],1,0)</f>
        <v>0</v>
      </c>
      <c r="AU211" s="64">
        <f>IF($H211=Table5[[#Headers],[Industrial Non-bio waste Other Kiln]],1,0)</f>
        <v>0</v>
      </c>
      <c r="AV211" s="64">
        <f>IF($H211=Table5[[#Headers],[Industrial Non-bio waste Oven]],1,0)</f>
        <v>0</v>
      </c>
      <c r="AW211" s="64">
        <f>IF($H211=Table5[[#Headers],[Industrial Bio fuel Boiler]],1,0)</f>
        <v>0</v>
      </c>
      <c r="AX211" s="64">
        <f>IF($H211=Table5[[#Headers],[Industrial Bio fuel CHP]],1,0)</f>
        <v>0</v>
      </c>
      <c r="AY211" s="64">
        <f>IF($H211=Table5[[#Headers],[Industrial Bio fuel Furnace]],1,0)</f>
        <v>0</v>
      </c>
      <c r="AZ211" s="64">
        <f>IF($H211=Table5[[#Headers],[Industrial Bio fuel Cement/Lime Kiln]],1,0)</f>
        <v>0</v>
      </c>
      <c r="BA211" s="64">
        <f>IF($H211=Table5[[#Headers],[Industrial Bio fuel Dryer]],1,0)</f>
        <v>0</v>
      </c>
      <c r="BB211" s="64">
        <f>IF($H211=Table5[[#Headers],[Industrial Bio fuel Other Kiln]],1,0)</f>
        <v>0</v>
      </c>
      <c r="BC211" s="64">
        <f>IF($H211=Table5[[#Headers],[Industrial Bio fuel Oven]],1,0)</f>
        <v>0</v>
      </c>
      <c r="BD211" s="64">
        <f>IF($H211=Table5[[#Headers],[Industrial Solid Fuels Boiler]],1,0)</f>
        <v>0</v>
      </c>
      <c r="BE211" s="64">
        <f>IF($H211=Table5[[#Headers],[Industrial Solid Fuels CHP]],1,0)</f>
        <v>0</v>
      </c>
      <c r="BF211" s="64">
        <f>IF($H211=Table5[[#Headers],[Industrial Solid Fuels Furnace]],1,0)</f>
        <v>0</v>
      </c>
      <c r="BG211" s="64">
        <f>IF($H211=Table5[[#Headers],[Industrial Solid Fuels Cement/Lime Kiln]],1,0)</f>
        <v>0</v>
      </c>
      <c r="BH211" s="64">
        <f>IF($H211=Table5[[#Headers],[Industrial Solid Fuels Dryer]],1,0)</f>
        <v>0</v>
      </c>
      <c r="BI211" s="64">
        <f>IF($H211=Table5[[#Headers],[Industrial Solid Fuels Other Kiln]],1,0)</f>
        <v>0</v>
      </c>
      <c r="BJ211" s="64">
        <f>IF($H211=Table5[[#Headers],[Industrial Solid Fuels Oven]],1,0)</f>
        <v>0</v>
      </c>
      <c r="BK211" s="64">
        <f>IF($H211=Table5[[#Headers],[Industrial Oil Boiler]],1,0)</f>
        <v>0</v>
      </c>
      <c r="BL211" s="64">
        <f>IF($H211=Table5[[#Headers],[Industrial Oil CHP]],1,0)</f>
        <v>0</v>
      </c>
      <c r="BM211" s="64">
        <f>IF($H211=Table5[[#Headers],[Industrial Oil Furnace]],1,0)</f>
        <v>0</v>
      </c>
      <c r="BN211" s="64">
        <f>IF($H211=Table5[[#Headers],[Industrial Oil Cement/Lime Kiln]],1,0)</f>
        <v>0</v>
      </c>
      <c r="BO211" s="64">
        <f>IF($H211=Table5[[#Headers],[Industrial Oil Dryer]],1,0)</f>
        <v>0</v>
      </c>
      <c r="BP211" s="64">
        <f>IF($H211=Table5[[#Headers],[Industrial Oil Other Kiln]],1,0)</f>
        <v>0</v>
      </c>
      <c r="BQ211" s="64">
        <f>IF($H211=Table5[[#Headers],[Industrial Oil Oven]],1,0)</f>
        <v>0</v>
      </c>
      <c r="BR211" s="64">
        <f>IF($H211=Table5[[#Headers],[Industrial Gas Boiler]],1,0)</f>
        <v>0</v>
      </c>
      <c r="BS211" s="64">
        <f>IF($H211=Table5[[#Headers],[Industrial Gas CHP]],1,0)</f>
        <v>0</v>
      </c>
      <c r="BT211" s="64">
        <f>IF($H211=Table5[[#Headers],[Industrial Gas Furnace]],1,0)</f>
        <v>0</v>
      </c>
      <c r="BU211" s="64">
        <f>IF($H211=Table5[[#Headers],[Industrial Gas Cement/Lime Kiln]],1,0)</f>
        <v>0</v>
      </c>
      <c r="BV211" s="64">
        <f>IF($H211=Table5[[#Headers],[Industrial Gas Dryer]],1,0)</f>
        <v>0</v>
      </c>
      <c r="BW211" s="64">
        <f>IF($H211=Table5[[#Headers],[Industrial Gas Other Kiln]],1,0)</f>
        <v>0</v>
      </c>
      <c r="BX211" s="64">
        <f>IF($H211=Table5[[#Headers],[Industrial Gas Oven]],1,0)</f>
        <v>0</v>
      </c>
      <c r="BZ211" s="39"/>
    </row>
    <row r="212" spans="2:78" x14ac:dyDescent="0.25">
      <c r="B212">
        <v>488</v>
      </c>
      <c r="C212" t="s">
        <v>453</v>
      </c>
      <c r="D212" t="s">
        <v>584</v>
      </c>
      <c r="E212" t="s">
        <v>592</v>
      </c>
      <c r="H212" t="s">
        <v>488</v>
      </c>
      <c r="I212" t="s">
        <v>454</v>
      </c>
      <c r="J212" s="64">
        <v>0</v>
      </c>
      <c r="K212" s="64">
        <v>0</v>
      </c>
      <c r="L212" s="64">
        <v>0</v>
      </c>
      <c r="M212" s="64">
        <v>0</v>
      </c>
      <c r="N212" s="64">
        <v>0</v>
      </c>
      <c r="O212" s="64">
        <v>0</v>
      </c>
      <c r="P212" s="64">
        <v>0</v>
      </c>
      <c r="Q212" s="64">
        <v>0</v>
      </c>
      <c r="R212" s="64">
        <v>0</v>
      </c>
      <c r="S212" s="64">
        <v>0</v>
      </c>
      <c r="T212" s="64">
        <v>0</v>
      </c>
      <c r="U212" s="64">
        <v>0</v>
      </c>
      <c r="V212" s="64">
        <v>0</v>
      </c>
      <c r="W212" s="64">
        <v>0</v>
      </c>
      <c r="X212" s="64">
        <v>0</v>
      </c>
      <c r="Y212" s="64">
        <v>0</v>
      </c>
      <c r="Z212" s="64">
        <v>0</v>
      </c>
      <c r="AA212" s="64">
        <v>1</v>
      </c>
      <c r="AB212" s="64">
        <v>1</v>
      </c>
      <c r="AC212" s="64">
        <v>0</v>
      </c>
      <c r="AD212" s="64">
        <v>0</v>
      </c>
      <c r="AE212" s="64">
        <v>0</v>
      </c>
      <c r="AF212" s="64">
        <v>0</v>
      </c>
      <c r="AG212" s="64">
        <v>0</v>
      </c>
      <c r="AH212" s="64">
        <v>0</v>
      </c>
      <c r="AI212" s="64">
        <f>IF($H212=Table5[[#Headers],[Industrial Bio waste Boiler]],1,0)</f>
        <v>0</v>
      </c>
      <c r="AJ212" s="64">
        <f>IF($H212=Table5[[#Headers],[Industrial Bio waste CHP]],1,0)</f>
        <v>0</v>
      </c>
      <c r="AK212" s="64">
        <f>IF($H212=Table5[[#Headers],[Industrial Bio waste Furnace]],1,0)</f>
        <v>0</v>
      </c>
      <c r="AL212" s="64">
        <f>IF($H212=Table5[[#Headers],[Industrial Bio waste Cement/Lime Kiln]],1,0)</f>
        <v>0</v>
      </c>
      <c r="AM212" s="64">
        <f>IF($H212=Table5[[#Headers],[Industrial Bio waste Dryer]],1,0)</f>
        <v>1</v>
      </c>
      <c r="AN212" s="64">
        <f>IF($H212=Table5[[#Headers],[Industrial Bio waste Other Kiln]],1,0)</f>
        <v>0</v>
      </c>
      <c r="AO212" s="64">
        <f>IF($H212=Table5[[#Headers],[Industrial Bio waste Oven]],1,0)</f>
        <v>0</v>
      </c>
      <c r="AP212" s="64">
        <f>IF($H212=Table5[[#Headers],[Industrial Non-bio waste Boiler]],1,0)</f>
        <v>0</v>
      </c>
      <c r="AQ212" s="64">
        <f>IF($H212=Table5[[#Headers],[Industrial Non-bio waste CHP]],1,0)</f>
        <v>0</v>
      </c>
      <c r="AR212" s="64">
        <f>IF($H212=Table5[[#Headers],[Industrial Non-bio waste Furnace]],1,0)</f>
        <v>0</v>
      </c>
      <c r="AS212" s="64">
        <f>IF($H212=Table5[[#Headers],[Industrial Non-bio waste Cement/Lime Kiln]],1,0)</f>
        <v>0</v>
      </c>
      <c r="AT212" s="64">
        <f>IF($H212=Table5[[#Headers],[Industrial Non-bio waste Dryer]],1,0)</f>
        <v>0</v>
      </c>
      <c r="AU212" s="64">
        <f>IF($H212=Table5[[#Headers],[Industrial Non-bio waste Other Kiln]],1,0)</f>
        <v>0</v>
      </c>
      <c r="AV212" s="64">
        <f>IF($H212=Table5[[#Headers],[Industrial Non-bio waste Oven]],1,0)</f>
        <v>0</v>
      </c>
      <c r="AW212" s="64">
        <f>IF($H212=Table5[[#Headers],[Industrial Bio fuel Boiler]],1,0)</f>
        <v>0</v>
      </c>
      <c r="AX212" s="64">
        <f>IF($H212=Table5[[#Headers],[Industrial Bio fuel CHP]],1,0)</f>
        <v>0</v>
      </c>
      <c r="AY212" s="64">
        <f>IF($H212=Table5[[#Headers],[Industrial Bio fuel Furnace]],1,0)</f>
        <v>0</v>
      </c>
      <c r="AZ212" s="64">
        <f>IF($H212=Table5[[#Headers],[Industrial Bio fuel Cement/Lime Kiln]],1,0)</f>
        <v>0</v>
      </c>
      <c r="BA212" s="64">
        <f>IF($H212=Table5[[#Headers],[Industrial Bio fuel Dryer]],1,0)</f>
        <v>0</v>
      </c>
      <c r="BB212" s="64">
        <f>IF($H212=Table5[[#Headers],[Industrial Bio fuel Other Kiln]],1,0)</f>
        <v>0</v>
      </c>
      <c r="BC212" s="64">
        <f>IF($H212=Table5[[#Headers],[Industrial Bio fuel Oven]],1,0)</f>
        <v>0</v>
      </c>
      <c r="BD212" s="64">
        <f>IF($H212=Table5[[#Headers],[Industrial Solid Fuels Boiler]],1,0)</f>
        <v>0</v>
      </c>
      <c r="BE212" s="64">
        <f>IF($H212=Table5[[#Headers],[Industrial Solid Fuels CHP]],1,0)</f>
        <v>0</v>
      </c>
      <c r="BF212" s="64">
        <f>IF($H212=Table5[[#Headers],[Industrial Solid Fuels Furnace]],1,0)</f>
        <v>0</v>
      </c>
      <c r="BG212" s="64">
        <f>IF($H212=Table5[[#Headers],[Industrial Solid Fuels Cement/Lime Kiln]],1,0)</f>
        <v>0</v>
      </c>
      <c r="BH212" s="64">
        <f>IF($H212=Table5[[#Headers],[Industrial Solid Fuels Dryer]],1,0)</f>
        <v>0</v>
      </c>
      <c r="BI212" s="64">
        <f>IF($H212=Table5[[#Headers],[Industrial Solid Fuels Other Kiln]],1,0)</f>
        <v>0</v>
      </c>
      <c r="BJ212" s="64">
        <f>IF($H212=Table5[[#Headers],[Industrial Solid Fuels Oven]],1,0)</f>
        <v>0</v>
      </c>
      <c r="BK212" s="64">
        <f>IF($H212=Table5[[#Headers],[Industrial Oil Boiler]],1,0)</f>
        <v>0</v>
      </c>
      <c r="BL212" s="64">
        <f>IF($H212=Table5[[#Headers],[Industrial Oil CHP]],1,0)</f>
        <v>0</v>
      </c>
      <c r="BM212" s="64">
        <f>IF($H212=Table5[[#Headers],[Industrial Oil Furnace]],1,0)</f>
        <v>0</v>
      </c>
      <c r="BN212" s="64">
        <f>IF($H212=Table5[[#Headers],[Industrial Oil Cement/Lime Kiln]],1,0)</f>
        <v>0</v>
      </c>
      <c r="BO212" s="64">
        <f>IF($H212=Table5[[#Headers],[Industrial Oil Dryer]],1,0)</f>
        <v>0</v>
      </c>
      <c r="BP212" s="64">
        <f>IF($H212=Table5[[#Headers],[Industrial Oil Other Kiln]],1,0)</f>
        <v>0</v>
      </c>
      <c r="BQ212" s="64">
        <f>IF($H212=Table5[[#Headers],[Industrial Oil Oven]],1,0)</f>
        <v>0</v>
      </c>
      <c r="BR212" s="64">
        <f>IF($H212=Table5[[#Headers],[Industrial Gas Boiler]],1,0)</f>
        <v>0</v>
      </c>
      <c r="BS212" s="64">
        <f>IF($H212=Table5[[#Headers],[Industrial Gas CHP]],1,0)</f>
        <v>0</v>
      </c>
      <c r="BT212" s="64">
        <f>IF($H212=Table5[[#Headers],[Industrial Gas Furnace]],1,0)</f>
        <v>0</v>
      </c>
      <c r="BU212" s="64">
        <f>IF($H212=Table5[[#Headers],[Industrial Gas Cement/Lime Kiln]],1,0)</f>
        <v>0</v>
      </c>
      <c r="BV212" s="64">
        <f>IF($H212=Table5[[#Headers],[Industrial Gas Dryer]],1,0)</f>
        <v>0</v>
      </c>
      <c r="BW212" s="64">
        <f>IF($H212=Table5[[#Headers],[Industrial Gas Other Kiln]],1,0)</f>
        <v>0</v>
      </c>
      <c r="BX212" s="64">
        <f>IF($H212=Table5[[#Headers],[Industrial Gas Oven]],1,0)</f>
        <v>0</v>
      </c>
      <c r="BZ212" s="39"/>
    </row>
    <row r="213" spans="2:78" x14ac:dyDescent="0.25">
      <c r="B213">
        <v>489</v>
      </c>
      <c r="C213" t="s">
        <v>453</v>
      </c>
      <c r="D213" t="s">
        <v>585</v>
      </c>
      <c r="E213" t="s">
        <v>592</v>
      </c>
      <c r="H213" t="s">
        <v>478</v>
      </c>
      <c r="I213" t="s">
        <v>454</v>
      </c>
      <c r="J213" s="64">
        <v>0</v>
      </c>
      <c r="K213" s="64">
        <v>0</v>
      </c>
      <c r="L213" s="64">
        <v>0</v>
      </c>
      <c r="M213" s="64">
        <v>0</v>
      </c>
      <c r="N213" s="64">
        <v>0</v>
      </c>
      <c r="O213" s="64">
        <v>1</v>
      </c>
      <c r="P213" s="64">
        <v>1</v>
      </c>
      <c r="Q213" s="64">
        <v>1</v>
      </c>
      <c r="R213" s="64">
        <v>0</v>
      </c>
      <c r="S213" s="64">
        <v>0.125</v>
      </c>
      <c r="T213" s="64">
        <v>0</v>
      </c>
      <c r="U213" s="64">
        <v>0</v>
      </c>
      <c r="V213" s="64">
        <v>0</v>
      </c>
      <c r="W213" s="64">
        <v>0</v>
      </c>
      <c r="X213" s="64">
        <v>0</v>
      </c>
      <c r="Y213" s="64">
        <v>0</v>
      </c>
      <c r="Z213" s="64">
        <v>0</v>
      </c>
      <c r="AA213" s="64">
        <v>0</v>
      </c>
      <c r="AB213" s="64">
        <v>0</v>
      </c>
      <c r="AC213" s="64">
        <v>0</v>
      </c>
      <c r="AD213" s="64">
        <v>0</v>
      </c>
      <c r="AE213" s="64">
        <v>0</v>
      </c>
      <c r="AF213" s="64">
        <v>0</v>
      </c>
      <c r="AG213" s="64">
        <v>0</v>
      </c>
      <c r="AH213" s="64">
        <v>0</v>
      </c>
      <c r="AI213" s="64">
        <f>IF($H213=Table5[[#Headers],[Industrial Bio waste Boiler]],1,0)</f>
        <v>1</v>
      </c>
      <c r="AJ213" s="64">
        <f>IF($H213=Table5[[#Headers],[Industrial Bio waste CHP]],1,0)</f>
        <v>0</v>
      </c>
      <c r="AK213" s="64">
        <f>IF($H213=Table5[[#Headers],[Industrial Bio waste Furnace]],1,0)</f>
        <v>0</v>
      </c>
      <c r="AL213" s="64">
        <f>IF($H213=Table5[[#Headers],[Industrial Bio waste Cement/Lime Kiln]],1,0)</f>
        <v>0</v>
      </c>
      <c r="AM213" s="64">
        <f>IF($H213=Table5[[#Headers],[Industrial Bio waste Dryer]],1,0)</f>
        <v>0</v>
      </c>
      <c r="AN213" s="64">
        <f>IF($H213=Table5[[#Headers],[Industrial Bio waste Other Kiln]],1,0)</f>
        <v>0</v>
      </c>
      <c r="AO213" s="64">
        <f>IF($H213=Table5[[#Headers],[Industrial Bio waste Oven]],1,0)</f>
        <v>0</v>
      </c>
      <c r="AP213" s="64">
        <f>IF($H213=Table5[[#Headers],[Industrial Non-bio waste Boiler]],1,0)</f>
        <v>0</v>
      </c>
      <c r="AQ213" s="64">
        <f>IF($H213=Table5[[#Headers],[Industrial Non-bio waste CHP]],1,0)</f>
        <v>0</v>
      </c>
      <c r="AR213" s="64">
        <f>IF($H213=Table5[[#Headers],[Industrial Non-bio waste Furnace]],1,0)</f>
        <v>0</v>
      </c>
      <c r="AS213" s="64">
        <f>IF($H213=Table5[[#Headers],[Industrial Non-bio waste Cement/Lime Kiln]],1,0)</f>
        <v>0</v>
      </c>
      <c r="AT213" s="64">
        <f>IF($H213=Table5[[#Headers],[Industrial Non-bio waste Dryer]],1,0)</f>
        <v>0</v>
      </c>
      <c r="AU213" s="64">
        <f>IF($H213=Table5[[#Headers],[Industrial Non-bio waste Other Kiln]],1,0)</f>
        <v>0</v>
      </c>
      <c r="AV213" s="64">
        <f>IF($H213=Table5[[#Headers],[Industrial Non-bio waste Oven]],1,0)</f>
        <v>0</v>
      </c>
      <c r="AW213" s="64">
        <f>IF($H213=Table5[[#Headers],[Industrial Bio fuel Boiler]],1,0)</f>
        <v>0</v>
      </c>
      <c r="AX213" s="64">
        <f>IF($H213=Table5[[#Headers],[Industrial Bio fuel CHP]],1,0)</f>
        <v>0</v>
      </c>
      <c r="AY213" s="64">
        <f>IF($H213=Table5[[#Headers],[Industrial Bio fuel Furnace]],1,0)</f>
        <v>0</v>
      </c>
      <c r="AZ213" s="64">
        <f>IF($H213=Table5[[#Headers],[Industrial Bio fuel Cement/Lime Kiln]],1,0)</f>
        <v>0</v>
      </c>
      <c r="BA213" s="64">
        <f>IF($H213=Table5[[#Headers],[Industrial Bio fuel Dryer]],1,0)</f>
        <v>0</v>
      </c>
      <c r="BB213" s="64">
        <f>IF($H213=Table5[[#Headers],[Industrial Bio fuel Other Kiln]],1,0)</f>
        <v>0</v>
      </c>
      <c r="BC213" s="64">
        <f>IF($H213=Table5[[#Headers],[Industrial Bio fuel Oven]],1,0)</f>
        <v>0</v>
      </c>
      <c r="BD213" s="64">
        <f>IF($H213=Table5[[#Headers],[Industrial Solid Fuels Boiler]],1,0)</f>
        <v>0</v>
      </c>
      <c r="BE213" s="64">
        <f>IF($H213=Table5[[#Headers],[Industrial Solid Fuels CHP]],1,0)</f>
        <v>0</v>
      </c>
      <c r="BF213" s="64">
        <f>IF($H213=Table5[[#Headers],[Industrial Solid Fuels Furnace]],1,0)</f>
        <v>0</v>
      </c>
      <c r="BG213" s="64">
        <f>IF($H213=Table5[[#Headers],[Industrial Solid Fuels Cement/Lime Kiln]],1,0)</f>
        <v>0</v>
      </c>
      <c r="BH213" s="64">
        <f>IF($H213=Table5[[#Headers],[Industrial Solid Fuels Dryer]],1,0)</f>
        <v>0</v>
      </c>
      <c r="BI213" s="64">
        <f>IF($H213=Table5[[#Headers],[Industrial Solid Fuels Other Kiln]],1,0)</f>
        <v>0</v>
      </c>
      <c r="BJ213" s="64">
        <f>IF($H213=Table5[[#Headers],[Industrial Solid Fuels Oven]],1,0)</f>
        <v>0</v>
      </c>
      <c r="BK213" s="64">
        <f>IF($H213=Table5[[#Headers],[Industrial Oil Boiler]],1,0)</f>
        <v>0</v>
      </c>
      <c r="BL213" s="64">
        <f>IF($H213=Table5[[#Headers],[Industrial Oil CHP]],1,0)</f>
        <v>0</v>
      </c>
      <c r="BM213" s="64">
        <f>IF($H213=Table5[[#Headers],[Industrial Oil Furnace]],1,0)</f>
        <v>0</v>
      </c>
      <c r="BN213" s="64">
        <f>IF($H213=Table5[[#Headers],[Industrial Oil Cement/Lime Kiln]],1,0)</f>
        <v>0</v>
      </c>
      <c r="BO213" s="64">
        <f>IF($H213=Table5[[#Headers],[Industrial Oil Dryer]],1,0)</f>
        <v>0</v>
      </c>
      <c r="BP213" s="64">
        <f>IF($H213=Table5[[#Headers],[Industrial Oil Other Kiln]],1,0)</f>
        <v>0</v>
      </c>
      <c r="BQ213" s="64">
        <f>IF($H213=Table5[[#Headers],[Industrial Oil Oven]],1,0)</f>
        <v>0</v>
      </c>
      <c r="BR213" s="64">
        <f>IF($H213=Table5[[#Headers],[Industrial Gas Boiler]],1,0)</f>
        <v>0</v>
      </c>
      <c r="BS213" s="64">
        <f>IF($H213=Table5[[#Headers],[Industrial Gas CHP]],1,0)</f>
        <v>0</v>
      </c>
      <c r="BT213" s="64">
        <f>IF($H213=Table5[[#Headers],[Industrial Gas Furnace]],1,0)</f>
        <v>0</v>
      </c>
      <c r="BU213" s="64">
        <f>IF($H213=Table5[[#Headers],[Industrial Gas Cement/Lime Kiln]],1,0)</f>
        <v>0</v>
      </c>
      <c r="BV213" s="64">
        <f>IF($H213=Table5[[#Headers],[Industrial Gas Dryer]],1,0)</f>
        <v>0</v>
      </c>
      <c r="BW213" s="64">
        <f>IF($H213=Table5[[#Headers],[Industrial Gas Other Kiln]],1,0)</f>
        <v>0</v>
      </c>
      <c r="BX213" s="64">
        <f>IF($H213=Table5[[#Headers],[Industrial Gas Oven]],1,0)</f>
        <v>0</v>
      </c>
      <c r="BZ213" s="39"/>
    </row>
    <row r="214" spans="2:78" x14ac:dyDescent="0.25">
      <c r="B214">
        <v>490</v>
      </c>
      <c r="C214" t="s">
        <v>453</v>
      </c>
      <c r="D214" t="s">
        <v>585</v>
      </c>
      <c r="E214" t="s">
        <v>592</v>
      </c>
      <c r="H214" t="s">
        <v>485</v>
      </c>
      <c r="I214" t="s">
        <v>454</v>
      </c>
      <c r="J214" s="64">
        <v>0</v>
      </c>
      <c r="K214" s="64">
        <v>0</v>
      </c>
      <c r="L214" s="64">
        <v>0</v>
      </c>
      <c r="M214" s="64">
        <v>0</v>
      </c>
      <c r="N214" s="64">
        <v>0</v>
      </c>
      <c r="O214" s="64">
        <v>0</v>
      </c>
      <c r="P214" s="64">
        <v>0</v>
      </c>
      <c r="Q214" s="64">
        <v>0</v>
      </c>
      <c r="R214" s="64">
        <v>0</v>
      </c>
      <c r="S214" s="64">
        <v>0</v>
      </c>
      <c r="T214" s="64">
        <v>1</v>
      </c>
      <c r="U214" s="64">
        <v>1</v>
      </c>
      <c r="V214" s="64">
        <v>1</v>
      </c>
      <c r="W214" s="64">
        <v>0</v>
      </c>
      <c r="X214" s="64">
        <v>0</v>
      </c>
      <c r="Y214" s="64">
        <v>0</v>
      </c>
      <c r="Z214" s="64">
        <v>0</v>
      </c>
      <c r="AA214" s="64">
        <v>0</v>
      </c>
      <c r="AB214" s="64">
        <v>0</v>
      </c>
      <c r="AC214" s="64">
        <v>0</v>
      </c>
      <c r="AD214" s="64">
        <v>0</v>
      </c>
      <c r="AE214" s="64">
        <v>0</v>
      </c>
      <c r="AF214" s="64">
        <v>0</v>
      </c>
      <c r="AG214" s="64">
        <v>0</v>
      </c>
      <c r="AH214" s="64">
        <v>0</v>
      </c>
      <c r="AI214" s="64">
        <f>IF($H214=Table5[[#Headers],[Industrial Bio waste Boiler]],1,0)</f>
        <v>0</v>
      </c>
      <c r="AJ214" s="64">
        <f>IF($H214=Table5[[#Headers],[Industrial Bio waste CHP]],1,0)</f>
        <v>1</v>
      </c>
      <c r="AK214" s="64">
        <f>IF($H214=Table5[[#Headers],[Industrial Bio waste Furnace]],1,0)</f>
        <v>0</v>
      </c>
      <c r="AL214" s="64">
        <f>IF($H214=Table5[[#Headers],[Industrial Bio waste Cement/Lime Kiln]],1,0)</f>
        <v>0</v>
      </c>
      <c r="AM214" s="64">
        <f>IF($H214=Table5[[#Headers],[Industrial Bio waste Dryer]],1,0)</f>
        <v>0</v>
      </c>
      <c r="AN214" s="64">
        <f>IF($H214=Table5[[#Headers],[Industrial Bio waste Other Kiln]],1,0)</f>
        <v>0</v>
      </c>
      <c r="AO214" s="64">
        <f>IF($H214=Table5[[#Headers],[Industrial Bio waste Oven]],1,0)</f>
        <v>0</v>
      </c>
      <c r="AP214" s="64">
        <f>IF($H214=Table5[[#Headers],[Industrial Non-bio waste Boiler]],1,0)</f>
        <v>0</v>
      </c>
      <c r="AQ214" s="64">
        <f>IF($H214=Table5[[#Headers],[Industrial Non-bio waste CHP]],1,0)</f>
        <v>0</v>
      </c>
      <c r="AR214" s="64">
        <f>IF($H214=Table5[[#Headers],[Industrial Non-bio waste Furnace]],1,0)</f>
        <v>0</v>
      </c>
      <c r="AS214" s="64">
        <f>IF($H214=Table5[[#Headers],[Industrial Non-bio waste Cement/Lime Kiln]],1,0)</f>
        <v>0</v>
      </c>
      <c r="AT214" s="64">
        <f>IF($H214=Table5[[#Headers],[Industrial Non-bio waste Dryer]],1,0)</f>
        <v>0</v>
      </c>
      <c r="AU214" s="64">
        <f>IF($H214=Table5[[#Headers],[Industrial Non-bio waste Other Kiln]],1,0)</f>
        <v>0</v>
      </c>
      <c r="AV214" s="64">
        <f>IF($H214=Table5[[#Headers],[Industrial Non-bio waste Oven]],1,0)</f>
        <v>0</v>
      </c>
      <c r="AW214" s="64">
        <f>IF($H214=Table5[[#Headers],[Industrial Bio fuel Boiler]],1,0)</f>
        <v>0</v>
      </c>
      <c r="AX214" s="64">
        <f>IF($H214=Table5[[#Headers],[Industrial Bio fuel CHP]],1,0)</f>
        <v>0</v>
      </c>
      <c r="AY214" s="64">
        <f>IF($H214=Table5[[#Headers],[Industrial Bio fuel Furnace]],1,0)</f>
        <v>0</v>
      </c>
      <c r="AZ214" s="64">
        <f>IF($H214=Table5[[#Headers],[Industrial Bio fuel Cement/Lime Kiln]],1,0)</f>
        <v>0</v>
      </c>
      <c r="BA214" s="64">
        <f>IF($H214=Table5[[#Headers],[Industrial Bio fuel Dryer]],1,0)</f>
        <v>0</v>
      </c>
      <c r="BB214" s="64">
        <f>IF($H214=Table5[[#Headers],[Industrial Bio fuel Other Kiln]],1,0)</f>
        <v>0</v>
      </c>
      <c r="BC214" s="64">
        <f>IF($H214=Table5[[#Headers],[Industrial Bio fuel Oven]],1,0)</f>
        <v>0</v>
      </c>
      <c r="BD214" s="64">
        <f>IF($H214=Table5[[#Headers],[Industrial Solid Fuels Boiler]],1,0)</f>
        <v>0</v>
      </c>
      <c r="BE214" s="64">
        <f>IF($H214=Table5[[#Headers],[Industrial Solid Fuels CHP]],1,0)</f>
        <v>0</v>
      </c>
      <c r="BF214" s="64">
        <f>IF($H214=Table5[[#Headers],[Industrial Solid Fuels Furnace]],1,0)</f>
        <v>0</v>
      </c>
      <c r="BG214" s="64">
        <f>IF($H214=Table5[[#Headers],[Industrial Solid Fuels Cement/Lime Kiln]],1,0)</f>
        <v>0</v>
      </c>
      <c r="BH214" s="64">
        <f>IF($H214=Table5[[#Headers],[Industrial Solid Fuels Dryer]],1,0)</f>
        <v>0</v>
      </c>
      <c r="BI214" s="64">
        <f>IF($H214=Table5[[#Headers],[Industrial Solid Fuels Other Kiln]],1,0)</f>
        <v>0</v>
      </c>
      <c r="BJ214" s="64">
        <f>IF($H214=Table5[[#Headers],[Industrial Solid Fuels Oven]],1,0)</f>
        <v>0</v>
      </c>
      <c r="BK214" s="64">
        <f>IF($H214=Table5[[#Headers],[Industrial Oil Boiler]],1,0)</f>
        <v>0</v>
      </c>
      <c r="BL214" s="64">
        <f>IF($H214=Table5[[#Headers],[Industrial Oil CHP]],1,0)</f>
        <v>0</v>
      </c>
      <c r="BM214" s="64">
        <f>IF($H214=Table5[[#Headers],[Industrial Oil Furnace]],1,0)</f>
        <v>0</v>
      </c>
      <c r="BN214" s="64">
        <f>IF($H214=Table5[[#Headers],[Industrial Oil Cement/Lime Kiln]],1,0)</f>
        <v>0</v>
      </c>
      <c r="BO214" s="64">
        <f>IF($H214=Table5[[#Headers],[Industrial Oil Dryer]],1,0)</f>
        <v>0</v>
      </c>
      <c r="BP214" s="64">
        <f>IF($H214=Table5[[#Headers],[Industrial Oil Other Kiln]],1,0)</f>
        <v>0</v>
      </c>
      <c r="BQ214" s="64">
        <f>IF($H214=Table5[[#Headers],[Industrial Oil Oven]],1,0)</f>
        <v>0</v>
      </c>
      <c r="BR214" s="64">
        <f>IF($H214=Table5[[#Headers],[Industrial Gas Boiler]],1,0)</f>
        <v>0</v>
      </c>
      <c r="BS214" s="64">
        <f>IF($H214=Table5[[#Headers],[Industrial Gas CHP]],1,0)</f>
        <v>0</v>
      </c>
      <c r="BT214" s="64">
        <f>IF($H214=Table5[[#Headers],[Industrial Gas Furnace]],1,0)</f>
        <v>0</v>
      </c>
      <c r="BU214" s="64">
        <f>IF($H214=Table5[[#Headers],[Industrial Gas Cement/Lime Kiln]],1,0)</f>
        <v>0</v>
      </c>
      <c r="BV214" s="64">
        <f>IF($H214=Table5[[#Headers],[Industrial Gas Dryer]],1,0)</f>
        <v>0</v>
      </c>
      <c r="BW214" s="64">
        <f>IF($H214=Table5[[#Headers],[Industrial Gas Other Kiln]],1,0)</f>
        <v>0</v>
      </c>
      <c r="BX214" s="64">
        <f>IF($H214=Table5[[#Headers],[Industrial Gas Oven]],1,0)</f>
        <v>0</v>
      </c>
      <c r="BZ214" s="39"/>
    </row>
    <row r="215" spans="2:78" x14ac:dyDescent="0.25">
      <c r="B215">
        <v>491</v>
      </c>
      <c r="C215" t="s">
        <v>453</v>
      </c>
      <c r="D215" t="s">
        <v>585</v>
      </c>
      <c r="E215" t="s">
        <v>592</v>
      </c>
      <c r="H215" t="s">
        <v>490</v>
      </c>
      <c r="I215" t="s">
        <v>454</v>
      </c>
      <c r="J215" s="64">
        <v>0</v>
      </c>
      <c r="K215" s="64">
        <v>0</v>
      </c>
      <c r="L215" s="64">
        <v>0</v>
      </c>
      <c r="M215" s="64">
        <v>0</v>
      </c>
      <c r="N215" s="64">
        <v>0</v>
      </c>
      <c r="O215" s="64">
        <v>0</v>
      </c>
      <c r="P215" s="64">
        <v>0</v>
      </c>
      <c r="Q215" s="64">
        <v>0</v>
      </c>
      <c r="R215" s="64">
        <v>0</v>
      </c>
      <c r="S215" s="64">
        <v>0</v>
      </c>
      <c r="T215" s="64">
        <v>0</v>
      </c>
      <c r="U215" s="64">
        <v>0</v>
      </c>
      <c r="V215" s="64">
        <v>0</v>
      </c>
      <c r="W215" s="64">
        <v>0</v>
      </c>
      <c r="X215" s="64">
        <v>0</v>
      </c>
      <c r="Y215" s="64">
        <v>1</v>
      </c>
      <c r="Z215" s="64">
        <v>0</v>
      </c>
      <c r="AA215" s="64">
        <v>0</v>
      </c>
      <c r="AB215" s="64">
        <v>0</v>
      </c>
      <c r="AC215" s="64">
        <v>0</v>
      </c>
      <c r="AD215" s="64">
        <v>0</v>
      </c>
      <c r="AE215" s="64">
        <v>0</v>
      </c>
      <c r="AF215" s="64">
        <v>0</v>
      </c>
      <c r="AG215" s="64">
        <v>0</v>
      </c>
      <c r="AH215" s="64">
        <v>0</v>
      </c>
      <c r="AI215" s="64">
        <f>IF($H215=Table5[[#Headers],[Industrial Bio waste Boiler]],1,0)</f>
        <v>0</v>
      </c>
      <c r="AJ215" s="64">
        <f>IF($H215=Table5[[#Headers],[Industrial Bio waste CHP]],1,0)</f>
        <v>0</v>
      </c>
      <c r="AK215" s="64">
        <f>IF($H215=Table5[[#Headers],[Industrial Bio waste Furnace]],1,0)</f>
        <v>1</v>
      </c>
      <c r="AL215" s="64">
        <f>IF($H215=Table5[[#Headers],[Industrial Bio waste Cement/Lime Kiln]],1,0)</f>
        <v>0</v>
      </c>
      <c r="AM215" s="64">
        <f>IF($H215=Table5[[#Headers],[Industrial Bio waste Dryer]],1,0)</f>
        <v>0</v>
      </c>
      <c r="AN215" s="64">
        <f>IF($H215=Table5[[#Headers],[Industrial Bio waste Other Kiln]],1,0)</f>
        <v>0</v>
      </c>
      <c r="AO215" s="64">
        <f>IF($H215=Table5[[#Headers],[Industrial Bio waste Oven]],1,0)</f>
        <v>0</v>
      </c>
      <c r="AP215" s="64">
        <f>IF($H215=Table5[[#Headers],[Industrial Non-bio waste Boiler]],1,0)</f>
        <v>0</v>
      </c>
      <c r="AQ215" s="64">
        <f>IF($H215=Table5[[#Headers],[Industrial Non-bio waste CHP]],1,0)</f>
        <v>0</v>
      </c>
      <c r="AR215" s="64">
        <f>IF($H215=Table5[[#Headers],[Industrial Non-bio waste Furnace]],1,0)</f>
        <v>0</v>
      </c>
      <c r="AS215" s="64">
        <f>IF($H215=Table5[[#Headers],[Industrial Non-bio waste Cement/Lime Kiln]],1,0)</f>
        <v>0</v>
      </c>
      <c r="AT215" s="64">
        <f>IF($H215=Table5[[#Headers],[Industrial Non-bio waste Dryer]],1,0)</f>
        <v>0</v>
      </c>
      <c r="AU215" s="64">
        <f>IF($H215=Table5[[#Headers],[Industrial Non-bio waste Other Kiln]],1,0)</f>
        <v>0</v>
      </c>
      <c r="AV215" s="64">
        <f>IF($H215=Table5[[#Headers],[Industrial Non-bio waste Oven]],1,0)</f>
        <v>0</v>
      </c>
      <c r="AW215" s="64">
        <f>IF($H215=Table5[[#Headers],[Industrial Bio fuel Boiler]],1,0)</f>
        <v>0</v>
      </c>
      <c r="AX215" s="64">
        <f>IF($H215=Table5[[#Headers],[Industrial Bio fuel CHP]],1,0)</f>
        <v>0</v>
      </c>
      <c r="AY215" s="64">
        <f>IF($H215=Table5[[#Headers],[Industrial Bio fuel Furnace]],1,0)</f>
        <v>0</v>
      </c>
      <c r="AZ215" s="64">
        <f>IF($H215=Table5[[#Headers],[Industrial Bio fuel Cement/Lime Kiln]],1,0)</f>
        <v>0</v>
      </c>
      <c r="BA215" s="64">
        <f>IF($H215=Table5[[#Headers],[Industrial Bio fuel Dryer]],1,0)</f>
        <v>0</v>
      </c>
      <c r="BB215" s="64">
        <f>IF($H215=Table5[[#Headers],[Industrial Bio fuel Other Kiln]],1,0)</f>
        <v>0</v>
      </c>
      <c r="BC215" s="64">
        <f>IF($H215=Table5[[#Headers],[Industrial Bio fuel Oven]],1,0)</f>
        <v>0</v>
      </c>
      <c r="BD215" s="64">
        <f>IF($H215=Table5[[#Headers],[Industrial Solid Fuels Boiler]],1,0)</f>
        <v>0</v>
      </c>
      <c r="BE215" s="64">
        <f>IF($H215=Table5[[#Headers],[Industrial Solid Fuels CHP]],1,0)</f>
        <v>0</v>
      </c>
      <c r="BF215" s="64">
        <f>IF($H215=Table5[[#Headers],[Industrial Solid Fuels Furnace]],1,0)</f>
        <v>0</v>
      </c>
      <c r="BG215" s="64">
        <f>IF($H215=Table5[[#Headers],[Industrial Solid Fuels Cement/Lime Kiln]],1,0)</f>
        <v>0</v>
      </c>
      <c r="BH215" s="64">
        <f>IF($H215=Table5[[#Headers],[Industrial Solid Fuels Dryer]],1,0)</f>
        <v>0</v>
      </c>
      <c r="BI215" s="64">
        <f>IF($H215=Table5[[#Headers],[Industrial Solid Fuels Other Kiln]],1,0)</f>
        <v>0</v>
      </c>
      <c r="BJ215" s="64">
        <f>IF($H215=Table5[[#Headers],[Industrial Solid Fuels Oven]],1,0)</f>
        <v>0</v>
      </c>
      <c r="BK215" s="64">
        <f>IF($H215=Table5[[#Headers],[Industrial Oil Boiler]],1,0)</f>
        <v>0</v>
      </c>
      <c r="BL215" s="64">
        <f>IF($H215=Table5[[#Headers],[Industrial Oil CHP]],1,0)</f>
        <v>0</v>
      </c>
      <c r="BM215" s="64">
        <f>IF($H215=Table5[[#Headers],[Industrial Oil Furnace]],1,0)</f>
        <v>0</v>
      </c>
      <c r="BN215" s="64">
        <f>IF($H215=Table5[[#Headers],[Industrial Oil Cement/Lime Kiln]],1,0)</f>
        <v>0</v>
      </c>
      <c r="BO215" s="64">
        <f>IF($H215=Table5[[#Headers],[Industrial Oil Dryer]],1,0)</f>
        <v>0</v>
      </c>
      <c r="BP215" s="64">
        <f>IF($H215=Table5[[#Headers],[Industrial Oil Other Kiln]],1,0)</f>
        <v>0</v>
      </c>
      <c r="BQ215" s="64">
        <f>IF($H215=Table5[[#Headers],[Industrial Oil Oven]],1,0)</f>
        <v>0</v>
      </c>
      <c r="BR215" s="64">
        <f>IF($H215=Table5[[#Headers],[Industrial Gas Boiler]],1,0)</f>
        <v>0</v>
      </c>
      <c r="BS215" s="64">
        <f>IF($H215=Table5[[#Headers],[Industrial Gas CHP]],1,0)</f>
        <v>0</v>
      </c>
      <c r="BT215" s="64">
        <f>IF($H215=Table5[[#Headers],[Industrial Gas Furnace]],1,0)</f>
        <v>0</v>
      </c>
      <c r="BU215" s="64">
        <f>IF($H215=Table5[[#Headers],[Industrial Gas Cement/Lime Kiln]],1,0)</f>
        <v>0</v>
      </c>
      <c r="BV215" s="64">
        <f>IF($H215=Table5[[#Headers],[Industrial Gas Dryer]],1,0)</f>
        <v>0</v>
      </c>
      <c r="BW215" s="64">
        <f>IF($H215=Table5[[#Headers],[Industrial Gas Other Kiln]],1,0)</f>
        <v>0</v>
      </c>
      <c r="BX215" s="64">
        <f>IF($H215=Table5[[#Headers],[Industrial Gas Oven]],1,0)</f>
        <v>0</v>
      </c>
      <c r="BZ215" s="39"/>
    </row>
    <row r="216" spans="2:78" x14ac:dyDescent="0.25">
      <c r="B216">
        <v>492</v>
      </c>
      <c r="C216" t="s">
        <v>453</v>
      </c>
      <c r="D216" t="s">
        <v>586</v>
      </c>
      <c r="E216" t="s">
        <v>592</v>
      </c>
      <c r="H216" t="s">
        <v>478</v>
      </c>
      <c r="I216" t="s">
        <v>454</v>
      </c>
      <c r="J216" s="64">
        <v>0</v>
      </c>
      <c r="K216" s="64">
        <v>0</v>
      </c>
      <c r="L216" s="64">
        <v>0</v>
      </c>
      <c r="M216" s="64">
        <v>0</v>
      </c>
      <c r="N216" s="64">
        <v>0</v>
      </c>
      <c r="O216" s="64">
        <v>1</v>
      </c>
      <c r="P216" s="64">
        <v>1</v>
      </c>
      <c r="Q216" s="64">
        <v>1</v>
      </c>
      <c r="R216" s="64">
        <v>0</v>
      </c>
      <c r="S216" s="64">
        <v>0.125</v>
      </c>
      <c r="T216" s="64">
        <v>0</v>
      </c>
      <c r="U216" s="64">
        <v>0</v>
      </c>
      <c r="V216" s="64">
        <v>0</v>
      </c>
      <c r="W216" s="64">
        <v>0</v>
      </c>
      <c r="X216" s="64">
        <v>0</v>
      </c>
      <c r="Y216" s="64">
        <v>0</v>
      </c>
      <c r="Z216" s="64">
        <v>0</v>
      </c>
      <c r="AA216" s="64">
        <v>0</v>
      </c>
      <c r="AB216" s="64">
        <v>0</v>
      </c>
      <c r="AC216" s="64">
        <v>0</v>
      </c>
      <c r="AD216" s="64">
        <v>0</v>
      </c>
      <c r="AE216" s="64">
        <v>0</v>
      </c>
      <c r="AF216" s="64">
        <v>0</v>
      </c>
      <c r="AG216" s="64">
        <v>0</v>
      </c>
      <c r="AH216" s="64">
        <v>0</v>
      </c>
      <c r="AI216" s="64">
        <f>IF($H216=Table5[[#Headers],[Industrial Bio waste Boiler]],1,0)</f>
        <v>1</v>
      </c>
      <c r="AJ216" s="64">
        <f>IF($H216=Table5[[#Headers],[Industrial Bio waste CHP]],1,0)</f>
        <v>0</v>
      </c>
      <c r="AK216" s="64">
        <f>IF($H216=Table5[[#Headers],[Industrial Bio waste Furnace]],1,0)</f>
        <v>0</v>
      </c>
      <c r="AL216" s="64">
        <f>IF($H216=Table5[[#Headers],[Industrial Bio waste Cement/Lime Kiln]],1,0)</f>
        <v>0</v>
      </c>
      <c r="AM216" s="64">
        <f>IF($H216=Table5[[#Headers],[Industrial Bio waste Dryer]],1,0)</f>
        <v>0</v>
      </c>
      <c r="AN216" s="64">
        <f>IF($H216=Table5[[#Headers],[Industrial Bio waste Other Kiln]],1,0)</f>
        <v>0</v>
      </c>
      <c r="AO216" s="64">
        <f>IF($H216=Table5[[#Headers],[Industrial Bio waste Oven]],1,0)</f>
        <v>0</v>
      </c>
      <c r="AP216" s="64">
        <f>IF($H216=Table5[[#Headers],[Industrial Non-bio waste Boiler]],1,0)</f>
        <v>0</v>
      </c>
      <c r="AQ216" s="64">
        <f>IF($H216=Table5[[#Headers],[Industrial Non-bio waste CHP]],1,0)</f>
        <v>0</v>
      </c>
      <c r="AR216" s="64">
        <f>IF($H216=Table5[[#Headers],[Industrial Non-bio waste Furnace]],1,0)</f>
        <v>0</v>
      </c>
      <c r="AS216" s="64">
        <f>IF($H216=Table5[[#Headers],[Industrial Non-bio waste Cement/Lime Kiln]],1,0)</f>
        <v>0</v>
      </c>
      <c r="AT216" s="64">
        <f>IF($H216=Table5[[#Headers],[Industrial Non-bio waste Dryer]],1,0)</f>
        <v>0</v>
      </c>
      <c r="AU216" s="64">
        <f>IF($H216=Table5[[#Headers],[Industrial Non-bio waste Other Kiln]],1,0)</f>
        <v>0</v>
      </c>
      <c r="AV216" s="64">
        <f>IF($H216=Table5[[#Headers],[Industrial Non-bio waste Oven]],1,0)</f>
        <v>0</v>
      </c>
      <c r="AW216" s="64">
        <f>IF($H216=Table5[[#Headers],[Industrial Bio fuel Boiler]],1,0)</f>
        <v>0</v>
      </c>
      <c r="AX216" s="64">
        <f>IF($H216=Table5[[#Headers],[Industrial Bio fuel CHP]],1,0)</f>
        <v>0</v>
      </c>
      <c r="AY216" s="64">
        <f>IF($H216=Table5[[#Headers],[Industrial Bio fuel Furnace]],1,0)</f>
        <v>0</v>
      </c>
      <c r="AZ216" s="64">
        <f>IF($H216=Table5[[#Headers],[Industrial Bio fuel Cement/Lime Kiln]],1,0)</f>
        <v>0</v>
      </c>
      <c r="BA216" s="64">
        <f>IF($H216=Table5[[#Headers],[Industrial Bio fuel Dryer]],1,0)</f>
        <v>0</v>
      </c>
      <c r="BB216" s="64">
        <f>IF($H216=Table5[[#Headers],[Industrial Bio fuel Other Kiln]],1,0)</f>
        <v>0</v>
      </c>
      <c r="BC216" s="64">
        <f>IF($H216=Table5[[#Headers],[Industrial Bio fuel Oven]],1,0)</f>
        <v>0</v>
      </c>
      <c r="BD216" s="64">
        <f>IF($H216=Table5[[#Headers],[Industrial Solid Fuels Boiler]],1,0)</f>
        <v>0</v>
      </c>
      <c r="BE216" s="64">
        <f>IF($H216=Table5[[#Headers],[Industrial Solid Fuels CHP]],1,0)</f>
        <v>0</v>
      </c>
      <c r="BF216" s="64">
        <f>IF($H216=Table5[[#Headers],[Industrial Solid Fuels Furnace]],1,0)</f>
        <v>0</v>
      </c>
      <c r="BG216" s="64">
        <f>IF($H216=Table5[[#Headers],[Industrial Solid Fuels Cement/Lime Kiln]],1,0)</f>
        <v>0</v>
      </c>
      <c r="BH216" s="64">
        <f>IF($H216=Table5[[#Headers],[Industrial Solid Fuels Dryer]],1,0)</f>
        <v>0</v>
      </c>
      <c r="BI216" s="64">
        <f>IF($H216=Table5[[#Headers],[Industrial Solid Fuels Other Kiln]],1,0)</f>
        <v>0</v>
      </c>
      <c r="BJ216" s="64">
        <f>IF($H216=Table5[[#Headers],[Industrial Solid Fuels Oven]],1,0)</f>
        <v>0</v>
      </c>
      <c r="BK216" s="64">
        <f>IF($H216=Table5[[#Headers],[Industrial Oil Boiler]],1,0)</f>
        <v>0</v>
      </c>
      <c r="BL216" s="64">
        <f>IF($H216=Table5[[#Headers],[Industrial Oil CHP]],1,0)</f>
        <v>0</v>
      </c>
      <c r="BM216" s="64">
        <f>IF($H216=Table5[[#Headers],[Industrial Oil Furnace]],1,0)</f>
        <v>0</v>
      </c>
      <c r="BN216" s="64">
        <f>IF($H216=Table5[[#Headers],[Industrial Oil Cement/Lime Kiln]],1,0)</f>
        <v>0</v>
      </c>
      <c r="BO216" s="64">
        <f>IF($H216=Table5[[#Headers],[Industrial Oil Dryer]],1,0)</f>
        <v>0</v>
      </c>
      <c r="BP216" s="64">
        <f>IF($H216=Table5[[#Headers],[Industrial Oil Other Kiln]],1,0)</f>
        <v>0</v>
      </c>
      <c r="BQ216" s="64">
        <f>IF($H216=Table5[[#Headers],[Industrial Oil Oven]],1,0)</f>
        <v>0</v>
      </c>
      <c r="BR216" s="64">
        <f>IF($H216=Table5[[#Headers],[Industrial Gas Boiler]],1,0)</f>
        <v>0</v>
      </c>
      <c r="BS216" s="64">
        <f>IF($H216=Table5[[#Headers],[Industrial Gas CHP]],1,0)</f>
        <v>0</v>
      </c>
      <c r="BT216" s="64">
        <f>IF($H216=Table5[[#Headers],[Industrial Gas Furnace]],1,0)</f>
        <v>0</v>
      </c>
      <c r="BU216" s="64">
        <f>IF($H216=Table5[[#Headers],[Industrial Gas Cement/Lime Kiln]],1,0)</f>
        <v>0</v>
      </c>
      <c r="BV216" s="64">
        <f>IF($H216=Table5[[#Headers],[Industrial Gas Dryer]],1,0)</f>
        <v>0</v>
      </c>
      <c r="BW216" s="64">
        <f>IF($H216=Table5[[#Headers],[Industrial Gas Other Kiln]],1,0)</f>
        <v>0</v>
      </c>
      <c r="BX216" s="64">
        <f>IF($H216=Table5[[#Headers],[Industrial Gas Oven]],1,0)</f>
        <v>0</v>
      </c>
      <c r="BZ216" s="39"/>
    </row>
    <row r="217" spans="2:78" x14ac:dyDescent="0.25">
      <c r="B217">
        <v>493</v>
      </c>
      <c r="C217" t="s">
        <v>453</v>
      </c>
      <c r="D217" t="s">
        <v>586</v>
      </c>
      <c r="E217" t="s">
        <v>592</v>
      </c>
      <c r="H217" t="s">
        <v>488</v>
      </c>
      <c r="I217" t="s">
        <v>454</v>
      </c>
      <c r="J217" s="64">
        <v>0</v>
      </c>
      <c r="K217" s="64">
        <v>0</v>
      </c>
      <c r="L217" s="64">
        <v>0</v>
      </c>
      <c r="M217" s="64">
        <v>0</v>
      </c>
      <c r="N217" s="64">
        <v>0</v>
      </c>
      <c r="O217" s="64">
        <v>0</v>
      </c>
      <c r="P217" s="64">
        <v>0</v>
      </c>
      <c r="Q217" s="64">
        <v>0</v>
      </c>
      <c r="R217" s="64">
        <v>0</v>
      </c>
      <c r="S217" s="64">
        <v>0</v>
      </c>
      <c r="T217" s="64">
        <v>0</v>
      </c>
      <c r="U217" s="64">
        <v>0</v>
      </c>
      <c r="V217" s="64">
        <v>0</v>
      </c>
      <c r="W217" s="64">
        <v>0</v>
      </c>
      <c r="X217" s="64">
        <v>0</v>
      </c>
      <c r="Y217" s="64">
        <v>0</v>
      </c>
      <c r="Z217" s="64">
        <v>0</v>
      </c>
      <c r="AA217" s="64">
        <v>1</v>
      </c>
      <c r="AB217" s="64">
        <v>1</v>
      </c>
      <c r="AC217" s="64">
        <v>0</v>
      </c>
      <c r="AD217" s="64">
        <v>0</v>
      </c>
      <c r="AE217" s="64">
        <v>0</v>
      </c>
      <c r="AF217" s="64">
        <v>0</v>
      </c>
      <c r="AG217" s="64">
        <v>0</v>
      </c>
      <c r="AH217" s="64">
        <v>0</v>
      </c>
      <c r="AI217" s="64">
        <f>IF($H217=Table5[[#Headers],[Industrial Bio waste Boiler]],1,0)</f>
        <v>0</v>
      </c>
      <c r="AJ217" s="64">
        <f>IF($H217=Table5[[#Headers],[Industrial Bio waste CHP]],1,0)</f>
        <v>0</v>
      </c>
      <c r="AK217" s="64">
        <f>IF($H217=Table5[[#Headers],[Industrial Bio waste Furnace]],1,0)</f>
        <v>0</v>
      </c>
      <c r="AL217" s="64">
        <f>IF($H217=Table5[[#Headers],[Industrial Bio waste Cement/Lime Kiln]],1,0)</f>
        <v>0</v>
      </c>
      <c r="AM217" s="64">
        <f>IF($H217=Table5[[#Headers],[Industrial Bio waste Dryer]],1,0)</f>
        <v>1</v>
      </c>
      <c r="AN217" s="64">
        <f>IF($H217=Table5[[#Headers],[Industrial Bio waste Other Kiln]],1,0)</f>
        <v>0</v>
      </c>
      <c r="AO217" s="64">
        <f>IF($H217=Table5[[#Headers],[Industrial Bio waste Oven]],1,0)</f>
        <v>0</v>
      </c>
      <c r="AP217" s="64">
        <f>IF($H217=Table5[[#Headers],[Industrial Non-bio waste Boiler]],1,0)</f>
        <v>0</v>
      </c>
      <c r="AQ217" s="64">
        <f>IF($H217=Table5[[#Headers],[Industrial Non-bio waste CHP]],1,0)</f>
        <v>0</v>
      </c>
      <c r="AR217" s="64">
        <f>IF($H217=Table5[[#Headers],[Industrial Non-bio waste Furnace]],1,0)</f>
        <v>0</v>
      </c>
      <c r="AS217" s="64">
        <f>IF($H217=Table5[[#Headers],[Industrial Non-bio waste Cement/Lime Kiln]],1,0)</f>
        <v>0</v>
      </c>
      <c r="AT217" s="64">
        <f>IF($H217=Table5[[#Headers],[Industrial Non-bio waste Dryer]],1,0)</f>
        <v>0</v>
      </c>
      <c r="AU217" s="64">
        <f>IF($H217=Table5[[#Headers],[Industrial Non-bio waste Other Kiln]],1,0)</f>
        <v>0</v>
      </c>
      <c r="AV217" s="64">
        <f>IF($H217=Table5[[#Headers],[Industrial Non-bio waste Oven]],1,0)</f>
        <v>0</v>
      </c>
      <c r="AW217" s="64">
        <f>IF($H217=Table5[[#Headers],[Industrial Bio fuel Boiler]],1,0)</f>
        <v>0</v>
      </c>
      <c r="AX217" s="64">
        <f>IF($H217=Table5[[#Headers],[Industrial Bio fuel CHP]],1,0)</f>
        <v>0</v>
      </c>
      <c r="AY217" s="64">
        <f>IF($H217=Table5[[#Headers],[Industrial Bio fuel Furnace]],1,0)</f>
        <v>0</v>
      </c>
      <c r="AZ217" s="64">
        <f>IF($H217=Table5[[#Headers],[Industrial Bio fuel Cement/Lime Kiln]],1,0)</f>
        <v>0</v>
      </c>
      <c r="BA217" s="64">
        <f>IF($H217=Table5[[#Headers],[Industrial Bio fuel Dryer]],1,0)</f>
        <v>0</v>
      </c>
      <c r="BB217" s="64">
        <f>IF($H217=Table5[[#Headers],[Industrial Bio fuel Other Kiln]],1,0)</f>
        <v>0</v>
      </c>
      <c r="BC217" s="64">
        <f>IF($H217=Table5[[#Headers],[Industrial Bio fuel Oven]],1,0)</f>
        <v>0</v>
      </c>
      <c r="BD217" s="64">
        <f>IF($H217=Table5[[#Headers],[Industrial Solid Fuels Boiler]],1,0)</f>
        <v>0</v>
      </c>
      <c r="BE217" s="64">
        <f>IF($H217=Table5[[#Headers],[Industrial Solid Fuels CHP]],1,0)</f>
        <v>0</v>
      </c>
      <c r="BF217" s="64">
        <f>IF($H217=Table5[[#Headers],[Industrial Solid Fuels Furnace]],1,0)</f>
        <v>0</v>
      </c>
      <c r="BG217" s="64">
        <f>IF($H217=Table5[[#Headers],[Industrial Solid Fuels Cement/Lime Kiln]],1,0)</f>
        <v>0</v>
      </c>
      <c r="BH217" s="64">
        <f>IF($H217=Table5[[#Headers],[Industrial Solid Fuels Dryer]],1,0)</f>
        <v>0</v>
      </c>
      <c r="BI217" s="64">
        <f>IF($H217=Table5[[#Headers],[Industrial Solid Fuels Other Kiln]],1,0)</f>
        <v>0</v>
      </c>
      <c r="BJ217" s="64">
        <f>IF($H217=Table5[[#Headers],[Industrial Solid Fuels Oven]],1,0)</f>
        <v>0</v>
      </c>
      <c r="BK217" s="64">
        <f>IF($H217=Table5[[#Headers],[Industrial Oil Boiler]],1,0)</f>
        <v>0</v>
      </c>
      <c r="BL217" s="64">
        <f>IF($H217=Table5[[#Headers],[Industrial Oil CHP]],1,0)</f>
        <v>0</v>
      </c>
      <c r="BM217" s="64">
        <f>IF($H217=Table5[[#Headers],[Industrial Oil Furnace]],1,0)</f>
        <v>0</v>
      </c>
      <c r="BN217" s="64">
        <f>IF($H217=Table5[[#Headers],[Industrial Oil Cement/Lime Kiln]],1,0)</f>
        <v>0</v>
      </c>
      <c r="BO217" s="64">
        <f>IF($H217=Table5[[#Headers],[Industrial Oil Dryer]],1,0)</f>
        <v>0</v>
      </c>
      <c r="BP217" s="64">
        <f>IF($H217=Table5[[#Headers],[Industrial Oil Other Kiln]],1,0)</f>
        <v>0</v>
      </c>
      <c r="BQ217" s="64">
        <f>IF($H217=Table5[[#Headers],[Industrial Oil Oven]],1,0)</f>
        <v>0</v>
      </c>
      <c r="BR217" s="64">
        <f>IF($H217=Table5[[#Headers],[Industrial Gas Boiler]],1,0)</f>
        <v>0</v>
      </c>
      <c r="BS217" s="64">
        <f>IF($H217=Table5[[#Headers],[Industrial Gas CHP]],1,0)</f>
        <v>0</v>
      </c>
      <c r="BT217" s="64">
        <f>IF($H217=Table5[[#Headers],[Industrial Gas Furnace]],1,0)</f>
        <v>0</v>
      </c>
      <c r="BU217" s="64">
        <f>IF($H217=Table5[[#Headers],[Industrial Gas Cement/Lime Kiln]],1,0)</f>
        <v>0</v>
      </c>
      <c r="BV217" s="64">
        <f>IF($H217=Table5[[#Headers],[Industrial Gas Dryer]],1,0)</f>
        <v>0</v>
      </c>
      <c r="BW217" s="64">
        <f>IF($H217=Table5[[#Headers],[Industrial Gas Other Kiln]],1,0)</f>
        <v>0</v>
      </c>
      <c r="BX217" s="64">
        <f>IF($H217=Table5[[#Headers],[Industrial Gas Oven]],1,0)</f>
        <v>0</v>
      </c>
      <c r="BZ217" s="39"/>
    </row>
    <row r="218" spans="2:78" x14ac:dyDescent="0.25">
      <c r="B218">
        <v>494</v>
      </c>
      <c r="C218" t="s">
        <v>453</v>
      </c>
      <c r="D218" t="s">
        <v>587</v>
      </c>
      <c r="E218" t="s">
        <v>592</v>
      </c>
      <c r="H218" t="s">
        <v>493</v>
      </c>
      <c r="I218" t="s">
        <v>454</v>
      </c>
      <c r="J218" s="64">
        <v>0</v>
      </c>
      <c r="K218" s="64">
        <v>0</v>
      </c>
      <c r="L218" s="64">
        <v>0</v>
      </c>
      <c r="M218" s="64">
        <v>1</v>
      </c>
      <c r="N218" s="64">
        <v>1</v>
      </c>
      <c r="O218" s="64">
        <v>0</v>
      </c>
      <c r="P218" s="64">
        <v>0</v>
      </c>
      <c r="Q218" s="64">
        <v>0</v>
      </c>
      <c r="R218" s="64">
        <v>0</v>
      </c>
      <c r="S218" s="64">
        <v>0</v>
      </c>
      <c r="T218" s="64">
        <v>0</v>
      </c>
      <c r="U218" s="64">
        <v>0</v>
      </c>
      <c r="V218" s="64">
        <v>0</v>
      </c>
      <c r="W218" s="64">
        <v>0</v>
      </c>
      <c r="X218" s="64">
        <v>0</v>
      </c>
      <c r="Y218" s="64">
        <v>0</v>
      </c>
      <c r="Z218" s="64">
        <v>0</v>
      </c>
      <c r="AA218" s="64">
        <v>0</v>
      </c>
      <c r="AB218" s="64">
        <v>0</v>
      </c>
      <c r="AC218" s="64">
        <v>0</v>
      </c>
      <c r="AD218" s="64">
        <v>0</v>
      </c>
      <c r="AE218" s="64">
        <v>0</v>
      </c>
      <c r="AF218" s="64">
        <v>0</v>
      </c>
      <c r="AG218" s="64">
        <v>0</v>
      </c>
      <c r="AH218" s="64">
        <v>0</v>
      </c>
      <c r="AI218" s="64">
        <f>IF($H218=Table5[[#Headers],[Industrial Bio waste Boiler]],1,0)</f>
        <v>0</v>
      </c>
      <c r="AJ218" s="64">
        <f>IF($H218=Table5[[#Headers],[Industrial Bio waste CHP]],1,0)</f>
        <v>0</v>
      </c>
      <c r="AK218" s="64">
        <f>IF($H218=Table5[[#Headers],[Industrial Bio waste Furnace]],1,0)</f>
        <v>0</v>
      </c>
      <c r="AL218" s="64">
        <f>IF($H218=Table5[[#Headers],[Industrial Bio waste Cement/Lime Kiln]],1,0)</f>
        <v>0</v>
      </c>
      <c r="AM218" s="64">
        <f>IF($H218=Table5[[#Headers],[Industrial Bio waste Dryer]],1,0)</f>
        <v>0</v>
      </c>
      <c r="AN218" s="64">
        <f>IF($H218=Table5[[#Headers],[Industrial Bio waste Other Kiln]],1,0)</f>
        <v>1</v>
      </c>
      <c r="AO218" s="64">
        <f>IF($H218=Table5[[#Headers],[Industrial Bio waste Oven]],1,0)</f>
        <v>0</v>
      </c>
      <c r="AP218" s="64">
        <f>IF($H218=Table5[[#Headers],[Industrial Non-bio waste Boiler]],1,0)</f>
        <v>0</v>
      </c>
      <c r="AQ218" s="64">
        <f>IF($H218=Table5[[#Headers],[Industrial Non-bio waste CHP]],1,0)</f>
        <v>0</v>
      </c>
      <c r="AR218" s="64">
        <f>IF($H218=Table5[[#Headers],[Industrial Non-bio waste Furnace]],1,0)</f>
        <v>0</v>
      </c>
      <c r="AS218" s="64">
        <f>IF($H218=Table5[[#Headers],[Industrial Non-bio waste Cement/Lime Kiln]],1,0)</f>
        <v>0</v>
      </c>
      <c r="AT218" s="64">
        <f>IF($H218=Table5[[#Headers],[Industrial Non-bio waste Dryer]],1,0)</f>
        <v>0</v>
      </c>
      <c r="AU218" s="64">
        <f>IF($H218=Table5[[#Headers],[Industrial Non-bio waste Other Kiln]],1,0)</f>
        <v>0</v>
      </c>
      <c r="AV218" s="64">
        <f>IF($H218=Table5[[#Headers],[Industrial Non-bio waste Oven]],1,0)</f>
        <v>0</v>
      </c>
      <c r="AW218" s="64">
        <f>IF($H218=Table5[[#Headers],[Industrial Bio fuel Boiler]],1,0)</f>
        <v>0</v>
      </c>
      <c r="AX218" s="64">
        <f>IF($H218=Table5[[#Headers],[Industrial Bio fuel CHP]],1,0)</f>
        <v>0</v>
      </c>
      <c r="AY218" s="64">
        <f>IF($H218=Table5[[#Headers],[Industrial Bio fuel Furnace]],1,0)</f>
        <v>0</v>
      </c>
      <c r="AZ218" s="64">
        <f>IF($H218=Table5[[#Headers],[Industrial Bio fuel Cement/Lime Kiln]],1,0)</f>
        <v>0</v>
      </c>
      <c r="BA218" s="64">
        <f>IF($H218=Table5[[#Headers],[Industrial Bio fuel Dryer]],1,0)</f>
        <v>0</v>
      </c>
      <c r="BB218" s="64">
        <f>IF($H218=Table5[[#Headers],[Industrial Bio fuel Other Kiln]],1,0)</f>
        <v>0</v>
      </c>
      <c r="BC218" s="64">
        <f>IF($H218=Table5[[#Headers],[Industrial Bio fuel Oven]],1,0)</f>
        <v>0</v>
      </c>
      <c r="BD218" s="64">
        <f>IF($H218=Table5[[#Headers],[Industrial Solid Fuels Boiler]],1,0)</f>
        <v>0</v>
      </c>
      <c r="BE218" s="64">
        <f>IF($H218=Table5[[#Headers],[Industrial Solid Fuels CHP]],1,0)</f>
        <v>0</v>
      </c>
      <c r="BF218" s="64">
        <f>IF($H218=Table5[[#Headers],[Industrial Solid Fuels Furnace]],1,0)</f>
        <v>0</v>
      </c>
      <c r="BG218" s="64">
        <f>IF($H218=Table5[[#Headers],[Industrial Solid Fuels Cement/Lime Kiln]],1,0)</f>
        <v>0</v>
      </c>
      <c r="BH218" s="64">
        <f>IF($H218=Table5[[#Headers],[Industrial Solid Fuels Dryer]],1,0)</f>
        <v>0</v>
      </c>
      <c r="BI218" s="64">
        <f>IF($H218=Table5[[#Headers],[Industrial Solid Fuels Other Kiln]],1,0)</f>
        <v>0</v>
      </c>
      <c r="BJ218" s="64">
        <f>IF($H218=Table5[[#Headers],[Industrial Solid Fuels Oven]],1,0)</f>
        <v>0</v>
      </c>
      <c r="BK218" s="64">
        <f>IF($H218=Table5[[#Headers],[Industrial Oil Boiler]],1,0)</f>
        <v>0</v>
      </c>
      <c r="BL218" s="64">
        <f>IF($H218=Table5[[#Headers],[Industrial Oil CHP]],1,0)</f>
        <v>0</v>
      </c>
      <c r="BM218" s="64">
        <f>IF($H218=Table5[[#Headers],[Industrial Oil Furnace]],1,0)</f>
        <v>0</v>
      </c>
      <c r="BN218" s="64">
        <f>IF($H218=Table5[[#Headers],[Industrial Oil Cement/Lime Kiln]],1,0)</f>
        <v>0</v>
      </c>
      <c r="BO218" s="64">
        <f>IF($H218=Table5[[#Headers],[Industrial Oil Dryer]],1,0)</f>
        <v>0</v>
      </c>
      <c r="BP218" s="64">
        <f>IF($H218=Table5[[#Headers],[Industrial Oil Other Kiln]],1,0)</f>
        <v>0</v>
      </c>
      <c r="BQ218" s="64">
        <f>IF($H218=Table5[[#Headers],[Industrial Oil Oven]],1,0)</f>
        <v>0</v>
      </c>
      <c r="BR218" s="64">
        <f>IF($H218=Table5[[#Headers],[Industrial Gas Boiler]],1,0)</f>
        <v>0</v>
      </c>
      <c r="BS218" s="64">
        <f>IF($H218=Table5[[#Headers],[Industrial Gas CHP]],1,0)</f>
        <v>0</v>
      </c>
      <c r="BT218" s="64">
        <f>IF($H218=Table5[[#Headers],[Industrial Gas Furnace]],1,0)</f>
        <v>0</v>
      </c>
      <c r="BU218" s="64">
        <f>IF($H218=Table5[[#Headers],[Industrial Gas Cement/Lime Kiln]],1,0)</f>
        <v>0</v>
      </c>
      <c r="BV218" s="64">
        <f>IF($H218=Table5[[#Headers],[Industrial Gas Dryer]],1,0)</f>
        <v>0</v>
      </c>
      <c r="BW218" s="64">
        <f>IF($H218=Table5[[#Headers],[Industrial Gas Other Kiln]],1,0)</f>
        <v>0</v>
      </c>
      <c r="BX218" s="64">
        <f>IF($H218=Table5[[#Headers],[Industrial Gas Oven]],1,0)</f>
        <v>0</v>
      </c>
      <c r="BZ218" s="39"/>
    </row>
    <row r="219" spans="2:78" x14ac:dyDescent="0.25">
      <c r="B219">
        <v>495</v>
      </c>
      <c r="C219" t="s">
        <v>453</v>
      </c>
      <c r="D219" t="s">
        <v>587</v>
      </c>
      <c r="E219" t="s">
        <v>592</v>
      </c>
      <c r="H219" t="s">
        <v>478</v>
      </c>
      <c r="I219" t="s">
        <v>454</v>
      </c>
      <c r="J219" s="64">
        <v>0</v>
      </c>
      <c r="K219" s="64">
        <v>0</v>
      </c>
      <c r="L219" s="64">
        <v>0</v>
      </c>
      <c r="M219" s="64">
        <v>0</v>
      </c>
      <c r="N219" s="64">
        <v>0</v>
      </c>
      <c r="O219" s="64">
        <v>1</v>
      </c>
      <c r="P219" s="64">
        <v>1</v>
      </c>
      <c r="Q219" s="64">
        <v>1</v>
      </c>
      <c r="R219" s="64">
        <v>0</v>
      </c>
      <c r="S219" s="64">
        <v>0.125</v>
      </c>
      <c r="T219" s="64">
        <v>0</v>
      </c>
      <c r="U219" s="64">
        <v>0</v>
      </c>
      <c r="V219" s="64">
        <v>0</v>
      </c>
      <c r="W219" s="64">
        <v>0</v>
      </c>
      <c r="X219" s="64">
        <v>0</v>
      </c>
      <c r="Y219" s="64">
        <v>0</v>
      </c>
      <c r="Z219" s="64">
        <v>0</v>
      </c>
      <c r="AA219" s="64">
        <v>0</v>
      </c>
      <c r="AB219" s="64">
        <v>0</v>
      </c>
      <c r="AC219" s="64">
        <v>0</v>
      </c>
      <c r="AD219" s="64">
        <v>0</v>
      </c>
      <c r="AE219" s="64">
        <v>0</v>
      </c>
      <c r="AF219" s="64">
        <v>0</v>
      </c>
      <c r="AG219" s="64">
        <v>0</v>
      </c>
      <c r="AH219" s="64">
        <v>0</v>
      </c>
      <c r="AI219" s="64">
        <f>IF($H219=Table5[[#Headers],[Industrial Bio waste Boiler]],1,0)</f>
        <v>1</v>
      </c>
      <c r="AJ219" s="64">
        <f>IF($H219=Table5[[#Headers],[Industrial Bio waste CHP]],1,0)</f>
        <v>0</v>
      </c>
      <c r="AK219" s="64">
        <f>IF($H219=Table5[[#Headers],[Industrial Bio waste Furnace]],1,0)</f>
        <v>0</v>
      </c>
      <c r="AL219" s="64">
        <f>IF($H219=Table5[[#Headers],[Industrial Bio waste Cement/Lime Kiln]],1,0)</f>
        <v>0</v>
      </c>
      <c r="AM219" s="64">
        <f>IF($H219=Table5[[#Headers],[Industrial Bio waste Dryer]],1,0)</f>
        <v>0</v>
      </c>
      <c r="AN219" s="64">
        <f>IF($H219=Table5[[#Headers],[Industrial Bio waste Other Kiln]],1,0)</f>
        <v>0</v>
      </c>
      <c r="AO219" s="64">
        <f>IF($H219=Table5[[#Headers],[Industrial Bio waste Oven]],1,0)</f>
        <v>0</v>
      </c>
      <c r="AP219" s="64">
        <f>IF($H219=Table5[[#Headers],[Industrial Non-bio waste Boiler]],1,0)</f>
        <v>0</v>
      </c>
      <c r="AQ219" s="64">
        <f>IF($H219=Table5[[#Headers],[Industrial Non-bio waste CHP]],1,0)</f>
        <v>0</v>
      </c>
      <c r="AR219" s="64">
        <f>IF($H219=Table5[[#Headers],[Industrial Non-bio waste Furnace]],1,0)</f>
        <v>0</v>
      </c>
      <c r="AS219" s="64">
        <f>IF($H219=Table5[[#Headers],[Industrial Non-bio waste Cement/Lime Kiln]],1,0)</f>
        <v>0</v>
      </c>
      <c r="AT219" s="64">
        <f>IF($H219=Table5[[#Headers],[Industrial Non-bio waste Dryer]],1,0)</f>
        <v>0</v>
      </c>
      <c r="AU219" s="64">
        <f>IF($H219=Table5[[#Headers],[Industrial Non-bio waste Other Kiln]],1,0)</f>
        <v>0</v>
      </c>
      <c r="AV219" s="64">
        <f>IF($H219=Table5[[#Headers],[Industrial Non-bio waste Oven]],1,0)</f>
        <v>0</v>
      </c>
      <c r="AW219" s="64">
        <f>IF($H219=Table5[[#Headers],[Industrial Bio fuel Boiler]],1,0)</f>
        <v>0</v>
      </c>
      <c r="AX219" s="64">
        <f>IF($H219=Table5[[#Headers],[Industrial Bio fuel CHP]],1,0)</f>
        <v>0</v>
      </c>
      <c r="AY219" s="64">
        <f>IF($H219=Table5[[#Headers],[Industrial Bio fuel Furnace]],1,0)</f>
        <v>0</v>
      </c>
      <c r="AZ219" s="64">
        <f>IF($H219=Table5[[#Headers],[Industrial Bio fuel Cement/Lime Kiln]],1,0)</f>
        <v>0</v>
      </c>
      <c r="BA219" s="64">
        <f>IF($H219=Table5[[#Headers],[Industrial Bio fuel Dryer]],1,0)</f>
        <v>0</v>
      </c>
      <c r="BB219" s="64">
        <f>IF($H219=Table5[[#Headers],[Industrial Bio fuel Other Kiln]],1,0)</f>
        <v>0</v>
      </c>
      <c r="BC219" s="64">
        <f>IF($H219=Table5[[#Headers],[Industrial Bio fuel Oven]],1,0)</f>
        <v>0</v>
      </c>
      <c r="BD219" s="64">
        <f>IF($H219=Table5[[#Headers],[Industrial Solid Fuels Boiler]],1,0)</f>
        <v>0</v>
      </c>
      <c r="BE219" s="64">
        <f>IF($H219=Table5[[#Headers],[Industrial Solid Fuels CHP]],1,0)</f>
        <v>0</v>
      </c>
      <c r="BF219" s="64">
        <f>IF($H219=Table5[[#Headers],[Industrial Solid Fuels Furnace]],1,0)</f>
        <v>0</v>
      </c>
      <c r="BG219" s="64">
        <f>IF($H219=Table5[[#Headers],[Industrial Solid Fuels Cement/Lime Kiln]],1,0)</f>
        <v>0</v>
      </c>
      <c r="BH219" s="64">
        <f>IF($H219=Table5[[#Headers],[Industrial Solid Fuels Dryer]],1,0)</f>
        <v>0</v>
      </c>
      <c r="BI219" s="64">
        <f>IF($H219=Table5[[#Headers],[Industrial Solid Fuels Other Kiln]],1,0)</f>
        <v>0</v>
      </c>
      <c r="BJ219" s="64">
        <f>IF($H219=Table5[[#Headers],[Industrial Solid Fuels Oven]],1,0)</f>
        <v>0</v>
      </c>
      <c r="BK219" s="64">
        <f>IF($H219=Table5[[#Headers],[Industrial Oil Boiler]],1,0)</f>
        <v>0</v>
      </c>
      <c r="BL219" s="64">
        <f>IF($H219=Table5[[#Headers],[Industrial Oil CHP]],1,0)</f>
        <v>0</v>
      </c>
      <c r="BM219" s="64">
        <f>IF($H219=Table5[[#Headers],[Industrial Oil Furnace]],1,0)</f>
        <v>0</v>
      </c>
      <c r="BN219" s="64">
        <f>IF($H219=Table5[[#Headers],[Industrial Oil Cement/Lime Kiln]],1,0)</f>
        <v>0</v>
      </c>
      <c r="BO219" s="64">
        <f>IF($H219=Table5[[#Headers],[Industrial Oil Dryer]],1,0)</f>
        <v>0</v>
      </c>
      <c r="BP219" s="64">
        <f>IF($H219=Table5[[#Headers],[Industrial Oil Other Kiln]],1,0)</f>
        <v>0</v>
      </c>
      <c r="BQ219" s="64">
        <f>IF($H219=Table5[[#Headers],[Industrial Oil Oven]],1,0)</f>
        <v>0</v>
      </c>
      <c r="BR219" s="64">
        <f>IF($H219=Table5[[#Headers],[Industrial Gas Boiler]],1,0)</f>
        <v>0</v>
      </c>
      <c r="BS219" s="64">
        <f>IF($H219=Table5[[#Headers],[Industrial Gas CHP]],1,0)</f>
        <v>0</v>
      </c>
      <c r="BT219" s="64">
        <f>IF($H219=Table5[[#Headers],[Industrial Gas Furnace]],1,0)</f>
        <v>0</v>
      </c>
      <c r="BU219" s="64">
        <f>IF($H219=Table5[[#Headers],[Industrial Gas Cement/Lime Kiln]],1,0)</f>
        <v>0</v>
      </c>
      <c r="BV219" s="64">
        <f>IF($H219=Table5[[#Headers],[Industrial Gas Dryer]],1,0)</f>
        <v>0</v>
      </c>
      <c r="BW219" s="64">
        <f>IF($H219=Table5[[#Headers],[Industrial Gas Other Kiln]],1,0)</f>
        <v>0</v>
      </c>
      <c r="BX219" s="64">
        <f>IF($H219=Table5[[#Headers],[Industrial Gas Oven]],1,0)</f>
        <v>0</v>
      </c>
      <c r="BZ219" s="39"/>
    </row>
    <row r="220" spans="2:78" x14ac:dyDescent="0.25">
      <c r="B220">
        <v>496</v>
      </c>
      <c r="C220" t="s">
        <v>453</v>
      </c>
      <c r="D220" t="s">
        <v>587</v>
      </c>
      <c r="E220" t="s">
        <v>592</v>
      </c>
      <c r="H220" t="s">
        <v>488</v>
      </c>
      <c r="I220" t="s">
        <v>454</v>
      </c>
      <c r="J220" s="64">
        <v>0</v>
      </c>
      <c r="K220" s="64">
        <v>0</v>
      </c>
      <c r="L220" s="64">
        <v>0</v>
      </c>
      <c r="M220" s="64">
        <v>0</v>
      </c>
      <c r="N220" s="64">
        <v>0</v>
      </c>
      <c r="O220" s="64">
        <v>0</v>
      </c>
      <c r="P220" s="64">
        <v>0</v>
      </c>
      <c r="Q220" s="64">
        <v>0</v>
      </c>
      <c r="R220" s="64">
        <v>0</v>
      </c>
      <c r="S220" s="64">
        <v>0</v>
      </c>
      <c r="T220" s="64">
        <v>0</v>
      </c>
      <c r="U220" s="64">
        <v>0</v>
      </c>
      <c r="V220" s="64">
        <v>0</v>
      </c>
      <c r="W220" s="64">
        <v>0</v>
      </c>
      <c r="X220" s="64">
        <v>0</v>
      </c>
      <c r="Y220" s="64">
        <v>0</v>
      </c>
      <c r="Z220" s="64">
        <v>0</v>
      </c>
      <c r="AA220" s="64">
        <v>1</v>
      </c>
      <c r="AB220" s="64">
        <v>1</v>
      </c>
      <c r="AC220" s="64">
        <v>0</v>
      </c>
      <c r="AD220" s="64">
        <v>0</v>
      </c>
      <c r="AE220" s="64">
        <v>0</v>
      </c>
      <c r="AF220" s="64">
        <v>0</v>
      </c>
      <c r="AG220" s="64">
        <v>0</v>
      </c>
      <c r="AH220" s="64">
        <v>0</v>
      </c>
      <c r="AI220" s="64">
        <f>IF($H220=Table5[[#Headers],[Industrial Bio waste Boiler]],1,0)</f>
        <v>0</v>
      </c>
      <c r="AJ220" s="64">
        <f>IF($H220=Table5[[#Headers],[Industrial Bio waste CHP]],1,0)</f>
        <v>0</v>
      </c>
      <c r="AK220" s="64">
        <f>IF($H220=Table5[[#Headers],[Industrial Bio waste Furnace]],1,0)</f>
        <v>0</v>
      </c>
      <c r="AL220" s="64">
        <f>IF($H220=Table5[[#Headers],[Industrial Bio waste Cement/Lime Kiln]],1,0)</f>
        <v>0</v>
      </c>
      <c r="AM220" s="64">
        <f>IF($H220=Table5[[#Headers],[Industrial Bio waste Dryer]],1,0)</f>
        <v>1</v>
      </c>
      <c r="AN220" s="64">
        <f>IF($H220=Table5[[#Headers],[Industrial Bio waste Other Kiln]],1,0)</f>
        <v>0</v>
      </c>
      <c r="AO220" s="64">
        <f>IF($H220=Table5[[#Headers],[Industrial Bio waste Oven]],1,0)</f>
        <v>0</v>
      </c>
      <c r="AP220" s="64">
        <f>IF($H220=Table5[[#Headers],[Industrial Non-bio waste Boiler]],1,0)</f>
        <v>0</v>
      </c>
      <c r="AQ220" s="64">
        <f>IF($H220=Table5[[#Headers],[Industrial Non-bio waste CHP]],1,0)</f>
        <v>0</v>
      </c>
      <c r="AR220" s="64">
        <f>IF($H220=Table5[[#Headers],[Industrial Non-bio waste Furnace]],1,0)</f>
        <v>0</v>
      </c>
      <c r="AS220" s="64">
        <f>IF($H220=Table5[[#Headers],[Industrial Non-bio waste Cement/Lime Kiln]],1,0)</f>
        <v>0</v>
      </c>
      <c r="AT220" s="64">
        <f>IF($H220=Table5[[#Headers],[Industrial Non-bio waste Dryer]],1,0)</f>
        <v>0</v>
      </c>
      <c r="AU220" s="64">
        <f>IF($H220=Table5[[#Headers],[Industrial Non-bio waste Other Kiln]],1,0)</f>
        <v>0</v>
      </c>
      <c r="AV220" s="64">
        <f>IF($H220=Table5[[#Headers],[Industrial Non-bio waste Oven]],1,0)</f>
        <v>0</v>
      </c>
      <c r="AW220" s="64">
        <f>IF($H220=Table5[[#Headers],[Industrial Bio fuel Boiler]],1,0)</f>
        <v>0</v>
      </c>
      <c r="AX220" s="64">
        <f>IF($H220=Table5[[#Headers],[Industrial Bio fuel CHP]],1,0)</f>
        <v>0</v>
      </c>
      <c r="AY220" s="64">
        <f>IF($H220=Table5[[#Headers],[Industrial Bio fuel Furnace]],1,0)</f>
        <v>0</v>
      </c>
      <c r="AZ220" s="64">
        <f>IF($H220=Table5[[#Headers],[Industrial Bio fuel Cement/Lime Kiln]],1,0)</f>
        <v>0</v>
      </c>
      <c r="BA220" s="64">
        <f>IF($H220=Table5[[#Headers],[Industrial Bio fuel Dryer]],1,0)</f>
        <v>0</v>
      </c>
      <c r="BB220" s="64">
        <f>IF($H220=Table5[[#Headers],[Industrial Bio fuel Other Kiln]],1,0)</f>
        <v>0</v>
      </c>
      <c r="BC220" s="64">
        <f>IF($H220=Table5[[#Headers],[Industrial Bio fuel Oven]],1,0)</f>
        <v>0</v>
      </c>
      <c r="BD220" s="64">
        <f>IF($H220=Table5[[#Headers],[Industrial Solid Fuels Boiler]],1,0)</f>
        <v>0</v>
      </c>
      <c r="BE220" s="64">
        <f>IF($H220=Table5[[#Headers],[Industrial Solid Fuels CHP]],1,0)</f>
        <v>0</v>
      </c>
      <c r="BF220" s="64">
        <f>IF($H220=Table5[[#Headers],[Industrial Solid Fuels Furnace]],1,0)</f>
        <v>0</v>
      </c>
      <c r="BG220" s="64">
        <f>IF($H220=Table5[[#Headers],[Industrial Solid Fuels Cement/Lime Kiln]],1,0)</f>
        <v>0</v>
      </c>
      <c r="BH220" s="64">
        <f>IF($H220=Table5[[#Headers],[Industrial Solid Fuels Dryer]],1,0)</f>
        <v>0</v>
      </c>
      <c r="BI220" s="64">
        <f>IF($H220=Table5[[#Headers],[Industrial Solid Fuels Other Kiln]],1,0)</f>
        <v>0</v>
      </c>
      <c r="BJ220" s="64">
        <f>IF($H220=Table5[[#Headers],[Industrial Solid Fuels Oven]],1,0)</f>
        <v>0</v>
      </c>
      <c r="BK220" s="64">
        <f>IF($H220=Table5[[#Headers],[Industrial Oil Boiler]],1,0)</f>
        <v>0</v>
      </c>
      <c r="BL220" s="64">
        <f>IF($H220=Table5[[#Headers],[Industrial Oil CHP]],1,0)</f>
        <v>0</v>
      </c>
      <c r="BM220" s="64">
        <f>IF($H220=Table5[[#Headers],[Industrial Oil Furnace]],1,0)</f>
        <v>0</v>
      </c>
      <c r="BN220" s="64">
        <f>IF($H220=Table5[[#Headers],[Industrial Oil Cement/Lime Kiln]],1,0)</f>
        <v>0</v>
      </c>
      <c r="BO220" s="64">
        <f>IF($H220=Table5[[#Headers],[Industrial Oil Dryer]],1,0)</f>
        <v>0</v>
      </c>
      <c r="BP220" s="64">
        <f>IF($H220=Table5[[#Headers],[Industrial Oil Other Kiln]],1,0)</f>
        <v>0</v>
      </c>
      <c r="BQ220" s="64">
        <f>IF($H220=Table5[[#Headers],[Industrial Oil Oven]],1,0)</f>
        <v>0</v>
      </c>
      <c r="BR220" s="64">
        <f>IF($H220=Table5[[#Headers],[Industrial Gas Boiler]],1,0)</f>
        <v>0</v>
      </c>
      <c r="BS220" s="64">
        <f>IF($H220=Table5[[#Headers],[Industrial Gas CHP]],1,0)</f>
        <v>0</v>
      </c>
      <c r="BT220" s="64">
        <f>IF($H220=Table5[[#Headers],[Industrial Gas Furnace]],1,0)</f>
        <v>0</v>
      </c>
      <c r="BU220" s="64">
        <f>IF($H220=Table5[[#Headers],[Industrial Gas Cement/Lime Kiln]],1,0)</f>
        <v>0</v>
      </c>
      <c r="BV220" s="64">
        <f>IF($H220=Table5[[#Headers],[Industrial Gas Dryer]],1,0)</f>
        <v>0</v>
      </c>
      <c r="BW220" s="64">
        <f>IF($H220=Table5[[#Headers],[Industrial Gas Other Kiln]],1,0)</f>
        <v>0</v>
      </c>
      <c r="BX220" s="64">
        <f>IF($H220=Table5[[#Headers],[Industrial Gas Oven]],1,0)</f>
        <v>0</v>
      </c>
      <c r="BZ220" s="39"/>
    </row>
    <row r="221" spans="2:78" x14ac:dyDescent="0.25">
      <c r="B221">
        <v>497</v>
      </c>
      <c r="C221" t="s">
        <v>453</v>
      </c>
      <c r="D221" t="s">
        <v>588</v>
      </c>
      <c r="E221" t="s">
        <v>592</v>
      </c>
      <c r="H221" t="s">
        <v>478</v>
      </c>
      <c r="I221" t="s">
        <v>454</v>
      </c>
      <c r="J221" s="64">
        <v>0</v>
      </c>
      <c r="K221" s="64">
        <v>0</v>
      </c>
      <c r="L221" s="64">
        <v>0</v>
      </c>
      <c r="M221" s="64">
        <v>0</v>
      </c>
      <c r="N221" s="64">
        <v>0</v>
      </c>
      <c r="O221" s="64">
        <v>1</v>
      </c>
      <c r="P221" s="64">
        <v>1</v>
      </c>
      <c r="Q221" s="64">
        <v>1</v>
      </c>
      <c r="R221" s="64">
        <v>0.3</v>
      </c>
      <c r="S221" s="64">
        <v>0.125</v>
      </c>
      <c r="T221" s="64">
        <v>0</v>
      </c>
      <c r="U221" s="64">
        <v>0</v>
      </c>
      <c r="V221" s="64">
        <v>0</v>
      </c>
      <c r="W221" s="64">
        <v>0</v>
      </c>
      <c r="X221" s="64">
        <v>0</v>
      </c>
      <c r="Y221" s="64">
        <v>0</v>
      </c>
      <c r="Z221" s="64">
        <v>0</v>
      </c>
      <c r="AA221" s="64">
        <v>0</v>
      </c>
      <c r="AB221" s="64">
        <v>0</v>
      </c>
      <c r="AC221" s="64">
        <v>0</v>
      </c>
      <c r="AD221" s="64">
        <v>0</v>
      </c>
      <c r="AE221" s="64">
        <v>0</v>
      </c>
      <c r="AF221" s="64">
        <v>0</v>
      </c>
      <c r="AG221" s="64">
        <v>0</v>
      </c>
      <c r="AH221" s="64">
        <v>0</v>
      </c>
      <c r="AI221" s="64">
        <f>IF($H221=Table5[[#Headers],[Industrial Bio waste Boiler]],1,0)</f>
        <v>1</v>
      </c>
      <c r="AJ221" s="64">
        <f>IF($H221=Table5[[#Headers],[Industrial Bio waste CHP]],1,0)</f>
        <v>0</v>
      </c>
      <c r="AK221" s="64">
        <f>IF($H221=Table5[[#Headers],[Industrial Bio waste Furnace]],1,0)</f>
        <v>0</v>
      </c>
      <c r="AL221" s="64">
        <f>IF($H221=Table5[[#Headers],[Industrial Bio waste Cement/Lime Kiln]],1,0)</f>
        <v>0</v>
      </c>
      <c r="AM221" s="64">
        <f>IF($H221=Table5[[#Headers],[Industrial Bio waste Dryer]],1,0)</f>
        <v>0</v>
      </c>
      <c r="AN221" s="64">
        <f>IF($H221=Table5[[#Headers],[Industrial Bio waste Other Kiln]],1,0)</f>
        <v>0</v>
      </c>
      <c r="AO221" s="64">
        <f>IF($H221=Table5[[#Headers],[Industrial Bio waste Oven]],1,0)</f>
        <v>0</v>
      </c>
      <c r="AP221" s="64">
        <f>IF($H221=Table5[[#Headers],[Industrial Non-bio waste Boiler]],1,0)</f>
        <v>0</v>
      </c>
      <c r="AQ221" s="64">
        <f>IF($H221=Table5[[#Headers],[Industrial Non-bio waste CHP]],1,0)</f>
        <v>0</v>
      </c>
      <c r="AR221" s="64">
        <f>IF($H221=Table5[[#Headers],[Industrial Non-bio waste Furnace]],1,0)</f>
        <v>0</v>
      </c>
      <c r="AS221" s="64">
        <f>IF($H221=Table5[[#Headers],[Industrial Non-bio waste Cement/Lime Kiln]],1,0)</f>
        <v>0</v>
      </c>
      <c r="AT221" s="64">
        <f>IF($H221=Table5[[#Headers],[Industrial Non-bio waste Dryer]],1,0)</f>
        <v>0</v>
      </c>
      <c r="AU221" s="64">
        <f>IF($H221=Table5[[#Headers],[Industrial Non-bio waste Other Kiln]],1,0)</f>
        <v>0</v>
      </c>
      <c r="AV221" s="64">
        <f>IF($H221=Table5[[#Headers],[Industrial Non-bio waste Oven]],1,0)</f>
        <v>0</v>
      </c>
      <c r="AW221" s="64">
        <f>IF($H221=Table5[[#Headers],[Industrial Bio fuel Boiler]],1,0)</f>
        <v>0</v>
      </c>
      <c r="AX221" s="64">
        <f>IF($H221=Table5[[#Headers],[Industrial Bio fuel CHP]],1,0)</f>
        <v>0</v>
      </c>
      <c r="AY221" s="64">
        <f>IF($H221=Table5[[#Headers],[Industrial Bio fuel Furnace]],1,0)</f>
        <v>0</v>
      </c>
      <c r="AZ221" s="64">
        <f>IF($H221=Table5[[#Headers],[Industrial Bio fuel Cement/Lime Kiln]],1,0)</f>
        <v>0</v>
      </c>
      <c r="BA221" s="64">
        <f>IF($H221=Table5[[#Headers],[Industrial Bio fuel Dryer]],1,0)</f>
        <v>0</v>
      </c>
      <c r="BB221" s="64">
        <f>IF($H221=Table5[[#Headers],[Industrial Bio fuel Other Kiln]],1,0)</f>
        <v>0</v>
      </c>
      <c r="BC221" s="64">
        <f>IF($H221=Table5[[#Headers],[Industrial Bio fuel Oven]],1,0)</f>
        <v>0</v>
      </c>
      <c r="BD221" s="64">
        <f>IF($H221=Table5[[#Headers],[Industrial Solid Fuels Boiler]],1,0)</f>
        <v>0</v>
      </c>
      <c r="BE221" s="64">
        <f>IF($H221=Table5[[#Headers],[Industrial Solid Fuels CHP]],1,0)</f>
        <v>0</v>
      </c>
      <c r="BF221" s="64">
        <f>IF($H221=Table5[[#Headers],[Industrial Solid Fuels Furnace]],1,0)</f>
        <v>0</v>
      </c>
      <c r="BG221" s="64">
        <f>IF($H221=Table5[[#Headers],[Industrial Solid Fuels Cement/Lime Kiln]],1,0)</f>
        <v>0</v>
      </c>
      <c r="BH221" s="64">
        <f>IF($H221=Table5[[#Headers],[Industrial Solid Fuels Dryer]],1,0)</f>
        <v>0</v>
      </c>
      <c r="BI221" s="64">
        <f>IF($H221=Table5[[#Headers],[Industrial Solid Fuels Other Kiln]],1,0)</f>
        <v>0</v>
      </c>
      <c r="BJ221" s="64">
        <f>IF($H221=Table5[[#Headers],[Industrial Solid Fuels Oven]],1,0)</f>
        <v>0</v>
      </c>
      <c r="BK221" s="64">
        <f>IF($H221=Table5[[#Headers],[Industrial Oil Boiler]],1,0)</f>
        <v>0</v>
      </c>
      <c r="BL221" s="64">
        <f>IF($H221=Table5[[#Headers],[Industrial Oil CHP]],1,0)</f>
        <v>0</v>
      </c>
      <c r="BM221" s="64">
        <f>IF($H221=Table5[[#Headers],[Industrial Oil Furnace]],1,0)</f>
        <v>0</v>
      </c>
      <c r="BN221" s="64">
        <f>IF($H221=Table5[[#Headers],[Industrial Oil Cement/Lime Kiln]],1,0)</f>
        <v>0</v>
      </c>
      <c r="BO221" s="64">
        <f>IF($H221=Table5[[#Headers],[Industrial Oil Dryer]],1,0)</f>
        <v>0</v>
      </c>
      <c r="BP221" s="64">
        <f>IF($H221=Table5[[#Headers],[Industrial Oil Other Kiln]],1,0)</f>
        <v>0</v>
      </c>
      <c r="BQ221" s="64">
        <f>IF($H221=Table5[[#Headers],[Industrial Oil Oven]],1,0)</f>
        <v>0</v>
      </c>
      <c r="BR221" s="64">
        <f>IF($H221=Table5[[#Headers],[Industrial Gas Boiler]],1,0)</f>
        <v>0</v>
      </c>
      <c r="BS221" s="64">
        <f>IF($H221=Table5[[#Headers],[Industrial Gas CHP]],1,0)</f>
        <v>0</v>
      </c>
      <c r="BT221" s="64">
        <f>IF($H221=Table5[[#Headers],[Industrial Gas Furnace]],1,0)</f>
        <v>0</v>
      </c>
      <c r="BU221" s="64">
        <f>IF($H221=Table5[[#Headers],[Industrial Gas Cement/Lime Kiln]],1,0)</f>
        <v>0</v>
      </c>
      <c r="BV221" s="64">
        <f>IF($H221=Table5[[#Headers],[Industrial Gas Dryer]],1,0)</f>
        <v>0</v>
      </c>
      <c r="BW221" s="64">
        <f>IF($H221=Table5[[#Headers],[Industrial Gas Other Kiln]],1,0)</f>
        <v>0</v>
      </c>
      <c r="BX221" s="64">
        <f>IF($H221=Table5[[#Headers],[Industrial Gas Oven]],1,0)</f>
        <v>0</v>
      </c>
      <c r="BZ221" s="39"/>
    </row>
    <row r="222" spans="2:78" x14ac:dyDescent="0.25">
      <c r="B222">
        <v>498</v>
      </c>
      <c r="C222" t="s">
        <v>453</v>
      </c>
      <c r="D222" t="s">
        <v>588</v>
      </c>
      <c r="E222" t="s">
        <v>592</v>
      </c>
      <c r="H222" t="s">
        <v>485</v>
      </c>
      <c r="I222" t="s">
        <v>454</v>
      </c>
      <c r="J222" s="64">
        <v>0</v>
      </c>
      <c r="K222" s="64">
        <v>0</v>
      </c>
      <c r="L222" s="64">
        <v>0</v>
      </c>
      <c r="M222" s="64">
        <v>0</v>
      </c>
      <c r="N222" s="64">
        <v>0</v>
      </c>
      <c r="O222" s="64">
        <v>0</v>
      </c>
      <c r="P222" s="64">
        <v>0</v>
      </c>
      <c r="Q222" s="64">
        <v>0</v>
      </c>
      <c r="R222" s="64">
        <v>0</v>
      </c>
      <c r="S222" s="64">
        <v>0</v>
      </c>
      <c r="T222" s="64">
        <v>1</v>
      </c>
      <c r="U222" s="64">
        <v>1</v>
      </c>
      <c r="V222" s="64">
        <v>1</v>
      </c>
      <c r="W222" s="64">
        <v>0</v>
      </c>
      <c r="X222" s="64">
        <v>0</v>
      </c>
      <c r="Y222" s="64">
        <v>0</v>
      </c>
      <c r="Z222" s="64">
        <v>0</v>
      </c>
      <c r="AA222" s="64">
        <v>0</v>
      </c>
      <c r="AB222" s="64">
        <v>0</v>
      </c>
      <c r="AC222" s="64">
        <v>0</v>
      </c>
      <c r="AD222" s="64">
        <v>0</v>
      </c>
      <c r="AE222" s="64">
        <v>0</v>
      </c>
      <c r="AF222" s="64">
        <v>0</v>
      </c>
      <c r="AG222" s="64">
        <v>0</v>
      </c>
      <c r="AH222" s="64">
        <v>0</v>
      </c>
      <c r="AI222" s="64">
        <f>IF($H222=Table5[[#Headers],[Industrial Bio waste Boiler]],1,0)</f>
        <v>0</v>
      </c>
      <c r="AJ222" s="64">
        <f>IF($H222=Table5[[#Headers],[Industrial Bio waste CHP]],1,0)</f>
        <v>1</v>
      </c>
      <c r="AK222" s="64">
        <f>IF($H222=Table5[[#Headers],[Industrial Bio waste Furnace]],1,0)</f>
        <v>0</v>
      </c>
      <c r="AL222" s="64">
        <f>IF($H222=Table5[[#Headers],[Industrial Bio waste Cement/Lime Kiln]],1,0)</f>
        <v>0</v>
      </c>
      <c r="AM222" s="64">
        <f>IF($H222=Table5[[#Headers],[Industrial Bio waste Dryer]],1,0)</f>
        <v>0</v>
      </c>
      <c r="AN222" s="64">
        <f>IF($H222=Table5[[#Headers],[Industrial Bio waste Other Kiln]],1,0)</f>
        <v>0</v>
      </c>
      <c r="AO222" s="64">
        <f>IF($H222=Table5[[#Headers],[Industrial Bio waste Oven]],1,0)</f>
        <v>0</v>
      </c>
      <c r="AP222" s="64">
        <f>IF($H222=Table5[[#Headers],[Industrial Non-bio waste Boiler]],1,0)</f>
        <v>0</v>
      </c>
      <c r="AQ222" s="64">
        <f>IF($H222=Table5[[#Headers],[Industrial Non-bio waste CHP]],1,0)</f>
        <v>0</v>
      </c>
      <c r="AR222" s="64">
        <f>IF($H222=Table5[[#Headers],[Industrial Non-bio waste Furnace]],1,0)</f>
        <v>0</v>
      </c>
      <c r="AS222" s="64">
        <f>IF($H222=Table5[[#Headers],[Industrial Non-bio waste Cement/Lime Kiln]],1,0)</f>
        <v>0</v>
      </c>
      <c r="AT222" s="64">
        <f>IF($H222=Table5[[#Headers],[Industrial Non-bio waste Dryer]],1,0)</f>
        <v>0</v>
      </c>
      <c r="AU222" s="64">
        <f>IF($H222=Table5[[#Headers],[Industrial Non-bio waste Other Kiln]],1,0)</f>
        <v>0</v>
      </c>
      <c r="AV222" s="64">
        <f>IF($H222=Table5[[#Headers],[Industrial Non-bio waste Oven]],1,0)</f>
        <v>0</v>
      </c>
      <c r="AW222" s="64">
        <f>IF($H222=Table5[[#Headers],[Industrial Bio fuel Boiler]],1,0)</f>
        <v>0</v>
      </c>
      <c r="AX222" s="64">
        <f>IF($H222=Table5[[#Headers],[Industrial Bio fuel CHP]],1,0)</f>
        <v>0</v>
      </c>
      <c r="AY222" s="64">
        <f>IF($H222=Table5[[#Headers],[Industrial Bio fuel Furnace]],1,0)</f>
        <v>0</v>
      </c>
      <c r="AZ222" s="64">
        <f>IF($H222=Table5[[#Headers],[Industrial Bio fuel Cement/Lime Kiln]],1,0)</f>
        <v>0</v>
      </c>
      <c r="BA222" s="64">
        <f>IF($H222=Table5[[#Headers],[Industrial Bio fuel Dryer]],1,0)</f>
        <v>0</v>
      </c>
      <c r="BB222" s="64">
        <f>IF($H222=Table5[[#Headers],[Industrial Bio fuel Other Kiln]],1,0)</f>
        <v>0</v>
      </c>
      <c r="BC222" s="64">
        <f>IF($H222=Table5[[#Headers],[Industrial Bio fuel Oven]],1,0)</f>
        <v>0</v>
      </c>
      <c r="BD222" s="64">
        <f>IF($H222=Table5[[#Headers],[Industrial Solid Fuels Boiler]],1,0)</f>
        <v>0</v>
      </c>
      <c r="BE222" s="64">
        <f>IF($H222=Table5[[#Headers],[Industrial Solid Fuels CHP]],1,0)</f>
        <v>0</v>
      </c>
      <c r="BF222" s="64">
        <f>IF($H222=Table5[[#Headers],[Industrial Solid Fuels Furnace]],1,0)</f>
        <v>0</v>
      </c>
      <c r="BG222" s="64">
        <f>IF($H222=Table5[[#Headers],[Industrial Solid Fuels Cement/Lime Kiln]],1,0)</f>
        <v>0</v>
      </c>
      <c r="BH222" s="64">
        <f>IF($H222=Table5[[#Headers],[Industrial Solid Fuels Dryer]],1,0)</f>
        <v>0</v>
      </c>
      <c r="BI222" s="64">
        <f>IF($H222=Table5[[#Headers],[Industrial Solid Fuels Other Kiln]],1,0)</f>
        <v>0</v>
      </c>
      <c r="BJ222" s="64">
        <f>IF($H222=Table5[[#Headers],[Industrial Solid Fuels Oven]],1,0)</f>
        <v>0</v>
      </c>
      <c r="BK222" s="64">
        <f>IF($H222=Table5[[#Headers],[Industrial Oil Boiler]],1,0)</f>
        <v>0</v>
      </c>
      <c r="BL222" s="64">
        <f>IF($H222=Table5[[#Headers],[Industrial Oil CHP]],1,0)</f>
        <v>0</v>
      </c>
      <c r="BM222" s="64">
        <f>IF($H222=Table5[[#Headers],[Industrial Oil Furnace]],1,0)</f>
        <v>0</v>
      </c>
      <c r="BN222" s="64">
        <f>IF($H222=Table5[[#Headers],[Industrial Oil Cement/Lime Kiln]],1,0)</f>
        <v>0</v>
      </c>
      <c r="BO222" s="64">
        <f>IF($H222=Table5[[#Headers],[Industrial Oil Dryer]],1,0)</f>
        <v>0</v>
      </c>
      <c r="BP222" s="64">
        <f>IF($H222=Table5[[#Headers],[Industrial Oil Other Kiln]],1,0)</f>
        <v>0</v>
      </c>
      <c r="BQ222" s="64">
        <f>IF($H222=Table5[[#Headers],[Industrial Oil Oven]],1,0)</f>
        <v>0</v>
      </c>
      <c r="BR222" s="64">
        <f>IF($H222=Table5[[#Headers],[Industrial Gas Boiler]],1,0)</f>
        <v>0</v>
      </c>
      <c r="BS222" s="64">
        <f>IF($H222=Table5[[#Headers],[Industrial Gas CHP]],1,0)</f>
        <v>0</v>
      </c>
      <c r="BT222" s="64">
        <f>IF($H222=Table5[[#Headers],[Industrial Gas Furnace]],1,0)</f>
        <v>0</v>
      </c>
      <c r="BU222" s="64">
        <f>IF($H222=Table5[[#Headers],[Industrial Gas Cement/Lime Kiln]],1,0)</f>
        <v>0</v>
      </c>
      <c r="BV222" s="64">
        <f>IF($H222=Table5[[#Headers],[Industrial Gas Dryer]],1,0)</f>
        <v>0</v>
      </c>
      <c r="BW222" s="64">
        <f>IF($H222=Table5[[#Headers],[Industrial Gas Other Kiln]],1,0)</f>
        <v>0</v>
      </c>
      <c r="BX222" s="64">
        <f>IF($H222=Table5[[#Headers],[Industrial Gas Oven]],1,0)</f>
        <v>0</v>
      </c>
      <c r="BZ222" s="39"/>
    </row>
    <row r="223" spans="2:78" x14ac:dyDescent="0.25">
      <c r="B223">
        <v>499</v>
      </c>
      <c r="C223" t="s">
        <v>453</v>
      </c>
      <c r="D223" t="s">
        <v>588</v>
      </c>
      <c r="E223" t="s">
        <v>592</v>
      </c>
      <c r="H223" t="s">
        <v>496</v>
      </c>
      <c r="I223" t="s">
        <v>454</v>
      </c>
      <c r="J223" s="64">
        <v>0</v>
      </c>
      <c r="K223" s="64">
        <v>0</v>
      </c>
      <c r="L223" s="64">
        <v>0</v>
      </c>
      <c r="M223" s="64">
        <v>0</v>
      </c>
      <c r="N223" s="64">
        <v>0</v>
      </c>
      <c r="O223" s="64">
        <v>0</v>
      </c>
      <c r="P223" s="64">
        <v>0</v>
      </c>
      <c r="Q223" s="64">
        <v>0</v>
      </c>
      <c r="R223" s="64">
        <v>0</v>
      </c>
      <c r="S223" s="64">
        <v>0</v>
      </c>
      <c r="T223" s="64">
        <v>0</v>
      </c>
      <c r="U223" s="64">
        <v>0</v>
      </c>
      <c r="V223" s="64">
        <v>0</v>
      </c>
      <c r="W223" s="64">
        <v>1</v>
      </c>
      <c r="X223" s="64">
        <v>1</v>
      </c>
      <c r="Y223" s="64">
        <v>0</v>
      </c>
      <c r="Z223" s="64">
        <v>0</v>
      </c>
      <c r="AA223" s="64">
        <v>0</v>
      </c>
      <c r="AB223" s="64">
        <v>0</v>
      </c>
      <c r="AC223" s="64">
        <v>0</v>
      </c>
      <c r="AD223" s="64">
        <v>0</v>
      </c>
      <c r="AE223" s="64">
        <v>0</v>
      </c>
      <c r="AF223" s="64">
        <v>0</v>
      </c>
      <c r="AG223" s="64">
        <v>0</v>
      </c>
      <c r="AH223" s="64">
        <v>0</v>
      </c>
      <c r="AI223" s="64">
        <f>IF($H223=Table5[[#Headers],[Industrial Bio waste Boiler]],1,0)</f>
        <v>0</v>
      </c>
      <c r="AJ223" s="64">
        <f>IF($H223=Table5[[#Headers],[Industrial Bio waste CHP]],1,0)</f>
        <v>0</v>
      </c>
      <c r="AK223" s="64">
        <f>IF($H223=Table5[[#Headers],[Industrial Bio waste Furnace]],1,0)</f>
        <v>0</v>
      </c>
      <c r="AL223" s="64">
        <f>IF($H223=Table5[[#Headers],[Industrial Bio waste Cement/Lime Kiln]],1,0)</f>
        <v>0</v>
      </c>
      <c r="AM223" s="64">
        <f>IF($H223=Table5[[#Headers],[Industrial Bio waste Dryer]],1,0)</f>
        <v>0</v>
      </c>
      <c r="AN223" s="64">
        <f>IF($H223=Table5[[#Headers],[Industrial Bio waste Other Kiln]],1,0)</f>
        <v>0</v>
      </c>
      <c r="AO223" s="64">
        <f>IF($H223=Table5[[#Headers],[Industrial Bio waste Oven]],1,0)</f>
        <v>1</v>
      </c>
      <c r="AP223" s="64">
        <f>IF($H223=Table5[[#Headers],[Industrial Non-bio waste Boiler]],1,0)</f>
        <v>0</v>
      </c>
      <c r="AQ223" s="64">
        <f>IF($H223=Table5[[#Headers],[Industrial Non-bio waste CHP]],1,0)</f>
        <v>0</v>
      </c>
      <c r="AR223" s="64">
        <f>IF($H223=Table5[[#Headers],[Industrial Non-bio waste Furnace]],1,0)</f>
        <v>0</v>
      </c>
      <c r="AS223" s="64">
        <f>IF($H223=Table5[[#Headers],[Industrial Non-bio waste Cement/Lime Kiln]],1,0)</f>
        <v>0</v>
      </c>
      <c r="AT223" s="64">
        <f>IF($H223=Table5[[#Headers],[Industrial Non-bio waste Dryer]],1,0)</f>
        <v>0</v>
      </c>
      <c r="AU223" s="64">
        <f>IF($H223=Table5[[#Headers],[Industrial Non-bio waste Other Kiln]],1,0)</f>
        <v>0</v>
      </c>
      <c r="AV223" s="64">
        <f>IF($H223=Table5[[#Headers],[Industrial Non-bio waste Oven]],1,0)</f>
        <v>0</v>
      </c>
      <c r="AW223" s="64">
        <f>IF($H223=Table5[[#Headers],[Industrial Bio fuel Boiler]],1,0)</f>
        <v>0</v>
      </c>
      <c r="AX223" s="64">
        <f>IF($H223=Table5[[#Headers],[Industrial Bio fuel CHP]],1,0)</f>
        <v>0</v>
      </c>
      <c r="AY223" s="64">
        <f>IF($H223=Table5[[#Headers],[Industrial Bio fuel Furnace]],1,0)</f>
        <v>0</v>
      </c>
      <c r="AZ223" s="64">
        <f>IF($H223=Table5[[#Headers],[Industrial Bio fuel Cement/Lime Kiln]],1,0)</f>
        <v>0</v>
      </c>
      <c r="BA223" s="64">
        <f>IF($H223=Table5[[#Headers],[Industrial Bio fuel Dryer]],1,0)</f>
        <v>0</v>
      </c>
      <c r="BB223" s="64">
        <f>IF($H223=Table5[[#Headers],[Industrial Bio fuel Other Kiln]],1,0)</f>
        <v>0</v>
      </c>
      <c r="BC223" s="64">
        <f>IF($H223=Table5[[#Headers],[Industrial Bio fuel Oven]],1,0)</f>
        <v>0</v>
      </c>
      <c r="BD223" s="64">
        <f>IF($H223=Table5[[#Headers],[Industrial Solid Fuels Boiler]],1,0)</f>
        <v>0</v>
      </c>
      <c r="BE223" s="64">
        <f>IF($H223=Table5[[#Headers],[Industrial Solid Fuels CHP]],1,0)</f>
        <v>0</v>
      </c>
      <c r="BF223" s="64">
        <f>IF($H223=Table5[[#Headers],[Industrial Solid Fuels Furnace]],1,0)</f>
        <v>0</v>
      </c>
      <c r="BG223" s="64">
        <f>IF($H223=Table5[[#Headers],[Industrial Solid Fuels Cement/Lime Kiln]],1,0)</f>
        <v>0</v>
      </c>
      <c r="BH223" s="64">
        <f>IF($H223=Table5[[#Headers],[Industrial Solid Fuels Dryer]],1,0)</f>
        <v>0</v>
      </c>
      <c r="BI223" s="64">
        <f>IF($H223=Table5[[#Headers],[Industrial Solid Fuels Other Kiln]],1,0)</f>
        <v>0</v>
      </c>
      <c r="BJ223" s="64">
        <f>IF($H223=Table5[[#Headers],[Industrial Solid Fuels Oven]],1,0)</f>
        <v>0</v>
      </c>
      <c r="BK223" s="64">
        <f>IF($H223=Table5[[#Headers],[Industrial Oil Boiler]],1,0)</f>
        <v>0</v>
      </c>
      <c r="BL223" s="64">
        <f>IF($H223=Table5[[#Headers],[Industrial Oil CHP]],1,0)</f>
        <v>0</v>
      </c>
      <c r="BM223" s="64">
        <f>IF($H223=Table5[[#Headers],[Industrial Oil Furnace]],1,0)</f>
        <v>0</v>
      </c>
      <c r="BN223" s="64">
        <f>IF($H223=Table5[[#Headers],[Industrial Oil Cement/Lime Kiln]],1,0)</f>
        <v>0</v>
      </c>
      <c r="BO223" s="64">
        <f>IF($H223=Table5[[#Headers],[Industrial Oil Dryer]],1,0)</f>
        <v>0</v>
      </c>
      <c r="BP223" s="64">
        <f>IF($H223=Table5[[#Headers],[Industrial Oil Other Kiln]],1,0)</f>
        <v>0</v>
      </c>
      <c r="BQ223" s="64">
        <f>IF($H223=Table5[[#Headers],[Industrial Oil Oven]],1,0)</f>
        <v>0</v>
      </c>
      <c r="BR223" s="64">
        <f>IF($H223=Table5[[#Headers],[Industrial Gas Boiler]],1,0)</f>
        <v>0</v>
      </c>
      <c r="BS223" s="64">
        <f>IF($H223=Table5[[#Headers],[Industrial Gas CHP]],1,0)</f>
        <v>0</v>
      </c>
      <c r="BT223" s="64">
        <f>IF($H223=Table5[[#Headers],[Industrial Gas Furnace]],1,0)</f>
        <v>0</v>
      </c>
      <c r="BU223" s="64">
        <f>IF($H223=Table5[[#Headers],[Industrial Gas Cement/Lime Kiln]],1,0)</f>
        <v>0</v>
      </c>
      <c r="BV223" s="64">
        <f>IF($H223=Table5[[#Headers],[Industrial Gas Dryer]],1,0)</f>
        <v>0</v>
      </c>
      <c r="BW223" s="64">
        <f>IF($H223=Table5[[#Headers],[Industrial Gas Other Kiln]],1,0)</f>
        <v>0</v>
      </c>
      <c r="BX223" s="64">
        <f>IF($H223=Table5[[#Headers],[Industrial Gas Oven]],1,0)</f>
        <v>0</v>
      </c>
      <c r="BZ223" s="39"/>
    </row>
    <row r="224" spans="2:78" x14ac:dyDescent="0.25">
      <c r="B224">
        <v>500</v>
      </c>
      <c r="C224" t="s">
        <v>453</v>
      </c>
      <c r="D224" t="s">
        <v>588</v>
      </c>
      <c r="E224" t="s">
        <v>592</v>
      </c>
      <c r="H224" t="s">
        <v>488</v>
      </c>
      <c r="I224" t="s">
        <v>454</v>
      </c>
      <c r="J224" s="64">
        <v>0</v>
      </c>
      <c r="K224" s="64">
        <v>0</v>
      </c>
      <c r="L224" s="64">
        <v>0</v>
      </c>
      <c r="M224" s="64">
        <v>0</v>
      </c>
      <c r="N224" s="64">
        <v>0</v>
      </c>
      <c r="O224" s="64">
        <v>0</v>
      </c>
      <c r="P224" s="64">
        <v>0</v>
      </c>
      <c r="Q224" s="64">
        <v>0</v>
      </c>
      <c r="R224" s="64">
        <v>0</v>
      </c>
      <c r="S224" s="64">
        <v>0</v>
      </c>
      <c r="T224" s="64">
        <v>0</v>
      </c>
      <c r="U224" s="64">
        <v>0</v>
      </c>
      <c r="V224" s="64">
        <v>0</v>
      </c>
      <c r="W224" s="64">
        <v>0</v>
      </c>
      <c r="X224" s="64">
        <v>0</v>
      </c>
      <c r="Y224" s="64">
        <v>0</v>
      </c>
      <c r="Z224" s="64">
        <v>0</v>
      </c>
      <c r="AA224" s="64">
        <v>1</v>
      </c>
      <c r="AB224" s="64">
        <v>1</v>
      </c>
      <c r="AC224" s="64">
        <v>0</v>
      </c>
      <c r="AD224" s="64">
        <v>0</v>
      </c>
      <c r="AE224" s="64">
        <v>0</v>
      </c>
      <c r="AF224" s="64">
        <v>0</v>
      </c>
      <c r="AG224" s="64">
        <v>0</v>
      </c>
      <c r="AH224" s="64">
        <v>0</v>
      </c>
      <c r="AI224" s="64">
        <f>IF($H224=Table5[[#Headers],[Industrial Bio waste Boiler]],1,0)</f>
        <v>0</v>
      </c>
      <c r="AJ224" s="64">
        <f>IF($H224=Table5[[#Headers],[Industrial Bio waste CHP]],1,0)</f>
        <v>0</v>
      </c>
      <c r="AK224" s="64">
        <f>IF($H224=Table5[[#Headers],[Industrial Bio waste Furnace]],1,0)</f>
        <v>0</v>
      </c>
      <c r="AL224" s="64">
        <f>IF($H224=Table5[[#Headers],[Industrial Bio waste Cement/Lime Kiln]],1,0)</f>
        <v>0</v>
      </c>
      <c r="AM224" s="64">
        <f>IF($H224=Table5[[#Headers],[Industrial Bio waste Dryer]],1,0)</f>
        <v>1</v>
      </c>
      <c r="AN224" s="64">
        <f>IF($H224=Table5[[#Headers],[Industrial Bio waste Other Kiln]],1,0)</f>
        <v>0</v>
      </c>
      <c r="AO224" s="64">
        <f>IF($H224=Table5[[#Headers],[Industrial Bio waste Oven]],1,0)</f>
        <v>0</v>
      </c>
      <c r="AP224" s="64">
        <f>IF($H224=Table5[[#Headers],[Industrial Non-bio waste Boiler]],1,0)</f>
        <v>0</v>
      </c>
      <c r="AQ224" s="64">
        <f>IF($H224=Table5[[#Headers],[Industrial Non-bio waste CHP]],1,0)</f>
        <v>0</v>
      </c>
      <c r="AR224" s="64">
        <f>IF($H224=Table5[[#Headers],[Industrial Non-bio waste Furnace]],1,0)</f>
        <v>0</v>
      </c>
      <c r="AS224" s="64">
        <f>IF($H224=Table5[[#Headers],[Industrial Non-bio waste Cement/Lime Kiln]],1,0)</f>
        <v>0</v>
      </c>
      <c r="AT224" s="64">
        <f>IF($H224=Table5[[#Headers],[Industrial Non-bio waste Dryer]],1,0)</f>
        <v>0</v>
      </c>
      <c r="AU224" s="64">
        <f>IF($H224=Table5[[#Headers],[Industrial Non-bio waste Other Kiln]],1,0)</f>
        <v>0</v>
      </c>
      <c r="AV224" s="64">
        <f>IF($H224=Table5[[#Headers],[Industrial Non-bio waste Oven]],1,0)</f>
        <v>0</v>
      </c>
      <c r="AW224" s="64">
        <f>IF($H224=Table5[[#Headers],[Industrial Bio fuel Boiler]],1,0)</f>
        <v>0</v>
      </c>
      <c r="AX224" s="64">
        <f>IF($H224=Table5[[#Headers],[Industrial Bio fuel CHP]],1,0)</f>
        <v>0</v>
      </c>
      <c r="AY224" s="64">
        <f>IF($H224=Table5[[#Headers],[Industrial Bio fuel Furnace]],1,0)</f>
        <v>0</v>
      </c>
      <c r="AZ224" s="64">
        <f>IF($H224=Table5[[#Headers],[Industrial Bio fuel Cement/Lime Kiln]],1,0)</f>
        <v>0</v>
      </c>
      <c r="BA224" s="64">
        <f>IF($H224=Table5[[#Headers],[Industrial Bio fuel Dryer]],1,0)</f>
        <v>0</v>
      </c>
      <c r="BB224" s="64">
        <f>IF($H224=Table5[[#Headers],[Industrial Bio fuel Other Kiln]],1,0)</f>
        <v>0</v>
      </c>
      <c r="BC224" s="64">
        <f>IF($H224=Table5[[#Headers],[Industrial Bio fuel Oven]],1,0)</f>
        <v>0</v>
      </c>
      <c r="BD224" s="64">
        <f>IF($H224=Table5[[#Headers],[Industrial Solid Fuels Boiler]],1,0)</f>
        <v>0</v>
      </c>
      <c r="BE224" s="64">
        <f>IF($H224=Table5[[#Headers],[Industrial Solid Fuels CHP]],1,0)</f>
        <v>0</v>
      </c>
      <c r="BF224" s="64">
        <f>IF($H224=Table5[[#Headers],[Industrial Solid Fuels Furnace]],1,0)</f>
        <v>0</v>
      </c>
      <c r="BG224" s="64">
        <f>IF($H224=Table5[[#Headers],[Industrial Solid Fuels Cement/Lime Kiln]],1,0)</f>
        <v>0</v>
      </c>
      <c r="BH224" s="64">
        <f>IF($H224=Table5[[#Headers],[Industrial Solid Fuels Dryer]],1,0)</f>
        <v>0</v>
      </c>
      <c r="BI224" s="64">
        <f>IF($H224=Table5[[#Headers],[Industrial Solid Fuels Other Kiln]],1,0)</f>
        <v>0</v>
      </c>
      <c r="BJ224" s="64">
        <f>IF($H224=Table5[[#Headers],[Industrial Solid Fuels Oven]],1,0)</f>
        <v>0</v>
      </c>
      <c r="BK224" s="64">
        <f>IF($H224=Table5[[#Headers],[Industrial Oil Boiler]],1,0)</f>
        <v>0</v>
      </c>
      <c r="BL224" s="64">
        <f>IF($H224=Table5[[#Headers],[Industrial Oil CHP]],1,0)</f>
        <v>0</v>
      </c>
      <c r="BM224" s="64">
        <f>IF($H224=Table5[[#Headers],[Industrial Oil Furnace]],1,0)</f>
        <v>0</v>
      </c>
      <c r="BN224" s="64">
        <f>IF($H224=Table5[[#Headers],[Industrial Oil Cement/Lime Kiln]],1,0)</f>
        <v>0</v>
      </c>
      <c r="BO224" s="64">
        <f>IF($H224=Table5[[#Headers],[Industrial Oil Dryer]],1,0)</f>
        <v>0</v>
      </c>
      <c r="BP224" s="64">
        <f>IF($H224=Table5[[#Headers],[Industrial Oil Other Kiln]],1,0)</f>
        <v>0</v>
      </c>
      <c r="BQ224" s="64">
        <f>IF($H224=Table5[[#Headers],[Industrial Oil Oven]],1,0)</f>
        <v>0</v>
      </c>
      <c r="BR224" s="64">
        <f>IF($H224=Table5[[#Headers],[Industrial Gas Boiler]],1,0)</f>
        <v>0</v>
      </c>
      <c r="BS224" s="64">
        <f>IF($H224=Table5[[#Headers],[Industrial Gas CHP]],1,0)</f>
        <v>0</v>
      </c>
      <c r="BT224" s="64">
        <f>IF($H224=Table5[[#Headers],[Industrial Gas Furnace]],1,0)</f>
        <v>0</v>
      </c>
      <c r="BU224" s="64">
        <f>IF($H224=Table5[[#Headers],[Industrial Gas Cement/Lime Kiln]],1,0)</f>
        <v>0</v>
      </c>
      <c r="BV224" s="64">
        <f>IF($H224=Table5[[#Headers],[Industrial Gas Dryer]],1,0)</f>
        <v>0</v>
      </c>
      <c r="BW224" s="64">
        <f>IF($H224=Table5[[#Headers],[Industrial Gas Other Kiln]],1,0)</f>
        <v>0</v>
      </c>
      <c r="BX224" s="64">
        <f>IF($H224=Table5[[#Headers],[Industrial Gas Oven]],1,0)</f>
        <v>0</v>
      </c>
      <c r="BZ224" s="39"/>
    </row>
    <row r="225" spans="2:78" x14ac:dyDescent="0.25">
      <c r="B225">
        <v>501</v>
      </c>
      <c r="C225" t="s">
        <v>453</v>
      </c>
      <c r="D225" t="s">
        <v>589</v>
      </c>
      <c r="E225" t="s">
        <v>592</v>
      </c>
      <c r="H225" t="s">
        <v>482</v>
      </c>
      <c r="I225" t="s">
        <v>454</v>
      </c>
      <c r="J225" s="64">
        <v>0</v>
      </c>
      <c r="K225" s="64">
        <v>1</v>
      </c>
      <c r="L225" s="64">
        <v>1</v>
      </c>
      <c r="M225" s="64">
        <v>0</v>
      </c>
      <c r="N225" s="64">
        <v>0</v>
      </c>
      <c r="O225" s="64">
        <v>0</v>
      </c>
      <c r="P225" s="64">
        <v>0</v>
      </c>
      <c r="Q225" s="64">
        <v>0</v>
      </c>
      <c r="R225" s="64">
        <v>0</v>
      </c>
      <c r="S225" s="64">
        <v>0</v>
      </c>
      <c r="T225" s="64">
        <v>0</v>
      </c>
      <c r="U225" s="64">
        <v>0</v>
      </c>
      <c r="V225" s="64">
        <v>0</v>
      </c>
      <c r="W225" s="64">
        <v>0</v>
      </c>
      <c r="X225" s="64">
        <v>0</v>
      </c>
      <c r="Y225" s="64">
        <v>0</v>
      </c>
      <c r="Z225" s="64">
        <v>0</v>
      </c>
      <c r="AA225" s="64">
        <v>0</v>
      </c>
      <c r="AB225" s="64">
        <v>0</v>
      </c>
      <c r="AC225" s="64">
        <v>0</v>
      </c>
      <c r="AD225" s="64">
        <v>0</v>
      </c>
      <c r="AE225" s="64">
        <v>0</v>
      </c>
      <c r="AF225" s="64">
        <v>0</v>
      </c>
      <c r="AG225" s="64">
        <v>0</v>
      </c>
      <c r="AH225" s="64">
        <v>0</v>
      </c>
      <c r="AI225" s="64">
        <f>IF($H225=Table5[[#Headers],[Industrial Bio waste Boiler]],1,0)</f>
        <v>0</v>
      </c>
      <c r="AJ225" s="64">
        <f>IF($H225=Table5[[#Headers],[Industrial Bio waste CHP]],1,0)</f>
        <v>0</v>
      </c>
      <c r="AK225" s="64">
        <f>IF($H225=Table5[[#Headers],[Industrial Bio waste Furnace]],1,0)</f>
        <v>0</v>
      </c>
      <c r="AL225" s="64">
        <f>IF($H225=Table5[[#Headers],[Industrial Bio waste Cement/Lime Kiln]],1,0)</f>
        <v>1</v>
      </c>
      <c r="AM225" s="64">
        <f>IF($H225=Table5[[#Headers],[Industrial Bio waste Dryer]],1,0)</f>
        <v>0</v>
      </c>
      <c r="AN225" s="64">
        <f>IF($H225=Table5[[#Headers],[Industrial Bio waste Other Kiln]],1,0)</f>
        <v>0</v>
      </c>
      <c r="AO225" s="64">
        <f>IF($H225=Table5[[#Headers],[Industrial Bio waste Oven]],1,0)</f>
        <v>0</v>
      </c>
      <c r="AP225" s="64">
        <f>IF($H225=Table5[[#Headers],[Industrial Non-bio waste Boiler]],1,0)</f>
        <v>0</v>
      </c>
      <c r="AQ225" s="64">
        <f>IF($H225=Table5[[#Headers],[Industrial Non-bio waste CHP]],1,0)</f>
        <v>0</v>
      </c>
      <c r="AR225" s="64">
        <f>IF($H225=Table5[[#Headers],[Industrial Non-bio waste Furnace]],1,0)</f>
        <v>0</v>
      </c>
      <c r="AS225" s="64">
        <f>IF($H225=Table5[[#Headers],[Industrial Non-bio waste Cement/Lime Kiln]],1,0)</f>
        <v>0</v>
      </c>
      <c r="AT225" s="64">
        <f>IF($H225=Table5[[#Headers],[Industrial Non-bio waste Dryer]],1,0)</f>
        <v>0</v>
      </c>
      <c r="AU225" s="64">
        <f>IF($H225=Table5[[#Headers],[Industrial Non-bio waste Other Kiln]],1,0)</f>
        <v>0</v>
      </c>
      <c r="AV225" s="64">
        <f>IF($H225=Table5[[#Headers],[Industrial Non-bio waste Oven]],1,0)</f>
        <v>0</v>
      </c>
      <c r="AW225" s="64">
        <f>IF($H225=Table5[[#Headers],[Industrial Bio fuel Boiler]],1,0)</f>
        <v>0</v>
      </c>
      <c r="AX225" s="64">
        <f>IF($H225=Table5[[#Headers],[Industrial Bio fuel CHP]],1,0)</f>
        <v>0</v>
      </c>
      <c r="AY225" s="64">
        <f>IF($H225=Table5[[#Headers],[Industrial Bio fuel Furnace]],1,0)</f>
        <v>0</v>
      </c>
      <c r="AZ225" s="64">
        <f>IF($H225=Table5[[#Headers],[Industrial Bio fuel Cement/Lime Kiln]],1,0)</f>
        <v>0</v>
      </c>
      <c r="BA225" s="64">
        <f>IF($H225=Table5[[#Headers],[Industrial Bio fuel Dryer]],1,0)</f>
        <v>0</v>
      </c>
      <c r="BB225" s="64">
        <f>IF($H225=Table5[[#Headers],[Industrial Bio fuel Other Kiln]],1,0)</f>
        <v>0</v>
      </c>
      <c r="BC225" s="64">
        <f>IF($H225=Table5[[#Headers],[Industrial Bio fuel Oven]],1,0)</f>
        <v>0</v>
      </c>
      <c r="BD225" s="64">
        <f>IF($H225=Table5[[#Headers],[Industrial Solid Fuels Boiler]],1,0)</f>
        <v>0</v>
      </c>
      <c r="BE225" s="64">
        <f>IF($H225=Table5[[#Headers],[Industrial Solid Fuels CHP]],1,0)</f>
        <v>0</v>
      </c>
      <c r="BF225" s="64">
        <f>IF($H225=Table5[[#Headers],[Industrial Solid Fuels Furnace]],1,0)</f>
        <v>0</v>
      </c>
      <c r="BG225" s="64">
        <f>IF($H225=Table5[[#Headers],[Industrial Solid Fuels Cement/Lime Kiln]],1,0)</f>
        <v>0</v>
      </c>
      <c r="BH225" s="64">
        <f>IF($H225=Table5[[#Headers],[Industrial Solid Fuels Dryer]],1,0)</f>
        <v>0</v>
      </c>
      <c r="BI225" s="64">
        <f>IF($H225=Table5[[#Headers],[Industrial Solid Fuels Other Kiln]],1,0)</f>
        <v>0</v>
      </c>
      <c r="BJ225" s="64">
        <f>IF($H225=Table5[[#Headers],[Industrial Solid Fuels Oven]],1,0)</f>
        <v>0</v>
      </c>
      <c r="BK225" s="64">
        <f>IF($H225=Table5[[#Headers],[Industrial Oil Boiler]],1,0)</f>
        <v>0</v>
      </c>
      <c r="BL225" s="64">
        <f>IF($H225=Table5[[#Headers],[Industrial Oil CHP]],1,0)</f>
        <v>0</v>
      </c>
      <c r="BM225" s="64">
        <f>IF($H225=Table5[[#Headers],[Industrial Oil Furnace]],1,0)</f>
        <v>0</v>
      </c>
      <c r="BN225" s="64">
        <f>IF($H225=Table5[[#Headers],[Industrial Oil Cement/Lime Kiln]],1,0)</f>
        <v>0</v>
      </c>
      <c r="BO225" s="64">
        <f>IF($H225=Table5[[#Headers],[Industrial Oil Dryer]],1,0)</f>
        <v>0</v>
      </c>
      <c r="BP225" s="64">
        <f>IF($H225=Table5[[#Headers],[Industrial Oil Other Kiln]],1,0)</f>
        <v>0</v>
      </c>
      <c r="BQ225" s="64">
        <f>IF($H225=Table5[[#Headers],[Industrial Oil Oven]],1,0)</f>
        <v>0</v>
      </c>
      <c r="BR225" s="64">
        <f>IF($H225=Table5[[#Headers],[Industrial Gas Boiler]],1,0)</f>
        <v>0</v>
      </c>
      <c r="BS225" s="64">
        <f>IF($H225=Table5[[#Headers],[Industrial Gas CHP]],1,0)</f>
        <v>0</v>
      </c>
      <c r="BT225" s="64">
        <f>IF($H225=Table5[[#Headers],[Industrial Gas Furnace]],1,0)</f>
        <v>0</v>
      </c>
      <c r="BU225" s="64">
        <f>IF($H225=Table5[[#Headers],[Industrial Gas Cement/Lime Kiln]],1,0)</f>
        <v>0</v>
      </c>
      <c r="BV225" s="64">
        <f>IF($H225=Table5[[#Headers],[Industrial Gas Dryer]],1,0)</f>
        <v>0</v>
      </c>
      <c r="BW225" s="64">
        <f>IF($H225=Table5[[#Headers],[Industrial Gas Other Kiln]],1,0)</f>
        <v>0</v>
      </c>
      <c r="BX225" s="64">
        <f>IF($H225=Table5[[#Headers],[Industrial Gas Oven]],1,0)</f>
        <v>0</v>
      </c>
      <c r="BZ225" s="39"/>
    </row>
    <row r="226" spans="2:78" x14ac:dyDescent="0.25">
      <c r="B226">
        <v>502</v>
      </c>
      <c r="C226" t="s">
        <v>453</v>
      </c>
      <c r="D226" t="s">
        <v>589</v>
      </c>
      <c r="E226" t="s">
        <v>592</v>
      </c>
      <c r="H226" t="s">
        <v>493</v>
      </c>
      <c r="I226" t="s">
        <v>454</v>
      </c>
      <c r="J226" s="64">
        <v>0</v>
      </c>
      <c r="K226" s="64">
        <v>0</v>
      </c>
      <c r="L226" s="64">
        <v>0</v>
      </c>
      <c r="M226" s="64">
        <v>1</v>
      </c>
      <c r="N226" s="64">
        <v>1</v>
      </c>
      <c r="O226" s="64">
        <v>0</v>
      </c>
      <c r="P226" s="64">
        <v>0</v>
      </c>
      <c r="Q226" s="64">
        <v>0</v>
      </c>
      <c r="R226" s="64">
        <v>0</v>
      </c>
      <c r="S226" s="64">
        <v>0</v>
      </c>
      <c r="T226" s="64">
        <v>0</v>
      </c>
      <c r="U226" s="64">
        <v>0</v>
      </c>
      <c r="V226" s="64">
        <v>0</v>
      </c>
      <c r="W226" s="64">
        <v>0</v>
      </c>
      <c r="X226" s="64">
        <v>0</v>
      </c>
      <c r="Y226" s="64">
        <v>0</v>
      </c>
      <c r="Z226" s="64">
        <v>0</v>
      </c>
      <c r="AA226" s="64">
        <v>0</v>
      </c>
      <c r="AB226" s="64">
        <v>0</v>
      </c>
      <c r="AC226" s="64">
        <v>0</v>
      </c>
      <c r="AD226" s="64">
        <v>0</v>
      </c>
      <c r="AE226" s="64">
        <v>0</v>
      </c>
      <c r="AF226" s="64">
        <v>0</v>
      </c>
      <c r="AG226" s="64">
        <v>0</v>
      </c>
      <c r="AH226" s="64">
        <v>0</v>
      </c>
      <c r="AI226" s="64">
        <f>IF($H226=Table5[[#Headers],[Industrial Bio waste Boiler]],1,0)</f>
        <v>0</v>
      </c>
      <c r="AJ226" s="64">
        <f>IF($H226=Table5[[#Headers],[Industrial Bio waste CHP]],1,0)</f>
        <v>0</v>
      </c>
      <c r="AK226" s="64">
        <f>IF($H226=Table5[[#Headers],[Industrial Bio waste Furnace]],1,0)</f>
        <v>0</v>
      </c>
      <c r="AL226" s="64">
        <f>IF($H226=Table5[[#Headers],[Industrial Bio waste Cement/Lime Kiln]],1,0)</f>
        <v>0</v>
      </c>
      <c r="AM226" s="64">
        <f>IF($H226=Table5[[#Headers],[Industrial Bio waste Dryer]],1,0)</f>
        <v>0</v>
      </c>
      <c r="AN226" s="64">
        <f>IF($H226=Table5[[#Headers],[Industrial Bio waste Other Kiln]],1,0)</f>
        <v>1</v>
      </c>
      <c r="AO226" s="64">
        <f>IF($H226=Table5[[#Headers],[Industrial Bio waste Oven]],1,0)</f>
        <v>0</v>
      </c>
      <c r="AP226" s="64">
        <f>IF($H226=Table5[[#Headers],[Industrial Non-bio waste Boiler]],1,0)</f>
        <v>0</v>
      </c>
      <c r="AQ226" s="64">
        <f>IF($H226=Table5[[#Headers],[Industrial Non-bio waste CHP]],1,0)</f>
        <v>0</v>
      </c>
      <c r="AR226" s="64">
        <f>IF($H226=Table5[[#Headers],[Industrial Non-bio waste Furnace]],1,0)</f>
        <v>0</v>
      </c>
      <c r="AS226" s="64">
        <f>IF($H226=Table5[[#Headers],[Industrial Non-bio waste Cement/Lime Kiln]],1,0)</f>
        <v>0</v>
      </c>
      <c r="AT226" s="64">
        <f>IF($H226=Table5[[#Headers],[Industrial Non-bio waste Dryer]],1,0)</f>
        <v>0</v>
      </c>
      <c r="AU226" s="64">
        <f>IF($H226=Table5[[#Headers],[Industrial Non-bio waste Other Kiln]],1,0)</f>
        <v>0</v>
      </c>
      <c r="AV226" s="64">
        <f>IF($H226=Table5[[#Headers],[Industrial Non-bio waste Oven]],1,0)</f>
        <v>0</v>
      </c>
      <c r="AW226" s="64">
        <f>IF($H226=Table5[[#Headers],[Industrial Bio fuel Boiler]],1,0)</f>
        <v>0</v>
      </c>
      <c r="AX226" s="64">
        <f>IF($H226=Table5[[#Headers],[Industrial Bio fuel CHP]],1,0)</f>
        <v>0</v>
      </c>
      <c r="AY226" s="64">
        <f>IF($H226=Table5[[#Headers],[Industrial Bio fuel Furnace]],1,0)</f>
        <v>0</v>
      </c>
      <c r="AZ226" s="64">
        <f>IF($H226=Table5[[#Headers],[Industrial Bio fuel Cement/Lime Kiln]],1,0)</f>
        <v>0</v>
      </c>
      <c r="BA226" s="64">
        <f>IF($H226=Table5[[#Headers],[Industrial Bio fuel Dryer]],1,0)</f>
        <v>0</v>
      </c>
      <c r="BB226" s="64">
        <f>IF($H226=Table5[[#Headers],[Industrial Bio fuel Other Kiln]],1,0)</f>
        <v>0</v>
      </c>
      <c r="BC226" s="64">
        <f>IF($H226=Table5[[#Headers],[Industrial Bio fuel Oven]],1,0)</f>
        <v>0</v>
      </c>
      <c r="BD226" s="64">
        <f>IF($H226=Table5[[#Headers],[Industrial Solid Fuels Boiler]],1,0)</f>
        <v>0</v>
      </c>
      <c r="BE226" s="64">
        <f>IF($H226=Table5[[#Headers],[Industrial Solid Fuels CHP]],1,0)</f>
        <v>0</v>
      </c>
      <c r="BF226" s="64">
        <f>IF($H226=Table5[[#Headers],[Industrial Solid Fuels Furnace]],1,0)</f>
        <v>0</v>
      </c>
      <c r="BG226" s="64">
        <f>IF($H226=Table5[[#Headers],[Industrial Solid Fuels Cement/Lime Kiln]],1,0)</f>
        <v>0</v>
      </c>
      <c r="BH226" s="64">
        <f>IF($H226=Table5[[#Headers],[Industrial Solid Fuels Dryer]],1,0)</f>
        <v>0</v>
      </c>
      <c r="BI226" s="64">
        <f>IF($H226=Table5[[#Headers],[Industrial Solid Fuels Other Kiln]],1,0)</f>
        <v>0</v>
      </c>
      <c r="BJ226" s="64">
        <f>IF($H226=Table5[[#Headers],[Industrial Solid Fuels Oven]],1,0)</f>
        <v>0</v>
      </c>
      <c r="BK226" s="64">
        <f>IF($H226=Table5[[#Headers],[Industrial Oil Boiler]],1,0)</f>
        <v>0</v>
      </c>
      <c r="BL226" s="64">
        <f>IF($H226=Table5[[#Headers],[Industrial Oil CHP]],1,0)</f>
        <v>0</v>
      </c>
      <c r="BM226" s="64">
        <f>IF($H226=Table5[[#Headers],[Industrial Oil Furnace]],1,0)</f>
        <v>0</v>
      </c>
      <c r="BN226" s="64">
        <f>IF($H226=Table5[[#Headers],[Industrial Oil Cement/Lime Kiln]],1,0)</f>
        <v>0</v>
      </c>
      <c r="BO226" s="64">
        <f>IF($H226=Table5[[#Headers],[Industrial Oil Dryer]],1,0)</f>
        <v>0</v>
      </c>
      <c r="BP226" s="64">
        <f>IF($H226=Table5[[#Headers],[Industrial Oil Other Kiln]],1,0)</f>
        <v>0</v>
      </c>
      <c r="BQ226" s="64">
        <f>IF($H226=Table5[[#Headers],[Industrial Oil Oven]],1,0)</f>
        <v>0</v>
      </c>
      <c r="BR226" s="64">
        <f>IF($H226=Table5[[#Headers],[Industrial Gas Boiler]],1,0)</f>
        <v>0</v>
      </c>
      <c r="BS226" s="64">
        <f>IF($H226=Table5[[#Headers],[Industrial Gas CHP]],1,0)</f>
        <v>0</v>
      </c>
      <c r="BT226" s="64">
        <f>IF($H226=Table5[[#Headers],[Industrial Gas Furnace]],1,0)</f>
        <v>0</v>
      </c>
      <c r="BU226" s="64">
        <f>IF($H226=Table5[[#Headers],[Industrial Gas Cement/Lime Kiln]],1,0)</f>
        <v>0</v>
      </c>
      <c r="BV226" s="64">
        <f>IF($H226=Table5[[#Headers],[Industrial Gas Dryer]],1,0)</f>
        <v>0</v>
      </c>
      <c r="BW226" s="64">
        <f>IF($H226=Table5[[#Headers],[Industrial Gas Other Kiln]],1,0)</f>
        <v>0</v>
      </c>
      <c r="BX226" s="64">
        <f>IF($H226=Table5[[#Headers],[Industrial Gas Oven]],1,0)</f>
        <v>0</v>
      </c>
      <c r="BZ226" s="39"/>
    </row>
    <row r="227" spans="2:78" x14ac:dyDescent="0.25">
      <c r="B227">
        <v>503</v>
      </c>
      <c r="C227" t="s">
        <v>453</v>
      </c>
      <c r="D227" t="s">
        <v>589</v>
      </c>
      <c r="E227" t="s">
        <v>592</v>
      </c>
      <c r="H227" t="s">
        <v>490</v>
      </c>
      <c r="I227" t="s">
        <v>454</v>
      </c>
      <c r="J227" s="64">
        <v>0</v>
      </c>
      <c r="K227" s="64">
        <v>0</v>
      </c>
      <c r="L227" s="64">
        <v>0</v>
      </c>
      <c r="M227" s="64">
        <v>0</v>
      </c>
      <c r="N227" s="64">
        <v>0</v>
      </c>
      <c r="O227" s="64">
        <v>0</v>
      </c>
      <c r="P227" s="64">
        <v>0</v>
      </c>
      <c r="Q227" s="64">
        <v>0</v>
      </c>
      <c r="R227" s="64">
        <v>0</v>
      </c>
      <c r="S227" s="64">
        <v>0</v>
      </c>
      <c r="T227" s="64">
        <v>0</v>
      </c>
      <c r="U227" s="64">
        <v>0</v>
      </c>
      <c r="V227" s="64">
        <v>0</v>
      </c>
      <c r="W227" s="64">
        <v>0</v>
      </c>
      <c r="X227" s="64">
        <v>0</v>
      </c>
      <c r="Y227" s="64">
        <v>1</v>
      </c>
      <c r="Z227" s="64">
        <v>0</v>
      </c>
      <c r="AA227" s="64">
        <v>0</v>
      </c>
      <c r="AB227" s="64">
        <v>0</v>
      </c>
      <c r="AC227" s="64">
        <v>0</v>
      </c>
      <c r="AD227" s="64">
        <v>0</v>
      </c>
      <c r="AE227" s="64">
        <v>0</v>
      </c>
      <c r="AF227" s="64">
        <v>0</v>
      </c>
      <c r="AG227" s="64">
        <v>0</v>
      </c>
      <c r="AH227" s="64">
        <v>0</v>
      </c>
      <c r="AI227" s="64">
        <f>IF($H227=Table5[[#Headers],[Industrial Bio waste Boiler]],1,0)</f>
        <v>0</v>
      </c>
      <c r="AJ227" s="64">
        <f>IF($H227=Table5[[#Headers],[Industrial Bio waste CHP]],1,0)</f>
        <v>0</v>
      </c>
      <c r="AK227" s="64">
        <f>IF($H227=Table5[[#Headers],[Industrial Bio waste Furnace]],1,0)</f>
        <v>1</v>
      </c>
      <c r="AL227" s="64">
        <f>IF($H227=Table5[[#Headers],[Industrial Bio waste Cement/Lime Kiln]],1,0)</f>
        <v>0</v>
      </c>
      <c r="AM227" s="64">
        <f>IF($H227=Table5[[#Headers],[Industrial Bio waste Dryer]],1,0)</f>
        <v>0</v>
      </c>
      <c r="AN227" s="64">
        <f>IF($H227=Table5[[#Headers],[Industrial Bio waste Other Kiln]],1,0)</f>
        <v>0</v>
      </c>
      <c r="AO227" s="64">
        <f>IF($H227=Table5[[#Headers],[Industrial Bio waste Oven]],1,0)</f>
        <v>0</v>
      </c>
      <c r="AP227" s="64">
        <f>IF($H227=Table5[[#Headers],[Industrial Non-bio waste Boiler]],1,0)</f>
        <v>0</v>
      </c>
      <c r="AQ227" s="64">
        <f>IF($H227=Table5[[#Headers],[Industrial Non-bio waste CHP]],1,0)</f>
        <v>0</v>
      </c>
      <c r="AR227" s="64">
        <f>IF($H227=Table5[[#Headers],[Industrial Non-bio waste Furnace]],1,0)</f>
        <v>0</v>
      </c>
      <c r="AS227" s="64">
        <f>IF($H227=Table5[[#Headers],[Industrial Non-bio waste Cement/Lime Kiln]],1,0)</f>
        <v>0</v>
      </c>
      <c r="AT227" s="64">
        <f>IF($H227=Table5[[#Headers],[Industrial Non-bio waste Dryer]],1,0)</f>
        <v>0</v>
      </c>
      <c r="AU227" s="64">
        <f>IF($H227=Table5[[#Headers],[Industrial Non-bio waste Other Kiln]],1,0)</f>
        <v>0</v>
      </c>
      <c r="AV227" s="64">
        <f>IF($H227=Table5[[#Headers],[Industrial Non-bio waste Oven]],1,0)</f>
        <v>0</v>
      </c>
      <c r="AW227" s="64">
        <f>IF($H227=Table5[[#Headers],[Industrial Bio fuel Boiler]],1,0)</f>
        <v>0</v>
      </c>
      <c r="AX227" s="64">
        <f>IF($H227=Table5[[#Headers],[Industrial Bio fuel CHP]],1,0)</f>
        <v>0</v>
      </c>
      <c r="AY227" s="64">
        <f>IF($H227=Table5[[#Headers],[Industrial Bio fuel Furnace]],1,0)</f>
        <v>0</v>
      </c>
      <c r="AZ227" s="64">
        <f>IF($H227=Table5[[#Headers],[Industrial Bio fuel Cement/Lime Kiln]],1,0)</f>
        <v>0</v>
      </c>
      <c r="BA227" s="64">
        <f>IF($H227=Table5[[#Headers],[Industrial Bio fuel Dryer]],1,0)</f>
        <v>0</v>
      </c>
      <c r="BB227" s="64">
        <f>IF($H227=Table5[[#Headers],[Industrial Bio fuel Other Kiln]],1,0)</f>
        <v>0</v>
      </c>
      <c r="BC227" s="64">
        <f>IF($H227=Table5[[#Headers],[Industrial Bio fuel Oven]],1,0)</f>
        <v>0</v>
      </c>
      <c r="BD227" s="64">
        <f>IF($H227=Table5[[#Headers],[Industrial Solid Fuels Boiler]],1,0)</f>
        <v>0</v>
      </c>
      <c r="BE227" s="64">
        <f>IF($H227=Table5[[#Headers],[Industrial Solid Fuels CHP]],1,0)</f>
        <v>0</v>
      </c>
      <c r="BF227" s="64">
        <f>IF($H227=Table5[[#Headers],[Industrial Solid Fuels Furnace]],1,0)</f>
        <v>0</v>
      </c>
      <c r="BG227" s="64">
        <f>IF($H227=Table5[[#Headers],[Industrial Solid Fuels Cement/Lime Kiln]],1,0)</f>
        <v>0</v>
      </c>
      <c r="BH227" s="64">
        <f>IF($H227=Table5[[#Headers],[Industrial Solid Fuels Dryer]],1,0)</f>
        <v>0</v>
      </c>
      <c r="BI227" s="64">
        <f>IF($H227=Table5[[#Headers],[Industrial Solid Fuels Other Kiln]],1,0)</f>
        <v>0</v>
      </c>
      <c r="BJ227" s="64">
        <f>IF($H227=Table5[[#Headers],[Industrial Solid Fuels Oven]],1,0)</f>
        <v>0</v>
      </c>
      <c r="BK227" s="64">
        <f>IF($H227=Table5[[#Headers],[Industrial Oil Boiler]],1,0)</f>
        <v>0</v>
      </c>
      <c r="BL227" s="64">
        <f>IF($H227=Table5[[#Headers],[Industrial Oil CHP]],1,0)</f>
        <v>0</v>
      </c>
      <c r="BM227" s="64">
        <f>IF($H227=Table5[[#Headers],[Industrial Oil Furnace]],1,0)</f>
        <v>0</v>
      </c>
      <c r="BN227" s="64">
        <f>IF($H227=Table5[[#Headers],[Industrial Oil Cement/Lime Kiln]],1,0)</f>
        <v>0</v>
      </c>
      <c r="BO227" s="64">
        <f>IF($H227=Table5[[#Headers],[Industrial Oil Dryer]],1,0)</f>
        <v>0</v>
      </c>
      <c r="BP227" s="64">
        <f>IF($H227=Table5[[#Headers],[Industrial Oil Other Kiln]],1,0)</f>
        <v>0</v>
      </c>
      <c r="BQ227" s="64">
        <f>IF($H227=Table5[[#Headers],[Industrial Oil Oven]],1,0)</f>
        <v>0</v>
      </c>
      <c r="BR227" s="64">
        <f>IF($H227=Table5[[#Headers],[Industrial Gas Boiler]],1,0)</f>
        <v>0</v>
      </c>
      <c r="BS227" s="64">
        <f>IF($H227=Table5[[#Headers],[Industrial Gas CHP]],1,0)</f>
        <v>0</v>
      </c>
      <c r="BT227" s="64">
        <f>IF($H227=Table5[[#Headers],[Industrial Gas Furnace]],1,0)</f>
        <v>0</v>
      </c>
      <c r="BU227" s="64">
        <f>IF($H227=Table5[[#Headers],[Industrial Gas Cement/Lime Kiln]],1,0)</f>
        <v>0</v>
      </c>
      <c r="BV227" s="64">
        <f>IF($H227=Table5[[#Headers],[Industrial Gas Dryer]],1,0)</f>
        <v>0</v>
      </c>
      <c r="BW227" s="64">
        <f>IF($H227=Table5[[#Headers],[Industrial Gas Other Kiln]],1,0)</f>
        <v>0</v>
      </c>
      <c r="BX227" s="64">
        <f>IF($H227=Table5[[#Headers],[Industrial Gas Oven]],1,0)</f>
        <v>0</v>
      </c>
      <c r="BZ227" s="39"/>
    </row>
    <row r="228" spans="2:78" x14ac:dyDescent="0.25">
      <c r="B228">
        <v>504</v>
      </c>
      <c r="C228" t="s">
        <v>453</v>
      </c>
      <c r="D228" t="s">
        <v>589</v>
      </c>
      <c r="E228" t="s">
        <v>592</v>
      </c>
      <c r="H228" t="s">
        <v>488</v>
      </c>
      <c r="I228" t="s">
        <v>454</v>
      </c>
      <c r="J228" s="64">
        <v>0</v>
      </c>
      <c r="K228" s="64">
        <v>0</v>
      </c>
      <c r="L228" s="64">
        <v>0</v>
      </c>
      <c r="M228" s="64">
        <v>0</v>
      </c>
      <c r="N228" s="64">
        <v>0</v>
      </c>
      <c r="O228" s="64">
        <v>0</v>
      </c>
      <c r="P228" s="64">
        <v>0</v>
      </c>
      <c r="Q228" s="64">
        <v>0</v>
      </c>
      <c r="R228" s="64">
        <v>0</v>
      </c>
      <c r="S228" s="64">
        <v>0</v>
      </c>
      <c r="T228" s="64">
        <v>0</v>
      </c>
      <c r="U228" s="64">
        <v>0</v>
      </c>
      <c r="V228" s="64">
        <v>0</v>
      </c>
      <c r="W228" s="64">
        <v>0</v>
      </c>
      <c r="X228" s="64">
        <v>0</v>
      </c>
      <c r="Y228" s="64">
        <v>0</v>
      </c>
      <c r="Z228" s="64">
        <v>0</v>
      </c>
      <c r="AA228" s="64">
        <v>1</v>
      </c>
      <c r="AB228" s="64">
        <v>1</v>
      </c>
      <c r="AC228" s="64">
        <v>0</v>
      </c>
      <c r="AD228" s="64">
        <v>0</v>
      </c>
      <c r="AE228" s="64">
        <v>0</v>
      </c>
      <c r="AF228" s="64">
        <v>0</v>
      </c>
      <c r="AG228" s="64">
        <v>0</v>
      </c>
      <c r="AH228" s="64">
        <v>0</v>
      </c>
      <c r="AI228" s="64">
        <f>IF($H228=Table5[[#Headers],[Industrial Bio waste Boiler]],1,0)</f>
        <v>0</v>
      </c>
      <c r="AJ228" s="64">
        <f>IF($H228=Table5[[#Headers],[Industrial Bio waste CHP]],1,0)</f>
        <v>0</v>
      </c>
      <c r="AK228" s="64">
        <f>IF($H228=Table5[[#Headers],[Industrial Bio waste Furnace]],1,0)</f>
        <v>0</v>
      </c>
      <c r="AL228" s="64">
        <f>IF($H228=Table5[[#Headers],[Industrial Bio waste Cement/Lime Kiln]],1,0)</f>
        <v>0</v>
      </c>
      <c r="AM228" s="64">
        <f>IF($H228=Table5[[#Headers],[Industrial Bio waste Dryer]],1,0)</f>
        <v>1</v>
      </c>
      <c r="AN228" s="64">
        <f>IF($H228=Table5[[#Headers],[Industrial Bio waste Other Kiln]],1,0)</f>
        <v>0</v>
      </c>
      <c r="AO228" s="64">
        <f>IF($H228=Table5[[#Headers],[Industrial Bio waste Oven]],1,0)</f>
        <v>0</v>
      </c>
      <c r="AP228" s="64">
        <f>IF($H228=Table5[[#Headers],[Industrial Non-bio waste Boiler]],1,0)</f>
        <v>0</v>
      </c>
      <c r="AQ228" s="64">
        <f>IF($H228=Table5[[#Headers],[Industrial Non-bio waste CHP]],1,0)</f>
        <v>0</v>
      </c>
      <c r="AR228" s="64">
        <f>IF($H228=Table5[[#Headers],[Industrial Non-bio waste Furnace]],1,0)</f>
        <v>0</v>
      </c>
      <c r="AS228" s="64">
        <f>IF($H228=Table5[[#Headers],[Industrial Non-bio waste Cement/Lime Kiln]],1,0)</f>
        <v>0</v>
      </c>
      <c r="AT228" s="64">
        <f>IF($H228=Table5[[#Headers],[Industrial Non-bio waste Dryer]],1,0)</f>
        <v>0</v>
      </c>
      <c r="AU228" s="64">
        <f>IF($H228=Table5[[#Headers],[Industrial Non-bio waste Other Kiln]],1,0)</f>
        <v>0</v>
      </c>
      <c r="AV228" s="64">
        <f>IF($H228=Table5[[#Headers],[Industrial Non-bio waste Oven]],1,0)</f>
        <v>0</v>
      </c>
      <c r="AW228" s="64">
        <f>IF($H228=Table5[[#Headers],[Industrial Bio fuel Boiler]],1,0)</f>
        <v>0</v>
      </c>
      <c r="AX228" s="64">
        <f>IF($H228=Table5[[#Headers],[Industrial Bio fuel CHP]],1,0)</f>
        <v>0</v>
      </c>
      <c r="AY228" s="64">
        <f>IF($H228=Table5[[#Headers],[Industrial Bio fuel Furnace]],1,0)</f>
        <v>0</v>
      </c>
      <c r="AZ228" s="64">
        <f>IF($H228=Table5[[#Headers],[Industrial Bio fuel Cement/Lime Kiln]],1,0)</f>
        <v>0</v>
      </c>
      <c r="BA228" s="64">
        <f>IF($H228=Table5[[#Headers],[Industrial Bio fuel Dryer]],1,0)</f>
        <v>0</v>
      </c>
      <c r="BB228" s="64">
        <f>IF($H228=Table5[[#Headers],[Industrial Bio fuel Other Kiln]],1,0)</f>
        <v>0</v>
      </c>
      <c r="BC228" s="64">
        <f>IF($H228=Table5[[#Headers],[Industrial Bio fuel Oven]],1,0)</f>
        <v>0</v>
      </c>
      <c r="BD228" s="64">
        <f>IF($H228=Table5[[#Headers],[Industrial Solid Fuels Boiler]],1,0)</f>
        <v>0</v>
      </c>
      <c r="BE228" s="64">
        <f>IF($H228=Table5[[#Headers],[Industrial Solid Fuels CHP]],1,0)</f>
        <v>0</v>
      </c>
      <c r="BF228" s="64">
        <f>IF($H228=Table5[[#Headers],[Industrial Solid Fuels Furnace]],1,0)</f>
        <v>0</v>
      </c>
      <c r="BG228" s="64">
        <f>IF($H228=Table5[[#Headers],[Industrial Solid Fuels Cement/Lime Kiln]],1,0)</f>
        <v>0</v>
      </c>
      <c r="BH228" s="64">
        <f>IF($H228=Table5[[#Headers],[Industrial Solid Fuels Dryer]],1,0)</f>
        <v>0</v>
      </c>
      <c r="BI228" s="64">
        <f>IF($H228=Table5[[#Headers],[Industrial Solid Fuels Other Kiln]],1,0)</f>
        <v>0</v>
      </c>
      <c r="BJ228" s="64">
        <f>IF($H228=Table5[[#Headers],[Industrial Solid Fuels Oven]],1,0)</f>
        <v>0</v>
      </c>
      <c r="BK228" s="64">
        <f>IF($H228=Table5[[#Headers],[Industrial Oil Boiler]],1,0)</f>
        <v>0</v>
      </c>
      <c r="BL228" s="64">
        <f>IF($H228=Table5[[#Headers],[Industrial Oil CHP]],1,0)</f>
        <v>0</v>
      </c>
      <c r="BM228" s="64">
        <f>IF($H228=Table5[[#Headers],[Industrial Oil Furnace]],1,0)</f>
        <v>0</v>
      </c>
      <c r="BN228" s="64">
        <f>IF($H228=Table5[[#Headers],[Industrial Oil Cement/Lime Kiln]],1,0)</f>
        <v>0</v>
      </c>
      <c r="BO228" s="64">
        <f>IF($H228=Table5[[#Headers],[Industrial Oil Dryer]],1,0)</f>
        <v>0</v>
      </c>
      <c r="BP228" s="64">
        <f>IF($H228=Table5[[#Headers],[Industrial Oil Other Kiln]],1,0)</f>
        <v>0</v>
      </c>
      <c r="BQ228" s="64">
        <f>IF($H228=Table5[[#Headers],[Industrial Oil Oven]],1,0)</f>
        <v>0</v>
      </c>
      <c r="BR228" s="64">
        <f>IF($H228=Table5[[#Headers],[Industrial Gas Boiler]],1,0)</f>
        <v>0</v>
      </c>
      <c r="BS228" s="64">
        <f>IF($H228=Table5[[#Headers],[Industrial Gas CHP]],1,0)</f>
        <v>0</v>
      </c>
      <c r="BT228" s="64">
        <f>IF($H228=Table5[[#Headers],[Industrial Gas Furnace]],1,0)</f>
        <v>0</v>
      </c>
      <c r="BU228" s="64">
        <f>IF($H228=Table5[[#Headers],[Industrial Gas Cement/Lime Kiln]],1,0)</f>
        <v>0</v>
      </c>
      <c r="BV228" s="64">
        <f>IF($H228=Table5[[#Headers],[Industrial Gas Dryer]],1,0)</f>
        <v>0</v>
      </c>
      <c r="BW228" s="64">
        <f>IF($H228=Table5[[#Headers],[Industrial Gas Other Kiln]],1,0)</f>
        <v>0</v>
      </c>
      <c r="BX228" s="64">
        <f>IF($H228=Table5[[#Headers],[Industrial Gas Oven]],1,0)</f>
        <v>0</v>
      </c>
      <c r="BZ228" s="39"/>
    </row>
    <row r="229" spans="2:78" x14ac:dyDescent="0.25">
      <c r="B229">
        <v>505</v>
      </c>
      <c r="C229" t="s">
        <v>453</v>
      </c>
      <c r="D229" t="s">
        <v>590</v>
      </c>
      <c r="E229" t="s">
        <v>592</v>
      </c>
      <c r="H229" t="s">
        <v>493</v>
      </c>
      <c r="I229" t="s">
        <v>454</v>
      </c>
      <c r="J229" s="64">
        <v>0</v>
      </c>
      <c r="K229" s="64">
        <v>0</v>
      </c>
      <c r="L229" s="64">
        <v>0</v>
      </c>
      <c r="M229" s="64">
        <v>1</v>
      </c>
      <c r="N229" s="64">
        <v>1</v>
      </c>
      <c r="O229" s="64">
        <v>0</v>
      </c>
      <c r="P229" s="64">
        <v>0</v>
      </c>
      <c r="Q229" s="64">
        <v>0</v>
      </c>
      <c r="R229" s="64">
        <v>0</v>
      </c>
      <c r="S229" s="64">
        <v>0</v>
      </c>
      <c r="T229" s="64">
        <v>0</v>
      </c>
      <c r="U229" s="64">
        <v>0</v>
      </c>
      <c r="V229" s="64">
        <v>0</v>
      </c>
      <c r="W229" s="64">
        <v>0</v>
      </c>
      <c r="X229" s="64">
        <v>0</v>
      </c>
      <c r="Y229" s="64">
        <v>0</v>
      </c>
      <c r="Z229" s="64">
        <v>0</v>
      </c>
      <c r="AA229" s="64">
        <v>0</v>
      </c>
      <c r="AB229" s="64">
        <v>0</v>
      </c>
      <c r="AC229" s="64">
        <v>0</v>
      </c>
      <c r="AD229" s="64">
        <v>0</v>
      </c>
      <c r="AE229" s="64">
        <v>0</v>
      </c>
      <c r="AF229" s="64">
        <v>0</v>
      </c>
      <c r="AG229" s="64">
        <v>0</v>
      </c>
      <c r="AH229" s="64">
        <v>0</v>
      </c>
      <c r="AI229" s="64">
        <f>IF($H229=Table5[[#Headers],[Industrial Bio waste Boiler]],1,0)</f>
        <v>0</v>
      </c>
      <c r="AJ229" s="64">
        <f>IF($H229=Table5[[#Headers],[Industrial Bio waste CHP]],1,0)</f>
        <v>0</v>
      </c>
      <c r="AK229" s="64">
        <f>IF($H229=Table5[[#Headers],[Industrial Bio waste Furnace]],1,0)</f>
        <v>0</v>
      </c>
      <c r="AL229" s="64">
        <f>IF($H229=Table5[[#Headers],[Industrial Bio waste Cement/Lime Kiln]],1,0)</f>
        <v>0</v>
      </c>
      <c r="AM229" s="64">
        <f>IF($H229=Table5[[#Headers],[Industrial Bio waste Dryer]],1,0)</f>
        <v>0</v>
      </c>
      <c r="AN229" s="64">
        <f>IF($H229=Table5[[#Headers],[Industrial Bio waste Other Kiln]],1,0)</f>
        <v>1</v>
      </c>
      <c r="AO229" s="64">
        <f>IF($H229=Table5[[#Headers],[Industrial Bio waste Oven]],1,0)</f>
        <v>0</v>
      </c>
      <c r="AP229" s="64">
        <f>IF($H229=Table5[[#Headers],[Industrial Non-bio waste Boiler]],1,0)</f>
        <v>0</v>
      </c>
      <c r="AQ229" s="64">
        <f>IF($H229=Table5[[#Headers],[Industrial Non-bio waste CHP]],1,0)</f>
        <v>0</v>
      </c>
      <c r="AR229" s="64">
        <f>IF($H229=Table5[[#Headers],[Industrial Non-bio waste Furnace]],1,0)</f>
        <v>0</v>
      </c>
      <c r="AS229" s="64">
        <f>IF($H229=Table5[[#Headers],[Industrial Non-bio waste Cement/Lime Kiln]],1,0)</f>
        <v>0</v>
      </c>
      <c r="AT229" s="64">
        <f>IF($H229=Table5[[#Headers],[Industrial Non-bio waste Dryer]],1,0)</f>
        <v>0</v>
      </c>
      <c r="AU229" s="64">
        <f>IF($H229=Table5[[#Headers],[Industrial Non-bio waste Other Kiln]],1,0)</f>
        <v>0</v>
      </c>
      <c r="AV229" s="64">
        <f>IF($H229=Table5[[#Headers],[Industrial Non-bio waste Oven]],1,0)</f>
        <v>0</v>
      </c>
      <c r="AW229" s="64">
        <f>IF($H229=Table5[[#Headers],[Industrial Bio fuel Boiler]],1,0)</f>
        <v>0</v>
      </c>
      <c r="AX229" s="64">
        <f>IF($H229=Table5[[#Headers],[Industrial Bio fuel CHP]],1,0)</f>
        <v>0</v>
      </c>
      <c r="AY229" s="64">
        <f>IF($H229=Table5[[#Headers],[Industrial Bio fuel Furnace]],1,0)</f>
        <v>0</v>
      </c>
      <c r="AZ229" s="64">
        <f>IF($H229=Table5[[#Headers],[Industrial Bio fuel Cement/Lime Kiln]],1,0)</f>
        <v>0</v>
      </c>
      <c r="BA229" s="64">
        <f>IF($H229=Table5[[#Headers],[Industrial Bio fuel Dryer]],1,0)</f>
        <v>0</v>
      </c>
      <c r="BB229" s="64">
        <f>IF($H229=Table5[[#Headers],[Industrial Bio fuel Other Kiln]],1,0)</f>
        <v>0</v>
      </c>
      <c r="BC229" s="64">
        <f>IF($H229=Table5[[#Headers],[Industrial Bio fuel Oven]],1,0)</f>
        <v>0</v>
      </c>
      <c r="BD229" s="64">
        <f>IF($H229=Table5[[#Headers],[Industrial Solid Fuels Boiler]],1,0)</f>
        <v>0</v>
      </c>
      <c r="BE229" s="64">
        <f>IF($H229=Table5[[#Headers],[Industrial Solid Fuels CHP]],1,0)</f>
        <v>0</v>
      </c>
      <c r="BF229" s="64">
        <f>IF($H229=Table5[[#Headers],[Industrial Solid Fuels Furnace]],1,0)</f>
        <v>0</v>
      </c>
      <c r="BG229" s="64">
        <f>IF($H229=Table5[[#Headers],[Industrial Solid Fuels Cement/Lime Kiln]],1,0)</f>
        <v>0</v>
      </c>
      <c r="BH229" s="64">
        <f>IF($H229=Table5[[#Headers],[Industrial Solid Fuels Dryer]],1,0)</f>
        <v>0</v>
      </c>
      <c r="BI229" s="64">
        <f>IF($H229=Table5[[#Headers],[Industrial Solid Fuels Other Kiln]],1,0)</f>
        <v>0</v>
      </c>
      <c r="BJ229" s="64">
        <f>IF($H229=Table5[[#Headers],[Industrial Solid Fuels Oven]],1,0)</f>
        <v>0</v>
      </c>
      <c r="BK229" s="64">
        <f>IF($H229=Table5[[#Headers],[Industrial Oil Boiler]],1,0)</f>
        <v>0</v>
      </c>
      <c r="BL229" s="64">
        <f>IF($H229=Table5[[#Headers],[Industrial Oil CHP]],1,0)</f>
        <v>0</v>
      </c>
      <c r="BM229" s="64">
        <f>IF($H229=Table5[[#Headers],[Industrial Oil Furnace]],1,0)</f>
        <v>0</v>
      </c>
      <c r="BN229" s="64">
        <f>IF($H229=Table5[[#Headers],[Industrial Oil Cement/Lime Kiln]],1,0)</f>
        <v>0</v>
      </c>
      <c r="BO229" s="64">
        <f>IF($H229=Table5[[#Headers],[Industrial Oil Dryer]],1,0)</f>
        <v>0</v>
      </c>
      <c r="BP229" s="64">
        <f>IF($H229=Table5[[#Headers],[Industrial Oil Other Kiln]],1,0)</f>
        <v>0</v>
      </c>
      <c r="BQ229" s="64">
        <f>IF($H229=Table5[[#Headers],[Industrial Oil Oven]],1,0)</f>
        <v>0</v>
      </c>
      <c r="BR229" s="64">
        <f>IF($H229=Table5[[#Headers],[Industrial Gas Boiler]],1,0)</f>
        <v>0</v>
      </c>
      <c r="BS229" s="64">
        <f>IF($H229=Table5[[#Headers],[Industrial Gas CHP]],1,0)</f>
        <v>0</v>
      </c>
      <c r="BT229" s="64">
        <f>IF($H229=Table5[[#Headers],[Industrial Gas Furnace]],1,0)</f>
        <v>0</v>
      </c>
      <c r="BU229" s="64">
        <f>IF($H229=Table5[[#Headers],[Industrial Gas Cement/Lime Kiln]],1,0)</f>
        <v>0</v>
      </c>
      <c r="BV229" s="64">
        <f>IF($H229=Table5[[#Headers],[Industrial Gas Dryer]],1,0)</f>
        <v>0</v>
      </c>
      <c r="BW229" s="64">
        <f>IF($H229=Table5[[#Headers],[Industrial Gas Other Kiln]],1,0)</f>
        <v>0</v>
      </c>
      <c r="BX229" s="64">
        <f>IF($H229=Table5[[#Headers],[Industrial Gas Oven]],1,0)</f>
        <v>0</v>
      </c>
      <c r="BZ229" s="39"/>
    </row>
    <row r="230" spans="2:78" x14ac:dyDescent="0.25">
      <c r="B230">
        <v>506</v>
      </c>
      <c r="C230" t="s">
        <v>453</v>
      </c>
      <c r="D230" t="s">
        <v>590</v>
      </c>
      <c r="E230" t="s">
        <v>592</v>
      </c>
      <c r="H230" t="s">
        <v>478</v>
      </c>
      <c r="I230" t="s">
        <v>454</v>
      </c>
      <c r="J230" s="64">
        <v>0</v>
      </c>
      <c r="K230" s="64">
        <v>0</v>
      </c>
      <c r="L230" s="64">
        <v>0</v>
      </c>
      <c r="M230" s="64">
        <v>0</v>
      </c>
      <c r="N230" s="64">
        <v>0</v>
      </c>
      <c r="O230" s="64">
        <v>1</v>
      </c>
      <c r="P230" s="64">
        <v>1</v>
      </c>
      <c r="Q230" s="64">
        <v>1</v>
      </c>
      <c r="R230" s="64">
        <v>0.4</v>
      </c>
      <c r="S230" s="64">
        <v>0.125</v>
      </c>
      <c r="T230" s="64">
        <v>0</v>
      </c>
      <c r="U230" s="64">
        <v>0</v>
      </c>
      <c r="V230" s="64">
        <v>0</v>
      </c>
      <c r="W230" s="64">
        <v>0</v>
      </c>
      <c r="X230" s="64">
        <v>0</v>
      </c>
      <c r="Y230" s="64">
        <v>0</v>
      </c>
      <c r="Z230" s="64">
        <v>0</v>
      </c>
      <c r="AA230" s="64">
        <v>0</v>
      </c>
      <c r="AB230" s="64">
        <v>0</v>
      </c>
      <c r="AC230" s="64">
        <v>0</v>
      </c>
      <c r="AD230" s="64">
        <v>0</v>
      </c>
      <c r="AE230" s="64">
        <v>0</v>
      </c>
      <c r="AF230" s="64">
        <v>0</v>
      </c>
      <c r="AG230" s="64">
        <v>0</v>
      </c>
      <c r="AH230" s="64">
        <v>0</v>
      </c>
      <c r="AI230" s="64">
        <f>IF($H230=Table5[[#Headers],[Industrial Bio waste Boiler]],1,0)</f>
        <v>1</v>
      </c>
      <c r="AJ230" s="64">
        <f>IF($H230=Table5[[#Headers],[Industrial Bio waste CHP]],1,0)</f>
        <v>0</v>
      </c>
      <c r="AK230" s="64">
        <f>IF($H230=Table5[[#Headers],[Industrial Bio waste Furnace]],1,0)</f>
        <v>0</v>
      </c>
      <c r="AL230" s="64">
        <f>IF($H230=Table5[[#Headers],[Industrial Bio waste Cement/Lime Kiln]],1,0)</f>
        <v>0</v>
      </c>
      <c r="AM230" s="64">
        <f>IF($H230=Table5[[#Headers],[Industrial Bio waste Dryer]],1,0)</f>
        <v>0</v>
      </c>
      <c r="AN230" s="64">
        <f>IF($H230=Table5[[#Headers],[Industrial Bio waste Other Kiln]],1,0)</f>
        <v>0</v>
      </c>
      <c r="AO230" s="64">
        <f>IF($H230=Table5[[#Headers],[Industrial Bio waste Oven]],1,0)</f>
        <v>0</v>
      </c>
      <c r="AP230" s="64">
        <f>IF($H230=Table5[[#Headers],[Industrial Non-bio waste Boiler]],1,0)</f>
        <v>0</v>
      </c>
      <c r="AQ230" s="64">
        <f>IF($H230=Table5[[#Headers],[Industrial Non-bio waste CHP]],1,0)</f>
        <v>0</v>
      </c>
      <c r="AR230" s="64">
        <f>IF($H230=Table5[[#Headers],[Industrial Non-bio waste Furnace]],1,0)</f>
        <v>0</v>
      </c>
      <c r="AS230" s="64">
        <f>IF($H230=Table5[[#Headers],[Industrial Non-bio waste Cement/Lime Kiln]],1,0)</f>
        <v>0</v>
      </c>
      <c r="AT230" s="64">
        <f>IF($H230=Table5[[#Headers],[Industrial Non-bio waste Dryer]],1,0)</f>
        <v>0</v>
      </c>
      <c r="AU230" s="64">
        <f>IF($H230=Table5[[#Headers],[Industrial Non-bio waste Other Kiln]],1,0)</f>
        <v>0</v>
      </c>
      <c r="AV230" s="64">
        <f>IF($H230=Table5[[#Headers],[Industrial Non-bio waste Oven]],1,0)</f>
        <v>0</v>
      </c>
      <c r="AW230" s="64">
        <f>IF($H230=Table5[[#Headers],[Industrial Bio fuel Boiler]],1,0)</f>
        <v>0</v>
      </c>
      <c r="AX230" s="64">
        <f>IF($H230=Table5[[#Headers],[Industrial Bio fuel CHP]],1,0)</f>
        <v>0</v>
      </c>
      <c r="AY230" s="64">
        <f>IF($H230=Table5[[#Headers],[Industrial Bio fuel Furnace]],1,0)</f>
        <v>0</v>
      </c>
      <c r="AZ230" s="64">
        <f>IF($H230=Table5[[#Headers],[Industrial Bio fuel Cement/Lime Kiln]],1,0)</f>
        <v>0</v>
      </c>
      <c r="BA230" s="64">
        <f>IF($H230=Table5[[#Headers],[Industrial Bio fuel Dryer]],1,0)</f>
        <v>0</v>
      </c>
      <c r="BB230" s="64">
        <f>IF($H230=Table5[[#Headers],[Industrial Bio fuel Other Kiln]],1,0)</f>
        <v>0</v>
      </c>
      <c r="BC230" s="64">
        <f>IF($H230=Table5[[#Headers],[Industrial Bio fuel Oven]],1,0)</f>
        <v>0</v>
      </c>
      <c r="BD230" s="64">
        <f>IF($H230=Table5[[#Headers],[Industrial Solid Fuels Boiler]],1,0)</f>
        <v>0</v>
      </c>
      <c r="BE230" s="64">
        <f>IF($H230=Table5[[#Headers],[Industrial Solid Fuels CHP]],1,0)</f>
        <v>0</v>
      </c>
      <c r="BF230" s="64">
        <f>IF($H230=Table5[[#Headers],[Industrial Solid Fuels Furnace]],1,0)</f>
        <v>0</v>
      </c>
      <c r="BG230" s="64">
        <f>IF($H230=Table5[[#Headers],[Industrial Solid Fuels Cement/Lime Kiln]],1,0)</f>
        <v>0</v>
      </c>
      <c r="BH230" s="64">
        <f>IF($H230=Table5[[#Headers],[Industrial Solid Fuels Dryer]],1,0)</f>
        <v>0</v>
      </c>
      <c r="BI230" s="64">
        <f>IF($H230=Table5[[#Headers],[Industrial Solid Fuels Other Kiln]],1,0)</f>
        <v>0</v>
      </c>
      <c r="BJ230" s="64">
        <f>IF($H230=Table5[[#Headers],[Industrial Solid Fuels Oven]],1,0)</f>
        <v>0</v>
      </c>
      <c r="BK230" s="64">
        <f>IF($H230=Table5[[#Headers],[Industrial Oil Boiler]],1,0)</f>
        <v>0</v>
      </c>
      <c r="BL230" s="64">
        <f>IF($H230=Table5[[#Headers],[Industrial Oil CHP]],1,0)</f>
        <v>0</v>
      </c>
      <c r="BM230" s="64">
        <f>IF($H230=Table5[[#Headers],[Industrial Oil Furnace]],1,0)</f>
        <v>0</v>
      </c>
      <c r="BN230" s="64">
        <f>IF($H230=Table5[[#Headers],[Industrial Oil Cement/Lime Kiln]],1,0)</f>
        <v>0</v>
      </c>
      <c r="BO230" s="64">
        <f>IF($H230=Table5[[#Headers],[Industrial Oil Dryer]],1,0)</f>
        <v>0</v>
      </c>
      <c r="BP230" s="64">
        <f>IF($H230=Table5[[#Headers],[Industrial Oil Other Kiln]],1,0)</f>
        <v>0</v>
      </c>
      <c r="BQ230" s="64">
        <f>IF($H230=Table5[[#Headers],[Industrial Oil Oven]],1,0)</f>
        <v>0</v>
      </c>
      <c r="BR230" s="64">
        <f>IF($H230=Table5[[#Headers],[Industrial Gas Boiler]],1,0)</f>
        <v>0</v>
      </c>
      <c r="BS230" s="64">
        <f>IF($H230=Table5[[#Headers],[Industrial Gas CHP]],1,0)</f>
        <v>0</v>
      </c>
      <c r="BT230" s="64">
        <f>IF($H230=Table5[[#Headers],[Industrial Gas Furnace]],1,0)</f>
        <v>0</v>
      </c>
      <c r="BU230" s="64">
        <f>IF($H230=Table5[[#Headers],[Industrial Gas Cement/Lime Kiln]],1,0)</f>
        <v>0</v>
      </c>
      <c r="BV230" s="64">
        <f>IF($H230=Table5[[#Headers],[Industrial Gas Dryer]],1,0)</f>
        <v>0</v>
      </c>
      <c r="BW230" s="64">
        <f>IF($H230=Table5[[#Headers],[Industrial Gas Other Kiln]],1,0)</f>
        <v>0</v>
      </c>
      <c r="BX230" s="64">
        <f>IF($H230=Table5[[#Headers],[Industrial Gas Oven]],1,0)</f>
        <v>0</v>
      </c>
      <c r="BZ230" s="39"/>
    </row>
    <row r="231" spans="2:78" x14ac:dyDescent="0.25">
      <c r="B231">
        <v>507</v>
      </c>
      <c r="C231" t="s">
        <v>453</v>
      </c>
      <c r="D231" t="s">
        <v>590</v>
      </c>
      <c r="E231" t="s">
        <v>592</v>
      </c>
      <c r="H231" t="s">
        <v>485</v>
      </c>
      <c r="I231" t="s">
        <v>454</v>
      </c>
      <c r="J231" s="64">
        <v>0</v>
      </c>
      <c r="K231" s="64">
        <v>0</v>
      </c>
      <c r="L231" s="64">
        <v>0</v>
      </c>
      <c r="M231" s="64">
        <v>0</v>
      </c>
      <c r="N231" s="64">
        <v>0</v>
      </c>
      <c r="O231" s="64">
        <v>0</v>
      </c>
      <c r="P231" s="64">
        <v>0</v>
      </c>
      <c r="Q231" s="64">
        <v>0</v>
      </c>
      <c r="R231" s="64">
        <v>0</v>
      </c>
      <c r="S231" s="64">
        <v>0</v>
      </c>
      <c r="T231" s="64">
        <v>1</v>
      </c>
      <c r="U231" s="64">
        <v>1</v>
      </c>
      <c r="V231" s="64">
        <v>1</v>
      </c>
      <c r="W231" s="64">
        <v>0</v>
      </c>
      <c r="X231" s="64">
        <v>0</v>
      </c>
      <c r="Y231" s="64">
        <v>0</v>
      </c>
      <c r="Z231" s="64">
        <v>0</v>
      </c>
      <c r="AA231" s="64">
        <v>0</v>
      </c>
      <c r="AB231" s="64">
        <v>0</v>
      </c>
      <c r="AC231" s="64">
        <v>0</v>
      </c>
      <c r="AD231" s="64">
        <v>0</v>
      </c>
      <c r="AE231" s="64">
        <v>0</v>
      </c>
      <c r="AF231" s="64">
        <v>0</v>
      </c>
      <c r="AG231" s="64">
        <v>0</v>
      </c>
      <c r="AH231" s="64">
        <v>0</v>
      </c>
      <c r="AI231" s="64">
        <f>IF($H231=Table5[[#Headers],[Industrial Bio waste Boiler]],1,0)</f>
        <v>0</v>
      </c>
      <c r="AJ231" s="64">
        <f>IF($H231=Table5[[#Headers],[Industrial Bio waste CHP]],1,0)</f>
        <v>1</v>
      </c>
      <c r="AK231" s="64">
        <f>IF($H231=Table5[[#Headers],[Industrial Bio waste Furnace]],1,0)</f>
        <v>0</v>
      </c>
      <c r="AL231" s="64">
        <f>IF($H231=Table5[[#Headers],[Industrial Bio waste Cement/Lime Kiln]],1,0)</f>
        <v>0</v>
      </c>
      <c r="AM231" s="64">
        <f>IF($H231=Table5[[#Headers],[Industrial Bio waste Dryer]],1,0)</f>
        <v>0</v>
      </c>
      <c r="AN231" s="64">
        <f>IF($H231=Table5[[#Headers],[Industrial Bio waste Other Kiln]],1,0)</f>
        <v>0</v>
      </c>
      <c r="AO231" s="64">
        <f>IF($H231=Table5[[#Headers],[Industrial Bio waste Oven]],1,0)</f>
        <v>0</v>
      </c>
      <c r="AP231" s="64">
        <f>IF($H231=Table5[[#Headers],[Industrial Non-bio waste Boiler]],1,0)</f>
        <v>0</v>
      </c>
      <c r="AQ231" s="64">
        <f>IF($H231=Table5[[#Headers],[Industrial Non-bio waste CHP]],1,0)</f>
        <v>0</v>
      </c>
      <c r="AR231" s="64">
        <f>IF($H231=Table5[[#Headers],[Industrial Non-bio waste Furnace]],1,0)</f>
        <v>0</v>
      </c>
      <c r="AS231" s="64">
        <f>IF($H231=Table5[[#Headers],[Industrial Non-bio waste Cement/Lime Kiln]],1,0)</f>
        <v>0</v>
      </c>
      <c r="AT231" s="64">
        <f>IF($H231=Table5[[#Headers],[Industrial Non-bio waste Dryer]],1,0)</f>
        <v>0</v>
      </c>
      <c r="AU231" s="64">
        <f>IF($H231=Table5[[#Headers],[Industrial Non-bio waste Other Kiln]],1,0)</f>
        <v>0</v>
      </c>
      <c r="AV231" s="64">
        <f>IF($H231=Table5[[#Headers],[Industrial Non-bio waste Oven]],1,0)</f>
        <v>0</v>
      </c>
      <c r="AW231" s="64">
        <f>IF($H231=Table5[[#Headers],[Industrial Bio fuel Boiler]],1,0)</f>
        <v>0</v>
      </c>
      <c r="AX231" s="64">
        <f>IF($H231=Table5[[#Headers],[Industrial Bio fuel CHP]],1,0)</f>
        <v>0</v>
      </c>
      <c r="AY231" s="64">
        <f>IF($H231=Table5[[#Headers],[Industrial Bio fuel Furnace]],1,0)</f>
        <v>0</v>
      </c>
      <c r="AZ231" s="64">
        <f>IF($H231=Table5[[#Headers],[Industrial Bio fuel Cement/Lime Kiln]],1,0)</f>
        <v>0</v>
      </c>
      <c r="BA231" s="64">
        <f>IF($H231=Table5[[#Headers],[Industrial Bio fuel Dryer]],1,0)</f>
        <v>0</v>
      </c>
      <c r="BB231" s="64">
        <f>IF($H231=Table5[[#Headers],[Industrial Bio fuel Other Kiln]],1,0)</f>
        <v>0</v>
      </c>
      <c r="BC231" s="64">
        <f>IF($H231=Table5[[#Headers],[Industrial Bio fuel Oven]],1,0)</f>
        <v>0</v>
      </c>
      <c r="BD231" s="64">
        <f>IF($H231=Table5[[#Headers],[Industrial Solid Fuels Boiler]],1,0)</f>
        <v>0</v>
      </c>
      <c r="BE231" s="64">
        <f>IF($H231=Table5[[#Headers],[Industrial Solid Fuels CHP]],1,0)</f>
        <v>0</v>
      </c>
      <c r="BF231" s="64">
        <f>IF($H231=Table5[[#Headers],[Industrial Solid Fuels Furnace]],1,0)</f>
        <v>0</v>
      </c>
      <c r="BG231" s="64">
        <f>IF($H231=Table5[[#Headers],[Industrial Solid Fuels Cement/Lime Kiln]],1,0)</f>
        <v>0</v>
      </c>
      <c r="BH231" s="64">
        <f>IF($H231=Table5[[#Headers],[Industrial Solid Fuels Dryer]],1,0)</f>
        <v>0</v>
      </c>
      <c r="BI231" s="64">
        <f>IF($H231=Table5[[#Headers],[Industrial Solid Fuels Other Kiln]],1,0)</f>
        <v>0</v>
      </c>
      <c r="BJ231" s="64">
        <f>IF($H231=Table5[[#Headers],[Industrial Solid Fuels Oven]],1,0)</f>
        <v>0</v>
      </c>
      <c r="BK231" s="64">
        <f>IF($H231=Table5[[#Headers],[Industrial Oil Boiler]],1,0)</f>
        <v>0</v>
      </c>
      <c r="BL231" s="64">
        <f>IF($H231=Table5[[#Headers],[Industrial Oil CHP]],1,0)</f>
        <v>0</v>
      </c>
      <c r="BM231" s="64">
        <f>IF($H231=Table5[[#Headers],[Industrial Oil Furnace]],1,0)</f>
        <v>0</v>
      </c>
      <c r="BN231" s="64">
        <f>IF($H231=Table5[[#Headers],[Industrial Oil Cement/Lime Kiln]],1,0)</f>
        <v>0</v>
      </c>
      <c r="BO231" s="64">
        <f>IF($H231=Table5[[#Headers],[Industrial Oil Dryer]],1,0)</f>
        <v>0</v>
      </c>
      <c r="BP231" s="64">
        <f>IF($H231=Table5[[#Headers],[Industrial Oil Other Kiln]],1,0)</f>
        <v>0</v>
      </c>
      <c r="BQ231" s="64">
        <f>IF($H231=Table5[[#Headers],[Industrial Oil Oven]],1,0)</f>
        <v>0</v>
      </c>
      <c r="BR231" s="64">
        <f>IF($H231=Table5[[#Headers],[Industrial Gas Boiler]],1,0)</f>
        <v>0</v>
      </c>
      <c r="BS231" s="64">
        <f>IF($H231=Table5[[#Headers],[Industrial Gas CHP]],1,0)</f>
        <v>0</v>
      </c>
      <c r="BT231" s="64">
        <f>IF($H231=Table5[[#Headers],[Industrial Gas Furnace]],1,0)</f>
        <v>0</v>
      </c>
      <c r="BU231" s="64">
        <f>IF($H231=Table5[[#Headers],[Industrial Gas Cement/Lime Kiln]],1,0)</f>
        <v>0</v>
      </c>
      <c r="BV231" s="64">
        <f>IF($H231=Table5[[#Headers],[Industrial Gas Dryer]],1,0)</f>
        <v>0</v>
      </c>
      <c r="BW231" s="64">
        <f>IF($H231=Table5[[#Headers],[Industrial Gas Other Kiln]],1,0)</f>
        <v>0</v>
      </c>
      <c r="BX231" s="64">
        <f>IF($H231=Table5[[#Headers],[Industrial Gas Oven]],1,0)</f>
        <v>0</v>
      </c>
      <c r="BZ231" s="39"/>
    </row>
    <row r="232" spans="2:78" x14ac:dyDescent="0.25">
      <c r="B232">
        <v>508</v>
      </c>
      <c r="C232" t="s">
        <v>453</v>
      </c>
      <c r="D232" t="s">
        <v>590</v>
      </c>
      <c r="E232" t="s">
        <v>592</v>
      </c>
      <c r="H232" t="s">
        <v>496</v>
      </c>
      <c r="I232" t="s">
        <v>454</v>
      </c>
      <c r="J232" s="64">
        <v>0</v>
      </c>
      <c r="K232" s="64">
        <v>0</v>
      </c>
      <c r="L232" s="64">
        <v>0</v>
      </c>
      <c r="M232" s="64">
        <v>0</v>
      </c>
      <c r="N232" s="64">
        <v>0</v>
      </c>
      <c r="O232" s="64">
        <v>0</v>
      </c>
      <c r="P232" s="64">
        <v>0</v>
      </c>
      <c r="Q232" s="64">
        <v>0</v>
      </c>
      <c r="R232" s="64">
        <v>0</v>
      </c>
      <c r="S232" s="64">
        <v>0</v>
      </c>
      <c r="T232" s="64">
        <v>0</v>
      </c>
      <c r="U232" s="64">
        <v>0</v>
      </c>
      <c r="V232" s="64">
        <v>0</v>
      </c>
      <c r="W232" s="64">
        <v>1</v>
      </c>
      <c r="X232" s="64">
        <v>1</v>
      </c>
      <c r="Y232" s="64">
        <v>0</v>
      </c>
      <c r="Z232" s="64">
        <v>0</v>
      </c>
      <c r="AA232" s="64">
        <v>0</v>
      </c>
      <c r="AB232" s="64">
        <v>0</v>
      </c>
      <c r="AC232" s="64">
        <v>0</v>
      </c>
      <c r="AD232" s="64">
        <v>0</v>
      </c>
      <c r="AE232" s="64">
        <v>0</v>
      </c>
      <c r="AF232" s="64">
        <v>0</v>
      </c>
      <c r="AG232" s="64">
        <v>0</v>
      </c>
      <c r="AH232" s="64">
        <v>0</v>
      </c>
      <c r="AI232" s="64">
        <f>IF($H232=Table5[[#Headers],[Industrial Bio waste Boiler]],1,0)</f>
        <v>0</v>
      </c>
      <c r="AJ232" s="64">
        <f>IF($H232=Table5[[#Headers],[Industrial Bio waste CHP]],1,0)</f>
        <v>0</v>
      </c>
      <c r="AK232" s="64">
        <f>IF($H232=Table5[[#Headers],[Industrial Bio waste Furnace]],1,0)</f>
        <v>0</v>
      </c>
      <c r="AL232" s="64">
        <f>IF($H232=Table5[[#Headers],[Industrial Bio waste Cement/Lime Kiln]],1,0)</f>
        <v>0</v>
      </c>
      <c r="AM232" s="64">
        <f>IF($H232=Table5[[#Headers],[Industrial Bio waste Dryer]],1,0)</f>
        <v>0</v>
      </c>
      <c r="AN232" s="64">
        <f>IF($H232=Table5[[#Headers],[Industrial Bio waste Other Kiln]],1,0)</f>
        <v>0</v>
      </c>
      <c r="AO232" s="64">
        <f>IF($H232=Table5[[#Headers],[Industrial Bio waste Oven]],1,0)</f>
        <v>1</v>
      </c>
      <c r="AP232" s="64">
        <f>IF($H232=Table5[[#Headers],[Industrial Non-bio waste Boiler]],1,0)</f>
        <v>0</v>
      </c>
      <c r="AQ232" s="64">
        <f>IF($H232=Table5[[#Headers],[Industrial Non-bio waste CHP]],1,0)</f>
        <v>0</v>
      </c>
      <c r="AR232" s="64">
        <f>IF($H232=Table5[[#Headers],[Industrial Non-bio waste Furnace]],1,0)</f>
        <v>0</v>
      </c>
      <c r="AS232" s="64">
        <f>IF($H232=Table5[[#Headers],[Industrial Non-bio waste Cement/Lime Kiln]],1,0)</f>
        <v>0</v>
      </c>
      <c r="AT232" s="64">
        <f>IF($H232=Table5[[#Headers],[Industrial Non-bio waste Dryer]],1,0)</f>
        <v>0</v>
      </c>
      <c r="AU232" s="64">
        <f>IF($H232=Table5[[#Headers],[Industrial Non-bio waste Other Kiln]],1,0)</f>
        <v>0</v>
      </c>
      <c r="AV232" s="64">
        <f>IF($H232=Table5[[#Headers],[Industrial Non-bio waste Oven]],1,0)</f>
        <v>0</v>
      </c>
      <c r="AW232" s="64">
        <f>IF($H232=Table5[[#Headers],[Industrial Bio fuel Boiler]],1,0)</f>
        <v>0</v>
      </c>
      <c r="AX232" s="64">
        <f>IF($H232=Table5[[#Headers],[Industrial Bio fuel CHP]],1,0)</f>
        <v>0</v>
      </c>
      <c r="AY232" s="64">
        <f>IF($H232=Table5[[#Headers],[Industrial Bio fuel Furnace]],1,0)</f>
        <v>0</v>
      </c>
      <c r="AZ232" s="64">
        <f>IF($H232=Table5[[#Headers],[Industrial Bio fuel Cement/Lime Kiln]],1,0)</f>
        <v>0</v>
      </c>
      <c r="BA232" s="64">
        <f>IF($H232=Table5[[#Headers],[Industrial Bio fuel Dryer]],1,0)</f>
        <v>0</v>
      </c>
      <c r="BB232" s="64">
        <f>IF($H232=Table5[[#Headers],[Industrial Bio fuel Other Kiln]],1,0)</f>
        <v>0</v>
      </c>
      <c r="BC232" s="64">
        <f>IF($H232=Table5[[#Headers],[Industrial Bio fuel Oven]],1,0)</f>
        <v>0</v>
      </c>
      <c r="BD232" s="64">
        <f>IF($H232=Table5[[#Headers],[Industrial Solid Fuels Boiler]],1,0)</f>
        <v>0</v>
      </c>
      <c r="BE232" s="64">
        <f>IF($H232=Table5[[#Headers],[Industrial Solid Fuels CHP]],1,0)</f>
        <v>0</v>
      </c>
      <c r="BF232" s="64">
        <f>IF($H232=Table5[[#Headers],[Industrial Solid Fuels Furnace]],1,0)</f>
        <v>0</v>
      </c>
      <c r="BG232" s="64">
        <f>IF($H232=Table5[[#Headers],[Industrial Solid Fuels Cement/Lime Kiln]],1,0)</f>
        <v>0</v>
      </c>
      <c r="BH232" s="64">
        <f>IF($H232=Table5[[#Headers],[Industrial Solid Fuels Dryer]],1,0)</f>
        <v>0</v>
      </c>
      <c r="BI232" s="64">
        <f>IF($H232=Table5[[#Headers],[Industrial Solid Fuels Other Kiln]],1,0)</f>
        <v>0</v>
      </c>
      <c r="BJ232" s="64">
        <f>IF($H232=Table5[[#Headers],[Industrial Solid Fuels Oven]],1,0)</f>
        <v>0</v>
      </c>
      <c r="BK232" s="64">
        <f>IF($H232=Table5[[#Headers],[Industrial Oil Boiler]],1,0)</f>
        <v>0</v>
      </c>
      <c r="BL232" s="64">
        <f>IF($H232=Table5[[#Headers],[Industrial Oil CHP]],1,0)</f>
        <v>0</v>
      </c>
      <c r="BM232" s="64">
        <f>IF($H232=Table5[[#Headers],[Industrial Oil Furnace]],1,0)</f>
        <v>0</v>
      </c>
      <c r="BN232" s="64">
        <f>IF($H232=Table5[[#Headers],[Industrial Oil Cement/Lime Kiln]],1,0)</f>
        <v>0</v>
      </c>
      <c r="BO232" s="64">
        <f>IF($H232=Table5[[#Headers],[Industrial Oil Dryer]],1,0)</f>
        <v>0</v>
      </c>
      <c r="BP232" s="64">
        <f>IF($H232=Table5[[#Headers],[Industrial Oil Other Kiln]],1,0)</f>
        <v>0</v>
      </c>
      <c r="BQ232" s="64">
        <f>IF($H232=Table5[[#Headers],[Industrial Oil Oven]],1,0)</f>
        <v>0</v>
      </c>
      <c r="BR232" s="64">
        <f>IF($H232=Table5[[#Headers],[Industrial Gas Boiler]],1,0)</f>
        <v>0</v>
      </c>
      <c r="BS232" s="64">
        <f>IF($H232=Table5[[#Headers],[Industrial Gas CHP]],1,0)</f>
        <v>0</v>
      </c>
      <c r="BT232" s="64">
        <f>IF($H232=Table5[[#Headers],[Industrial Gas Furnace]],1,0)</f>
        <v>0</v>
      </c>
      <c r="BU232" s="64">
        <f>IF($H232=Table5[[#Headers],[Industrial Gas Cement/Lime Kiln]],1,0)</f>
        <v>0</v>
      </c>
      <c r="BV232" s="64">
        <f>IF($H232=Table5[[#Headers],[Industrial Gas Dryer]],1,0)</f>
        <v>0</v>
      </c>
      <c r="BW232" s="64">
        <f>IF($H232=Table5[[#Headers],[Industrial Gas Other Kiln]],1,0)</f>
        <v>0</v>
      </c>
      <c r="BX232" s="64">
        <f>IF($H232=Table5[[#Headers],[Industrial Gas Oven]],1,0)</f>
        <v>0</v>
      </c>
      <c r="BZ232" s="39"/>
    </row>
    <row r="233" spans="2:78" x14ac:dyDescent="0.25">
      <c r="B233">
        <v>509</v>
      </c>
      <c r="C233" t="s">
        <v>453</v>
      </c>
      <c r="D233" t="s">
        <v>590</v>
      </c>
      <c r="E233" t="s">
        <v>592</v>
      </c>
      <c r="H233" t="s">
        <v>490</v>
      </c>
      <c r="I233" t="s">
        <v>454</v>
      </c>
      <c r="J233" s="64">
        <v>0</v>
      </c>
      <c r="K233" s="64">
        <v>0</v>
      </c>
      <c r="L233" s="64">
        <v>0</v>
      </c>
      <c r="M233" s="64">
        <v>0</v>
      </c>
      <c r="N233" s="64">
        <v>0</v>
      </c>
      <c r="O233" s="64">
        <v>0</v>
      </c>
      <c r="P233" s="64">
        <v>0</v>
      </c>
      <c r="Q233" s="64">
        <v>0</v>
      </c>
      <c r="R233" s="64">
        <v>0</v>
      </c>
      <c r="S233" s="64">
        <v>0</v>
      </c>
      <c r="T233" s="64">
        <v>0</v>
      </c>
      <c r="U233" s="64">
        <v>0</v>
      </c>
      <c r="V233" s="64">
        <v>0</v>
      </c>
      <c r="W233" s="64">
        <v>0</v>
      </c>
      <c r="X233" s="64">
        <v>0</v>
      </c>
      <c r="Y233" s="64">
        <v>1</v>
      </c>
      <c r="Z233" s="64">
        <v>0</v>
      </c>
      <c r="AA233" s="64">
        <v>0</v>
      </c>
      <c r="AB233" s="64">
        <v>0</v>
      </c>
      <c r="AC233" s="64">
        <v>0</v>
      </c>
      <c r="AD233" s="64">
        <v>0</v>
      </c>
      <c r="AE233" s="64">
        <v>0</v>
      </c>
      <c r="AF233" s="64">
        <v>0</v>
      </c>
      <c r="AG233" s="64">
        <v>0</v>
      </c>
      <c r="AH233" s="64">
        <v>0</v>
      </c>
      <c r="AI233" s="64">
        <f>IF($H233=Table5[[#Headers],[Industrial Bio waste Boiler]],1,0)</f>
        <v>0</v>
      </c>
      <c r="AJ233" s="64">
        <f>IF($H233=Table5[[#Headers],[Industrial Bio waste CHP]],1,0)</f>
        <v>0</v>
      </c>
      <c r="AK233" s="64">
        <f>IF($H233=Table5[[#Headers],[Industrial Bio waste Furnace]],1,0)</f>
        <v>1</v>
      </c>
      <c r="AL233" s="64">
        <f>IF($H233=Table5[[#Headers],[Industrial Bio waste Cement/Lime Kiln]],1,0)</f>
        <v>0</v>
      </c>
      <c r="AM233" s="64">
        <f>IF($H233=Table5[[#Headers],[Industrial Bio waste Dryer]],1,0)</f>
        <v>0</v>
      </c>
      <c r="AN233" s="64">
        <f>IF($H233=Table5[[#Headers],[Industrial Bio waste Other Kiln]],1,0)</f>
        <v>0</v>
      </c>
      <c r="AO233" s="64">
        <f>IF($H233=Table5[[#Headers],[Industrial Bio waste Oven]],1,0)</f>
        <v>0</v>
      </c>
      <c r="AP233" s="64">
        <f>IF($H233=Table5[[#Headers],[Industrial Non-bio waste Boiler]],1,0)</f>
        <v>0</v>
      </c>
      <c r="AQ233" s="64">
        <f>IF($H233=Table5[[#Headers],[Industrial Non-bio waste CHP]],1,0)</f>
        <v>0</v>
      </c>
      <c r="AR233" s="64">
        <f>IF($H233=Table5[[#Headers],[Industrial Non-bio waste Furnace]],1,0)</f>
        <v>0</v>
      </c>
      <c r="AS233" s="64">
        <f>IF($H233=Table5[[#Headers],[Industrial Non-bio waste Cement/Lime Kiln]],1,0)</f>
        <v>0</v>
      </c>
      <c r="AT233" s="64">
        <f>IF($H233=Table5[[#Headers],[Industrial Non-bio waste Dryer]],1,0)</f>
        <v>0</v>
      </c>
      <c r="AU233" s="64">
        <f>IF($H233=Table5[[#Headers],[Industrial Non-bio waste Other Kiln]],1,0)</f>
        <v>0</v>
      </c>
      <c r="AV233" s="64">
        <f>IF($H233=Table5[[#Headers],[Industrial Non-bio waste Oven]],1,0)</f>
        <v>0</v>
      </c>
      <c r="AW233" s="64">
        <f>IF($H233=Table5[[#Headers],[Industrial Bio fuel Boiler]],1,0)</f>
        <v>0</v>
      </c>
      <c r="AX233" s="64">
        <f>IF($H233=Table5[[#Headers],[Industrial Bio fuel CHP]],1,0)</f>
        <v>0</v>
      </c>
      <c r="AY233" s="64">
        <f>IF($H233=Table5[[#Headers],[Industrial Bio fuel Furnace]],1,0)</f>
        <v>0</v>
      </c>
      <c r="AZ233" s="64">
        <f>IF($H233=Table5[[#Headers],[Industrial Bio fuel Cement/Lime Kiln]],1,0)</f>
        <v>0</v>
      </c>
      <c r="BA233" s="64">
        <f>IF($H233=Table5[[#Headers],[Industrial Bio fuel Dryer]],1,0)</f>
        <v>0</v>
      </c>
      <c r="BB233" s="64">
        <f>IF($H233=Table5[[#Headers],[Industrial Bio fuel Other Kiln]],1,0)</f>
        <v>0</v>
      </c>
      <c r="BC233" s="64">
        <f>IF($H233=Table5[[#Headers],[Industrial Bio fuel Oven]],1,0)</f>
        <v>0</v>
      </c>
      <c r="BD233" s="64">
        <f>IF($H233=Table5[[#Headers],[Industrial Solid Fuels Boiler]],1,0)</f>
        <v>0</v>
      </c>
      <c r="BE233" s="64">
        <f>IF($H233=Table5[[#Headers],[Industrial Solid Fuels CHP]],1,0)</f>
        <v>0</v>
      </c>
      <c r="BF233" s="64">
        <f>IF($H233=Table5[[#Headers],[Industrial Solid Fuels Furnace]],1,0)</f>
        <v>0</v>
      </c>
      <c r="BG233" s="64">
        <f>IF($H233=Table5[[#Headers],[Industrial Solid Fuels Cement/Lime Kiln]],1,0)</f>
        <v>0</v>
      </c>
      <c r="BH233" s="64">
        <f>IF($H233=Table5[[#Headers],[Industrial Solid Fuels Dryer]],1,0)</f>
        <v>0</v>
      </c>
      <c r="BI233" s="64">
        <f>IF($H233=Table5[[#Headers],[Industrial Solid Fuels Other Kiln]],1,0)</f>
        <v>0</v>
      </c>
      <c r="BJ233" s="64">
        <f>IF($H233=Table5[[#Headers],[Industrial Solid Fuels Oven]],1,0)</f>
        <v>0</v>
      </c>
      <c r="BK233" s="64">
        <f>IF($H233=Table5[[#Headers],[Industrial Oil Boiler]],1,0)</f>
        <v>0</v>
      </c>
      <c r="BL233" s="64">
        <f>IF($H233=Table5[[#Headers],[Industrial Oil CHP]],1,0)</f>
        <v>0</v>
      </c>
      <c r="BM233" s="64">
        <f>IF($H233=Table5[[#Headers],[Industrial Oil Furnace]],1,0)</f>
        <v>0</v>
      </c>
      <c r="BN233" s="64">
        <f>IF($H233=Table5[[#Headers],[Industrial Oil Cement/Lime Kiln]],1,0)</f>
        <v>0</v>
      </c>
      <c r="BO233" s="64">
        <f>IF($H233=Table5[[#Headers],[Industrial Oil Dryer]],1,0)</f>
        <v>0</v>
      </c>
      <c r="BP233" s="64">
        <f>IF($H233=Table5[[#Headers],[Industrial Oil Other Kiln]],1,0)</f>
        <v>0</v>
      </c>
      <c r="BQ233" s="64">
        <f>IF($H233=Table5[[#Headers],[Industrial Oil Oven]],1,0)</f>
        <v>0</v>
      </c>
      <c r="BR233" s="64">
        <f>IF($H233=Table5[[#Headers],[Industrial Gas Boiler]],1,0)</f>
        <v>0</v>
      </c>
      <c r="BS233" s="64">
        <f>IF($H233=Table5[[#Headers],[Industrial Gas CHP]],1,0)</f>
        <v>0</v>
      </c>
      <c r="BT233" s="64">
        <f>IF($H233=Table5[[#Headers],[Industrial Gas Furnace]],1,0)</f>
        <v>0</v>
      </c>
      <c r="BU233" s="64">
        <f>IF($H233=Table5[[#Headers],[Industrial Gas Cement/Lime Kiln]],1,0)</f>
        <v>0</v>
      </c>
      <c r="BV233" s="64">
        <f>IF($H233=Table5[[#Headers],[Industrial Gas Dryer]],1,0)</f>
        <v>0</v>
      </c>
      <c r="BW233" s="64">
        <f>IF($H233=Table5[[#Headers],[Industrial Gas Other Kiln]],1,0)</f>
        <v>0</v>
      </c>
      <c r="BX233" s="64">
        <f>IF($H233=Table5[[#Headers],[Industrial Gas Oven]],1,0)</f>
        <v>0</v>
      </c>
      <c r="BZ233" s="39"/>
    </row>
    <row r="234" spans="2:78" x14ac:dyDescent="0.25">
      <c r="B234">
        <v>510</v>
      </c>
      <c r="C234" t="s">
        <v>453</v>
      </c>
      <c r="D234" t="s">
        <v>590</v>
      </c>
      <c r="E234" t="s">
        <v>592</v>
      </c>
      <c r="H234" t="s">
        <v>488</v>
      </c>
      <c r="I234" t="s">
        <v>454</v>
      </c>
      <c r="J234" s="64">
        <v>0</v>
      </c>
      <c r="K234" s="64">
        <v>0</v>
      </c>
      <c r="L234" s="64">
        <v>0</v>
      </c>
      <c r="M234" s="64">
        <v>0</v>
      </c>
      <c r="N234" s="64">
        <v>0</v>
      </c>
      <c r="O234" s="64">
        <v>0</v>
      </c>
      <c r="P234" s="64">
        <v>0</v>
      </c>
      <c r="Q234" s="64">
        <v>0</v>
      </c>
      <c r="R234" s="64">
        <v>0</v>
      </c>
      <c r="S234" s="64">
        <v>0</v>
      </c>
      <c r="T234" s="64">
        <v>0</v>
      </c>
      <c r="U234" s="64">
        <v>0</v>
      </c>
      <c r="V234" s="64">
        <v>0</v>
      </c>
      <c r="W234" s="64">
        <v>0</v>
      </c>
      <c r="X234" s="64">
        <v>0</v>
      </c>
      <c r="Y234" s="64">
        <v>0</v>
      </c>
      <c r="Z234" s="64">
        <v>0</v>
      </c>
      <c r="AA234" s="64">
        <v>1</v>
      </c>
      <c r="AB234" s="64">
        <v>1</v>
      </c>
      <c r="AC234" s="64">
        <v>0</v>
      </c>
      <c r="AD234" s="64">
        <v>0</v>
      </c>
      <c r="AE234" s="64">
        <v>0</v>
      </c>
      <c r="AF234" s="64">
        <v>0</v>
      </c>
      <c r="AG234" s="64">
        <v>0</v>
      </c>
      <c r="AH234" s="64">
        <v>0</v>
      </c>
      <c r="AI234" s="64">
        <f>IF($H234=Table5[[#Headers],[Industrial Bio waste Boiler]],1,0)</f>
        <v>0</v>
      </c>
      <c r="AJ234" s="64">
        <f>IF($H234=Table5[[#Headers],[Industrial Bio waste CHP]],1,0)</f>
        <v>0</v>
      </c>
      <c r="AK234" s="64">
        <f>IF($H234=Table5[[#Headers],[Industrial Bio waste Furnace]],1,0)</f>
        <v>0</v>
      </c>
      <c r="AL234" s="64">
        <f>IF($H234=Table5[[#Headers],[Industrial Bio waste Cement/Lime Kiln]],1,0)</f>
        <v>0</v>
      </c>
      <c r="AM234" s="64">
        <f>IF($H234=Table5[[#Headers],[Industrial Bio waste Dryer]],1,0)</f>
        <v>1</v>
      </c>
      <c r="AN234" s="64">
        <f>IF($H234=Table5[[#Headers],[Industrial Bio waste Other Kiln]],1,0)</f>
        <v>0</v>
      </c>
      <c r="AO234" s="64">
        <f>IF($H234=Table5[[#Headers],[Industrial Bio waste Oven]],1,0)</f>
        <v>0</v>
      </c>
      <c r="AP234" s="64">
        <f>IF($H234=Table5[[#Headers],[Industrial Non-bio waste Boiler]],1,0)</f>
        <v>0</v>
      </c>
      <c r="AQ234" s="64">
        <f>IF($H234=Table5[[#Headers],[Industrial Non-bio waste CHP]],1,0)</f>
        <v>0</v>
      </c>
      <c r="AR234" s="64">
        <f>IF($H234=Table5[[#Headers],[Industrial Non-bio waste Furnace]],1,0)</f>
        <v>0</v>
      </c>
      <c r="AS234" s="64">
        <f>IF($H234=Table5[[#Headers],[Industrial Non-bio waste Cement/Lime Kiln]],1,0)</f>
        <v>0</v>
      </c>
      <c r="AT234" s="64">
        <f>IF($H234=Table5[[#Headers],[Industrial Non-bio waste Dryer]],1,0)</f>
        <v>0</v>
      </c>
      <c r="AU234" s="64">
        <f>IF($H234=Table5[[#Headers],[Industrial Non-bio waste Other Kiln]],1,0)</f>
        <v>0</v>
      </c>
      <c r="AV234" s="64">
        <f>IF($H234=Table5[[#Headers],[Industrial Non-bio waste Oven]],1,0)</f>
        <v>0</v>
      </c>
      <c r="AW234" s="64">
        <f>IF($H234=Table5[[#Headers],[Industrial Bio fuel Boiler]],1,0)</f>
        <v>0</v>
      </c>
      <c r="AX234" s="64">
        <f>IF($H234=Table5[[#Headers],[Industrial Bio fuel CHP]],1,0)</f>
        <v>0</v>
      </c>
      <c r="AY234" s="64">
        <f>IF($H234=Table5[[#Headers],[Industrial Bio fuel Furnace]],1,0)</f>
        <v>0</v>
      </c>
      <c r="AZ234" s="64">
        <f>IF($H234=Table5[[#Headers],[Industrial Bio fuel Cement/Lime Kiln]],1,0)</f>
        <v>0</v>
      </c>
      <c r="BA234" s="64">
        <f>IF($H234=Table5[[#Headers],[Industrial Bio fuel Dryer]],1,0)</f>
        <v>0</v>
      </c>
      <c r="BB234" s="64">
        <f>IF($H234=Table5[[#Headers],[Industrial Bio fuel Other Kiln]],1,0)</f>
        <v>0</v>
      </c>
      <c r="BC234" s="64">
        <f>IF($H234=Table5[[#Headers],[Industrial Bio fuel Oven]],1,0)</f>
        <v>0</v>
      </c>
      <c r="BD234" s="64">
        <f>IF($H234=Table5[[#Headers],[Industrial Solid Fuels Boiler]],1,0)</f>
        <v>0</v>
      </c>
      <c r="BE234" s="64">
        <f>IF($H234=Table5[[#Headers],[Industrial Solid Fuels CHP]],1,0)</f>
        <v>0</v>
      </c>
      <c r="BF234" s="64">
        <f>IF($H234=Table5[[#Headers],[Industrial Solid Fuels Furnace]],1,0)</f>
        <v>0</v>
      </c>
      <c r="BG234" s="64">
        <f>IF($H234=Table5[[#Headers],[Industrial Solid Fuels Cement/Lime Kiln]],1,0)</f>
        <v>0</v>
      </c>
      <c r="BH234" s="64">
        <f>IF($H234=Table5[[#Headers],[Industrial Solid Fuels Dryer]],1,0)</f>
        <v>0</v>
      </c>
      <c r="BI234" s="64">
        <f>IF($H234=Table5[[#Headers],[Industrial Solid Fuels Other Kiln]],1,0)</f>
        <v>0</v>
      </c>
      <c r="BJ234" s="64">
        <f>IF($H234=Table5[[#Headers],[Industrial Solid Fuels Oven]],1,0)</f>
        <v>0</v>
      </c>
      <c r="BK234" s="64">
        <f>IF($H234=Table5[[#Headers],[Industrial Oil Boiler]],1,0)</f>
        <v>0</v>
      </c>
      <c r="BL234" s="64">
        <f>IF($H234=Table5[[#Headers],[Industrial Oil CHP]],1,0)</f>
        <v>0</v>
      </c>
      <c r="BM234" s="64">
        <f>IF($H234=Table5[[#Headers],[Industrial Oil Furnace]],1,0)</f>
        <v>0</v>
      </c>
      <c r="BN234" s="64">
        <f>IF($H234=Table5[[#Headers],[Industrial Oil Cement/Lime Kiln]],1,0)</f>
        <v>0</v>
      </c>
      <c r="BO234" s="64">
        <f>IF($H234=Table5[[#Headers],[Industrial Oil Dryer]],1,0)</f>
        <v>0</v>
      </c>
      <c r="BP234" s="64">
        <f>IF($H234=Table5[[#Headers],[Industrial Oil Other Kiln]],1,0)</f>
        <v>0</v>
      </c>
      <c r="BQ234" s="64">
        <f>IF($H234=Table5[[#Headers],[Industrial Oil Oven]],1,0)</f>
        <v>0</v>
      </c>
      <c r="BR234" s="64">
        <f>IF($H234=Table5[[#Headers],[Industrial Gas Boiler]],1,0)</f>
        <v>0</v>
      </c>
      <c r="BS234" s="64">
        <f>IF($H234=Table5[[#Headers],[Industrial Gas CHP]],1,0)</f>
        <v>0</v>
      </c>
      <c r="BT234" s="64">
        <f>IF($H234=Table5[[#Headers],[Industrial Gas Furnace]],1,0)</f>
        <v>0</v>
      </c>
      <c r="BU234" s="64">
        <f>IF($H234=Table5[[#Headers],[Industrial Gas Cement/Lime Kiln]],1,0)</f>
        <v>0</v>
      </c>
      <c r="BV234" s="64">
        <f>IF($H234=Table5[[#Headers],[Industrial Gas Dryer]],1,0)</f>
        <v>0</v>
      </c>
      <c r="BW234" s="64">
        <f>IF($H234=Table5[[#Headers],[Industrial Gas Other Kiln]],1,0)</f>
        <v>0</v>
      </c>
      <c r="BX234" s="64">
        <f>IF($H234=Table5[[#Headers],[Industrial Gas Oven]],1,0)</f>
        <v>0</v>
      </c>
      <c r="BZ234" s="39"/>
    </row>
    <row r="235" spans="2:78" x14ac:dyDescent="0.25">
      <c r="B235">
        <v>511</v>
      </c>
      <c r="C235" t="s">
        <v>453</v>
      </c>
      <c r="D235" t="s">
        <v>591</v>
      </c>
      <c r="E235" t="s">
        <v>592</v>
      </c>
      <c r="H235" t="s">
        <v>478</v>
      </c>
      <c r="I235" t="s">
        <v>454</v>
      </c>
      <c r="J235" s="64">
        <v>0</v>
      </c>
      <c r="K235" s="64">
        <v>0</v>
      </c>
      <c r="L235" s="64">
        <v>0</v>
      </c>
      <c r="M235" s="64">
        <v>0</v>
      </c>
      <c r="N235" s="64">
        <v>0</v>
      </c>
      <c r="O235" s="64">
        <v>1</v>
      </c>
      <c r="P235" s="64">
        <v>1</v>
      </c>
      <c r="Q235" s="64">
        <v>1</v>
      </c>
      <c r="R235" s="64">
        <v>0.2</v>
      </c>
      <c r="S235" s="64">
        <v>0.125</v>
      </c>
      <c r="T235" s="64">
        <v>0</v>
      </c>
      <c r="U235" s="64">
        <v>0</v>
      </c>
      <c r="V235" s="64">
        <v>0</v>
      </c>
      <c r="W235" s="64">
        <v>0</v>
      </c>
      <c r="X235" s="64">
        <v>0</v>
      </c>
      <c r="Y235" s="64">
        <v>0</v>
      </c>
      <c r="Z235" s="64">
        <v>0</v>
      </c>
      <c r="AA235" s="64">
        <v>0</v>
      </c>
      <c r="AB235" s="64">
        <v>0</v>
      </c>
      <c r="AC235" s="64">
        <v>0</v>
      </c>
      <c r="AD235" s="64">
        <v>0</v>
      </c>
      <c r="AE235" s="64">
        <v>0</v>
      </c>
      <c r="AF235" s="64">
        <v>0</v>
      </c>
      <c r="AG235" s="64">
        <v>0</v>
      </c>
      <c r="AH235" s="64">
        <v>0</v>
      </c>
      <c r="AI235" s="64">
        <f>IF($H235=Table5[[#Headers],[Industrial Bio waste Boiler]],1,0)</f>
        <v>1</v>
      </c>
      <c r="AJ235" s="64">
        <f>IF($H235=Table5[[#Headers],[Industrial Bio waste CHP]],1,0)</f>
        <v>0</v>
      </c>
      <c r="AK235" s="64">
        <f>IF($H235=Table5[[#Headers],[Industrial Bio waste Furnace]],1,0)</f>
        <v>0</v>
      </c>
      <c r="AL235" s="64">
        <f>IF($H235=Table5[[#Headers],[Industrial Bio waste Cement/Lime Kiln]],1,0)</f>
        <v>0</v>
      </c>
      <c r="AM235" s="64">
        <f>IF($H235=Table5[[#Headers],[Industrial Bio waste Dryer]],1,0)</f>
        <v>0</v>
      </c>
      <c r="AN235" s="64">
        <f>IF($H235=Table5[[#Headers],[Industrial Bio waste Other Kiln]],1,0)</f>
        <v>0</v>
      </c>
      <c r="AO235" s="64">
        <f>IF($H235=Table5[[#Headers],[Industrial Bio waste Oven]],1,0)</f>
        <v>0</v>
      </c>
      <c r="AP235" s="64">
        <f>IF($H235=Table5[[#Headers],[Industrial Non-bio waste Boiler]],1,0)</f>
        <v>0</v>
      </c>
      <c r="AQ235" s="64">
        <f>IF($H235=Table5[[#Headers],[Industrial Non-bio waste CHP]],1,0)</f>
        <v>0</v>
      </c>
      <c r="AR235" s="64">
        <f>IF($H235=Table5[[#Headers],[Industrial Non-bio waste Furnace]],1,0)</f>
        <v>0</v>
      </c>
      <c r="AS235" s="64">
        <f>IF($H235=Table5[[#Headers],[Industrial Non-bio waste Cement/Lime Kiln]],1,0)</f>
        <v>0</v>
      </c>
      <c r="AT235" s="64">
        <f>IF($H235=Table5[[#Headers],[Industrial Non-bio waste Dryer]],1,0)</f>
        <v>0</v>
      </c>
      <c r="AU235" s="64">
        <f>IF($H235=Table5[[#Headers],[Industrial Non-bio waste Other Kiln]],1,0)</f>
        <v>0</v>
      </c>
      <c r="AV235" s="64">
        <f>IF($H235=Table5[[#Headers],[Industrial Non-bio waste Oven]],1,0)</f>
        <v>0</v>
      </c>
      <c r="AW235" s="64">
        <f>IF($H235=Table5[[#Headers],[Industrial Bio fuel Boiler]],1,0)</f>
        <v>0</v>
      </c>
      <c r="AX235" s="64">
        <f>IF($H235=Table5[[#Headers],[Industrial Bio fuel CHP]],1,0)</f>
        <v>0</v>
      </c>
      <c r="AY235" s="64">
        <f>IF($H235=Table5[[#Headers],[Industrial Bio fuel Furnace]],1,0)</f>
        <v>0</v>
      </c>
      <c r="AZ235" s="64">
        <f>IF($H235=Table5[[#Headers],[Industrial Bio fuel Cement/Lime Kiln]],1,0)</f>
        <v>0</v>
      </c>
      <c r="BA235" s="64">
        <f>IF($H235=Table5[[#Headers],[Industrial Bio fuel Dryer]],1,0)</f>
        <v>0</v>
      </c>
      <c r="BB235" s="64">
        <f>IF($H235=Table5[[#Headers],[Industrial Bio fuel Other Kiln]],1,0)</f>
        <v>0</v>
      </c>
      <c r="BC235" s="64">
        <f>IF($H235=Table5[[#Headers],[Industrial Bio fuel Oven]],1,0)</f>
        <v>0</v>
      </c>
      <c r="BD235" s="64">
        <f>IF($H235=Table5[[#Headers],[Industrial Solid Fuels Boiler]],1,0)</f>
        <v>0</v>
      </c>
      <c r="BE235" s="64">
        <f>IF($H235=Table5[[#Headers],[Industrial Solid Fuels CHP]],1,0)</f>
        <v>0</v>
      </c>
      <c r="BF235" s="64">
        <f>IF($H235=Table5[[#Headers],[Industrial Solid Fuels Furnace]],1,0)</f>
        <v>0</v>
      </c>
      <c r="BG235" s="64">
        <f>IF($H235=Table5[[#Headers],[Industrial Solid Fuels Cement/Lime Kiln]],1,0)</f>
        <v>0</v>
      </c>
      <c r="BH235" s="64">
        <f>IF($H235=Table5[[#Headers],[Industrial Solid Fuels Dryer]],1,0)</f>
        <v>0</v>
      </c>
      <c r="BI235" s="64">
        <f>IF($H235=Table5[[#Headers],[Industrial Solid Fuels Other Kiln]],1,0)</f>
        <v>0</v>
      </c>
      <c r="BJ235" s="64">
        <f>IF($H235=Table5[[#Headers],[Industrial Solid Fuels Oven]],1,0)</f>
        <v>0</v>
      </c>
      <c r="BK235" s="64">
        <f>IF($H235=Table5[[#Headers],[Industrial Oil Boiler]],1,0)</f>
        <v>0</v>
      </c>
      <c r="BL235" s="64">
        <f>IF($H235=Table5[[#Headers],[Industrial Oil CHP]],1,0)</f>
        <v>0</v>
      </c>
      <c r="BM235" s="64">
        <f>IF($H235=Table5[[#Headers],[Industrial Oil Furnace]],1,0)</f>
        <v>0</v>
      </c>
      <c r="BN235" s="64">
        <f>IF($H235=Table5[[#Headers],[Industrial Oil Cement/Lime Kiln]],1,0)</f>
        <v>0</v>
      </c>
      <c r="BO235" s="64">
        <f>IF($H235=Table5[[#Headers],[Industrial Oil Dryer]],1,0)</f>
        <v>0</v>
      </c>
      <c r="BP235" s="64">
        <f>IF($H235=Table5[[#Headers],[Industrial Oil Other Kiln]],1,0)</f>
        <v>0</v>
      </c>
      <c r="BQ235" s="64">
        <f>IF($H235=Table5[[#Headers],[Industrial Oil Oven]],1,0)</f>
        <v>0</v>
      </c>
      <c r="BR235" s="64">
        <f>IF($H235=Table5[[#Headers],[Industrial Gas Boiler]],1,0)</f>
        <v>0</v>
      </c>
      <c r="BS235" s="64">
        <f>IF($H235=Table5[[#Headers],[Industrial Gas CHP]],1,0)</f>
        <v>0</v>
      </c>
      <c r="BT235" s="64">
        <f>IF($H235=Table5[[#Headers],[Industrial Gas Furnace]],1,0)</f>
        <v>0</v>
      </c>
      <c r="BU235" s="64">
        <f>IF($H235=Table5[[#Headers],[Industrial Gas Cement/Lime Kiln]],1,0)</f>
        <v>0</v>
      </c>
      <c r="BV235" s="64">
        <f>IF($H235=Table5[[#Headers],[Industrial Gas Dryer]],1,0)</f>
        <v>0</v>
      </c>
      <c r="BW235" s="64">
        <f>IF($H235=Table5[[#Headers],[Industrial Gas Other Kiln]],1,0)</f>
        <v>0</v>
      </c>
      <c r="BX235" s="64">
        <f>IF($H235=Table5[[#Headers],[Industrial Gas Oven]],1,0)</f>
        <v>0</v>
      </c>
      <c r="BZ235" s="39"/>
    </row>
    <row r="236" spans="2:78" x14ac:dyDescent="0.25">
      <c r="B236">
        <v>512</v>
      </c>
      <c r="C236" t="s">
        <v>453</v>
      </c>
      <c r="D236" t="s">
        <v>591</v>
      </c>
      <c r="E236" t="s">
        <v>592</v>
      </c>
      <c r="H236" t="s">
        <v>485</v>
      </c>
      <c r="I236" t="s">
        <v>454</v>
      </c>
      <c r="J236" s="64">
        <v>0</v>
      </c>
      <c r="K236" s="64">
        <v>0</v>
      </c>
      <c r="L236" s="64">
        <v>0</v>
      </c>
      <c r="M236" s="64">
        <v>0</v>
      </c>
      <c r="N236" s="64">
        <v>0</v>
      </c>
      <c r="O236" s="64">
        <v>0</v>
      </c>
      <c r="P236" s="64">
        <v>0</v>
      </c>
      <c r="Q236" s="64">
        <v>0</v>
      </c>
      <c r="R236" s="64">
        <v>0</v>
      </c>
      <c r="S236" s="64">
        <v>0</v>
      </c>
      <c r="T236" s="64">
        <v>1</v>
      </c>
      <c r="U236" s="64">
        <v>1</v>
      </c>
      <c r="V236" s="64">
        <v>1</v>
      </c>
      <c r="W236" s="64">
        <v>0</v>
      </c>
      <c r="X236" s="64">
        <v>0</v>
      </c>
      <c r="Y236" s="64">
        <v>0</v>
      </c>
      <c r="Z236" s="64">
        <v>0</v>
      </c>
      <c r="AA236" s="64">
        <v>0</v>
      </c>
      <c r="AB236" s="64">
        <v>0</v>
      </c>
      <c r="AC236" s="64">
        <v>0</v>
      </c>
      <c r="AD236" s="64">
        <v>0</v>
      </c>
      <c r="AE236" s="64">
        <v>0</v>
      </c>
      <c r="AF236" s="64">
        <v>0</v>
      </c>
      <c r="AG236" s="64">
        <v>0</v>
      </c>
      <c r="AH236" s="64">
        <v>0</v>
      </c>
      <c r="AI236" s="64">
        <f>IF($H236=Table5[[#Headers],[Industrial Bio waste Boiler]],1,0)</f>
        <v>0</v>
      </c>
      <c r="AJ236" s="64">
        <f>IF($H236=Table5[[#Headers],[Industrial Bio waste CHP]],1,0)</f>
        <v>1</v>
      </c>
      <c r="AK236" s="64">
        <f>IF($H236=Table5[[#Headers],[Industrial Bio waste Furnace]],1,0)</f>
        <v>0</v>
      </c>
      <c r="AL236" s="64">
        <f>IF($H236=Table5[[#Headers],[Industrial Bio waste Cement/Lime Kiln]],1,0)</f>
        <v>0</v>
      </c>
      <c r="AM236" s="64">
        <f>IF($H236=Table5[[#Headers],[Industrial Bio waste Dryer]],1,0)</f>
        <v>0</v>
      </c>
      <c r="AN236" s="64">
        <f>IF($H236=Table5[[#Headers],[Industrial Bio waste Other Kiln]],1,0)</f>
        <v>0</v>
      </c>
      <c r="AO236" s="64">
        <f>IF($H236=Table5[[#Headers],[Industrial Bio waste Oven]],1,0)</f>
        <v>0</v>
      </c>
      <c r="AP236" s="64">
        <f>IF($H236=Table5[[#Headers],[Industrial Non-bio waste Boiler]],1,0)</f>
        <v>0</v>
      </c>
      <c r="AQ236" s="64">
        <f>IF($H236=Table5[[#Headers],[Industrial Non-bio waste CHP]],1,0)</f>
        <v>0</v>
      </c>
      <c r="AR236" s="64">
        <f>IF($H236=Table5[[#Headers],[Industrial Non-bio waste Furnace]],1,0)</f>
        <v>0</v>
      </c>
      <c r="AS236" s="64">
        <f>IF($H236=Table5[[#Headers],[Industrial Non-bio waste Cement/Lime Kiln]],1,0)</f>
        <v>0</v>
      </c>
      <c r="AT236" s="64">
        <f>IF($H236=Table5[[#Headers],[Industrial Non-bio waste Dryer]],1,0)</f>
        <v>0</v>
      </c>
      <c r="AU236" s="64">
        <f>IF($H236=Table5[[#Headers],[Industrial Non-bio waste Other Kiln]],1,0)</f>
        <v>0</v>
      </c>
      <c r="AV236" s="64">
        <f>IF($H236=Table5[[#Headers],[Industrial Non-bio waste Oven]],1,0)</f>
        <v>0</v>
      </c>
      <c r="AW236" s="64">
        <f>IF($H236=Table5[[#Headers],[Industrial Bio fuel Boiler]],1,0)</f>
        <v>0</v>
      </c>
      <c r="AX236" s="64">
        <f>IF($H236=Table5[[#Headers],[Industrial Bio fuel CHP]],1,0)</f>
        <v>0</v>
      </c>
      <c r="AY236" s="64">
        <f>IF($H236=Table5[[#Headers],[Industrial Bio fuel Furnace]],1,0)</f>
        <v>0</v>
      </c>
      <c r="AZ236" s="64">
        <f>IF($H236=Table5[[#Headers],[Industrial Bio fuel Cement/Lime Kiln]],1,0)</f>
        <v>0</v>
      </c>
      <c r="BA236" s="64">
        <f>IF($H236=Table5[[#Headers],[Industrial Bio fuel Dryer]],1,0)</f>
        <v>0</v>
      </c>
      <c r="BB236" s="64">
        <f>IF($H236=Table5[[#Headers],[Industrial Bio fuel Other Kiln]],1,0)</f>
        <v>0</v>
      </c>
      <c r="BC236" s="64">
        <f>IF($H236=Table5[[#Headers],[Industrial Bio fuel Oven]],1,0)</f>
        <v>0</v>
      </c>
      <c r="BD236" s="64">
        <f>IF($H236=Table5[[#Headers],[Industrial Solid Fuels Boiler]],1,0)</f>
        <v>0</v>
      </c>
      <c r="BE236" s="64">
        <f>IF($H236=Table5[[#Headers],[Industrial Solid Fuels CHP]],1,0)</f>
        <v>0</v>
      </c>
      <c r="BF236" s="64">
        <f>IF($H236=Table5[[#Headers],[Industrial Solid Fuels Furnace]],1,0)</f>
        <v>0</v>
      </c>
      <c r="BG236" s="64">
        <f>IF($H236=Table5[[#Headers],[Industrial Solid Fuels Cement/Lime Kiln]],1,0)</f>
        <v>0</v>
      </c>
      <c r="BH236" s="64">
        <f>IF($H236=Table5[[#Headers],[Industrial Solid Fuels Dryer]],1,0)</f>
        <v>0</v>
      </c>
      <c r="BI236" s="64">
        <f>IF($H236=Table5[[#Headers],[Industrial Solid Fuels Other Kiln]],1,0)</f>
        <v>0</v>
      </c>
      <c r="BJ236" s="64">
        <f>IF($H236=Table5[[#Headers],[Industrial Solid Fuels Oven]],1,0)</f>
        <v>0</v>
      </c>
      <c r="BK236" s="64">
        <f>IF($H236=Table5[[#Headers],[Industrial Oil Boiler]],1,0)</f>
        <v>0</v>
      </c>
      <c r="BL236" s="64">
        <f>IF($H236=Table5[[#Headers],[Industrial Oil CHP]],1,0)</f>
        <v>0</v>
      </c>
      <c r="BM236" s="64">
        <f>IF($H236=Table5[[#Headers],[Industrial Oil Furnace]],1,0)</f>
        <v>0</v>
      </c>
      <c r="BN236" s="64">
        <f>IF($H236=Table5[[#Headers],[Industrial Oil Cement/Lime Kiln]],1,0)</f>
        <v>0</v>
      </c>
      <c r="BO236" s="64">
        <f>IF($H236=Table5[[#Headers],[Industrial Oil Dryer]],1,0)</f>
        <v>0</v>
      </c>
      <c r="BP236" s="64">
        <f>IF($H236=Table5[[#Headers],[Industrial Oil Other Kiln]],1,0)</f>
        <v>0</v>
      </c>
      <c r="BQ236" s="64">
        <f>IF($H236=Table5[[#Headers],[Industrial Oil Oven]],1,0)</f>
        <v>0</v>
      </c>
      <c r="BR236" s="64">
        <f>IF($H236=Table5[[#Headers],[Industrial Gas Boiler]],1,0)</f>
        <v>0</v>
      </c>
      <c r="BS236" s="64">
        <f>IF($H236=Table5[[#Headers],[Industrial Gas CHP]],1,0)</f>
        <v>0</v>
      </c>
      <c r="BT236" s="64">
        <f>IF($H236=Table5[[#Headers],[Industrial Gas Furnace]],1,0)</f>
        <v>0</v>
      </c>
      <c r="BU236" s="64">
        <f>IF($H236=Table5[[#Headers],[Industrial Gas Cement/Lime Kiln]],1,0)</f>
        <v>0</v>
      </c>
      <c r="BV236" s="64">
        <f>IF($H236=Table5[[#Headers],[Industrial Gas Dryer]],1,0)</f>
        <v>0</v>
      </c>
      <c r="BW236" s="64">
        <f>IF($H236=Table5[[#Headers],[Industrial Gas Other Kiln]],1,0)</f>
        <v>0</v>
      </c>
      <c r="BX236" s="64">
        <f>IF($H236=Table5[[#Headers],[Industrial Gas Oven]],1,0)</f>
        <v>0</v>
      </c>
      <c r="BZ236" s="39"/>
    </row>
    <row r="237" spans="2:78" x14ac:dyDescent="0.25">
      <c r="B237">
        <v>513</v>
      </c>
      <c r="C237" t="s">
        <v>453</v>
      </c>
      <c r="D237" t="s">
        <v>591</v>
      </c>
      <c r="E237" t="s">
        <v>592</v>
      </c>
      <c r="H237" t="s">
        <v>496</v>
      </c>
      <c r="I237" t="s">
        <v>454</v>
      </c>
      <c r="J237" s="64">
        <v>0</v>
      </c>
      <c r="K237" s="64">
        <v>0</v>
      </c>
      <c r="L237" s="64">
        <v>0</v>
      </c>
      <c r="M237" s="64">
        <v>0</v>
      </c>
      <c r="N237" s="64">
        <v>0</v>
      </c>
      <c r="O237" s="64">
        <v>0</v>
      </c>
      <c r="P237" s="64">
        <v>0</v>
      </c>
      <c r="Q237" s="64">
        <v>0</v>
      </c>
      <c r="R237" s="64">
        <v>0</v>
      </c>
      <c r="S237" s="64">
        <v>0</v>
      </c>
      <c r="T237" s="64">
        <v>0</v>
      </c>
      <c r="U237" s="64">
        <v>0</v>
      </c>
      <c r="V237" s="64">
        <v>0</v>
      </c>
      <c r="W237" s="64">
        <v>1</v>
      </c>
      <c r="X237" s="64">
        <v>1</v>
      </c>
      <c r="Y237" s="64">
        <v>0</v>
      </c>
      <c r="Z237" s="64">
        <v>0</v>
      </c>
      <c r="AA237" s="64">
        <v>0</v>
      </c>
      <c r="AB237" s="64">
        <v>0</v>
      </c>
      <c r="AC237" s="64">
        <v>0</v>
      </c>
      <c r="AD237" s="64">
        <v>0</v>
      </c>
      <c r="AE237" s="64">
        <v>0</v>
      </c>
      <c r="AF237" s="64">
        <v>0</v>
      </c>
      <c r="AG237" s="64">
        <v>0</v>
      </c>
      <c r="AH237" s="64">
        <v>0</v>
      </c>
      <c r="AI237" s="64">
        <f>IF($H237=Table5[[#Headers],[Industrial Bio waste Boiler]],1,0)</f>
        <v>0</v>
      </c>
      <c r="AJ237" s="64">
        <f>IF($H237=Table5[[#Headers],[Industrial Bio waste CHP]],1,0)</f>
        <v>0</v>
      </c>
      <c r="AK237" s="64">
        <f>IF($H237=Table5[[#Headers],[Industrial Bio waste Furnace]],1,0)</f>
        <v>0</v>
      </c>
      <c r="AL237" s="64">
        <f>IF($H237=Table5[[#Headers],[Industrial Bio waste Cement/Lime Kiln]],1,0)</f>
        <v>0</v>
      </c>
      <c r="AM237" s="64">
        <f>IF($H237=Table5[[#Headers],[Industrial Bio waste Dryer]],1,0)</f>
        <v>0</v>
      </c>
      <c r="AN237" s="64">
        <f>IF($H237=Table5[[#Headers],[Industrial Bio waste Other Kiln]],1,0)</f>
        <v>0</v>
      </c>
      <c r="AO237" s="64">
        <f>IF($H237=Table5[[#Headers],[Industrial Bio waste Oven]],1,0)</f>
        <v>1</v>
      </c>
      <c r="AP237" s="64">
        <f>IF($H237=Table5[[#Headers],[Industrial Non-bio waste Boiler]],1,0)</f>
        <v>0</v>
      </c>
      <c r="AQ237" s="64">
        <f>IF($H237=Table5[[#Headers],[Industrial Non-bio waste CHP]],1,0)</f>
        <v>0</v>
      </c>
      <c r="AR237" s="64">
        <f>IF($H237=Table5[[#Headers],[Industrial Non-bio waste Furnace]],1,0)</f>
        <v>0</v>
      </c>
      <c r="AS237" s="64">
        <f>IF($H237=Table5[[#Headers],[Industrial Non-bio waste Cement/Lime Kiln]],1,0)</f>
        <v>0</v>
      </c>
      <c r="AT237" s="64">
        <f>IF($H237=Table5[[#Headers],[Industrial Non-bio waste Dryer]],1,0)</f>
        <v>0</v>
      </c>
      <c r="AU237" s="64">
        <f>IF($H237=Table5[[#Headers],[Industrial Non-bio waste Other Kiln]],1,0)</f>
        <v>0</v>
      </c>
      <c r="AV237" s="64">
        <f>IF($H237=Table5[[#Headers],[Industrial Non-bio waste Oven]],1,0)</f>
        <v>0</v>
      </c>
      <c r="AW237" s="64">
        <f>IF($H237=Table5[[#Headers],[Industrial Bio fuel Boiler]],1,0)</f>
        <v>0</v>
      </c>
      <c r="AX237" s="64">
        <f>IF($H237=Table5[[#Headers],[Industrial Bio fuel CHP]],1,0)</f>
        <v>0</v>
      </c>
      <c r="AY237" s="64">
        <f>IF($H237=Table5[[#Headers],[Industrial Bio fuel Furnace]],1,0)</f>
        <v>0</v>
      </c>
      <c r="AZ237" s="64">
        <f>IF($H237=Table5[[#Headers],[Industrial Bio fuel Cement/Lime Kiln]],1,0)</f>
        <v>0</v>
      </c>
      <c r="BA237" s="64">
        <f>IF($H237=Table5[[#Headers],[Industrial Bio fuel Dryer]],1,0)</f>
        <v>0</v>
      </c>
      <c r="BB237" s="64">
        <f>IF($H237=Table5[[#Headers],[Industrial Bio fuel Other Kiln]],1,0)</f>
        <v>0</v>
      </c>
      <c r="BC237" s="64">
        <f>IF($H237=Table5[[#Headers],[Industrial Bio fuel Oven]],1,0)</f>
        <v>0</v>
      </c>
      <c r="BD237" s="64">
        <f>IF($H237=Table5[[#Headers],[Industrial Solid Fuels Boiler]],1,0)</f>
        <v>0</v>
      </c>
      <c r="BE237" s="64">
        <f>IF($H237=Table5[[#Headers],[Industrial Solid Fuels CHP]],1,0)</f>
        <v>0</v>
      </c>
      <c r="BF237" s="64">
        <f>IF($H237=Table5[[#Headers],[Industrial Solid Fuels Furnace]],1,0)</f>
        <v>0</v>
      </c>
      <c r="BG237" s="64">
        <f>IF($H237=Table5[[#Headers],[Industrial Solid Fuels Cement/Lime Kiln]],1,0)</f>
        <v>0</v>
      </c>
      <c r="BH237" s="64">
        <f>IF($H237=Table5[[#Headers],[Industrial Solid Fuels Dryer]],1,0)</f>
        <v>0</v>
      </c>
      <c r="BI237" s="64">
        <f>IF($H237=Table5[[#Headers],[Industrial Solid Fuels Other Kiln]],1,0)</f>
        <v>0</v>
      </c>
      <c r="BJ237" s="64">
        <f>IF($H237=Table5[[#Headers],[Industrial Solid Fuels Oven]],1,0)</f>
        <v>0</v>
      </c>
      <c r="BK237" s="64">
        <f>IF($H237=Table5[[#Headers],[Industrial Oil Boiler]],1,0)</f>
        <v>0</v>
      </c>
      <c r="BL237" s="64">
        <f>IF($H237=Table5[[#Headers],[Industrial Oil CHP]],1,0)</f>
        <v>0</v>
      </c>
      <c r="BM237" s="64">
        <f>IF($H237=Table5[[#Headers],[Industrial Oil Furnace]],1,0)</f>
        <v>0</v>
      </c>
      <c r="BN237" s="64">
        <f>IF($H237=Table5[[#Headers],[Industrial Oil Cement/Lime Kiln]],1,0)</f>
        <v>0</v>
      </c>
      <c r="BO237" s="64">
        <f>IF($H237=Table5[[#Headers],[Industrial Oil Dryer]],1,0)</f>
        <v>0</v>
      </c>
      <c r="BP237" s="64">
        <f>IF($H237=Table5[[#Headers],[Industrial Oil Other Kiln]],1,0)</f>
        <v>0</v>
      </c>
      <c r="BQ237" s="64">
        <f>IF($H237=Table5[[#Headers],[Industrial Oil Oven]],1,0)</f>
        <v>0</v>
      </c>
      <c r="BR237" s="64">
        <f>IF($H237=Table5[[#Headers],[Industrial Gas Boiler]],1,0)</f>
        <v>0</v>
      </c>
      <c r="BS237" s="64">
        <f>IF($H237=Table5[[#Headers],[Industrial Gas CHP]],1,0)</f>
        <v>0</v>
      </c>
      <c r="BT237" s="64">
        <f>IF($H237=Table5[[#Headers],[Industrial Gas Furnace]],1,0)</f>
        <v>0</v>
      </c>
      <c r="BU237" s="64">
        <f>IF($H237=Table5[[#Headers],[Industrial Gas Cement/Lime Kiln]],1,0)</f>
        <v>0</v>
      </c>
      <c r="BV237" s="64">
        <f>IF($H237=Table5[[#Headers],[Industrial Gas Dryer]],1,0)</f>
        <v>0</v>
      </c>
      <c r="BW237" s="64">
        <f>IF($H237=Table5[[#Headers],[Industrial Gas Other Kiln]],1,0)</f>
        <v>0</v>
      </c>
      <c r="BX237" s="64">
        <f>IF($H237=Table5[[#Headers],[Industrial Gas Oven]],1,0)</f>
        <v>0</v>
      </c>
      <c r="BZ237" s="39"/>
    </row>
    <row r="238" spans="2:78" x14ac:dyDescent="0.25">
      <c r="B238">
        <v>514</v>
      </c>
      <c r="C238" t="s">
        <v>453</v>
      </c>
      <c r="D238" t="s">
        <v>591</v>
      </c>
      <c r="E238" t="s">
        <v>592</v>
      </c>
      <c r="H238" t="s">
        <v>490</v>
      </c>
      <c r="I238" t="s">
        <v>454</v>
      </c>
      <c r="J238" s="64">
        <v>0</v>
      </c>
      <c r="K238" s="64">
        <v>0</v>
      </c>
      <c r="L238" s="64">
        <v>0</v>
      </c>
      <c r="M238" s="64">
        <v>0</v>
      </c>
      <c r="N238" s="64">
        <v>0</v>
      </c>
      <c r="O238" s="64">
        <v>0</v>
      </c>
      <c r="P238" s="64">
        <v>0</v>
      </c>
      <c r="Q238" s="64">
        <v>0</v>
      </c>
      <c r="R238" s="64">
        <v>0</v>
      </c>
      <c r="S238" s="64">
        <v>0</v>
      </c>
      <c r="T238" s="64">
        <v>0</v>
      </c>
      <c r="U238" s="64">
        <v>0</v>
      </c>
      <c r="V238" s="64">
        <v>0</v>
      </c>
      <c r="W238" s="64">
        <v>0</v>
      </c>
      <c r="X238" s="64">
        <v>0</v>
      </c>
      <c r="Y238" s="64">
        <v>1</v>
      </c>
      <c r="Z238" s="64">
        <v>0</v>
      </c>
      <c r="AA238" s="64">
        <v>0</v>
      </c>
      <c r="AB238" s="64">
        <v>0</v>
      </c>
      <c r="AC238" s="64">
        <v>0</v>
      </c>
      <c r="AD238" s="64">
        <v>0</v>
      </c>
      <c r="AE238" s="64">
        <v>0</v>
      </c>
      <c r="AF238" s="64">
        <v>0</v>
      </c>
      <c r="AG238" s="64">
        <v>0</v>
      </c>
      <c r="AH238" s="64">
        <v>0</v>
      </c>
      <c r="AI238" s="64">
        <f>IF($H238=Table5[[#Headers],[Industrial Bio waste Boiler]],1,0)</f>
        <v>0</v>
      </c>
      <c r="AJ238" s="64">
        <f>IF($H238=Table5[[#Headers],[Industrial Bio waste CHP]],1,0)</f>
        <v>0</v>
      </c>
      <c r="AK238" s="64">
        <f>IF($H238=Table5[[#Headers],[Industrial Bio waste Furnace]],1,0)</f>
        <v>1</v>
      </c>
      <c r="AL238" s="64">
        <f>IF($H238=Table5[[#Headers],[Industrial Bio waste Cement/Lime Kiln]],1,0)</f>
        <v>0</v>
      </c>
      <c r="AM238" s="64">
        <f>IF($H238=Table5[[#Headers],[Industrial Bio waste Dryer]],1,0)</f>
        <v>0</v>
      </c>
      <c r="AN238" s="64">
        <f>IF($H238=Table5[[#Headers],[Industrial Bio waste Other Kiln]],1,0)</f>
        <v>0</v>
      </c>
      <c r="AO238" s="64">
        <f>IF($H238=Table5[[#Headers],[Industrial Bio waste Oven]],1,0)</f>
        <v>0</v>
      </c>
      <c r="AP238" s="64">
        <f>IF($H238=Table5[[#Headers],[Industrial Non-bio waste Boiler]],1,0)</f>
        <v>0</v>
      </c>
      <c r="AQ238" s="64">
        <f>IF($H238=Table5[[#Headers],[Industrial Non-bio waste CHP]],1,0)</f>
        <v>0</v>
      </c>
      <c r="AR238" s="64">
        <f>IF($H238=Table5[[#Headers],[Industrial Non-bio waste Furnace]],1,0)</f>
        <v>0</v>
      </c>
      <c r="AS238" s="64">
        <f>IF($H238=Table5[[#Headers],[Industrial Non-bio waste Cement/Lime Kiln]],1,0)</f>
        <v>0</v>
      </c>
      <c r="AT238" s="64">
        <f>IF($H238=Table5[[#Headers],[Industrial Non-bio waste Dryer]],1,0)</f>
        <v>0</v>
      </c>
      <c r="AU238" s="64">
        <f>IF($H238=Table5[[#Headers],[Industrial Non-bio waste Other Kiln]],1,0)</f>
        <v>0</v>
      </c>
      <c r="AV238" s="64">
        <f>IF($H238=Table5[[#Headers],[Industrial Non-bio waste Oven]],1,0)</f>
        <v>0</v>
      </c>
      <c r="AW238" s="64">
        <f>IF($H238=Table5[[#Headers],[Industrial Bio fuel Boiler]],1,0)</f>
        <v>0</v>
      </c>
      <c r="AX238" s="64">
        <f>IF($H238=Table5[[#Headers],[Industrial Bio fuel CHP]],1,0)</f>
        <v>0</v>
      </c>
      <c r="AY238" s="64">
        <f>IF($H238=Table5[[#Headers],[Industrial Bio fuel Furnace]],1,0)</f>
        <v>0</v>
      </c>
      <c r="AZ238" s="64">
        <f>IF($H238=Table5[[#Headers],[Industrial Bio fuel Cement/Lime Kiln]],1,0)</f>
        <v>0</v>
      </c>
      <c r="BA238" s="64">
        <f>IF($H238=Table5[[#Headers],[Industrial Bio fuel Dryer]],1,0)</f>
        <v>0</v>
      </c>
      <c r="BB238" s="64">
        <f>IF($H238=Table5[[#Headers],[Industrial Bio fuel Other Kiln]],1,0)</f>
        <v>0</v>
      </c>
      <c r="BC238" s="64">
        <f>IF($H238=Table5[[#Headers],[Industrial Bio fuel Oven]],1,0)</f>
        <v>0</v>
      </c>
      <c r="BD238" s="64">
        <f>IF($H238=Table5[[#Headers],[Industrial Solid Fuels Boiler]],1,0)</f>
        <v>0</v>
      </c>
      <c r="BE238" s="64">
        <f>IF($H238=Table5[[#Headers],[Industrial Solid Fuels CHP]],1,0)</f>
        <v>0</v>
      </c>
      <c r="BF238" s="64">
        <f>IF($H238=Table5[[#Headers],[Industrial Solid Fuels Furnace]],1,0)</f>
        <v>0</v>
      </c>
      <c r="BG238" s="64">
        <f>IF($H238=Table5[[#Headers],[Industrial Solid Fuels Cement/Lime Kiln]],1,0)</f>
        <v>0</v>
      </c>
      <c r="BH238" s="64">
        <f>IF($H238=Table5[[#Headers],[Industrial Solid Fuels Dryer]],1,0)</f>
        <v>0</v>
      </c>
      <c r="BI238" s="64">
        <f>IF($H238=Table5[[#Headers],[Industrial Solid Fuels Other Kiln]],1,0)</f>
        <v>0</v>
      </c>
      <c r="BJ238" s="64">
        <f>IF($H238=Table5[[#Headers],[Industrial Solid Fuels Oven]],1,0)</f>
        <v>0</v>
      </c>
      <c r="BK238" s="64">
        <f>IF($H238=Table5[[#Headers],[Industrial Oil Boiler]],1,0)</f>
        <v>0</v>
      </c>
      <c r="BL238" s="64">
        <f>IF($H238=Table5[[#Headers],[Industrial Oil CHP]],1,0)</f>
        <v>0</v>
      </c>
      <c r="BM238" s="64">
        <f>IF($H238=Table5[[#Headers],[Industrial Oil Furnace]],1,0)</f>
        <v>0</v>
      </c>
      <c r="BN238" s="64">
        <f>IF($H238=Table5[[#Headers],[Industrial Oil Cement/Lime Kiln]],1,0)</f>
        <v>0</v>
      </c>
      <c r="BO238" s="64">
        <f>IF($H238=Table5[[#Headers],[Industrial Oil Dryer]],1,0)</f>
        <v>0</v>
      </c>
      <c r="BP238" s="64">
        <f>IF($H238=Table5[[#Headers],[Industrial Oil Other Kiln]],1,0)</f>
        <v>0</v>
      </c>
      <c r="BQ238" s="64">
        <f>IF($H238=Table5[[#Headers],[Industrial Oil Oven]],1,0)</f>
        <v>0</v>
      </c>
      <c r="BR238" s="64">
        <f>IF($H238=Table5[[#Headers],[Industrial Gas Boiler]],1,0)</f>
        <v>0</v>
      </c>
      <c r="BS238" s="64">
        <f>IF($H238=Table5[[#Headers],[Industrial Gas CHP]],1,0)</f>
        <v>0</v>
      </c>
      <c r="BT238" s="64">
        <f>IF($H238=Table5[[#Headers],[Industrial Gas Furnace]],1,0)</f>
        <v>0</v>
      </c>
      <c r="BU238" s="64">
        <f>IF($H238=Table5[[#Headers],[Industrial Gas Cement/Lime Kiln]],1,0)</f>
        <v>0</v>
      </c>
      <c r="BV238" s="64">
        <f>IF($H238=Table5[[#Headers],[Industrial Gas Dryer]],1,0)</f>
        <v>0</v>
      </c>
      <c r="BW238" s="64">
        <f>IF($H238=Table5[[#Headers],[Industrial Gas Other Kiln]],1,0)</f>
        <v>0</v>
      </c>
      <c r="BX238" s="64">
        <f>IF($H238=Table5[[#Headers],[Industrial Gas Oven]],1,0)</f>
        <v>0</v>
      </c>
      <c r="BZ238" s="39"/>
    </row>
    <row r="239" spans="2:78" x14ac:dyDescent="0.25">
      <c r="B239">
        <v>515</v>
      </c>
      <c r="C239" t="s">
        <v>453</v>
      </c>
      <c r="D239" t="s">
        <v>591</v>
      </c>
      <c r="E239" t="s">
        <v>592</v>
      </c>
      <c r="H239" t="s">
        <v>488</v>
      </c>
      <c r="I239" t="s">
        <v>454</v>
      </c>
      <c r="J239" s="64">
        <v>0</v>
      </c>
      <c r="K239" s="64">
        <v>0</v>
      </c>
      <c r="L239" s="64">
        <v>0</v>
      </c>
      <c r="M239" s="64">
        <v>0</v>
      </c>
      <c r="N239" s="64">
        <v>0</v>
      </c>
      <c r="O239" s="64">
        <v>0</v>
      </c>
      <c r="P239" s="64">
        <v>0</v>
      </c>
      <c r="Q239" s="64">
        <v>0</v>
      </c>
      <c r="R239" s="64">
        <v>0</v>
      </c>
      <c r="S239" s="64">
        <v>0</v>
      </c>
      <c r="T239" s="64">
        <v>0</v>
      </c>
      <c r="U239" s="64">
        <v>0</v>
      </c>
      <c r="V239" s="64">
        <v>0</v>
      </c>
      <c r="W239" s="64">
        <v>0</v>
      </c>
      <c r="X239" s="64">
        <v>0</v>
      </c>
      <c r="Y239" s="64">
        <v>0</v>
      </c>
      <c r="Z239" s="64">
        <v>0</v>
      </c>
      <c r="AA239" s="64">
        <v>1</v>
      </c>
      <c r="AB239" s="64">
        <v>1</v>
      </c>
      <c r="AC239" s="64">
        <v>0</v>
      </c>
      <c r="AD239" s="64">
        <v>0</v>
      </c>
      <c r="AE239" s="64">
        <v>0</v>
      </c>
      <c r="AF239" s="64">
        <v>0</v>
      </c>
      <c r="AG239" s="64">
        <v>0</v>
      </c>
      <c r="AH239" s="64">
        <v>0</v>
      </c>
      <c r="AI239" s="64">
        <f>IF($H239=Table5[[#Headers],[Industrial Bio waste Boiler]],1,0)</f>
        <v>0</v>
      </c>
      <c r="AJ239" s="64">
        <f>IF($H239=Table5[[#Headers],[Industrial Bio waste CHP]],1,0)</f>
        <v>0</v>
      </c>
      <c r="AK239" s="64">
        <f>IF($H239=Table5[[#Headers],[Industrial Bio waste Furnace]],1,0)</f>
        <v>0</v>
      </c>
      <c r="AL239" s="64">
        <f>IF($H239=Table5[[#Headers],[Industrial Bio waste Cement/Lime Kiln]],1,0)</f>
        <v>0</v>
      </c>
      <c r="AM239" s="64">
        <f>IF($H239=Table5[[#Headers],[Industrial Bio waste Dryer]],1,0)</f>
        <v>1</v>
      </c>
      <c r="AN239" s="64">
        <f>IF($H239=Table5[[#Headers],[Industrial Bio waste Other Kiln]],1,0)</f>
        <v>0</v>
      </c>
      <c r="AO239" s="64">
        <f>IF($H239=Table5[[#Headers],[Industrial Bio waste Oven]],1,0)</f>
        <v>0</v>
      </c>
      <c r="AP239" s="64">
        <f>IF($H239=Table5[[#Headers],[Industrial Non-bio waste Boiler]],1,0)</f>
        <v>0</v>
      </c>
      <c r="AQ239" s="64">
        <f>IF($H239=Table5[[#Headers],[Industrial Non-bio waste CHP]],1,0)</f>
        <v>0</v>
      </c>
      <c r="AR239" s="64">
        <f>IF($H239=Table5[[#Headers],[Industrial Non-bio waste Furnace]],1,0)</f>
        <v>0</v>
      </c>
      <c r="AS239" s="64">
        <f>IF($H239=Table5[[#Headers],[Industrial Non-bio waste Cement/Lime Kiln]],1,0)</f>
        <v>0</v>
      </c>
      <c r="AT239" s="64">
        <f>IF($H239=Table5[[#Headers],[Industrial Non-bio waste Dryer]],1,0)</f>
        <v>0</v>
      </c>
      <c r="AU239" s="64">
        <f>IF($H239=Table5[[#Headers],[Industrial Non-bio waste Other Kiln]],1,0)</f>
        <v>0</v>
      </c>
      <c r="AV239" s="64">
        <f>IF($H239=Table5[[#Headers],[Industrial Non-bio waste Oven]],1,0)</f>
        <v>0</v>
      </c>
      <c r="AW239" s="64">
        <f>IF($H239=Table5[[#Headers],[Industrial Bio fuel Boiler]],1,0)</f>
        <v>0</v>
      </c>
      <c r="AX239" s="64">
        <f>IF($H239=Table5[[#Headers],[Industrial Bio fuel CHP]],1,0)</f>
        <v>0</v>
      </c>
      <c r="AY239" s="64">
        <f>IF($H239=Table5[[#Headers],[Industrial Bio fuel Furnace]],1,0)</f>
        <v>0</v>
      </c>
      <c r="AZ239" s="64">
        <f>IF($H239=Table5[[#Headers],[Industrial Bio fuel Cement/Lime Kiln]],1,0)</f>
        <v>0</v>
      </c>
      <c r="BA239" s="64">
        <f>IF($H239=Table5[[#Headers],[Industrial Bio fuel Dryer]],1,0)</f>
        <v>0</v>
      </c>
      <c r="BB239" s="64">
        <f>IF($H239=Table5[[#Headers],[Industrial Bio fuel Other Kiln]],1,0)</f>
        <v>0</v>
      </c>
      <c r="BC239" s="64">
        <f>IF($H239=Table5[[#Headers],[Industrial Bio fuel Oven]],1,0)</f>
        <v>0</v>
      </c>
      <c r="BD239" s="64">
        <f>IF($H239=Table5[[#Headers],[Industrial Solid Fuels Boiler]],1,0)</f>
        <v>0</v>
      </c>
      <c r="BE239" s="64">
        <f>IF($H239=Table5[[#Headers],[Industrial Solid Fuels CHP]],1,0)</f>
        <v>0</v>
      </c>
      <c r="BF239" s="64">
        <f>IF($H239=Table5[[#Headers],[Industrial Solid Fuels Furnace]],1,0)</f>
        <v>0</v>
      </c>
      <c r="BG239" s="64">
        <f>IF($H239=Table5[[#Headers],[Industrial Solid Fuels Cement/Lime Kiln]],1,0)</f>
        <v>0</v>
      </c>
      <c r="BH239" s="64">
        <f>IF($H239=Table5[[#Headers],[Industrial Solid Fuels Dryer]],1,0)</f>
        <v>0</v>
      </c>
      <c r="BI239" s="64">
        <f>IF($H239=Table5[[#Headers],[Industrial Solid Fuels Other Kiln]],1,0)</f>
        <v>0</v>
      </c>
      <c r="BJ239" s="64">
        <f>IF($H239=Table5[[#Headers],[Industrial Solid Fuels Oven]],1,0)</f>
        <v>0</v>
      </c>
      <c r="BK239" s="64">
        <f>IF($H239=Table5[[#Headers],[Industrial Oil Boiler]],1,0)</f>
        <v>0</v>
      </c>
      <c r="BL239" s="64">
        <f>IF($H239=Table5[[#Headers],[Industrial Oil CHP]],1,0)</f>
        <v>0</v>
      </c>
      <c r="BM239" s="64">
        <f>IF($H239=Table5[[#Headers],[Industrial Oil Furnace]],1,0)</f>
        <v>0</v>
      </c>
      <c r="BN239" s="64">
        <f>IF($H239=Table5[[#Headers],[Industrial Oil Cement/Lime Kiln]],1,0)</f>
        <v>0</v>
      </c>
      <c r="BO239" s="64">
        <f>IF($H239=Table5[[#Headers],[Industrial Oil Dryer]],1,0)</f>
        <v>0</v>
      </c>
      <c r="BP239" s="64">
        <f>IF($H239=Table5[[#Headers],[Industrial Oil Other Kiln]],1,0)</f>
        <v>0</v>
      </c>
      <c r="BQ239" s="64">
        <f>IF($H239=Table5[[#Headers],[Industrial Oil Oven]],1,0)</f>
        <v>0</v>
      </c>
      <c r="BR239" s="64">
        <f>IF($H239=Table5[[#Headers],[Industrial Gas Boiler]],1,0)</f>
        <v>0</v>
      </c>
      <c r="BS239" s="64">
        <f>IF($H239=Table5[[#Headers],[Industrial Gas CHP]],1,0)</f>
        <v>0</v>
      </c>
      <c r="BT239" s="64">
        <f>IF($H239=Table5[[#Headers],[Industrial Gas Furnace]],1,0)</f>
        <v>0</v>
      </c>
      <c r="BU239" s="64">
        <f>IF($H239=Table5[[#Headers],[Industrial Gas Cement/Lime Kiln]],1,0)</f>
        <v>0</v>
      </c>
      <c r="BV239" s="64">
        <f>IF($H239=Table5[[#Headers],[Industrial Gas Dryer]],1,0)</f>
        <v>0</v>
      </c>
      <c r="BW239" s="64">
        <f>IF($H239=Table5[[#Headers],[Industrial Gas Other Kiln]],1,0)</f>
        <v>0</v>
      </c>
      <c r="BX239" s="64">
        <f>IF($H239=Table5[[#Headers],[Industrial Gas Oven]],1,0)</f>
        <v>0</v>
      </c>
      <c r="BZ239" s="39"/>
    </row>
    <row r="240" spans="2:78" x14ac:dyDescent="0.25">
      <c r="B240">
        <v>516</v>
      </c>
      <c r="C240" t="s">
        <v>453</v>
      </c>
      <c r="D240" t="s">
        <v>582</v>
      </c>
      <c r="E240" t="s">
        <v>592</v>
      </c>
      <c r="H240" t="s">
        <v>516</v>
      </c>
      <c r="I240" t="s">
        <v>479</v>
      </c>
      <c r="J240" s="64">
        <v>0</v>
      </c>
      <c r="K240" s="64">
        <v>0</v>
      </c>
      <c r="L240" s="64">
        <v>0</v>
      </c>
      <c r="M240" s="64">
        <v>0</v>
      </c>
      <c r="N240" s="64">
        <v>0</v>
      </c>
      <c r="O240" s="64">
        <v>1</v>
      </c>
      <c r="P240" s="64">
        <v>1</v>
      </c>
      <c r="Q240" s="64">
        <v>1</v>
      </c>
      <c r="R240" s="64">
        <v>0</v>
      </c>
      <c r="S240" s="64">
        <v>0.125</v>
      </c>
      <c r="T240" s="64">
        <v>0</v>
      </c>
      <c r="U240" s="64">
        <v>0</v>
      </c>
      <c r="V240" s="64">
        <v>0</v>
      </c>
      <c r="W240" s="64">
        <v>0</v>
      </c>
      <c r="X240" s="64">
        <v>0</v>
      </c>
      <c r="Y240" s="64">
        <v>0</v>
      </c>
      <c r="Z240" s="64">
        <v>0</v>
      </c>
      <c r="AA240" s="64">
        <v>0</v>
      </c>
      <c r="AB240" s="64">
        <v>0</v>
      </c>
      <c r="AC240" s="64">
        <v>0</v>
      </c>
      <c r="AD240" s="64">
        <v>0</v>
      </c>
      <c r="AE240" s="64">
        <v>0</v>
      </c>
      <c r="AF240" s="64">
        <v>0</v>
      </c>
      <c r="AG240" s="64">
        <v>0</v>
      </c>
      <c r="AH240" s="64">
        <v>0</v>
      </c>
      <c r="AI240" s="64">
        <f>IF($H240=Table5[[#Headers],[Industrial Bio waste Boiler]],1,0)</f>
        <v>0</v>
      </c>
      <c r="AJ240" s="64">
        <f>IF($H240=Table5[[#Headers],[Industrial Bio waste CHP]],1,0)</f>
        <v>0</v>
      </c>
      <c r="AK240" s="64">
        <f>IF($H240=Table5[[#Headers],[Industrial Bio waste Furnace]],1,0)</f>
        <v>0</v>
      </c>
      <c r="AL240" s="64">
        <f>IF($H240=Table5[[#Headers],[Industrial Bio waste Cement/Lime Kiln]],1,0)</f>
        <v>0</v>
      </c>
      <c r="AM240" s="64">
        <f>IF($H240=Table5[[#Headers],[Industrial Bio waste Dryer]],1,0)</f>
        <v>0</v>
      </c>
      <c r="AN240" s="64">
        <f>IF($H240=Table5[[#Headers],[Industrial Bio waste Other Kiln]],1,0)</f>
        <v>0</v>
      </c>
      <c r="AO240" s="64">
        <f>IF($H240=Table5[[#Headers],[Industrial Bio waste Oven]],1,0)</f>
        <v>0</v>
      </c>
      <c r="AP240" s="64">
        <f>IF($H240=Table5[[#Headers],[Industrial Non-bio waste Boiler]],1,0)</f>
        <v>1</v>
      </c>
      <c r="AQ240" s="64">
        <f>IF($H240=Table5[[#Headers],[Industrial Non-bio waste CHP]],1,0)</f>
        <v>0</v>
      </c>
      <c r="AR240" s="64">
        <f>IF($H240=Table5[[#Headers],[Industrial Non-bio waste Furnace]],1,0)</f>
        <v>0</v>
      </c>
      <c r="AS240" s="64">
        <f>IF($H240=Table5[[#Headers],[Industrial Non-bio waste Cement/Lime Kiln]],1,0)</f>
        <v>0</v>
      </c>
      <c r="AT240" s="64">
        <f>IF($H240=Table5[[#Headers],[Industrial Non-bio waste Dryer]],1,0)</f>
        <v>0</v>
      </c>
      <c r="AU240" s="64">
        <f>IF($H240=Table5[[#Headers],[Industrial Non-bio waste Other Kiln]],1,0)</f>
        <v>0</v>
      </c>
      <c r="AV240" s="64">
        <f>IF($H240=Table5[[#Headers],[Industrial Non-bio waste Oven]],1,0)</f>
        <v>0</v>
      </c>
      <c r="AW240" s="64">
        <f>IF($H240=Table5[[#Headers],[Industrial Bio fuel Boiler]],1,0)</f>
        <v>0</v>
      </c>
      <c r="AX240" s="64">
        <f>IF($H240=Table5[[#Headers],[Industrial Bio fuel CHP]],1,0)</f>
        <v>0</v>
      </c>
      <c r="AY240" s="64">
        <f>IF($H240=Table5[[#Headers],[Industrial Bio fuel Furnace]],1,0)</f>
        <v>0</v>
      </c>
      <c r="AZ240" s="64">
        <f>IF($H240=Table5[[#Headers],[Industrial Bio fuel Cement/Lime Kiln]],1,0)</f>
        <v>0</v>
      </c>
      <c r="BA240" s="64">
        <f>IF($H240=Table5[[#Headers],[Industrial Bio fuel Dryer]],1,0)</f>
        <v>0</v>
      </c>
      <c r="BB240" s="64">
        <f>IF($H240=Table5[[#Headers],[Industrial Bio fuel Other Kiln]],1,0)</f>
        <v>0</v>
      </c>
      <c r="BC240" s="64">
        <f>IF($H240=Table5[[#Headers],[Industrial Bio fuel Oven]],1,0)</f>
        <v>0</v>
      </c>
      <c r="BD240" s="64">
        <f>IF($H240=Table5[[#Headers],[Industrial Solid Fuels Boiler]],1,0)</f>
        <v>0</v>
      </c>
      <c r="BE240" s="64">
        <f>IF($H240=Table5[[#Headers],[Industrial Solid Fuels CHP]],1,0)</f>
        <v>0</v>
      </c>
      <c r="BF240" s="64">
        <f>IF($H240=Table5[[#Headers],[Industrial Solid Fuels Furnace]],1,0)</f>
        <v>0</v>
      </c>
      <c r="BG240" s="64">
        <f>IF($H240=Table5[[#Headers],[Industrial Solid Fuels Cement/Lime Kiln]],1,0)</f>
        <v>0</v>
      </c>
      <c r="BH240" s="64">
        <f>IF($H240=Table5[[#Headers],[Industrial Solid Fuels Dryer]],1,0)</f>
        <v>0</v>
      </c>
      <c r="BI240" s="64">
        <f>IF($H240=Table5[[#Headers],[Industrial Solid Fuels Other Kiln]],1,0)</f>
        <v>0</v>
      </c>
      <c r="BJ240" s="64">
        <f>IF($H240=Table5[[#Headers],[Industrial Solid Fuels Oven]],1,0)</f>
        <v>0</v>
      </c>
      <c r="BK240" s="64">
        <f>IF($H240=Table5[[#Headers],[Industrial Oil Boiler]],1,0)</f>
        <v>0</v>
      </c>
      <c r="BL240" s="64">
        <f>IF($H240=Table5[[#Headers],[Industrial Oil CHP]],1,0)</f>
        <v>0</v>
      </c>
      <c r="BM240" s="64">
        <f>IF($H240=Table5[[#Headers],[Industrial Oil Furnace]],1,0)</f>
        <v>0</v>
      </c>
      <c r="BN240" s="64">
        <f>IF($H240=Table5[[#Headers],[Industrial Oil Cement/Lime Kiln]],1,0)</f>
        <v>0</v>
      </c>
      <c r="BO240" s="64">
        <f>IF($H240=Table5[[#Headers],[Industrial Oil Dryer]],1,0)</f>
        <v>0</v>
      </c>
      <c r="BP240" s="64">
        <f>IF($H240=Table5[[#Headers],[Industrial Oil Other Kiln]],1,0)</f>
        <v>0</v>
      </c>
      <c r="BQ240" s="64">
        <f>IF($H240=Table5[[#Headers],[Industrial Oil Oven]],1,0)</f>
        <v>0</v>
      </c>
      <c r="BR240" s="64">
        <f>IF($H240=Table5[[#Headers],[Industrial Gas Boiler]],1,0)</f>
        <v>0</v>
      </c>
      <c r="BS240" s="64">
        <f>IF($H240=Table5[[#Headers],[Industrial Gas CHP]],1,0)</f>
        <v>0</v>
      </c>
      <c r="BT240" s="64">
        <f>IF($H240=Table5[[#Headers],[Industrial Gas Furnace]],1,0)</f>
        <v>0</v>
      </c>
      <c r="BU240" s="64">
        <f>IF($H240=Table5[[#Headers],[Industrial Gas Cement/Lime Kiln]],1,0)</f>
        <v>0</v>
      </c>
      <c r="BV240" s="64">
        <f>IF($H240=Table5[[#Headers],[Industrial Gas Dryer]],1,0)</f>
        <v>0</v>
      </c>
      <c r="BW240" s="64">
        <f>IF($H240=Table5[[#Headers],[Industrial Gas Other Kiln]],1,0)</f>
        <v>0</v>
      </c>
      <c r="BX240" s="64">
        <f>IF($H240=Table5[[#Headers],[Industrial Gas Oven]],1,0)</f>
        <v>0</v>
      </c>
      <c r="BZ240" s="39"/>
    </row>
    <row r="241" spans="2:78" x14ac:dyDescent="0.25">
      <c r="B241">
        <v>517</v>
      </c>
      <c r="C241" t="s">
        <v>453</v>
      </c>
      <c r="D241" t="s">
        <v>582</v>
      </c>
      <c r="E241" t="s">
        <v>592</v>
      </c>
      <c r="H241" t="s">
        <v>523</v>
      </c>
      <c r="I241" t="s">
        <v>479</v>
      </c>
      <c r="J241" s="64">
        <v>0</v>
      </c>
      <c r="K241" s="64">
        <v>0</v>
      </c>
      <c r="L241" s="64">
        <v>0</v>
      </c>
      <c r="M241" s="64">
        <v>0</v>
      </c>
      <c r="N241" s="64">
        <v>0</v>
      </c>
      <c r="O241" s="64">
        <v>0</v>
      </c>
      <c r="P241" s="64">
        <v>0</v>
      </c>
      <c r="Q241" s="64">
        <v>0</v>
      </c>
      <c r="R241" s="64">
        <v>0</v>
      </c>
      <c r="S241" s="64">
        <v>0</v>
      </c>
      <c r="T241" s="64">
        <v>1</v>
      </c>
      <c r="U241" s="64">
        <v>1</v>
      </c>
      <c r="V241" s="64">
        <v>1</v>
      </c>
      <c r="W241" s="64">
        <v>0</v>
      </c>
      <c r="X241" s="64">
        <v>0</v>
      </c>
      <c r="Y241" s="64">
        <v>0</v>
      </c>
      <c r="Z241" s="64">
        <v>0</v>
      </c>
      <c r="AA241" s="64">
        <v>0</v>
      </c>
      <c r="AB241" s="64">
        <v>0</v>
      </c>
      <c r="AC241" s="64">
        <v>0</v>
      </c>
      <c r="AD241" s="64">
        <v>0</v>
      </c>
      <c r="AE241" s="64">
        <v>0</v>
      </c>
      <c r="AF241" s="64">
        <v>0</v>
      </c>
      <c r="AG241" s="64">
        <v>0</v>
      </c>
      <c r="AH241" s="64">
        <v>0</v>
      </c>
      <c r="AI241" s="64">
        <f>IF($H241=Table5[[#Headers],[Industrial Bio waste Boiler]],1,0)</f>
        <v>0</v>
      </c>
      <c r="AJ241" s="64">
        <f>IF($H241=Table5[[#Headers],[Industrial Bio waste CHP]],1,0)</f>
        <v>0</v>
      </c>
      <c r="AK241" s="64">
        <f>IF($H241=Table5[[#Headers],[Industrial Bio waste Furnace]],1,0)</f>
        <v>0</v>
      </c>
      <c r="AL241" s="64">
        <f>IF($H241=Table5[[#Headers],[Industrial Bio waste Cement/Lime Kiln]],1,0)</f>
        <v>0</v>
      </c>
      <c r="AM241" s="64">
        <f>IF($H241=Table5[[#Headers],[Industrial Bio waste Dryer]],1,0)</f>
        <v>0</v>
      </c>
      <c r="AN241" s="64">
        <f>IF($H241=Table5[[#Headers],[Industrial Bio waste Other Kiln]],1,0)</f>
        <v>0</v>
      </c>
      <c r="AO241" s="64">
        <f>IF($H241=Table5[[#Headers],[Industrial Bio waste Oven]],1,0)</f>
        <v>0</v>
      </c>
      <c r="AP241" s="64">
        <f>IF($H241=Table5[[#Headers],[Industrial Non-bio waste Boiler]],1,0)</f>
        <v>0</v>
      </c>
      <c r="AQ241" s="64">
        <f>IF($H241=Table5[[#Headers],[Industrial Non-bio waste CHP]],1,0)</f>
        <v>1</v>
      </c>
      <c r="AR241" s="64">
        <f>IF($H241=Table5[[#Headers],[Industrial Non-bio waste Furnace]],1,0)</f>
        <v>0</v>
      </c>
      <c r="AS241" s="64">
        <f>IF($H241=Table5[[#Headers],[Industrial Non-bio waste Cement/Lime Kiln]],1,0)</f>
        <v>0</v>
      </c>
      <c r="AT241" s="64">
        <f>IF($H241=Table5[[#Headers],[Industrial Non-bio waste Dryer]],1,0)</f>
        <v>0</v>
      </c>
      <c r="AU241" s="64">
        <f>IF($H241=Table5[[#Headers],[Industrial Non-bio waste Other Kiln]],1,0)</f>
        <v>0</v>
      </c>
      <c r="AV241" s="64">
        <f>IF($H241=Table5[[#Headers],[Industrial Non-bio waste Oven]],1,0)</f>
        <v>0</v>
      </c>
      <c r="AW241" s="64">
        <f>IF($H241=Table5[[#Headers],[Industrial Bio fuel Boiler]],1,0)</f>
        <v>0</v>
      </c>
      <c r="AX241" s="64">
        <f>IF($H241=Table5[[#Headers],[Industrial Bio fuel CHP]],1,0)</f>
        <v>0</v>
      </c>
      <c r="AY241" s="64">
        <f>IF($H241=Table5[[#Headers],[Industrial Bio fuel Furnace]],1,0)</f>
        <v>0</v>
      </c>
      <c r="AZ241" s="64">
        <f>IF($H241=Table5[[#Headers],[Industrial Bio fuel Cement/Lime Kiln]],1,0)</f>
        <v>0</v>
      </c>
      <c r="BA241" s="64">
        <f>IF($H241=Table5[[#Headers],[Industrial Bio fuel Dryer]],1,0)</f>
        <v>0</v>
      </c>
      <c r="BB241" s="64">
        <f>IF($H241=Table5[[#Headers],[Industrial Bio fuel Other Kiln]],1,0)</f>
        <v>0</v>
      </c>
      <c r="BC241" s="64">
        <f>IF($H241=Table5[[#Headers],[Industrial Bio fuel Oven]],1,0)</f>
        <v>0</v>
      </c>
      <c r="BD241" s="64">
        <f>IF($H241=Table5[[#Headers],[Industrial Solid Fuels Boiler]],1,0)</f>
        <v>0</v>
      </c>
      <c r="BE241" s="64">
        <f>IF($H241=Table5[[#Headers],[Industrial Solid Fuels CHP]],1,0)</f>
        <v>0</v>
      </c>
      <c r="BF241" s="64">
        <f>IF($H241=Table5[[#Headers],[Industrial Solid Fuels Furnace]],1,0)</f>
        <v>0</v>
      </c>
      <c r="BG241" s="64">
        <f>IF($H241=Table5[[#Headers],[Industrial Solid Fuels Cement/Lime Kiln]],1,0)</f>
        <v>0</v>
      </c>
      <c r="BH241" s="64">
        <f>IF($H241=Table5[[#Headers],[Industrial Solid Fuels Dryer]],1,0)</f>
        <v>0</v>
      </c>
      <c r="BI241" s="64">
        <f>IF($H241=Table5[[#Headers],[Industrial Solid Fuels Other Kiln]],1,0)</f>
        <v>0</v>
      </c>
      <c r="BJ241" s="64">
        <f>IF($H241=Table5[[#Headers],[Industrial Solid Fuels Oven]],1,0)</f>
        <v>0</v>
      </c>
      <c r="BK241" s="64">
        <f>IF($H241=Table5[[#Headers],[Industrial Oil Boiler]],1,0)</f>
        <v>0</v>
      </c>
      <c r="BL241" s="64">
        <f>IF($H241=Table5[[#Headers],[Industrial Oil CHP]],1,0)</f>
        <v>0</v>
      </c>
      <c r="BM241" s="64">
        <f>IF($H241=Table5[[#Headers],[Industrial Oil Furnace]],1,0)</f>
        <v>0</v>
      </c>
      <c r="BN241" s="64">
        <f>IF($H241=Table5[[#Headers],[Industrial Oil Cement/Lime Kiln]],1,0)</f>
        <v>0</v>
      </c>
      <c r="BO241" s="64">
        <f>IF($H241=Table5[[#Headers],[Industrial Oil Dryer]],1,0)</f>
        <v>0</v>
      </c>
      <c r="BP241" s="64">
        <f>IF($H241=Table5[[#Headers],[Industrial Oil Other Kiln]],1,0)</f>
        <v>0</v>
      </c>
      <c r="BQ241" s="64">
        <f>IF($H241=Table5[[#Headers],[Industrial Oil Oven]],1,0)</f>
        <v>0</v>
      </c>
      <c r="BR241" s="64">
        <f>IF($H241=Table5[[#Headers],[Industrial Gas Boiler]],1,0)</f>
        <v>0</v>
      </c>
      <c r="BS241" s="64">
        <f>IF($H241=Table5[[#Headers],[Industrial Gas CHP]],1,0)</f>
        <v>0</v>
      </c>
      <c r="BT241" s="64">
        <f>IF($H241=Table5[[#Headers],[Industrial Gas Furnace]],1,0)</f>
        <v>0</v>
      </c>
      <c r="BU241" s="64">
        <f>IF($H241=Table5[[#Headers],[Industrial Gas Cement/Lime Kiln]],1,0)</f>
        <v>0</v>
      </c>
      <c r="BV241" s="64">
        <f>IF($H241=Table5[[#Headers],[Industrial Gas Dryer]],1,0)</f>
        <v>0</v>
      </c>
      <c r="BW241" s="64">
        <f>IF($H241=Table5[[#Headers],[Industrial Gas Other Kiln]],1,0)</f>
        <v>0</v>
      </c>
      <c r="BX241" s="64">
        <f>IF($H241=Table5[[#Headers],[Industrial Gas Oven]],1,0)</f>
        <v>0</v>
      </c>
      <c r="BZ241" s="39"/>
    </row>
    <row r="242" spans="2:78" x14ac:dyDescent="0.25">
      <c r="B242">
        <v>518</v>
      </c>
      <c r="C242" t="s">
        <v>453</v>
      </c>
      <c r="D242" t="s">
        <v>582</v>
      </c>
      <c r="E242" t="s">
        <v>592</v>
      </c>
      <c r="H242" t="s">
        <v>528</v>
      </c>
      <c r="I242" t="s">
        <v>479</v>
      </c>
      <c r="J242" s="64">
        <v>0</v>
      </c>
      <c r="K242" s="64">
        <v>0</v>
      </c>
      <c r="L242" s="64">
        <v>0</v>
      </c>
      <c r="M242" s="64">
        <v>0</v>
      </c>
      <c r="N242" s="64">
        <v>0</v>
      </c>
      <c r="O242" s="64">
        <v>0</v>
      </c>
      <c r="P242" s="64">
        <v>0</v>
      </c>
      <c r="Q242" s="64">
        <v>0</v>
      </c>
      <c r="R242" s="64">
        <v>0</v>
      </c>
      <c r="S242" s="64">
        <v>0</v>
      </c>
      <c r="T242" s="64">
        <v>0</v>
      </c>
      <c r="U242" s="64">
        <v>0</v>
      </c>
      <c r="V242" s="64">
        <v>0</v>
      </c>
      <c r="W242" s="64">
        <v>0</v>
      </c>
      <c r="X242" s="64">
        <v>0</v>
      </c>
      <c r="Y242" s="64">
        <v>1</v>
      </c>
      <c r="Z242" s="64">
        <v>0</v>
      </c>
      <c r="AA242" s="64">
        <v>0</v>
      </c>
      <c r="AB242" s="64">
        <v>0</v>
      </c>
      <c r="AC242" s="64">
        <v>0</v>
      </c>
      <c r="AD242" s="64">
        <v>0</v>
      </c>
      <c r="AE242" s="64">
        <v>0</v>
      </c>
      <c r="AF242" s="64">
        <v>0</v>
      </c>
      <c r="AG242" s="64">
        <v>0</v>
      </c>
      <c r="AH242" s="64">
        <v>0</v>
      </c>
      <c r="AI242" s="64">
        <f>IF($H242=Table5[[#Headers],[Industrial Bio waste Boiler]],1,0)</f>
        <v>0</v>
      </c>
      <c r="AJ242" s="64">
        <f>IF($H242=Table5[[#Headers],[Industrial Bio waste CHP]],1,0)</f>
        <v>0</v>
      </c>
      <c r="AK242" s="64">
        <f>IF($H242=Table5[[#Headers],[Industrial Bio waste Furnace]],1,0)</f>
        <v>0</v>
      </c>
      <c r="AL242" s="64">
        <f>IF($H242=Table5[[#Headers],[Industrial Bio waste Cement/Lime Kiln]],1,0)</f>
        <v>0</v>
      </c>
      <c r="AM242" s="64">
        <f>IF($H242=Table5[[#Headers],[Industrial Bio waste Dryer]],1,0)</f>
        <v>0</v>
      </c>
      <c r="AN242" s="64">
        <f>IF($H242=Table5[[#Headers],[Industrial Bio waste Other Kiln]],1,0)</f>
        <v>0</v>
      </c>
      <c r="AO242" s="64">
        <f>IF($H242=Table5[[#Headers],[Industrial Bio waste Oven]],1,0)</f>
        <v>0</v>
      </c>
      <c r="AP242" s="64">
        <f>IF($H242=Table5[[#Headers],[Industrial Non-bio waste Boiler]],1,0)</f>
        <v>0</v>
      </c>
      <c r="AQ242" s="64">
        <f>IF($H242=Table5[[#Headers],[Industrial Non-bio waste CHP]],1,0)</f>
        <v>0</v>
      </c>
      <c r="AR242" s="64">
        <f>IF($H242=Table5[[#Headers],[Industrial Non-bio waste Furnace]],1,0)</f>
        <v>1</v>
      </c>
      <c r="AS242" s="64">
        <f>IF($H242=Table5[[#Headers],[Industrial Non-bio waste Cement/Lime Kiln]],1,0)</f>
        <v>0</v>
      </c>
      <c r="AT242" s="64">
        <f>IF($H242=Table5[[#Headers],[Industrial Non-bio waste Dryer]],1,0)</f>
        <v>0</v>
      </c>
      <c r="AU242" s="64">
        <f>IF($H242=Table5[[#Headers],[Industrial Non-bio waste Other Kiln]],1,0)</f>
        <v>0</v>
      </c>
      <c r="AV242" s="64">
        <f>IF($H242=Table5[[#Headers],[Industrial Non-bio waste Oven]],1,0)</f>
        <v>0</v>
      </c>
      <c r="AW242" s="64">
        <f>IF($H242=Table5[[#Headers],[Industrial Bio fuel Boiler]],1,0)</f>
        <v>0</v>
      </c>
      <c r="AX242" s="64">
        <f>IF($H242=Table5[[#Headers],[Industrial Bio fuel CHP]],1,0)</f>
        <v>0</v>
      </c>
      <c r="AY242" s="64">
        <f>IF($H242=Table5[[#Headers],[Industrial Bio fuel Furnace]],1,0)</f>
        <v>0</v>
      </c>
      <c r="AZ242" s="64">
        <f>IF($H242=Table5[[#Headers],[Industrial Bio fuel Cement/Lime Kiln]],1,0)</f>
        <v>0</v>
      </c>
      <c r="BA242" s="64">
        <f>IF($H242=Table5[[#Headers],[Industrial Bio fuel Dryer]],1,0)</f>
        <v>0</v>
      </c>
      <c r="BB242" s="64">
        <f>IF($H242=Table5[[#Headers],[Industrial Bio fuel Other Kiln]],1,0)</f>
        <v>0</v>
      </c>
      <c r="BC242" s="64">
        <f>IF($H242=Table5[[#Headers],[Industrial Bio fuel Oven]],1,0)</f>
        <v>0</v>
      </c>
      <c r="BD242" s="64">
        <f>IF($H242=Table5[[#Headers],[Industrial Solid Fuels Boiler]],1,0)</f>
        <v>0</v>
      </c>
      <c r="BE242" s="64">
        <f>IF($H242=Table5[[#Headers],[Industrial Solid Fuels CHP]],1,0)</f>
        <v>0</v>
      </c>
      <c r="BF242" s="64">
        <f>IF($H242=Table5[[#Headers],[Industrial Solid Fuels Furnace]],1,0)</f>
        <v>0</v>
      </c>
      <c r="BG242" s="64">
        <f>IF($H242=Table5[[#Headers],[Industrial Solid Fuels Cement/Lime Kiln]],1,0)</f>
        <v>0</v>
      </c>
      <c r="BH242" s="64">
        <f>IF($H242=Table5[[#Headers],[Industrial Solid Fuels Dryer]],1,0)</f>
        <v>0</v>
      </c>
      <c r="BI242" s="64">
        <f>IF($H242=Table5[[#Headers],[Industrial Solid Fuels Other Kiln]],1,0)</f>
        <v>0</v>
      </c>
      <c r="BJ242" s="64">
        <f>IF($H242=Table5[[#Headers],[Industrial Solid Fuels Oven]],1,0)</f>
        <v>0</v>
      </c>
      <c r="BK242" s="64">
        <f>IF($H242=Table5[[#Headers],[Industrial Oil Boiler]],1,0)</f>
        <v>0</v>
      </c>
      <c r="BL242" s="64">
        <f>IF($H242=Table5[[#Headers],[Industrial Oil CHP]],1,0)</f>
        <v>0</v>
      </c>
      <c r="BM242" s="64">
        <f>IF($H242=Table5[[#Headers],[Industrial Oil Furnace]],1,0)</f>
        <v>0</v>
      </c>
      <c r="BN242" s="64">
        <f>IF($H242=Table5[[#Headers],[Industrial Oil Cement/Lime Kiln]],1,0)</f>
        <v>0</v>
      </c>
      <c r="BO242" s="64">
        <f>IF($H242=Table5[[#Headers],[Industrial Oil Dryer]],1,0)</f>
        <v>0</v>
      </c>
      <c r="BP242" s="64">
        <f>IF($H242=Table5[[#Headers],[Industrial Oil Other Kiln]],1,0)</f>
        <v>0</v>
      </c>
      <c r="BQ242" s="64">
        <f>IF($H242=Table5[[#Headers],[Industrial Oil Oven]],1,0)</f>
        <v>0</v>
      </c>
      <c r="BR242" s="64">
        <f>IF($H242=Table5[[#Headers],[Industrial Gas Boiler]],1,0)</f>
        <v>0</v>
      </c>
      <c r="BS242" s="64">
        <f>IF($H242=Table5[[#Headers],[Industrial Gas CHP]],1,0)</f>
        <v>0</v>
      </c>
      <c r="BT242" s="64">
        <f>IF($H242=Table5[[#Headers],[Industrial Gas Furnace]],1,0)</f>
        <v>0</v>
      </c>
      <c r="BU242" s="64">
        <f>IF($H242=Table5[[#Headers],[Industrial Gas Cement/Lime Kiln]],1,0)</f>
        <v>0</v>
      </c>
      <c r="BV242" s="64">
        <f>IF($H242=Table5[[#Headers],[Industrial Gas Dryer]],1,0)</f>
        <v>0</v>
      </c>
      <c r="BW242" s="64">
        <f>IF($H242=Table5[[#Headers],[Industrial Gas Other Kiln]],1,0)</f>
        <v>0</v>
      </c>
      <c r="BX242" s="64">
        <f>IF($H242=Table5[[#Headers],[Industrial Gas Oven]],1,0)</f>
        <v>0</v>
      </c>
      <c r="BZ242" s="39"/>
    </row>
    <row r="243" spans="2:78" x14ac:dyDescent="0.25">
      <c r="B243">
        <v>519</v>
      </c>
      <c r="C243" t="s">
        <v>453</v>
      </c>
      <c r="D243" t="s">
        <v>584</v>
      </c>
      <c r="E243" t="s">
        <v>592</v>
      </c>
      <c r="H243" t="s">
        <v>520</v>
      </c>
      <c r="I243" t="s">
        <v>479</v>
      </c>
      <c r="J243" s="64">
        <v>0</v>
      </c>
      <c r="K243" s="64">
        <v>1</v>
      </c>
      <c r="L243" s="64">
        <v>0</v>
      </c>
      <c r="M243" s="64">
        <v>0</v>
      </c>
      <c r="N243" s="64">
        <v>0</v>
      </c>
      <c r="O243" s="64">
        <v>0</v>
      </c>
      <c r="P243" s="64">
        <v>0</v>
      </c>
      <c r="Q243" s="64">
        <v>0</v>
      </c>
      <c r="R243" s="64">
        <v>0</v>
      </c>
      <c r="S243" s="64">
        <v>0</v>
      </c>
      <c r="T243" s="64">
        <v>0</v>
      </c>
      <c r="U243" s="64">
        <v>0</v>
      </c>
      <c r="V243" s="64">
        <v>0</v>
      </c>
      <c r="W243" s="64">
        <v>0</v>
      </c>
      <c r="X243" s="64">
        <v>0</v>
      </c>
      <c r="Y243" s="64">
        <v>0</v>
      </c>
      <c r="Z243" s="64">
        <v>0</v>
      </c>
      <c r="AA243" s="64">
        <v>0</v>
      </c>
      <c r="AB243" s="64">
        <v>0</v>
      </c>
      <c r="AC243" s="64">
        <v>0</v>
      </c>
      <c r="AD243" s="64">
        <v>0</v>
      </c>
      <c r="AE243" s="64">
        <v>0</v>
      </c>
      <c r="AF243" s="64">
        <v>0</v>
      </c>
      <c r="AG243" s="64">
        <v>0</v>
      </c>
      <c r="AH243" s="64">
        <v>0</v>
      </c>
      <c r="AI243" s="64">
        <f>IF($H243=Table5[[#Headers],[Industrial Bio waste Boiler]],1,0)</f>
        <v>0</v>
      </c>
      <c r="AJ243" s="64">
        <f>IF($H243=Table5[[#Headers],[Industrial Bio waste CHP]],1,0)</f>
        <v>0</v>
      </c>
      <c r="AK243" s="64">
        <f>IF($H243=Table5[[#Headers],[Industrial Bio waste Furnace]],1,0)</f>
        <v>0</v>
      </c>
      <c r="AL243" s="64">
        <f>IF($H243=Table5[[#Headers],[Industrial Bio waste Cement/Lime Kiln]],1,0)</f>
        <v>0</v>
      </c>
      <c r="AM243" s="64">
        <f>IF($H243=Table5[[#Headers],[Industrial Bio waste Dryer]],1,0)</f>
        <v>0</v>
      </c>
      <c r="AN243" s="64">
        <f>IF($H243=Table5[[#Headers],[Industrial Bio waste Other Kiln]],1,0)</f>
        <v>0</v>
      </c>
      <c r="AO243" s="64">
        <f>IF($H243=Table5[[#Headers],[Industrial Bio waste Oven]],1,0)</f>
        <v>0</v>
      </c>
      <c r="AP243" s="64">
        <f>IF($H243=Table5[[#Headers],[Industrial Non-bio waste Boiler]],1,0)</f>
        <v>0</v>
      </c>
      <c r="AQ243" s="64">
        <f>IF($H243=Table5[[#Headers],[Industrial Non-bio waste CHP]],1,0)</f>
        <v>0</v>
      </c>
      <c r="AR243" s="64">
        <f>IF($H243=Table5[[#Headers],[Industrial Non-bio waste Furnace]],1,0)</f>
        <v>0</v>
      </c>
      <c r="AS243" s="64">
        <f>IF($H243=Table5[[#Headers],[Industrial Non-bio waste Cement/Lime Kiln]],1,0)</f>
        <v>1</v>
      </c>
      <c r="AT243" s="64">
        <f>IF($H243=Table5[[#Headers],[Industrial Non-bio waste Dryer]],1,0)</f>
        <v>0</v>
      </c>
      <c r="AU243" s="64">
        <f>IF($H243=Table5[[#Headers],[Industrial Non-bio waste Other Kiln]],1,0)</f>
        <v>0</v>
      </c>
      <c r="AV243" s="64">
        <f>IF($H243=Table5[[#Headers],[Industrial Non-bio waste Oven]],1,0)</f>
        <v>0</v>
      </c>
      <c r="AW243" s="64">
        <f>IF($H243=Table5[[#Headers],[Industrial Bio fuel Boiler]],1,0)</f>
        <v>0</v>
      </c>
      <c r="AX243" s="64">
        <f>IF($H243=Table5[[#Headers],[Industrial Bio fuel CHP]],1,0)</f>
        <v>0</v>
      </c>
      <c r="AY243" s="64">
        <f>IF($H243=Table5[[#Headers],[Industrial Bio fuel Furnace]],1,0)</f>
        <v>0</v>
      </c>
      <c r="AZ243" s="64">
        <f>IF($H243=Table5[[#Headers],[Industrial Bio fuel Cement/Lime Kiln]],1,0)</f>
        <v>0</v>
      </c>
      <c r="BA243" s="64">
        <f>IF($H243=Table5[[#Headers],[Industrial Bio fuel Dryer]],1,0)</f>
        <v>0</v>
      </c>
      <c r="BB243" s="64">
        <f>IF($H243=Table5[[#Headers],[Industrial Bio fuel Other Kiln]],1,0)</f>
        <v>0</v>
      </c>
      <c r="BC243" s="64">
        <f>IF($H243=Table5[[#Headers],[Industrial Bio fuel Oven]],1,0)</f>
        <v>0</v>
      </c>
      <c r="BD243" s="64">
        <f>IF($H243=Table5[[#Headers],[Industrial Solid Fuels Boiler]],1,0)</f>
        <v>0</v>
      </c>
      <c r="BE243" s="64">
        <f>IF($H243=Table5[[#Headers],[Industrial Solid Fuels CHP]],1,0)</f>
        <v>0</v>
      </c>
      <c r="BF243" s="64">
        <f>IF($H243=Table5[[#Headers],[Industrial Solid Fuels Furnace]],1,0)</f>
        <v>0</v>
      </c>
      <c r="BG243" s="64">
        <f>IF($H243=Table5[[#Headers],[Industrial Solid Fuels Cement/Lime Kiln]],1,0)</f>
        <v>0</v>
      </c>
      <c r="BH243" s="64">
        <f>IF($H243=Table5[[#Headers],[Industrial Solid Fuels Dryer]],1,0)</f>
        <v>0</v>
      </c>
      <c r="BI243" s="64">
        <f>IF($H243=Table5[[#Headers],[Industrial Solid Fuels Other Kiln]],1,0)</f>
        <v>0</v>
      </c>
      <c r="BJ243" s="64">
        <f>IF($H243=Table5[[#Headers],[Industrial Solid Fuels Oven]],1,0)</f>
        <v>0</v>
      </c>
      <c r="BK243" s="64">
        <f>IF($H243=Table5[[#Headers],[Industrial Oil Boiler]],1,0)</f>
        <v>0</v>
      </c>
      <c r="BL243" s="64">
        <f>IF($H243=Table5[[#Headers],[Industrial Oil CHP]],1,0)</f>
        <v>0</v>
      </c>
      <c r="BM243" s="64">
        <f>IF($H243=Table5[[#Headers],[Industrial Oil Furnace]],1,0)</f>
        <v>0</v>
      </c>
      <c r="BN243" s="64">
        <f>IF($H243=Table5[[#Headers],[Industrial Oil Cement/Lime Kiln]],1,0)</f>
        <v>0</v>
      </c>
      <c r="BO243" s="64">
        <f>IF($H243=Table5[[#Headers],[Industrial Oil Dryer]],1,0)</f>
        <v>0</v>
      </c>
      <c r="BP243" s="64">
        <f>IF($H243=Table5[[#Headers],[Industrial Oil Other Kiln]],1,0)</f>
        <v>0</v>
      </c>
      <c r="BQ243" s="64">
        <f>IF($H243=Table5[[#Headers],[Industrial Oil Oven]],1,0)</f>
        <v>0</v>
      </c>
      <c r="BR243" s="64">
        <f>IF($H243=Table5[[#Headers],[Industrial Gas Boiler]],1,0)</f>
        <v>0</v>
      </c>
      <c r="BS243" s="64">
        <f>IF($H243=Table5[[#Headers],[Industrial Gas CHP]],1,0)</f>
        <v>0</v>
      </c>
      <c r="BT243" s="64">
        <f>IF($H243=Table5[[#Headers],[Industrial Gas Furnace]],1,0)</f>
        <v>0</v>
      </c>
      <c r="BU243" s="64">
        <f>IF($H243=Table5[[#Headers],[Industrial Gas Cement/Lime Kiln]],1,0)</f>
        <v>0</v>
      </c>
      <c r="BV243" s="64">
        <f>IF($H243=Table5[[#Headers],[Industrial Gas Dryer]],1,0)</f>
        <v>0</v>
      </c>
      <c r="BW243" s="64">
        <f>IF($H243=Table5[[#Headers],[Industrial Gas Other Kiln]],1,0)</f>
        <v>0</v>
      </c>
      <c r="BX243" s="64">
        <f>IF($H243=Table5[[#Headers],[Industrial Gas Oven]],1,0)</f>
        <v>0</v>
      </c>
      <c r="BZ243" s="39"/>
    </row>
    <row r="244" spans="2:78" x14ac:dyDescent="0.25">
      <c r="B244">
        <v>520</v>
      </c>
      <c r="C244" t="s">
        <v>453</v>
      </c>
      <c r="D244" t="s">
        <v>584</v>
      </c>
      <c r="E244" t="s">
        <v>592</v>
      </c>
      <c r="H244" t="s">
        <v>528</v>
      </c>
      <c r="I244" t="s">
        <v>479</v>
      </c>
      <c r="J244" s="64">
        <v>0</v>
      </c>
      <c r="K244" s="64">
        <v>0</v>
      </c>
      <c r="L244" s="64">
        <v>0</v>
      </c>
      <c r="M244" s="64">
        <v>0</v>
      </c>
      <c r="N244" s="64">
        <v>0</v>
      </c>
      <c r="O244" s="64">
        <v>0</v>
      </c>
      <c r="P244" s="64">
        <v>0</v>
      </c>
      <c r="Q244" s="64">
        <v>0</v>
      </c>
      <c r="R244" s="64">
        <v>0</v>
      </c>
      <c r="S244" s="64">
        <v>0</v>
      </c>
      <c r="T244" s="64">
        <v>0</v>
      </c>
      <c r="U244" s="64">
        <v>0</v>
      </c>
      <c r="V244" s="64">
        <v>0</v>
      </c>
      <c r="W244" s="64">
        <v>0</v>
      </c>
      <c r="X244" s="64">
        <v>0</v>
      </c>
      <c r="Y244" s="64">
        <v>1</v>
      </c>
      <c r="Z244" s="64">
        <v>0</v>
      </c>
      <c r="AA244" s="64">
        <v>0</v>
      </c>
      <c r="AB244" s="64">
        <v>0</v>
      </c>
      <c r="AC244" s="64">
        <v>0</v>
      </c>
      <c r="AD244" s="64">
        <v>0</v>
      </c>
      <c r="AE244" s="64">
        <v>0</v>
      </c>
      <c r="AF244" s="64">
        <v>0</v>
      </c>
      <c r="AG244" s="64">
        <v>0</v>
      </c>
      <c r="AH244" s="64">
        <v>0</v>
      </c>
      <c r="AI244" s="64">
        <f>IF($H244=Table5[[#Headers],[Industrial Bio waste Boiler]],1,0)</f>
        <v>0</v>
      </c>
      <c r="AJ244" s="64">
        <f>IF($H244=Table5[[#Headers],[Industrial Bio waste CHP]],1,0)</f>
        <v>0</v>
      </c>
      <c r="AK244" s="64">
        <f>IF($H244=Table5[[#Headers],[Industrial Bio waste Furnace]],1,0)</f>
        <v>0</v>
      </c>
      <c r="AL244" s="64">
        <f>IF($H244=Table5[[#Headers],[Industrial Bio waste Cement/Lime Kiln]],1,0)</f>
        <v>0</v>
      </c>
      <c r="AM244" s="64">
        <f>IF($H244=Table5[[#Headers],[Industrial Bio waste Dryer]],1,0)</f>
        <v>0</v>
      </c>
      <c r="AN244" s="64">
        <f>IF($H244=Table5[[#Headers],[Industrial Bio waste Other Kiln]],1,0)</f>
        <v>0</v>
      </c>
      <c r="AO244" s="64">
        <f>IF($H244=Table5[[#Headers],[Industrial Bio waste Oven]],1,0)</f>
        <v>0</v>
      </c>
      <c r="AP244" s="64">
        <f>IF($H244=Table5[[#Headers],[Industrial Non-bio waste Boiler]],1,0)</f>
        <v>0</v>
      </c>
      <c r="AQ244" s="64">
        <f>IF($H244=Table5[[#Headers],[Industrial Non-bio waste CHP]],1,0)</f>
        <v>0</v>
      </c>
      <c r="AR244" s="64">
        <f>IF($H244=Table5[[#Headers],[Industrial Non-bio waste Furnace]],1,0)</f>
        <v>1</v>
      </c>
      <c r="AS244" s="64">
        <f>IF($H244=Table5[[#Headers],[Industrial Non-bio waste Cement/Lime Kiln]],1,0)</f>
        <v>0</v>
      </c>
      <c r="AT244" s="64">
        <f>IF($H244=Table5[[#Headers],[Industrial Non-bio waste Dryer]],1,0)</f>
        <v>0</v>
      </c>
      <c r="AU244" s="64">
        <f>IF($H244=Table5[[#Headers],[Industrial Non-bio waste Other Kiln]],1,0)</f>
        <v>0</v>
      </c>
      <c r="AV244" s="64">
        <f>IF($H244=Table5[[#Headers],[Industrial Non-bio waste Oven]],1,0)</f>
        <v>0</v>
      </c>
      <c r="AW244" s="64">
        <f>IF($H244=Table5[[#Headers],[Industrial Bio fuel Boiler]],1,0)</f>
        <v>0</v>
      </c>
      <c r="AX244" s="64">
        <f>IF($H244=Table5[[#Headers],[Industrial Bio fuel CHP]],1,0)</f>
        <v>0</v>
      </c>
      <c r="AY244" s="64">
        <f>IF($H244=Table5[[#Headers],[Industrial Bio fuel Furnace]],1,0)</f>
        <v>0</v>
      </c>
      <c r="AZ244" s="64">
        <f>IF($H244=Table5[[#Headers],[Industrial Bio fuel Cement/Lime Kiln]],1,0)</f>
        <v>0</v>
      </c>
      <c r="BA244" s="64">
        <f>IF($H244=Table5[[#Headers],[Industrial Bio fuel Dryer]],1,0)</f>
        <v>0</v>
      </c>
      <c r="BB244" s="64">
        <f>IF($H244=Table5[[#Headers],[Industrial Bio fuel Other Kiln]],1,0)</f>
        <v>0</v>
      </c>
      <c r="BC244" s="64">
        <f>IF($H244=Table5[[#Headers],[Industrial Bio fuel Oven]],1,0)</f>
        <v>0</v>
      </c>
      <c r="BD244" s="64">
        <f>IF($H244=Table5[[#Headers],[Industrial Solid Fuels Boiler]],1,0)</f>
        <v>0</v>
      </c>
      <c r="BE244" s="64">
        <f>IF($H244=Table5[[#Headers],[Industrial Solid Fuels CHP]],1,0)</f>
        <v>0</v>
      </c>
      <c r="BF244" s="64">
        <f>IF($H244=Table5[[#Headers],[Industrial Solid Fuels Furnace]],1,0)</f>
        <v>0</v>
      </c>
      <c r="BG244" s="64">
        <f>IF($H244=Table5[[#Headers],[Industrial Solid Fuels Cement/Lime Kiln]],1,0)</f>
        <v>0</v>
      </c>
      <c r="BH244" s="64">
        <f>IF($H244=Table5[[#Headers],[Industrial Solid Fuels Dryer]],1,0)</f>
        <v>0</v>
      </c>
      <c r="BI244" s="64">
        <f>IF($H244=Table5[[#Headers],[Industrial Solid Fuels Other Kiln]],1,0)</f>
        <v>0</v>
      </c>
      <c r="BJ244" s="64">
        <f>IF($H244=Table5[[#Headers],[Industrial Solid Fuels Oven]],1,0)</f>
        <v>0</v>
      </c>
      <c r="BK244" s="64">
        <f>IF($H244=Table5[[#Headers],[Industrial Oil Boiler]],1,0)</f>
        <v>0</v>
      </c>
      <c r="BL244" s="64">
        <f>IF($H244=Table5[[#Headers],[Industrial Oil CHP]],1,0)</f>
        <v>0</v>
      </c>
      <c r="BM244" s="64">
        <f>IF($H244=Table5[[#Headers],[Industrial Oil Furnace]],1,0)</f>
        <v>0</v>
      </c>
      <c r="BN244" s="64">
        <f>IF($H244=Table5[[#Headers],[Industrial Oil Cement/Lime Kiln]],1,0)</f>
        <v>0</v>
      </c>
      <c r="BO244" s="64">
        <f>IF($H244=Table5[[#Headers],[Industrial Oil Dryer]],1,0)</f>
        <v>0</v>
      </c>
      <c r="BP244" s="64">
        <f>IF($H244=Table5[[#Headers],[Industrial Oil Other Kiln]],1,0)</f>
        <v>0</v>
      </c>
      <c r="BQ244" s="64">
        <f>IF($H244=Table5[[#Headers],[Industrial Oil Oven]],1,0)</f>
        <v>0</v>
      </c>
      <c r="BR244" s="64">
        <f>IF($H244=Table5[[#Headers],[Industrial Gas Boiler]],1,0)</f>
        <v>0</v>
      </c>
      <c r="BS244" s="64">
        <f>IF($H244=Table5[[#Headers],[Industrial Gas CHP]],1,0)</f>
        <v>0</v>
      </c>
      <c r="BT244" s="64">
        <f>IF($H244=Table5[[#Headers],[Industrial Gas Furnace]],1,0)</f>
        <v>0</v>
      </c>
      <c r="BU244" s="64">
        <f>IF($H244=Table5[[#Headers],[Industrial Gas Cement/Lime Kiln]],1,0)</f>
        <v>0</v>
      </c>
      <c r="BV244" s="64">
        <f>IF($H244=Table5[[#Headers],[Industrial Gas Dryer]],1,0)</f>
        <v>0</v>
      </c>
      <c r="BW244" s="64">
        <f>IF($H244=Table5[[#Headers],[Industrial Gas Other Kiln]],1,0)</f>
        <v>0</v>
      </c>
      <c r="BX244" s="64">
        <f>IF($H244=Table5[[#Headers],[Industrial Gas Oven]],1,0)</f>
        <v>0</v>
      </c>
      <c r="BZ244" s="39"/>
    </row>
    <row r="245" spans="2:78" x14ac:dyDescent="0.25">
      <c r="B245">
        <v>521</v>
      </c>
      <c r="C245" t="s">
        <v>453</v>
      </c>
      <c r="D245" t="s">
        <v>584</v>
      </c>
      <c r="E245" t="s">
        <v>592</v>
      </c>
      <c r="H245" t="s">
        <v>526</v>
      </c>
      <c r="I245" t="s">
        <v>479</v>
      </c>
      <c r="J245" s="64">
        <v>0</v>
      </c>
      <c r="K245" s="64">
        <v>0</v>
      </c>
      <c r="L245" s="64">
        <v>0</v>
      </c>
      <c r="M245" s="64">
        <v>0</v>
      </c>
      <c r="N245" s="64">
        <v>0</v>
      </c>
      <c r="O245" s="64">
        <v>0</v>
      </c>
      <c r="P245" s="64">
        <v>0</v>
      </c>
      <c r="Q245" s="64">
        <v>0</v>
      </c>
      <c r="R245" s="64">
        <v>0</v>
      </c>
      <c r="S245" s="64">
        <v>0</v>
      </c>
      <c r="T245" s="64">
        <v>0</v>
      </c>
      <c r="U245" s="64">
        <v>0</v>
      </c>
      <c r="V245" s="64">
        <v>0</v>
      </c>
      <c r="W245" s="64">
        <v>0</v>
      </c>
      <c r="X245" s="64">
        <v>0</v>
      </c>
      <c r="Y245" s="64">
        <v>0</v>
      </c>
      <c r="Z245" s="64">
        <v>0</v>
      </c>
      <c r="AA245" s="64">
        <v>1</v>
      </c>
      <c r="AB245" s="64">
        <v>1</v>
      </c>
      <c r="AC245" s="64">
        <v>0</v>
      </c>
      <c r="AD245" s="64">
        <v>0</v>
      </c>
      <c r="AE245" s="64">
        <v>0</v>
      </c>
      <c r="AF245" s="64">
        <v>0</v>
      </c>
      <c r="AG245" s="64">
        <v>0</v>
      </c>
      <c r="AH245" s="64">
        <v>0</v>
      </c>
      <c r="AI245" s="64">
        <f>IF($H245=Table5[[#Headers],[Industrial Bio waste Boiler]],1,0)</f>
        <v>0</v>
      </c>
      <c r="AJ245" s="64">
        <f>IF($H245=Table5[[#Headers],[Industrial Bio waste CHP]],1,0)</f>
        <v>0</v>
      </c>
      <c r="AK245" s="64">
        <f>IF($H245=Table5[[#Headers],[Industrial Bio waste Furnace]],1,0)</f>
        <v>0</v>
      </c>
      <c r="AL245" s="64">
        <f>IF($H245=Table5[[#Headers],[Industrial Bio waste Cement/Lime Kiln]],1,0)</f>
        <v>0</v>
      </c>
      <c r="AM245" s="64">
        <f>IF($H245=Table5[[#Headers],[Industrial Bio waste Dryer]],1,0)</f>
        <v>0</v>
      </c>
      <c r="AN245" s="64">
        <f>IF($H245=Table5[[#Headers],[Industrial Bio waste Other Kiln]],1,0)</f>
        <v>0</v>
      </c>
      <c r="AO245" s="64">
        <f>IF($H245=Table5[[#Headers],[Industrial Bio waste Oven]],1,0)</f>
        <v>0</v>
      </c>
      <c r="AP245" s="64">
        <f>IF($H245=Table5[[#Headers],[Industrial Non-bio waste Boiler]],1,0)</f>
        <v>0</v>
      </c>
      <c r="AQ245" s="64">
        <f>IF($H245=Table5[[#Headers],[Industrial Non-bio waste CHP]],1,0)</f>
        <v>0</v>
      </c>
      <c r="AR245" s="64">
        <f>IF($H245=Table5[[#Headers],[Industrial Non-bio waste Furnace]],1,0)</f>
        <v>0</v>
      </c>
      <c r="AS245" s="64">
        <f>IF($H245=Table5[[#Headers],[Industrial Non-bio waste Cement/Lime Kiln]],1,0)</f>
        <v>0</v>
      </c>
      <c r="AT245" s="64">
        <f>IF($H245=Table5[[#Headers],[Industrial Non-bio waste Dryer]],1,0)</f>
        <v>1</v>
      </c>
      <c r="AU245" s="64">
        <f>IF($H245=Table5[[#Headers],[Industrial Non-bio waste Other Kiln]],1,0)</f>
        <v>0</v>
      </c>
      <c r="AV245" s="64">
        <f>IF($H245=Table5[[#Headers],[Industrial Non-bio waste Oven]],1,0)</f>
        <v>0</v>
      </c>
      <c r="AW245" s="64">
        <f>IF($H245=Table5[[#Headers],[Industrial Bio fuel Boiler]],1,0)</f>
        <v>0</v>
      </c>
      <c r="AX245" s="64">
        <f>IF($H245=Table5[[#Headers],[Industrial Bio fuel CHP]],1,0)</f>
        <v>0</v>
      </c>
      <c r="AY245" s="64">
        <f>IF($H245=Table5[[#Headers],[Industrial Bio fuel Furnace]],1,0)</f>
        <v>0</v>
      </c>
      <c r="AZ245" s="64">
        <f>IF($H245=Table5[[#Headers],[Industrial Bio fuel Cement/Lime Kiln]],1,0)</f>
        <v>0</v>
      </c>
      <c r="BA245" s="64">
        <f>IF($H245=Table5[[#Headers],[Industrial Bio fuel Dryer]],1,0)</f>
        <v>0</v>
      </c>
      <c r="BB245" s="64">
        <f>IF($H245=Table5[[#Headers],[Industrial Bio fuel Other Kiln]],1,0)</f>
        <v>0</v>
      </c>
      <c r="BC245" s="64">
        <f>IF($H245=Table5[[#Headers],[Industrial Bio fuel Oven]],1,0)</f>
        <v>0</v>
      </c>
      <c r="BD245" s="64">
        <f>IF($H245=Table5[[#Headers],[Industrial Solid Fuels Boiler]],1,0)</f>
        <v>0</v>
      </c>
      <c r="BE245" s="64">
        <f>IF($H245=Table5[[#Headers],[Industrial Solid Fuels CHP]],1,0)</f>
        <v>0</v>
      </c>
      <c r="BF245" s="64">
        <f>IF($H245=Table5[[#Headers],[Industrial Solid Fuels Furnace]],1,0)</f>
        <v>0</v>
      </c>
      <c r="BG245" s="64">
        <f>IF($H245=Table5[[#Headers],[Industrial Solid Fuels Cement/Lime Kiln]],1,0)</f>
        <v>0</v>
      </c>
      <c r="BH245" s="64">
        <f>IF($H245=Table5[[#Headers],[Industrial Solid Fuels Dryer]],1,0)</f>
        <v>0</v>
      </c>
      <c r="BI245" s="64">
        <f>IF($H245=Table5[[#Headers],[Industrial Solid Fuels Other Kiln]],1,0)</f>
        <v>0</v>
      </c>
      <c r="BJ245" s="64">
        <f>IF($H245=Table5[[#Headers],[Industrial Solid Fuels Oven]],1,0)</f>
        <v>0</v>
      </c>
      <c r="BK245" s="64">
        <f>IF($H245=Table5[[#Headers],[Industrial Oil Boiler]],1,0)</f>
        <v>0</v>
      </c>
      <c r="BL245" s="64">
        <f>IF($H245=Table5[[#Headers],[Industrial Oil CHP]],1,0)</f>
        <v>0</v>
      </c>
      <c r="BM245" s="64">
        <f>IF($H245=Table5[[#Headers],[Industrial Oil Furnace]],1,0)</f>
        <v>0</v>
      </c>
      <c r="BN245" s="64">
        <f>IF($H245=Table5[[#Headers],[Industrial Oil Cement/Lime Kiln]],1,0)</f>
        <v>0</v>
      </c>
      <c r="BO245" s="64">
        <f>IF($H245=Table5[[#Headers],[Industrial Oil Dryer]],1,0)</f>
        <v>0</v>
      </c>
      <c r="BP245" s="64">
        <f>IF($H245=Table5[[#Headers],[Industrial Oil Other Kiln]],1,0)</f>
        <v>0</v>
      </c>
      <c r="BQ245" s="64">
        <f>IF($H245=Table5[[#Headers],[Industrial Oil Oven]],1,0)</f>
        <v>0</v>
      </c>
      <c r="BR245" s="64">
        <f>IF($H245=Table5[[#Headers],[Industrial Gas Boiler]],1,0)</f>
        <v>0</v>
      </c>
      <c r="BS245" s="64">
        <f>IF($H245=Table5[[#Headers],[Industrial Gas CHP]],1,0)</f>
        <v>0</v>
      </c>
      <c r="BT245" s="64">
        <f>IF($H245=Table5[[#Headers],[Industrial Gas Furnace]],1,0)</f>
        <v>0</v>
      </c>
      <c r="BU245" s="64">
        <f>IF($H245=Table5[[#Headers],[Industrial Gas Cement/Lime Kiln]],1,0)</f>
        <v>0</v>
      </c>
      <c r="BV245" s="64">
        <f>IF($H245=Table5[[#Headers],[Industrial Gas Dryer]],1,0)</f>
        <v>0</v>
      </c>
      <c r="BW245" s="64">
        <f>IF($H245=Table5[[#Headers],[Industrial Gas Other Kiln]],1,0)</f>
        <v>0</v>
      </c>
      <c r="BX245" s="64">
        <f>IF($H245=Table5[[#Headers],[Industrial Gas Oven]],1,0)</f>
        <v>0</v>
      </c>
      <c r="BZ245" s="39"/>
    </row>
    <row r="246" spans="2:78" x14ac:dyDescent="0.25">
      <c r="B246">
        <v>522</v>
      </c>
      <c r="C246" t="s">
        <v>453</v>
      </c>
      <c r="D246" t="s">
        <v>585</v>
      </c>
      <c r="E246" t="s">
        <v>592</v>
      </c>
      <c r="H246" t="s">
        <v>516</v>
      </c>
      <c r="I246" t="s">
        <v>479</v>
      </c>
      <c r="J246" s="64">
        <v>0</v>
      </c>
      <c r="K246" s="64">
        <v>0</v>
      </c>
      <c r="L246" s="64">
        <v>0</v>
      </c>
      <c r="M246" s="64">
        <v>0</v>
      </c>
      <c r="N246" s="64">
        <v>0</v>
      </c>
      <c r="O246" s="64">
        <v>1</v>
      </c>
      <c r="P246" s="64">
        <v>1</v>
      </c>
      <c r="Q246" s="64">
        <v>1</v>
      </c>
      <c r="R246" s="64">
        <v>0</v>
      </c>
      <c r="S246" s="64">
        <v>0.125</v>
      </c>
      <c r="T246" s="64">
        <v>0</v>
      </c>
      <c r="U246" s="64">
        <v>0</v>
      </c>
      <c r="V246" s="64">
        <v>0</v>
      </c>
      <c r="W246" s="64">
        <v>0</v>
      </c>
      <c r="X246" s="64">
        <v>0</v>
      </c>
      <c r="Y246" s="64">
        <v>0</v>
      </c>
      <c r="Z246" s="64">
        <v>0</v>
      </c>
      <c r="AA246" s="64">
        <v>0</v>
      </c>
      <c r="AB246" s="64">
        <v>0</v>
      </c>
      <c r="AC246" s="64">
        <v>0</v>
      </c>
      <c r="AD246" s="64">
        <v>0</v>
      </c>
      <c r="AE246" s="64">
        <v>0</v>
      </c>
      <c r="AF246" s="64">
        <v>0</v>
      </c>
      <c r="AG246" s="64">
        <v>0</v>
      </c>
      <c r="AH246" s="64">
        <v>0</v>
      </c>
      <c r="AI246" s="64">
        <f>IF($H246=Table5[[#Headers],[Industrial Bio waste Boiler]],1,0)</f>
        <v>0</v>
      </c>
      <c r="AJ246" s="64">
        <f>IF($H246=Table5[[#Headers],[Industrial Bio waste CHP]],1,0)</f>
        <v>0</v>
      </c>
      <c r="AK246" s="64">
        <f>IF($H246=Table5[[#Headers],[Industrial Bio waste Furnace]],1,0)</f>
        <v>0</v>
      </c>
      <c r="AL246" s="64">
        <f>IF($H246=Table5[[#Headers],[Industrial Bio waste Cement/Lime Kiln]],1,0)</f>
        <v>0</v>
      </c>
      <c r="AM246" s="64">
        <f>IF($H246=Table5[[#Headers],[Industrial Bio waste Dryer]],1,0)</f>
        <v>0</v>
      </c>
      <c r="AN246" s="64">
        <f>IF($H246=Table5[[#Headers],[Industrial Bio waste Other Kiln]],1,0)</f>
        <v>0</v>
      </c>
      <c r="AO246" s="64">
        <f>IF($H246=Table5[[#Headers],[Industrial Bio waste Oven]],1,0)</f>
        <v>0</v>
      </c>
      <c r="AP246" s="64">
        <f>IF($H246=Table5[[#Headers],[Industrial Non-bio waste Boiler]],1,0)</f>
        <v>1</v>
      </c>
      <c r="AQ246" s="64">
        <f>IF($H246=Table5[[#Headers],[Industrial Non-bio waste CHP]],1,0)</f>
        <v>0</v>
      </c>
      <c r="AR246" s="64">
        <f>IF($H246=Table5[[#Headers],[Industrial Non-bio waste Furnace]],1,0)</f>
        <v>0</v>
      </c>
      <c r="AS246" s="64">
        <f>IF($H246=Table5[[#Headers],[Industrial Non-bio waste Cement/Lime Kiln]],1,0)</f>
        <v>0</v>
      </c>
      <c r="AT246" s="64">
        <f>IF($H246=Table5[[#Headers],[Industrial Non-bio waste Dryer]],1,0)</f>
        <v>0</v>
      </c>
      <c r="AU246" s="64">
        <f>IF($H246=Table5[[#Headers],[Industrial Non-bio waste Other Kiln]],1,0)</f>
        <v>0</v>
      </c>
      <c r="AV246" s="64">
        <f>IF($H246=Table5[[#Headers],[Industrial Non-bio waste Oven]],1,0)</f>
        <v>0</v>
      </c>
      <c r="AW246" s="64">
        <f>IF($H246=Table5[[#Headers],[Industrial Bio fuel Boiler]],1,0)</f>
        <v>0</v>
      </c>
      <c r="AX246" s="64">
        <f>IF($H246=Table5[[#Headers],[Industrial Bio fuel CHP]],1,0)</f>
        <v>0</v>
      </c>
      <c r="AY246" s="64">
        <f>IF($H246=Table5[[#Headers],[Industrial Bio fuel Furnace]],1,0)</f>
        <v>0</v>
      </c>
      <c r="AZ246" s="64">
        <f>IF($H246=Table5[[#Headers],[Industrial Bio fuel Cement/Lime Kiln]],1,0)</f>
        <v>0</v>
      </c>
      <c r="BA246" s="64">
        <f>IF($H246=Table5[[#Headers],[Industrial Bio fuel Dryer]],1,0)</f>
        <v>0</v>
      </c>
      <c r="BB246" s="64">
        <f>IF($H246=Table5[[#Headers],[Industrial Bio fuel Other Kiln]],1,0)</f>
        <v>0</v>
      </c>
      <c r="BC246" s="64">
        <f>IF($H246=Table5[[#Headers],[Industrial Bio fuel Oven]],1,0)</f>
        <v>0</v>
      </c>
      <c r="BD246" s="64">
        <f>IF($H246=Table5[[#Headers],[Industrial Solid Fuels Boiler]],1,0)</f>
        <v>0</v>
      </c>
      <c r="BE246" s="64">
        <f>IF($H246=Table5[[#Headers],[Industrial Solid Fuels CHP]],1,0)</f>
        <v>0</v>
      </c>
      <c r="BF246" s="64">
        <f>IF($H246=Table5[[#Headers],[Industrial Solid Fuels Furnace]],1,0)</f>
        <v>0</v>
      </c>
      <c r="BG246" s="64">
        <f>IF($H246=Table5[[#Headers],[Industrial Solid Fuels Cement/Lime Kiln]],1,0)</f>
        <v>0</v>
      </c>
      <c r="BH246" s="64">
        <f>IF($H246=Table5[[#Headers],[Industrial Solid Fuels Dryer]],1,0)</f>
        <v>0</v>
      </c>
      <c r="BI246" s="64">
        <f>IF($H246=Table5[[#Headers],[Industrial Solid Fuels Other Kiln]],1,0)</f>
        <v>0</v>
      </c>
      <c r="BJ246" s="64">
        <f>IF($H246=Table5[[#Headers],[Industrial Solid Fuels Oven]],1,0)</f>
        <v>0</v>
      </c>
      <c r="BK246" s="64">
        <f>IF($H246=Table5[[#Headers],[Industrial Oil Boiler]],1,0)</f>
        <v>0</v>
      </c>
      <c r="BL246" s="64">
        <f>IF($H246=Table5[[#Headers],[Industrial Oil CHP]],1,0)</f>
        <v>0</v>
      </c>
      <c r="BM246" s="64">
        <f>IF($H246=Table5[[#Headers],[Industrial Oil Furnace]],1,0)</f>
        <v>0</v>
      </c>
      <c r="BN246" s="64">
        <f>IF($H246=Table5[[#Headers],[Industrial Oil Cement/Lime Kiln]],1,0)</f>
        <v>0</v>
      </c>
      <c r="BO246" s="64">
        <f>IF($H246=Table5[[#Headers],[Industrial Oil Dryer]],1,0)</f>
        <v>0</v>
      </c>
      <c r="BP246" s="64">
        <f>IF($H246=Table5[[#Headers],[Industrial Oil Other Kiln]],1,0)</f>
        <v>0</v>
      </c>
      <c r="BQ246" s="64">
        <f>IF($H246=Table5[[#Headers],[Industrial Oil Oven]],1,0)</f>
        <v>0</v>
      </c>
      <c r="BR246" s="64">
        <f>IF($H246=Table5[[#Headers],[Industrial Gas Boiler]],1,0)</f>
        <v>0</v>
      </c>
      <c r="BS246" s="64">
        <f>IF($H246=Table5[[#Headers],[Industrial Gas CHP]],1,0)</f>
        <v>0</v>
      </c>
      <c r="BT246" s="64">
        <f>IF($H246=Table5[[#Headers],[Industrial Gas Furnace]],1,0)</f>
        <v>0</v>
      </c>
      <c r="BU246" s="64">
        <f>IF($H246=Table5[[#Headers],[Industrial Gas Cement/Lime Kiln]],1,0)</f>
        <v>0</v>
      </c>
      <c r="BV246" s="64">
        <f>IF($H246=Table5[[#Headers],[Industrial Gas Dryer]],1,0)</f>
        <v>0</v>
      </c>
      <c r="BW246" s="64">
        <f>IF($H246=Table5[[#Headers],[Industrial Gas Other Kiln]],1,0)</f>
        <v>0</v>
      </c>
      <c r="BX246" s="64">
        <f>IF($H246=Table5[[#Headers],[Industrial Gas Oven]],1,0)</f>
        <v>0</v>
      </c>
      <c r="BZ246" s="39"/>
    </row>
    <row r="247" spans="2:78" x14ac:dyDescent="0.25">
      <c r="B247">
        <v>523</v>
      </c>
      <c r="C247" t="s">
        <v>453</v>
      </c>
      <c r="D247" t="s">
        <v>585</v>
      </c>
      <c r="E247" t="s">
        <v>592</v>
      </c>
      <c r="H247" t="s">
        <v>523</v>
      </c>
      <c r="I247" t="s">
        <v>479</v>
      </c>
      <c r="J247" s="64">
        <v>0</v>
      </c>
      <c r="K247" s="64">
        <v>0</v>
      </c>
      <c r="L247" s="64">
        <v>0</v>
      </c>
      <c r="M247" s="64">
        <v>0</v>
      </c>
      <c r="N247" s="64">
        <v>0</v>
      </c>
      <c r="O247" s="64">
        <v>0</v>
      </c>
      <c r="P247" s="64">
        <v>0</v>
      </c>
      <c r="Q247" s="64">
        <v>0</v>
      </c>
      <c r="R247" s="64">
        <v>0</v>
      </c>
      <c r="S247" s="64">
        <v>0</v>
      </c>
      <c r="T247" s="64">
        <v>1</v>
      </c>
      <c r="U247" s="64">
        <v>1</v>
      </c>
      <c r="V247" s="64">
        <v>1</v>
      </c>
      <c r="W247" s="64">
        <v>0</v>
      </c>
      <c r="X247" s="64">
        <v>0</v>
      </c>
      <c r="Y247" s="64">
        <v>0</v>
      </c>
      <c r="Z247" s="64">
        <v>0</v>
      </c>
      <c r="AA247" s="64">
        <v>0</v>
      </c>
      <c r="AB247" s="64">
        <v>0</v>
      </c>
      <c r="AC247" s="64">
        <v>0</v>
      </c>
      <c r="AD247" s="64">
        <v>0</v>
      </c>
      <c r="AE247" s="64">
        <v>0</v>
      </c>
      <c r="AF247" s="64">
        <v>0</v>
      </c>
      <c r="AG247" s="64">
        <v>0</v>
      </c>
      <c r="AH247" s="64">
        <v>0</v>
      </c>
      <c r="AI247" s="64">
        <f>IF($H247=Table5[[#Headers],[Industrial Bio waste Boiler]],1,0)</f>
        <v>0</v>
      </c>
      <c r="AJ247" s="64">
        <f>IF($H247=Table5[[#Headers],[Industrial Bio waste CHP]],1,0)</f>
        <v>0</v>
      </c>
      <c r="AK247" s="64">
        <f>IF($H247=Table5[[#Headers],[Industrial Bio waste Furnace]],1,0)</f>
        <v>0</v>
      </c>
      <c r="AL247" s="64">
        <f>IF($H247=Table5[[#Headers],[Industrial Bio waste Cement/Lime Kiln]],1,0)</f>
        <v>0</v>
      </c>
      <c r="AM247" s="64">
        <f>IF($H247=Table5[[#Headers],[Industrial Bio waste Dryer]],1,0)</f>
        <v>0</v>
      </c>
      <c r="AN247" s="64">
        <f>IF($H247=Table5[[#Headers],[Industrial Bio waste Other Kiln]],1,0)</f>
        <v>0</v>
      </c>
      <c r="AO247" s="64">
        <f>IF($H247=Table5[[#Headers],[Industrial Bio waste Oven]],1,0)</f>
        <v>0</v>
      </c>
      <c r="AP247" s="64">
        <f>IF($H247=Table5[[#Headers],[Industrial Non-bio waste Boiler]],1,0)</f>
        <v>0</v>
      </c>
      <c r="AQ247" s="64">
        <f>IF($H247=Table5[[#Headers],[Industrial Non-bio waste CHP]],1,0)</f>
        <v>1</v>
      </c>
      <c r="AR247" s="64">
        <f>IF($H247=Table5[[#Headers],[Industrial Non-bio waste Furnace]],1,0)</f>
        <v>0</v>
      </c>
      <c r="AS247" s="64">
        <f>IF($H247=Table5[[#Headers],[Industrial Non-bio waste Cement/Lime Kiln]],1,0)</f>
        <v>0</v>
      </c>
      <c r="AT247" s="64">
        <f>IF($H247=Table5[[#Headers],[Industrial Non-bio waste Dryer]],1,0)</f>
        <v>0</v>
      </c>
      <c r="AU247" s="64">
        <f>IF($H247=Table5[[#Headers],[Industrial Non-bio waste Other Kiln]],1,0)</f>
        <v>0</v>
      </c>
      <c r="AV247" s="64">
        <f>IF($H247=Table5[[#Headers],[Industrial Non-bio waste Oven]],1,0)</f>
        <v>0</v>
      </c>
      <c r="AW247" s="64">
        <f>IF($H247=Table5[[#Headers],[Industrial Bio fuel Boiler]],1,0)</f>
        <v>0</v>
      </c>
      <c r="AX247" s="64">
        <f>IF($H247=Table5[[#Headers],[Industrial Bio fuel CHP]],1,0)</f>
        <v>0</v>
      </c>
      <c r="AY247" s="64">
        <f>IF($H247=Table5[[#Headers],[Industrial Bio fuel Furnace]],1,0)</f>
        <v>0</v>
      </c>
      <c r="AZ247" s="64">
        <f>IF($H247=Table5[[#Headers],[Industrial Bio fuel Cement/Lime Kiln]],1,0)</f>
        <v>0</v>
      </c>
      <c r="BA247" s="64">
        <f>IF($H247=Table5[[#Headers],[Industrial Bio fuel Dryer]],1,0)</f>
        <v>0</v>
      </c>
      <c r="BB247" s="64">
        <f>IF($H247=Table5[[#Headers],[Industrial Bio fuel Other Kiln]],1,0)</f>
        <v>0</v>
      </c>
      <c r="BC247" s="64">
        <f>IF($H247=Table5[[#Headers],[Industrial Bio fuel Oven]],1,0)</f>
        <v>0</v>
      </c>
      <c r="BD247" s="64">
        <f>IF($H247=Table5[[#Headers],[Industrial Solid Fuels Boiler]],1,0)</f>
        <v>0</v>
      </c>
      <c r="BE247" s="64">
        <f>IF($H247=Table5[[#Headers],[Industrial Solid Fuels CHP]],1,0)</f>
        <v>0</v>
      </c>
      <c r="BF247" s="64">
        <f>IF($H247=Table5[[#Headers],[Industrial Solid Fuels Furnace]],1,0)</f>
        <v>0</v>
      </c>
      <c r="BG247" s="64">
        <f>IF($H247=Table5[[#Headers],[Industrial Solid Fuels Cement/Lime Kiln]],1,0)</f>
        <v>0</v>
      </c>
      <c r="BH247" s="64">
        <f>IF($H247=Table5[[#Headers],[Industrial Solid Fuels Dryer]],1,0)</f>
        <v>0</v>
      </c>
      <c r="BI247" s="64">
        <f>IF($H247=Table5[[#Headers],[Industrial Solid Fuels Other Kiln]],1,0)</f>
        <v>0</v>
      </c>
      <c r="BJ247" s="64">
        <f>IF($H247=Table5[[#Headers],[Industrial Solid Fuels Oven]],1,0)</f>
        <v>0</v>
      </c>
      <c r="BK247" s="64">
        <f>IF($H247=Table5[[#Headers],[Industrial Oil Boiler]],1,0)</f>
        <v>0</v>
      </c>
      <c r="BL247" s="64">
        <f>IF($H247=Table5[[#Headers],[Industrial Oil CHP]],1,0)</f>
        <v>0</v>
      </c>
      <c r="BM247" s="64">
        <f>IF($H247=Table5[[#Headers],[Industrial Oil Furnace]],1,0)</f>
        <v>0</v>
      </c>
      <c r="BN247" s="64">
        <f>IF($H247=Table5[[#Headers],[Industrial Oil Cement/Lime Kiln]],1,0)</f>
        <v>0</v>
      </c>
      <c r="BO247" s="64">
        <f>IF($H247=Table5[[#Headers],[Industrial Oil Dryer]],1,0)</f>
        <v>0</v>
      </c>
      <c r="BP247" s="64">
        <f>IF($H247=Table5[[#Headers],[Industrial Oil Other Kiln]],1,0)</f>
        <v>0</v>
      </c>
      <c r="BQ247" s="64">
        <f>IF($H247=Table5[[#Headers],[Industrial Oil Oven]],1,0)</f>
        <v>0</v>
      </c>
      <c r="BR247" s="64">
        <f>IF($H247=Table5[[#Headers],[Industrial Gas Boiler]],1,0)</f>
        <v>0</v>
      </c>
      <c r="BS247" s="64">
        <f>IF($H247=Table5[[#Headers],[Industrial Gas CHP]],1,0)</f>
        <v>0</v>
      </c>
      <c r="BT247" s="64">
        <f>IF($H247=Table5[[#Headers],[Industrial Gas Furnace]],1,0)</f>
        <v>0</v>
      </c>
      <c r="BU247" s="64">
        <f>IF($H247=Table5[[#Headers],[Industrial Gas Cement/Lime Kiln]],1,0)</f>
        <v>0</v>
      </c>
      <c r="BV247" s="64">
        <f>IF($H247=Table5[[#Headers],[Industrial Gas Dryer]],1,0)</f>
        <v>0</v>
      </c>
      <c r="BW247" s="64">
        <f>IF($H247=Table5[[#Headers],[Industrial Gas Other Kiln]],1,0)</f>
        <v>0</v>
      </c>
      <c r="BX247" s="64">
        <f>IF($H247=Table5[[#Headers],[Industrial Gas Oven]],1,0)</f>
        <v>0</v>
      </c>
      <c r="BZ247" s="39"/>
    </row>
    <row r="248" spans="2:78" x14ac:dyDescent="0.25">
      <c r="B248">
        <v>524</v>
      </c>
      <c r="C248" t="s">
        <v>453</v>
      </c>
      <c r="D248" t="s">
        <v>585</v>
      </c>
      <c r="E248" t="s">
        <v>592</v>
      </c>
      <c r="H248" t="s">
        <v>528</v>
      </c>
      <c r="I248" t="s">
        <v>479</v>
      </c>
      <c r="J248" s="64">
        <v>0</v>
      </c>
      <c r="K248" s="64">
        <v>0</v>
      </c>
      <c r="L248" s="64">
        <v>0</v>
      </c>
      <c r="M248" s="64">
        <v>0</v>
      </c>
      <c r="N248" s="64">
        <v>0</v>
      </c>
      <c r="O248" s="64">
        <v>0</v>
      </c>
      <c r="P248" s="64">
        <v>0</v>
      </c>
      <c r="Q248" s="64">
        <v>0</v>
      </c>
      <c r="R248" s="64">
        <v>0</v>
      </c>
      <c r="S248" s="64">
        <v>0</v>
      </c>
      <c r="T248" s="64">
        <v>0</v>
      </c>
      <c r="U248" s="64">
        <v>0</v>
      </c>
      <c r="V248" s="64">
        <v>0</v>
      </c>
      <c r="W248" s="64">
        <v>0</v>
      </c>
      <c r="X248" s="64">
        <v>0</v>
      </c>
      <c r="Y248" s="64">
        <v>1</v>
      </c>
      <c r="Z248" s="64">
        <v>0</v>
      </c>
      <c r="AA248" s="64">
        <v>0</v>
      </c>
      <c r="AB248" s="64">
        <v>0</v>
      </c>
      <c r="AC248" s="64">
        <v>0</v>
      </c>
      <c r="AD248" s="64">
        <v>0</v>
      </c>
      <c r="AE248" s="64">
        <v>0</v>
      </c>
      <c r="AF248" s="64">
        <v>0</v>
      </c>
      <c r="AG248" s="64">
        <v>0</v>
      </c>
      <c r="AH248" s="64">
        <v>0</v>
      </c>
      <c r="AI248" s="64">
        <f>IF($H248=Table5[[#Headers],[Industrial Bio waste Boiler]],1,0)</f>
        <v>0</v>
      </c>
      <c r="AJ248" s="64">
        <f>IF($H248=Table5[[#Headers],[Industrial Bio waste CHP]],1,0)</f>
        <v>0</v>
      </c>
      <c r="AK248" s="64">
        <f>IF($H248=Table5[[#Headers],[Industrial Bio waste Furnace]],1,0)</f>
        <v>0</v>
      </c>
      <c r="AL248" s="64">
        <f>IF($H248=Table5[[#Headers],[Industrial Bio waste Cement/Lime Kiln]],1,0)</f>
        <v>0</v>
      </c>
      <c r="AM248" s="64">
        <f>IF($H248=Table5[[#Headers],[Industrial Bio waste Dryer]],1,0)</f>
        <v>0</v>
      </c>
      <c r="AN248" s="64">
        <f>IF($H248=Table5[[#Headers],[Industrial Bio waste Other Kiln]],1,0)</f>
        <v>0</v>
      </c>
      <c r="AO248" s="64">
        <f>IF($H248=Table5[[#Headers],[Industrial Bio waste Oven]],1,0)</f>
        <v>0</v>
      </c>
      <c r="AP248" s="64">
        <f>IF($H248=Table5[[#Headers],[Industrial Non-bio waste Boiler]],1,0)</f>
        <v>0</v>
      </c>
      <c r="AQ248" s="64">
        <f>IF($H248=Table5[[#Headers],[Industrial Non-bio waste CHP]],1,0)</f>
        <v>0</v>
      </c>
      <c r="AR248" s="64">
        <f>IF($H248=Table5[[#Headers],[Industrial Non-bio waste Furnace]],1,0)</f>
        <v>1</v>
      </c>
      <c r="AS248" s="64">
        <f>IF($H248=Table5[[#Headers],[Industrial Non-bio waste Cement/Lime Kiln]],1,0)</f>
        <v>0</v>
      </c>
      <c r="AT248" s="64">
        <f>IF($H248=Table5[[#Headers],[Industrial Non-bio waste Dryer]],1,0)</f>
        <v>0</v>
      </c>
      <c r="AU248" s="64">
        <f>IF($H248=Table5[[#Headers],[Industrial Non-bio waste Other Kiln]],1,0)</f>
        <v>0</v>
      </c>
      <c r="AV248" s="64">
        <f>IF($H248=Table5[[#Headers],[Industrial Non-bio waste Oven]],1,0)</f>
        <v>0</v>
      </c>
      <c r="AW248" s="64">
        <f>IF($H248=Table5[[#Headers],[Industrial Bio fuel Boiler]],1,0)</f>
        <v>0</v>
      </c>
      <c r="AX248" s="64">
        <f>IF($H248=Table5[[#Headers],[Industrial Bio fuel CHP]],1,0)</f>
        <v>0</v>
      </c>
      <c r="AY248" s="64">
        <f>IF($H248=Table5[[#Headers],[Industrial Bio fuel Furnace]],1,0)</f>
        <v>0</v>
      </c>
      <c r="AZ248" s="64">
        <f>IF($H248=Table5[[#Headers],[Industrial Bio fuel Cement/Lime Kiln]],1,0)</f>
        <v>0</v>
      </c>
      <c r="BA248" s="64">
        <f>IF($H248=Table5[[#Headers],[Industrial Bio fuel Dryer]],1,0)</f>
        <v>0</v>
      </c>
      <c r="BB248" s="64">
        <f>IF($H248=Table5[[#Headers],[Industrial Bio fuel Other Kiln]],1,0)</f>
        <v>0</v>
      </c>
      <c r="BC248" s="64">
        <f>IF($H248=Table5[[#Headers],[Industrial Bio fuel Oven]],1,0)</f>
        <v>0</v>
      </c>
      <c r="BD248" s="64">
        <f>IF($H248=Table5[[#Headers],[Industrial Solid Fuels Boiler]],1,0)</f>
        <v>0</v>
      </c>
      <c r="BE248" s="64">
        <f>IF($H248=Table5[[#Headers],[Industrial Solid Fuels CHP]],1,0)</f>
        <v>0</v>
      </c>
      <c r="BF248" s="64">
        <f>IF($H248=Table5[[#Headers],[Industrial Solid Fuels Furnace]],1,0)</f>
        <v>0</v>
      </c>
      <c r="BG248" s="64">
        <f>IF($H248=Table5[[#Headers],[Industrial Solid Fuels Cement/Lime Kiln]],1,0)</f>
        <v>0</v>
      </c>
      <c r="BH248" s="64">
        <f>IF($H248=Table5[[#Headers],[Industrial Solid Fuels Dryer]],1,0)</f>
        <v>0</v>
      </c>
      <c r="BI248" s="64">
        <f>IF($H248=Table5[[#Headers],[Industrial Solid Fuels Other Kiln]],1,0)</f>
        <v>0</v>
      </c>
      <c r="BJ248" s="64">
        <f>IF($H248=Table5[[#Headers],[Industrial Solid Fuels Oven]],1,0)</f>
        <v>0</v>
      </c>
      <c r="BK248" s="64">
        <f>IF($H248=Table5[[#Headers],[Industrial Oil Boiler]],1,0)</f>
        <v>0</v>
      </c>
      <c r="BL248" s="64">
        <f>IF($H248=Table5[[#Headers],[Industrial Oil CHP]],1,0)</f>
        <v>0</v>
      </c>
      <c r="BM248" s="64">
        <f>IF($H248=Table5[[#Headers],[Industrial Oil Furnace]],1,0)</f>
        <v>0</v>
      </c>
      <c r="BN248" s="64">
        <f>IF($H248=Table5[[#Headers],[Industrial Oil Cement/Lime Kiln]],1,0)</f>
        <v>0</v>
      </c>
      <c r="BO248" s="64">
        <f>IF($H248=Table5[[#Headers],[Industrial Oil Dryer]],1,0)</f>
        <v>0</v>
      </c>
      <c r="BP248" s="64">
        <f>IF($H248=Table5[[#Headers],[Industrial Oil Other Kiln]],1,0)</f>
        <v>0</v>
      </c>
      <c r="BQ248" s="64">
        <f>IF($H248=Table5[[#Headers],[Industrial Oil Oven]],1,0)</f>
        <v>0</v>
      </c>
      <c r="BR248" s="64">
        <f>IF($H248=Table5[[#Headers],[Industrial Gas Boiler]],1,0)</f>
        <v>0</v>
      </c>
      <c r="BS248" s="64">
        <f>IF($H248=Table5[[#Headers],[Industrial Gas CHP]],1,0)</f>
        <v>0</v>
      </c>
      <c r="BT248" s="64">
        <f>IF($H248=Table5[[#Headers],[Industrial Gas Furnace]],1,0)</f>
        <v>0</v>
      </c>
      <c r="BU248" s="64">
        <f>IF($H248=Table5[[#Headers],[Industrial Gas Cement/Lime Kiln]],1,0)</f>
        <v>0</v>
      </c>
      <c r="BV248" s="64">
        <f>IF($H248=Table5[[#Headers],[Industrial Gas Dryer]],1,0)</f>
        <v>0</v>
      </c>
      <c r="BW248" s="64">
        <f>IF($H248=Table5[[#Headers],[Industrial Gas Other Kiln]],1,0)</f>
        <v>0</v>
      </c>
      <c r="BX248" s="64">
        <f>IF($H248=Table5[[#Headers],[Industrial Gas Oven]],1,0)</f>
        <v>0</v>
      </c>
      <c r="BZ248" s="39"/>
    </row>
    <row r="249" spans="2:78" x14ac:dyDescent="0.25">
      <c r="B249">
        <v>525</v>
      </c>
      <c r="C249" t="s">
        <v>453</v>
      </c>
      <c r="D249" t="s">
        <v>586</v>
      </c>
      <c r="E249" t="s">
        <v>592</v>
      </c>
      <c r="H249" t="s">
        <v>516</v>
      </c>
      <c r="I249" t="s">
        <v>479</v>
      </c>
      <c r="J249" s="64">
        <v>0</v>
      </c>
      <c r="K249" s="64">
        <v>0</v>
      </c>
      <c r="L249" s="64">
        <v>0</v>
      </c>
      <c r="M249" s="64">
        <v>0</v>
      </c>
      <c r="N249" s="64">
        <v>0</v>
      </c>
      <c r="O249" s="64">
        <v>1</v>
      </c>
      <c r="P249" s="64">
        <v>1</v>
      </c>
      <c r="Q249" s="64">
        <v>1</v>
      </c>
      <c r="R249" s="64">
        <v>0</v>
      </c>
      <c r="S249" s="64">
        <v>0.125</v>
      </c>
      <c r="T249" s="64">
        <v>0</v>
      </c>
      <c r="U249" s="64">
        <v>0</v>
      </c>
      <c r="V249" s="64">
        <v>0</v>
      </c>
      <c r="W249" s="64">
        <v>0</v>
      </c>
      <c r="X249" s="64">
        <v>0</v>
      </c>
      <c r="Y249" s="64">
        <v>0</v>
      </c>
      <c r="Z249" s="64">
        <v>0</v>
      </c>
      <c r="AA249" s="64">
        <v>0</v>
      </c>
      <c r="AB249" s="64">
        <v>0</v>
      </c>
      <c r="AC249" s="64">
        <v>0</v>
      </c>
      <c r="AD249" s="64">
        <v>0</v>
      </c>
      <c r="AE249" s="64">
        <v>0</v>
      </c>
      <c r="AF249" s="64">
        <v>0</v>
      </c>
      <c r="AG249" s="64">
        <v>0</v>
      </c>
      <c r="AH249" s="64">
        <v>0</v>
      </c>
      <c r="AI249" s="64">
        <f>IF($H249=Table5[[#Headers],[Industrial Bio waste Boiler]],1,0)</f>
        <v>0</v>
      </c>
      <c r="AJ249" s="64">
        <f>IF($H249=Table5[[#Headers],[Industrial Bio waste CHP]],1,0)</f>
        <v>0</v>
      </c>
      <c r="AK249" s="64">
        <f>IF($H249=Table5[[#Headers],[Industrial Bio waste Furnace]],1,0)</f>
        <v>0</v>
      </c>
      <c r="AL249" s="64">
        <f>IF($H249=Table5[[#Headers],[Industrial Bio waste Cement/Lime Kiln]],1,0)</f>
        <v>0</v>
      </c>
      <c r="AM249" s="64">
        <f>IF($H249=Table5[[#Headers],[Industrial Bio waste Dryer]],1,0)</f>
        <v>0</v>
      </c>
      <c r="AN249" s="64">
        <f>IF($H249=Table5[[#Headers],[Industrial Bio waste Other Kiln]],1,0)</f>
        <v>0</v>
      </c>
      <c r="AO249" s="64">
        <f>IF($H249=Table5[[#Headers],[Industrial Bio waste Oven]],1,0)</f>
        <v>0</v>
      </c>
      <c r="AP249" s="64">
        <f>IF($H249=Table5[[#Headers],[Industrial Non-bio waste Boiler]],1,0)</f>
        <v>1</v>
      </c>
      <c r="AQ249" s="64">
        <f>IF($H249=Table5[[#Headers],[Industrial Non-bio waste CHP]],1,0)</f>
        <v>0</v>
      </c>
      <c r="AR249" s="64">
        <f>IF($H249=Table5[[#Headers],[Industrial Non-bio waste Furnace]],1,0)</f>
        <v>0</v>
      </c>
      <c r="AS249" s="64">
        <f>IF($H249=Table5[[#Headers],[Industrial Non-bio waste Cement/Lime Kiln]],1,0)</f>
        <v>0</v>
      </c>
      <c r="AT249" s="64">
        <f>IF($H249=Table5[[#Headers],[Industrial Non-bio waste Dryer]],1,0)</f>
        <v>0</v>
      </c>
      <c r="AU249" s="64">
        <f>IF($H249=Table5[[#Headers],[Industrial Non-bio waste Other Kiln]],1,0)</f>
        <v>0</v>
      </c>
      <c r="AV249" s="64">
        <f>IF($H249=Table5[[#Headers],[Industrial Non-bio waste Oven]],1,0)</f>
        <v>0</v>
      </c>
      <c r="AW249" s="64">
        <f>IF($H249=Table5[[#Headers],[Industrial Bio fuel Boiler]],1,0)</f>
        <v>0</v>
      </c>
      <c r="AX249" s="64">
        <f>IF($H249=Table5[[#Headers],[Industrial Bio fuel CHP]],1,0)</f>
        <v>0</v>
      </c>
      <c r="AY249" s="64">
        <f>IF($H249=Table5[[#Headers],[Industrial Bio fuel Furnace]],1,0)</f>
        <v>0</v>
      </c>
      <c r="AZ249" s="64">
        <f>IF($H249=Table5[[#Headers],[Industrial Bio fuel Cement/Lime Kiln]],1,0)</f>
        <v>0</v>
      </c>
      <c r="BA249" s="64">
        <f>IF($H249=Table5[[#Headers],[Industrial Bio fuel Dryer]],1,0)</f>
        <v>0</v>
      </c>
      <c r="BB249" s="64">
        <f>IF($H249=Table5[[#Headers],[Industrial Bio fuel Other Kiln]],1,0)</f>
        <v>0</v>
      </c>
      <c r="BC249" s="64">
        <f>IF($H249=Table5[[#Headers],[Industrial Bio fuel Oven]],1,0)</f>
        <v>0</v>
      </c>
      <c r="BD249" s="64">
        <f>IF($H249=Table5[[#Headers],[Industrial Solid Fuels Boiler]],1,0)</f>
        <v>0</v>
      </c>
      <c r="BE249" s="64">
        <f>IF($H249=Table5[[#Headers],[Industrial Solid Fuels CHP]],1,0)</f>
        <v>0</v>
      </c>
      <c r="BF249" s="64">
        <f>IF($H249=Table5[[#Headers],[Industrial Solid Fuels Furnace]],1,0)</f>
        <v>0</v>
      </c>
      <c r="BG249" s="64">
        <f>IF($H249=Table5[[#Headers],[Industrial Solid Fuels Cement/Lime Kiln]],1,0)</f>
        <v>0</v>
      </c>
      <c r="BH249" s="64">
        <f>IF($H249=Table5[[#Headers],[Industrial Solid Fuels Dryer]],1,0)</f>
        <v>0</v>
      </c>
      <c r="BI249" s="64">
        <f>IF($H249=Table5[[#Headers],[Industrial Solid Fuels Other Kiln]],1,0)</f>
        <v>0</v>
      </c>
      <c r="BJ249" s="64">
        <f>IF($H249=Table5[[#Headers],[Industrial Solid Fuels Oven]],1,0)</f>
        <v>0</v>
      </c>
      <c r="BK249" s="64">
        <f>IF($H249=Table5[[#Headers],[Industrial Oil Boiler]],1,0)</f>
        <v>0</v>
      </c>
      <c r="BL249" s="64">
        <f>IF($H249=Table5[[#Headers],[Industrial Oil CHP]],1,0)</f>
        <v>0</v>
      </c>
      <c r="BM249" s="64">
        <f>IF($H249=Table5[[#Headers],[Industrial Oil Furnace]],1,0)</f>
        <v>0</v>
      </c>
      <c r="BN249" s="64">
        <f>IF($H249=Table5[[#Headers],[Industrial Oil Cement/Lime Kiln]],1,0)</f>
        <v>0</v>
      </c>
      <c r="BO249" s="64">
        <f>IF($H249=Table5[[#Headers],[Industrial Oil Dryer]],1,0)</f>
        <v>0</v>
      </c>
      <c r="BP249" s="64">
        <f>IF($H249=Table5[[#Headers],[Industrial Oil Other Kiln]],1,0)</f>
        <v>0</v>
      </c>
      <c r="BQ249" s="64">
        <f>IF($H249=Table5[[#Headers],[Industrial Oil Oven]],1,0)</f>
        <v>0</v>
      </c>
      <c r="BR249" s="64">
        <f>IF($H249=Table5[[#Headers],[Industrial Gas Boiler]],1,0)</f>
        <v>0</v>
      </c>
      <c r="BS249" s="64">
        <f>IF($H249=Table5[[#Headers],[Industrial Gas CHP]],1,0)</f>
        <v>0</v>
      </c>
      <c r="BT249" s="64">
        <f>IF($H249=Table5[[#Headers],[Industrial Gas Furnace]],1,0)</f>
        <v>0</v>
      </c>
      <c r="BU249" s="64">
        <f>IF($H249=Table5[[#Headers],[Industrial Gas Cement/Lime Kiln]],1,0)</f>
        <v>0</v>
      </c>
      <c r="BV249" s="64">
        <f>IF($H249=Table5[[#Headers],[Industrial Gas Dryer]],1,0)</f>
        <v>0</v>
      </c>
      <c r="BW249" s="64">
        <f>IF($H249=Table5[[#Headers],[Industrial Gas Other Kiln]],1,0)</f>
        <v>0</v>
      </c>
      <c r="BX249" s="64">
        <f>IF($H249=Table5[[#Headers],[Industrial Gas Oven]],1,0)</f>
        <v>0</v>
      </c>
      <c r="BZ249" s="39"/>
    </row>
    <row r="250" spans="2:78" x14ac:dyDescent="0.25">
      <c r="B250">
        <v>526</v>
      </c>
      <c r="C250" t="s">
        <v>453</v>
      </c>
      <c r="D250" t="s">
        <v>586</v>
      </c>
      <c r="E250" t="s">
        <v>592</v>
      </c>
      <c r="H250" t="s">
        <v>526</v>
      </c>
      <c r="I250" t="s">
        <v>479</v>
      </c>
      <c r="J250" s="64">
        <v>0</v>
      </c>
      <c r="K250" s="64">
        <v>0</v>
      </c>
      <c r="L250" s="64">
        <v>0</v>
      </c>
      <c r="M250" s="64">
        <v>0</v>
      </c>
      <c r="N250" s="64">
        <v>0</v>
      </c>
      <c r="O250" s="64">
        <v>0</v>
      </c>
      <c r="P250" s="64">
        <v>0</v>
      </c>
      <c r="Q250" s="64">
        <v>0</v>
      </c>
      <c r="R250" s="64">
        <v>0</v>
      </c>
      <c r="S250" s="64">
        <v>0</v>
      </c>
      <c r="T250" s="64">
        <v>0</v>
      </c>
      <c r="U250" s="64">
        <v>0</v>
      </c>
      <c r="V250" s="64">
        <v>0</v>
      </c>
      <c r="W250" s="64">
        <v>0</v>
      </c>
      <c r="X250" s="64">
        <v>0</v>
      </c>
      <c r="Y250" s="64">
        <v>0</v>
      </c>
      <c r="Z250" s="64">
        <v>0</v>
      </c>
      <c r="AA250" s="64">
        <v>1</v>
      </c>
      <c r="AB250" s="64">
        <v>1</v>
      </c>
      <c r="AC250" s="64">
        <v>0</v>
      </c>
      <c r="AD250" s="64">
        <v>0</v>
      </c>
      <c r="AE250" s="64">
        <v>0</v>
      </c>
      <c r="AF250" s="64">
        <v>0</v>
      </c>
      <c r="AG250" s="64">
        <v>0</v>
      </c>
      <c r="AH250" s="64">
        <v>0</v>
      </c>
      <c r="AI250" s="64">
        <f>IF($H250=Table5[[#Headers],[Industrial Bio waste Boiler]],1,0)</f>
        <v>0</v>
      </c>
      <c r="AJ250" s="64">
        <f>IF($H250=Table5[[#Headers],[Industrial Bio waste CHP]],1,0)</f>
        <v>0</v>
      </c>
      <c r="AK250" s="64">
        <f>IF($H250=Table5[[#Headers],[Industrial Bio waste Furnace]],1,0)</f>
        <v>0</v>
      </c>
      <c r="AL250" s="64">
        <f>IF($H250=Table5[[#Headers],[Industrial Bio waste Cement/Lime Kiln]],1,0)</f>
        <v>0</v>
      </c>
      <c r="AM250" s="64">
        <f>IF($H250=Table5[[#Headers],[Industrial Bio waste Dryer]],1,0)</f>
        <v>0</v>
      </c>
      <c r="AN250" s="64">
        <f>IF($H250=Table5[[#Headers],[Industrial Bio waste Other Kiln]],1,0)</f>
        <v>0</v>
      </c>
      <c r="AO250" s="64">
        <f>IF($H250=Table5[[#Headers],[Industrial Bio waste Oven]],1,0)</f>
        <v>0</v>
      </c>
      <c r="AP250" s="64">
        <f>IF($H250=Table5[[#Headers],[Industrial Non-bio waste Boiler]],1,0)</f>
        <v>0</v>
      </c>
      <c r="AQ250" s="64">
        <f>IF($H250=Table5[[#Headers],[Industrial Non-bio waste CHP]],1,0)</f>
        <v>0</v>
      </c>
      <c r="AR250" s="64">
        <f>IF($H250=Table5[[#Headers],[Industrial Non-bio waste Furnace]],1,0)</f>
        <v>0</v>
      </c>
      <c r="AS250" s="64">
        <f>IF($H250=Table5[[#Headers],[Industrial Non-bio waste Cement/Lime Kiln]],1,0)</f>
        <v>0</v>
      </c>
      <c r="AT250" s="64">
        <f>IF($H250=Table5[[#Headers],[Industrial Non-bio waste Dryer]],1,0)</f>
        <v>1</v>
      </c>
      <c r="AU250" s="64">
        <f>IF($H250=Table5[[#Headers],[Industrial Non-bio waste Other Kiln]],1,0)</f>
        <v>0</v>
      </c>
      <c r="AV250" s="64">
        <f>IF($H250=Table5[[#Headers],[Industrial Non-bio waste Oven]],1,0)</f>
        <v>0</v>
      </c>
      <c r="AW250" s="64">
        <f>IF($H250=Table5[[#Headers],[Industrial Bio fuel Boiler]],1,0)</f>
        <v>0</v>
      </c>
      <c r="AX250" s="64">
        <f>IF($H250=Table5[[#Headers],[Industrial Bio fuel CHP]],1,0)</f>
        <v>0</v>
      </c>
      <c r="AY250" s="64">
        <f>IF($H250=Table5[[#Headers],[Industrial Bio fuel Furnace]],1,0)</f>
        <v>0</v>
      </c>
      <c r="AZ250" s="64">
        <f>IF($H250=Table5[[#Headers],[Industrial Bio fuel Cement/Lime Kiln]],1,0)</f>
        <v>0</v>
      </c>
      <c r="BA250" s="64">
        <f>IF($H250=Table5[[#Headers],[Industrial Bio fuel Dryer]],1,0)</f>
        <v>0</v>
      </c>
      <c r="BB250" s="64">
        <f>IF($H250=Table5[[#Headers],[Industrial Bio fuel Other Kiln]],1,0)</f>
        <v>0</v>
      </c>
      <c r="BC250" s="64">
        <f>IF($H250=Table5[[#Headers],[Industrial Bio fuel Oven]],1,0)</f>
        <v>0</v>
      </c>
      <c r="BD250" s="64">
        <f>IF($H250=Table5[[#Headers],[Industrial Solid Fuels Boiler]],1,0)</f>
        <v>0</v>
      </c>
      <c r="BE250" s="64">
        <f>IF($H250=Table5[[#Headers],[Industrial Solid Fuels CHP]],1,0)</f>
        <v>0</v>
      </c>
      <c r="BF250" s="64">
        <f>IF($H250=Table5[[#Headers],[Industrial Solid Fuels Furnace]],1,0)</f>
        <v>0</v>
      </c>
      <c r="BG250" s="64">
        <f>IF($H250=Table5[[#Headers],[Industrial Solid Fuels Cement/Lime Kiln]],1,0)</f>
        <v>0</v>
      </c>
      <c r="BH250" s="64">
        <f>IF($H250=Table5[[#Headers],[Industrial Solid Fuels Dryer]],1,0)</f>
        <v>0</v>
      </c>
      <c r="BI250" s="64">
        <f>IF($H250=Table5[[#Headers],[Industrial Solid Fuels Other Kiln]],1,0)</f>
        <v>0</v>
      </c>
      <c r="BJ250" s="64">
        <f>IF($H250=Table5[[#Headers],[Industrial Solid Fuels Oven]],1,0)</f>
        <v>0</v>
      </c>
      <c r="BK250" s="64">
        <f>IF($H250=Table5[[#Headers],[Industrial Oil Boiler]],1,0)</f>
        <v>0</v>
      </c>
      <c r="BL250" s="64">
        <f>IF($H250=Table5[[#Headers],[Industrial Oil CHP]],1,0)</f>
        <v>0</v>
      </c>
      <c r="BM250" s="64">
        <f>IF($H250=Table5[[#Headers],[Industrial Oil Furnace]],1,0)</f>
        <v>0</v>
      </c>
      <c r="BN250" s="64">
        <f>IF($H250=Table5[[#Headers],[Industrial Oil Cement/Lime Kiln]],1,0)</f>
        <v>0</v>
      </c>
      <c r="BO250" s="64">
        <f>IF($H250=Table5[[#Headers],[Industrial Oil Dryer]],1,0)</f>
        <v>0</v>
      </c>
      <c r="BP250" s="64">
        <f>IF($H250=Table5[[#Headers],[Industrial Oil Other Kiln]],1,0)</f>
        <v>0</v>
      </c>
      <c r="BQ250" s="64">
        <f>IF($H250=Table5[[#Headers],[Industrial Oil Oven]],1,0)</f>
        <v>0</v>
      </c>
      <c r="BR250" s="64">
        <f>IF($H250=Table5[[#Headers],[Industrial Gas Boiler]],1,0)</f>
        <v>0</v>
      </c>
      <c r="BS250" s="64">
        <f>IF($H250=Table5[[#Headers],[Industrial Gas CHP]],1,0)</f>
        <v>0</v>
      </c>
      <c r="BT250" s="64">
        <f>IF($H250=Table5[[#Headers],[Industrial Gas Furnace]],1,0)</f>
        <v>0</v>
      </c>
      <c r="BU250" s="64">
        <f>IF($H250=Table5[[#Headers],[Industrial Gas Cement/Lime Kiln]],1,0)</f>
        <v>0</v>
      </c>
      <c r="BV250" s="64">
        <f>IF($H250=Table5[[#Headers],[Industrial Gas Dryer]],1,0)</f>
        <v>0</v>
      </c>
      <c r="BW250" s="64">
        <f>IF($H250=Table5[[#Headers],[Industrial Gas Other Kiln]],1,0)</f>
        <v>0</v>
      </c>
      <c r="BX250" s="64">
        <f>IF($H250=Table5[[#Headers],[Industrial Gas Oven]],1,0)</f>
        <v>0</v>
      </c>
      <c r="BZ250" s="39"/>
    </row>
    <row r="251" spans="2:78" x14ac:dyDescent="0.25">
      <c r="B251">
        <v>527</v>
      </c>
      <c r="C251" t="s">
        <v>453</v>
      </c>
      <c r="D251" t="s">
        <v>587</v>
      </c>
      <c r="E251" t="s">
        <v>592</v>
      </c>
      <c r="H251" t="s">
        <v>530</v>
      </c>
      <c r="I251" t="s">
        <v>479</v>
      </c>
      <c r="J251" s="64">
        <v>0</v>
      </c>
      <c r="K251" s="64">
        <v>0</v>
      </c>
      <c r="L251" s="64">
        <v>0</v>
      </c>
      <c r="M251" s="64">
        <v>1</v>
      </c>
      <c r="N251" s="64">
        <v>1</v>
      </c>
      <c r="O251" s="64">
        <v>0</v>
      </c>
      <c r="P251" s="64">
        <v>0</v>
      </c>
      <c r="Q251" s="64">
        <v>0</v>
      </c>
      <c r="R251" s="64">
        <v>0</v>
      </c>
      <c r="S251" s="64">
        <v>0</v>
      </c>
      <c r="T251" s="64">
        <v>0</v>
      </c>
      <c r="U251" s="64">
        <v>0</v>
      </c>
      <c r="V251" s="64">
        <v>0</v>
      </c>
      <c r="W251" s="64">
        <v>0</v>
      </c>
      <c r="X251" s="64">
        <v>0</v>
      </c>
      <c r="Y251" s="64">
        <v>0</v>
      </c>
      <c r="Z251" s="64">
        <v>0</v>
      </c>
      <c r="AA251" s="64">
        <v>0</v>
      </c>
      <c r="AB251" s="64">
        <v>0</v>
      </c>
      <c r="AC251" s="64">
        <v>0</v>
      </c>
      <c r="AD251" s="64">
        <v>0</v>
      </c>
      <c r="AE251" s="64">
        <v>0</v>
      </c>
      <c r="AF251" s="64">
        <v>0</v>
      </c>
      <c r="AG251" s="64">
        <v>0</v>
      </c>
      <c r="AH251" s="64">
        <v>0</v>
      </c>
      <c r="AI251" s="64">
        <f>IF($H251=Table5[[#Headers],[Industrial Bio waste Boiler]],1,0)</f>
        <v>0</v>
      </c>
      <c r="AJ251" s="64">
        <f>IF($H251=Table5[[#Headers],[Industrial Bio waste CHP]],1,0)</f>
        <v>0</v>
      </c>
      <c r="AK251" s="64">
        <f>IF($H251=Table5[[#Headers],[Industrial Bio waste Furnace]],1,0)</f>
        <v>0</v>
      </c>
      <c r="AL251" s="64">
        <f>IF($H251=Table5[[#Headers],[Industrial Bio waste Cement/Lime Kiln]],1,0)</f>
        <v>0</v>
      </c>
      <c r="AM251" s="64">
        <f>IF($H251=Table5[[#Headers],[Industrial Bio waste Dryer]],1,0)</f>
        <v>0</v>
      </c>
      <c r="AN251" s="64">
        <f>IF($H251=Table5[[#Headers],[Industrial Bio waste Other Kiln]],1,0)</f>
        <v>0</v>
      </c>
      <c r="AO251" s="64">
        <f>IF($H251=Table5[[#Headers],[Industrial Bio waste Oven]],1,0)</f>
        <v>0</v>
      </c>
      <c r="AP251" s="64">
        <f>IF($H251=Table5[[#Headers],[Industrial Non-bio waste Boiler]],1,0)</f>
        <v>0</v>
      </c>
      <c r="AQ251" s="64">
        <f>IF($H251=Table5[[#Headers],[Industrial Non-bio waste CHP]],1,0)</f>
        <v>0</v>
      </c>
      <c r="AR251" s="64">
        <f>IF($H251=Table5[[#Headers],[Industrial Non-bio waste Furnace]],1,0)</f>
        <v>0</v>
      </c>
      <c r="AS251" s="64">
        <f>IF($H251=Table5[[#Headers],[Industrial Non-bio waste Cement/Lime Kiln]],1,0)</f>
        <v>0</v>
      </c>
      <c r="AT251" s="64">
        <f>IF($H251=Table5[[#Headers],[Industrial Non-bio waste Dryer]],1,0)</f>
        <v>0</v>
      </c>
      <c r="AU251" s="64">
        <f>IF($H251=Table5[[#Headers],[Industrial Non-bio waste Other Kiln]],1,0)</f>
        <v>1</v>
      </c>
      <c r="AV251" s="64">
        <f>IF($H251=Table5[[#Headers],[Industrial Non-bio waste Oven]],1,0)</f>
        <v>0</v>
      </c>
      <c r="AW251" s="64">
        <f>IF($H251=Table5[[#Headers],[Industrial Bio fuel Boiler]],1,0)</f>
        <v>0</v>
      </c>
      <c r="AX251" s="64">
        <f>IF($H251=Table5[[#Headers],[Industrial Bio fuel CHP]],1,0)</f>
        <v>0</v>
      </c>
      <c r="AY251" s="64">
        <f>IF($H251=Table5[[#Headers],[Industrial Bio fuel Furnace]],1,0)</f>
        <v>0</v>
      </c>
      <c r="AZ251" s="64">
        <f>IF($H251=Table5[[#Headers],[Industrial Bio fuel Cement/Lime Kiln]],1,0)</f>
        <v>0</v>
      </c>
      <c r="BA251" s="64">
        <f>IF($H251=Table5[[#Headers],[Industrial Bio fuel Dryer]],1,0)</f>
        <v>0</v>
      </c>
      <c r="BB251" s="64">
        <f>IF($H251=Table5[[#Headers],[Industrial Bio fuel Other Kiln]],1,0)</f>
        <v>0</v>
      </c>
      <c r="BC251" s="64">
        <f>IF($H251=Table5[[#Headers],[Industrial Bio fuel Oven]],1,0)</f>
        <v>0</v>
      </c>
      <c r="BD251" s="64">
        <f>IF($H251=Table5[[#Headers],[Industrial Solid Fuels Boiler]],1,0)</f>
        <v>0</v>
      </c>
      <c r="BE251" s="64">
        <f>IF($H251=Table5[[#Headers],[Industrial Solid Fuels CHP]],1,0)</f>
        <v>0</v>
      </c>
      <c r="BF251" s="64">
        <f>IF($H251=Table5[[#Headers],[Industrial Solid Fuels Furnace]],1,0)</f>
        <v>0</v>
      </c>
      <c r="BG251" s="64">
        <f>IF($H251=Table5[[#Headers],[Industrial Solid Fuels Cement/Lime Kiln]],1,0)</f>
        <v>0</v>
      </c>
      <c r="BH251" s="64">
        <f>IF($H251=Table5[[#Headers],[Industrial Solid Fuels Dryer]],1,0)</f>
        <v>0</v>
      </c>
      <c r="BI251" s="64">
        <f>IF($H251=Table5[[#Headers],[Industrial Solid Fuels Other Kiln]],1,0)</f>
        <v>0</v>
      </c>
      <c r="BJ251" s="64">
        <f>IF($H251=Table5[[#Headers],[Industrial Solid Fuels Oven]],1,0)</f>
        <v>0</v>
      </c>
      <c r="BK251" s="64">
        <f>IF($H251=Table5[[#Headers],[Industrial Oil Boiler]],1,0)</f>
        <v>0</v>
      </c>
      <c r="BL251" s="64">
        <f>IF($H251=Table5[[#Headers],[Industrial Oil CHP]],1,0)</f>
        <v>0</v>
      </c>
      <c r="BM251" s="64">
        <f>IF($H251=Table5[[#Headers],[Industrial Oil Furnace]],1,0)</f>
        <v>0</v>
      </c>
      <c r="BN251" s="64">
        <f>IF($H251=Table5[[#Headers],[Industrial Oil Cement/Lime Kiln]],1,0)</f>
        <v>0</v>
      </c>
      <c r="BO251" s="64">
        <f>IF($H251=Table5[[#Headers],[Industrial Oil Dryer]],1,0)</f>
        <v>0</v>
      </c>
      <c r="BP251" s="64">
        <f>IF($H251=Table5[[#Headers],[Industrial Oil Other Kiln]],1,0)</f>
        <v>0</v>
      </c>
      <c r="BQ251" s="64">
        <f>IF($H251=Table5[[#Headers],[Industrial Oil Oven]],1,0)</f>
        <v>0</v>
      </c>
      <c r="BR251" s="64">
        <f>IF($H251=Table5[[#Headers],[Industrial Gas Boiler]],1,0)</f>
        <v>0</v>
      </c>
      <c r="BS251" s="64">
        <f>IF($H251=Table5[[#Headers],[Industrial Gas CHP]],1,0)</f>
        <v>0</v>
      </c>
      <c r="BT251" s="64">
        <f>IF($H251=Table5[[#Headers],[Industrial Gas Furnace]],1,0)</f>
        <v>0</v>
      </c>
      <c r="BU251" s="64">
        <f>IF($H251=Table5[[#Headers],[Industrial Gas Cement/Lime Kiln]],1,0)</f>
        <v>0</v>
      </c>
      <c r="BV251" s="64">
        <f>IF($H251=Table5[[#Headers],[Industrial Gas Dryer]],1,0)</f>
        <v>0</v>
      </c>
      <c r="BW251" s="64">
        <f>IF($H251=Table5[[#Headers],[Industrial Gas Other Kiln]],1,0)</f>
        <v>0</v>
      </c>
      <c r="BX251" s="64">
        <f>IF($H251=Table5[[#Headers],[Industrial Gas Oven]],1,0)</f>
        <v>0</v>
      </c>
      <c r="BZ251" s="39"/>
    </row>
    <row r="252" spans="2:78" x14ac:dyDescent="0.25">
      <c r="B252">
        <v>528</v>
      </c>
      <c r="C252" t="s">
        <v>453</v>
      </c>
      <c r="D252" t="s">
        <v>587</v>
      </c>
      <c r="E252" t="s">
        <v>592</v>
      </c>
      <c r="H252" t="s">
        <v>516</v>
      </c>
      <c r="I252" t="s">
        <v>479</v>
      </c>
      <c r="J252" s="64">
        <v>0</v>
      </c>
      <c r="K252" s="64">
        <v>0</v>
      </c>
      <c r="L252" s="64">
        <v>0</v>
      </c>
      <c r="M252" s="64">
        <v>0</v>
      </c>
      <c r="N252" s="64">
        <v>0</v>
      </c>
      <c r="O252" s="64">
        <v>1</v>
      </c>
      <c r="P252" s="64">
        <v>1</v>
      </c>
      <c r="Q252" s="64">
        <v>1</v>
      </c>
      <c r="R252" s="64">
        <v>0</v>
      </c>
      <c r="S252" s="64">
        <v>0.125</v>
      </c>
      <c r="T252" s="64">
        <v>0</v>
      </c>
      <c r="U252" s="64">
        <v>0</v>
      </c>
      <c r="V252" s="64">
        <v>0</v>
      </c>
      <c r="W252" s="64">
        <v>0</v>
      </c>
      <c r="X252" s="64">
        <v>0</v>
      </c>
      <c r="Y252" s="64">
        <v>0</v>
      </c>
      <c r="Z252" s="64">
        <v>0</v>
      </c>
      <c r="AA252" s="64">
        <v>0</v>
      </c>
      <c r="AB252" s="64">
        <v>0</v>
      </c>
      <c r="AC252" s="64">
        <v>0</v>
      </c>
      <c r="AD252" s="64">
        <v>0</v>
      </c>
      <c r="AE252" s="64">
        <v>0</v>
      </c>
      <c r="AF252" s="64">
        <v>0</v>
      </c>
      <c r="AG252" s="64">
        <v>0</v>
      </c>
      <c r="AH252" s="64">
        <v>0</v>
      </c>
      <c r="AI252" s="64">
        <f>IF($H252=Table5[[#Headers],[Industrial Bio waste Boiler]],1,0)</f>
        <v>0</v>
      </c>
      <c r="AJ252" s="64">
        <f>IF($H252=Table5[[#Headers],[Industrial Bio waste CHP]],1,0)</f>
        <v>0</v>
      </c>
      <c r="AK252" s="64">
        <f>IF($H252=Table5[[#Headers],[Industrial Bio waste Furnace]],1,0)</f>
        <v>0</v>
      </c>
      <c r="AL252" s="64">
        <f>IF($H252=Table5[[#Headers],[Industrial Bio waste Cement/Lime Kiln]],1,0)</f>
        <v>0</v>
      </c>
      <c r="AM252" s="64">
        <f>IF($H252=Table5[[#Headers],[Industrial Bio waste Dryer]],1,0)</f>
        <v>0</v>
      </c>
      <c r="AN252" s="64">
        <f>IF($H252=Table5[[#Headers],[Industrial Bio waste Other Kiln]],1,0)</f>
        <v>0</v>
      </c>
      <c r="AO252" s="64">
        <f>IF($H252=Table5[[#Headers],[Industrial Bio waste Oven]],1,0)</f>
        <v>0</v>
      </c>
      <c r="AP252" s="64">
        <f>IF($H252=Table5[[#Headers],[Industrial Non-bio waste Boiler]],1,0)</f>
        <v>1</v>
      </c>
      <c r="AQ252" s="64">
        <f>IF($H252=Table5[[#Headers],[Industrial Non-bio waste CHP]],1,0)</f>
        <v>0</v>
      </c>
      <c r="AR252" s="64">
        <f>IF($H252=Table5[[#Headers],[Industrial Non-bio waste Furnace]],1,0)</f>
        <v>0</v>
      </c>
      <c r="AS252" s="64">
        <f>IF($H252=Table5[[#Headers],[Industrial Non-bio waste Cement/Lime Kiln]],1,0)</f>
        <v>0</v>
      </c>
      <c r="AT252" s="64">
        <f>IF($H252=Table5[[#Headers],[Industrial Non-bio waste Dryer]],1,0)</f>
        <v>0</v>
      </c>
      <c r="AU252" s="64">
        <f>IF($H252=Table5[[#Headers],[Industrial Non-bio waste Other Kiln]],1,0)</f>
        <v>0</v>
      </c>
      <c r="AV252" s="64">
        <f>IF($H252=Table5[[#Headers],[Industrial Non-bio waste Oven]],1,0)</f>
        <v>0</v>
      </c>
      <c r="AW252" s="64">
        <f>IF($H252=Table5[[#Headers],[Industrial Bio fuel Boiler]],1,0)</f>
        <v>0</v>
      </c>
      <c r="AX252" s="64">
        <f>IF($H252=Table5[[#Headers],[Industrial Bio fuel CHP]],1,0)</f>
        <v>0</v>
      </c>
      <c r="AY252" s="64">
        <f>IF($H252=Table5[[#Headers],[Industrial Bio fuel Furnace]],1,0)</f>
        <v>0</v>
      </c>
      <c r="AZ252" s="64">
        <f>IF($H252=Table5[[#Headers],[Industrial Bio fuel Cement/Lime Kiln]],1,0)</f>
        <v>0</v>
      </c>
      <c r="BA252" s="64">
        <f>IF($H252=Table5[[#Headers],[Industrial Bio fuel Dryer]],1,0)</f>
        <v>0</v>
      </c>
      <c r="BB252" s="64">
        <f>IF($H252=Table5[[#Headers],[Industrial Bio fuel Other Kiln]],1,0)</f>
        <v>0</v>
      </c>
      <c r="BC252" s="64">
        <f>IF($H252=Table5[[#Headers],[Industrial Bio fuel Oven]],1,0)</f>
        <v>0</v>
      </c>
      <c r="BD252" s="64">
        <f>IF($H252=Table5[[#Headers],[Industrial Solid Fuels Boiler]],1,0)</f>
        <v>0</v>
      </c>
      <c r="BE252" s="64">
        <f>IF($H252=Table5[[#Headers],[Industrial Solid Fuels CHP]],1,0)</f>
        <v>0</v>
      </c>
      <c r="BF252" s="64">
        <f>IF($H252=Table5[[#Headers],[Industrial Solid Fuels Furnace]],1,0)</f>
        <v>0</v>
      </c>
      <c r="BG252" s="64">
        <f>IF($H252=Table5[[#Headers],[Industrial Solid Fuels Cement/Lime Kiln]],1,0)</f>
        <v>0</v>
      </c>
      <c r="BH252" s="64">
        <f>IF($H252=Table5[[#Headers],[Industrial Solid Fuels Dryer]],1,0)</f>
        <v>0</v>
      </c>
      <c r="BI252" s="64">
        <f>IF($H252=Table5[[#Headers],[Industrial Solid Fuels Other Kiln]],1,0)</f>
        <v>0</v>
      </c>
      <c r="BJ252" s="64">
        <f>IF($H252=Table5[[#Headers],[Industrial Solid Fuels Oven]],1,0)</f>
        <v>0</v>
      </c>
      <c r="BK252" s="64">
        <f>IF($H252=Table5[[#Headers],[Industrial Oil Boiler]],1,0)</f>
        <v>0</v>
      </c>
      <c r="BL252" s="64">
        <f>IF($H252=Table5[[#Headers],[Industrial Oil CHP]],1,0)</f>
        <v>0</v>
      </c>
      <c r="BM252" s="64">
        <f>IF($H252=Table5[[#Headers],[Industrial Oil Furnace]],1,0)</f>
        <v>0</v>
      </c>
      <c r="BN252" s="64">
        <f>IF($H252=Table5[[#Headers],[Industrial Oil Cement/Lime Kiln]],1,0)</f>
        <v>0</v>
      </c>
      <c r="BO252" s="64">
        <f>IF($H252=Table5[[#Headers],[Industrial Oil Dryer]],1,0)</f>
        <v>0</v>
      </c>
      <c r="BP252" s="64">
        <f>IF($H252=Table5[[#Headers],[Industrial Oil Other Kiln]],1,0)</f>
        <v>0</v>
      </c>
      <c r="BQ252" s="64">
        <f>IF($H252=Table5[[#Headers],[Industrial Oil Oven]],1,0)</f>
        <v>0</v>
      </c>
      <c r="BR252" s="64">
        <f>IF($H252=Table5[[#Headers],[Industrial Gas Boiler]],1,0)</f>
        <v>0</v>
      </c>
      <c r="BS252" s="64">
        <f>IF($H252=Table5[[#Headers],[Industrial Gas CHP]],1,0)</f>
        <v>0</v>
      </c>
      <c r="BT252" s="64">
        <f>IF($H252=Table5[[#Headers],[Industrial Gas Furnace]],1,0)</f>
        <v>0</v>
      </c>
      <c r="BU252" s="64">
        <f>IF($H252=Table5[[#Headers],[Industrial Gas Cement/Lime Kiln]],1,0)</f>
        <v>0</v>
      </c>
      <c r="BV252" s="64">
        <f>IF($H252=Table5[[#Headers],[Industrial Gas Dryer]],1,0)</f>
        <v>0</v>
      </c>
      <c r="BW252" s="64">
        <f>IF($H252=Table5[[#Headers],[Industrial Gas Other Kiln]],1,0)</f>
        <v>0</v>
      </c>
      <c r="BX252" s="64">
        <f>IF($H252=Table5[[#Headers],[Industrial Gas Oven]],1,0)</f>
        <v>0</v>
      </c>
      <c r="BZ252" s="39"/>
    </row>
    <row r="253" spans="2:78" x14ac:dyDescent="0.25">
      <c r="B253">
        <v>529</v>
      </c>
      <c r="C253" t="s">
        <v>453</v>
      </c>
      <c r="D253" t="s">
        <v>587</v>
      </c>
      <c r="E253" t="s">
        <v>592</v>
      </c>
      <c r="H253" t="s">
        <v>526</v>
      </c>
      <c r="I253" t="s">
        <v>479</v>
      </c>
      <c r="J253" s="64">
        <v>0</v>
      </c>
      <c r="K253" s="64">
        <v>0</v>
      </c>
      <c r="L253" s="64">
        <v>0</v>
      </c>
      <c r="M253" s="64">
        <v>0</v>
      </c>
      <c r="N253" s="64">
        <v>0</v>
      </c>
      <c r="O253" s="64">
        <v>0</v>
      </c>
      <c r="P253" s="64">
        <v>0</v>
      </c>
      <c r="Q253" s="64">
        <v>0</v>
      </c>
      <c r="R253" s="64">
        <v>0</v>
      </c>
      <c r="S253" s="64">
        <v>0</v>
      </c>
      <c r="T253" s="64">
        <v>0</v>
      </c>
      <c r="U253" s="64">
        <v>0</v>
      </c>
      <c r="V253" s="64">
        <v>0</v>
      </c>
      <c r="W253" s="64">
        <v>0</v>
      </c>
      <c r="X253" s="64">
        <v>0</v>
      </c>
      <c r="Y253" s="64">
        <v>0</v>
      </c>
      <c r="Z253" s="64">
        <v>0</v>
      </c>
      <c r="AA253" s="64">
        <v>1</v>
      </c>
      <c r="AB253" s="64">
        <v>1</v>
      </c>
      <c r="AC253" s="64">
        <v>0</v>
      </c>
      <c r="AD253" s="64">
        <v>0</v>
      </c>
      <c r="AE253" s="64">
        <v>0</v>
      </c>
      <c r="AF253" s="64">
        <v>0</v>
      </c>
      <c r="AG253" s="64">
        <v>0</v>
      </c>
      <c r="AH253" s="64">
        <v>0</v>
      </c>
      <c r="AI253" s="64">
        <f>IF($H253=Table5[[#Headers],[Industrial Bio waste Boiler]],1,0)</f>
        <v>0</v>
      </c>
      <c r="AJ253" s="64">
        <f>IF($H253=Table5[[#Headers],[Industrial Bio waste CHP]],1,0)</f>
        <v>0</v>
      </c>
      <c r="AK253" s="64">
        <f>IF($H253=Table5[[#Headers],[Industrial Bio waste Furnace]],1,0)</f>
        <v>0</v>
      </c>
      <c r="AL253" s="64">
        <f>IF($H253=Table5[[#Headers],[Industrial Bio waste Cement/Lime Kiln]],1,0)</f>
        <v>0</v>
      </c>
      <c r="AM253" s="64">
        <f>IF($H253=Table5[[#Headers],[Industrial Bio waste Dryer]],1,0)</f>
        <v>0</v>
      </c>
      <c r="AN253" s="64">
        <f>IF($H253=Table5[[#Headers],[Industrial Bio waste Other Kiln]],1,0)</f>
        <v>0</v>
      </c>
      <c r="AO253" s="64">
        <f>IF($H253=Table5[[#Headers],[Industrial Bio waste Oven]],1,0)</f>
        <v>0</v>
      </c>
      <c r="AP253" s="64">
        <f>IF($H253=Table5[[#Headers],[Industrial Non-bio waste Boiler]],1,0)</f>
        <v>0</v>
      </c>
      <c r="AQ253" s="64">
        <f>IF($H253=Table5[[#Headers],[Industrial Non-bio waste CHP]],1,0)</f>
        <v>0</v>
      </c>
      <c r="AR253" s="64">
        <f>IF($H253=Table5[[#Headers],[Industrial Non-bio waste Furnace]],1,0)</f>
        <v>0</v>
      </c>
      <c r="AS253" s="64">
        <f>IF($H253=Table5[[#Headers],[Industrial Non-bio waste Cement/Lime Kiln]],1,0)</f>
        <v>0</v>
      </c>
      <c r="AT253" s="64">
        <f>IF($H253=Table5[[#Headers],[Industrial Non-bio waste Dryer]],1,0)</f>
        <v>1</v>
      </c>
      <c r="AU253" s="64">
        <f>IF($H253=Table5[[#Headers],[Industrial Non-bio waste Other Kiln]],1,0)</f>
        <v>0</v>
      </c>
      <c r="AV253" s="64">
        <f>IF($H253=Table5[[#Headers],[Industrial Non-bio waste Oven]],1,0)</f>
        <v>0</v>
      </c>
      <c r="AW253" s="64">
        <f>IF($H253=Table5[[#Headers],[Industrial Bio fuel Boiler]],1,0)</f>
        <v>0</v>
      </c>
      <c r="AX253" s="64">
        <f>IF($H253=Table5[[#Headers],[Industrial Bio fuel CHP]],1,0)</f>
        <v>0</v>
      </c>
      <c r="AY253" s="64">
        <f>IF($H253=Table5[[#Headers],[Industrial Bio fuel Furnace]],1,0)</f>
        <v>0</v>
      </c>
      <c r="AZ253" s="64">
        <f>IF($H253=Table5[[#Headers],[Industrial Bio fuel Cement/Lime Kiln]],1,0)</f>
        <v>0</v>
      </c>
      <c r="BA253" s="64">
        <f>IF($H253=Table5[[#Headers],[Industrial Bio fuel Dryer]],1,0)</f>
        <v>0</v>
      </c>
      <c r="BB253" s="64">
        <f>IF($H253=Table5[[#Headers],[Industrial Bio fuel Other Kiln]],1,0)</f>
        <v>0</v>
      </c>
      <c r="BC253" s="64">
        <f>IF($H253=Table5[[#Headers],[Industrial Bio fuel Oven]],1,0)</f>
        <v>0</v>
      </c>
      <c r="BD253" s="64">
        <f>IF($H253=Table5[[#Headers],[Industrial Solid Fuels Boiler]],1,0)</f>
        <v>0</v>
      </c>
      <c r="BE253" s="64">
        <f>IF($H253=Table5[[#Headers],[Industrial Solid Fuels CHP]],1,0)</f>
        <v>0</v>
      </c>
      <c r="BF253" s="64">
        <f>IF($H253=Table5[[#Headers],[Industrial Solid Fuels Furnace]],1,0)</f>
        <v>0</v>
      </c>
      <c r="BG253" s="64">
        <f>IF($H253=Table5[[#Headers],[Industrial Solid Fuels Cement/Lime Kiln]],1,0)</f>
        <v>0</v>
      </c>
      <c r="BH253" s="64">
        <f>IF($H253=Table5[[#Headers],[Industrial Solid Fuels Dryer]],1,0)</f>
        <v>0</v>
      </c>
      <c r="BI253" s="64">
        <f>IF($H253=Table5[[#Headers],[Industrial Solid Fuels Other Kiln]],1,0)</f>
        <v>0</v>
      </c>
      <c r="BJ253" s="64">
        <f>IF($H253=Table5[[#Headers],[Industrial Solid Fuels Oven]],1,0)</f>
        <v>0</v>
      </c>
      <c r="BK253" s="64">
        <f>IF($H253=Table5[[#Headers],[Industrial Oil Boiler]],1,0)</f>
        <v>0</v>
      </c>
      <c r="BL253" s="64">
        <f>IF($H253=Table5[[#Headers],[Industrial Oil CHP]],1,0)</f>
        <v>0</v>
      </c>
      <c r="BM253" s="64">
        <f>IF($H253=Table5[[#Headers],[Industrial Oil Furnace]],1,0)</f>
        <v>0</v>
      </c>
      <c r="BN253" s="64">
        <f>IF($H253=Table5[[#Headers],[Industrial Oil Cement/Lime Kiln]],1,0)</f>
        <v>0</v>
      </c>
      <c r="BO253" s="64">
        <f>IF($H253=Table5[[#Headers],[Industrial Oil Dryer]],1,0)</f>
        <v>0</v>
      </c>
      <c r="BP253" s="64">
        <f>IF($H253=Table5[[#Headers],[Industrial Oil Other Kiln]],1,0)</f>
        <v>0</v>
      </c>
      <c r="BQ253" s="64">
        <f>IF($H253=Table5[[#Headers],[Industrial Oil Oven]],1,0)</f>
        <v>0</v>
      </c>
      <c r="BR253" s="64">
        <f>IF($H253=Table5[[#Headers],[Industrial Gas Boiler]],1,0)</f>
        <v>0</v>
      </c>
      <c r="BS253" s="64">
        <f>IF($H253=Table5[[#Headers],[Industrial Gas CHP]],1,0)</f>
        <v>0</v>
      </c>
      <c r="BT253" s="64">
        <f>IF($H253=Table5[[#Headers],[Industrial Gas Furnace]],1,0)</f>
        <v>0</v>
      </c>
      <c r="BU253" s="64">
        <f>IF($H253=Table5[[#Headers],[Industrial Gas Cement/Lime Kiln]],1,0)</f>
        <v>0</v>
      </c>
      <c r="BV253" s="64">
        <f>IF($H253=Table5[[#Headers],[Industrial Gas Dryer]],1,0)</f>
        <v>0</v>
      </c>
      <c r="BW253" s="64">
        <f>IF($H253=Table5[[#Headers],[Industrial Gas Other Kiln]],1,0)</f>
        <v>0</v>
      </c>
      <c r="BX253" s="64">
        <f>IF($H253=Table5[[#Headers],[Industrial Gas Oven]],1,0)</f>
        <v>0</v>
      </c>
      <c r="BZ253" s="39"/>
    </row>
    <row r="254" spans="2:78" x14ac:dyDescent="0.25">
      <c r="B254">
        <v>530</v>
      </c>
      <c r="C254" t="s">
        <v>453</v>
      </c>
      <c r="D254" t="s">
        <v>588</v>
      </c>
      <c r="E254" t="s">
        <v>592</v>
      </c>
      <c r="H254" t="s">
        <v>516</v>
      </c>
      <c r="I254" t="s">
        <v>479</v>
      </c>
      <c r="J254" s="64">
        <v>0</v>
      </c>
      <c r="K254" s="64">
        <v>0</v>
      </c>
      <c r="L254" s="64">
        <v>0</v>
      </c>
      <c r="M254" s="64">
        <v>0</v>
      </c>
      <c r="N254" s="64">
        <v>0</v>
      </c>
      <c r="O254" s="64">
        <v>1</v>
      </c>
      <c r="P254" s="64">
        <v>1</v>
      </c>
      <c r="Q254" s="64">
        <v>1</v>
      </c>
      <c r="R254" s="64">
        <v>0.3</v>
      </c>
      <c r="S254" s="64">
        <v>0.125</v>
      </c>
      <c r="T254" s="64">
        <v>0</v>
      </c>
      <c r="U254" s="64">
        <v>0</v>
      </c>
      <c r="V254" s="64">
        <v>0</v>
      </c>
      <c r="W254" s="64">
        <v>0</v>
      </c>
      <c r="X254" s="64">
        <v>0</v>
      </c>
      <c r="Y254" s="64">
        <v>0</v>
      </c>
      <c r="Z254" s="64">
        <v>0</v>
      </c>
      <c r="AA254" s="64">
        <v>0</v>
      </c>
      <c r="AB254" s="64">
        <v>0</v>
      </c>
      <c r="AC254" s="64">
        <v>0</v>
      </c>
      <c r="AD254" s="64">
        <v>0</v>
      </c>
      <c r="AE254" s="64">
        <v>0</v>
      </c>
      <c r="AF254" s="64">
        <v>0</v>
      </c>
      <c r="AG254" s="64">
        <v>0</v>
      </c>
      <c r="AH254" s="64">
        <v>0</v>
      </c>
      <c r="AI254" s="64">
        <f>IF($H254=Table5[[#Headers],[Industrial Bio waste Boiler]],1,0)</f>
        <v>0</v>
      </c>
      <c r="AJ254" s="64">
        <f>IF($H254=Table5[[#Headers],[Industrial Bio waste CHP]],1,0)</f>
        <v>0</v>
      </c>
      <c r="AK254" s="64">
        <f>IF($H254=Table5[[#Headers],[Industrial Bio waste Furnace]],1,0)</f>
        <v>0</v>
      </c>
      <c r="AL254" s="64">
        <f>IF($H254=Table5[[#Headers],[Industrial Bio waste Cement/Lime Kiln]],1,0)</f>
        <v>0</v>
      </c>
      <c r="AM254" s="64">
        <f>IF($H254=Table5[[#Headers],[Industrial Bio waste Dryer]],1,0)</f>
        <v>0</v>
      </c>
      <c r="AN254" s="64">
        <f>IF($H254=Table5[[#Headers],[Industrial Bio waste Other Kiln]],1,0)</f>
        <v>0</v>
      </c>
      <c r="AO254" s="64">
        <f>IF($H254=Table5[[#Headers],[Industrial Bio waste Oven]],1,0)</f>
        <v>0</v>
      </c>
      <c r="AP254" s="64">
        <f>IF($H254=Table5[[#Headers],[Industrial Non-bio waste Boiler]],1,0)</f>
        <v>1</v>
      </c>
      <c r="AQ254" s="64">
        <f>IF($H254=Table5[[#Headers],[Industrial Non-bio waste CHP]],1,0)</f>
        <v>0</v>
      </c>
      <c r="AR254" s="64">
        <f>IF($H254=Table5[[#Headers],[Industrial Non-bio waste Furnace]],1,0)</f>
        <v>0</v>
      </c>
      <c r="AS254" s="64">
        <f>IF($H254=Table5[[#Headers],[Industrial Non-bio waste Cement/Lime Kiln]],1,0)</f>
        <v>0</v>
      </c>
      <c r="AT254" s="64">
        <f>IF($H254=Table5[[#Headers],[Industrial Non-bio waste Dryer]],1,0)</f>
        <v>0</v>
      </c>
      <c r="AU254" s="64">
        <f>IF($H254=Table5[[#Headers],[Industrial Non-bio waste Other Kiln]],1,0)</f>
        <v>0</v>
      </c>
      <c r="AV254" s="64">
        <f>IF($H254=Table5[[#Headers],[Industrial Non-bio waste Oven]],1,0)</f>
        <v>0</v>
      </c>
      <c r="AW254" s="64">
        <f>IF($H254=Table5[[#Headers],[Industrial Bio fuel Boiler]],1,0)</f>
        <v>0</v>
      </c>
      <c r="AX254" s="64">
        <f>IF($H254=Table5[[#Headers],[Industrial Bio fuel CHP]],1,0)</f>
        <v>0</v>
      </c>
      <c r="AY254" s="64">
        <f>IF($H254=Table5[[#Headers],[Industrial Bio fuel Furnace]],1,0)</f>
        <v>0</v>
      </c>
      <c r="AZ254" s="64">
        <f>IF($H254=Table5[[#Headers],[Industrial Bio fuel Cement/Lime Kiln]],1,0)</f>
        <v>0</v>
      </c>
      <c r="BA254" s="64">
        <f>IF($H254=Table5[[#Headers],[Industrial Bio fuel Dryer]],1,0)</f>
        <v>0</v>
      </c>
      <c r="BB254" s="64">
        <f>IF($H254=Table5[[#Headers],[Industrial Bio fuel Other Kiln]],1,0)</f>
        <v>0</v>
      </c>
      <c r="BC254" s="64">
        <f>IF($H254=Table5[[#Headers],[Industrial Bio fuel Oven]],1,0)</f>
        <v>0</v>
      </c>
      <c r="BD254" s="64">
        <f>IF($H254=Table5[[#Headers],[Industrial Solid Fuels Boiler]],1,0)</f>
        <v>0</v>
      </c>
      <c r="BE254" s="64">
        <f>IF($H254=Table5[[#Headers],[Industrial Solid Fuels CHP]],1,0)</f>
        <v>0</v>
      </c>
      <c r="BF254" s="64">
        <f>IF($H254=Table5[[#Headers],[Industrial Solid Fuels Furnace]],1,0)</f>
        <v>0</v>
      </c>
      <c r="BG254" s="64">
        <f>IF($H254=Table5[[#Headers],[Industrial Solid Fuels Cement/Lime Kiln]],1,0)</f>
        <v>0</v>
      </c>
      <c r="BH254" s="64">
        <f>IF($H254=Table5[[#Headers],[Industrial Solid Fuels Dryer]],1,0)</f>
        <v>0</v>
      </c>
      <c r="BI254" s="64">
        <f>IF($H254=Table5[[#Headers],[Industrial Solid Fuels Other Kiln]],1,0)</f>
        <v>0</v>
      </c>
      <c r="BJ254" s="64">
        <f>IF($H254=Table5[[#Headers],[Industrial Solid Fuels Oven]],1,0)</f>
        <v>0</v>
      </c>
      <c r="BK254" s="64">
        <f>IF($H254=Table5[[#Headers],[Industrial Oil Boiler]],1,0)</f>
        <v>0</v>
      </c>
      <c r="BL254" s="64">
        <f>IF($H254=Table5[[#Headers],[Industrial Oil CHP]],1,0)</f>
        <v>0</v>
      </c>
      <c r="BM254" s="64">
        <f>IF($H254=Table5[[#Headers],[Industrial Oil Furnace]],1,0)</f>
        <v>0</v>
      </c>
      <c r="BN254" s="64">
        <f>IF($H254=Table5[[#Headers],[Industrial Oil Cement/Lime Kiln]],1,0)</f>
        <v>0</v>
      </c>
      <c r="BO254" s="64">
        <f>IF($H254=Table5[[#Headers],[Industrial Oil Dryer]],1,0)</f>
        <v>0</v>
      </c>
      <c r="BP254" s="64">
        <f>IF($H254=Table5[[#Headers],[Industrial Oil Other Kiln]],1,0)</f>
        <v>0</v>
      </c>
      <c r="BQ254" s="64">
        <f>IF($H254=Table5[[#Headers],[Industrial Oil Oven]],1,0)</f>
        <v>0</v>
      </c>
      <c r="BR254" s="64">
        <f>IF($H254=Table5[[#Headers],[Industrial Gas Boiler]],1,0)</f>
        <v>0</v>
      </c>
      <c r="BS254" s="64">
        <f>IF($H254=Table5[[#Headers],[Industrial Gas CHP]],1,0)</f>
        <v>0</v>
      </c>
      <c r="BT254" s="64">
        <f>IF($H254=Table5[[#Headers],[Industrial Gas Furnace]],1,0)</f>
        <v>0</v>
      </c>
      <c r="BU254" s="64">
        <f>IF($H254=Table5[[#Headers],[Industrial Gas Cement/Lime Kiln]],1,0)</f>
        <v>0</v>
      </c>
      <c r="BV254" s="64">
        <f>IF($H254=Table5[[#Headers],[Industrial Gas Dryer]],1,0)</f>
        <v>0</v>
      </c>
      <c r="BW254" s="64">
        <f>IF($H254=Table5[[#Headers],[Industrial Gas Other Kiln]],1,0)</f>
        <v>0</v>
      </c>
      <c r="BX254" s="64">
        <f>IF($H254=Table5[[#Headers],[Industrial Gas Oven]],1,0)</f>
        <v>0</v>
      </c>
      <c r="BZ254" s="39"/>
    </row>
    <row r="255" spans="2:78" x14ac:dyDescent="0.25">
      <c r="B255">
        <v>531</v>
      </c>
      <c r="C255" t="s">
        <v>453</v>
      </c>
      <c r="D255" t="s">
        <v>588</v>
      </c>
      <c r="E255" t="s">
        <v>592</v>
      </c>
      <c r="H255" t="s">
        <v>523</v>
      </c>
      <c r="I255" t="s">
        <v>479</v>
      </c>
      <c r="J255" s="64">
        <v>0</v>
      </c>
      <c r="K255" s="64">
        <v>0</v>
      </c>
      <c r="L255" s="64">
        <v>0</v>
      </c>
      <c r="M255" s="64">
        <v>0</v>
      </c>
      <c r="N255" s="64">
        <v>0</v>
      </c>
      <c r="O255" s="64">
        <v>0</v>
      </c>
      <c r="P255" s="64">
        <v>0</v>
      </c>
      <c r="Q255" s="64">
        <v>0</v>
      </c>
      <c r="R255" s="64">
        <v>0</v>
      </c>
      <c r="S255" s="64">
        <v>0</v>
      </c>
      <c r="T255" s="64">
        <v>1</v>
      </c>
      <c r="U255" s="64">
        <v>1</v>
      </c>
      <c r="V255" s="64">
        <v>1</v>
      </c>
      <c r="W255" s="64">
        <v>0</v>
      </c>
      <c r="X255" s="64">
        <v>0</v>
      </c>
      <c r="Y255" s="64">
        <v>0</v>
      </c>
      <c r="Z255" s="64">
        <v>0</v>
      </c>
      <c r="AA255" s="64">
        <v>0</v>
      </c>
      <c r="AB255" s="64">
        <v>0</v>
      </c>
      <c r="AC255" s="64">
        <v>0</v>
      </c>
      <c r="AD255" s="64">
        <v>0</v>
      </c>
      <c r="AE255" s="64">
        <v>0</v>
      </c>
      <c r="AF255" s="64">
        <v>0</v>
      </c>
      <c r="AG255" s="64">
        <v>0</v>
      </c>
      <c r="AH255" s="64">
        <v>0</v>
      </c>
      <c r="AI255" s="64">
        <f>IF($H255=Table5[[#Headers],[Industrial Bio waste Boiler]],1,0)</f>
        <v>0</v>
      </c>
      <c r="AJ255" s="64">
        <f>IF($H255=Table5[[#Headers],[Industrial Bio waste CHP]],1,0)</f>
        <v>0</v>
      </c>
      <c r="AK255" s="64">
        <f>IF($H255=Table5[[#Headers],[Industrial Bio waste Furnace]],1,0)</f>
        <v>0</v>
      </c>
      <c r="AL255" s="64">
        <f>IF($H255=Table5[[#Headers],[Industrial Bio waste Cement/Lime Kiln]],1,0)</f>
        <v>0</v>
      </c>
      <c r="AM255" s="64">
        <f>IF($H255=Table5[[#Headers],[Industrial Bio waste Dryer]],1,0)</f>
        <v>0</v>
      </c>
      <c r="AN255" s="64">
        <f>IF($H255=Table5[[#Headers],[Industrial Bio waste Other Kiln]],1,0)</f>
        <v>0</v>
      </c>
      <c r="AO255" s="64">
        <f>IF($H255=Table5[[#Headers],[Industrial Bio waste Oven]],1,0)</f>
        <v>0</v>
      </c>
      <c r="AP255" s="64">
        <f>IF($H255=Table5[[#Headers],[Industrial Non-bio waste Boiler]],1,0)</f>
        <v>0</v>
      </c>
      <c r="AQ255" s="64">
        <f>IF($H255=Table5[[#Headers],[Industrial Non-bio waste CHP]],1,0)</f>
        <v>1</v>
      </c>
      <c r="AR255" s="64">
        <f>IF($H255=Table5[[#Headers],[Industrial Non-bio waste Furnace]],1,0)</f>
        <v>0</v>
      </c>
      <c r="AS255" s="64">
        <f>IF($H255=Table5[[#Headers],[Industrial Non-bio waste Cement/Lime Kiln]],1,0)</f>
        <v>0</v>
      </c>
      <c r="AT255" s="64">
        <f>IF($H255=Table5[[#Headers],[Industrial Non-bio waste Dryer]],1,0)</f>
        <v>0</v>
      </c>
      <c r="AU255" s="64">
        <f>IF($H255=Table5[[#Headers],[Industrial Non-bio waste Other Kiln]],1,0)</f>
        <v>0</v>
      </c>
      <c r="AV255" s="64">
        <f>IF($H255=Table5[[#Headers],[Industrial Non-bio waste Oven]],1,0)</f>
        <v>0</v>
      </c>
      <c r="AW255" s="64">
        <f>IF($H255=Table5[[#Headers],[Industrial Bio fuel Boiler]],1,0)</f>
        <v>0</v>
      </c>
      <c r="AX255" s="64">
        <f>IF($H255=Table5[[#Headers],[Industrial Bio fuel CHP]],1,0)</f>
        <v>0</v>
      </c>
      <c r="AY255" s="64">
        <f>IF($H255=Table5[[#Headers],[Industrial Bio fuel Furnace]],1,0)</f>
        <v>0</v>
      </c>
      <c r="AZ255" s="64">
        <f>IF($H255=Table5[[#Headers],[Industrial Bio fuel Cement/Lime Kiln]],1,0)</f>
        <v>0</v>
      </c>
      <c r="BA255" s="64">
        <f>IF($H255=Table5[[#Headers],[Industrial Bio fuel Dryer]],1,0)</f>
        <v>0</v>
      </c>
      <c r="BB255" s="64">
        <f>IF($H255=Table5[[#Headers],[Industrial Bio fuel Other Kiln]],1,0)</f>
        <v>0</v>
      </c>
      <c r="BC255" s="64">
        <f>IF($H255=Table5[[#Headers],[Industrial Bio fuel Oven]],1,0)</f>
        <v>0</v>
      </c>
      <c r="BD255" s="64">
        <f>IF($H255=Table5[[#Headers],[Industrial Solid Fuels Boiler]],1,0)</f>
        <v>0</v>
      </c>
      <c r="BE255" s="64">
        <f>IF($H255=Table5[[#Headers],[Industrial Solid Fuels CHP]],1,0)</f>
        <v>0</v>
      </c>
      <c r="BF255" s="64">
        <f>IF($H255=Table5[[#Headers],[Industrial Solid Fuels Furnace]],1,0)</f>
        <v>0</v>
      </c>
      <c r="BG255" s="64">
        <f>IF($H255=Table5[[#Headers],[Industrial Solid Fuels Cement/Lime Kiln]],1,0)</f>
        <v>0</v>
      </c>
      <c r="BH255" s="64">
        <f>IF($H255=Table5[[#Headers],[Industrial Solid Fuels Dryer]],1,0)</f>
        <v>0</v>
      </c>
      <c r="BI255" s="64">
        <f>IF($H255=Table5[[#Headers],[Industrial Solid Fuels Other Kiln]],1,0)</f>
        <v>0</v>
      </c>
      <c r="BJ255" s="64">
        <f>IF($H255=Table5[[#Headers],[Industrial Solid Fuels Oven]],1,0)</f>
        <v>0</v>
      </c>
      <c r="BK255" s="64">
        <f>IF($H255=Table5[[#Headers],[Industrial Oil Boiler]],1,0)</f>
        <v>0</v>
      </c>
      <c r="BL255" s="64">
        <f>IF($H255=Table5[[#Headers],[Industrial Oil CHP]],1,0)</f>
        <v>0</v>
      </c>
      <c r="BM255" s="64">
        <f>IF($H255=Table5[[#Headers],[Industrial Oil Furnace]],1,0)</f>
        <v>0</v>
      </c>
      <c r="BN255" s="64">
        <f>IF($H255=Table5[[#Headers],[Industrial Oil Cement/Lime Kiln]],1,0)</f>
        <v>0</v>
      </c>
      <c r="BO255" s="64">
        <f>IF($H255=Table5[[#Headers],[Industrial Oil Dryer]],1,0)</f>
        <v>0</v>
      </c>
      <c r="BP255" s="64">
        <f>IF($H255=Table5[[#Headers],[Industrial Oil Other Kiln]],1,0)</f>
        <v>0</v>
      </c>
      <c r="BQ255" s="64">
        <f>IF($H255=Table5[[#Headers],[Industrial Oil Oven]],1,0)</f>
        <v>0</v>
      </c>
      <c r="BR255" s="64">
        <f>IF($H255=Table5[[#Headers],[Industrial Gas Boiler]],1,0)</f>
        <v>0</v>
      </c>
      <c r="BS255" s="64">
        <f>IF($H255=Table5[[#Headers],[Industrial Gas CHP]],1,0)</f>
        <v>0</v>
      </c>
      <c r="BT255" s="64">
        <f>IF($H255=Table5[[#Headers],[Industrial Gas Furnace]],1,0)</f>
        <v>0</v>
      </c>
      <c r="BU255" s="64">
        <f>IF($H255=Table5[[#Headers],[Industrial Gas Cement/Lime Kiln]],1,0)</f>
        <v>0</v>
      </c>
      <c r="BV255" s="64">
        <f>IF($H255=Table5[[#Headers],[Industrial Gas Dryer]],1,0)</f>
        <v>0</v>
      </c>
      <c r="BW255" s="64">
        <f>IF($H255=Table5[[#Headers],[Industrial Gas Other Kiln]],1,0)</f>
        <v>0</v>
      </c>
      <c r="BX255" s="64">
        <f>IF($H255=Table5[[#Headers],[Industrial Gas Oven]],1,0)</f>
        <v>0</v>
      </c>
      <c r="BZ255" s="39"/>
    </row>
    <row r="256" spans="2:78" x14ac:dyDescent="0.25">
      <c r="B256">
        <v>532</v>
      </c>
      <c r="C256" t="s">
        <v>453</v>
      </c>
      <c r="D256" t="s">
        <v>588</v>
      </c>
      <c r="E256" t="s">
        <v>592</v>
      </c>
      <c r="H256" t="s">
        <v>532</v>
      </c>
      <c r="I256" t="s">
        <v>479</v>
      </c>
      <c r="J256" s="64">
        <v>0</v>
      </c>
      <c r="K256" s="64">
        <v>0</v>
      </c>
      <c r="L256" s="64">
        <v>0</v>
      </c>
      <c r="M256" s="64">
        <v>0</v>
      </c>
      <c r="N256" s="64">
        <v>0</v>
      </c>
      <c r="O256" s="64">
        <v>0</v>
      </c>
      <c r="P256" s="64">
        <v>0</v>
      </c>
      <c r="Q256" s="64">
        <v>0</v>
      </c>
      <c r="R256" s="64">
        <v>0</v>
      </c>
      <c r="S256" s="64">
        <v>0</v>
      </c>
      <c r="T256" s="64">
        <v>0</v>
      </c>
      <c r="U256" s="64">
        <v>0</v>
      </c>
      <c r="V256" s="64">
        <v>0</v>
      </c>
      <c r="W256" s="64">
        <v>1</v>
      </c>
      <c r="X256" s="64">
        <v>1</v>
      </c>
      <c r="Y256" s="64">
        <v>0</v>
      </c>
      <c r="Z256" s="64">
        <v>0</v>
      </c>
      <c r="AA256" s="64">
        <v>0</v>
      </c>
      <c r="AB256" s="64">
        <v>0</v>
      </c>
      <c r="AC256" s="64">
        <v>0</v>
      </c>
      <c r="AD256" s="64">
        <v>0</v>
      </c>
      <c r="AE256" s="64">
        <v>0</v>
      </c>
      <c r="AF256" s="64">
        <v>0</v>
      </c>
      <c r="AG256" s="64">
        <v>0</v>
      </c>
      <c r="AH256" s="64">
        <v>0</v>
      </c>
      <c r="AI256" s="64">
        <f>IF($H256=Table5[[#Headers],[Industrial Bio waste Boiler]],1,0)</f>
        <v>0</v>
      </c>
      <c r="AJ256" s="64">
        <f>IF($H256=Table5[[#Headers],[Industrial Bio waste CHP]],1,0)</f>
        <v>0</v>
      </c>
      <c r="AK256" s="64">
        <f>IF($H256=Table5[[#Headers],[Industrial Bio waste Furnace]],1,0)</f>
        <v>0</v>
      </c>
      <c r="AL256" s="64">
        <f>IF($H256=Table5[[#Headers],[Industrial Bio waste Cement/Lime Kiln]],1,0)</f>
        <v>0</v>
      </c>
      <c r="AM256" s="64">
        <f>IF($H256=Table5[[#Headers],[Industrial Bio waste Dryer]],1,0)</f>
        <v>0</v>
      </c>
      <c r="AN256" s="64">
        <f>IF($H256=Table5[[#Headers],[Industrial Bio waste Other Kiln]],1,0)</f>
        <v>0</v>
      </c>
      <c r="AO256" s="64">
        <f>IF($H256=Table5[[#Headers],[Industrial Bio waste Oven]],1,0)</f>
        <v>0</v>
      </c>
      <c r="AP256" s="64">
        <f>IF($H256=Table5[[#Headers],[Industrial Non-bio waste Boiler]],1,0)</f>
        <v>0</v>
      </c>
      <c r="AQ256" s="64">
        <f>IF($H256=Table5[[#Headers],[Industrial Non-bio waste CHP]],1,0)</f>
        <v>0</v>
      </c>
      <c r="AR256" s="64">
        <f>IF($H256=Table5[[#Headers],[Industrial Non-bio waste Furnace]],1,0)</f>
        <v>0</v>
      </c>
      <c r="AS256" s="64">
        <f>IF($H256=Table5[[#Headers],[Industrial Non-bio waste Cement/Lime Kiln]],1,0)</f>
        <v>0</v>
      </c>
      <c r="AT256" s="64">
        <f>IF($H256=Table5[[#Headers],[Industrial Non-bio waste Dryer]],1,0)</f>
        <v>0</v>
      </c>
      <c r="AU256" s="64">
        <f>IF($H256=Table5[[#Headers],[Industrial Non-bio waste Other Kiln]],1,0)</f>
        <v>0</v>
      </c>
      <c r="AV256" s="64">
        <f>IF($H256=Table5[[#Headers],[Industrial Non-bio waste Oven]],1,0)</f>
        <v>1</v>
      </c>
      <c r="AW256" s="64">
        <f>IF($H256=Table5[[#Headers],[Industrial Bio fuel Boiler]],1,0)</f>
        <v>0</v>
      </c>
      <c r="AX256" s="64">
        <f>IF($H256=Table5[[#Headers],[Industrial Bio fuel CHP]],1,0)</f>
        <v>0</v>
      </c>
      <c r="AY256" s="64">
        <f>IF($H256=Table5[[#Headers],[Industrial Bio fuel Furnace]],1,0)</f>
        <v>0</v>
      </c>
      <c r="AZ256" s="64">
        <f>IF($H256=Table5[[#Headers],[Industrial Bio fuel Cement/Lime Kiln]],1,0)</f>
        <v>0</v>
      </c>
      <c r="BA256" s="64">
        <f>IF($H256=Table5[[#Headers],[Industrial Bio fuel Dryer]],1,0)</f>
        <v>0</v>
      </c>
      <c r="BB256" s="64">
        <f>IF($H256=Table5[[#Headers],[Industrial Bio fuel Other Kiln]],1,0)</f>
        <v>0</v>
      </c>
      <c r="BC256" s="64">
        <f>IF($H256=Table5[[#Headers],[Industrial Bio fuel Oven]],1,0)</f>
        <v>0</v>
      </c>
      <c r="BD256" s="64">
        <f>IF($H256=Table5[[#Headers],[Industrial Solid Fuels Boiler]],1,0)</f>
        <v>0</v>
      </c>
      <c r="BE256" s="64">
        <f>IF($H256=Table5[[#Headers],[Industrial Solid Fuels CHP]],1,0)</f>
        <v>0</v>
      </c>
      <c r="BF256" s="64">
        <f>IF($H256=Table5[[#Headers],[Industrial Solid Fuels Furnace]],1,0)</f>
        <v>0</v>
      </c>
      <c r="BG256" s="64">
        <f>IF($H256=Table5[[#Headers],[Industrial Solid Fuels Cement/Lime Kiln]],1,0)</f>
        <v>0</v>
      </c>
      <c r="BH256" s="64">
        <f>IF($H256=Table5[[#Headers],[Industrial Solid Fuels Dryer]],1,0)</f>
        <v>0</v>
      </c>
      <c r="BI256" s="64">
        <f>IF($H256=Table5[[#Headers],[Industrial Solid Fuels Other Kiln]],1,0)</f>
        <v>0</v>
      </c>
      <c r="BJ256" s="64">
        <f>IF($H256=Table5[[#Headers],[Industrial Solid Fuels Oven]],1,0)</f>
        <v>0</v>
      </c>
      <c r="BK256" s="64">
        <f>IF($H256=Table5[[#Headers],[Industrial Oil Boiler]],1,0)</f>
        <v>0</v>
      </c>
      <c r="BL256" s="64">
        <f>IF($H256=Table5[[#Headers],[Industrial Oil CHP]],1,0)</f>
        <v>0</v>
      </c>
      <c r="BM256" s="64">
        <f>IF($H256=Table5[[#Headers],[Industrial Oil Furnace]],1,0)</f>
        <v>0</v>
      </c>
      <c r="BN256" s="64">
        <f>IF($H256=Table5[[#Headers],[Industrial Oil Cement/Lime Kiln]],1,0)</f>
        <v>0</v>
      </c>
      <c r="BO256" s="64">
        <f>IF($H256=Table5[[#Headers],[Industrial Oil Dryer]],1,0)</f>
        <v>0</v>
      </c>
      <c r="BP256" s="64">
        <f>IF($H256=Table5[[#Headers],[Industrial Oil Other Kiln]],1,0)</f>
        <v>0</v>
      </c>
      <c r="BQ256" s="64">
        <f>IF($H256=Table5[[#Headers],[Industrial Oil Oven]],1,0)</f>
        <v>0</v>
      </c>
      <c r="BR256" s="64">
        <f>IF($H256=Table5[[#Headers],[Industrial Gas Boiler]],1,0)</f>
        <v>0</v>
      </c>
      <c r="BS256" s="64">
        <f>IF($H256=Table5[[#Headers],[Industrial Gas CHP]],1,0)</f>
        <v>0</v>
      </c>
      <c r="BT256" s="64">
        <f>IF($H256=Table5[[#Headers],[Industrial Gas Furnace]],1,0)</f>
        <v>0</v>
      </c>
      <c r="BU256" s="64">
        <f>IF($H256=Table5[[#Headers],[Industrial Gas Cement/Lime Kiln]],1,0)</f>
        <v>0</v>
      </c>
      <c r="BV256" s="64">
        <f>IF($H256=Table5[[#Headers],[Industrial Gas Dryer]],1,0)</f>
        <v>0</v>
      </c>
      <c r="BW256" s="64">
        <f>IF($H256=Table5[[#Headers],[Industrial Gas Other Kiln]],1,0)</f>
        <v>0</v>
      </c>
      <c r="BX256" s="64">
        <f>IF($H256=Table5[[#Headers],[Industrial Gas Oven]],1,0)</f>
        <v>0</v>
      </c>
      <c r="BZ256" s="39"/>
    </row>
    <row r="257" spans="2:78" x14ac:dyDescent="0.25">
      <c r="B257">
        <v>533</v>
      </c>
      <c r="C257" t="s">
        <v>453</v>
      </c>
      <c r="D257" t="s">
        <v>588</v>
      </c>
      <c r="E257" t="s">
        <v>592</v>
      </c>
      <c r="H257" t="s">
        <v>526</v>
      </c>
      <c r="I257" t="s">
        <v>479</v>
      </c>
      <c r="J257" s="64">
        <v>0</v>
      </c>
      <c r="K257" s="64">
        <v>0</v>
      </c>
      <c r="L257" s="64">
        <v>0</v>
      </c>
      <c r="M257" s="64">
        <v>0</v>
      </c>
      <c r="N257" s="64">
        <v>0</v>
      </c>
      <c r="O257" s="64">
        <v>0</v>
      </c>
      <c r="P257" s="64">
        <v>0</v>
      </c>
      <c r="Q257" s="64">
        <v>0</v>
      </c>
      <c r="R257" s="64">
        <v>0</v>
      </c>
      <c r="S257" s="64">
        <v>0</v>
      </c>
      <c r="T257" s="64">
        <v>0</v>
      </c>
      <c r="U257" s="64">
        <v>0</v>
      </c>
      <c r="V257" s="64">
        <v>0</v>
      </c>
      <c r="W257" s="64">
        <v>0</v>
      </c>
      <c r="X257" s="64">
        <v>0</v>
      </c>
      <c r="Y257" s="64">
        <v>0</v>
      </c>
      <c r="Z257" s="64">
        <v>0</v>
      </c>
      <c r="AA257" s="64">
        <v>1</v>
      </c>
      <c r="AB257" s="64">
        <v>1</v>
      </c>
      <c r="AC257" s="64">
        <v>0</v>
      </c>
      <c r="AD257" s="64">
        <v>0</v>
      </c>
      <c r="AE257" s="64">
        <v>0</v>
      </c>
      <c r="AF257" s="64">
        <v>0</v>
      </c>
      <c r="AG257" s="64">
        <v>0</v>
      </c>
      <c r="AH257" s="64">
        <v>0</v>
      </c>
      <c r="AI257" s="64">
        <f>IF($H257=Table5[[#Headers],[Industrial Bio waste Boiler]],1,0)</f>
        <v>0</v>
      </c>
      <c r="AJ257" s="64">
        <f>IF($H257=Table5[[#Headers],[Industrial Bio waste CHP]],1,0)</f>
        <v>0</v>
      </c>
      <c r="AK257" s="64">
        <f>IF($H257=Table5[[#Headers],[Industrial Bio waste Furnace]],1,0)</f>
        <v>0</v>
      </c>
      <c r="AL257" s="64">
        <f>IF($H257=Table5[[#Headers],[Industrial Bio waste Cement/Lime Kiln]],1,0)</f>
        <v>0</v>
      </c>
      <c r="AM257" s="64">
        <f>IF($H257=Table5[[#Headers],[Industrial Bio waste Dryer]],1,0)</f>
        <v>0</v>
      </c>
      <c r="AN257" s="64">
        <f>IF($H257=Table5[[#Headers],[Industrial Bio waste Other Kiln]],1,0)</f>
        <v>0</v>
      </c>
      <c r="AO257" s="64">
        <f>IF($H257=Table5[[#Headers],[Industrial Bio waste Oven]],1,0)</f>
        <v>0</v>
      </c>
      <c r="AP257" s="64">
        <f>IF($H257=Table5[[#Headers],[Industrial Non-bio waste Boiler]],1,0)</f>
        <v>0</v>
      </c>
      <c r="AQ257" s="64">
        <f>IF($H257=Table5[[#Headers],[Industrial Non-bio waste CHP]],1,0)</f>
        <v>0</v>
      </c>
      <c r="AR257" s="64">
        <f>IF($H257=Table5[[#Headers],[Industrial Non-bio waste Furnace]],1,0)</f>
        <v>0</v>
      </c>
      <c r="AS257" s="64">
        <f>IF($H257=Table5[[#Headers],[Industrial Non-bio waste Cement/Lime Kiln]],1,0)</f>
        <v>0</v>
      </c>
      <c r="AT257" s="64">
        <f>IF($H257=Table5[[#Headers],[Industrial Non-bio waste Dryer]],1,0)</f>
        <v>1</v>
      </c>
      <c r="AU257" s="64">
        <f>IF($H257=Table5[[#Headers],[Industrial Non-bio waste Other Kiln]],1,0)</f>
        <v>0</v>
      </c>
      <c r="AV257" s="64">
        <f>IF($H257=Table5[[#Headers],[Industrial Non-bio waste Oven]],1,0)</f>
        <v>0</v>
      </c>
      <c r="AW257" s="64">
        <f>IF($H257=Table5[[#Headers],[Industrial Bio fuel Boiler]],1,0)</f>
        <v>0</v>
      </c>
      <c r="AX257" s="64">
        <f>IF($H257=Table5[[#Headers],[Industrial Bio fuel CHP]],1,0)</f>
        <v>0</v>
      </c>
      <c r="AY257" s="64">
        <f>IF($H257=Table5[[#Headers],[Industrial Bio fuel Furnace]],1,0)</f>
        <v>0</v>
      </c>
      <c r="AZ257" s="64">
        <f>IF($H257=Table5[[#Headers],[Industrial Bio fuel Cement/Lime Kiln]],1,0)</f>
        <v>0</v>
      </c>
      <c r="BA257" s="64">
        <f>IF($H257=Table5[[#Headers],[Industrial Bio fuel Dryer]],1,0)</f>
        <v>0</v>
      </c>
      <c r="BB257" s="64">
        <f>IF($H257=Table5[[#Headers],[Industrial Bio fuel Other Kiln]],1,0)</f>
        <v>0</v>
      </c>
      <c r="BC257" s="64">
        <f>IF($H257=Table5[[#Headers],[Industrial Bio fuel Oven]],1,0)</f>
        <v>0</v>
      </c>
      <c r="BD257" s="64">
        <f>IF($H257=Table5[[#Headers],[Industrial Solid Fuels Boiler]],1,0)</f>
        <v>0</v>
      </c>
      <c r="BE257" s="64">
        <f>IF($H257=Table5[[#Headers],[Industrial Solid Fuels CHP]],1,0)</f>
        <v>0</v>
      </c>
      <c r="BF257" s="64">
        <f>IF($H257=Table5[[#Headers],[Industrial Solid Fuels Furnace]],1,0)</f>
        <v>0</v>
      </c>
      <c r="BG257" s="64">
        <f>IF($H257=Table5[[#Headers],[Industrial Solid Fuels Cement/Lime Kiln]],1,0)</f>
        <v>0</v>
      </c>
      <c r="BH257" s="64">
        <f>IF($H257=Table5[[#Headers],[Industrial Solid Fuels Dryer]],1,0)</f>
        <v>0</v>
      </c>
      <c r="BI257" s="64">
        <f>IF($H257=Table5[[#Headers],[Industrial Solid Fuels Other Kiln]],1,0)</f>
        <v>0</v>
      </c>
      <c r="BJ257" s="64">
        <f>IF($H257=Table5[[#Headers],[Industrial Solid Fuels Oven]],1,0)</f>
        <v>0</v>
      </c>
      <c r="BK257" s="64">
        <f>IF($H257=Table5[[#Headers],[Industrial Oil Boiler]],1,0)</f>
        <v>0</v>
      </c>
      <c r="BL257" s="64">
        <f>IF($H257=Table5[[#Headers],[Industrial Oil CHP]],1,0)</f>
        <v>0</v>
      </c>
      <c r="BM257" s="64">
        <f>IF($H257=Table5[[#Headers],[Industrial Oil Furnace]],1,0)</f>
        <v>0</v>
      </c>
      <c r="BN257" s="64">
        <f>IF($H257=Table5[[#Headers],[Industrial Oil Cement/Lime Kiln]],1,0)</f>
        <v>0</v>
      </c>
      <c r="BO257" s="64">
        <f>IF($H257=Table5[[#Headers],[Industrial Oil Dryer]],1,0)</f>
        <v>0</v>
      </c>
      <c r="BP257" s="64">
        <f>IF($H257=Table5[[#Headers],[Industrial Oil Other Kiln]],1,0)</f>
        <v>0</v>
      </c>
      <c r="BQ257" s="64">
        <f>IF($H257=Table5[[#Headers],[Industrial Oil Oven]],1,0)</f>
        <v>0</v>
      </c>
      <c r="BR257" s="64">
        <f>IF($H257=Table5[[#Headers],[Industrial Gas Boiler]],1,0)</f>
        <v>0</v>
      </c>
      <c r="BS257" s="64">
        <f>IF($H257=Table5[[#Headers],[Industrial Gas CHP]],1,0)</f>
        <v>0</v>
      </c>
      <c r="BT257" s="64">
        <f>IF($H257=Table5[[#Headers],[Industrial Gas Furnace]],1,0)</f>
        <v>0</v>
      </c>
      <c r="BU257" s="64">
        <f>IF($H257=Table5[[#Headers],[Industrial Gas Cement/Lime Kiln]],1,0)</f>
        <v>0</v>
      </c>
      <c r="BV257" s="64">
        <f>IF($H257=Table5[[#Headers],[Industrial Gas Dryer]],1,0)</f>
        <v>0</v>
      </c>
      <c r="BW257" s="64">
        <f>IF($H257=Table5[[#Headers],[Industrial Gas Other Kiln]],1,0)</f>
        <v>0</v>
      </c>
      <c r="BX257" s="64">
        <f>IF($H257=Table5[[#Headers],[Industrial Gas Oven]],1,0)</f>
        <v>0</v>
      </c>
      <c r="BZ257" s="39"/>
    </row>
    <row r="258" spans="2:78" x14ac:dyDescent="0.25">
      <c r="B258">
        <v>534</v>
      </c>
      <c r="C258" t="s">
        <v>453</v>
      </c>
      <c r="D258" t="s">
        <v>589</v>
      </c>
      <c r="E258" t="s">
        <v>592</v>
      </c>
      <c r="H258" t="s">
        <v>520</v>
      </c>
      <c r="I258" t="s">
        <v>479</v>
      </c>
      <c r="J258" s="64">
        <v>0</v>
      </c>
      <c r="K258" s="64">
        <v>1</v>
      </c>
      <c r="L258" s="64">
        <v>1</v>
      </c>
      <c r="M258" s="64">
        <v>0</v>
      </c>
      <c r="N258" s="64">
        <v>0</v>
      </c>
      <c r="O258" s="64">
        <v>0</v>
      </c>
      <c r="P258" s="64">
        <v>0</v>
      </c>
      <c r="Q258" s="64">
        <v>0</v>
      </c>
      <c r="R258" s="64">
        <v>0</v>
      </c>
      <c r="S258" s="64">
        <v>0</v>
      </c>
      <c r="T258" s="64">
        <v>0</v>
      </c>
      <c r="U258" s="64">
        <v>0</v>
      </c>
      <c r="V258" s="64">
        <v>0</v>
      </c>
      <c r="W258" s="64">
        <v>0</v>
      </c>
      <c r="X258" s="64">
        <v>0</v>
      </c>
      <c r="Y258" s="64">
        <v>0</v>
      </c>
      <c r="Z258" s="64">
        <v>0</v>
      </c>
      <c r="AA258" s="64">
        <v>0</v>
      </c>
      <c r="AB258" s="64">
        <v>0</v>
      </c>
      <c r="AC258" s="64">
        <v>0</v>
      </c>
      <c r="AD258" s="64">
        <v>0</v>
      </c>
      <c r="AE258" s="64">
        <v>0</v>
      </c>
      <c r="AF258" s="64">
        <v>0</v>
      </c>
      <c r="AG258" s="64">
        <v>0</v>
      </c>
      <c r="AH258" s="64">
        <v>0</v>
      </c>
      <c r="AI258" s="64">
        <f>IF($H258=Table5[[#Headers],[Industrial Bio waste Boiler]],1,0)</f>
        <v>0</v>
      </c>
      <c r="AJ258" s="64">
        <f>IF($H258=Table5[[#Headers],[Industrial Bio waste CHP]],1,0)</f>
        <v>0</v>
      </c>
      <c r="AK258" s="64">
        <f>IF($H258=Table5[[#Headers],[Industrial Bio waste Furnace]],1,0)</f>
        <v>0</v>
      </c>
      <c r="AL258" s="64">
        <f>IF($H258=Table5[[#Headers],[Industrial Bio waste Cement/Lime Kiln]],1,0)</f>
        <v>0</v>
      </c>
      <c r="AM258" s="64">
        <f>IF($H258=Table5[[#Headers],[Industrial Bio waste Dryer]],1,0)</f>
        <v>0</v>
      </c>
      <c r="AN258" s="64">
        <f>IF($H258=Table5[[#Headers],[Industrial Bio waste Other Kiln]],1,0)</f>
        <v>0</v>
      </c>
      <c r="AO258" s="64">
        <f>IF($H258=Table5[[#Headers],[Industrial Bio waste Oven]],1,0)</f>
        <v>0</v>
      </c>
      <c r="AP258" s="64">
        <f>IF($H258=Table5[[#Headers],[Industrial Non-bio waste Boiler]],1,0)</f>
        <v>0</v>
      </c>
      <c r="AQ258" s="64">
        <f>IF($H258=Table5[[#Headers],[Industrial Non-bio waste CHP]],1,0)</f>
        <v>0</v>
      </c>
      <c r="AR258" s="64">
        <f>IF($H258=Table5[[#Headers],[Industrial Non-bio waste Furnace]],1,0)</f>
        <v>0</v>
      </c>
      <c r="AS258" s="64">
        <f>IF($H258=Table5[[#Headers],[Industrial Non-bio waste Cement/Lime Kiln]],1,0)</f>
        <v>1</v>
      </c>
      <c r="AT258" s="64">
        <f>IF($H258=Table5[[#Headers],[Industrial Non-bio waste Dryer]],1,0)</f>
        <v>0</v>
      </c>
      <c r="AU258" s="64">
        <f>IF($H258=Table5[[#Headers],[Industrial Non-bio waste Other Kiln]],1,0)</f>
        <v>0</v>
      </c>
      <c r="AV258" s="64">
        <f>IF($H258=Table5[[#Headers],[Industrial Non-bio waste Oven]],1,0)</f>
        <v>0</v>
      </c>
      <c r="AW258" s="64">
        <f>IF($H258=Table5[[#Headers],[Industrial Bio fuel Boiler]],1,0)</f>
        <v>0</v>
      </c>
      <c r="AX258" s="64">
        <f>IF($H258=Table5[[#Headers],[Industrial Bio fuel CHP]],1,0)</f>
        <v>0</v>
      </c>
      <c r="AY258" s="64">
        <f>IF($H258=Table5[[#Headers],[Industrial Bio fuel Furnace]],1,0)</f>
        <v>0</v>
      </c>
      <c r="AZ258" s="64">
        <f>IF($H258=Table5[[#Headers],[Industrial Bio fuel Cement/Lime Kiln]],1,0)</f>
        <v>0</v>
      </c>
      <c r="BA258" s="64">
        <f>IF($H258=Table5[[#Headers],[Industrial Bio fuel Dryer]],1,0)</f>
        <v>0</v>
      </c>
      <c r="BB258" s="64">
        <f>IF($H258=Table5[[#Headers],[Industrial Bio fuel Other Kiln]],1,0)</f>
        <v>0</v>
      </c>
      <c r="BC258" s="64">
        <f>IF($H258=Table5[[#Headers],[Industrial Bio fuel Oven]],1,0)</f>
        <v>0</v>
      </c>
      <c r="BD258" s="64">
        <f>IF($H258=Table5[[#Headers],[Industrial Solid Fuels Boiler]],1,0)</f>
        <v>0</v>
      </c>
      <c r="BE258" s="64">
        <f>IF($H258=Table5[[#Headers],[Industrial Solid Fuels CHP]],1,0)</f>
        <v>0</v>
      </c>
      <c r="BF258" s="64">
        <f>IF($H258=Table5[[#Headers],[Industrial Solid Fuels Furnace]],1,0)</f>
        <v>0</v>
      </c>
      <c r="BG258" s="64">
        <f>IF($H258=Table5[[#Headers],[Industrial Solid Fuels Cement/Lime Kiln]],1,0)</f>
        <v>0</v>
      </c>
      <c r="BH258" s="64">
        <f>IF($H258=Table5[[#Headers],[Industrial Solid Fuels Dryer]],1,0)</f>
        <v>0</v>
      </c>
      <c r="BI258" s="64">
        <f>IF($H258=Table5[[#Headers],[Industrial Solid Fuels Other Kiln]],1,0)</f>
        <v>0</v>
      </c>
      <c r="BJ258" s="64">
        <f>IF($H258=Table5[[#Headers],[Industrial Solid Fuels Oven]],1,0)</f>
        <v>0</v>
      </c>
      <c r="BK258" s="64">
        <f>IF($H258=Table5[[#Headers],[Industrial Oil Boiler]],1,0)</f>
        <v>0</v>
      </c>
      <c r="BL258" s="64">
        <f>IF($H258=Table5[[#Headers],[Industrial Oil CHP]],1,0)</f>
        <v>0</v>
      </c>
      <c r="BM258" s="64">
        <f>IF($H258=Table5[[#Headers],[Industrial Oil Furnace]],1,0)</f>
        <v>0</v>
      </c>
      <c r="BN258" s="64">
        <f>IF($H258=Table5[[#Headers],[Industrial Oil Cement/Lime Kiln]],1,0)</f>
        <v>0</v>
      </c>
      <c r="BO258" s="64">
        <f>IF($H258=Table5[[#Headers],[Industrial Oil Dryer]],1,0)</f>
        <v>0</v>
      </c>
      <c r="BP258" s="64">
        <f>IF($H258=Table5[[#Headers],[Industrial Oil Other Kiln]],1,0)</f>
        <v>0</v>
      </c>
      <c r="BQ258" s="64">
        <f>IF($H258=Table5[[#Headers],[Industrial Oil Oven]],1,0)</f>
        <v>0</v>
      </c>
      <c r="BR258" s="64">
        <f>IF($H258=Table5[[#Headers],[Industrial Gas Boiler]],1,0)</f>
        <v>0</v>
      </c>
      <c r="BS258" s="64">
        <f>IF($H258=Table5[[#Headers],[Industrial Gas CHP]],1,0)</f>
        <v>0</v>
      </c>
      <c r="BT258" s="64">
        <f>IF($H258=Table5[[#Headers],[Industrial Gas Furnace]],1,0)</f>
        <v>0</v>
      </c>
      <c r="BU258" s="64">
        <f>IF($H258=Table5[[#Headers],[Industrial Gas Cement/Lime Kiln]],1,0)</f>
        <v>0</v>
      </c>
      <c r="BV258" s="64">
        <f>IF($H258=Table5[[#Headers],[Industrial Gas Dryer]],1,0)</f>
        <v>0</v>
      </c>
      <c r="BW258" s="64">
        <f>IF($H258=Table5[[#Headers],[Industrial Gas Other Kiln]],1,0)</f>
        <v>0</v>
      </c>
      <c r="BX258" s="64">
        <f>IF($H258=Table5[[#Headers],[Industrial Gas Oven]],1,0)</f>
        <v>0</v>
      </c>
      <c r="BZ258" s="39"/>
    </row>
    <row r="259" spans="2:78" x14ac:dyDescent="0.25">
      <c r="B259">
        <v>535</v>
      </c>
      <c r="C259" t="s">
        <v>453</v>
      </c>
      <c r="D259" t="s">
        <v>589</v>
      </c>
      <c r="E259" t="s">
        <v>592</v>
      </c>
      <c r="H259" t="s">
        <v>530</v>
      </c>
      <c r="I259" t="s">
        <v>479</v>
      </c>
      <c r="J259" s="64">
        <v>0</v>
      </c>
      <c r="K259" s="64">
        <v>0</v>
      </c>
      <c r="L259" s="64">
        <v>0</v>
      </c>
      <c r="M259" s="64">
        <v>1</v>
      </c>
      <c r="N259" s="64">
        <v>1</v>
      </c>
      <c r="O259" s="64">
        <v>0</v>
      </c>
      <c r="P259" s="64">
        <v>0</v>
      </c>
      <c r="Q259" s="64">
        <v>0</v>
      </c>
      <c r="R259" s="64">
        <v>0</v>
      </c>
      <c r="S259" s="64">
        <v>0</v>
      </c>
      <c r="T259" s="64">
        <v>0</v>
      </c>
      <c r="U259" s="64">
        <v>0</v>
      </c>
      <c r="V259" s="64">
        <v>0</v>
      </c>
      <c r="W259" s="64">
        <v>0</v>
      </c>
      <c r="X259" s="64">
        <v>0</v>
      </c>
      <c r="Y259" s="64">
        <v>0</v>
      </c>
      <c r="Z259" s="64">
        <v>0</v>
      </c>
      <c r="AA259" s="64">
        <v>0</v>
      </c>
      <c r="AB259" s="64">
        <v>0</v>
      </c>
      <c r="AC259" s="64">
        <v>0</v>
      </c>
      <c r="AD259" s="64">
        <v>0</v>
      </c>
      <c r="AE259" s="64">
        <v>0</v>
      </c>
      <c r="AF259" s="64">
        <v>0</v>
      </c>
      <c r="AG259" s="64">
        <v>0</v>
      </c>
      <c r="AH259" s="64">
        <v>0</v>
      </c>
      <c r="AI259" s="64">
        <f>IF($H259=Table5[[#Headers],[Industrial Bio waste Boiler]],1,0)</f>
        <v>0</v>
      </c>
      <c r="AJ259" s="64">
        <f>IF($H259=Table5[[#Headers],[Industrial Bio waste CHP]],1,0)</f>
        <v>0</v>
      </c>
      <c r="AK259" s="64">
        <f>IF($H259=Table5[[#Headers],[Industrial Bio waste Furnace]],1,0)</f>
        <v>0</v>
      </c>
      <c r="AL259" s="64">
        <f>IF($H259=Table5[[#Headers],[Industrial Bio waste Cement/Lime Kiln]],1,0)</f>
        <v>0</v>
      </c>
      <c r="AM259" s="64">
        <f>IF($H259=Table5[[#Headers],[Industrial Bio waste Dryer]],1,0)</f>
        <v>0</v>
      </c>
      <c r="AN259" s="64">
        <f>IF($H259=Table5[[#Headers],[Industrial Bio waste Other Kiln]],1,0)</f>
        <v>0</v>
      </c>
      <c r="AO259" s="64">
        <f>IF($H259=Table5[[#Headers],[Industrial Bio waste Oven]],1,0)</f>
        <v>0</v>
      </c>
      <c r="AP259" s="64">
        <f>IF($H259=Table5[[#Headers],[Industrial Non-bio waste Boiler]],1,0)</f>
        <v>0</v>
      </c>
      <c r="AQ259" s="64">
        <f>IF($H259=Table5[[#Headers],[Industrial Non-bio waste CHP]],1,0)</f>
        <v>0</v>
      </c>
      <c r="AR259" s="64">
        <f>IF($H259=Table5[[#Headers],[Industrial Non-bio waste Furnace]],1,0)</f>
        <v>0</v>
      </c>
      <c r="AS259" s="64">
        <f>IF($H259=Table5[[#Headers],[Industrial Non-bio waste Cement/Lime Kiln]],1,0)</f>
        <v>0</v>
      </c>
      <c r="AT259" s="64">
        <f>IF($H259=Table5[[#Headers],[Industrial Non-bio waste Dryer]],1,0)</f>
        <v>0</v>
      </c>
      <c r="AU259" s="64">
        <f>IF($H259=Table5[[#Headers],[Industrial Non-bio waste Other Kiln]],1,0)</f>
        <v>1</v>
      </c>
      <c r="AV259" s="64">
        <f>IF($H259=Table5[[#Headers],[Industrial Non-bio waste Oven]],1,0)</f>
        <v>0</v>
      </c>
      <c r="AW259" s="64">
        <f>IF($H259=Table5[[#Headers],[Industrial Bio fuel Boiler]],1,0)</f>
        <v>0</v>
      </c>
      <c r="AX259" s="64">
        <f>IF($H259=Table5[[#Headers],[Industrial Bio fuel CHP]],1,0)</f>
        <v>0</v>
      </c>
      <c r="AY259" s="64">
        <f>IF($H259=Table5[[#Headers],[Industrial Bio fuel Furnace]],1,0)</f>
        <v>0</v>
      </c>
      <c r="AZ259" s="64">
        <f>IF($H259=Table5[[#Headers],[Industrial Bio fuel Cement/Lime Kiln]],1,0)</f>
        <v>0</v>
      </c>
      <c r="BA259" s="64">
        <f>IF($H259=Table5[[#Headers],[Industrial Bio fuel Dryer]],1,0)</f>
        <v>0</v>
      </c>
      <c r="BB259" s="64">
        <f>IF($H259=Table5[[#Headers],[Industrial Bio fuel Other Kiln]],1,0)</f>
        <v>0</v>
      </c>
      <c r="BC259" s="64">
        <f>IF($H259=Table5[[#Headers],[Industrial Bio fuel Oven]],1,0)</f>
        <v>0</v>
      </c>
      <c r="BD259" s="64">
        <f>IF($H259=Table5[[#Headers],[Industrial Solid Fuels Boiler]],1,0)</f>
        <v>0</v>
      </c>
      <c r="BE259" s="64">
        <f>IF($H259=Table5[[#Headers],[Industrial Solid Fuels CHP]],1,0)</f>
        <v>0</v>
      </c>
      <c r="BF259" s="64">
        <f>IF($H259=Table5[[#Headers],[Industrial Solid Fuels Furnace]],1,0)</f>
        <v>0</v>
      </c>
      <c r="BG259" s="64">
        <f>IF($H259=Table5[[#Headers],[Industrial Solid Fuels Cement/Lime Kiln]],1,0)</f>
        <v>0</v>
      </c>
      <c r="BH259" s="64">
        <f>IF($H259=Table5[[#Headers],[Industrial Solid Fuels Dryer]],1,0)</f>
        <v>0</v>
      </c>
      <c r="BI259" s="64">
        <f>IF($H259=Table5[[#Headers],[Industrial Solid Fuels Other Kiln]],1,0)</f>
        <v>0</v>
      </c>
      <c r="BJ259" s="64">
        <f>IF($H259=Table5[[#Headers],[Industrial Solid Fuels Oven]],1,0)</f>
        <v>0</v>
      </c>
      <c r="BK259" s="64">
        <f>IF($H259=Table5[[#Headers],[Industrial Oil Boiler]],1,0)</f>
        <v>0</v>
      </c>
      <c r="BL259" s="64">
        <f>IF($H259=Table5[[#Headers],[Industrial Oil CHP]],1,0)</f>
        <v>0</v>
      </c>
      <c r="BM259" s="64">
        <f>IF($H259=Table5[[#Headers],[Industrial Oil Furnace]],1,0)</f>
        <v>0</v>
      </c>
      <c r="BN259" s="64">
        <f>IF($H259=Table5[[#Headers],[Industrial Oil Cement/Lime Kiln]],1,0)</f>
        <v>0</v>
      </c>
      <c r="BO259" s="64">
        <f>IF($H259=Table5[[#Headers],[Industrial Oil Dryer]],1,0)</f>
        <v>0</v>
      </c>
      <c r="BP259" s="64">
        <f>IF($H259=Table5[[#Headers],[Industrial Oil Other Kiln]],1,0)</f>
        <v>0</v>
      </c>
      <c r="BQ259" s="64">
        <f>IF($H259=Table5[[#Headers],[Industrial Oil Oven]],1,0)</f>
        <v>0</v>
      </c>
      <c r="BR259" s="64">
        <f>IF($H259=Table5[[#Headers],[Industrial Gas Boiler]],1,0)</f>
        <v>0</v>
      </c>
      <c r="BS259" s="64">
        <f>IF($H259=Table5[[#Headers],[Industrial Gas CHP]],1,0)</f>
        <v>0</v>
      </c>
      <c r="BT259" s="64">
        <f>IF($H259=Table5[[#Headers],[Industrial Gas Furnace]],1,0)</f>
        <v>0</v>
      </c>
      <c r="BU259" s="64">
        <f>IF($H259=Table5[[#Headers],[Industrial Gas Cement/Lime Kiln]],1,0)</f>
        <v>0</v>
      </c>
      <c r="BV259" s="64">
        <f>IF($H259=Table5[[#Headers],[Industrial Gas Dryer]],1,0)</f>
        <v>0</v>
      </c>
      <c r="BW259" s="64">
        <f>IF($H259=Table5[[#Headers],[Industrial Gas Other Kiln]],1,0)</f>
        <v>0</v>
      </c>
      <c r="BX259" s="64">
        <f>IF($H259=Table5[[#Headers],[Industrial Gas Oven]],1,0)</f>
        <v>0</v>
      </c>
      <c r="BZ259" s="39"/>
    </row>
    <row r="260" spans="2:78" x14ac:dyDescent="0.25">
      <c r="B260">
        <v>536</v>
      </c>
      <c r="C260" t="s">
        <v>453</v>
      </c>
      <c r="D260" t="s">
        <v>589</v>
      </c>
      <c r="E260" t="s">
        <v>592</v>
      </c>
      <c r="H260" t="s">
        <v>528</v>
      </c>
      <c r="I260" t="s">
        <v>479</v>
      </c>
      <c r="J260" s="64">
        <v>0</v>
      </c>
      <c r="K260" s="64">
        <v>0</v>
      </c>
      <c r="L260" s="64">
        <v>0</v>
      </c>
      <c r="M260" s="64">
        <v>0</v>
      </c>
      <c r="N260" s="64">
        <v>0</v>
      </c>
      <c r="O260" s="64">
        <v>0</v>
      </c>
      <c r="P260" s="64">
        <v>0</v>
      </c>
      <c r="Q260" s="64">
        <v>0</v>
      </c>
      <c r="R260" s="64">
        <v>0</v>
      </c>
      <c r="S260" s="64">
        <v>0</v>
      </c>
      <c r="T260" s="64">
        <v>0</v>
      </c>
      <c r="U260" s="64">
        <v>0</v>
      </c>
      <c r="V260" s="64">
        <v>0</v>
      </c>
      <c r="W260" s="64">
        <v>0</v>
      </c>
      <c r="X260" s="64">
        <v>0</v>
      </c>
      <c r="Y260" s="64">
        <v>1</v>
      </c>
      <c r="Z260" s="64">
        <v>0</v>
      </c>
      <c r="AA260" s="64">
        <v>0</v>
      </c>
      <c r="AB260" s="64">
        <v>0</v>
      </c>
      <c r="AC260" s="64">
        <v>0</v>
      </c>
      <c r="AD260" s="64">
        <v>0</v>
      </c>
      <c r="AE260" s="64">
        <v>0</v>
      </c>
      <c r="AF260" s="64">
        <v>0</v>
      </c>
      <c r="AG260" s="64">
        <v>0</v>
      </c>
      <c r="AH260" s="64">
        <v>0</v>
      </c>
      <c r="AI260" s="64">
        <f>IF($H260=Table5[[#Headers],[Industrial Bio waste Boiler]],1,0)</f>
        <v>0</v>
      </c>
      <c r="AJ260" s="64">
        <f>IF($H260=Table5[[#Headers],[Industrial Bio waste CHP]],1,0)</f>
        <v>0</v>
      </c>
      <c r="AK260" s="64">
        <f>IF($H260=Table5[[#Headers],[Industrial Bio waste Furnace]],1,0)</f>
        <v>0</v>
      </c>
      <c r="AL260" s="64">
        <f>IF($H260=Table5[[#Headers],[Industrial Bio waste Cement/Lime Kiln]],1,0)</f>
        <v>0</v>
      </c>
      <c r="AM260" s="64">
        <f>IF($H260=Table5[[#Headers],[Industrial Bio waste Dryer]],1,0)</f>
        <v>0</v>
      </c>
      <c r="AN260" s="64">
        <f>IF($H260=Table5[[#Headers],[Industrial Bio waste Other Kiln]],1,0)</f>
        <v>0</v>
      </c>
      <c r="AO260" s="64">
        <f>IF($H260=Table5[[#Headers],[Industrial Bio waste Oven]],1,0)</f>
        <v>0</v>
      </c>
      <c r="AP260" s="64">
        <f>IF($H260=Table5[[#Headers],[Industrial Non-bio waste Boiler]],1,0)</f>
        <v>0</v>
      </c>
      <c r="AQ260" s="64">
        <f>IF($H260=Table5[[#Headers],[Industrial Non-bio waste CHP]],1,0)</f>
        <v>0</v>
      </c>
      <c r="AR260" s="64">
        <f>IF($H260=Table5[[#Headers],[Industrial Non-bio waste Furnace]],1,0)</f>
        <v>1</v>
      </c>
      <c r="AS260" s="64">
        <f>IF($H260=Table5[[#Headers],[Industrial Non-bio waste Cement/Lime Kiln]],1,0)</f>
        <v>0</v>
      </c>
      <c r="AT260" s="64">
        <f>IF($H260=Table5[[#Headers],[Industrial Non-bio waste Dryer]],1,0)</f>
        <v>0</v>
      </c>
      <c r="AU260" s="64">
        <f>IF($H260=Table5[[#Headers],[Industrial Non-bio waste Other Kiln]],1,0)</f>
        <v>0</v>
      </c>
      <c r="AV260" s="64">
        <f>IF($H260=Table5[[#Headers],[Industrial Non-bio waste Oven]],1,0)</f>
        <v>0</v>
      </c>
      <c r="AW260" s="64">
        <f>IF($H260=Table5[[#Headers],[Industrial Bio fuel Boiler]],1,0)</f>
        <v>0</v>
      </c>
      <c r="AX260" s="64">
        <f>IF($H260=Table5[[#Headers],[Industrial Bio fuel CHP]],1,0)</f>
        <v>0</v>
      </c>
      <c r="AY260" s="64">
        <f>IF($H260=Table5[[#Headers],[Industrial Bio fuel Furnace]],1,0)</f>
        <v>0</v>
      </c>
      <c r="AZ260" s="64">
        <f>IF($H260=Table5[[#Headers],[Industrial Bio fuel Cement/Lime Kiln]],1,0)</f>
        <v>0</v>
      </c>
      <c r="BA260" s="64">
        <f>IF($H260=Table5[[#Headers],[Industrial Bio fuel Dryer]],1,0)</f>
        <v>0</v>
      </c>
      <c r="BB260" s="64">
        <f>IF($H260=Table5[[#Headers],[Industrial Bio fuel Other Kiln]],1,0)</f>
        <v>0</v>
      </c>
      <c r="BC260" s="64">
        <f>IF($H260=Table5[[#Headers],[Industrial Bio fuel Oven]],1,0)</f>
        <v>0</v>
      </c>
      <c r="BD260" s="64">
        <f>IF($H260=Table5[[#Headers],[Industrial Solid Fuels Boiler]],1,0)</f>
        <v>0</v>
      </c>
      <c r="BE260" s="64">
        <f>IF($H260=Table5[[#Headers],[Industrial Solid Fuels CHP]],1,0)</f>
        <v>0</v>
      </c>
      <c r="BF260" s="64">
        <f>IF($H260=Table5[[#Headers],[Industrial Solid Fuels Furnace]],1,0)</f>
        <v>0</v>
      </c>
      <c r="BG260" s="64">
        <f>IF($H260=Table5[[#Headers],[Industrial Solid Fuels Cement/Lime Kiln]],1,0)</f>
        <v>0</v>
      </c>
      <c r="BH260" s="64">
        <f>IF($H260=Table5[[#Headers],[Industrial Solid Fuels Dryer]],1,0)</f>
        <v>0</v>
      </c>
      <c r="BI260" s="64">
        <f>IF($H260=Table5[[#Headers],[Industrial Solid Fuels Other Kiln]],1,0)</f>
        <v>0</v>
      </c>
      <c r="BJ260" s="64">
        <f>IF($H260=Table5[[#Headers],[Industrial Solid Fuels Oven]],1,0)</f>
        <v>0</v>
      </c>
      <c r="BK260" s="64">
        <f>IF($H260=Table5[[#Headers],[Industrial Oil Boiler]],1,0)</f>
        <v>0</v>
      </c>
      <c r="BL260" s="64">
        <f>IF($H260=Table5[[#Headers],[Industrial Oil CHP]],1,0)</f>
        <v>0</v>
      </c>
      <c r="BM260" s="64">
        <f>IF($H260=Table5[[#Headers],[Industrial Oil Furnace]],1,0)</f>
        <v>0</v>
      </c>
      <c r="BN260" s="64">
        <f>IF($H260=Table5[[#Headers],[Industrial Oil Cement/Lime Kiln]],1,0)</f>
        <v>0</v>
      </c>
      <c r="BO260" s="64">
        <f>IF($H260=Table5[[#Headers],[Industrial Oil Dryer]],1,0)</f>
        <v>0</v>
      </c>
      <c r="BP260" s="64">
        <f>IF($H260=Table5[[#Headers],[Industrial Oil Other Kiln]],1,0)</f>
        <v>0</v>
      </c>
      <c r="BQ260" s="64">
        <f>IF($H260=Table5[[#Headers],[Industrial Oil Oven]],1,0)</f>
        <v>0</v>
      </c>
      <c r="BR260" s="64">
        <f>IF($H260=Table5[[#Headers],[Industrial Gas Boiler]],1,0)</f>
        <v>0</v>
      </c>
      <c r="BS260" s="64">
        <f>IF($H260=Table5[[#Headers],[Industrial Gas CHP]],1,0)</f>
        <v>0</v>
      </c>
      <c r="BT260" s="64">
        <f>IF($H260=Table5[[#Headers],[Industrial Gas Furnace]],1,0)</f>
        <v>0</v>
      </c>
      <c r="BU260" s="64">
        <f>IF($H260=Table5[[#Headers],[Industrial Gas Cement/Lime Kiln]],1,0)</f>
        <v>0</v>
      </c>
      <c r="BV260" s="64">
        <f>IF($H260=Table5[[#Headers],[Industrial Gas Dryer]],1,0)</f>
        <v>0</v>
      </c>
      <c r="BW260" s="64">
        <f>IF($H260=Table5[[#Headers],[Industrial Gas Other Kiln]],1,0)</f>
        <v>0</v>
      </c>
      <c r="BX260" s="64">
        <f>IF($H260=Table5[[#Headers],[Industrial Gas Oven]],1,0)</f>
        <v>0</v>
      </c>
      <c r="BZ260" s="39"/>
    </row>
    <row r="261" spans="2:78" x14ac:dyDescent="0.25">
      <c r="B261">
        <v>537</v>
      </c>
      <c r="C261" t="s">
        <v>453</v>
      </c>
      <c r="D261" t="s">
        <v>589</v>
      </c>
      <c r="E261" t="s">
        <v>592</v>
      </c>
      <c r="H261" t="s">
        <v>526</v>
      </c>
      <c r="I261" t="s">
        <v>479</v>
      </c>
      <c r="J261" s="64">
        <v>0</v>
      </c>
      <c r="K261" s="64">
        <v>0</v>
      </c>
      <c r="L261" s="64">
        <v>0</v>
      </c>
      <c r="M261" s="64">
        <v>0</v>
      </c>
      <c r="N261" s="64">
        <v>0</v>
      </c>
      <c r="O261" s="64">
        <v>0</v>
      </c>
      <c r="P261" s="64">
        <v>0</v>
      </c>
      <c r="Q261" s="64">
        <v>0</v>
      </c>
      <c r="R261" s="64">
        <v>0</v>
      </c>
      <c r="S261" s="64">
        <v>0</v>
      </c>
      <c r="T261" s="64">
        <v>0</v>
      </c>
      <c r="U261" s="64">
        <v>0</v>
      </c>
      <c r="V261" s="64">
        <v>0</v>
      </c>
      <c r="W261" s="64">
        <v>0</v>
      </c>
      <c r="X261" s="64">
        <v>0</v>
      </c>
      <c r="Y261" s="64">
        <v>0</v>
      </c>
      <c r="Z261" s="64">
        <v>0</v>
      </c>
      <c r="AA261" s="64">
        <v>1</v>
      </c>
      <c r="AB261" s="64">
        <v>1</v>
      </c>
      <c r="AC261" s="64">
        <v>0</v>
      </c>
      <c r="AD261" s="64">
        <v>0</v>
      </c>
      <c r="AE261" s="64">
        <v>0</v>
      </c>
      <c r="AF261" s="64">
        <v>0</v>
      </c>
      <c r="AG261" s="64">
        <v>0</v>
      </c>
      <c r="AH261" s="64">
        <v>0</v>
      </c>
      <c r="AI261" s="64">
        <f>IF($H261=Table5[[#Headers],[Industrial Bio waste Boiler]],1,0)</f>
        <v>0</v>
      </c>
      <c r="AJ261" s="64">
        <f>IF($H261=Table5[[#Headers],[Industrial Bio waste CHP]],1,0)</f>
        <v>0</v>
      </c>
      <c r="AK261" s="64">
        <f>IF($H261=Table5[[#Headers],[Industrial Bio waste Furnace]],1,0)</f>
        <v>0</v>
      </c>
      <c r="AL261" s="64">
        <f>IF($H261=Table5[[#Headers],[Industrial Bio waste Cement/Lime Kiln]],1,0)</f>
        <v>0</v>
      </c>
      <c r="AM261" s="64">
        <f>IF($H261=Table5[[#Headers],[Industrial Bio waste Dryer]],1,0)</f>
        <v>0</v>
      </c>
      <c r="AN261" s="64">
        <f>IF($H261=Table5[[#Headers],[Industrial Bio waste Other Kiln]],1,0)</f>
        <v>0</v>
      </c>
      <c r="AO261" s="64">
        <f>IF($H261=Table5[[#Headers],[Industrial Bio waste Oven]],1,0)</f>
        <v>0</v>
      </c>
      <c r="AP261" s="64">
        <f>IF($H261=Table5[[#Headers],[Industrial Non-bio waste Boiler]],1,0)</f>
        <v>0</v>
      </c>
      <c r="AQ261" s="64">
        <f>IF($H261=Table5[[#Headers],[Industrial Non-bio waste CHP]],1,0)</f>
        <v>0</v>
      </c>
      <c r="AR261" s="64">
        <f>IF($H261=Table5[[#Headers],[Industrial Non-bio waste Furnace]],1,0)</f>
        <v>0</v>
      </c>
      <c r="AS261" s="64">
        <f>IF($H261=Table5[[#Headers],[Industrial Non-bio waste Cement/Lime Kiln]],1,0)</f>
        <v>0</v>
      </c>
      <c r="AT261" s="64">
        <f>IF($H261=Table5[[#Headers],[Industrial Non-bio waste Dryer]],1,0)</f>
        <v>1</v>
      </c>
      <c r="AU261" s="64">
        <f>IF($H261=Table5[[#Headers],[Industrial Non-bio waste Other Kiln]],1,0)</f>
        <v>0</v>
      </c>
      <c r="AV261" s="64">
        <f>IF($H261=Table5[[#Headers],[Industrial Non-bio waste Oven]],1,0)</f>
        <v>0</v>
      </c>
      <c r="AW261" s="64">
        <f>IF($H261=Table5[[#Headers],[Industrial Bio fuel Boiler]],1,0)</f>
        <v>0</v>
      </c>
      <c r="AX261" s="64">
        <f>IF($H261=Table5[[#Headers],[Industrial Bio fuel CHP]],1,0)</f>
        <v>0</v>
      </c>
      <c r="AY261" s="64">
        <f>IF($H261=Table5[[#Headers],[Industrial Bio fuel Furnace]],1,0)</f>
        <v>0</v>
      </c>
      <c r="AZ261" s="64">
        <f>IF($H261=Table5[[#Headers],[Industrial Bio fuel Cement/Lime Kiln]],1,0)</f>
        <v>0</v>
      </c>
      <c r="BA261" s="64">
        <f>IF($H261=Table5[[#Headers],[Industrial Bio fuel Dryer]],1,0)</f>
        <v>0</v>
      </c>
      <c r="BB261" s="64">
        <f>IF($H261=Table5[[#Headers],[Industrial Bio fuel Other Kiln]],1,0)</f>
        <v>0</v>
      </c>
      <c r="BC261" s="64">
        <f>IF($H261=Table5[[#Headers],[Industrial Bio fuel Oven]],1,0)</f>
        <v>0</v>
      </c>
      <c r="BD261" s="64">
        <f>IF($H261=Table5[[#Headers],[Industrial Solid Fuels Boiler]],1,0)</f>
        <v>0</v>
      </c>
      <c r="BE261" s="64">
        <f>IF($H261=Table5[[#Headers],[Industrial Solid Fuels CHP]],1,0)</f>
        <v>0</v>
      </c>
      <c r="BF261" s="64">
        <f>IF($H261=Table5[[#Headers],[Industrial Solid Fuels Furnace]],1,0)</f>
        <v>0</v>
      </c>
      <c r="BG261" s="64">
        <f>IF($H261=Table5[[#Headers],[Industrial Solid Fuels Cement/Lime Kiln]],1,0)</f>
        <v>0</v>
      </c>
      <c r="BH261" s="64">
        <f>IF($H261=Table5[[#Headers],[Industrial Solid Fuels Dryer]],1,0)</f>
        <v>0</v>
      </c>
      <c r="BI261" s="64">
        <f>IF($H261=Table5[[#Headers],[Industrial Solid Fuels Other Kiln]],1,0)</f>
        <v>0</v>
      </c>
      <c r="BJ261" s="64">
        <f>IF($H261=Table5[[#Headers],[Industrial Solid Fuels Oven]],1,0)</f>
        <v>0</v>
      </c>
      <c r="BK261" s="64">
        <f>IF($H261=Table5[[#Headers],[Industrial Oil Boiler]],1,0)</f>
        <v>0</v>
      </c>
      <c r="BL261" s="64">
        <f>IF($H261=Table5[[#Headers],[Industrial Oil CHP]],1,0)</f>
        <v>0</v>
      </c>
      <c r="BM261" s="64">
        <f>IF($H261=Table5[[#Headers],[Industrial Oil Furnace]],1,0)</f>
        <v>0</v>
      </c>
      <c r="BN261" s="64">
        <f>IF($H261=Table5[[#Headers],[Industrial Oil Cement/Lime Kiln]],1,0)</f>
        <v>0</v>
      </c>
      <c r="BO261" s="64">
        <f>IF($H261=Table5[[#Headers],[Industrial Oil Dryer]],1,0)</f>
        <v>0</v>
      </c>
      <c r="BP261" s="64">
        <f>IF($H261=Table5[[#Headers],[Industrial Oil Other Kiln]],1,0)</f>
        <v>0</v>
      </c>
      <c r="BQ261" s="64">
        <f>IF($H261=Table5[[#Headers],[Industrial Oil Oven]],1,0)</f>
        <v>0</v>
      </c>
      <c r="BR261" s="64">
        <f>IF($H261=Table5[[#Headers],[Industrial Gas Boiler]],1,0)</f>
        <v>0</v>
      </c>
      <c r="BS261" s="64">
        <f>IF($H261=Table5[[#Headers],[Industrial Gas CHP]],1,0)</f>
        <v>0</v>
      </c>
      <c r="BT261" s="64">
        <f>IF($H261=Table5[[#Headers],[Industrial Gas Furnace]],1,0)</f>
        <v>0</v>
      </c>
      <c r="BU261" s="64">
        <f>IF($H261=Table5[[#Headers],[Industrial Gas Cement/Lime Kiln]],1,0)</f>
        <v>0</v>
      </c>
      <c r="BV261" s="64">
        <f>IF($H261=Table5[[#Headers],[Industrial Gas Dryer]],1,0)</f>
        <v>0</v>
      </c>
      <c r="BW261" s="64">
        <f>IF($H261=Table5[[#Headers],[Industrial Gas Other Kiln]],1,0)</f>
        <v>0</v>
      </c>
      <c r="BX261" s="64">
        <f>IF($H261=Table5[[#Headers],[Industrial Gas Oven]],1,0)</f>
        <v>0</v>
      </c>
      <c r="BZ261" s="39"/>
    </row>
    <row r="262" spans="2:78" x14ac:dyDescent="0.25">
      <c r="B262">
        <v>538</v>
      </c>
      <c r="C262" t="s">
        <v>453</v>
      </c>
      <c r="D262" t="s">
        <v>590</v>
      </c>
      <c r="E262" t="s">
        <v>592</v>
      </c>
      <c r="H262" t="s">
        <v>530</v>
      </c>
      <c r="I262" t="s">
        <v>479</v>
      </c>
      <c r="J262" s="64">
        <v>0</v>
      </c>
      <c r="K262" s="64">
        <v>0</v>
      </c>
      <c r="L262" s="64">
        <v>0</v>
      </c>
      <c r="M262" s="64">
        <v>1</v>
      </c>
      <c r="N262" s="64">
        <v>1</v>
      </c>
      <c r="O262" s="64">
        <v>0</v>
      </c>
      <c r="P262" s="64">
        <v>0</v>
      </c>
      <c r="Q262" s="64">
        <v>0</v>
      </c>
      <c r="R262" s="64">
        <v>0</v>
      </c>
      <c r="S262" s="64">
        <v>0</v>
      </c>
      <c r="T262" s="64">
        <v>0</v>
      </c>
      <c r="U262" s="64">
        <v>0</v>
      </c>
      <c r="V262" s="64">
        <v>0</v>
      </c>
      <c r="W262" s="64">
        <v>0</v>
      </c>
      <c r="X262" s="64">
        <v>0</v>
      </c>
      <c r="Y262" s="64">
        <v>0</v>
      </c>
      <c r="Z262" s="64">
        <v>0</v>
      </c>
      <c r="AA262" s="64">
        <v>0</v>
      </c>
      <c r="AB262" s="64">
        <v>0</v>
      </c>
      <c r="AC262" s="64">
        <v>0</v>
      </c>
      <c r="AD262" s="64">
        <v>0</v>
      </c>
      <c r="AE262" s="64">
        <v>0</v>
      </c>
      <c r="AF262" s="64">
        <v>0</v>
      </c>
      <c r="AG262" s="64">
        <v>0</v>
      </c>
      <c r="AH262" s="64">
        <v>0</v>
      </c>
      <c r="AI262" s="64">
        <f>IF($H262=Table5[[#Headers],[Industrial Bio waste Boiler]],1,0)</f>
        <v>0</v>
      </c>
      <c r="AJ262" s="64">
        <f>IF($H262=Table5[[#Headers],[Industrial Bio waste CHP]],1,0)</f>
        <v>0</v>
      </c>
      <c r="AK262" s="64">
        <f>IF($H262=Table5[[#Headers],[Industrial Bio waste Furnace]],1,0)</f>
        <v>0</v>
      </c>
      <c r="AL262" s="64">
        <f>IF($H262=Table5[[#Headers],[Industrial Bio waste Cement/Lime Kiln]],1,0)</f>
        <v>0</v>
      </c>
      <c r="AM262" s="64">
        <f>IF($H262=Table5[[#Headers],[Industrial Bio waste Dryer]],1,0)</f>
        <v>0</v>
      </c>
      <c r="AN262" s="64">
        <f>IF($H262=Table5[[#Headers],[Industrial Bio waste Other Kiln]],1,0)</f>
        <v>0</v>
      </c>
      <c r="AO262" s="64">
        <f>IF($H262=Table5[[#Headers],[Industrial Bio waste Oven]],1,0)</f>
        <v>0</v>
      </c>
      <c r="AP262" s="64">
        <f>IF($H262=Table5[[#Headers],[Industrial Non-bio waste Boiler]],1,0)</f>
        <v>0</v>
      </c>
      <c r="AQ262" s="64">
        <f>IF($H262=Table5[[#Headers],[Industrial Non-bio waste CHP]],1,0)</f>
        <v>0</v>
      </c>
      <c r="AR262" s="64">
        <f>IF($H262=Table5[[#Headers],[Industrial Non-bio waste Furnace]],1,0)</f>
        <v>0</v>
      </c>
      <c r="AS262" s="64">
        <f>IF($H262=Table5[[#Headers],[Industrial Non-bio waste Cement/Lime Kiln]],1,0)</f>
        <v>0</v>
      </c>
      <c r="AT262" s="64">
        <f>IF($H262=Table5[[#Headers],[Industrial Non-bio waste Dryer]],1,0)</f>
        <v>0</v>
      </c>
      <c r="AU262" s="64">
        <f>IF($H262=Table5[[#Headers],[Industrial Non-bio waste Other Kiln]],1,0)</f>
        <v>1</v>
      </c>
      <c r="AV262" s="64">
        <f>IF($H262=Table5[[#Headers],[Industrial Non-bio waste Oven]],1,0)</f>
        <v>0</v>
      </c>
      <c r="AW262" s="64">
        <f>IF($H262=Table5[[#Headers],[Industrial Bio fuel Boiler]],1,0)</f>
        <v>0</v>
      </c>
      <c r="AX262" s="64">
        <f>IF($H262=Table5[[#Headers],[Industrial Bio fuel CHP]],1,0)</f>
        <v>0</v>
      </c>
      <c r="AY262" s="64">
        <f>IF($H262=Table5[[#Headers],[Industrial Bio fuel Furnace]],1,0)</f>
        <v>0</v>
      </c>
      <c r="AZ262" s="64">
        <f>IF($H262=Table5[[#Headers],[Industrial Bio fuel Cement/Lime Kiln]],1,0)</f>
        <v>0</v>
      </c>
      <c r="BA262" s="64">
        <f>IF($H262=Table5[[#Headers],[Industrial Bio fuel Dryer]],1,0)</f>
        <v>0</v>
      </c>
      <c r="BB262" s="64">
        <f>IF($H262=Table5[[#Headers],[Industrial Bio fuel Other Kiln]],1,0)</f>
        <v>0</v>
      </c>
      <c r="BC262" s="64">
        <f>IF($H262=Table5[[#Headers],[Industrial Bio fuel Oven]],1,0)</f>
        <v>0</v>
      </c>
      <c r="BD262" s="64">
        <f>IF($H262=Table5[[#Headers],[Industrial Solid Fuels Boiler]],1,0)</f>
        <v>0</v>
      </c>
      <c r="BE262" s="64">
        <f>IF($H262=Table5[[#Headers],[Industrial Solid Fuels CHP]],1,0)</f>
        <v>0</v>
      </c>
      <c r="BF262" s="64">
        <f>IF($H262=Table5[[#Headers],[Industrial Solid Fuels Furnace]],1,0)</f>
        <v>0</v>
      </c>
      <c r="BG262" s="64">
        <f>IF($H262=Table5[[#Headers],[Industrial Solid Fuels Cement/Lime Kiln]],1,0)</f>
        <v>0</v>
      </c>
      <c r="BH262" s="64">
        <f>IF($H262=Table5[[#Headers],[Industrial Solid Fuels Dryer]],1,0)</f>
        <v>0</v>
      </c>
      <c r="BI262" s="64">
        <f>IF($H262=Table5[[#Headers],[Industrial Solid Fuels Other Kiln]],1,0)</f>
        <v>0</v>
      </c>
      <c r="BJ262" s="64">
        <f>IF($H262=Table5[[#Headers],[Industrial Solid Fuels Oven]],1,0)</f>
        <v>0</v>
      </c>
      <c r="BK262" s="64">
        <f>IF($H262=Table5[[#Headers],[Industrial Oil Boiler]],1,0)</f>
        <v>0</v>
      </c>
      <c r="BL262" s="64">
        <f>IF($H262=Table5[[#Headers],[Industrial Oil CHP]],1,0)</f>
        <v>0</v>
      </c>
      <c r="BM262" s="64">
        <f>IF($H262=Table5[[#Headers],[Industrial Oil Furnace]],1,0)</f>
        <v>0</v>
      </c>
      <c r="BN262" s="64">
        <f>IF($H262=Table5[[#Headers],[Industrial Oil Cement/Lime Kiln]],1,0)</f>
        <v>0</v>
      </c>
      <c r="BO262" s="64">
        <f>IF($H262=Table5[[#Headers],[Industrial Oil Dryer]],1,0)</f>
        <v>0</v>
      </c>
      <c r="BP262" s="64">
        <f>IF($H262=Table5[[#Headers],[Industrial Oil Other Kiln]],1,0)</f>
        <v>0</v>
      </c>
      <c r="BQ262" s="64">
        <f>IF($H262=Table5[[#Headers],[Industrial Oil Oven]],1,0)</f>
        <v>0</v>
      </c>
      <c r="BR262" s="64">
        <f>IF($H262=Table5[[#Headers],[Industrial Gas Boiler]],1,0)</f>
        <v>0</v>
      </c>
      <c r="BS262" s="64">
        <f>IF($H262=Table5[[#Headers],[Industrial Gas CHP]],1,0)</f>
        <v>0</v>
      </c>
      <c r="BT262" s="64">
        <f>IF($H262=Table5[[#Headers],[Industrial Gas Furnace]],1,0)</f>
        <v>0</v>
      </c>
      <c r="BU262" s="64">
        <f>IF($H262=Table5[[#Headers],[Industrial Gas Cement/Lime Kiln]],1,0)</f>
        <v>0</v>
      </c>
      <c r="BV262" s="64">
        <f>IF($H262=Table5[[#Headers],[Industrial Gas Dryer]],1,0)</f>
        <v>0</v>
      </c>
      <c r="BW262" s="64">
        <f>IF($H262=Table5[[#Headers],[Industrial Gas Other Kiln]],1,0)</f>
        <v>0</v>
      </c>
      <c r="BX262" s="64">
        <f>IF($H262=Table5[[#Headers],[Industrial Gas Oven]],1,0)</f>
        <v>0</v>
      </c>
      <c r="BZ262" s="39"/>
    </row>
    <row r="263" spans="2:78" x14ac:dyDescent="0.25">
      <c r="B263">
        <v>539</v>
      </c>
      <c r="C263" t="s">
        <v>453</v>
      </c>
      <c r="D263" t="s">
        <v>590</v>
      </c>
      <c r="E263" t="s">
        <v>592</v>
      </c>
      <c r="H263" t="s">
        <v>516</v>
      </c>
      <c r="I263" t="s">
        <v>479</v>
      </c>
      <c r="J263" s="64">
        <v>0</v>
      </c>
      <c r="K263" s="64">
        <v>0</v>
      </c>
      <c r="L263" s="64">
        <v>0</v>
      </c>
      <c r="M263" s="64">
        <v>0</v>
      </c>
      <c r="N263" s="64">
        <v>0</v>
      </c>
      <c r="O263" s="64">
        <v>1</v>
      </c>
      <c r="P263" s="64">
        <v>1</v>
      </c>
      <c r="Q263" s="64">
        <v>1</v>
      </c>
      <c r="R263" s="64">
        <v>0.4</v>
      </c>
      <c r="S263" s="64">
        <v>0.125</v>
      </c>
      <c r="T263" s="64">
        <v>0</v>
      </c>
      <c r="U263" s="64">
        <v>0</v>
      </c>
      <c r="V263" s="64">
        <v>0</v>
      </c>
      <c r="W263" s="64">
        <v>0</v>
      </c>
      <c r="X263" s="64">
        <v>0</v>
      </c>
      <c r="Y263" s="64">
        <v>0</v>
      </c>
      <c r="Z263" s="64">
        <v>0</v>
      </c>
      <c r="AA263" s="64">
        <v>0</v>
      </c>
      <c r="AB263" s="64">
        <v>0</v>
      </c>
      <c r="AC263" s="64">
        <v>0</v>
      </c>
      <c r="AD263" s="64">
        <v>0</v>
      </c>
      <c r="AE263" s="64">
        <v>0</v>
      </c>
      <c r="AF263" s="64">
        <v>0</v>
      </c>
      <c r="AG263" s="64">
        <v>0</v>
      </c>
      <c r="AH263" s="64">
        <v>0</v>
      </c>
      <c r="AI263" s="64">
        <f>IF($H263=Table5[[#Headers],[Industrial Bio waste Boiler]],1,0)</f>
        <v>0</v>
      </c>
      <c r="AJ263" s="64">
        <f>IF($H263=Table5[[#Headers],[Industrial Bio waste CHP]],1,0)</f>
        <v>0</v>
      </c>
      <c r="AK263" s="64">
        <f>IF($H263=Table5[[#Headers],[Industrial Bio waste Furnace]],1,0)</f>
        <v>0</v>
      </c>
      <c r="AL263" s="64">
        <f>IF($H263=Table5[[#Headers],[Industrial Bio waste Cement/Lime Kiln]],1,0)</f>
        <v>0</v>
      </c>
      <c r="AM263" s="64">
        <f>IF($H263=Table5[[#Headers],[Industrial Bio waste Dryer]],1,0)</f>
        <v>0</v>
      </c>
      <c r="AN263" s="64">
        <f>IF($H263=Table5[[#Headers],[Industrial Bio waste Other Kiln]],1,0)</f>
        <v>0</v>
      </c>
      <c r="AO263" s="64">
        <f>IF($H263=Table5[[#Headers],[Industrial Bio waste Oven]],1,0)</f>
        <v>0</v>
      </c>
      <c r="AP263" s="64">
        <f>IF($H263=Table5[[#Headers],[Industrial Non-bio waste Boiler]],1,0)</f>
        <v>1</v>
      </c>
      <c r="AQ263" s="64">
        <f>IF($H263=Table5[[#Headers],[Industrial Non-bio waste CHP]],1,0)</f>
        <v>0</v>
      </c>
      <c r="AR263" s="64">
        <f>IF($H263=Table5[[#Headers],[Industrial Non-bio waste Furnace]],1,0)</f>
        <v>0</v>
      </c>
      <c r="AS263" s="64">
        <f>IF($H263=Table5[[#Headers],[Industrial Non-bio waste Cement/Lime Kiln]],1,0)</f>
        <v>0</v>
      </c>
      <c r="AT263" s="64">
        <f>IF($H263=Table5[[#Headers],[Industrial Non-bio waste Dryer]],1,0)</f>
        <v>0</v>
      </c>
      <c r="AU263" s="64">
        <f>IF($H263=Table5[[#Headers],[Industrial Non-bio waste Other Kiln]],1,0)</f>
        <v>0</v>
      </c>
      <c r="AV263" s="64">
        <f>IF($H263=Table5[[#Headers],[Industrial Non-bio waste Oven]],1,0)</f>
        <v>0</v>
      </c>
      <c r="AW263" s="64">
        <f>IF($H263=Table5[[#Headers],[Industrial Bio fuel Boiler]],1,0)</f>
        <v>0</v>
      </c>
      <c r="AX263" s="64">
        <f>IF($H263=Table5[[#Headers],[Industrial Bio fuel CHP]],1,0)</f>
        <v>0</v>
      </c>
      <c r="AY263" s="64">
        <f>IF($H263=Table5[[#Headers],[Industrial Bio fuel Furnace]],1,0)</f>
        <v>0</v>
      </c>
      <c r="AZ263" s="64">
        <f>IF($H263=Table5[[#Headers],[Industrial Bio fuel Cement/Lime Kiln]],1,0)</f>
        <v>0</v>
      </c>
      <c r="BA263" s="64">
        <f>IF($H263=Table5[[#Headers],[Industrial Bio fuel Dryer]],1,0)</f>
        <v>0</v>
      </c>
      <c r="BB263" s="64">
        <f>IF($H263=Table5[[#Headers],[Industrial Bio fuel Other Kiln]],1,0)</f>
        <v>0</v>
      </c>
      <c r="BC263" s="64">
        <f>IF($H263=Table5[[#Headers],[Industrial Bio fuel Oven]],1,0)</f>
        <v>0</v>
      </c>
      <c r="BD263" s="64">
        <f>IF($H263=Table5[[#Headers],[Industrial Solid Fuels Boiler]],1,0)</f>
        <v>0</v>
      </c>
      <c r="BE263" s="64">
        <f>IF($H263=Table5[[#Headers],[Industrial Solid Fuels CHP]],1,0)</f>
        <v>0</v>
      </c>
      <c r="BF263" s="64">
        <f>IF($H263=Table5[[#Headers],[Industrial Solid Fuels Furnace]],1,0)</f>
        <v>0</v>
      </c>
      <c r="BG263" s="64">
        <f>IF($H263=Table5[[#Headers],[Industrial Solid Fuels Cement/Lime Kiln]],1,0)</f>
        <v>0</v>
      </c>
      <c r="BH263" s="64">
        <f>IF($H263=Table5[[#Headers],[Industrial Solid Fuels Dryer]],1,0)</f>
        <v>0</v>
      </c>
      <c r="BI263" s="64">
        <f>IF($H263=Table5[[#Headers],[Industrial Solid Fuels Other Kiln]],1,0)</f>
        <v>0</v>
      </c>
      <c r="BJ263" s="64">
        <f>IF($H263=Table5[[#Headers],[Industrial Solid Fuels Oven]],1,0)</f>
        <v>0</v>
      </c>
      <c r="BK263" s="64">
        <f>IF($H263=Table5[[#Headers],[Industrial Oil Boiler]],1,0)</f>
        <v>0</v>
      </c>
      <c r="BL263" s="64">
        <f>IF($H263=Table5[[#Headers],[Industrial Oil CHP]],1,0)</f>
        <v>0</v>
      </c>
      <c r="BM263" s="64">
        <f>IF($H263=Table5[[#Headers],[Industrial Oil Furnace]],1,0)</f>
        <v>0</v>
      </c>
      <c r="BN263" s="64">
        <f>IF($H263=Table5[[#Headers],[Industrial Oil Cement/Lime Kiln]],1,0)</f>
        <v>0</v>
      </c>
      <c r="BO263" s="64">
        <f>IF($H263=Table5[[#Headers],[Industrial Oil Dryer]],1,0)</f>
        <v>0</v>
      </c>
      <c r="BP263" s="64">
        <f>IF($H263=Table5[[#Headers],[Industrial Oil Other Kiln]],1,0)</f>
        <v>0</v>
      </c>
      <c r="BQ263" s="64">
        <f>IF($H263=Table5[[#Headers],[Industrial Oil Oven]],1,0)</f>
        <v>0</v>
      </c>
      <c r="BR263" s="64">
        <f>IF($H263=Table5[[#Headers],[Industrial Gas Boiler]],1,0)</f>
        <v>0</v>
      </c>
      <c r="BS263" s="64">
        <f>IF($H263=Table5[[#Headers],[Industrial Gas CHP]],1,0)</f>
        <v>0</v>
      </c>
      <c r="BT263" s="64">
        <f>IF($H263=Table5[[#Headers],[Industrial Gas Furnace]],1,0)</f>
        <v>0</v>
      </c>
      <c r="BU263" s="64">
        <f>IF($H263=Table5[[#Headers],[Industrial Gas Cement/Lime Kiln]],1,0)</f>
        <v>0</v>
      </c>
      <c r="BV263" s="64">
        <f>IF($H263=Table5[[#Headers],[Industrial Gas Dryer]],1,0)</f>
        <v>0</v>
      </c>
      <c r="BW263" s="64">
        <f>IF($H263=Table5[[#Headers],[Industrial Gas Other Kiln]],1,0)</f>
        <v>0</v>
      </c>
      <c r="BX263" s="64">
        <f>IF($H263=Table5[[#Headers],[Industrial Gas Oven]],1,0)</f>
        <v>0</v>
      </c>
      <c r="BZ263" s="39"/>
    </row>
    <row r="264" spans="2:78" x14ac:dyDescent="0.25">
      <c r="B264">
        <v>540</v>
      </c>
      <c r="C264" t="s">
        <v>453</v>
      </c>
      <c r="D264" t="s">
        <v>590</v>
      </c>
      <c r="E264" t="s">
        <v>592</v>
      </c>
      <c r="H264" t="s">
        <v>523</v>
      </c>
      <c r="I264" t="s">
        <v>479</v>
      </c>
      <c r="J264" s="64">
        <v>0</v>
      </c>
      <c r="K264" s="64">
        <v>0</v>
      </c>
      <c r="L264" s="64">
        <v>0</v>
      </c>
      <c r="M264" s="64">
        <v>0</v>
      </c>
      <c r="N264" s="64">
        <v>0</v>
      </c>
      <c r="O264" s="64">
        <v>0</v>
      </c>
      <c r="P264" s="64">
        <v>0</v>
      </c>
      <c r="Q264" s="64">
        <v>0</v>
      </c>
      <c r="R264" s="64">
        <v>0</v>
      </c>
      <c r="S264" s="64">
        <v>0</v>
      </c>
      <c r="T264" s="64">
        <v>1</v>
      </c>
      <c r="U264" s="64">
        <v>1</v>
      </c>
      <c r="V264" s="64">
        <v>1</v>
      </c>
      <c r="W264" s="64">
        <v>0</v>
      </c>
      <c r="X264" s="64">
        <v>0</v>
      </c>
      <c r="Y264" s="64">
        <v>0</v>
      </c>
      <c r="Z264" s="64">
        <v>0</v>
      </c>
      <c r="AA264" s="64">
        <v>0</v>
      </c>
      <c r="AB264" s="64">
        <v>0</v>
      </c>
      <c r="AC264" s="64">
        <v>0</v>
      </c>
      <c r="AD264" s="64">
        <v>0</v>
      </c>
      <c r="AE264" s="64">
        <v>0</v>
      </c>
      <c r="AF264" s="64">
        <v>0</v>
      </c>
      <c r="AG264" s="64">
        <v>0</v>
      </c>
      <c r="AH264" s="64">
        <v>0</v>
      </c>
      <c r="AI264" s="64">
        <f>IF($H264=Table5[[#Headers],[Industrial Bio waste Boiler]],1,0)</f>
        <v>0</v>
      </c>
      <c r="AJ264" s="64">
        <f>IF($H264=Table5[[#Headers],[Industrial Bio waste CHP]],1,0)</f>
        <v>0</v>
      </c>
      <c r="AK264" s="64">
        <f>IF($H264=Table5[[#Headers],[Industrial Bio waste Furnace]],1,0)</f>
        <v>0</v>
      </c>
      <c r="AL264" s="64">
        <f>IF($H264=Table5[[#Headers],[Industrial Bio waste Cement/Lime Kiln]],1,0)</f>
        <v>0</v>
      </c>
      <c r="AM264" s="64">
        <f>IF($H264=Table5[[#Headers],[Industrial Bio waste Dryer]],1,0)</f>
        <v>0</v>
      </c>
      <c r="AN264" s="64">
        <f>IF($H264=Table5[[#Headers],[Industrial Bio waste Other Kiln]],1,0)</f>
        <v>0</v>
      </c>
      <c r="AO264" s="64">
        <f>IF($H264=Table5[[#Headers],[Industrial Bio waste Oven]],1,0)</f>
        <v>0</v>
      </c>
      <c r="AP264" s="64">
        <f>IF($H264=Table5[[#Headers],[Industrial Non-bio waste Boiler]],1,0)</f>
        <v>0</v>
      </c>
      <c r="AQ264" s="64">
        <f>IF($H264=Table5[[#Headers],[Industrial Non-bio waste CHP]],1,0)</f>
        <v>1</v>
      </c>
      <c r="AR264" s="64">
        <f>IF($H264=Table5[[#Headers],[Industrial Non-bio waste Furnace]],1,0)</f>
        <v>0</v>
      </c>
      <c r="AS264" s="64">
        <f>IF($H264=Table5[[#Headers],[Industrial Non-bio waste Cement/Lime Kiln]],1,0)</f>
        <v>0</v>
      </c>
      <c r="AT264" s="64">
        <f>IF($H264=Table5[[#Headers],[Industrial Non-bio waste Dryer]],1,0)</f>
        <v>0</v>
      </c>
      <c r="AU264" s="64">
        <f>IF($H264=Table5[[#Headers],[Industrial Non-bio waste Other Kiln]],1,0)</f>
        <v>0</v>
      </c>
      <c r="AV264" s="64">
        <f>IF($H264=Table5[[#Headers],[Industrial Non-bio waste Oven]],1,0)</f>
        <v>0</v>
      </c>
      <c r="AW264" s="64">
        <f>IF($H264=Table5[[#Headers],[Industrial Bio fuel Boiler]],1,0)</f>
        <v>0</v>
      </c>
      <c r="AX264" s="64">
        <f>IF($H264=Table5[[#Headers],[Industrial Bio fuel CHP]],1,0)</f>
        <v>0</v>
      </c>
      <c r="AY264" s="64">
        <f>IF($H264=Table5[[#Headers],[Industrial Bio fuel Furnace]],1,0)</f>
        <v>0</v>
      </c>
      <c r="AZ264" s="64">
        <f>IF($H264=Table5[[#Headers],[Industrial Bio fuel Cement/Lime Kiln]],1,0)</f>
        <v>0</v>
      </c>
      <c r="BA264" s="64">
        <f>IF($H264=Table5[[#Headers],[Industrial Bio fuel Dryer]],1,0)</f>
        <v>0</v>
      </c>
      <c r="BB264" s="64">
        <f>IF($H264=Table5[[#Headers],[Industrial Bio fuel Other Kiln]],1,0)</f>
        <v>0</v>
      </c>
      <c r="BC264" s="64">
        <f>IF($H264=Table5[[#Headers],[Industrial Bio fuel Oven]],1,0)</f>
        <v>0</v>
      </c>
      <c r="BD264" s="64">
        <f>IF($H264=Table5[[#Headers],[Industrial Solid Fuels Boiler]],1,0)</f>
        <v>0</v>
      </c>
      <c r="BE264" s="64">
        <f>IF($H264=Table5[[#Headers],[Industrial Solid Fuels CHP]],1,0)</f>
        <v>0</v>
      </c>
      <c r="BF264" s="64">
        <f>IF($H264=Table5[[#Headers],[Industrial Solid Fuels Furnace]],1,0)</f>
        <v>0</v>
      </c>
      <c r="BG264" s="64">
        <f>IF($H264=Table5[[#Headers],[Industrial Solid Fuels Cement/Lime Kiln]],1,0)</f>
        <v>0</v>
      </c>
      <c r="BH264" s="64">
        <f>IF($H264=Table5[[#Headers],[Industrial Solid Fuels Dryer]],1,0)</f>
        <v>0</v>
      </c>
      <c r="BI264" s="64">
        <f>IF($H264=Table5[[#Headers],[Industrial Solid Fuels Other Kiln]],1,0)</f>
        <v>0</v>
      </c>
      <c r="BJ264" s="64">
        <f>IF($H264=Table5[[#Headers],[Industrial Solid Fuels Oven]],1,0)</f>
        <v>0</v>
      </c>
      <c r="BK264" s="64">
        <f>IF($H264=Table5[[#Headers],[Industrial Oil Boiler]],1,0)</f>
        <v>0</v>
      </c>
      <c r="BL264" s="64">
        <f>IF($H264=Table5[[#Headers],[Industrial Oil CHP]],1,0)</f>
        <v>0</v>
      </c>
      <c r="BM264" s="64">
        <f>IF($H264=Table5[[#Headers],[Industrial Oil Furnace]],1,0)</f>
        <v>0</v>
      </c>
      <c r="BN264" s="64">
        <f>IF($H264=Table5[[#Headers],[Industrial Oil Cement/Lime Kiln]],1,0)</f>
        <v>0</v>
      </c>
      <c r="BO264" s="64">
        <f>IF($H264=Table5[[#Headers],[Industrial Oil Dryer]],1,0)</f>
        <v>0</v>
      </c>
      <c r="BP264" s="64">
        <f>IF($H264=Table5[[#Headers],[Industrial Oil Other Kiln]],1,0)</f>
        <v>0</v>
      </c>
      <c r="BQ264" s="64">
        <f>IF($H264=Table5[[#Headers],[Industrial Oil Oven]],1,0)</f>
        <v>0</v>
      </c>
      <c r="BR264" s="64">
        <f>IF($H264=Table5[[#Headers],[Industrial Gas Boiler]],1,0)</f>
        <v>0</v>
      </c>
      <c r="BS264" s="64">
        <f>IF($H264=Table5[[#Headers],[Industrial Gas CHP]],1,0)</f>
        <v>0</v>
      </c>
      <c r="BT264" s="64">
        <f>IF($H264=Table5[[#Headers],[Industrial Gas Furnace]],1,0)</f>
        <v>0</v>
      </c>
      <c r="BU264" s="64">
        <f>IF($H264=Table5[[#Headers],[Industrial Gas Cement/Lime Kiln]],1,0)</f>
        <v>0</v>
      </c>
      <c r="BV264" s="64">
        <f>IF($H264=Table5[[#Headers],[Industrial Gas Dryer]],1,0)</f>
        <v>0</v>
      </c>
      <c r="BW264" s="64">
        <f>IF($H264=Table5[[#Headers],[Industrial Gas Other Kiln]],1,0)</f>
        <v>0</v>
      </c>
      <c r="BX264" s="64">
        <f>IF($H264=Table5[[#Headers],[Industrial Gas Oven]],1,0)</f>
        <v>0</v>
      </c>
      <c r="BZ264" s="39"/>
    </row>
    <row r="265" spans="2:78" x14ac:dyDescent="0.25">
      <c r="B265">
        <v>541</v>
      </c>
      <c r="C265" t="s">
        <v>453</v>
      </c>
      <c r="D265" t="s">
        <v>590</v>
      </c>
      <c r="E265" t="s">
        <v>592</v>
      </c>
      <c r="H265" t="s">
        <v>532</v>
      </c>
      <c r="I265" t="s">
        <v>479</v>
      </c>
      <c r="J265" s="64">
        <v>0</v>
      </c>
      <c r="K265" s="64">
        <v>0</v>
      </c>
      <c r="L265" s="64">
        <v>0</v>
      </c>
      <c r="M265" s="64">
        <v>0</v>
      </c>
      <c r="N265" s="64">
        <v>0</v>
      </c>
      <c r="O265" s="64">
        <v>0</v>
      </c>
      <c r="P265" s="64">
        <v>0</v>
      </c>
      <c r="Q265" s="64">
        <v>0</v>
      </c>
      <c r="R265" s="64">
        <v>0</v>
      </c>
      <c r="S265" s="64">
        <v>0</v>
      </c>
      <c r="T265" s="64">
        <v>0</v>
      </c>
      <c r="U265" s="64">
        <v>0</v>
      </c>
      <c r="V265" s="64">
        <v>0</v>
      </c>
      <c r="W265" s="64">
        <v>1</v>
      </c>
      <c r="X265" s="64">
        <v>1</v>
      </c>
      <c r="Y265" s="64">
        <v>0</v>
      </c>
      <c r="Z265" s="64">
        <v>0</v>
      </c>
      <c r="AA265" s="64">
        <v>0</v>
      </c>
      <c r="AB265" s="64">
        <v>0</v>
      </c>
      <c r="AC265" s="64">
        <v>0</v>
      </c>
      <c r="AD265" s="64">
        <v>0</v>
      </c>
      <c r="AE265" s="64">
        <v>0</v>
      </c>
      <c r="AF265" s="64">
        <v>0</v>
      </c>
      <c r="AG265" s="64">
        <v>0</v>
      </c>
      <c r="AH265" s="64">
        <v>0</v>
      </c>
      <c r="AI265" s="64">
        <f>IF($H265=Table5[[#Headers],[Industrial Bio waste Boiler]],1,0)</f>
        <v>0</v>
      </c>
      <c r="AJ265" s="64">
        <f>IF($H265=Table5[[#Headers],[Industrial Bio waste CHP]],1,0)</f>
        <v>0</v>
      </c>
      <c r="AK265" s="64">
        <f>IF($H265=Table5[[#Headers],[Industrial Bio waste Furnace]],1,0)</f>
        <v>0</v>
      </c>
      <c r="AL265" s="64">
        <f>IF($H265=Table5[[#Headers],[Industrial Bio waste Cement/Lime Kiln]],1,0)</f>
        <v>0</v>
      </c>
      <c r="AM265" s="64">
        <f>IF($H265=Table5[[#Headers],[Industrial Bio waste Dryer]],1,0)</f>
        <v>0</v>
      </c>
      <c r="AN265" s="64">
        <f>IF($H265=Table5[[#Headers],[Industrial Bio waste Other Kiln]],1,0)</f>
        <v>0</v>
      </c>
      <c r="AO265" s="64">
        <f>IF($H265=Table5[[#Headers],[Industrial Bio waste Oven]],1,0)</f>
        <v>0</v>
      </c>
      <c r="AP265" s="64">
        <f>IF($H265=Table5[[#Headers],[Industrial Non-bio waste Boiler]],1,0)</f>
        <v>0</v>
      </c>
      <c r="AQ265" s="64">
        <f>IF($H265=Table5[[#Headers],[Industrial Non-bio waste CHP]],1,0)</f>
        <v>0</v>
      </c>
      <c r="AR265" s="64">
        <f>IF($H265=Table5[[#Headers],[Industrial Non-bio waste Furnace]],1,0)</f>
        <v>0</v>
      </c>
      <c r="AS265" s="64">
        <f>IF($H265=Table5[[#Headers],[Industrial Non-bio waste Cement/Lime Kiln]],1,0)</f>
        <v>0</v>
      </c>
      <c r="AT265" s="64">
        <f>IF($H265=Table5[[#Headers],[Industrial Non-bio waste Dryer]],1,0)</f>
        <v>0</v>
      </c>
      <c r="AU265" s="64">
        <f>IF($H265=Table5[[#Headers],[Industrial Non-bio waste Other Kiln]],1,0)</f>
        <v>0</v>
      </c>
      <c r="AV265" s="64">
        <f>IF($H265=Table5[[#Headers],[Industrial Non-bio waste Oven]],1,0)</f>
        <v>1</v>
      </c>
      <c r="AW265" s="64">
        <f>IF($H265=Table5[[#Headers],[Industrial Bio fuel Boiler]],1,0)</f>
        <v>0</v>
      </c>
      <c r="AX265" s="64">
        <f>IF($H265=Table5[[#Headers],[Industrial Bio fuel CHP]],1,0)</f>
        <v>0</v>
      </c>
      <c r="AY265" s="64">
        <f>IF($H265=Table5[[#Headers],[Industrial Bio fuel Furnace]],1,0)</f>
        <v>0</v>
      </c>
      <c r="AZ265" s="64">
        <f>IF($H265=Table5[[#Headers],[Industrial Bio fuel Cement/Lime Kiln]],1,0)</f>
        <v>0</v>
      </c>
      <c r="BA265" s="64">
        <f>IF($H265=Table5[[#Headers],[Industrial Bio fuel Dryer]],1,0)</f>
        <v>0</v>
      </c>
      <c r="BB265" s="64">
        <f>IF($H265=Table5[[#Headers],[Industrial Bio fuel Other Kiln]],1,0)</f>
        <v>0</v>
      </c>
      <c r="BC265" s="64">
        <f>IF($H265=Table5[[#Headers],[Industrial Bio fuel Oven]],1,0)</f>
        <v>0</v>
      </c>
      <c r="BD265" s="64">
        <f>IF($H265=Table5[[#Headers],[Industrial Solid Fuels Boiler]],1,0)</f>
        <v>0</v>
      </c>
      <c r="BE265" s="64">
        <f>IF($H265=Table5[[#Headers],[Industrial Solid Fuels CHP]],1,0)</f>
        <v>0</v>
      </c>
      <c r="BF265" s="64">
        <f>IF($H265=Table5[[#Headers],[Industrial Solid Fuels Furnace]],1,0)</f>
        <v>0</v>
      </c>
      <c r="BG265" s="64">
        <f>IF($H265=Table5[[#Headers],[Industrial Solid Fuels Cement/Lime Kiln]],1,0)</f>
        <v>0</v>
      </c>
      <c r="BH265" s="64">
        <f>IF($H265=Table5[[#Headers],[Industrial Solid Fuels Dryer]],1,0)</f>
        <v>0</v>
      </c>
      <c r="BI265" s="64">
        <f>IF($H265=Table5[[#Headers],[Industrial Solid Fuels Other Kiln]],1,0)</f>
        <v>0</v>
      </c>
      <c r="BJ265" s="64">
        <f>IF($H265=Table5[[#Headers],[Industrial Solid Fuels Oven]],1,0)</f>
        <v>0</v>
      </c>
      <c r="BK265" s="64">
        <f>IF($H265=Table5[[#Headers],[Industrial Oil Boiler]],1,0)</f>
        <v>0</v>
      </c>
      <c r="BL265" s="64">
        <f>IF($H265=Table5[[#Headers],[Industrial Oil CHP]],1,0)</f>
        <v>0</v>
      </c>
      <c r="BM265" s="64">
        <f>IF($H265=Table5[[#Headers],[Industrial Oil Furnace]],1,0)</f>
        <v>0</v>
      </c>
      <c r="BN265" s="64">
        <f>IF($H265=Table5[[#Headers],[Industrial Oil Cement/Lime Kiln]],1,0)</f>
        <v>0</v>
      </c>
      <c r="BO265" s="64">
        <f>IF($H265=Table5[[#Headers],[Industrial Oil Dryer]],1,0)</f>
        <v>0</v>
      </c>
      <c r="BP265" s="64">
        <f>IF($H265=Table5[[#Headers],[Industrial Oil Other Kiln]],1,0)</f>
        <v>0</v>
      </c>
      <c r="BQ265" s="64">
        <f>IF($H265=Table5[[#Headers],[Industrial Oil Oven]],1,0)</f>
        <v>0</v>
      </c>
      <c r="BR265" s="64">
        <f>IF($H265=Table5[[#Headers],[Industrial Gas Boiler]],1,0)</f>
        <v>0</v>
      </c>
      <c r="BS265" s="64">
        <f>IF($H265=Table5[[#Headers],[Industrial Gas CHP]],1,0)</f>
        <v>0</v>
      </c>
      <c r="BT265" s="64">
        <f>IF($H265=Table5[[#Headers],[Industrial Gas Furnace]],1,0)</f>
        <v>0</v>
      </c>
      <c r="BU265" s="64">
        <f>IF($H265=Table5[[#Headers],[Industrial Gas Cement/Lime Kiln]],1,0)</f>
        <v>0</v>
      </c>
      <c r="BV265" s="64">
        <f>IF($H265=Table5[[#Headers],[Industrial Gas Dryer]],1,0)</f>
        <v>0</v>
      </c>
      <c r="BW265" s="64">
        <f>IF($H265=Table5[[#Headers],[Industrial Gas Other Kiln]],1,0)</f>
        <v>0</v>
      </c>
      <c r="BX265" s="64">
        <f>IF($H265=Table5[[#Headers],[Industrial Gas Oven]],1,0)</f>
        <v>0</v>
      </c>
      <c r="BZ265" s="39"/>
    </row>
    <row r="266" spans="2:78" x14ac:dyDescent="0.25">
      <c r="B266">
        <v>542</v>
      </c>
      <c r="C266" t="s">
        <v>453</v>
      </c>
      <c r="D266" t="s">
        <v>590</v>
      </c>
      <c r="E266" t="s">
        <v>592</v>
      </c>
      <c r="H266" t="s">
        <v>528</v>
      </c>
      <c r="I266" t="s">
        <v>479</v>
      </c>
      <c r="J266" s="64">
        <v>0</v>
      </c>
      <c r="K266" s="64">
        <v>0</v>
      </c>
      <c r="L266" s="64">
        <v>0</v>
      </c>
      <c r="M266" s="64">
        <v>0</v>
      </c>
      <c r="N266" s="64">
        <v>0</v>
      </c>
      <c r="O266" s="64">
        <v>0</v>
      </c>
      <c r="P266" s="64">
        <v>0</v>
      </c>
      <c r="Q266" s="64">
        <v>0</v>
      </c>
      <c r="R266" s="64">
        <v>0</v>
      </c>
      <c r="S266" s="64">
        <v>0</v>
      </c>
      <c r="T266" s="64">
        <v>0</v>
      </c>
      <c r="U266" s="64">
        <v>0</v>
      </c>
      <c r="V266" s="64">
        <v>0</v>
      </c>
      <c r="W266" s="64">
        <v>0</v>
      </c>
      <c r="X266" s="64">
        <v>0</v>
      </c>
      <c r="Y266" s="64">
        <v>1</v>
      </c>
      <c r="Z266" s="64">
        <v>0</v>
      </c>
      <c r="AA266" s="64">
        <v>0</v>
      </c>
      <c r="AB266" s="64">
        <v>0</v>
      </c>
      <c r="AC266" s="64">
        <v>0</v>
      </c>
      <c r="AD266" s="64">
        <v>0</v>
      </c>
      <c r="AE266" s="64">
        <v>0</v>
      </c>
      <c r="AF266" s="64">
        <v>0</v>
      </c>
      <c r="AG266" s="64">
        <v>0</v>
      </c>
      <c r="AH266" s="64">
        <v>0</v>
      </c>
      <c r="AI266" s="64">
        <f>IF($H266=Table5[[#Headers],[Industrial Bio waste Boiler]],1,0)</f>
        <v>0</v>
      </c>
      <c r="AJ266" s="64">
        <f>IF($H266=Table5[[#Headers],[Industrial Bio waste CHP]],1,0)</f>
        <v>0</v>
      </c>
      <c r="AK266" s="64">
        <f>IF($H266=Table5[[#Headers],[Industrial Bio waste Furnace]],1,0)</f>
        <v>0</v>
      </c>
      <c r="AL266" s="64">
        <f>IF($H266=Table5[[#Headers],[Industrial Bio waste Cement/Lime Kiln]],1,0)</f>
        <v>0</v>
      </c>
      <c r="AM266" s="64">
        <f>IF($H266=Table5[[#Headers],[Industrial Bio waste Dryer]],1,0)</f>
        <v>0</v>
      </c>
      <c r="AN266" s="64">
        <f>IF($H266=Table5[[#Headers],[Industrial Bio waste Other Kiln]],1,0)</f>
        <v>0</v>
      </c>
      <c r="AO266" s="64">
        <f>IF($H266=Table5[[#Headers],[Industrial Bio waste Oven]],1,0)</f>
        <v>0</v>
      </c>
      <c r="AP266" s="64">
        <f>IF($H266=Table5[[#Headers],[Industrial Non-bio waste Boiler]],1,0)</f>
        <v>0</v>
      </c>
      <c r="AQ266" s="64">
        <f>IF($H266=Table5[[#Headers],[Industrial Non-bio waste CHP]],1,0)</f>
        <v>0</v>
      </c>
      <c r="AR266" s="64">
        <f>IF($H266=Table5[[#Headers],[Industrial Non-bio waste Furnace]],1,0)</f>
        <v>1</v>
      </c>
      <c r="AS266" s="64">
        <f>IF($H266=Table5[[#Headers],[Industrial Non-bio waste Cement/Lime Kiln]],1,0)</f>
        <v>0</v>
      </c>
      <c r="AT266" s="64">
        <f>IF($H266=Table5[[#Headers],[Industrial Non-bio waste Dryer]],1,0)</f>
        <v>0</v>
      </c>
      <c r="AU266" s="64">
        <f>IF($H266=Table5[[#Headers],[Industrial Non-bio waste Other Kiln]],1,0)</f>
        <v>0</v>
      </c>
      <c r="AV266" s="64">
        <f>IF($H266=Table5[[#Headers],[Industrial Non-bio waste Oven]],1,0)</f>
        <v>0</v>
      </c>
      <c r="AW266" s="64">
        <f>IF($H266=Table5[[#Headers],[Industrial Bio fuel Boiler]],1,0)</f>
        <v>0</v>
      </c>
      <c r="AX266" s="64">
        <f>IF($H266=Table5[[#Headers],[Industrial Bio fuel CHP]],1,0)</f>
        <v>0</v>
      </c>
      <c r="AY266" s="64">
        <f>IF($H266=Table5[[#Headers],[Industrial Bio fuel Furnace]],1,0)</f>
        <v>0</v>
      </c>
      <c r="AZ266" s="64">
        <f>IF($H266=Table5[[#Headers],[Industrial Bio fuel Cement/Lime Kiln]],1,0)</f>
        <v>0</v>
      </c>
      <c r="BA266" s="64">
        <f>IF($H266=Table5[[#Headers],[Industrial Bio fuel Dryer]],1,0)</f>
        <v>0</v>
      </c>
      <c r="BB266" s="64">
        <f>IF($H266=Table5[[#Headers],[Industrial Bio fuel Other Kiln]],1,0)</f>
        <v>0</v>
      </c>
      <c r="BC266" s="64">
        <f>IF($H266=Table5[[#Headers],[Industrial Bio fuel Oven]],1,0)</f>
        <v>0</v>
      </c>
      <c r="BD266" s="64">
        <f>IF($H266=Table5[[#Headers],[Industrial Solid Fuels Boiler]],1,0)</f>
        <v>0</v>
      </c>
      <c r="BE266" s="64">
        <f>IF($H266=Table5[[#Headers],[Industrial Solid Fuels CHP]],1,0)</f>
        <v>0</v>
      </c>
      <c r="BF266" s="64">
        <f>IF($H266=Table5[[#Headers],[Industrial Solid Fuels Furnace]],1,0)</f>
        <v>0</v>
      </c>
      <c r="BG266" s="64">
        <f>IF($H266=Table5[[#Headers],[Industrial Solid Fuels Cement/Lime Kiln]],1,0)</f>
        <v>0</v>
      </c>
      <c r="BH266" s="64">
        <f>IF($H266=Table5[[#Headers],[Industrial Solid Fuels Dryer]],1,0)</f>
        <v>0</v>
      </c>
      <c r="BI266" s="64">
        <f>IF($H266=Table5[[#Headers],[Industrial Solid Fuels Other Kiln]],1,0)</f>
        <v>0</v>
      </c>
      <c r="BJ266" s="64">
        <f>IF($H266=Table5[[#Headers],[Industrial Solid Fuels Oven]],1,0)</f>
        <v>0</v>
      </c>
      <c r="BK266" s="64">
        <f>IF($H266=Table5[[#Headers],[Industrial Oil Boiler]],1,0)</f>
        <v>0</v>
      </c>
      <c r="BL266" s="64">
        <f>IF($H266=Table5[[#Headers],[Industrial Oil CHP]],1,0)</f>
        <v>0</v>
      </c>
      <c r="BM266" s="64">
        <f>IF($H266=Table5[[#Headers],[Industrial Oil Furnace]],1,0)</f>
        <v>0</v>
      </c>
      <c r="BN266" s="64">
        <f>IF($H266=Table5[[#Headers],[Industrial Oil Cement/Lime Kiln]],1,0)</f>
        <v>0</v>
      </c>
      <c r="BO266" s="64">
        <f>IF($H266=Table5[[#Headers],[Industrial Oil Dryer]],1,0)</f>
        <v>0</v>
      </c>
      <c r="BP266" s="64">
        <f>IF($H266=Table5[[#Headers],[Industrial Oil Other Kiln]],1,0)</f>
        <v>0</v>
      </c>
      <c r="BQ266" s="64">
        <f>IF($H266=Table5[[#Headers],[Industrial Oil Oven]],1,0)</f>
        <v>0</v>
      </c>
      <c r="BR266" s="64">
        <f>IF($H266=Table5[[#Headers],[Industrial Gas Boiler]],1,0)</f>
        <v>0</v>
      </c>
      <c r="BS266" s="64">
        <f>IF($H266=Table5[[#Headers],[Industrial Gas CHP]],1,0)</f>
        <v>0</v>
      </c>
      <c r="BT266" s="64">
        <f>IF($H266=Table5[[#Headers],[Industrial Gas Furnace]],1,0)</f>
        <v>0</v>
      </c>
      <c r="BU266" s="64">
        <f>IF($H266=Table5[[#Headers],[Industrial Gas Cement/Lime Kiln]],1,0)</f>
        <v>0</v>
      </c>
      <c r="BV266" s="64">
        <f>IF($H266=Table5[[#Headers],[Industrial Gas Dryer]],1,0)</f>
        <v>0</v>
      </c>
      <c r="BW266" s="64">
        <f>IF($H266=Table5[[#Headers],[Industrial Gas Other Kiln]],1,0)</f>
        <v>0</v>
      </c>
      <c r="BX266" s="64">
        <f>IF($H266=Table5[[#Headers],[Industrial Gas Oven]],1,0)</f>
        <v>0</v>
      </c>
      <c r="BZ266" s="39"/>
    </row>
    <row r="267" spans="2:78" x14ac:dyDescent="0.25">
      <c r="B267">
        <v>543</v>
      </c>
      <c r="C267" t="s">
        <v>453</v>
      </c>
      <c r="D267" t="s">
        <v>590</v>
      </c>
      <c r="E267" t="s">
        <v>592</v>
      </c>
      <c r="H267" t="s">
        <v>526</v>
      </c>
      <c r="I267" t="s">
        <v>479</v>
      </c>
      <c r="J267" s="64">
        <v>0</v>
      </c>
      <c r="K267" s="64">
        <v>0</v>
      </c>
      <c r="L267" s="64">
        <v>0</v>
      </c>
      <c r="M267" s="64">
        <v>0</v>
      </c>
      <c r="N267" s="64">
        <v>0</v>
      </c>
      <c r="O267" s="64">
        <v>0</v>
      </c>
      <c r="P267" s="64">
        <v>0</v>
      </c>
      <c r="Q267" s="64">
        <v>0</v>
      </c>
      <c r="R267" s="64">
        <v>0</v>
      </c>
      <c r="S267" s="64">
        <v>0</v>
      </c>
      <c r="T267" s="64">
        <v>0</v>
      </c>
      <c r="U267" s="64">
        <v>0</v>
      </c>
      <c r="V267" s="64">
        <v>0</v>
      </c>
      <c r="W267" s="64">
        <v>0</v>
      </c>
      <c r="X267" s="64">
        <v>0</v>
      </c>
      <c r="Y267" s="64">
        <v>0</v>
      </c>
      <c r="Z267" s="64">
        <v>0</v>
      </c>
      <c r="AA267" s="64">
        <v>1</v>
      </c>
      <c r="AB267" s="64">
        <v>1</v>
      </c>
      <c r="AC267" s="64">
        <v>0</v>
      </c>
      <c r="AD267" s="64">
        <v>0</v>
      </c>
      <c r="AE267" s="64">
        <v>0</v>
      </c>
      <c r="AF267" s="64">
        <v>0</v>
      </c>
      <c r="AG267" s="64">
        <v>0</v>
      </c>
      <c r="AH267" s="64">
        <v>0</v>
      </c>
      <c r="AI267" s="64">
        <f>IF($H267=Table5[[#Headers],[Industrial Bio waste Boiler]],1,0)</f>
        <v>0</v>
      </c>
      <c r="AJ267" s="64">
        <f>IF($H267=Table5[[#Headers],[Industrial Bio waste CHP]],1,0)</f>
        <v>0</v>
      </c>
      <c r="AK267" s="64">
        <f>IF($H267=Table5[[#Headers],[Industrial Bio waste Furnace]],1,0)</f>
        <v>0</v>
      </c>
      <c r="AL267" s="64">
        <f>IF($H267=Table5[[#Headers],[Industrial Bio waste Cement/Lime Kiln]],1,0)</f>
        <v>0</v>
      </c>
      <c r="AM267" s="64">
        <f>IF($H267=Table5[[#Headers],[Industrial Bio waste Dryer]],1,0)</f>
        <v>0</v>
      </c>
      <c r="AN267" s="64">
        <f>IF($H267=Table5[[#Headers],[Industrial Bio waste Other Kiln]],1,0)</f>
        <v>0</v>
      </c>
      <c r="AO267" s="64">
        <f>IF($H267=Table5[[#Headers],[Industrial Bio waste Oven]],1,0)</f>
        <v>0</v>
      </c>
      <c r="AP267" s="64">
        <f>IF($H267=Table5[[#Headers],[Industrial Non-bio waste Boiler]],1,0)</f>
        <v>0</v>
      </c>
      <c r="AQ267" s="64">
        <f>IF($H267=Table5[[#Headers],[Industrial Non-bio waste CHP]],1,0)</f>
        <v>0</v>
      </c>
      <c r="AR267" s="64">
        <f>IF($H267=Table5[[#Headers],[Industrial Non-bio waste Furnace]],1,0)</f>
        <v>0</v>
      </c>
      <c r="AS267" s="64">
        <f>IF($H267=Table5[[#Headers],[Industrial Non-bio waste Cement/Lime Kiln]],1,0)</f>
        <v>0</v>
      </c>
      <c r="AT267" s="64">
        <f>IF($H267=Table5[[#Headers],[Industrial Non-bio waste Dryer]],1,0)</f>
        <v>1</v>
      </c>
      <c r="AU267" s="64">
        <f>IF($H267=Table5[[#Headers],[Industrial Non-bio waste Other Kiln]],1,0)</f>
        <v>0</v>
      </c>
      <c r="AV267" s="64">
        <f>IF($H267=Table5[[#Headers],[Industrial Non-bio waste Oven]],1,0)</f>
        <v>0</v>
      </c>
      <c r="AW267" s="64">
        <f>IF($H267=Table5[[#Headers],[Industrial Bio fuel Boiler]],1,0)</f>
        <v>0</v>
      </c>
      <c r="AX267" s="64">
        <f>IF($H267=Table5[[#Headers],[Industrial Bio fuel CHP]],1,0)</f>
        <v>0</v>
      </c>
      <c r="AY267" s="64">
        <f>IF($H267=Table5[[#Headers],[Industrial Bio fuel Furnace]],1,0)</f>
        <v>0</v>
      </c>
      <c r="AZ267" s="64">
        <f>IF($H267=Table5[[#Headers],[Industrial Bio fuel Cement/Lime Kiln]],1,0)</f>
        <v>0</v>
      </c>
      <c r="BA267" s="64">
        <f>IF($H267=Table5[[#Headers],[Industrial Bio fuel Dryer]],1,0)</f>
        <v>0</v>
      </c>
      <c r="BB267" s="64">
        <f>IF($H267=Table5[[#Headers],[Industrial Bio fuel Other Kiln]],1,0)</f>
        <v>0</v>
      </c>
      <c r="BC267" s="64">
        <f>IF($H267=Table5[[#Headers],[Industrial Bio fuel Oven]],1,0)</f>
        <v>0</v>
      </c>
      <c r="BD267" s="64">
        <f>IF($H267=Table5[[#Headers],[Industrial Solid Fuels Boiler]],1,0)</f>
        <v>0</v>
      </c>
      <c r="BE267" s="64">
        <f>IF($H267=Table5[[#Headers],[Industrial Solid Fuels CHP]],1,0)</f>
        <v>0</v>
      </c>
      <c r="BF267" s="64">
        <f>IF($H267=Table5[[#Headers],[Industrial Solid Fuels Furnace]],1,0)</f>
        <v>0</v>
      </c>
      <c r="BG267" s="64">
        <f>IF($H267=Table5[[#Headers],[Industrial Solid Fuels Cement/Lime Kiln]],1,0)</f>
        <v>0</v>
      </c>
      <c r="BH267" s="64">
        <f>IF($H267=Table5[[#Headers],[Industrial Solid Fuels Dryer]],1,0)</f>
        <v>0</v>
      </c>
      <c r="BI267" s="64">
        <f>IF($H267=Table5[[#Headers],[Industrial Solid Fuels Other Kiln]],1,0)</f>
        <v>0</v>
      </c>
      <c r="BJ267" s="64">
        <f>IF($H267=Table5[[#Headers],[Industrial Solid Fuels Oven]],1,0)</f>
        <v>0</v>
      </c>
      <c r="BK267" s="64">
        <f>IF($H267=Table5[[#Headers],[Industrial Oil Boiler]],1,0)</f>
        <v>0</v>
      </c>
      <c r="BL267" s="64">
        <f>IF($H267=Table5[[#Headers],[Industrial Oil CHP]],1,0)</f>
        <v>0</v>
      </c>
      <c r="BM267" s="64">
        <f>IF($H267=Table5[[#Headers],[Industrial Oil Furnace]],1,0)</f>
        <v>0</v>
      </c>
      <c r="BN267" s="64">
        <f>IF($H267=Table5[[#Headers],[Industrial Oil Cement/Lime Kiln]],1,0)</f>
        <v>0</v>
      </c>
      <c r="BO267" s="64">
        <f>IF($H267=Table5[[#Headers],[Industrial Oil Dryer]],1,0)</f>
        <v>0</v>
      </c>
      <c r="BP267" s="64">
        <f>IF($H267=Table5[[#Headers],[Industrial Oil Other Kiln]],1,0)</f>
        <v>0</v>
      </c>
      <c r="BQ267" s="64">
        <f>IF($H267=Table5[[#Headers],[Industrial Oil Oven]],1,0)</f>
        <v>0</v>
      </c>
      <c r="BR267" s="64">
        <f>IF($H267=Table5[[#Headers],[Industrial Gas Boiler]],1,0)</f>
        <v>0</v>
      </c>
      <c r="BS267" s="64">
        <f>IF($H267=Table5[[#Headers],[Industrial Gas CHP]],1,0)</f>
        <v>0</v>
      </c>
      <c r="BT267" s="64">
        <f>IF($H267=Table5[[#Headers],[Industrial Gas Furnace]],1,0)</f>
        <v>0</v>
      </c>
      <c r="BU267" s="64">
        <f>IF($H267=Table5[[#Headers],[Industrial Gas Cement/Lime Kiln]],1,0)</f>
        <v>0</v>
      </c>
      <c r="BV267" s="64">
        <f>IF($H267=Table5[[#Headers],[Industrial Gas Dryer]],1,0)</f>
        <v>0</v>
      </c>
      <c r="BW267" s="64">
        <f>IF($H267=Table5[[#Headers],[Industrial Gas Other Kiln]],1,0)</f>
        <v>0</v>
      </c>
      <c r="BX267" s="64">
        <f>IF($H267=Table5[[#Headers],[Industrial Gas Oven]],1,0)</f>
        <v>0</v>
      </c>
      <c r="BZ267" s="39"/>
    </row>
    <row r="268" spans="2:78" x14ac:dyDescent="0.25">
      <c r="B268">
        <v>544</v>
      </c>
      <c r="C268" t="s">
        <v>453</v>
      </c>
      <c r="D268" t="s">
        <v>591</v>
      </c>
      <c r="E268" t="s">
        <v>592</v>
      </c>
      <c r="H268" t="s">
        <v>516</v>
      </c>
      <c r="I268" t="s">
        <v>479</v>
      </c>
      <c r="J268" s="64">
        <v>0</v>
      </c>
      <c r="K268" s="64">
        <v>0</v>
      </c>
      <c r="L268" s="64">
        <v>0</v>
      </c>
      <c r="M268" s="64">
        <v>0</v>
      </c>
      <c r="N268" s="64">
        <v>0</v>
      </c>
      <c r="O268" s="64">
        <v>1</v>
      </c>
      <c r="P268" s="64">
        <v>1</v>
      </c>
      <c r="Q268" s="64">
        <v>1</v>
      </c>
      <c r="R268" s="64">
        <v>0.2</v>
      </c>
      <c r="S268" s="64">
        <v>0.125</v>
      </c>
      <c r="T268" s="64">
        <v>0</v>
      </c>
      <c r="U268" s="64">
        <v>0</v>
      </c>
      <c r="V268" s="64">
        <v>0</v>
      </c>
      <c r="W268" s="64">
        <v>0</v>
      </c>
      <c r="X268" s="64">
        <v>0</v>
      </c>
      <c r="Y268" s="64">
        <v>0</v>
      </c>
      <c r="Z268" s="64">
        <v>0</v>
      </c>
      <c r="AA268" s="64">
        <v>0</v>
      </c>
      <c r="AB268" s="64">
        <v>0</v>
      </c>
      <c r="AC268" s="64">
        <v>0</v>
      </c>
      <c r="AD268" s="64">
        <v>0</v>
      </c>
      <c r="AE268" s="64">
        <v>0</v>
      </c>
      <c r="AF268" s="64">
        <v>0</v>
      </c>
      <c r="AG268" s="64">
        <v>0</v>
      </c>
      <c r="AH268" s="64">
        <v>0</v>
      </c>
      <c r="AI268" s="64">
        <f>IF($H268=Table5[[#Headers],[Industrial Bio waste Boiler]],1,0)</f>
        <v>0</v>
      </c>
      <c r="AJ268" s="64">
        <f>IF($H268=Table5[[#Headers],[Industrial Bio waste CHP]],1,0)</f>
        <v>0</v>
      </c>
      <c r="AK268" s="64">
        <f>IF($H268=Table5[[#Headers],[Industrial Bio waste Furnace]],1,0)</f>
        <v>0</v>
      </c>
      <c r="AL268" s="64">
        <f>IF($H268=Table5[[#Headers],[Industrial Bio waste Cement/Lime Kiln]],1,0)</f>
        <v>0</v>
      </c>
      <c r="AM268" s="64">
        <f>IF($H268=Table5[[#Headers],[Industrial Bio waste Dryer]],1,0)</f>
        <v>0</v>
      </c>
      <c r="AN268" s="64">
        <f>IF($H268=Table5[[#Headers],[Industrial Bio waste Other Kiln]],1,0)</f>
        <v>0</v>
      </c>
      <c r="AO268" s="64">
        <f>IF($H268=Table5[[#Headers],[Industrial Bio waste Oven]],1,0)</f>
        <v>0</v>
      </c>
      <c r="AP268" s="64">
        <f>IF($H268=Table5[[#Headers],[Industrial Non-bio waste Boiler]],1,0)</f>
        <v>1</v>
      </c>
      <c r="AQ268" s="64">
        <f>IF($H268=Table5[[#Headers],[Industrial Non-bio waste CHP]],1,0)</f>
        <v>0</v>
      </c>
      <c r="AR268" s="64">
        <f>IF($H268=Table5[[#Headers],[Industrial Non-bio waste Furnace]],1,0)</f>
        <v>0</v>
      </c>
      <c r="AS268" s="64">
        <f>IF($H268=Table5[[#Headers],[Industrial Non-bio waste Cement/Lime Kiln]],1,0)</f>
        <v>0</v>
      </c>
      <c r="AT268" s="64">
        <f>IF($H268=Table5[[#Headers],[Industrial Non-bio waste Dryer]],1,0)</f>
        <v>0</v>
      </c>
      <c r="AU268" s="64">
        <f>IF($H268=Table5[[#Headers],[Industrial Non-bio waste Other Kiln]],1,0)</f>
        <v>0</v>
      </c>
      <c r="AV268" s="64">
        <f>IF($H268=Table5[[#Headers],[Industrial Non-bio waste Oven]],1,0)</f>
        <v>0</v>
      </c>
      <c r="AW268" s="64">
        <f>IF($H268=Table5[[#Headers],[Industrial Bio fuel Boiler]],1,0)</f>
        <v>0</v>
      </c>
      <c r="AX268" s="64">
        <f>IF($H268=Table5[[#Headers],[Industrial Bio fuel CHP]],1,0)</f>
        <v>0</v>
      </c>
      <c r="AY268" s="64">
        <f>IF($H268=Table5[[#Headers],[Industrial Bio fuel Furnace]],1,0)</f>
        <v>0</v>
      </c>
      <c r="AZ268" s="64">
        <f>IF($H268=Table5[[#Headers],[Industrial Bio fuel Cement/Lime Kiln]],1,0)</f>
        <v>0</v>
      </c>
      <c r="BA268" s="64">
        <f>IF($H268=Table5[[#Headers],[Industrial Bio fuel Dryer]],1,0)</f>
        <v>0</v>
      </c>
      <c r="BB268" s="64">
        <f>IF($H268=Table5[[#Headers],[Industrial Bio fuel Other Kiln]],1,0)</f>
        <v>0</v>
      </c>
      <c r="BC268" s="64">
        <f>IF($H268=Table5[[#Headers],[Industrial Bio fuel Oven]],1,0)</f>
        <v>0</v>
      </c>
      <c r="BD268" s="64">
        <f>IF($H268=Table5[[#Headers],[Industrial Solid Fuels Boiler]],1,0)</f>
        <v>0</v>
      </c>
      <c r="BE268" s="64">
        <f>IF($H268=Table5[[#Headers],[Industrial Solid Fuels CHP]],1,0)</f>
        <v>0</v>
      </c>
      <c r="BF268" s="64">
        <f>IF($H268=Table5[[#Headers],[Industrial Solid Fuels Furnace]],1,0)</f>
        <v>0</v>
      </c>
      <c r="BG268" s="64">
        <f>IF($H268=Table5[[#Headers],[Industrial Solid Fuels Cement/Lime Kiln]],1,0)</f>
        <v>0</v>
      </c>
      <c r="BH268" s="64">
        <f>IF($H268=Table5[[#Headers],[Industrial Solid Fuels Dryer]],1,0)</f>
        <v>0</v>
      </c>
      <c r="BI268" s="64">
        <f>IF($H268=Table5[[#Headers],[Industrial Solid Fuels Other Kiln]],1,0)</f>
        <v>0</v>
      </c>
      <c r="BJ268" s="64">
        <f>IF($H268=Table5[[#Headers],[Industrial Solid Fuels Oven]],1,0)</f>
        <v>0</v>
      </c>
      <c r="BK268" s="64">
        <f>IF($H268=Table5[[#Headers],[Industrial Oil Boiler]],1,0)</f>
        <v>0</v>
      </c>
      <c r="BL268" s="64">
        <f>IF($H268=Table5[[#Headers],[Industrial Oil CHP]],1,0)</f>
        <v>0</v>
      </c>
      <c r="BM268" s="64">
        <f>IF($H268=Table5[[#Headers],[Industrial Oil Furnace]],1,0)</f>
        <v>0</v>
      </c>
      <c r="BN268" s="64">
        <f>IF($H268=Table5[[#Headers],[Industrial Oil Cement/Lime Kiln]],1,0)</f>
        <v>0</v>
      </c>
      <c r="BO268" s="64">
        <f>IF($H268=Table5[[#Headers],[Industrial Oil Dryer]],1,0)</f>
        <v>0</v>
      </c>
      <c r="BP268" s="64">
        <f>IF($H268=Table5[[#Headers],[Industrial Oil Other Kiln]],1,0)</f>
        <v>0</v>
      </c>
      <c r="BQ268" s="64">
        <f>IF($H268=Table5[[#Headers],[Industrial Oil Oven]],1,0)</f>
        <v>0</v>
      </c>
      <c r="BR268" s="64">
        <f>IF($H268=Table5[[#Headers],[Industrial Gas Boiler]],1,0)</f>
        <v>0</v>
      </c>
      <c r="BS268" s="64">
        <f>IF($H268=Table5[[#Headers],[Industrial Gas CHP]],1,0)</f>
        <v>0</v>
      </c>
      <c r="BT268" s="64">
        <f>IF($H268=Table5[[#Headers],[Industrial Gas Furnace]],1,0)</f>
        <v>0</v>
      </c>
      <c r="BU268" s="64">
        <f>IF($H268=Table5[[#Headers],[Industrial Gas Cement/Lime Kiln]],1,0)</f>
        <v>0</v>
      </c>
      <c r="BV268" s="64">
        <f>IF($H268=Table5[[#Headers],[Industrial Gas Dryer]],1,0)</f>
        <v>0</v>
      </c>
      <c r="BW268" s="64">
        <f>IF($H268=Table5[[#Headers],[Industrial Gas Other Kiln]],1,0)</f>
        <v>0</v>
      </c>
      <c r="BX268" s="64">
        <f>IF($H268=Table5[[#Headers],[Industrial Gas Oven]],1,0)</f>
        <v>0</v>
      </c>
      <c r="BZ268" s="39"/>
    </row>
    <row r="269" spans="2:78" x14ac:dyDescent="0.25">
      <c r="B269">
        <v>545</v>
      </c>
      <c r="C269" t="s">
        <v>453</v>
      </c>
      <c r="D269" t="s">
        <v>591</v>
      </c>
      <c r="E269" t="s">
        <v>592</v>
      </c>
      <c r="H269" t="s">
        <v>523</v>
      </c>
      <c r="I269" t="s">
        <v>479</v>
      </c>
      <c r="J269" s="64">
        <v>0</v>
      </c>
      <c r="K269" s="64">
        <v>0</v>
      </c>
      <c r="L269" s="64">
        <v>0</v>
      </c>
      <c r="M269" s="64">
        <v>0</v>
      </c>
      <c r="N269" s="64">
        <v>0</v>
      </c>
      <c r="O269" s="64">
        <v>0</v>
      </c>
      <c r="P269" s="64">
        <v>0</v>
      </c>
      <c r="Q269" s="64">
        <v>0</v>
      </c>
      <c r="R269" s="64">
        <v>0</v>
      </c>
      <c r="S269" s="64">
        <v>0</v>
      </c>
      <c r="T269" s="64">
        <v>1</v>
      </c>
      <c r="U269" s="64">
        <v>1</v>
      </c>
      <c r="V269" s="64">
        <v>1</v>
      </c>
      <c r="W269" s="64">
        <v>0</v>
      </c>
      <c r="X269" s="64">
        <v>0</v>
      </c>
      <c r="Y269" s="64">
        <v>0</v>
      </c>
      <c r="Z269" s="64">
        <v>0</v>
      </c>
      <c r="AA269" s="64">
        <v>0</v>
      </c>
      <c r="AB269" s="64">
        <v>0</v>
      </c>
      <c r="AC269" s="64">
        <v>0</v>
      </c>
      <c r="AD269" s="64">
        <v>0</v>
      </c>
      <c r="AE269" s="64">
        <v>0</v>
      </c>
      <c r="AF269" s="64">
        <v>0</v>
      </c>
      <c r="AG269" s="64">
        <v>0</v>
      </c>
      <c r="AH269" s="64">
        <v>0</v>
      </c>
      <c r="AI269" s="64">
        <f>IF($H269=Table5[[#Headers],[Industrial Bio waste Boiler]],1,0)</f>
        <v>0</v>
      </c>
      <c r="AJ269" s="64">
        <f>IF($H269=Table5[[#Headers],[Industrial Bio waste CHP]],1,0)</f>
        <v>0</v>
      </c>
      <c r="AK269" s="64">
        <f>IF($H269=Table5[[#Headers],[Industrial Bio waste Furnace]],1,0)</f>
        <v>0</v>
      </c>
      <c r="AL269" s="64">
        <f>IF($H269=Table5[[#Headers],[Industrial Bio waste Cement/Lime Kiln]],1,0)</f>
        <v>0</v>
      </c>
      <c r="AM269" s="64">
        <f>IF($H269=Table5[[#Headers],[Industrial Bio waste Dryer]],1,0)</f>
        <v>0</v>
      </c>
      <c r="AN269" s="64">
        <f>IF($H269=Table5[[#Headers],[Industrial Bio waste Other Kiln]],1,0)</f>
        <v>0</v>
      </c>
      <c r="AO269" s="64">
        <f>IF($H269=Table5[[#Headers],[Industrial Bio waste Oven]],1,0)</f>
        <v>0</v>
      </c>
      <c r="AP269" s="64">
        <f>IF($H269=Table5[[#Headers],[Industrial Non-bio waste Boiler]],1,0)</f>
        <v>0</v>
      </c>
      <c r="AQ269" s="64">
        <f>IF($H269=Table5[[#Headers],[Industrial Non-bio waste CHP]],1,0)</f>
        <v>1</v>
      </c>
      <c r="AR269" s="64">
        <f>IF($H269=Table5[[#Headers],[Industrial Non-bio waste Furnace]],1,0)</f>
        <v>0</v>
      </c>
      <c r="AS269" s="64">
        <f>IF($H269=Table5[[#Headers],[Industrial Non-bio waste Cement/Lime Kiln]],1,0)</f>
        <v>0</v>
      </c>
      <c r="AT269" s="64">
        <f>IF($H269=Table5[[#Headers],[Industrial Non-bio waste Dryer]],1,0)</f>
        <v>0</v>
      </c>
      <c r="AU269" s="64">
        <f>IF($H269=Table5[[#Headers],[Industrial Non-bio waste Other Kiln]],1,0)</f>
        <v>0</v>
      </c>
      <c r="AV269" s="64">
        <f>IF($H269=Table5[[#Headers],[Industrial Non-bio waste Oven]],1,0)</f>
        <v>0</v>
      </c>
      <c r="AW269" s="64">
        <f>IF($H269=Table5[[#Headers],[Industrial Bio fuel Boiler]],1,0)</f>
        <v>0</v>
      </c>
      <c r="AX269" s="64">
        <f>IF($H269=Table5[[#Headers],[Industrial Bio fuel CHP]],1,0)</f>
        <v>0</v>
      </c>
      <c r="AY269" s="64">
        <f>IF($H269=Table5[[#Headers],[Industrial Bio fuel Furnace]],1,0)</f>
        <v>0</v>
      </c>
      <c r="AZ269" s="64">
        <f>IF($H269=Table5[[#Headers],[Industrial Bio fuel Cement/Lime Kiln]],1,0)</f>
        <v>0</v>
      </c>
      <c r="BA269" s="64">
        <f>IF($H269=Table5[[#Headers],[Industrial Bio fuel Dryer]],1,0)</f>
        <v>0</v>
      </c>
      <c r="BB269" s="64">
        <f>IF($H269=Table5[[#Headers],[Industrial Bio fuel Other Kiln]],1,0)</f>
        <v>0</v>
      </c>
      <c r="BC269" s="64">
        <f>IF($H269=Table5[[#Headers],[Industrial Bio fuel Oven]],1,0)</f>
        <v>0</v>
      </c>
      <c r="BD269" s="64">
        <f>IF($H269=Table5[[#Headers],[Industrial Solid Fuels Boiler]],1,0)</f>
        <v>0</v>
      </c>
      <c r="BE269" s="64">
        <f>IF($H269=Table5[[#Headers],[Industrial Solid Fuels CHP]],1,0)</f>
        <v>0</v>
      </c>
      <c r="BF269" s="64">
        <f>IF($H269=Table5[[#Headers],[Industrial Solid Fuels Furnace]],1,0)</f>
        <v>0</v>
      </c>
      <c r="BG269" s="64">
        <f>IF($H269=Table5[[#Headers],[Industrial Solid Fuels Cement/Lime Kiln]],1,0)</f>
        <v>0</v>
      </c>
      <c r="BH269" s="64">
        <f>IF($H269=Table5[[#Headers],[Industrial Solid Fuels Dryer]],1,0)</f>
        <v>0</v>
      </c>
      <c r="BI269" s="64">
        <f>IF($H269=Table5[[#Headers],[Industrial Solid Fuels Other Kiln]],1,0)</f>
        <v>0</v>
      </c>
      <c r="BJ269" s="64">
        <f>IF($H269=Table5[[#Headers],[Industrial Solid Fuels Oven]],1,0)</f>
        <v>0</v>
      </c>
      <c r="BK269" s="64">
        <f>IF($H269=Table5[[#Headers],[Industrial Oil Boiler]],1,0)</f>
        <v>0</v>
      </c>
      <c r="BL269" s="64">
        <f>IF($H269=Table5[[#Headers],[Industrial Oil CHP]],1,0)</f>
        <v>0</v>
      </c>
      <c r="BM269" s="64">
        <f>IF($H269=Table5[[#Headers],[Industrial Oil Furnace]],1,0)</f>
        <v>0</v>
      </c>
      <c r="BN269" s="64">
        <f>IF($H269=Table5[[#Headers],[Industrial Oil Cement/Lime Kiln]],1,0)</f>
        <v>0</v>
      </c>
      <c r="BO269" s="64">
        <f>IF($H269=Table5[[#Headers],[Industrial Oil Dryer]],1,0)</f>
        <v>0</v>
      </c>
      <c r="BP269" s="64">
        <f>IF($H269=Table5[[#Headers],[Industrial Oil Other Kiln]],1,0)</f>
        <v>0</v>
      </c>
      <c r="BQ269" s="64">
        <f>IF($H269=Table5[[#Headers],[Industrial Oil Oven]],1,0)</f>
        <v>0</v>
      </c>
      <c r="BR269" s="64">
        <f>IF($H269=Table5[[#Headers],[Industrial Gas Boiler]],1,0)</f>
        <v>0</v>
      </c>
      <c r="BS269" s="64">
        <f>IF($H269=Table5[[#Headers],[Industrial Gas CHP]],1,0)</f>
        <v>0</v>
      </c>
      <c r="BT269" s="64">
        <f>IF($H269=Table5[[#Headers],[Industrial Gas Furnace]],1,0)</f>
        <v>0</v>
      </c>
      <c r="BU269" s="64">
        <f>IF($H269=Table5[[#Headers],[Industrial Gas Cement/Lime Kiln]],1,0)</f>
        <v>0</v>
      </c>
      <c r="BV269" s="64">
        <f>IF($H269=Table5[[#Headers],[Industrial Gas Dryer]],1,0)</f>
        <v>0</v>
      </c>
      <c r="BW269" s="64">
        <f>IF($H269=Table5[[#Headers],[Industrial Gas Other Kiln]],1,0)</f>
        <v>0</v>
      </c>
      <c r="BX269" s="64">
        <f>IF($H269=Table5[[#Headers],[Industrial Gas Oven]],1,0)</f>
        <v>0</v>
      </c>
      <c r="BZ269" s="39"/>
    </row>
    <row r="270" spans="2:78" x14ac:dyDescent="0.25">
      <c r="B270">
        <v>546</v>
      </c>
      <c r="C270" t="s">
        <v>453</v>
      </c>
      <c r="D270" t="s">
        <v>591</v>
      </c>
      <c r="E270" t="s">
        <v>592</v>
      </c>
      <c r="H270" t="s">
        <v>532</v>
      </c>
      <c r="I270" t="s">
        <v>479</v>
      </c>
      <c r="J270" s="64">
        <v>0</v>
      </c>
      <c r="K270" s="64">
        <v>0</v>
      </c>
      <c r="L270" s="64">
        <v>0</v>
      </c>
      <c r="M270" s="64">
        <v>0</v>
      </c>
      <c r="N270" s="64">
        <v>0</v>
      </c>
      <c r="O270" s="64">
        <v>0</v>
      </c>
      <c r="P270" s="64">
        <v>0</v>
      </c>
      <c r="Q270" s="64">
        <v>0</v>
      </c>
      <c r="R270" s="64">
        <v>0</v>
      </c>
      <c r="S270" s="64">
        <v>0</v>
      </c>
      <c r="T270" s="64">
        <v>0</v>
      </c>
      <c r="U270" s="64">
        <v>0</v>
      </c>
      <c r="V270" s="64">
        <v>0</v>
      </c>
      <c r="W270" s="64">
        <v>1</v>
      </c>
      <c r="X270" s="64">
        <v>1</v>
      </c>
      <c r="Y270" s="64">
        <v>0</v>
      </c>
      <c r="Z270" s="64">
        <v>0</v>
      </c>
      <c r="AA270" s="64">
        <v>0</v>
      </c>
      <c r="AB270" s="64">
        <v>0</v>
      </c>
      <c r="AC270" s="64">
        <v>0</v>
      </c>
      <c r="AD270" s="64">
        <v>0</v>
      </c>
      <c r="AE270" s="64">
        <v>0</v>
      </c>
      <c r="AF270" s="64">
        <v>0</v>
      </c>
      <c r="AG270" s="64">
        <v>0</v>
      </c>
      <c r="AH270" s="64">
        <v>0</v>
      </c>
      <c r="AI270" s="64">
        <f>IF($H270=Table5[[#Headers],[Industrial Bio waste Boiler]],1,0)</f>
        <v>0</v>
      </c>
      <c r="AJ270" s="64">
        <f>IF($H270=Table5[[#Headers],[Industrial Bio waste CHP]],1,0)</f>
        <v>0</v>
      </c>
      <c r="AK270" s="64">
        <f>IF($H270=Table5[[#Headers],[Industrial Bio waste Furnace]],1,0)</f>
        <v>0</v>
      </c>
      <c r="AL270" s="64">
        <f>IF($H270=Table5[[#Headers],[Industrial Bio waste Cement/Lime Kiln]],1,0)</f>
        <v>0</v>
      </c>
      <c r="AM270" s="64">
        <f>IF($H270=Table5[[#Headers],[Industrial Bio waste Dryer]],1,0)</f>
        <v>0</v>
      </c>
      <c r="AN270" s="64">
        <f>IF($H270=Table5[[#Headers],[Industrial Bio waste Other Kiln]],1,0)</f>
        <v>0</v>
      </c>
      <c r="AO270" s="64">
        <f>IF($H270=Table5[[#Headers],[Industrial Bio waste Oven]],1,0)</f>
        <v>0</v>
      </c>
      <c r="AP270" s="64">
        <f>IF($H270=Table5[[#Headers],[Industrial Non-bio waste Boiler]],1,0)</f>
        <v>0</v>
      </c>
      <c r="AQ270" s="64">
        <f>IF($H270=Table5[[#Headers],[Industrial Non-bio waste CHP]],1,0)</f>
        <v>0</v>
      </c>
      <c r="AR270" s="64">
        <f>IF($H270=Table5[[#Headers],[Industrial Non-bio waste Furnace]],1,0)</f>
        <v>0</v>
      </c>
      <c r="AS270" s="64">
        <f>IF($H270=Table5[[#Headers],[Industrial Non-bio waste Cement/Lime Kiln]],1,0)</f>
        <v>0</v>
      </c>
      <c r="AT270" s="64">
        <f>IF($H270=Table5[[#Headers],[Industrial Non-bio waste Dryer]],1,0)</f>
        <v>0</v>
      </c>
      <c r="AU270" s="64">
        <f>IF($H270=Table5[[#Headers],[Industrial Non-bio waste Other Kiln]],1,0)</f>
        <v>0</v>
      </c>
      <c r="AV270" s="64">
        <f>IF($H270=Table5[[#Headers],[Industrial Non-bio waste Oven]],1,0)</f>
        <v>1</v>
      </c>
      <c r="AW270" s="64">
        <f>IF($H270=Table5[[#Headers],[Industrial Bio fuel Boiler]],1,0)</f>
        <v>0</v>
      </c>
      <c r="AX270" s="64">
        <f>IF($H270=Table5[[#Headers],[Industrial Bio fuel CHP]],1,0)</f>
        <v>0</v>
      </c>
      <c r="AY270" s="64">
        <f>IF($H270=Table5[[#Headers],[Industrial Bio fuel Furnace]],1,0)</f>
        <v>0</v>
      </c>
      <c r="AZ270" s="64">
        <f>IF($H270=Table5[[#Headers],[Industrial Bio fuel Cement/Lime Kiln]],1,0)</f>
        <v>0</v>
      </c>
      <c r="BA270" s="64">
        <f>IF($H270=Table5[[#Headers],[Industrial Bio fuel Dryer]],1,0)</f>
        <v>0</v>
      </c>
      <c r="BB270" s="64">
        <f>IF($H270=Table5[[#Headers],[Industrial Bio fuel Other Kiln]],1,0)</f>
        <v>0</v>
      </c>
      <c r="BC270" s="64">
        <f>IF($H270=Table5[[#Headers],[Industrial Bio fuel Oven]],1,0)</f>
        <v>0</v>
      </c>
      <c r="BD270" s="64">
        <f>IF($H270=Table5[[#Headers],[Industrial Solid Fuels Boiler]],1,0)</f>
        <v>0</v>
      </c>
      <c r="BE270" s="64">
        <f>IF($H270=Table5[[#Headers],[Industrial Solid Fuels CHP]],1,0)</f>
        <v>0</v>
      </c>
      <c r="BF270" s="64">
        <f>IF($H270=Table5[[#Headers],[Industrial Solid Fuels Furnace]],1,0)</f>
        <v>0</v>
      </c>
      <c r="BG270" s="64">
        <f>IF($H270=Table5[[#Headers],[Industrial Solid Fuels Cement/Lime Kiln]],1,0)</f>
        <v>0</v>
      </c>
      <c r="BH270" s="64">
        <f>IF($H270=Table5[[#Headers],[Industrial Solid Fuels Dryer]],1,0)</f>
        <v>0</v>
      </c>
      <c r="BI270" s="64">
        <f>IF($H270=Table5[[#Headers],[Industrial Solid Fuels Other Kiln]],1,0)</f>
        <v>0</v>
      </c>
      <c r="BJ270" s="64">
        <f>IF($H270=Table5[[#Headers],[Industrial Solid Fuels Oven]],1,0)</f>
        <v>0</v>
      </c>
      <c r="BK270" s="64">
        <f>IF($H270=Table5[[#Headers],[Industrial Oil Boiler]],1,0)</f>
        <v>0</v>
      </c>
      <c r="BL270" s="64">
        <f>IF($H270=Table5[[#Headers],[Industrial Oil CHP]],1,0)</f>
        <v>0</v>
      </c>
      <c r="BM270" s="64">
        <f>IF($H270=Table5[[#Headers],[Industrial Oil Furnace]],1,0)</f>
        <v>0</v>
      </c>
      <c r="BN270" s="64">
        <f>IF($H270=Table5[[#Headers],[Industrial Oil Cement/Lime Kiln]],1,0)</f>
        <v>0</v>
      </c>
      <c r="BO270" s="64">
        <f>IF($H270=Table5[[#Headers],[Industrial Oil Dryer]],1,0)</f>
        <v>0</v>
      </c>
      <c r="BP270" s="64">
        <f>IF($H270=Table5[[#Headers],[Industrial Oil Other Kiln]],1,0)</f>
        <v>0</v>
      </c>
      <c r="BQ270" s="64">
        <f>IF($H270=Table5[[#Headers],[Industrial Oil Oven]],1,0)</f>
        <v>0</v>
      </c>
      <c r="BR270" s="64">
        <f>IF($H270=Table5[[#Headers],[Industrial Gas Boiler]],1,0)</f>
        <v>0</v>
      </c>
      <c r="BS270" s="64">
        <f>IF($H270=Table5[[#Headers],[Industrial Gas CHP]],1,0)</f>
        <v>0</v>
      </c>
      <c r="BT270" s="64">
        <f>IF($H270=Table5[[#Headers],[Industrial Gas Furnace]],1,0)</f>
        <v>0</v>
      </c>
      <c r="BU270" s="64">
        <f>IF($H270=Table5[[#Headers],[Industrial Gas Cement/Lime Kiln]],1,0)</f>
        <v>0</v>
      </c>
      <c r="BV270" s="64">
        <f>IF($H270=Table5[[#Headers],[Industrial Gas Dryer]],1,0)</f>
        <v>0</v>
      </c>
      <c r="BW270" s="64">
        <f>IF($H270=Table5[[#Headers],[Industrial Gas Other Kiln]],1,0)</f>
        <v>0</v>
      </c>
      <c r="BX270" s="64">
        <f>IF($H270=Table5[[#Headers],[Industrial Gas Oven]],1,0)</f>
        <v>0</v>
      </c>
      <c r="BZ270" s="39"/>
    </row>
    <row r="271" spans="2:78" x14ac:dyDescent="0.25">
      <c r="B271">
        <v>547</v>
      </c>
      <c r="C271" t="s">
        <v>453</v>
      </c>
      <c r="D271" t="s">
        <v>591</v>
      </c>
      <c r="E271" t="s">
        <v>592</v>
      </c>
      <c r="H271" t="s">
        <v>528</v>
      </c>
      <c r="I271" t="s">
        <v>479</v>
      </c>
      <c r="J271" s="64">
        <v>0</v>
      </c>
      <c r="K271" s="64">
        <v>0</v>
      </c>
      <c r="L271" s="64">
        <v>0</v>
      </c>
      <c r="M271" s="64">
        <v>0</v>
      </c>
      <c r="N271" s="64">
        <v>0</v>
      </c>
      <c r="O271" s="64">
        <v>0</v>
      </c>
      <c r="P271" s="64">
        <v>0</v>
      </c>
      <c r="Q271" s="64">
        <v>0</v>
      </c>
      <c r="R271" s="64">
        <v>0</v>
      </c>
      <c r="S271" s="64">
        <v>0</v>
      </c>
      <c r="T271" s="64">
        <v>0</v>
      </c>
      <c r="U271" s="64">
        <v>0</v>
      </c>
      <c r="V271" s="64">
        <v>0</v>
      </c>
      <c r="W271" s="64">
        <v>0</v>
      </c>
      <c r="X271" s="64">
        <v>0</v>
      </c>
      <c r="Y271" s="64">
        <v>1</v>
      </c>
      <c r="Z271" s="64">
        <v>0</v>
      </c>
      <c r="AA271" s="64">
        <v>0</v>
      </c>
      <c r="AB271" s="64">
        <v>0</v>
      </c>
      <c r="AC271" s="64">
        <v>0</v>
      </c>
      <c r="AD271" s="64">
        <v>0</v>
      </c>
      <c r="AE271" s="64">
        <v>0</v>
      </c>
      <c r="AF271" s="64">
        <v>0</v>
      </c>
      <c r="AG271" s="64">
        <v>0</v>
      </c>
      <c r="AH271" s="64">
        <v>0</v>
      </c>
      <c r="AI271" s="64">
        <f>IF($H271=Table5[[#Headers],[Industrial Bio waste Boiler]],1,0)</f>
        <v>0</v>
      </c>
      <c r="AJ271" s="64">
        <f>IF($H271=Table5[[#Headers],[Industrial Bio waste CHP]],1,0)</f>
        <v>0</v>
      </c>
      <c r="AK271" s="64">
        <f>IF($H271=Table5[[#Headers],[Industrial Bio waste Furnace]],1,0)</f>
        <v>0</v>
      </c>
      <c r="AL271" s="64">
        <f>IF($H271=Table5[[#Headers],[Industrial Bio waste Cement/Lime Kiln]],1,0)</f>
        <v>0</v>
      </c>
      <c r="AM271" s="64">
        <f>IF($H271=Table5[[#Headers],[Industrial Bio waste Dryer]],1,0)</f>
        <v>0</v>
      </c>
      <c r="AN271" s="64">
        <f>IF($H271=Table5[[#Headers],[Industrial Bio waste Other Kiln]],1,0)</f>
        <v>0</v>
      </c>
      <c r="AO271" s="64">
        <f>IF($H271=Table5[[#Headers],[Industrial Bio waste Oven]],1,0)</f>
        <v>0</v>
      </c>
      <c r="AP271" s="64">
        <f>IF($H271=Table5[[#Headers],[Industrial Non-bio waste Boiler]],1,0)</f>
        <v>0</v>
      </c>
      <c r="AQ271" s="64">
        <f>IF($H271=Table5[[#Headers],[Industrial Non-bio waste CHP]],1,0)</f>
        <v>0</v>
      </c>
      <c r="AR271" s="64">
        <f>IF($H271=Table5[[#Headers],[Industrial Non-bio waste Furnace]],1,0)</f>
        <v>1</v>
      </c>
      <c r="AS271" s="64">
        <f>IF($H271=Table5[[#Headers],[Industrial Non-bio waste Cement/Lime Kiln]],1,0)</f>
        <v>0</v>
      </c>
      <c r="AT271" s="64">
        <f>IF($H271=Table5[[#Headers],[Industrial Non-bio waste Dryer]],1,0)</f>
        <v>0</v>
      </c>
      <c r="AU271" s="64">
        <f>IF($H271=Table5[[#Headers],[Industrial Non-bio waste Other Kiln]],1,0)</f>
        <v>0</v>
      </c>
      <c r="AV271" s="64">
        <f>IF($H271=Table5[[#Headers],[Industrial Non-bio waste Oven]],1,0)</f>
        <v>0</v>
      </c>
      <c r="AW271" s="64">
        <f>IF($H271=Table5[[#Headers],[Industrial Bio fuel Boiler]],1,0)</f>
        <v>0</v>
      </c>
      <c r="AX271" s="64">
        <f>IF($H271=Table5[[#Headers],[Industrial Bio fuel CHP]],1,0)</f>
        <v>0</v>
      </c>
      <c r="AY271" s="64">
        <f>IF($H271=Table5[[#Headers],[Industrial Bio fuel Furnace]],1,0)</f>
        <v>0</v>
      </c>
      <c r="AZ271" s="64">
        <f>IF($H271=Table5[[#Headers],[Industrial Bio fuel Cement/Lime Kiln]],1,0)</f>
        <v>0</v>
      </c>
      <c r="BA271" s="64">
        <f>IF($H271=Table5[[#Headers],[Industrial Bio fuel Dryer]],1,0)</f>
        <v>0</v>
      </c>
      <c r="BB271" s="64">
        <f>IF($H271=Table5[[#Headers],[Industrial Bio fuel Other Kiln]],1,0)</f>
        <v>0</v>
      </c>
      <c r="BC271" s="64">
        <f>IF($H271=Table5[[#Headers],[Industrial Bio fuel Oven]],1,0)</f>
        <v>0</v>
      </c>
      <c r="BD271" s="64">
        <f>IF($H271=Table5[[#Headers],[Industrial Solid Fuels Boiler]],1,0)</f>
        <v>0</v>
      </c>
      <c r="BE271" s="64">
        <f>IF($H271=Table5[[#Headers],[Industrial Solid Fuels CHP]],1,0)</f>
        <v>0</v>
      </c>
      <c r="BF271" s="64">
        <f>IF($H271=Table5[[#Headers],[Industrial Solid Fuels Furnace]],1,0)</f>
        <v>0</v>
      </c>
      <c r="BG271" s="64">
        <f>IF($H271=Table5[[#Headers],[Industrial Solid Fuels Cement/Lime Kiln]],1,0)</f>
        <v>0</v>
      </c>
      <c r="BH271" s="64">
        <f>IF($H271=Table5[[#Headers],[Industrial Solid Fuels Dryer]],1,0)</f>
        <v>0</v>
      </c>
      <c r="BI271" s="64">
        <f>IF($H271=Table5[[#Headers],[Industrial Solid Fuels Other Kiln]],1,0)</f>
        <v>0</v>
      </c>
      <c r="BJ271" s="64">
        <f>IF($H271=Table5[[#Headers],[Industrial Solid Fuels Oven]],1,0)</f>
        <v>0</v>
      </c>
      <c r="BK271" s="64">
        <f>IF($H271=Table5[[#Headers],[Industrial Oil Boiler]],1,0)</f>
        <v>0</v>
      </c>
      <c r="BL271" s="64">
        <f>IF($H271=Table5[[#Headers],[Industrial Oil CHP]],1,0)</f>
        <v>0</v>
      </c>
      <c r="BM271" s="64">
        <f>IF($H271=Table5[[#Headers],[Industrial Oil Furnace]],1,0)</f>
        <v>0</v>
      </c>
      <c r="BN271" s="64">
        <f>IF($H271=Table5[[#Headers],[Industrial Oil Cement/Lime Kiln]],1,0)</f>
        <v>0</v>
      </c>
      <c r="BO271" s="64">
        <f>IF($H271=Table5[[#Headers],[Industrial Oil Dryer]],1,0)</f>
        <v>0</v>
      </c>
      <c r="BP271" s="64">
        <f>IF($H271=Table5[[#Headers],[Industrial Oil Other Kiln]],1,0)</f>
        <v>0</v>
      </c>
      <c r="BQ271" s="64">
        <f>IF($H271=Table5[[#Headers],[Industrial Oil Oven]],1,0)</f>
        <v>0</v>
      </c>
      <c r="BR271" s="64">
        <f>IF($H271=Table5[[#Headers],[Industrial Gas Boiler]],1,0)</f>
        <v>0</v>
      </c>
      <c r="BS271" s="64">
        <f>IF($H271=Table5[[#Headers],[Industrial Gas CHP]],1,0)</f>
        <v>0</v>
      </c>
      <c r="BT271" s="64">
        <f>IF($H271=Table5[[#Headers],[Industrial Gas Furnace]],1,0)</f>
        <v>0</v>
      </c>
      <c r="BU271" s="64">
        <f>IF($H271=Table5[[#Headers],[Industrial Gas Cement/Lime Kiln]],1,0)</f>
        <v>0</v>
      </c>
      <c r="BV271" s="64">
        <f>IF($H271=Table5[[#Headers],[Industrial Gas Dryer]],1,0)</f>
        <v>0</v>
      </c>
      <c r="BW271" s="64">
        <f>IF($H271=Table5[[#Headers],[Industrial Gas Other Kiln]],1,0)</f>
        <v>0</v>
      </c>
      <c r="BX271" s="64">
        <f>IF($H271=Table5[[#Headers],[Industrial Gas Oven]],1,0)</f>
        <v>0</v>
      </c>
      <c r="BZ271" s="39"/>
    </row>
    <row r="272" spans="2:78" x14ac:dyDescent="0.25">
      <c r="B272">
        <v>548</v>
      </c>
      <c r="C272" t="s">
        <v>453</v>
      </c>
      <c r="D272" t="s">
        <v>591</v>
      </c>
      <c r="E272" t="s">
        <v>592</v>
      </c>
      <c r="H272" t="s">
        <v>526</v>
      </c>
      <c r="I272" t="s">
        <v>479</v>
      </c>
      <c r="J272" s="64">
        <v>0</v>
      </c>
      <c r="K272" s="64">
        <v>0</v>
      </c>
      <c r="L272" s="64">
        <v>0</v>
      </c>
      <c r="M272" s="64">
        <v>0</v>
      </c>
      <c r="N272" s="64">
        <v>0</v>
      </c>
      <c r="O272" s="64">
        <v>0</v>
      </c>
      <c r="P272" s="64">
        <v>0</v>
      </c>
      <c r="Q272" s="64">
        <v>0</v>
      </c>
      <c r="R272" s="64">
        <v>0</v>
      </c>
      <c r="S272" s="64">
        <v>0</v>
      </c>
      <c r="T272" s="64">
        <v>0</v>
      </c>
      <c r="U272" s="64">
        <v>0</v>
      </c>
      <c r="V272" s="64">
        <v>0</v>
      </c>
      <c r="W272" s="64">
        <v>0</v>
      </c>
      <c r="X272" s="64">
        <v>0</v>
      </c>
      <c r="Y272" s="64">
        <v>0</v>
      </c>
      <c r="Z272" s="64">
        <v>0</v>
      </c>
      <c r="AA272" s="64">
        <v>1</v>
      </c>
      <c r="AB272" s="64">
        <v>1</v>
      </c>
      <c r="AC272" s="64">
        <v>0</v>
      </c>
      <c r="AD272" s="64">
        <v>0</v>
      </c>
      <c r="AE272" s="64">
        <v>0</v>
      </c>
      <c r="AF272" s="64">
        <v>0</v>
      </c>
      <c r="AG272" s="64">
        <v>0</v>
      </c>
      <c r="AH272" s="64">
        <v>0</v>
      </c>
      <c r="AI272" s="64">
        <f>IF($H272=Table5[[#Headers],[Industrial Bio waste Boiler]],1,0)</f>
        <v>0</v>
      </c>
      <c r="AJ272" s="64">
        <f>IF($H272=Table5[[#Headers],[Industrial Bio waste CHP]],1,0)</f>
        <v>0</v>
      </c>
      <c r="AK272" s="64">
        <f>IF($H272=Table5[[#Headers],[Industrial Bio waste Furnace]],1,0)</f>
        <v>0</v>
      </c>
      <c r="AL272" s="64">
        <f>IF($H272=Table5[[#Headers],[Industrial Bio waste Cement/Lime Kiln]],1,0)</f>
        <v>0</v>
      </c>
      <c r="AM272" s="64">
        <f>IF($H272=Table5[[#Headers],[Industrial Bio waste Dryer]],1,0)</f>
        <v>0</v>
      </c>
      <c r="AN272" s="64">
        <f>IF($H272=Table5[[#Headers],[Industrial Bio waste Other Kiln]],1,0)</f>
        <v>0</v>
      </c>
      <c r="AO272" s="64">
        <f>IF($H272=Table5[[#Headers],[Industrial Bio waste Oven]],1,0)</f>
        <v>0</v>
      </c>
      <c r="AP272" s="64">
        <f>IF($H272=Table5[[#Headers],[Industrial Non-bio waste Boiler]],1,0)</f>
        <v>0</v>
      </c>
      <c r="AQ272" s="64">
        <f>IF($H272=Table5[[#Headers],[Industrial Non-bio waste CHP]],1,0)</f>
        <v>0</v>
      </c>
      <c r="AR272" s="64">
        <f>IF($H272=Table5[[#Headers],[Industrial Non-bio waste Furnace]],1,0)</f>
        <v>0</v>
      </c>
      <c r="AS272" s="64">
        <f>IF($H272=Table5[[#Headers],[Industrial Non-bio waste Cement/Lime Kiln]],1,0)</f>
        <v>0</v>
      </c>
      <c r="AT272" s="64">
        <f>IF($H272=Table5[[#Headers],[Industrial Non-bio waste Dryer]],1,0)</f>
        <v>1</v>
      </c>
      <c r="AU272" s="64">
        <f>IF($H272=Table5[[#Headers],[Industrial Non-bio waste Other Kiln]],1,0)</f>
        <v>0</v>
      </c>
      <c r="AV272" s="64">
        <f>IF($H272=Table5[[#Headers],[Industrial Non-bio waste Oven]],1,0)</f>
        <v>0</v>
      </c>
      <c r="AW272" s="64">
        <f>IF($H272=Table5[[#Headers],[Industrial Bio fuel Boiler]],1,0)</f>
        <v>0</v>
      </c>
      <c r="AX272" s="64">
        <f>IF($H272=Table5[[#Headers],[Industrial Bio fuel CHP]],1,0)</f>
        <v>0</v>
      </c>
      <c r="AY272" s="64">
        <f>IF($H272=Table5[[#Headers],[Industrial Bio fuel Furnace]],1,0)</f>
        <v>0</v>
      </c>
      <c r="AZ272" s="64">
        <f>IF($H272=Table5[[#Headers],[Industrial Bio fuel Cement/Lime Kiln]],1,0)</f>
        <v>0</v>
      </c>
      <c r="BA272" s="64">
        <f>IF($H272=Table5[[#Headers],[Industrial Bio fuel Dryer]],1,0)</f>
        <v>0</v>
      </c>
      <c r="BB272" s="64">
        <f>IF($H272=Table5[[#Headers],[Industrial Bio fuel Other Kiln]],1,0)</f>
        <v>0</v>
      </c>
      <c r="BC272" s="64">
        <f>IF($H272=Table5[[#Headers],[Industrial Bio fuel Oven]],1,0)</f>
        <v>0</v>
      </c>
      <c r="BD272" s="64">
        <f>IF($H272=Table5[[#Headers],[Industrial Solid Fuels Boiler]],1,0)</f>
        <v>0</v>
      </c>
      <c r="BE272" s="64">
        <f>IF($H272=Table5[[#Headers],[Industrial Solid Fuels CHP]],1,0)</f>
        <v>0</v>
      </c>
      <c r="BF272" s="64">
        <f>IF($H272=Table5[[#Headers],[Industrial Solid Fuels Furnace]],1,0)</f>
        <v>0</v>
      </c>
      <c r="BG272" s="64">
        <f>IF($H272=Table5[[#Headers],[Industrial Solid Fuels Cement/Lime Kiln]],1,0)</f>
        <v>0</v>
      </c>
      <c r="BH272" s="64">
        <f>IF($H272=Table5[[#Headers],[Industrial Solid Fuels Dryer]],1,0)</f>
        <v>0</v>
      </c>
      <c r="BI272" s="64">
        <f>IF($H272=Table5[[#Headers],[Industrial Solid Fuels Other Kiln]],1,0)</f>
        <v>0</v>
      </c>
      <c r="BJ272" s="64">
        <f>IF($H272=Table5[[#Headers],[Industrial Solid Fuels Oven]],1,0)</f>
        <v>0</v>
      </c>
      <c r="BK272" s="64">
        <f>IF($H272=Table5[[#Headers],[Industrial Oil Boiler]],1,0)</f>
        <v>0</v>
      </c>
      <c r="BL272" s="64">
        <f>IF($H272=Table5[[#Headers],[Industrial Oil CHP]],1,0)</f>
        <v>0</v>
      </c>
      <c r="BM272" s="64">
        <f>IF($H272=Table5[[#Headers],[Industrial Oil Furnace]],1,0)</f>
        <v>0</v>
      </c>
      <c r="BN272" s="64">
        <f>IF($H272=Table5[[#Headers],[Industrial Oil Cement/Lime Kiln]],1,0)</f>
        <v>0</v>
      </c>
      <c r="BO272" s="64">
        <f>IF($H272=Table5[[#Headers],[Industrial Oil Dryer]],1,0)</f>
        <v>0</v>
      </c>
      <c r="BP272" s="64">
        <f>IF($H272=Table5[[#Headers],[Industrial Oil Other Kiln]],1,0)</f>
        <v>0</v>
      </c>
      <c r="BQ272" s="64">
        <f>IF($H272=Table5[[#Headers],[Industrial Oil Oven]],1,0)</f>
        <v>0</v>
      </c>
      <c r="BR272" s="64">
        <f>IF($H272=Table5[[#Headers],[Industrial Gas Boiler]],1,0)</f>
        <v>0</v>
      </c>
      <c r="BS272" s="64">
        <f>IF($H272=Table5[[#Headers],[Industrial Gas CHP]],1,0)</f>
        <v>0</v>
      </c>
      <c r="BT272" s="64">
        <f>IF($H272=Table5[[#Headers],[Industrial Gas Furnace]],1,0)</f>
        <v>0</v>
      </c>
      <c r="BU272" s="64">
        <f>IF($H272=Table5[[#Headers],[Industrial Gas Cement/Lime Kiln]],1,0)</f>
        <v>0</v>
      </c>
      <c r="BV272" s="64">
        <f>IF($H272=Table5[[#Headers],[Industrial Gas Dryer]],1,0)</f>
        <v>0</v>
      </c>
      <c r="BW272" s="64">
        <f>IF($H272=Table5[[#Headers],[Industrial Gas Other Kiln]],1,0)</f>
        <v>0</v>
      </c>
      <c r="BX272" s="64">
        <f>IF($H272=Table5[[#Headers],[Industrial Gas Oven]],1,0)</f>
        <v>0</v>
      </c>
      <c r="BZ272" s="39"/>
    </row>
    <row r="273" spans="2:78" x14ac:dyDescent="0.25">
      <c r="B273">
        <v>549</v>
      </c>
      <c r="C273" t="s">
        <v>453</v>
      </c>
      <c r="D273" t="s">
        <v>582</v>
      </c>
      <c r="E273" t="s">
        <v>592</v>
      </c>
      <c r="H273" t="s">
        <v>449</v>
      </c>
      <c r="I273" t="s">
        <v>450</v>
      </c>
      <c r="J273" s="64">
        <v>0</v>
      </c>
      <c r="K273" s="64">
        <v>0</v>
      </c>
      <c r="L273" s="64">
        <v>0</v>
      </c>
      <c r="M273" s="64">
        <v>0</v>
      </c>
      <c r="N273" s="64">
        <v>0</v>
      </c>
      <c r="O273" s="64">
        <v>1</v>
      </c>
      <c r="P273" s="64">
        <v>1</v>
      </c>
      <c r="Q273" s="64">
        <v>1</v>
      </c>
      <c r="R273" s="64">
        <v>0</v>
      </c>
      <c r="S273" s="64">
        <v>0.125</v>
      </c>
      <c r="T273" s="64">
        <v>0</v>
      </c>
      <c r="U273" s="64">
        <v>0</v>
      </c>
      <c r="V273" s="64">
        <v>0</v>
      </c>
      <c r="W273" s="64">
        <v>0</v>
      </c>
      <c r="X273" s="64">
        <v>0</v>
      </c>
      <c r="Y273" s="64">
        <v>0</v>
      </c>
      <c r="Z273" s="64">
        <v>0</v>
      </c>
      <c r="AA273" s="64">
        <v>0</v>
      </c>
      <c r="AB273" s="64">
        <v>0</v>
      </c>
      <c r="AC273" s="64">
        <v>0</v>
      </c>
      <c r="AD273" s="64">
        <v>0</v>
      </c>
      <c r="AE273" s="64">
        <v>0</v>
      </c>
      <c r="AF273" s="64">
        <v>0</v>
      </c>
      <c r="AG273" s="64">
        <v>0</v>
      </c>
      <c r="AH273" s="64">
        <v>0</v>
      </c>
      <c r="AI273" s="64">
        <f>IF($H273=Table5[[#Headers],[Industrial Bio waste Boiler]],1,0)</f>
        <v>0</v>
      </c>
      <c r="AJ273" s="64">
        <f>IF($H273=Table5[[#Headers],[Industrial Bio waste CHP]],1,0)</f>
        <v>0</v>
      </c>
      <c r="AK273" s="64">
        <f>IF($H273=Table5[[#Headers],[Industrial Bio waste Furnace]],1,0)</f>
        <v>0</v>
      </c>
      <c r="AL273" s="64">
        <f>IF($H273=Table5[[#Headers],[Industrial Bio waste Cement/Lime Kiln]],1,0)</f>
        <v>0</v>
      </c>
      <c r="AM273" s="64">
        <f>IF($H273=Table5[[#Headers],[Industrial Bio waste Dryer]],1,0)</f>
        <v>0</v>
      </c>
      <c r="AN273" s="64">
        <f>IF($H273=Table5[[#Headers],[Industrial Bio waste Other Kiln]],1,0)</f>
        <v>0</v>
      </c>
      <c r="AO273" s="64">
        <f>IF($H273=Table5[[#Headers],[Industrial Bio waste Oven]],1,0)</f>
        <v>0</v>
      </c>
      <c r="AP273" s="64">
        <f>IF($H273=Table5[[#Headers],[Industrial Non-bio waste Boiler]],1,0)</f>
        <v>0</v>
      </c>
      <c r="AQ273" s="64">
        <f>IF($H273=Table5[[#Headers],[Industrial Non-bio waste CHP]],1,0)</f>
        <v>0</v>
      </c>
      <c r="AR273" s="64">
        <f>IF($H273=Table5[[#Headers],[Industrial Non-bio waste Furnace]],1,0)</f>
        <v>0</v>
      </c>
      <c r="AS273" s="64">
        <f>IF($H273=Table5[[#Headers],[Industrial Non-bio waste Cement/Lime Kiln]],1,0)</f>
        <v>0</v>
      </c>
      <c r="AT273" s="64">
        <f>IF($H273=Table5[[#Headers],[Industrial Non-bio waste Dryer]],1,0)</f>
        <v>0</v>
      </c>
      <c r="AU273" s="64">
        <f>IF($H273=Table5[[#Headers],[Industrial Non-bio waste Other Kiln]],1,0)</f>
        <v>0</v>
      </c>
      <c r="AV273" s="64">
        <f>IF($H273=Table5[[#Headers],[Industrial Non-bio waste Oven]],1,0)</f>
        <v>0</v>
      </c>
      <c r="AW273" s="64">
        <f>IF($H273=Table5[[#Headers],[Industrial Bio fuel Boiler]],1,0)</f>
        <v>1</v>
      </c>
      <c r="AX273" s="64">
        <f>IF($H273=Table5[[#Headers],[Industrial Bio fuel CHP]],1,0)</f>
        <v>0</v>
      </c>
      <c r="AY273" s="64">
        <f>IF($H273=Table5[[#Headers],[Industrial Bio fuel Furnace]],1,0)</f>
        <v>0</v>
      </c>
      <c r="AZ273" s="64">
        <f>IF($H273=Table5[[#Headers],[Industrial Bio fuel Cement/Lime Kiln]],1,0)</f>
        <v>0</v>
      </c>
      <c r="BA273" s="64">
        <f>IF($H273=Table5[[#Headers],[Industrial Bio fuel Dryer]],1,0)</f>
        <v>0</v>
      </c>
      <c r="BB273" s="64">
        <f>IF($H273=Table5[[#Headers],[Industrial Bio fuel Other Kiln]],1,0)</f>
        <v>0</v>
      </c>
      <c r="BC273" s="64">
        <f>IF($H273=Table5[[#Headers],[Industrial Bio fuel Oven]],1,0)</f>
        <v>0</v>
      </c>
      <c r="BD273" s="64">
        <f>IF($H273=Table5[[#Headers],[Industrial Solid Fuels Boiler]],1,0)</f>
        <v>0</v>
      </c>
      <c r="BE273" s="64">
        <f>IF($H273=Table5[[#Headers],[Industrial Solid Fuels CHP]],1,0)</f>
        <v>0</v>
      </c>
      <c r="BF273" s="64">
        <f>IF($H273=Table5[[#Headers],[Industrial Solid Fuels Furnace]],1,0)</f>
        <v>0</v>
      </c>
      <c r="BG273" s="64">
        <f>IF($H273=Table5[[#Headers],[Industrial Solid Fuels Cement/Lime Kiln]],1,0)</f>
        <v>0</v>
      </c>
      <c r="BH273" s="64">
        <f>IF($H273=Table5[[#Headers],[Industrial Solid Fuels Dryer]],1,0)</f>
        <v>0</v>
      </c>
      <c r="BI273" s="64">
        <f>IF($H273=Table5[[#Headers],[Industrial Solid Fuels Other Kiln]],1,0)</f>
        <v>0</v>
      </c>
      <c r="BJ273" s="64">
        <f>IF($H273=Table5[[#Headers],[Industrial Solid Fuels Oven]],1,0)</f>
        <v>0</v>
      </c>
      <c r="BK273" s="64">
        <f>IF($H273=Table5[[#Headers],[Industrial Oil Boiler]],1,0)</f>
        <v>0</v>
      </c>
      <c r="BL273" s="64">
        <f>IF($H273=Table5[[#Headers],[Industrial Oil CHP]],1,0)</f>
        <v>0</v>
      </c>
      <c r="BM273" s="64">
        <f>IF($H273=Table5[[#Headers],[Industrial Oil Furnace]],1,0)</f>
        <v>0</v>
      </c>
      <c r="BN273" s="64">
        <f>IF($H273=Table5[[#Headers],[Industrial Oil Cement/Lime Kiln]],1,0)</f>
        <v>0</v>
      </c>
      <c r="BO273" s="64">
        <f>IF($H273=Table5[[#Headers],[Industrial Oil Dryer]],1,0)</f>
        <v>0</v>
      </c>
      <c r="BP273" s="64">
        <f>IF($H273=Table5[[#Headers],[Industrial Oil Other Kiln]],1,0)</f>
        <v>0</v>
      </c>
      <c r="BQ273" s="64">
        <f>IF($H273=Table5[[#Headers],[Industrial Oil Oven]],1,0)</f>
        <v>0</v>
      </c>
      <c r="BR273" s="64">
        <f>IF($H273=Table5[[#Headers],[Industrial Gas Boiler]],1,0)</f>
        <v>0</v>
      </c>
      <c r="BS273" s="64">
        <f>IF($H273=Table5[[#Headers],[Industrial Gas CHP]],1,0)</f>
        <v>0</v>
      </c>
      <c r="BT273" s="64">
        <f>IF($H273=Table5[[#Headers],[Industrial Gas Furnace]],1,0)</f>
        <v>0</v>
      </c>
      <c r="BU273" s="64">
        <f>IF($H273=Table5[[#Headers],[Industrial Gas Cement/Lime Kiln]],1,0)</f>
        <v>0</v>
      </c>
      <c r="BV273" s="64">
        <f>IF($H273=Table5[[#Headers],[Industrial Gas Dryer]],1,0)</f>
        <v>0</v>
      </c>
      <c r="BW273" s="64">
        <f>IF($H273=Table5[[#Headers],[Industrial Gas Other Kiln]],1,0)</f>
        <v>0</v>
      </c>
      <c r="BX273" s="64">
        <f>IF($H273=Table5[[#Headers],[Industrial Gas Oven]],1,0)</f>
        <v>0</v>
      </c>
      <c r="BZ273" s="39"/>
    </row>
    <row r="274" spans="2:78" x14ac:dyDescent="0.25">
      <c r="B274">
        <v>550</v>
      </c>
      <c r="C274" t="s">
        <v>453</v>
      </c>
      <c r="D274" t="s">
        <v>582</v>
      </c>
      <c r="E274" t="s">
        <v>592</v>
      </c>
      <c r="H274" t="s">
        <v>461</v>
      </c>
      <c r="I274" t="s">
        <v>450</v>
      </c>
      <c r="J274" s="64">
        <v>0</v>
      </c>
      <c r="K274" s="64">
        <v>0</v>
      </c>
      <c r="L274" s="64">
        <v>0</v>
      </c>
      <c r="M274" s="64">
        <v>0</v>
      </c>
      <c r="N274" s="64">
        <v>0</v>
      </c>
      <c r="O274" s="64">
        <v>0</v>
      </c>
      <c r="P274" s="64">
        <v>0</v>
      </c>
      <c r="Q274" s="64">
        <v>0</v>
      </c>
      <c r="R274" s="64">
        <v>0</v>
      </c>
      <c r="S274" s="64">
        <v>0</v>
      </c>
      <c r="T274" s="64">
        <v>1</v>
      </c>
      <c r="U274" s="64">
        <v>1</v>
      </c>
      <c r="V274" s="64">
        <v>1</v>
      </c>
      <c r="W274" s="64">
        <v>0</v>
      </c>
      <c r="X274" s="64">
        <v>0</v>
      </c>
      <c r="Y274" s="64">
        <v>0</v>
      </c>
      <c r="Z274" s="64">
        <v>0</v>
      </c>
      <c r="AA274" s="64">
        <v>0</v>
      </c>
      <c r="AB274" s="64">
        <v>0</v>
      </c>
      <c r="AC274" s="64">
        <v>0</v>
      </c>
      <c r="AD274" s="64">
        <v>0</v>
      </c>
      <c r="AE274" s="64">
        <v>0</v>
      </c>
      <c r="AF274" s="64">
        <v>0</v>
      </c>
      <c r="AG274" s="64">
        <v>0</v>
      </c>
      <c r="AH274" s="64">
        <v>0</v>
      </c>
      <c r="AI274" s="64">
        <f>IF($H274=Table5[[#Headers],[Industrial Bio waste Boiler]],1,0)</f>
        <v>0</v>
      </c>
      <c r="AJ274" s="64">
        <f>IF($H274=Table5[[#Headers],[Industrial Bio waste CHP]],1,0)</f>
        <v>0</v>
      </c>
      <c r="AK274" s="64">
        <f>IF($H274=Table5[[#Headers],[Industrial Bio waste Furnace]],1,0)</f>
        <v>0</v>
      </c>
      <c r="AL274" s="64">
        <f>IF($H274=Table5[[#Headers],[Industrial Bio waste Cement/Lime Kiln]],1,0)</f>
        <v>0</v>
      </c>
      <c r="AM274" s="64">
        <f>IF($H274=Table5[[#Headers],[Industrial Bio waste Dryer]],1,0)</f>
        <v>0</v>
      </c>
      <c r="AN274" s="64">
        <f>IF($H274=Table5[[#Headers],[Industrial Bio waste Other Kiln]],1,0)</f>
        <v>0</v>
      </c>
      <c r="AO274" s="64">
        <f>IF($H274=Table5[[#Headers],[Industrial Bio waste Oven]],1,0)</f>
        <v>0</v>
      </c>
      <c r="AP274" s="64">
        <f>IF($H274=Table5[[#Headers],[Industrial Non-bio waste Boiler]],1,0)</f>
        <v>0</v>
      </c>
      <c r="AQ274" s="64">
        <f>IF($H274=Table5[[#Headers],[Industrial Non-bio waste CHP]],1,0)</f>
        <v>0</v>
      </c>
      <c r="AR274" s="64">
        <f>IF($H274=Table5[[#Headers],[Industrial Non-bio waste Furnace]],1,0)</f>
        <v>0</v>
      </c>
      <c r="AS274" s="64">
        <f>IF($H274=Table5[[#Headers],[Industrial Non-bio waste Cement/Lime Kiln]],1,0)</f>
        <v>0</v>
      </c>
      <c r="AT274" s="64">
        <f>IF($H274=Table5[[#Headers],[Industrial Non-bio waste Dryer]],1,0)</f>
        <v>0</v>
      </c>
      <c r="AU274" s="64">
        <f>IF($H274=Table5[[#Headers],[Industrial Non-bio waste Other Kiln]],1,0)</f>
        <v>0</v>
      </c>
      <c r="AV274" s="64">
        <f>IF($H274=Table5[[#Headers],[Industrial Non-bio waste Oven]],1,0)</f>
        <v>0</v>
      </c>
      <c r="AW274" s="64">
        <f>IF($H274=Table5[[#Headers],[Industrial Bio fuel Boiler]],1,0)</f>
        <v>0</v>
      </c>
      <c r="AX274" s="64">
        <f>IF($H274=Table5[[#Headers],[Industrial Bio fuel CHP]],1,0)</f>
        <v>1</v>
      </c>
      <c r="AY274" s="64">
        <f>IF($H274=Table5[[#Headers],[Industrial Bio fuel Furnace]],1,0)</f>
        <v>0</v>
      </c>
      <c r="AZ274" s="64">
        <f>IF($H274=Table5[[#Headers],[Industrial Bio fuel Cement/Lime Kiln]],1,0)</f>
        <v>0</v>
      </c>
      <c r="BA274" s="64">
        <f>IF($H274=Table5[[#Headers],[Industrial Bio fuel Dryer]],1,0)</f>
        <v>0</v>
      </c>
      <c r="BB274" s="64">
        <f>IF($H274=Table5[[#Headers],[Industrial Bio fuel Other Kiln]],1,0)</f>
        <v>0</v>
      </c>
      <c r="BC274" s="64">
        <f>IF($H274=Table5[[#Headers],[Industrial Bio fuel Oven]],1,0)</f>
        <v>0</v>
      </c>
      <c r="BD274" s="64">
        <f>IF($H274=Table5[[#Headers],[Industrial Solid Fuels Boiler]],1,0)</f>
        <v>0</v>
      </c>
      <c r="BE274" s="64">
        <f>IF($H274=Table5[[#Headers],[Industrial Solid Fuels CHP]],1,0)</f>
        <v>0</v>
      </c>
      <c r="BF274" s="64">
        <f>IF($H274=Table5[[#Headers],[Industrial Solid Fuels Furnace]],1,0)</f>
        <v>0</v>
      </c>
      <c r="BG274" s="64">
        <f>IF($H274=Table5[[#Headers],[Industrial Solid Fuels Cement/Lime Kiln]],1,0)</f>
        <v>0</v>
      </c>
      <c r="BH274" s="64">
        <f>IF($H274=Table5[[#Headers],[Industrial Solid Fuels Dryer]],1,0)</f>
        <v>0</v>
      </c>
      <c r="BI274" s="64">
        <f>IF($H274=Table5[[#Headers],[Industrial Solid Fuels Other Kiln]],1,0)</f>
        <v>0</v>
      </c>
      <c r="BJ274" s="64">
        <f>IF($H274=Table5[[#Headers],[Industrial Solid Fuels Oven]],1,0)</f>
        <v>0</v>
      </c>
      <c r="BK274" s="64">
        <f>IF($H274=Table5[[#Headers],[Industrial Oil Boiler]],1,0)</f>
        <v>0</v>
      </c>
      <c r="BL274" s="64">
        <f>IF($H274=Table5[[#Headers],[Industrial Oil CHP]],1,0)</f>
        <v>0</v>
      </c>
      <c r="BM274" s="64">
        <f>IF($H274=Table5[[#Headers],[Industrial Oil Furnace]],1,0)</f>
        <v>0</v>
      </c>
      <c r="BN274" s="64">
        <f>IF($H274=Table5[[#Headers],[Industrial Oil Cement/Lime Kiln]],1,0)</f>
        <v>0</v>
      </c>
      <c r="BO274" s="64">
        <f>IF($H274=Table5[[#Headers],[Industrial Oil Dryer]],1,0)</f>
        <v>0</v>
      </c>
      <c r="BP274" s="64">
        <f>IF($H274=Table5[[#Headers],[Industrial Oil Other Kiln]],1,0)</f>
        <v>0</v>
      </c>
      <c r="BQ274" s="64">
        <f>IF($H274=Table5[[#Headers],[Industrial Oil Oven]],1,0)</f>
        <v>0</v>
      </c>
      <c r="BR274" s="64">
        <f>IF($H274=Table5[[#Headers],[Industrial Gas Boiler]],1,0)</f>
        <v>0</v>
      </c>
      <c r="BS274" s="64">
        <f>IF($H274=Table5[[#Headers],[Industrial Gas CHP]],1,0)</f>
        <v>0</v>
      </c>
      <c r="BT274" s="64">
        <f>IF($H274=Table5[[#Headers],[Industrial Gas Furnace]],1,0)</f>
        <v>0</v>
      </c>
      <c r="BU274" s="64">
        <f>IF($H274=Table5[[#Headers],[Industrial Gas Cement/Lime Kiln]],1,0)</f>
        <v>0</v>
      </c>
      <c r="BV274" s="64">
        <f>IF($H274=Table5[[#Headers],[Industrial Gas Dryer]],1,0)</f>
        <v>0</v>
      </c>
      <c r="BW274" s="64">
        <f>IF($H274=Table5[[#Headers],[Industrial Gas Other Kiln]],1,0)</f>
        <v>0</v>
      </c>
      <c r="BX274" s="64">
        <f>IF($H274=Table5[[#Headers],[Industrial Gas Oven]],1,0)</f>
        <v>0</v>
      </c>
      <c r="BZ274" s="39"/>
    </row>
    <row r="275" spans="2:78" x14ac:dyDescent="0.25">
      <c r="B275">
        <v>551</v>
      </c>
      <c r="C275" t="s">
        <v>453</v>
      </c>
      <c r="D275" t="s">
        <v>582</v>
      </c>
      <c r="E275" t="s">
        <v>592</v>
      </c>
      <c r="H275" t="s">
        <v>467</v>
      </c>
      <c r="I275" t="s">
        <v>450</v>
      </c>
      <c r="J275" s="64">
        <v>0</v>
      </c>
      <c r="K275" s="64">
        <v>0</v>
      </c>
      <c r="L275" s="64">
        <v>0</v>
      </c>
      <c r="M275" s="64">
        <v>0</v>
      </c>
      <c r="N275" s="64">
        <v>0</v>
      </c>
      <c r="O275" s="64">
        <v>0</v>
      </c>
      <c r="P275" s="64">
        <v>0</v>
      </c>
      <c r="Q275" s="64">
        <v>0</v>
      </c>
      <c r="R275" s="64">
        <v>0</v>
      </c>
      <c r="S275" s="64">
        <v>0</v>
      </c>
      <c r="T275" s="64">
        <v>0</v>
      </c>
      <c r="U275" s="64">
        <v>0</v>
      </c>
      <c r="V275" s="64">
        <v>0</v>
      </c>
      <c r="W275" s="64">
        <v>0</v>
      </c>
      <c r="X275" s="64">
        <v>0</v>
      </c>
      <c r="Y275" s="64">
        <v>1</v>
      </c>
      <c r="Z275" s="64">
        <v>0</v>
      </c>
      <c r="AA275" s="64">
        <v>0</v>
      </c>
      <c r="AB275" s="64">
        <v>0</v>
      </c>
      <c r="AC275" s="64">
        <v>0</v>
      </c>
      <c r="AD275" s="64">
        <v>0</v>
      </c>
      <c r="AE275" s="64">
        <v>0</v>
      </c>
      <c r="AF275" s="64">
        <v>0</v>
      </c>
      <c r="AG275" s="64">
        <v>0</v>
      </c>
      <c r="AH275" s="64">
        <v>0</v>
      </c>
      <c r="AI275" s="64">
        <f>IF($H275=Table5[[#Headers],[Industrial Bio waste Boiler]],1,0)</f>
        <v>0</v>
      </c>
      <c r="AJ275" s="64">
        <f>IF($H275=Table5[[#Headers],[Industrial Bio waste CHP]],1,0)</f>
        <v>0</v>
      </c>
      <c r="AK275" s="64">
        <f>IF($H275=Table5[[#Headers],[Industrial Bio waste Furnace]],1,0)</f>
        <v>0</v>
      </c>
      <c r="AL275" s="64">
        <f>IF($H275=Table5[[#Headers],[Industrial Bio waste Cement/Lime Kiln]],1,0)</f>
        <v>0</v>
      </c>
      <c r="AM275" s="64">
        <f>IF($H275=Table5[[#Headers],[Industrial Bio waste Dryer]],1,0)</f>
        <v>0</v>
      </c>
      <c r="AN275" s="64">
        <f>IF($H275=Table5[[#Headers],[Industrial Bio waste Other Kiln]],1,0)</f>
        <v>0</v>
      </c>
      <c r="AO275" s="64">
        <f>IF($H275=Table5[[#Headers],[Industrial Bio waste Oven]],1,0)</f>
        <v>0</v>
      </c>
      <c r="AP275" s="64">
        <f>IF($H275=Table5[[#Headers],[Industrial Non-bio waste Boiler]],1,0)</f>
        <v>0</v>
      </c>
      <c r="AQ275" s="64">
        <f>IF($H275=Table5[[#Headers],[Industrial Non-bio waste CHP]],1,0)</f>
        <v>0</v>
      </c>
      <c r="AR275" s="64">
        <f>IF($H275=Table5[[#Headers],[Industrial Non-bio waste Furnace]],1,0)</f>
        <v>0</v>
      </c>
      <c r="AS275" s="64">
        <f>IF($H275=Table5[[#Headers],[Industrial Non-bio waste Cement/Lime Kiln]],1,0)</f>
        <v>0</v>
      </c>
      <c r="AT275" s="64">
        <f>IF($H275=Table5[[#Headers],[Industrial Non-bio waste Dryer]],1,0)</f>
        <v>0</v>
      </c>
      <c r="AU275" s="64">
        <f>IF($H275=Table5[[#Headers],[Industrial Non-bio waste Other Kiln]],1,0)</f>
        <v>0</v>
      </c>
      <c r="AV275" s="64">
        <f>IF($H275=Table5[[#Headers],[Industrial Non-bio waste Oven]],1,0)</f>
        <v>0</v>
      </c>
      <c r="AW275" s="64">
        <f>IF($H275=Table5[[#Headers],[Industrial Bio fuel Boiler]],1,0)</f>
        <v>0</v>
      </c>
      <c r="AX275" s="64">
        <f>IF($H275=Table5[[#Headers],[Industrial Bio fuel CHP]],1,0)</f>
        <v>0</v>
      </c>
      <c r="AY275" s="64">
        <f>IF($H275=Table5[[#Headers],[Industrial Bio fuel Furnace]],1,0)</f>
        <v>1</v>
      </c>
      <c r="AZ275" s="64">
        <f>IF($H275=Table5[[#Headers],[Industrial Bio fuel Cement/Lime Kiln]],1,0)</f>
        <v>0</v>
      </c>
      <c r="BA275" s="64">
        <f>IF($H275=Table5[[#Headers],[Industrial Bio fuel Dryer]],1,0)</f>
        <v>0</v>
      </c>
      <c r="BB275" s="64">
        <f>IF($H275=Table5[[#Headers],[Industrial Bio fuel Other Kiln]],1,0)</f>
        <v>0</v>
      </c>
      <c r="BC275" s="64">
        <f>IF($H275=Table5[[#Headers],[Industrial Bio fuel Oven]],1,0)</f>
        <v>0</v>
      </c>
      <c r="BD275" s="64">
        <f>IF($H275=Table5[[#Headers],[Industrial Solid Fuels Boiler]],1,0)</f>
        <v>0</v>
      </c>
      <c r="BE275" s="64">
        <f>IF($H275=Table5[[#Headers],[Industrial Solid Fuels CHP]],1,0)</f>
        <v>0</v>
      </c>
      <c r="BF275" s="64">
        <f>IF($H275=Table5[[#Headers],[Industrial Solid Fuels Furnace]],1,0)</f>
        <v>0</v>
      </c>
      <c r="BG275" s="64">
        <f>IF($H275=Table5[[#Headers],[Industrial Solid Fuels Cement/Lime Kiln]],1,0)</f>
        <v>0</v>
      </c>
      <c r="BH275" s="64">
        <f>IF($H275=Table5[[#Headers],[Industrial Solid Fuels Dryer]],1,0)</f>
        <v>0</v>
      </c>
      <c r="BI275" s="64">
        <f>IF($H275=Table5[[#Headers],[Industrial Solid Fuels Other Kiln]],1,0)</f>
        <v>0</v>
      </c>
      <c r="BJ275" s="64">
        <f>IF($H275=Table5[[#Headers],[Industrial Solid Fuels Oven]],1,0)</f>
        <v>0</v>
      </c>
      <c r="BK275" s="64">
        <f>IF($H275=Table5[[#Headers],[Industrial Oil Boiler]],1,0)</f>
        <v>0</v>
      </c>
      <c r="BL275" s="64">
        <f>IF($H275=Table5[[#Headers],[Industrial Oil CHP]],1,0)</f>
        <v>0</v>
      </c>
      <c r="BM275" s="64">
        <f>IF($H275=Table5[[#Headers],[Industrial Oil Furnace]],1,0)</f>
        <v>0</v>
      </c>
      <c r="BN275" s="64">
        <f>IF($H275=Table5[[#Headers],[Industrial Oil Cement/Lime Kiln]],1,0)</f>
        <v>0</v>
      </c>
      <c r="BO275" s="64">
        <f>IF($H275=Table5[[#Headers],[Industrial Oil Dryer]],1,0)</f>
        <v>0</v>
      </c>
      <c r="BP275" s="64">
        <f>IF($H275=Table5[[#Headers],[Industrial Oil Other Kiln]],1,0)</f>
        <v>0</v>
      </c>
      <c r="BQ275" s="64">
        <f>IF($H275=Table5[[#Headers],[Industrial Oil Oven]],1,0)</f>
        <v>0</v>
      </c>
      <c r="BR275" s="64">
        <f>IF($H275=Table5[[#Headers],[Industrial Gas Boiler]],1,0)</f>
        <v>0</v>
      </c>
      <c r="BS275" s="64">
        <f>IF($H275=Table5[[#Headers],[Industrial Gas CHP]],1,0)</f>
        <v>0</v>
      </c>
      <c r="BT275" s="64">
        <f>IF($H275=Table5[[#Headers],[Industrial Gas Furnace]],1,0)</f>
        <v>0</v>
      </c>
      <c r="BU275" s="64">
        <f>IF($H275=Table5[[#Headers],[Industrial Gas Cement/Lime Kiln]],1,0)</f>
        <v>0</v>
      </c>
      <c r="BV275" s="64">
        <f>IF($H275=Table5[[#Headers],[Industrial Gas Dryer]],1,0)</f>
        <v>0</v>
      </c>
      <c r="BW275" s="64">
        <f>IF($H275=Table5[[#Headers],[Industrial Gas Other Kiln]],1,0)</f>
        <v>0</v>
      </c>
      <c r="BX275" s="64">
        <f>IF($H275=Table5[[#Headers],[Industrial Gas Oven]],1,0)</f>
        <v>0</v>
      </c>
      <c r="BZ275" s="39"/>
    </row>
    <row r="276" spans="2:78" x14ac:dyDescent="0.25">
      <c r="B276">
        <v>552</v>
      </c>
      <c r="C276" t="s">
        <v>453</v>
      </c>
      <c r="D276" t="s">
        <v>584</v>
      </c>
      <c r="E276" t="s">
        <v>592</v>
      </c>
      <c r="H276" t="s">
        <v>457</v>
      </c>
      <c r="I276" t="s">
        <v>450</v>
      </c>
      <c r="J276" s="64">
        <v>0</v>
      </c>
      <c r="K276" s="64">
        <v>1</v>
      </c>
      <c r="L276" s="64">
        <v>0</v>
      </c>
      <c r="M276" s="64">
        <v>0</v>
      </c>
      <c r="N276" s="64">
        <v>0</v>
      </c>
      <c r="O276" s="64">
        <v>0</v>
      </c>
      <c r="P276" s="64">
        <v>0</v>
      </c>
      <c r="Q276" s="64">
        <v>0</v>
      </c>
      <c r="R276" s="64">
        <v>0</v>
      </c>
      <c r="S276" s="64">
        <v>0</v>
      </c>
      <c r="T276" s="64">
        <v>0</v>
      </c>
      <c r="U276" s="64">
        <v>0</v>
      </c>
      <c r="V276" s="64">
        <v>0</v>
      </c>
      <c r="W276" s="64">
        <v>0</v>
      </c>
      <c r="X276" s="64">
        <v>0</v>
      </c>
      <c r="Y276" s="64">
        <v>0</v>
      </c>
      <c r="Z276" s="64">
        <v>0</v>
      </c>
      <c r="AA276" s="64">
        <v>0</v>
      </c>
      <c r="AB276" s="64">
        <v>0</v>
      </c>
      <c r="AC276" s="64">
        <v>0</v>
      </c>
      <c r="AD276" s="64">
        <v>0</v>
      </c>
      <c r="AE276" s="64">
        <v>0</v>
      </c>
      <c r="AF276" s="64">
        <v>0</v>
      </c>
      <c r="AG276" s="64">
        <v>0</v>
      </c>
      <c r="AH276" s="64">
        <v>0</v>
      </c>
      <c r="AI276" s="64">
        <f>IF($H276=Table5[[#Headers],[Industrial Bio waste Boiler]],1,0)</f>
        <v>0</v>
      </c>
      <c r="AJ276" s="64">
        <f>IF($H276=Table5[[#Headers],[Industrial Bio waste CHP]],1,0)</f>
        <v>0</v>
      </c>
      <c r="AK276" s="64">
        <f>IF($H276=Table5[[#Headers],[Industrial Bio waste Furnace]],1,0)</f>
        <v>0</v>
      </c>
      <c r="AL276" s="64">
        <f>IF($H276=Table5[[#Headers],[Industrial Bio waste Cement/Lime Kiln]],1,0)</f>
        <v>0</v>
      </c>
      <c r="AM276" s="64">
        <f>IF($H276=Table5[[#Headers],[Industrial Bio waste Dryer]],1,0)</f>
        <v>0</v>
      </c>
      <c r="AN276" s="64">
        <f>IF($H276=Table5[[#Headers],[Industrial Bio waste Other Kiln]],1,0)</f>
        <v>0</v>
      </c>
      <c r="AO276" s="64">
        <f>IF($H276=Table5[[#Headers],[Industrial Bio waste Oven]],1,0)</f>
        <v>0</v>
      </c>
      <c r="AP276" s="64">
        <f>IF($H276=Table5[[#Headers],[Industrial Non-bio waste Boiler]],1,0)</f>
        <v>0</v>
      </c>
      <c r="AQ276" s="64">
        <f>IF($H276=Table5[[#Headers],[Industrial Non-bio waste CHP]],1,0)</f>
        <v>0</v>
      </c>
      <c r="AR276" s="64">
        <f>IF($H276=Table5[[#Headers],[Industrial Non-bio waste Furnace]],1,0)</f>
        <v>0</v>
      </c>
      <c r="AS276" s="64">
        <f>IF($H276=Table5[[#Headers],[Industrial Non-bio waste Cement/Lime Kiln]],1,0)</f>
        <v>0</v>
      </c>
      <c r="AT276" s="64">
        <f>IF($H276=Table5[[#Headers],[Industrial Non-bio waste Dryer]],1,0)</f>
        <v>0</v>
      </c>
      <c r="AU276" s="64">
        <f>IF($H276=Table5[[#Headers],[Industrial Non-bio waste Other Kiln]],1,0)</f>
        <v>0</v>
      </c>
      <c r="AV276" s="64">
        <f>IF($H276=Table5[[#Headers],[Industrial Non-bio waste Oven]],1,0)</f>
        <v>0</v>
      </c>
      <c r="AW276" s="64">
        <f>IF($H276=Table5[[#Headers],[Industrial Bio fuel Boiler]],1,0)</f>
        <v>0</v>
      </c>
      <c r="AX276" s="64">
        <f>IF($H276=Table5[[#Headers],[Industrial Bio fuel CHP]],1,0)</f>
        <v>0</v>
      </c>
      <c r="AY276" s="64">
        <f>IF($H276=Table5[[#Headers],[Industrial Bio fuel Furnace]],1,0)</f>
        <v>0</v>
      </c>
      <c r="AZ276" s="64">
        <f>IF($H276=Table5[[#Headers],[Industrial Bio fuel Cement/Lime Kiln]],1,0)</f>
        <v>1</v>
      </c>
      <c r="BA276" s="64">
        <f>IF($H276=Table5[[#Headers],[Industrial Bio fuel Dryer]],1,0)</f>
        <v>0</v>
      </c>
      <c r="BB276" s="64">
        <f>IF($H276=Table5[[#Headers],[Industrial Bio fuel Other Kiln]],1,0)</f>
        <v>0</v>
      </c>
      <c r="BC276" s="64">
        <f>IF($H276=Table5[[#Headers],[Industrial Bio fuel Oven]],1,0)</f>
        <v>0</v>
      </c>
      <c r="BD276" s="64">
        <f>IF($H276=Table5[[#Headers],[Industrial Solid Fuels Boiler]],1,0)</f>
        <v>0</v>
      </c>
      <c r="BE276" s="64">
        <f>IF($H276=Table5[[#Headers],[Industrial Solid Fuels CHP]],1,0)</f>
        <v>0</v>
      </c>
      <c r="BF276" s="64">
        <f>IF($H276=Table5[[#Headers],[Industrial Solid Fuels Furnace]],1,0)</f>
        <v>0</v>
      </c>
      <c r="BG276" s="64">
        <f>IF($H276=Table5[[#Headers],[Industrial Solid Fuels Cement/Lime Kiln]],1,0)</f>
        <v>0</v>
      </c>
      <c r="BH276" s="64">
        <f>IF($H276=Table5[[#Headers],[Industrial Solid Fuels Dryer]],1,0)</f>
        <v>0</v>
      </c>
      <c r="BI276" s="64">
        <f>IF($H276=Table5[[#Headers],[Industrial Solid Fuels Other Kiln]],1,0)</f>
        <v>0</v>
      </c>
      <c r="BJ276" s="64">
        <f>IF($H276=Table5[[#Headers],[Industrial Solid Fuels Oven]],1,0)</f>
        <v>0</v>
      </c>
      <c r="BK276" s="64">
        <f>IF($H276=Table5[[#Headers],[Industrial Oil Boiler]],1,0)</f>
        <v>0</v>
      </c>
      <c r="BL276" s="64">
        <f>IF($H276=Table5[[#Headers],[Industrial Oil CHP]],1,0)</f>
        <v>0</v>
      </c>
      <c r="BM276" s="64">
        <f>IF($H276=Table5[[#Headers],[Industrial Oil Furnace]],1,0)</f>
        <v>0</v>
      </c>
      <c r="BN276" s="64">
        <f>IF($H276=Table5[[#Headers],[Industrial Oil Cement/Lime Kiln]],1,0)</f>
        <v>0</v>
      </c>
      <c r="BO276" s="64">
        <f>IF($H276=Table5[[#Headers],[Industrial Oil Dryer]],1,0)</f>
        <v>0</v>
      </c>
      <c r="BP276" s="64">
        <f>IF($H276=Table5[[#Headers],[Industrial Oil Other Kiln]],1,0)</f>
        <v>0</v>
      </c>
      <c r="BQ276" s="64">
        <f>IF($H276=Table5[[#Headers],[Industrial Oil Oven]],1,0)</f>
        <v>0</v>
      </c>
      <c r="BR276" s="64">
        <f>IF($H276=Table5[[#Headers],[Industrial Gas Boiler]],1,0)</f>
        <v>0</v>
      </c>
      <c r="BS276" s="64">
        <f>IF($H276=Table5[[#Headers],[Industrial Gas CHP]],1,0)</f>
        <v>0</v>
      </c>
      <c r="BT276" s="64">
        <f>IF($H276=Table5[[#Headers],[Industrial Gas Furnace]],1,0)</f>
        <v>0</v>
      </c>
      <c r="BU276" s="64">
        <f>IF($H276=Table5[[#Headers],[Industrial Gas Cement/Lime Kiln]],1,0)</f>
        <v>0</v>
      </c>
      <c r="BV276" s="64">
        <f>IF($H276=Table5[[#Headers],[Industrial Gas Dryer]],1,0)</f>
        <v>0</v>
      </c>
      <c r="BW276" s="64">
        <f>IF($H276=Table5[[#Headers],[Industrial Gas Other Kiln]],1,0)</f>
        <v>0</v>
      </c>
      <c r="BX276" s="64">
        <f>IF($H276=Table5[[#Headers],[Industrial Gas Oven]],1,0)</f>
        <v>0</v>
      </c>
      <c r="BZ276" s="39"/>
    </row>
    <row r="277" spans="2:78" x14ac:dyDescent="0.25">
      <c r="B277">
        <v>553</v>
      </c>
      <c r="C277" t="s">
        <v>453</v>
      </c>
      <c r="D277" t="s">
        <v>584</v>
      </c>
      <c r="E277" t="s">
        <v>592</v>
      </c>
      <c r="H277" t="s">
        <v>467</v>
      </c>
      <c r="I277" t="s">
        <v>450</v>
      </c>
      <c r="J277" s="64">
        <v>0</v>
      </c>
      <c r="K277" s="64">
        <v>0</v>
      </c>
      <c r="L277" s="64">
        <v>0</v>
      </c>
      <c r="M277" s="64">
        <v>0</v>
      </c>
      <c r="N277" s="64">
        <v>0</v>
      </c>
      <c r="O277" s="64">
        <v>0</v>
      </c>
      <c r="P277" s="64">
        <v>0</v>
      </c>
      <c r="Q277" s="64">
        <v>0</v>
      </c>
      <c r="R277" s="64">
        <v>0</v>
      </c>
      <c r="S277" s="64">
        <v>0</v>
      </c>
      <c r="T277" s="64">
        <v>0</v>
      </c>
      <c r="U277" s="64">
        <v>0</v>
      </c>
      <c r="V277" s="64">
        <v>0</v>
      </c>
      <c r="W277" s="64">
        <v>0</v>
      </c>
      <c r="X277" s="64">
        <v>0</v>
      </c>
      <c r="Y277" s="64">
        <v>1</v>
      </c>
      <c r="Z277" s="64">
        <v>0</v>
      </c>
      <c r="AA277" s="64">
        <v>0</v>
      </c>
      <c r="AB277" s="64">
        <v>0</v>
      </c>
      <c r="AC277" s="64">
        <v>0</v>
      </c>
      <c r="AD277" s="64">
        <v>0</v>
      </c>
      <c r="AE277" s="64">
        <v>0</v>
      </c>
      <c r="AF277" s="64">
        <v>0</v>
      </c>
      <c r="AG277" s="64">
        <v>0</v>
      </c>
      <c r="AH277" s="64">
        <v>0</v>
      </c>
      <c r="AI277" s="64">
        <f>IF($H277=Table5[[#Headers],[Industrial Bio waste Boiler]],1,0)</f>
        <v>0</v>
      </c>
      <c r="AJ277" s="64">
        <f>IF($H277=Table5[[#Headers],[Industrial Bio waste CHP]],1,0)</f>
        <v>0</v>
      </c>
      <c r="AK277" s="64">
        <f>IF($H277=Table5[[#Headers],[Industrial Bio waste Furnace]],1,0)</f>
        <v>0</v>
      </c>
      <c r="AL277" s="64">
        <f>IF($H277=Table5[[#Headers],[Industrial Bio waste Cement/Lime Kiln]],1,0)</f>
        <v>0</v>
      </c>
      <c r="AM277" s="64">
        <f>IF($H277=Table5[[#Headers],[Industrial Bio waste Dryer]],1,0)</f>
        <v>0</v>
      </c>
      <c r="AN277" s="64">
        <f>IF($H277=Table5[[#Headers],[Industrial Bio waste Other Kiln]],1,0)</f>
        <v>0</v>
      </c>
      <c r="AO277" s="64">
        <f>IF($H277=Table5[[#Headers],[Industrial Bio waste Oven]],1,0)</f>
        <v>0</v>
      </c>
      <c r="AP277" s="64">
        <f>IF($H277=Table5[[#Headers],[Industrial Non-bio waste Boiler]],1,0)</f>
        <v>0</v>
      </c>
      <c r="AQ277" s="64">
        <f>IF($H277=Table5[[#Headers],[Industrial Non-bio waste CHP]],1,0)</f>
        <v>0</v>
      </c>
      <c r="AR277" s="64">
        <f>IF($H277=Table5[[#Headers],[Industrial Non-bio waste Furnace]],1,0)</f>
        <v>0</v>
      </c>
      <c r="AS277" s="64">
        <f>IF($H277=Table5[[#Headers],[Industrial Non-bio waste Cement/Lime Kiln]],1,0)</f>
        <v>0</v>
      </c>
      <c r="AT277" s="64">
        <f>IF($H277=Table5[[#Headers],[Industrial Non-bio waste Dryer]],1,0)</f>
        <v>0</v>
      </c>
      <c r="AU277" s="64">
        <f>IF($H277=Table5[[#Headers],[Industrial Non-bio waste Other Kiln]],1,0)</f>
        <v>0</v>
      </c>
      <c r="AV277" s="64">
        <f>IF($H277=Table5[[#Headers],[Industrial Non-bio waste Oven]],1,0)</f>
        <v>0</v>
      </c>
      <c r="AW277" s="64">
        <f>IF($H277=Table5[[#Headers],[Industrial Bio fuel Boiler]],1,0)</f>
        <v>0</v>
      </c>
      <c r="AX277" s="64">
        <f>IF($H277=Table5[[#Headers],[Industrial Bio fuel CHP]],1,0)</f>
        <v>0</v>
      </c>
      <c r="AY277" s="64">
        <f>IF($H277=Table5[[#Headers],[Industrial Bio fuel Furnace]],1,0)</f>
        <v>1</v>
      </c>
      <c r="AZ277" s="64">
        <f>IF($H277=Table5[[#Headers],[Industrial Bio fuel Cement/Lime Kiln]],1,0)</f>
        <v>0</v>
      </c>
      <c r="BA277" s="64">
        <f>IF($H277=Table5[[#Headers],[Industrial Bio fuel Dryer]],1,0)</f>
        <v>0</v>
      </c>
      <c r="BB277" s="64">
        <f>IF($H277=Table5[[#Headers],[Industrial Bio fuel Other Kiln]],1,0)</f>
        <v>0</v>
      </c>
      <c r="BC277" s="64">
        <f>IF($H277=Table5[[#Headers],[Industrial Bio fuel Oven]],1,0)</f>
        <v>0</v>
      </c>
      <c r="BD277" s="64">
        <f>IF($H277=Table5[[#Headers],[Industrial Solid Fuels Boiler]],1,0)</f>
        <v>0</v>
      </c>
      <c r="BE277" s="64">
        <f>IF($H277=Table5[[#Headers],[Industrial Solid Fuels CHP]],1,0)</f>
        <v>0</v>
      </c>
      <c r="BF277" s="64">
        <f>IF($H277=Table5[[#Headers],[Industrial Solid Fuels Furnace]],1,0)</f>
        <v>0</v>
      </c>
      <c r="BG277" s="64">
        <f>IF($H277=Table5[[#Headers],[Industrial Solid Fuels Cement/Lime Kiln]],1,0)</f>
        <v>0</v>
      </c>
      <c r="BH277" s="64">
        <f>IF($H277=Table5[[#Headers],[Industrial Solid Fuels Dryer]],1,0)</f>
        <v>0</v>
      </c>
      <c r="BI277" s="64">
        <f>IF($H277=Table5[[#Headers],[Industrial Solid Fuels Other Kiln]],1,0)</f>
        <v>0</v>
      </c>
      <c r="BJ277" s="64">
        <f>IF($H277=Table5[[#Headers],[Industrial Solid Fuels Oven]],1,0)</f>
        <v>0</v>
      </c>
      <c r="BK277" s="64">
        <f>IF($H277=Table5[[#Headers],[Industrial Oil Boiler]],1,0)</f>
        <v>0</v>
      </c>
      <c r="BL277" s="64">
        <f>IF($H277=Table5[[#Headers],[Industrial Oil CHP]],1,0)</f>
        <v>0</v>
      </c>
      <c r="BM277" s="64">
        <f>IF($H277=Table5[[#Headers],[Industrial Oil Furnace]],1,0)</f>
        <v>0</v>
      </c>
      <c r="BN277" s="64">
        <f>IF($H277=Table5[[#Headers],[Industrial Oil Cement/Lime Kiln]],1,0)</f>
        <v>0</v>
      </c>
      <c r="BO277" s="64">
        <f>IF($H277=Table5[[#Headers],[Industrial Oil Dryer]],1,0)</f>
        <v>0</v>
      </c>
      <c r="BP277" s="64">
        <f>IF($H277=Table5[[#Headers],[Industrial Oil Other Kiln]],1,0)</f>
        <v>0</v>
      </c>
      <c r="BQ277" s="64">
        <f>IF($H277=Table5[[#Headers],[Industrial Oil Oven]],1,0)</f>
        <v>0</v>
      </c>
      <c r="BR277" s="64">
        <f>IF($H277=Table5[[#Headers],[Industrial Gas Boiler]],1,0)</f>
        <v>0</v>
      </c>
      <c r="BS277" s="64">
        <f>IF($H277=Table5[[#Headers],[Industrial Gas CHP]],1,0)</f>
        <v>0</v>
      </c>
      <c r="BT277" s="64">
        <f>IF($H277=Table5[[#Headers],[Industrial Gas Furnace]],1,0)</f>
        <v>0</v>
      </c>
      <c r="BU277" s="64">
        <f>IF($H277=Table5[[#Headers],[Industrial Gas Cement/Lime Kiln]],1,0)</f>
        <v>0</v>
      </c>
      <c r="BV277" s="64">
        <f>IF($H277=Table5[[#Headers],[Industrial Gas Dryer]],1,0)</f>
        <v>0</v>
      </c>
      <c r="BW277" s="64">
        <f>IF($H277=Table5[[#Headers],[Industrial Gas Other Kiln]],1,0)</f>
        <v>0</v>
      </c>
      <c r="BX277" s="64">
        <f>IF($H277=Table5[[#Headers],[Industrial Gas Oven]],1,0)</f>
        <v>0</v>
      </c>
      <c r="BZ277" s="39"/>
    </row>
    <row r="278" spans="2:78" x14ac:dyDescent="0.25">
      <c r="B278">
        <v>554</v>
      </c>
      <c r="C278" t="s">
        <v>453</v>
      </c>
      <c r="D278" t="s">
        <v>584</v>
      </c>
      <c r="E278" t="s">
        <v>592</v>
      </c>
      <c r="H278" t="s">
        <v>465</v>
      </c>
      <c r="I278" t="s">
        <v>450</v>
      </c>
      <c r="J278" s="64">
        <v>0</v>
      </c>
      <c r="K278" s="64">
        <v>0</v>
      </c>
      <c r="L278" s="64">
        <v>0</v>
      </c>
      <c r="M278" s="64">
        <v>0</v>
      </c>
      <c r="N278" s="64">
        <v>0</v>
      </c>
      <c r="O278" s="64">
        <v>0</v>
      </c>
      <c r="P278" s="64">
        <v>0</v>
      </c>
      <c r="Q278" s="64">
        <v>0</v>
      </c>
      <c r="R278" s="64">
        <v>0</v>
      </c>
      <c r="S278" s="64">
        <v>0</v>
      </c>
      <c r="T278" s="64">
        <v>0</v>
      </c>
      <c r="U278" s="64">
        <v>0</v>
      </c>
      <c r="V278" s="64">
        <v>0</v>
      </c>
      <c r="W278" s="64">
        <v>0</v>
      </c>
      <c r="X278" s="64">
        <v>0</v>
      </c>
      <c r="Y278" s="64">
        <v>0</v>
      </c>
      <c r="Z278" s="64">
        <v>0</v>
      </c>
      <c r="AA278" s="64">
        <v>1</v>
      </c>
      <c r="AB278" s="64">
        <v>1</v>
      </c>
      <c r="AC278" s="64">
        <v>0</v>
      </c>
      <c r="AD278" s="64">
        <v>0</v>
      </c>
      <c r="AE278" s="64">
        <v>0</v>
      </c>
      <c r="AF278" s="64">
        <v>0</v>
      </c>
      <c r="AG278" s="64">
        <v>0</v>
      </c>
      <c r="AH278" s="64">
        <v>0</v>
      </c>
      <c r="AI278" s="64">
        <f>IF($H278=Table5[[#Headers],[Industrial Bio waste Boiler]],1,0)</f>
        <v>0</v>
      </c>
      <c r="AJ278" s="64">
        <f>IF($H278=Table5[[#Headers],[Industrial Bio waste CHP]],1,0)</f>
        <v>0</v>
      </c>
      <c r="AK278" s="64">
        <f>IF($H278=Table5[[#Headers],[Industrial Bio waste Furnace]],1,0)</f>
        <v>0</v>
      </c>
      <c r="AL278" s="64">
        <f>IF($H278=Table5[[#Headers],[Industrial Bio waste Cement/Lime Kiln]],1,0)</f>
        <v>0</v>
      </c>
      <c r="AM278" s="64">
        <f>IF($H278=Table5[[#Headers],[Industrial Bio waste Dryer]],1,0)</f>
        <v>0</v>
      </c>
      <c r="AN278" s="64">
        <f>IF($H278=Table5[[#Headers],[Industrial Bio waste Other Kiln]],1,0)</f>
        <v>0</v>
      </c>
      <c r="AO278" s="64">
        <f>IF($H278=Table5[[#Headers],[Industrial Bio waste Oven]],1,0)</f>
        <v>0</v>
      </c>
      <c r="AP278" s="64">
        <f>IF($H278=Table5[[#Headers],[Industrial Non-bio waste Boiler]],1,0)</f>
        <v>0</v>
      </c>
      <c r="AQ278" s="64">
        <f>IF($H278=Table5[[#Headers],[Industrial Non-bio waste CHP]],1,0)</f>
        <v>0</v>
      </c>
      <c r="AR278" s="64">
        <f>IF($H278=Table5[[#Headers],[Industrial Non-bio waste Furnace]],1,0)</f>
        <v>0</v>
      </c>
      <c r="AS278" s="64">
        <f>IF($H278=Table5[[#Headers],[Industrial Non-bio waste Cement/Lime Kiln]],1,0)</f>
        <v>0</v>
      </c>
      <c r="AT278" s="64">
        <f>IF($H278=Table5[[#Headers],[Industrial Non-bio waste Dryer]],1,0)</f>
        <v>0</v>
      </c>
      <c r="AU278" s="64">
        <f>IF($H278=Table5[[#Headers],[Industrial Non-bio waste Other Kiln]],1,0)</f>
        <v>0</v>
      </c>
      <c r="AV278" s="64">
        <f>IF($H278=Table5[[#Headers],[Industrial Non-bio waste Oven]],1,0)</f>
        <v>0</v>
      </c>
      <c r="AW278" s="64">
        <f>IF($H278=Table5[[#Headers],[Industrial Bio fuel Boiler]],1,0)</f>
        <v>0</v>
      </c>
      <c r="AX278" s="64">
        <f>IF($H278=Table5[[#Headers],[Industrial Bio fuel CHP]],1,0)</f>
        <v>0</v>
      </c>
      <c r="AY278" s="64">
        <f>IF($H278=Table5[[#Headers],[Industrial Bio fuel Furnace]],1,0)</f>
        <v>0</v>
      </c>
      <c r="AZ278" s="64">
        <f>IF($H278=Table5[[#Headers],[Industrial Bio fuel Cement/Lime Kiln]],1,0)</f>
        <v>0</v>
      </c>
      <c r="BA278" s="64">
        <f>IF($H278=Table5[[#Headers],[Industrial Bio fuel Dryer]],1,0)</f>
        <v>1</v>
      </c>
      <c r="BB278" s="64">
        <f>IF($H278=Table5[[#Headers],[Industrial Bio fuel Other Kiln]],1,0)</f>
        <v>0</v>
      </c>
      <c r="BC278" s="64">
        <f>IF($H278=Table5[[#Headers],[Industrial Bio fuel Oven]],1,0)</f>
        <v>0</v>
      </c>
      <c r="BD278" s="64">
        <f>IF($H278=Table5[[#Headers],[Industrial Solid Fuels Boiler]],1,0)</f>
        <v>0</v>
      </c>
      <c r="BE278" s="64">
        <f>IF($H278=Table5[[#Headers],[Industrial Solid Fuels CHP]],1,0)</f>
        <v>0</v>
      </c>
      <c r="BF278" s="64">
        <f>IF($H278=Table5[[#Headers],[Industrial Solid Fuels Furnace]],1,0)</f>
        <v>0</v>
      </c>
      <c r="BG278" s="64">
        <f>IF($H278=Table5[[#Headers],[Industrial Solid Fuels Cement/Lime Kiln]],1,0)</f>
        <v>0</v>
      </c>
      <c r="BH278" s="64">
        <f>IF($H278=Table5[[#Headers],[Industrial Solid Fuels Dryer]],1,0)</f>
        <v>0</v>
      </c>
      <c r="BI278" s="64">
        <f>IF($H278=Table5[[#Headers],[Industrial Solid Fuels Other Kiln]],1,0)</f>
        <v>0</v>
      </c>
      <c r="BJ278" s="64">
        <f>IF($H278=Table5[[#Headers],[Industrial Solid Fuels Oven]],1,0)</f>
        <v>0</v>
      </c>
      <c r="BK278" s="64">
        <f>IF($H278=Table5[[#Headers],[Industrial Oil Boiler]],1,0)</f>
        <v>0</v>
      </c>
      <c r="BL278" s="64">
        <f>IF($H278=Table5[[#Headers],[Industrial Oil CHP]],1,0)</f>
        <v>0</v>
      </c>
      <c r="BM278" s="64">
        <f>IF($H278=Table5[[#Headers],[Industrial Oil Furnace]],1,0)</f>
        <v>0</v>
      </c>
      <c r="BN278" s="64">
        <f>IF($H278=Table5[[#Headers],[Industrial Oil Cement/Lime Kiln]],1,0)</f>
        <v>0</v>
      </c>
      <c r="BO278" s="64">
        <f>IF($H278=Table5[[#Headers],[Industrial Oil Dryer]],1,0)</f>
        <v>0</v>
      </c>
      <c r="BP278" s="64">
        <f>IF($H278=Table5[[#Headers],[Industrial Oil Other Kiln]],1,0)</f>
        <v>0</v>
      </c>
      <c r="BQ278" s="64">
        <f>IF($H278=Table5[[#Headers],[Industrial Oil Oven]],1,0)</f>
        <v>0</v>
      </c>
      <c r="BR278" s="64">
        <f>IF($H278=Table5[[#Headers],[Industrial Gas Boiler]],1,0)</f>
        <v>0</v>
      </c>
      <c r="BS278" s="64">
        <f>IF($H278=Table5[[#Headers],[Industrial Gas CHP]],1,0)</f>
        <v>0</v>
      </c>
      <c r="BT278" s="64">
        <f>IF($H278=Table5[[#Headers],[Industrial Gas Furnace]],1,0)</f>
        <v>0</v>
      </c>
      <c r="BU278" s="64">
        <f>IF($H278=Table5[[#Headers],[Industrial Gas Cement/Lime Kiln]],1,0)</f>
        <v>0</v>
      </c>
      <c r="BV278" s="64">
        <f>IF($H278=Table5[[#Headers],[Industrial Gas Dryer]],1,0)</f>
        <v>0</v>
      </c>
      <c r="BW278" s="64">
        <f>IF($H278=Table5[[#Headers],[Industrial Gas Other Kiln]],1,0)</f>
        <v>0</v>
      </c>
      <c r="BX278" s="64">
        <f>IF($H278=Table5[[#Headers],[Industrial Gas Oven]],1,0)</f>
        <v>0</v>
      </c>
      <c r="BZ278" s="39"/>
    </row>
    <row r="279" spans="2:78" x14ac:dyDescent="0.25">
      <c r="B279">
        <v>555</v>
      </c>
      <c r="C279" t="s">
        <v>453</v>
      </c>
      <c r="D279" t="s">
        <v>585</v>
      </c>
      <c r="E279" t="s">
        <v>592</v>
      </c>
      <c r="H279" t="s">
        <v>449</v>
      </c>
      <c r="I279" t="s">
        <v>450</v>
      </c>
      <c r="J279" s="64">
        <v>0</v>
      </c>
      <c r="K279" s="64">
        <v>0</v>
      </c>
      <c r="L279" s="64">
        <v>0</v>
      </c>
      <c r="M279" s="64">
        <v>0</v>
      </c>
      <c r="N279" s="64">
        <v>0</v>
      </c>
      <c r="O279" s="64">
        <v>1</v>
      </c>
      <c r="P279" s="64">
        <v>1</v>
      </c>
      <c r="Q279" s="64">
        <v>1</v>
      </c>
      <c r="R279" s="64">
        <v>0</v>
      </c>
      <c r="S279" s="64">
        <v>0.125</v>
      </c>
      <c r="T279" s="64">
        <v>0</v>
      </c>
      <c r="U279" s="64">
        <v>0</v>
      </c>
      <c r="V279" s="64">
        <v>0</v>
      </c>
      <c r="W279" s="64">
        <v>0</v>
      </c>
      <c r="X279" s="64">
        <v>0</v>
      </c>
      <c r="Y279" s="64">
        <v>0</v>
      </c>
      <c r="Z279" s="64">
        <v>0</v>
      </c>
      <c r="AA279" s="64">
        <v>0</v>
      </c>
      <c r="AB279" s="64">
        <v>0</v>
      </c>
      <c r="AC279" s="64">
        <v>0</v>
      </c>
      <c r="AD279" s="64">
        <v>0</v>
      </c>
      <c r="AE279" s="64">
        <v>0</v>
      </c>
      <c r="AF279" s="64">
        <v>0</v>
      </c>
      <c r="AG279" s="64">
        <v>0</v>
      </c>
      <c r="AH279" s="64">
        <v>0</v>
      </c>
      <c r="AI279" s="64">
        <f>IF($H279=Table5[[#Headers],[Industrial Bio waste Boiler]],1,0)</f>
        <v>0</v>
      </c>
      <c r="AJ279" s="64">
        <f>IF($H279=Table5[[#Headers],[Industrial Bio waste CHP]],1,0)</f>
        <v>0</v>
      </c>
      <c r="AK279" s="64">
        <f>IF($H279=Table5[[#Headers],[Industrial Bio waste Furnace]],1,0)</f>
        <v>0</v>
      </c>
      <c r="AL279" s="64">
        <f>IF($H279=Table5[[#Headers],[Industrial Bio waste Cement/Lime Kiln]],1,0)</f>
        <v>0</v>
      </c>
      <c r="AM279" s="64">
        <f>IF($H279=Table5[[#Headers],[Industrial Bio waste Dryer]],1,0)</f>
        <v>0</v>
      </c>
      <c r="AN279" s="64">
        <f>IF($H279=Table5[[#Headers],[Industrial Bio waste Other Kiln]],1,0)</f>
        <v>0</v>
      </c>
      <c r="AO279" s="64">
        <f>IF($H279=Table5[[#Headers],[Industrial Bio waste Oven]],1,0)</f>
        <v>0</v>
      </c>
      <c r="AP279" s="64">
        <f>IF($H279=Table5[[#Headers],[Industrial Non-bio waste Boiler]],1,0)</f>
        <v>0</v>
      </c>
      <c r="AQ279" s="64">
        <f>IF($H279=Table5[[#Headers],[Industrial Non-bio waste CHP]],1,0)</f>
        <v>0</v>
      </c>
      <c r="AR279" s="64">
        <f>IF($H279=Table5[[#Headers],[Industrial Non-bio waste Furnace]],1,0)</f>
        <v>0</v>
      </c>
      <c r="AS279" s="64">
        <f>IF($H279=Table5[[#Headers],[Industrial Non-bio waste Cement/Lime Kiln]],1,0)</f>
        <v>0</v>
      </c>
      <c r="AT279" s="64">
        <f>IF($H279=Table5[[#Headers],[Industrial Non-bio waste Dryer]],1,0)</f>
        <v>0</v>
      </c>
      <c r="AU279" s="64">
        <f>IF($H279=Table5[[#Headers],[Industrial Non-bio waste Other Kiln]],1,0)</f>
        <v>0</v>
      </c>
      <c r="AV279" s="64">
        <f>IF($H279=Table5[[#Headers],[Industrial Non-bio waste Oven]],1,0)</f>
        <v>0</v>
      </c>
      <c r="AW279" s="64">
        <f>IF($H279=Table5[[#Headers],[Industrial Bio fuel Boiler]],1,0)</f>
        <v>1</v>
      </c>
      <c r="AX279" s="64">
        <f>IF($H279=Table5[[#Headers],[Industrial Bio fuel CHP]],1,0)</f>
        <v>0</v>
      </c>
      <c r="AY279" s="64">
        <f>IF($H279=Table5[[#Headers],[Industrial Bio fuel Furnace]],1,0)</f>
        <v>0</v>
      </c>
      <c r="AZ279" s="64">
        <f>IF($H279=Table5[[#Headers],[Industrial Bio fuel Cement/Lime Kiln]],1,0)</f>
        <v>0</v>
      </c>
      <c r="BA279" s="64">
        <f>IF($H279=Table5[[#Headers],[Industrial Bio fuel Dryer]],1,0)</f>
        <v>0</v>
      </c>
      <c r="BB279" s="64">
        <f>IF($H279=Table5[[#Headers],[Industrial Bio fuel Other Kiln]],1,0)</f>
        <v>0</v>
      </c>
      <c r="BC279" s="64">
        <f>IF($H279=Table5[[#Headers],[Industrial Bio fuel Oven]],1,0)</f>
        <v>0</v>
      </c>
      <c r="BD279" s="64">
        <f>IF($H279=Table5[[#Headers],[Industrial Solid Fuels Boiler]],1,0)</f>
        <v>0</v>
      </c>
      <c r="BE279" s="64">
        <f>IF($H279=Table5[[#Headers],[Industrial Solid Fuels CHP]],1,0)</f>
        <v>0</v>
      </c>
      <c r="BF279" s="64">
        <f>IF($H279=Table5[[#Headers],[Industrial Solid Fuels Furnace]],1,0)</f>
        <v>0</v>
      </c>
      <c r="BG279" s="64">
        <f>IF($H279=Table5[[#Headers],[Industrial Solid Fuels Cement/Lime Kiln]],1,0)</f>
        <v>0</v>
      </c>
      <c r="BH279" s="64">
        <f>IF($H279=Table5[[#Headers],[Industrial Solid Fuels Dryer]],1,0)</f>
        <v>0</v>
      </c>
      <c r="BI279" s="64">
        <f>IF($H279=Table5[[#Headers],[Industrial Solid Fuels Other Kiln]],1,0)</f>
        <v>0</v>
      </c>
      <c r="BJ279" s="64">
        <f>IF($H279=Table5[[#Headers],[Industrial Solid Fuels Oven]],1,0)</f>
        <v>0</v>
      </c>
      <c r="BK279" s="64">
        <f>IF($H279=Table5[[#Headers],[Industrial Oil Boiler]],1,0)</f>
        <v>0</v>
      </c>
      <c r="BL279" s="64">
        <f>IF($H279=Table5[[#Headers],[Industrial Oil CHP]],1,0)</f>
        <v>0</v>
      </c>
      <c r="BM279" s="64">
        <f>IF($H279=Table5[[#Headers],[Industrial Oil Furnace]],1,0)</f>
        <v>0</v>
      </c>
      <c r="BN279" s="64">
        <f>IF($H279=Table5[[#Headers],[Industrial Oil Cement/Lime Kiln]],1,0)</f>
        <v>0</v>
      </c>
      <c r="BO279" s="64">
        <f>IF($H279=Table5[[#Headers],[Industrial Oil Dryer]],1,0)</f>
        <v>0</v>
      </c>
      <c r="BP279" s="64">
        <f>IF($H279=Table5[[#Headers],[Industrial Oil Other Kiln]],1,0)</f>
        <v>0</v>
      </c>
      <c r="BQ279" s="64">
        <f>IF($H279=Table5[[#Headers],[Industrial Oil Oven]],1,0)</f>
        <v>0</v>
      </c>
      <c r="BR279" s="64">
        <f>IF($H279=Table5[[#Headers],[Industrial Gas Boiler]],1,0)</f>
        <v>0</v>
      </c>
      <c r="BS279" s="64">
        <f>IF($H279=Table5[[#Headers],[Industrial Gas CHP]],1,0)</f>
        <v>0</v>
      </c>
      <c r="BT279" s="64">
        <f>IF($H279=Table5[[#Headers],[Industrial Gas Furnace]],1,0)</f>
        <v>0</v>
      </c>
      <c r="BU279" s="64">
        <f>IF($H279=Table5[[#Headers],[Industrial Gas Cement/Lime Kiln]],1,0)</f>
        <v>0</v>
      </c>
      <c r="BV279" s="64">
        <f>IF($H279=Table5[[#Headers],[Industrial Gas Dryer]],1,0)</f>
        <v>0</v>
      </c>
      <c r="BW279" s="64">
        <f>IF($H279=Table5[[#Headers],[Industrial Gas Other Kiln]],1,0)</f>
        <v>0</v>
      </c>
      <c r="BX279" s="64">
        <f>IF($H279=Table5[[#Headers],[Industrial Gas Oven]],1,0)</f>
        <v>0</v>
      </c>
      <c r="BZ279" s="39"/>
    </row>
    <row r="280" spans="2:78" x14ac:dyDescent="0.25">
      <c r="B280">
        <v>556</v>
      </c>
      <c r="C280" t="s">
        <v>453</v>
      </c>
      <c r="D280" t="s">
        <v>585</v>
      </c>
      <c r="E280" t="s">
        <v>592</v>
      </c>
      <c r="H280" t="s">
        <v>461</v>
      </c>
      <c r="I280" t="s">
        <v>450</v>
      </c>
      <c r="J280" s="64">
        <v>0</v>
      </c>
      <c r="K280" s="64">
        <v>0</v>
      </c>
      <c r="L280" s="64">
        <v>0</v>
      </c>
      <c r="M280" s="64">
        <v>0</v>
      </c>
      <c r="N280" s="64">
        <v>0</v>
      </c>
      <c r="O280" s="64">
        <v>0</v>
      </c>
      <c r="P280" s="64">
        <v>0</v>
      </c>
      <c r="Q280" s="64">
        <v>0</v>
      </c>
      <c r="R280" s="64">
        <v>0</v>
      </c>
      <c r="S280" s="64">
        <v>0</v>
      </c>
      <c r="T280" s="64">
        <v>1</v>
      </c>
      <c r="U280" s="64">
        <v>1</v>
      </c>
      <c r="V280" s="64">
        <v>1</v>
      </c>
      <c r="W280" s="64">
        <v>0</v>
      </c>
      <c r="X280" s="64">
        <v>0</v>
      </c>
      <c r="Y280" s="64">
        <v>0</v>
      </c>
      <c r="Z280" s="64">
        <v>0</v>
      </c>
      <c r="AA280" s="64">
        <v>0</v>
      </c>
      <c r="AB280" s="64">
        <v>0</v>
      </c>
      <c r="AC280" s="64">
        <v>0</v>
      </c>
      <c r="AD280" s="64">
        <v>0</v>
      </c>
      <c r="AE280" s="64">
        <v>0</v>
      </c>
      <c r="AF280" s="64">
        <v>0</v>
      </c>
      <c r="AG280" s="64">
        <v>0</v>
      </c>
      <c r="AH280" s="64">
        <v>0</v>
      </c>
      <c r="AI280" s="64">
        <f>IF($H280=Table5[[#Headers],[Industrial Bio waste Boiler]],1,0)</f>
        <v>0</v>
      </c>
      <c r="AJ280" s="64">
        <f>IF($H280=Table5[[#Headers],[Industrial Bio waste CHP]],1,0)</f>
        <v>0</v>
      </c>
      <c r="AK280" s="64">
        <f>IF($H280=Table5[[#Headers],[Industrial Bio waste Furnace]],1,0)</f>
        <v>0</v>
      </c>
      <c r="AL280" s="64">
        <f>IF($H280=Table5[[#Headers],[Industrial Bio waste Cement/Lime Kiln]],1,0)</f>
        <v>0</v>
      </c>
      <c r="AM280" s="64">
        <f>IF($H280=Table5[[#Headers],[Industrial Bio waste Dryer]],1,0)</f>
        <v>0</v>
      </c>
      <c r="AN280" s="64">
        <f>IF($H280=Table5[[#Headers],[Industrial Bio waste Other Kiln]],1,0)</f>
        <v>0</v>
      </c>
      <c r="AO280" s="64">
        <f>IF($H280=Table5[[#Headers],[Industrial Bio waste Oven]],1,0)</f>
        <v>0</v>
      </c>
      <c r="AP280" s="64">
        <f>IF($H280=Table5[[#Headers],[Industrial Non-bio waste Boiler]],1,0)</f>
        <v>0</v>
      </c>
      <c r="AQ280" s="64">
        <f>IF($H280=Table5[[#Headers],[Industrial Non-bio waste CHP]],1,0)</f>
        <v>0</v>
      </c>
      <c r="AR280" s="64">
        <f>IF($H280=Table5[[#Headers],[Industrial Non-bio waste Furnace]],1,0)</f>
        <v>0</v>
      </c>
      <c r="AS280" s="64">
        <f>IF($H280=Table5[[#Headers],[Industrial Non-bio waste Cement/Lime Kiln]],1,0)</f>
        <v>0</v>
      </c>
      <c r="AT280" s="64">
        <f>IF($H280=Table5[[#Headers],[Industrial Non-bio waste Dryer]],1,0)</f>
        <v>0</v>
      </c>
      <c r="AU280" s="64">
        <f>IF($H280=Table5[[#Headers],[Industrial Non-bio waste Other Kiln]],1,0)</f>
        <v>0</v>
      </c>
      <c r="AV280" s="64">
        <f>IF($H280=Table5[[#Headers],[Industrial Non-bio waste Oven]],1,0)</f>
        <v>0</v>
      </c>
      <c r="AW280" s="64">
        <f>IF($H280=Table5[[#Headers],[Industrial Bio fuel Boiler]],1,0)</f>
        <v>0</v>
      </c>
      <c r="AX280" s="64">
        <f>IF($H280=Table5[[#Headers],[Industrial Bio fuel CHP]],1,0)</f>
        <v>1</v>
      </c>
      <c r="AY280" s="64">
        <f>IF($H280=Table5[[#Headers],[Industrial Bio fuel Furnace]],1,0)</f>
        <v>0</v>
      </c>
      <c r="AZ280" s="64">
        <f>IF($H280=Table5[[#Headers],[Industrial Bio fuel Cement/Lime Kiln]],1,0)</f>
        <v>0</v>
      </c>
      <c r="BA280" s="64">
        <f>IF($H280=Table5[[#Headers],[Industrial Bio fuel Dryer]],1,0)</f>
        <v>0</v>
      </c>
      <c r="BB280" s="64">
        <f>IF($H280=Table5[[#Headers],[Industrial Bio fuel Other Kiln]],1,0)</f>
        <v>0</v>
      </c>
      <c r="BC280" s="64">
        <f>IF($H280=Table5[[#Headers],[Industrial Bio fuel Oven]],1,0)</f>
        <v>0</v>
      </c>
      <c r="BD280" s="64">
        <f>IF($H280=Table5[[#Headers],[Industrial Solid Fuels Boiler]],1,0)</f>
        <v>0</v>
      </c>
      <c r="BE280" s="64">
        <f>IF($H280=Table5[[#Headers],[Industrial Solid Fuels CHP]],1,0)</f>
        <v>0</v>
      </c>
      <c r="BF280" s="64">
        <f>IF($H280=Table5[[#Headers],[Industrial Solid Fuels Furnace]],1,0)</f>
        <v>0</v>
      </c>
      <c r="BG280" s="64">
        <f>IF($H280=Table5[[#Headers],[Industrial Solid Fuels Cement/Lime Kiln]],1,0)</f>
        <v>0</v>
      </c>
      <c r="BH280" s="64">
        <f>IF($H280=Table5[[#Headers],[Industrial Solid Fuels Dryer]],1,0)</f>
        <v>0</v>
      </c>
      <c r="BI280" s="64">
        <f>IF($H280=Table5[[#Headers],[Industrial Solid Fuels Other Kiln]],1,0)</f>
        <v>0</v>
      </c>
      <c r="BJ280" s="64">
        <f>IF($H280=Table5[[#Headers],[Industrial Solid Fuels Oven]],1,0)</f>
        <v>0</v>
      </c>
      <c r="BK280" s="64">
        <f>IF($H280=Table5[[#Headers],[Industrial Oil Boiler]],1,0)</f>
        <v>0</v>
      </c>
      <c r="BL280" s="64">
        <f>IF($H280=Table5[[#Headers],[Industrial Oil CHP]],1,0)</f>
        <v>0</v>
      </c>
      <c r="BM280" s="64">
        <f>IF($H280=Table5[[#Headers],[Industrial Oil Furnace]],1,0)</f>
        <v>0</v>
      </c>
      <c r="BN280" s="64">
        <f>IF($H280=Table5[[#Headers],[Industrial Oil Cement/Lime Kiln]],1,0)</f>
        <v>0</v>
      </c>
      <c r="BO280" s="64">
        <f>IF($H280=Table5[[#Headers],[Industrial Oil Dryer]],1,0)</f>
        <v>0</v>
      </c>
      <c r="BP280" s="64">
        <f>IF($H280=Table5[[#Headers],[Industrial Oil Other Kiln]],1,0)</f>
        <v>0</v>
      </c>
      <c r="BQ280" s="64">
        <f>IF($H280=Table5[[#Headers],[Industrial Oil Oven]],1,0)</f>
        <v>0</v>
      </c>
      <c r="BR280" s="64">
        <f>IF($H280=Table5[[#Headers],[Industrial Gas Boiler]],1,0)</f>
        <v>0</v>
      </c>
      <c r="BS280" s="64">
        <f>IF($H280=Table5[[#Headers],[Industrial Gas CHP]],1,0)</f>
        <v>0</v>
      </c>
      <c r="BT280" s="64">
        <f>IF($H280=Table5[[#Headers],[Industrial Gas Furnace]],1,0)</f>
        <v>0</v>
      </c>
      <c r="BU280" s="64">
        <f>IF($H280=Table5[[#Headers],[Industrial Gas Cement/Lime Kiln]],1,0)</f>
        <v>0</v>
      </c>
      <c r="BV280" s="64">
        <f>IF($H280=Table5[[#Headers],[Industrial Gas Dryer]],1,0)</f>
        <v>0</v>
      </c>
      <c r="BW280" s="64">
        <f>IF($H280=Table5[[#Headers],[Industrial Gas Other Kiln]],1,0)</f>
        <v>0</v>
      </c>
      <c r="BX280" s="64">
        <f>IF($H280=Table5[[#Headers],[Industrial Gas Oven]],1,0)</f>
        <v>0</v>
      </c>
      <c r="BZ280" s="39"/>
    </row>
    <row r="281" spans="2:78" x14ac:dyDescent="0.25">
      <c r="B281">
        <v>557</v>
      </c>
      <c r="C281" t="s">
        <v>453</v>
      </c>
      <c r="D281" t="s">
        <v>585</v>
      </c>
      <c r="E281" t="s">
        <v>592</v>
      </c>
      <c r="H281" t="s">
        <v>467</v>
      </c>
      <c r="I281" t="s">
        <v>450</v>
      </c>
      <c r="J281" s="64">
        <v>0</v>
      </c>
      <c r="K281" s="64">
        <v>0</v>
      </c>
      <c r="L281" s="64">
        <v>0</v>
      </c>
      <c r="M281" s="64">
        <v>0</v>
      </c>
      <c r="N281" s="64">
        <v>0</v>
      </c>
      <c r="O281" s="64">
        <v>0</v>
      </c>
      <c r="P281" s="64">
        <v>0</v>
      </c>
      <c r="Q281" s="64">
        <v>0</v>
      </c>
      <c r="R281" s="64">
        <v>0</v>
      </c>
      <c r="S281" s="64">
        <v>0</v>
      </c>
      <c r="T281" s="64">
        <v>0</v>
      </c>
      <c r="U281" s="64">
        <v>0</v>
      </c>
      <c r="V281" s="64">
        <v>0</v>
      </c>
      <c r="W281" s="64">
        <v>0</v>
      </c>
      <c r="X281" s="64">
        <v>0</v>
      </c>
      <c r="Y281" s="64">
        <v>1</v>
      </c>
      <c r="Z281" s="64">
        <v>0</v>
      </c>
      <c r="AA281" s="64">
        <v>0</v>
      </c>
      <c r="AB281" s="64">
        <v>0</v>
      </c>
      <c r="AC281" s="64">
        <v>0</v>
      </c>
      <c r="AD281" s="64">
        <v>0</v>
      </c>
      <c r="AE281" s="64">
        <v>0</v>
      </c>
      <c r="AF281" s="64">
        <v>0</v>
      </c>
      <c r="AG281" s="64">
        <v>0</v>
      </c>
      <c r="AH281" s="64">
        <v>0</v>
      </c>
      <c r="AI281" s="64">
        <f>IF($H281=Table5[[#Headers],[Industrial Bio waste Boiler]],1,0)</f>
        <v>0</v>
      </c>
      <c r="AJ281" s="64">
        <f>IF($H281=Table5[[#Headers],[Industrial Bio waste CHP]],1,0)</f>
        <v>0</v>
      </c>
      <c r="AK281" s="64">
        <f>IF($H281=Table5[[#Headers],[Industrial Bio waste Furnace]],1,0)</f>
        <v>0</v>
      </c>
      <c r="AL281" s="64">
        <f>IF($H281=Table5[[#Headers],[Industrial Bio waste Cement/Lime Kiln]],1,0)</f>
        <v>0</v>
      </c>
      <c r="AM281" s="64">
        <f>IF($H281=Table5[[#Headers],[Industrial Bio waste Dryer]],1,0)</f>
        <v>0</v>
      </c>
      <c r="AN281" s="64">
        <f>IF($H281=Table5[[#Headers],[Industrial Bio waste Other Kiln]],1,0)</f>
        <v>0</v>
      </c>
      <c r="AO281" s="64">
        <f>IF($H281=Table5[[#Headers],[Industrial Bio waste Oven]],1,0)</f>
        <v>0</v>
      </c>
      <c r="AP281" s="64">
        <f>IF($H281=Table5[[#Headers],[Industrial Non-bio waste Boiler]],1,0)</f>
        <v>0</v>
      </c>
      <c r="AQ281" s="64">
        <f>IF($H281=Table5[[#Headers],[Industrial Non-bio waste CHP]],1,0)</f>
        <v>0</v>
      </c>
      <c r="AR281" s="64">
        <f>IF($H281=Table5[[#Headers],[Industrial Non-bio waste Furnace]],1,0)</f>
        <v>0</v>
      </c>
      <c r="AS281" s="64">
        <f>IF($H281=Table5[[#Headers],[Industrial Non-bio waste Cement/Lime Kiln]],1,0)</f>
        <v>0</v>
      </c>
      <c r="AT281" s="64">
        <f>IF($H281=Table5[[#Headers],[Industrial Non-bio waste Dryer]],1,0)</f>
        <v>0</v>
      </c>
      <c r="AU281" s="64">
        <f>IF($H281=Table5[[#Headers],[Industrial Non-bio waste Other Kiln]],1,0)</f>
        <v>0</v>
      </c>
      <c r="AV281" s="64">
        <f>IF($H281=Table5[[#Headers],[Industrial Non-bio waste Oven]],1,0)</f>
        <v>0</v>
      </c>
      <c r="AW281" s="64">
        <f>IF($H281=Table5[[#Headers],[Industrial Bio fuel Boiler]],1,0)</f>
        <v>0</v>
      </c>
      <c r="AX281" s="64">
        <f>IF($H281=Table5[[#Headers],[Industrial Bio fuel CHP]],1,0)</f>
        <v>0</v>
      </c>
      <c r="AY281" s="64">
        <f>IF($H281=Table5[[#Headers],[Industrial Bio fuel Furnace]],1,0)</f>
        <v>1</v>
      </c>
      <c r="AZ281" s="64">
        <f>IF($H281=Table5[[#Headers],[Industrial Bio fuel Cement/Lime Kiln]],1,0)</f>
        <v>0</v>
      </c>
      <c r="BA281" s="64">
        <f>IF($H281=Table5[[#Headers],[Industrial Bio fuel Dryer]],1,0)</f>
        <v>0</v>
      </c>
      <c r="BB281" s="64">
        <f>IF($H281=Table5[[#Headers],[Industrial Bio fuel Other Kiln]],1,0)</f>
        <v>0</v>
      </c>
      <c r="BC281" s="64">
        <f>IF($H281=Table5[[#Headers],[Industrial Bio fuel Oven]],1,0)</f>
        <v>0</v>
      </c>
      <c r="BD281" s="64">
        <f>IF($H281=Table5[[#Headers],[Industrial Solid Fuels Boiler]],1,0)</f>
        <v>0</v>
      </c>
      <c r="BE281" s="64">
        <f>IF($H281=Table5[[#Headers],[Industrial Solid Fuels CHP]],1,0)</f>
        <v>0</v>
      </c>
      <c r="BF281" s="64">
        <f>IF($H281=Table5[[#Headers],[Industrial Solid Fuels Furnace]],1,0)</f>
        <v>0</v>
      </c>
      <c r="BG281" s="64">
        <f>IF($H281=Table5[[#Headers],[Industrial Solid Fuels Cement/Lime Kiln]],1,0)</f>
        <v>0</v>
      </c>
      <c r="BH281" s="64">
        <f>IF($H281=Table5[[#Headers],[Industrial Solid Fuels Dryer]],1,0)</f>
        <v>0</v>
      </c>
      <c r="BI281" s="64">
        <f>IF($H281=Table5[[#Headers],[Industrial Solid Fuels Other Kiln]],1,0)</f>
        <v>0</v>
      </c>
      <c r="BJ281" s="64">
        <f>IF($H281=Table5[[#Headers],[Industrial Solid Fuels Oven]],1,0)</f>
        <v>0</v>
      </c>
      <c r="BK281" s="64">
        <f>IF($H281=Table5[[#Headers],[Industrial Oil Boiler]],1,0)</f>
        <v>0</v>
      </c>
      <c r="BL281" s="64">
        <f>IF($H281=Table5[[#Headers],[Industrial Oil CHP]],1,0)</f>
        <v>0</v>
      </c>
      <c r="BM281" s="64">
        <f>IF($H281=Table5[[#Headers],[Industrial Oil Furnace]],1,0)</f>
        <v>0</v>
      </c>
      <c r="BN281" s="64">
        <f>IF($H281=Table5[[#Headers],[Industrial Oil Cement/Lime Kiln]],1,0)</f>
        <v>0</v>
      </c>
      <c r="BO281" s="64">
        <f>IF($H281=Table5[[#Headers],[Industrial Oil Dryer]],1,0)</f>
        <v>0</v>
      </c>
      <c r="BP281" s="64">
        <f>IF($H281=Table5[[#Headers],[Industrial Oil Other Kiln]],1,0)</f>
        <v>0</v>
      </c>
      <c r="BQ281" s="64">
        <f>IF($H281=Table5[[#Headers],[Industrial Oil Oven]],1,0)</f>
        <v>0</v>
      </c>
      <c r="BR281" s="64">
        <f>IF($H281=Table5[[#Headers],[Industrial Gas Boiler]],1,0)</f>
        <v>0</v>
      </c>
      <c r="BS281" s="64">
        <f>IF($H281=Table5[[#Headers],[Industrial Gas CHP]],1,0)</f>
        <v>0</v>
      </c>
      <c r="BT281" s="64">
        <f>IF($H281=Table5[[#Headers],[Industrial Gas Furnace]],1,0)</f>
        <v>0</v>
      </c>
      <c r="BU281" s="64">
        <f>IF($H281=Table5[[#Headers],[Industrial Gas Cement/Lime Kiln]],1,0)</f>
        <v>0</v>
      </c>
      <c r="BV281" s="64">
        <f>IF($H281=Table5[[#Headers],[Industrial Gas Dryer]],1,0)</f>
        <v>0</v>
      </c>
      <c r="BW281" s="64">
        <f>IF($H281=Table5[[#Headers],[Industrial Gas Other Kiln]],1,0)</f>
        <v>0</v>
      </c>
      <c r="BX281" s="64">
        <f>IF($H281=Table5[[#Headers],[Industrial Gas Oven]],1,0)</f>
        <v>0</v>
      </c>
      <c r="BZ281" s="39"/>
    </row>
    <row r="282" spans="2:78" x14ac:dyDescent="0.25">
      <c r="B282">
        <v>558</v>
      </c>
      <c r="C282" t="s">
        <v>453</v>
      </c>
      <c r="D282" t="s">
        <v>586</v>
      </c>
      <c r="E282" t="s">
        <v>592</v>
      </c>
      <c r="H282" t="s">
        <v>449</v>
      </c>
      <c r="I282" t="s">
        <v>450</v>
      </c>
      <c r="J282" s="64">
        <v>236.6446329650548</v>
      </c>
      <c r="K282" s="64">
        <v>0</v>
      </c>
      <c r="L282" s="64">
        <v>0</v>
      </c>
      <c r="M282" s="64">
        <v>0</v>
      </c>
      <c r="N282" s="64">
        <v>0</v>
      </c>
      <c r="O282" s="64">
        <v>1</v>
      </c>
      <c r="P282" s="64">
        <v>1</v>
      </c>
      <c r="Q282" s="64">
        <v>1</v>
      </c>
      <c r="R282" s="64">
        <v>0</v>
      </c>
      <c r="S282" s="64">
        <v>0.125</v>
      </c>
      <c r="T282" s="64">
        <v>0</v>
      </c>
      <c r="U282" s="64">
        <v>0</v>
      </c>
      <c r="V282" s="64">
        <v>0</v>
      </c>
      <c r="W282" s="64">
        <v>0</v>
      </c>
      <c r="X282" s="64">
        <v>0</v>
      </c>
      <c r="Y282" s="64">
        <v>0</v>
      </c>
      <c r="Z282" s="64">
        <v>0</v>
      </c>
      <c r="AA282" s="64">
        <v>0</v>
      </c>
      <c r="AB282" s="64">
        <v>0</v>
      </c>
      <c r="AC282" s="64">
        <v>0</v>
      </c>
      <c r="AD282" s="64">
        <v>0</v>
      </c>
      <c r="AE282" s="64">
        <v>0</v>
      </c>
      <c r="AF282" s="64">
        <v>0</v>
      </c>
      <c r="AG282" s="64">
        <v>0</v>
      </c>
      <c r="AH282" s="64">
        <v>0</v>
      </c>
      <c r="AI282" s="64">
        <f>IF($H282=Table5[[#Headers],[Industrial Bio waste Boiler]],1,0)</f>
        <v>0</v>
      </c>
      <c r="AJ282" s="64">
        <f>IF($H282=Table5[[#Headers],[Industrial Bio waste CHP]],1,0)</f>
        <v>0</v>
      </c>
      <c r="AK282" s="64">
        <f>IF($H282=Table5[[#Headers],[Industrial Bio waste Furnace]],1,0)</f>
        <v>0</v>
      </c>
      <c r="AL282" s="64">
        <f>IF($H282=Table5[[#Headers],[Industrial Bio waste Cement/Lime Kiln]],1,0)</f>
        <v>0</v>
      </c>
      <c r="AM282" s="64">
        <f>IF($H282=Table5[[#Headers],[Industrial Bio waste Dryer]],1,0)</f>
        <v>0</v>
      </c>
      <c r="AN282" s="64">
        <f>IF($H282=Table5[[#Headers],[Industrial Bio waste Other Kiln]],1,0)</f>
        <v>0</v>
      </c>
      <c r="AO282" s="64">
        <f>IF($H282=Table5[[#Headers],[Industrial Bio waste Oven]],1,0)</f>
        <v>0</v>
      </c>
      <c r="AP282" s="64">
        <f>IF($H282=Table5[[#Headers],[Industrial Non-bio waste Boiler]],1,0)</f>
        <v>0</v>
      </c>
      <c r="AQ282" s="64">
        <f>IF($H282=Table5[[#Headers],[Industrial Non-bio waste CHP]],1,0)</f>
        <v>0</v>
      </c>
      <c r="AR282" s="64">
        <f>IF($H282=Table5[[#Headers],[Industrial Non-bio waste Furnace]],1,0)</f>
        <v>0</v>
      </c>
      <c r="AS282" s="64">
        <f>IF($H282=Table5[[#Headers],[Industrial Non-bio waste Cement/Lime Kiln]],1,0)</f>
        <v>0</v>
      </c>
      <c r="AT282" s="64">
        <f>IF($H282=Table5[[#Headers],[Industrial Non-bio waste Dryer]],1,0)</f>
        <v>0</v>
      </c>
      <c r="AU282" s="64">
        <f>IF($H282=Table5[[#Headers],[Industrial Non-bio waste Other Kiln]],1,0)</f>
        <v>0</v>
      </c>
      <c r="AV282" s="64">
        <f>IF($H282=Table5[[#Headers],[Industrial Non-bio waste Oven]],1,0)</f>
        <v>0</v>
      </c>
      <c r="AW282" s="64">
        <f>IF($H282=Table5[[#Headers],[Industrial Bio fuel Boiler]],1,0)</f>
        <v>1</v>
      </c>
      <c r="AX282" s="64">
        <f>IF($H282=Table5[[#Headers],[Industrial Bio fuel CHP]],1,0)</f>
        <v>0</v>
      </c>
      <c r="AY282" s="64">
        <f>IF($H282=Table5[[#Headers],[Industrial Bio fuel Furnace]],1,0)</f>
        <v>0</v>
      </c>
      <c r="AZ282" s="64">
        <f>IF($H282=Table5[[#Headers],[Industrial Bio fuel Cement/Lime Kiln]],1,0)</f>
        <v>0</v>
      </c>
      <c r="BA282" s="64">
        <f>IF($H282=Table5[[#Headers],[Industrial Bio fuel Dryer]],1,0)</f>
        <v>0</v>
      </c>
      <c r="BB282" s="64">
        <f>IF($H282=Table5[[#Headers],[Industrial Bio fuel Other Kiln]],1,0)</f>
        <v>0</v>
      </c>
      <c r="BC282" s="64">
        <f>IF($H282=Table5[[#Headers],[Industrial Bio fuel Oven]],1,0)</f>
        <v>0</v>
      </c>
      <c r="BD282" s="64">
        <f>IF($H282=Table5[[#Headers],[Industrial Solid Fuels Boiler]],1,0)</f>
        <v>0</v>
      </c>
      <c r="BE282" s="64">
        <f>IF($H282=Table5[[#Headers],[Industrial Solid Fuels CHP]],1,0)</f>
        <v>0</v>
      </c>
      <c r="BF282" s="64">
        <f>IF($H282=Table5[[#Headers],[Industrial Solid Fuels Furnace]],1,0)</f>
        <v>0</v>
      </c>
      <c r="BG282" s="64">
        <f>IF($H282=Table5[[#Headers],[Industrial Solid Fuels Cement/Lime Kiln]],1,0)</f>
        <v>0</v>
      </c>
      <c r="BH282" s="64">
        <f>IF($H282=Table5[[#Headers],[Industrial Solid Fuels Dryer]],1,0)</f>
        <v>0</v>
      </c>
      <c r="BI282" s="64">
        <f>IF($H282=Table5[[#Headers],[Industrial Solid Fuels Other Kiln]],1,0)</f>
        <v>0</v>
      </c>
      <c r="BJ282" s="64">
        <f>IF($H282=Table5[[#Headers],[Industrial Solid Fuels Oven]],1,0)</f>
        <v>0</v>
      </c>
      <c r="BK282" s="64">
        <f>IF($H282=Table5[[#Headers],[Industrial Oil Boiler]],1,0)</f>
        <v>0</v>
      </c>
      <c r="BL282" s="64">
        <f>IF($H282=Table5[[#Headers],[Industrial Oil CHP]],1,0)</f>
        <v>0</v>
      </c>
      <c r="BM282" s="64">
        <f>IF($H282=Table5[[#Headers],[Industrial Oil Furnace]],1,0)</f>
        <v>0</v>
      </c>
      <c r="BN282" s="64">
        <f>IF($H282=Table5[[#Headers],[Industrial Oil Cement/Lime Kiln]],1,0)</f>
        <v>0</v>
      </c>
      <c r="BO282" s="64">
        <f>IF($H282=Table5[[#Headers],[Industrial Oil Dryer]],1,0)</f>
        <v>0</v>
      </c>
      <c r="BP282" s="64">
        <f>IF($H282=Table5[[#Headers],[Industrial Oil Other Kiln]],1,0)</f>
        <v>0</v>
      </c>
      <c r="BQ282" s="64">
        <f>IF($H282=Table5[[#Headers],[Industrial Oil Oven]],1,0)</f>
        <v>0</v>
      </c>
      <c r="BR282" s="64">
        <f>IF($H282=Table5[[#Headers],[Industrial Gas Boiler]],1,0)</f>
        <v>0</v>
      </c>
      <c r="BS282" s="64">
        <f>IF($H282=Table5[[#Headers],[Industrial Gas CHP]],1,0)</f>
        <v>0</v>
      </c>
      <c r="BT282" s="64">
        <f>IF($H282=Table5[[#Headers],[Industrial Gas Furnace]],1,0)</f>
        <v>0</v>
      </c>
      <c r="BU282" s="64">
        <f>IF($H282=Table5[[#Headers],[Industrial Gas Cement/Lime Kiln]],1,0)</f>
        <v>0</v>
      </c>
      <c r="BV282" s="64">
        <f>IF($H282=Table5[[#Headers],[Industrial Gas Dryer]],1,0)</f>
        <v>0</v>
      </c>
      <c r="BW282" s="64">
        <f>IF($H282=Table5[[#Headers],[Industrial Gas Other Kiln]],1,0)</f>
        <v>0</v>
      </c>
      <c r="BX282" s="64">
        <f>IF($H282=Table5[[#Headers],[Industrial Gas Oven]],1,0)</f>
        <v>0</v>
      </c>
      <c r="BZ282" s="39"/>
    </row>
    <row r="283" spans="2:78" x14ac:dyDescent="0.25">
      <c r="B283">
        <v>559</v>
      </c>
      <c r="C283" t="s">
        <v>453</v>
      </c>
      <c r="D283" t="s">
        <v>586</v>
      </c>
      <c r="E283" t="s">
        <v>592</v>
      </c>
      <c r="H283" t="s">
        <v>465</v>
      </c>
      <c r="I283" t="s">
        <v>450</v>
      </c>
      <c r="J283" s="64">
        <v>236.6446329650548</v>
      </c>
      <c r="K283" s="64">
        <v>0</v>
      </c>
      <c r="L283" s="64">
        <v>0</v>
      </c>
      <c r="M283" s="64">
        <v>0</v>
      </c>
      <c r="N283" s="64">
        <v>0</v>
      </c>
      <c r="O283" s="64">
        <v>0</v>
      </c>
      <c r="P283" s="64">
        <v>0</v>
      </c>
      <c r="Q283" s="64">
        <v>0</v>
      </c>
      <c r="R283" s="64">
        <v>0</v>
      </c>
      <c r="S283" s="64">
        <v>0</v>
      </c>
      <c r="T283" s="64">
        <v>0</v>
      </c>
      <c r="U283" s="64">
        <v>0</v>
      </c>
      <c r="V283" s="64">
        <v>0</v>
      </c>
      <c r="W283" s="64">
        <v>0</v>
      </c>
      <c r="X283" s="64">
        <v>0</v>
      </c>
      <c r="Y283" s="64">
        <v>0</v>
      </c>
      <c r="Z283" s="64">
        <v>0</v>
      </c>
      <c r="AA283" s="64">
        <v>1</v>
      </c>
      <c r="AB283" s="64">
        <v>1</v>
      </c>
      <c r="AC283" s="64">
        <v>0</v>
      </c>
      <c r="AD283" s="64">
        <v>0</v>
      </c>
      <c r="AE283" s="64">
        <v>0</v>
      </c>
      <c r="AF283" s="64">
        <v>0</v>
      </c>
      <c r="AG283" s="64">
        <v>0</v>
      </c>
      <c r="AH283" s="64">
        <v>0</v>
      </c>
      <c r="AI283" s="64">
        <f>IF($H283=Table5[[#Headers],[Industrial Bio waste Boiler]],1,0)</f>
        <v>0</v>
      </c>
      <c r="AJ283" s="64">
        <f>IF($H283=Table5[[#Headers],[Industrial Bio waste CHP]],1,0)</f>
        <v>0</v>
      </c>
      <c r="AK283" s="64">
        <f>IF($H283=Table5[[#Headers],[Industrial Bio waste Furnace]],1,0)</f>
        <v>0</v>
      </c>
      <c r="AL283" s="64">
        <f>IF($H283=Table5[[#Headers],[Industrial Bio waste Cement/Lime Kiln]],1,0)</f>
        <v>0</v>
      </c>
      <c r="AM283" s="64">
        <f>IF($H283=Table5[[#Headers],[Industrial Bio waste Dryer]],1,0)</f>
        <v>0</v>
      </c>
      <c r="AN283" s="64">
        <f>IF($H283=Table5[[#Headers],[Industrial Bio waste Other Kiln]],1,0)</f>
        <v>0</v>
      </c>
      <c r="AO283" s="64">
        <f>IF($H283=Table5[[#Headers],[Industrial Bio waste Oven]],1,0)</f>
        <v>0</v>
      </c>
      <c r="AP283" s="64">
        <f>IF($H283=Table5[[#Headers],[Industrial Non-bio waste Boiler]],1,0)</f>
        <v>0</v>
      </c>
      <c r="AQ283" s="64">
        <f>IF($H283=Table5[[#Headers],[Industrial Non-bio waste CHP]],1,0)</f>
        <v>0</v>
      </c>
      <c r="AR283" s="64">
        <f>IF($H283=Table5[[#Headers],[Industrial Non-bio waste Furnace]],1,0)</f>
        <v>0</v>
      </c>
      <c r="AS283" s="64">
        <f>IF($H283=Table5[[#Headers],[Industrial Non-bio waste Cement/Lime Kiln]],1,0)</f>
        <v>0</v>
      </c>
      <c r="AT283" s="64">
        <f>IF($H283=Table5[[#Headers],[Industrial Non-bio waste Dryer]],1,0)</f>
        <v>0</v>
      </c>
      <c r="AU283" s="64">
        <f>IF($H283=Table5[[#Headers],[Industrial Non-bio waste Other Kiln]],1,0)</f>
        <v>0</v>
      </c>
      <c r="AV283" s="64">
        <f>IF($H283=Table5[[#Headers],[Industrial Non-bio waste Oven]],1,0)</f>
        <v>0</v>
      </c>
      <c r="AW283" s="64">
        <f>IF($H283=Table5[[#Headers],[Industrial Bio fuel Boiler]],1,0)</f>
        <v>0</v>
      </c>
      <c r="AX283" s="64">
        <f>IF($H283=Table5[[#Headers],[Industrial Bio fuel CHP]],1,0)</f>
        <v>0</v>
      </c>
      <c r="AY283" s="64">
        <f>IF($H283=Table5[[#Headers],[Industrial Bio fuel Furnace]],1,0)</f>
        <v>0</v>
      </c>
      <c r="AZ283" s="64">
        <f>IF($H283=Table5[[#Headers],[Industrial Bio fuel Cement/Lime Kiln]],1,0)</f>
        <v>0</v>
      </c>
      <c r="BA283" s="64">
        <f>IF($H283=Table5[[#Headers],[Industrial Bio fuel Dryer]],1,0)</f>
        <v>1</v>
      </c>
      <c r="BB283" s="64">
        <f>IF($H283=Table5[[#Headers],[Industrial Bio fuel Other Kiln]],1,0)</f>
        <v>0</v>
      </c>
      <c r="BC283" s="64">
        <f>IF($H283=Table5[[#Headers],[Industrial Bio fuel Oven]],1,0)</f>
        <v>0</v>
      </c>
      <c r="BD283" s="64">
        <f>IF($H283=Table5[[#Headers],[Industrial Solid Fuels Boiler]],1,0)</f>
        <v>0</v>
      </c>
      <c r="BE283" s="64">
        <f>IF($H283=Table5[[#Headers],[Industrial Solid Fuels CHP]],1,0)</f>
        <v>0</v>
      </c>
      <c r="BF283" s="64">
        <f>IF($H283=Table5[[#Headers],[Industrial Solid Fuels Furnace]],1,0)</f>
        <v>0</v>
      </c>
      <c r="BG283" s="64">
        <f>IF($H283=Table5[[#Headers],[Industrial Solid Fuels Cement/Lime Kiln]],1,0)</f>
        <v>0</v>
      </c>
      <c r="BH283" s="64">
        <f>IF($H283=Table5[[#Headers],[Industrial Solid Fuels Dryer]],1,0)</f>
        <v>0</v>
      </c>
      <c r="BI283" s="64">
        <f>IF($H283=Table5[[#Headers],[Industrial Solid Fuels Other Kiln]],1,0)</f>
        <v>0</v>
      </c>
      <c r="BJ283" s="64">
        <f>IF($H283=Table5[[#Headers],[Industrial Solid Fuels Oven]],1,0)</f>
        <v>0</v>
      </c>
      <c r="BK283" s="64">
        <f>IF($H283=Table5[[#Headers],[Industrial Oil Boiler]],1,0)</f>
        <v>0</v>
      </c>
      <c r="BL283" s="64">
        <f>IF($H283=Table5[[#Headers],[Industrial Oil CHP]],1,0)</f>
        <v>0</v>
      </c>
      <c r="BM283" s="64">
        <f>IF($H283=Table5[[#Headers],[Industrial Oil Furnace]],1,0)</f>
        <v>0</v>
      </c>
      <c r="BN283" s="64">
        <f>IF($H283=Table5[[#Headers],[Industrial Oil Cement/Lime Kiln]],1,0)</f>
        <v>0</v>
      </c>
      <c r="BO283" s="64">
        <f>IF($H283=Table5[[#Headers],[Industrial Oil Dryer]],1,0)</f>
        <v>0</v>
      </c>
      <c r="BP283" s="64">
        <f>IF($H283=Table5[[#Headers],[Industrial Oil Other Kiln]],1,0)</f>
        <v>0</v>
      </c>
      <c r="BQ283" s="64">
        <f>IF($H283=Table5[[#Headers],[Industrial Oil Oven]],1,0)</f>
        <v>0</v>
      </c>
      <c r="BR283" s="64">
        <f>IF($H283=Table5[[#Headers],[Industrial Gas Boiler]],1,0)</f>
        <v>0</v>
      </c>
      <c r="BS283" s="64">
        <f>IF($H283=Table5[[#Headers],[Industrial Gas CHP]],1,0)</f>
        <v>0</v>
      </c>
      <c r="BT283" s="64">
        <f>IF($H283=Table5[[#Headers],[Industrial Gas Furnace]],1,0)</f>
        <v>0</v>
      </c>
      <c r="BU283" s="64">
        <f>IF($H283=Table5[[#Headers],[Industrial Gas Cement/Lime Kiln]],1,0)</f>
        <v>0</v>
      </c>
      <c r="BV283" s="64">
        <f>IF($H283=Table5[[#Headers],[Industrial Gas Dryer]],1,0)</f>
        <v>0</v>
      </c>
      <c r="BW283" s="64">
        <f>IF($H283=Table5[[#Headers],[Industrial Gas Other Kiln]],1,0)</f>
        <v>0</v>
      </c>
      <c r="BX283" s="64">
        <f>IF($H283=Table5[[#Headers],[Industrial Gas Oven]],1,0)</f>
        <v>0</v>
      </c>
      <c r="BZ283" s="39"/>
    </row>
    <row r="284" spans="2:78" x14ac:dyDescent="0.25">
      <c r="B284">
        <v>560</v>
      </c>
      <c r="C284" t="s">
        <v>453</v>
      </c>
      <c r="D284" t="s">
        <v>587</v>
      </c>
      <c r="E284" t="s">
        <v>592</v>
      </c>
      <c r="H284" t="s">
        <v>471</v>
      </c>
      <c r="I284" t="s">
        <v>450</v>
      </c>
      <c r="J284" s="64">
        <v>7.0607737938347137</v>
      </c>
      <c r="K284" s="64">
        <v>0</v>
      </c>
      <c r="L284" s="64">
        <v>0</v>
      </c>
      <c r="M284" s="64">
        <v>1</v>
      </c>
      <c r="N284" s="64">
        <v>1</v>
      </c>
      <c r="O284" s="64">
        <v>0</v>
      </c>
      <c r="P284" s="64">
        <v>0</v>
      </c>
      <c r="Q284" s="64">
        <v>0</v>
      </c>
      <c r="R284" s="64">
        <v>0</v>
      </c>
      <c r="S284" s="64">
        <v>0</v>
      </c>
      <c r="T284" s="64">
        <v>0</v>
      </c>
      <c r="U284" s="64">
        <v>0</v>
      </c>
      <c r="V284" s="64">
        <v>0</v>
      </c>
      <c r="W284" s="64">
        <v>0</v>
      </c>
      <c r="X284" s="64">
        <v>0</v>
      </c>
      <c r="Y284" s="64">
        <v>0</v>
      </c>
      <c r="Z284" s="64">
        <v>0</v>
      </c>
      <c r="AA284" s="64">
        <v>0</v>
      </c>
      <c r="AB284" s="64">
        <v>0</v>
      </c>
      <c r="AC284" s="64">
        <v>0</v>
      </c>
      <c r="AD284" s="64">
        <v>0</v>
      </c>
      <c r="AE284" s="64">
        <v>0</v>
      </c>
      <c r="AF284" s="64">
        <v>0</v>
      </c>
      <c r="AG284" s="64">
        <v>0</v>
      </c>
      <c r="AH284" s="64">
        <v>0</v>
      </c>
      <c r="AI284" s="64">
        <f>IF($H284=Table5[[#Headers],[Industrial Bio waste Boiler]],1,0)</f>
        <v>0</v>
      </c>
      <c r="AJ284" s="64">
        <f>IF($H284=Table5[[#Headers],[Industrial Bio waste CHP]],1,0)</f>
        <v>0</v>
      </c>
      <c r="AK284" s="64">
        <f>IF($H284=Table5[[#Headers],[Industrial Bio waste Furnace]],1,0)</f>
        <v>0</v>
      </c>
      <c r="AL284" s="64">
        <f>IF($H284=Table5[[#Headers],[Industrial Bio waste Cement/Lime Kiln]],1,0)</f>
        <v>0</v>
      </c>
      <c r="AM284" s="64">
        <f>IF($H284=Table5[[#Headers],[Industrial Bio waste Dryer]],1,0)</f>
        <v>0</v>
      </c>
      <c r="AN284" s="64">
        <f>IF($H284=Table5[[#Headers],[Industrial Bio waste Other Kiln]],1,0)</f>
        <v>0</v>
      </c>
      <c r="AO284" s="64">
        <f>IF($H284=Table5[[#Headers],[Industrial Bio waste Oven]],1,0)</f>
        <v>0</v>
      </c>
      <c r="AP284" s="64">
        <f>IF($H284=Table5[[#Headers],[Industrial Non-bio waste Boiler]],1,0)</f>
        <v>0</v>
      </c>
      <c r="AQ284" s="64">
        <f>IF($H284=Table5[[#Headers],[Industrial Non-bio waste CHP]],1,0)</f>
        <v>0</v>
      </c>
      <c r="AR284" s="64">
        <f>IF($H284=Table5[[#Headers],[Industrial Non-bio waste Furnace]],1,0)</f>
        <v>0</v>
      </c>
      <c r="AS284" s="64">
        <f>IF($H284=Table5[[#Headers],[Industrial Non-bio waste Cement/Lime Kiln]],1,0)</f>
        <v>0</v>
      </c>
      <c r="AT284" s="64">
        <f>IF($H284=Table5[[#Headers],[Industrial Non-bio waste Dryer]],1,0)</f>
        <v>0</v>
      </c>
      <c r="AU284" s="64">
        <f>IF($H284=Table5[[#Headers],[Industrial Non-bio waste Other Kiln]],1,0)</f>
        <v>0</v>
      </c>
      <c r="AV284" s="64">
        <f>IF($H284=Table5[[#Headers],[Industrial Non-bio waste Oven]],1,0)</f>
        <v>0</v>
      </c>
      <c r="AW284" s="64">
        <f>IF($H284=Table5[[#Headers],[Industrial Bio fuel Boiler]],1,0)</f>
        <v>0</v>
      </c>
      <c r="AX284" s="64">
        <f>IF($H284=Table5[[#Headers],[Industrial Bio fuel CHP]],1,0)</f>
        <v>0</v>
      </c>
      <c r="AY284" s="64">
        <f>IF($H284=Table5[[#Headers],[Industrial Bio fuel Furnace]],1,0)</f>
        <v>0</v>
      </c>
      <c r="AZ284" s="64">
        <f>IF($H284=Table5[[#Headers],[Industrial Bio fuel Cement/Lime Kiln]],1,0)</f>
        <v>0</v>
      </c>
      <c r="BA284" s="64">
        <f>IF($H284=Table5[[#Headers],[Industrial Bio fuel Dryer]],1,0)</f>
        <v>0</v>
      </c>
      <c r="BB284" s="64">
        <f>IF($H284=Table5[[#Headers],[Industrial Bio fuel Other Kiln]],1,0)</f>
        <v>1</v>
      </c>
      <c r="BC284" s="64">
        <f>IF($H284=Table5[[#Headers],[Industrial Bio fuel Oven]],1,0)</f>
        <v>0</v>
      </c>
      <c r="BD284" s="64">
        <f>IF($H284=Table5[[#Headers],[Industrial Solid Fuels Boiler]],1,0)</f>
        <v>0</v>
      </c>
      <c r="BE284" s="64">
        <f>IF($H284=Table5[[#Headers],[Industrial Solid Fuels CHP]],1,0)</f>
        <v>0</v>
      </c>
      <c r="BF284" s="64">
        <f>IF($H284=Table5[[#Headers],[Industrial Solid Fuels Furnace]],1,0)</f>
        <v>0</v>
      </c>
      <c r="BG284" s="64">
        <f>IF($H284=Table5[[#Headers],[Industrial Solid Fuels Cement/Lime Kiln]],1,0)</f>
        <v>0</v>
      </c>
      <c r="BH284" s="64">
        <f>IF($H284=Table5[[#Headers],[Industrial Solid Fuels Dryer]],1,0)</f>
        <v>0</v>
      </c>
      <c r="BI284" s="64">
        <f>IF($H284=Table5[[#Headers],[Industrial Solid Fuels Other Kiln]],1,0)</f>
        <v>0</v>
      </c>
      <c r="BJ284" s="64">
        <f>IF($H284=Table5[[#Headers],[Industrial Solid Fuels Oven]],1,0)</f>
        <v>0</v>
      </c>
      <c r="BK284" s="64">
        <f>IF($H284=Table5[[#Headers],[Industrial Oil Boiler]],1,0)</f>
        <v>0</v>
      </c>
      <c r="BL284" s="64">
        <f>IF($H284=Table5[[#Headers],[Industrial Oil CHP]],1,0)</f>
        <v>0</v>
      </c>
      <c r="BM284" s="64">
        <f>IF($H284=Table5[[#Headers],[Industrial Oil Furnace]],1,0)</f>
        <v>0</v>
      </c>
      <c r="BN284" s="64">
        <f>IF($H284=Table5[[#Headers],[Industrial Oil Cement/Lime Kiln]],1,0)</f>
        <v>0</v>
      </c>
      <c r="BO284" s="64">
        <f>IF($H284=Table5[[#Headers],[Industrial Oil Dryer]],1,0)</f>
        <v>0</v>
      </c>
      <c r="BP284" s="64">
        <f>IF($H284=Table5[[#Headers],[Industrial Oil Other Kiln]],1,0)</f>
        <v>0</v>
      </c>
      <c r="BQ284" s="64">
        <f>IF($H284=Table5[[#Headers],[Industrial Oil Oven]],1,0)</f>
        <v>0</v>
      </c>
      <c r="BR284" s="64">
        <f>IF($H284=Table5[[#Headers],[Industrial Gas Boiler]],1,0)</f>
        <v>0</v>
      </c>
      <c r="BS284" s="64">
        <f>IF($H284=Table5[[#Headers],[Industrial Gas CHP]],1,0)</f>
        <v>0</v>
      </c>
      <c r="BT284" s="64">
        <f>IF($H284=Table5[[#Headers],[Industrial Gas Furnace]],1,0)</f>
        <v>0</v>
      </c>
      <c r="BU284" s="64">
        <f>IF($H284=Table5[[#Headers],[Industrial Gas Cement/Lime Kiln]],1,0)</f>
        <v>0</v>
      </c>
      <c r="BV284" s="64">
        <f>IF($H284=Table5[[#Headers],[Industrial Gas Dryer]],1,0)</f>
        <v>0</v>
      </c>
      <c r="BW284" s="64">
        <f>IF($H284=Table5[[#Headers],[Industrial Gas Other Kiln]],1,0)</f>
        <v>0</v>
      </c>
      <c r="BX284" s="64">
        <f>IF($H284=Table5[[#Headers],[Industrial Gas Oven]],1,0)</f>
        <v>0</v>
      </c>
      <c r="BZ284" s="39"/>
    </row>
    <row r="285" spans="2:78" x14ac:dyDescent="0.25">
      <c r="B285">
        <v>561</v>
      </c>
      <c r="C285" t="s">
        <v>453</v>
      </c>
      <c r="D285" t="s">
        <v>587</v>
      </c>
      <c r="E285" t="s">
        <v>592</v>
      </c>
      <c r="H285" t="s">
        <v>449</v>
      </c>
      <c r="I285" t="s">
        <v>450</v>
      </c>
      <c r="J285" s="64">
        <v>7.0607737938347146</v>
      </c>
      <c r="K285" s="64">
        <v>0</v>
      </c>
      <c r="L285" s="64">
        <v>0</v>
      </c>
      <c r="M285" s="64">
        <v>0</v>
      </c>
      <c r="N285" s="64">
        <v>0</v>
      </c>
      <c r="O285" s="64">
        <v>1</v>
      </c>
      <c r="P285" s="64">
        <v>1</v>
      </c>
      <c r="Q285" s="64">
        <v>1</v>
      </c>
      <c r="R285" s="64">
        <v>0</v>
      </c>
      <c r="S285" s="64">
        <v>0.125</v>
      </c>
      <c r="T285" s="64">
        <v>0</v>
      </c>
      <c r="U285" s="64">
        <v>0</v>
      </c>
      <c r="V285" s="64">
        <v>0</v>
      </c>
      <c r="W285" s="64">
        <v>0</v>
      </c>
      <c r="X285" s="64">
        <v>0</v>
      </c>
      <c r="Y285" s="64">
        <v>0</v>
      </c>
      <c r="Z285" s="64">
        <v>0</v>
      </c>
      <c r="AA285" s="64">
        <v>0</v>
      </c>
      <c r="AB285" s="64">
        <v>0</v>
      </c>
      <c r="AC285" s="64">
        <v>0</v>
      </c>
      <c r="AD285" s="64">
        <v>0</v>
      </c>
      <c r="AE285" s="64">
        <v>0</v>
      </c>
      <c r="AF285" s="64">
        <v>0</v>
      </c>
      <c r="AG285" s="64">
        <v>0</v>
      </c>
      <c r="AH285" s="64">
        <v>0</v>
      </c>
      <c r="AI285" s="64">
        <f>IF($H285=Table5[[#Headers],[Industrial Bio waste Boiler]],1,0)</f>
        <v>0</v>
      </c>
      <c r="AJ285" s="64">
        <f>IF($H285=Table5[[#Headers],[Industrial Bio waste CHP]],1,0)</f>
        <v>0</v>
      </c>
      <c r="AK285" s="64">
        <f>IF($H285=Table5[[#Headers],[Industrial Bio waste Furnace]],1,0)</f>
        <v>0</v>
      </c>
      <c r="AL285" s="64">
        <f>IF($H285=Table5[[#Headers],[Industrial Bio waste Cement/Lime Kiln]],1,0)</f>
        <v>0</v>
      </c>
      <c r="AM285" s="64">
        <f>IF($H285=Table5[[#Headers],[Industrial Bio waste Dryer]],1,0)</f>
        <v>0</v>
      </c>
      <c r="AN285" s="64">
        <f>IF($H285=Table5[[#Headers],[Industrial Bio waste Other Kiln]],1,0)</f>
        <v>0</v>
      </c>
      <c r="AO285" s="64">
        <f>IF($H285=Table5[[#Headers],[Industrial Bio waste Oven]],1,0)</f>
        <v>0</v>
      </c>
      <c r="AP285" s="64">
        <f>IF($H285=Table5[[#Headers],[Industrial Non-bio waste Boiler]],1,0)</f>
        <v>0</v>
      </c>
      <c r="AQ285" s="64">
        <f>IF($H285=Table5[[#Headers],[Industrial Non-bio waste CHP]],1,0)</f>
        <v>0</v>
      </c>
      <c r="AR285" s="64">
        <f>IF($H285=Table5[[#Headers],[Industrial Non-bio waste Furnace]],1,0)</f>
        <v>0</v>
      </c>
      <c r="AS285" s="64">
        <f>IF($H285=Table5[[#Headers],[Industrial Non-bio waste Cement/Lime Kiln]],1,0)</f>
        <v>0</v>
      </c>
      <c r="AT285" s="64">
        <f>IF($H285=Table5[[#Headers],[Industrial Non-bio waste Dryer]],1,0)</f>
        <v>0</v>
      </c>
      <c r="AU285" s="64">
        <f>IF($H285=Table5[[#Headers],[Industrial Non-bio waste Other Kiln]],1,0)</f>
        <v>0</v>
      </c>
      <c r="AV285" s="64">
        <f>IF($H285=Table5[[#Headers],[Industrial Non-bio waste Oven]],1,0)</f>
        <v>0</v>
      </c>
      <c r="AW285" s="64">
        <f>IF($H285=Table5[[#Headers],[Industrial Bio fuel Boiler]],1,0)</f>
        <v>1</v>
      </c>
      <c r="AX285" s="64">
        <f>IF($H285=Table5[[#Headers],[Industrial Bio fuel CHP]],1,0)</f>
        <v>0</v>
      </c>
      <c r="AY285" s="64">
        <f>IF($H285=Table5[[#Headers],[Industrial Bio fuel Furnace]],1,0)</f>
        <v>0</v>
      </c>
      <c r="AZ285" s="64">
        <f>IF($H285=Table5[[#Headers],[Industrial Bio fuel Cement/Lime Kiln]],1,0)</f>
        <v>0</v>
      </c>
      <c r="BA285" s="64">
        <f>IF($H285=Table5[[#Headers],[Industrial Bio fuel Dryer]],1,0)</f>
        <v>0</v>
      </c>
      <c r="BB285" s="64">
        <f>IF($H285=Table5[[#Headers],[Industrial Bio fuel Other Kiln]],1,0)</f>
        <v>0</v>
      </c>
      <c r="BC285" s="64">
        <f>IF($H285=Table5[[#Headers],[Industrial Bio fuel Oven]],1,0)</f>
        <v>0</v>
      </c>
      <c r="BD285" s="64">
        <f>IF($H285=Table5[[#Headers],[Industrial Solid Fuels Boiler]],1,0)</f>
        <v>0</v>
      </c>
      <c r="BE285" s="64">
        <f>IF($H285=Table5[[#Headers],[Industrial Solid Fuels CHP]],1,0)</f>
        <v>0</v>
      </c>
      <c r="BF285" s="64">
        <f>IF($H285=Table5[[#Headers],[Industrial Solid Fuels Furnace]],1,0)</f>
        <v>0</v>
      </c>
      <c r="BG285" s="64">
        <f>IF($H285=Table5[[#Headers],[Industrial Solid Fuels Cement/Lime Kiln]],1,0)</f>
        <v>0</v>
      </c>
      <c r="BH285" s="64">
        <f>IF($H285=Table5[[#Headers],[Industrial Solid Fuels Dryer]],1,0)</f>
        <v>0</v>
      </c>
      <c r="BI285" s="64">
        <f>IF($H285=Table5[[#Headers],[Industrial Solid Fuels Other Kiln]],1,0)</f>
        <v>0</v>
      </c>
      <c r="BJ285" s="64">
        <f>IF($H285=Table5[[#Headers],[Industrial Solid Fuels Oven]],1,0)</f>
        <v>0</v>
      </c>
      <c r="BK285" s="64">
        <f>IF($H285=Table5[[#Headers],[Industrial Oil Boiler]],1,0)</f>
        <v>0</v>
      </c>
      <c r="BL285" s="64">
        <f>IF($H285=Table5[[#Headers],[Industrial Oil CHP]],1,0)</f>
        <v>0</v>
      </c>
      <c r="BM285" s="64">
        <f>IF($H285=Table5[[#Headers],[Industrial Oil Furnace]],1,0)</f>
        <v>0</v>
      </c>
      <c r="BN285" s="64">
        <f>IF($H285=Table5[[#Headers],[Industrial Oil Cement/Lime Kiln]],1,0)</f>
        <v>0</v>
      </c>
      <c r="BO285" s="64">
        <f>IF($H285=Table5[[#Headers],[Industrial Oil Dryer]],1,0)</f>
        <v>0</v>
      </c>
      <c r="BP285" s="64">
        <f>IF($H285=Table5[[#Headers],[Industrial Oil Other Kiln]],1,0)</f>
        <v>0</v>
      </c>
      <c r="BQ285" s="64">
        <f>IF($H285=Table5[[#Headers],[Industrial Oil Oven]],1,0)</f>
        <v>0</v>
      </c>
      <c r="BR285" s="64">
        <f>IF($H285=Table5[[#Headers],[Industrial Gas Boiler]],1,0)</f>
        <v>0</v>
      </c>
      <c r="BS285" s="64">
        <f>IF($H285=Table5[[#Headers],[Industrial Gas CHP]],1,0)</f>
        <v>0</v>
      </c>
      <c r="BT285" s="64">
        <f>IF($H285=Table5[[#Headers],[Industrial Gas Furnace]],1,0)</f>
        <v>0</v>
      </c>
      <c r="BU285" s="64">
        <f>IF($H285=Table5[[#Headers],[Industrial Gas Cement/Lime Kiln]],1,0)</f>
        <v>0</v>
      </c>
      <c r="BV285" s="64">
        <f>IF($H285=Table5[[#Headers],[Industrial Gas Dryer]],1,0)</f>
        <v>0</v>
      </c>
      <c r="BW285" s="64">
        <f>IF($H285=Table5[[#Headers],[Industrial Gas Other Kiln]],1,0)</f>
        <v>0</v>
      </c>
      <c r="BX285" s="64">
        <f>IF($H285=Table5[[#Headers],[Industrial Gas Oven]],1,0)</f>
        <v>0</v>
      </c>
      <c r="BZ285" s="39"/>
    </row>
    <row r="286" spans="2:78" x14ac:dyDescent="0.25">
      <c r="B286">
        <v>562</v>
      </c>
      <c r="C286" t="s">
        <v>453</v>
      </c>
      <c r="D286" t="s">
        <v>587</v>
      </c>
      <c r="E286" t="s">
        <v>592</v>
      </c>
      <c r="H286" t="s">
        <v>465</v>
      </c>
      <c r="I286" t="s">
        <v>450</v>
      </c>
      <c r="J286" s="64">
        <v>7.0607737938347146</v>
      </c>
      <c r="K286" s="64">
        <v>0</v>
      </c>
      <c r="L286" s="64">
        <v>0</v>
      </c>
      <c r="M286" s="64">
        <v>0</v>
      </c>
      <c r="N286" s="64">
        <v>0</v>
      </c>
      <c r="O286" s="64">
        <v>0</v>
      </c>
      <c r="P286" s="64">
        <v>0</v>
      </c>
      <c r="Q286" s="64">
        <v>0</v>
      </c>
      <c r="R286" s="64">
        <v>0</v>
      </c>
      <c r="S286" s="64">
        <v>0</v>
      </c>
      <c r="T286" s="64">
        <v>0</v>
      </c>
      <c r="U286" s="64">
        <v>0</v>
      </c>
      <c r="V286" s="64">
        <v>0</v>
      </c>
      <c r="W286" s="64">
        <v>0</v>
      </c>
      <c r="X286" s="64">
        <v>0</v>
      </c>
      <c r="Y286" s="64">
        <v>0</v>
      </c>
      <c r="Z286" s="64">
        <v>0</v>
      </c>
      <c r="AA286" s="64">
        <v>1</v>
      </c>
      <c r="AB286" s="64">
        <v>1</v>
      </c>
      <c r="AC286" s="64">
        <v>0</v>
      </c>
      <c r="AD286" s="64">
        <v>0</v>
      </c>
      <c r="AE286" s="64">
        <v>0</v>
      </c>
      <c r="AF286" s="64">
        <v>0</v>
      </c>
      <c r="AG286" s="64">
        <v>0</v>
      </c>
      <c r="AH286" s="64">
        <v>0</v>
      </c>
      <c r="AI286" s="64">
        <f>IF($H286=Table5[[#Headers],[Industrial Bio waste Boiler]],1,0)</f>
        <v>0</v>
      </c>
      <c r="AJ286" s="64">
        <f>IF($H286=Table5[[#Headers],[Industrial Bio waste CHP]],1,0)</f>
        <v>0</v>
      </c>
      <c r="AK286" s="64">
        <f>IF($H286=Table5[[#Headers],[Industrial Bio waste Furnace]],1,0)</f>
        <v>0</v>
      </c>
      <c r="AL286" s="64">
        <f>IF($H286=Table5[[#Headers],[Industrial Bio waste Cement/Lime Kiln]],1,0)</f>
        <v>0</v>
      </c>
      <c r="AM286" s="64">
        <f>IF($H286=Table5[[#Headers],[Industrial Bio waste Dryer]],1,0)</f>
        <v>0</v>
      </c>
      <c r="AN286" s="64">
        <f>IF($H286=Table5[[#Headers],[Industrial Bio waste Other Kiln]],1,0)</f>
        <v>0</v>
      </c>
      <c r="AO286" s="64">
        <f>IF($H286=Table5[[#Headers],[Industrial Bio waste Oven]],1,0)</f>
        <v>0</v>
      </c>
      <c r="AP286" s="64">
        <f>IF($H286=Table5[[#Headers],[Industrial Non-bio waste Boiler]],1,0)</f>
        <v>0</v>
      </c>
      <c r="AQ286" s="64">
        <f>IF($H286=Table5[[#Headers],[Industrial Non-bio waste CHP]],1,0)</f>
        <v>0</v>
      </c>
      <c r="AR286" s="64">
        <f>IF($H286=Table5[[#Headers],[Industrial Non-bio waste Furnace]],1,0)</f>
        <v>0</v>
      </c>
      <c r="AS286" s="64">
        <f>IF($H286=Table5[[#Headers],[Industrial Non-bio waste Cement/Lime Kiln]],1,0)</f>
        <v>0</v>
      </c>
      <c r="AT286" s="64">
        <f>IF($H286=Table5[[#Headers],[Industrial Non-bio waste Dryer]],1,0)</f>
        <v>0</v>
      </c>
      <c r="AU286" s="64">
        <f>IF($H286=Table5[[#Headers],[Industrial Non-bio waste Other Kiln]],1,0)</f>
        <v>0</v>
      </c>
      <c r="AV286" s="64">
        <f>IF($H286=Table5[[#Headers],[Industrial Non-bio waste Oven]],1,0)</f>
        <v>0</v>
      </c>
      <c r="AW286" s="64">
        <f>IF($H286=Table5[[#Headers],[Industrial Bio fuel Boiler]],1,0)</f>
        <v>0</v>
      </c>
      <c r="AX286" s="64">
        <f>IF($H286=Table5[[#Headers],[Industrial Bio fuel CHP]],1,0)</f>
        <v>0</v>
      </c>
      <c r="AY286" s="64">
        <f>IF($H286=Table5[[#Headers],[Industrial Bio fuel Furnace]],1,0)</f>
        <v>0</v>
      </c>
      <c r="AZ286" s="64">
        <f>IF($H286=Table5[[#Headers],[Industrial Bio fuel Cement/Lime Kiln]],1,0)</f>
        <v>0</v>
      </c>
      <c r="BA286" s="64">
        <f>IF($H286=Table5[[#Headers],[Industrial Bio fuel Dryer]],1,0)</f>
        <v>1</v>
      </c>
      <c r="BB286" s="64">
        <f>IF($H286=Table5[[#Headers],[Industrial Bio fuel Other Kiln]],1,0)</f>
        <v>0</v>
      </c>
      <c r="BC286" s="64">
        <f>IF($H286=Table5[[#Headers],[Industrial Bio fuel Oven]],1,0)</f>
        <v>0</v>
      </c>
      <c r="BD286" s="64">
        <f>IF($H286=Table5[[#Headers],[Industrial Solid Fuels Boiler]],1,0)</f>
        <v>0</v>
      </c>
      <c r="BE286" s="64">
        <f>IF($H286=Table5[[#Headers],[Industrial Solid Fuels CHP]],1,0)</f>
        <v>0</v>
      </c>
      <c r="BF286" s="64">
        <f>IF($H286=Table5[[#Headers],[Industrial Solid Fuels Furnace]],1,0)</f>
        <v>0</v>
      </c>
      <c r="BG286" s="64">
        <f>IF($H286=Table5[[#Headers],[Industrial Solid Fuels Cement/Lime Kiln]],1,0)</f>
        <v>0</v>
      </c>
      <c r="BH286" s="64">
        <f>IF($H286=Table5[[#Headers],[Industrial Solid Fuels Dryer]],1,0)</f>
        <v>0</v>
      </c>
      <c r="BI286" s="64">
        <f>IF($H286=Table5[[#Headers],[Industrial Solid Fuels Other Kiln]],1,0)</f>
        <v>0</v>
      </c>
      <c r="BJ286" s="64">
        <f>IF($H286=Table5[[#Headers],[Industrial Solid Fuels Oven]],1,0)</f>
        <v>0</v>
      </c>
      <c r="BK286" s="64">
        <f>IF($H286=Table5[[#Headers],[Industrial Oil Boiler]],1,0)</f>
        <v>0</v>
      </c>
      <c r="BL286" s="64">
        <f>IF($H286=Table5[[#Headers],[Industrial Oil CHP]],1,0)</f>
        <v>0</v>
      </c>
      <c r="BM286" s="64">
        <f>IF($H286=Table5[[#Headers],[Industrial Oil Furnace]],1,0)</f>
        <v>0</v>
      </c>
      <c r="BN286" s="64">
        <f>IF($H286=Table5[[#Headers],[Industrial Oil Cement/Lime Kiln]],1,0)</f>
        <v>0</v>
      </c>
      <c r="BO286" s="64">
        <f>IF($H286=Table5[[#Headers],[Industrial Oil Dryer]],1,0)</f>
        <v>0</v>
      </c>
      <c r="BP286" s="64">
        <f>IF($H286=Table5[[#Headers],[Industrial Oil Other Kiln]],1,0)</f>
        <v>0</v>
      </c>
      <c r="BQ286" s="64">
        <f>IF($H286=Table5[[#Headers],[Industrial Oil Oven]],1,0)</f>
        <v>0</v>
      </c>
      <c r="BR286" s="64">
        <f>IF($H286=Table5[[#Headers],[Industrial Gas Boiler]],1,0)</f>
        <v>0</v>
      </c>
      <c r="BS286" s="64">
        <f>IF($H286=Table5[[#Headers],[Industrial Gas CHP]],1,0)</f>
        <v>0</v>
      </c>
      <c r="BT286" s="64">
        <f>IF($H286=Table5[[#Headers],[Industrial Gas Furnace]],1,0)</f>
        <v>0</v>
      </c>
      <c r="BU286" s="64">
        <f>IF($H286=Table5[[#Headers],[Industrial Gas Cement/Lime Kiln]],1,0)</f>
        <v>0</v>
      </c>
      <c r="BV286" s="64">
        <f>IF($H286=Table5[[#Headers],[Industrial Gas Dryer]],1,0)</f>
        <v>0</v>
      </c>
      <c r="BW286" s="64">
        <f>IF($H286=Table5[[#Headers],[Industrial Gas Other Kiln]],1,0)</f>
        <v>0</v>
      </c>
      <c r="BX286" s="64">
        <f>IF($H286=Table5[[#Headers],[Industrial Gas Oven]],1,0)</f>
        <v>0</v>
      </c>
      <c r="BZ286" s="39"/>
    </row>
    <row r="287" spans="2:78" x14ac:dyDescent="0.25">
      <c r="B287">
        <v>563</v>
      </c>
      <c r="C287" t="s">
        <v>453</v>
      </c>
      <c r="D287" t="s">
        <v>588</v>
      </c>
      <c r="E287" t="s">
        <v>592</v>
      </c>
      <c r="H287" t="s">
        <v>449</v>
      </c>
      <c r="I287" t="s">
        <v>450</v>
      </c>
      <c r="J287" s="64">
        <v>131.42233252176379</v>
      </c>
      <c r="K287" s="64">
        <v>0</v>
      </c>
      <c r="L287" s="64">
        <v>0</v>
      </c>
      <c r="M287" s="64">
        <v>0</v>
      </c>
      <c r="N287" s="64">
        <v>0</v>
      </c>
      <c r="O287" s="64">
        <v>1</v>
      </c>
      <c r="P287" s="64">
        <v>1</v>
      </c>
      <c r="Q287" s="64">
        <v>1</v>
      </c>
      <c r="R287" s="64">
        <v>0.3</v>
      </c>
      <c r="S287" s="64">
        <v>0.125</v>
      </c>
      <c r="T287" s="64">
        <v>0</v>
      </c>
      <c r="U287" s="64">
        <v>0</v>
      </c>
      <c r="V287" s="64">
        <v>0</v>
      </c>
      <c r="W287" s="64">
        <v>0</v>
      </c>
      <c r="X287" s="64">
        <v>0</v>
      </c>
      <c r="Y287" s="64">
        <v>0</v>
      </c>
      <c r="Z287" s="64">
        <v>0</v>
      </c>
      <c r="AA287" s="64">
        <v>0</v>
      </c>
      <c r="AB287" s="64">
        <v>0</v>
      </c>
      <c r="AC287" s="64">
        <v>0</v>
      </c>
      <c r="AD287" s="64">
        <v>0</v>
      </c>
      <c r="AE287" s="64">
        <v>0</v>
      </c>
      <c r="AF287" s="64">
        <v>0</v>
      </c>
      <c r="AG287" s="64">
        <v>0</v>
      </c>
      <c r="AH287" s="64">
        <v>0</v>
      </c>
      <c r="AI287" s="64">
        <f>IF($H287=Table5[[#Headers],[Industrial Bio waste Boiler]],1,0)</f>
        <v>0</v>
      </c>
      <c r="AJ287" s="64">
        <f>IF($H287=Table5[[#Headers],[Industrial Bio waste CHP]],1,0)</f>
        <v>0</v>
      </c>
      <c r="AK287" s="64">
        <f>IF($H287=Table5[[#Headers],[Industrial Bio waste Furnace]],1,0)</f>
        <v>0</v>
      </c>
      <c r="AL287" s="64">
        <f>IF($H287=Table5[[#Headers],[Industrial Bio waste Cement/Lime Kiln]],1,0)</f>
        <v>0</v>
      </c>
      <c r="AM287" s="64">
        <f>IF($H287=Table5[[#Headers],[Industrial Bio waste Dryer]],1,0)</f>
        <v>0</v>
      </c>
      <c r="AN287" s="64">
        <f>IF($H287=Table5[[#Headers],[Industrial Bio waste Other Kiln]],1,0)</f>
        <v>0</v>
      </c>
      <c r="AO287" s="64">
        <f>IF($H287=Table5[[#Headers],[Industrial Bio waste Oven]],1,0)</f>
        <v>0</v>
      </c>
      <c r="AP287" s="64">
        <f>IF($H287=Table5[[#Headers],[Industrial Non-bio waste Boiler]],1,0)</f>
        <v>0</v>
      </c>
      <c r="AQ287" s="64">
        <f>IF($H287=Table5[[#Headers],[Industrial Non-bio waste CHP]],1,0)</f>
        <v>0</v>
      </c>
      <c r="AR287" s="64">
        <f>IF($H287=Table5[[#Headers],[Industrial Non-bio waste Furnace]],1,0)</f>
        <v>0</v>
      </c>
      <c r="AS287" s="64">
        <f>IF($H287=Table5[[#Headers],[Industrial Non-bio waste Cement/Lime Kiln]],1,0)</f>
        <v>0</v>
      </c>
      <c r="AT287" s="64">
        <f>IF($H287=Table5[[#Headers],[Industrial Non-bio waste Dryer]],1,0)</f>
        <v>0</v>
      </c>
      <c r="AU287" s="64">
        <f>IF($H287=Table5[[#Headers],[Industrial Non-bio waste Other Kiln]],1,0)</f>
        <v>0</v>
      </c>
      <c r="AV287" s="64">
        <f>IF($H287=Table5[[#Headers],[Industrial Non-bio waste Oven]],1,0)</f>
        <v>0</v>
      </c>
      <c r="AW287" s="64">
        <f>IF($H287=Table5[[#Headers],[Industrial Bio fuel Boiler]],1,0)</f>
        <v>1</v>
      </c>
      <c r="AX287" s="64">
        <f>IF($H287=Table5[[#Headers],[Industrial Bio fuel CHP]],1,0)</f>
        <v>0</v>
      </c>
      <c r="AY287" s="64">
        <f>IF($H287=Table5[[#Headers],[Industrial Bio fuel Furnace]],1,0)</f>
        <v>0</v>
      </c>
      <c r="AZ287" s="64">
        <f>IF($H287=Table5[[#Headers],[Industrial Bio fuel Cement/Lime Kiln]],1,0)</f>
        <v>0</v>
      </c>
      <c r="BA287" s="64">
        <f>IF($H287=Table5[[#Headers],[Industrial Bio fuel Dryer]],1,0)</f>
        <v>0</v>
      </c>
      <c r="BB287" s="64">
        <f>IF($H287=Table5[[#Headers],[Industrial Bio fuel Other Kiln]],1,0)</f>
        <v>0</v>
      </c>
      <c r="BC287" s="64">
        <f>IF($H287=Table5[[#Headers],[Industrial Bio fuel Oven]],1,0)</f>
        <v>0</v>
      </c>
      <c r="BD287" s="64">
        <f>IF($H287=Table5[[#Headers],[Industrial Solid Fuels Boiler]],1,0)</f>
        <v>0</v>
      </c>
      <c r="BE287" s="64">
        <f>IF($H287=Table5[[#Headers],[Industrial Solid Fuels CHP]],1,0)</f>
        <v>0</v>
      </c>
      <c r="BF287" s="64">
        <f>IF($H287=Table5[[#Headers],[Industrial Solid Fuels Furnace]],1,0)</f>
        <v>0</v>
      </c>
      <c r="BG287" s="64">
        <f>IF($H287=Table5[[#Headers],[Industrial Solid Fuels Cement/Lime Kiln]],1,0)</f>
        <v>0</v>
      </c>
      <c r="BH287" s="64">
        <f>IF($H287=Table5[[#Headers],[Industrial Solid Fuels Dryer]],1,0)</f>
        <v>0</v>
      </c>
      <c r="BI287" s="64">
        <f>IF($H287=Table5[[#Headers],[Industrial Solid Fuels Other Kiln]],1,0)</f>
        <v>0</v>
      </c>
      <c r="BJ287" s="64">
        <f>IF($H287=Table5[[#Headers],[Industrial Solid Fuels Oven]],1,0)</f>
        <v>0</v>
      </c>
      <c r="BK287" s="64">
        <f>IF($H287=Table5[[#Headers],[Industrial Oil Boiler]],1,0)</f>
        <v>0</v>
      </c>
      <c r="BL287" s="64">
        <f>IF($H287=Table5[[#Headers],[Industrial Oil CHP]],1,0)</f>
        <v>0</v>
      </c>
      <c r="BM287" s="64">
        <f>IF($H287=Table5[[#Headers],[Industrial Oil Furnace]],1,0)</f>
        <v>0</v>
      </c>
      <c r="BN287" s="64">
        <f>IF($H287=Table5[[#Headers],[Industrial Oil Cement/Lime Kiln]],1,0)</f>
        <v>0</v>
      </c>
      <c r="BO287" s="64">
        <f>IF($H287=Table5[[#Headers],[Industrial Oil Dryer]],1,0)</f>
        <v>0</v>
      </c>
      <c r="BP287" s="64">
        <f>IF($H287=Table5[[#Headers],[Industrial Oil Other Kiln]],1,0)</f>
        <v>0</v>
      </c>
      <c r="BQ287" s="64">
        <f>IF($H287=Table5[[#Headers],[Industrial Oil Oven]],1,0)</f>
        <v>0</v>
      </c>
      <c r="BR287" s="64">
        <f>IF($H287=Table5[[#Headers],[Industrial Gas Boiler]],1,0)</f>
        <v>0</v>
      </c>
      <c r="BS287" s="64">
        <f>IF($H287=Table5[[#Headers],[Industrial Gas CHP]],1,0)</f>
        <v>0</v>
      </c>
      <c r="BT287" s="64">
        <f>IF($H287=Table5[[#Headers],[Industrial Gas Furnace]],1,0)</f>
        <v>0</v>
      </c>
      <c r="BU287" s="64">
        <f>IF($H287=Table5[[#Headers],[Industrial Gas Cement/Lime Kiln]],1,0)</f>
        <v>0</v>
      </c>
      <c r="BV287" s="64">
        <f>IF($H287=Table5[[#Headers],[Industrial Gas Dryer]],1,0)</f>
        <v>0</v>
      </c>
      <c r="BW287" s="64">
        <f>IF($H287=Table5[[#Headers],[Industrial Gas Other Kiln]],1,0)</f>
        <v>0</v>
      </c>
      <c r="BX287" s="64">
        <f>IF($H287=Table5[[#Headers],[Industrial Gas Oven]],1,0)</f>
        <v>0</v>
      </c>
      <c r="BZ287" s="39"/>
    </row>
    <row r="288" spans="2:78" x14ac:dyDescent="0.25">
      <c r="B288">
        <v>564</v>
      </c>
      <c r="C288" t="s">
        <v>453</v>
      </c>
      <c r="D288" t="s">
        <v>588</v>
      </c>
      <c r="E288" t="s">
        <v>592</v>
      </c>
      <c r="H288" t="s">
        <v>461</v>
      </c>
      <c r="I288" t="s">
        <v>450</v>
      </c>
      <c r="J288" s="64">
        <v>131.42233252176382</v>
      </c>
      <c r="K288" s="64">
        <v>0</v>
      </c>
      <c r="L288" s="64">
        <v>0</v>
      </c>
      <c r="M288" s="64">
        <v>0</v>
      </c>
      <c r="N288" s="64">
        <v>0</v>
      </c>
      <c r="O288" s="64">
        <v>0</v>
      </c>
      <c r="P288" s="64">
        <v>0</v>
      </c>
      <c r="Q288" s="64">
        <v>0</v>
      </c>
      <c r="R288" s="64">
        <v>0</v>
      </c>
      <c r="S288" s="64">
        <v>0</v>
      </c>
      <c r="T288" s="64">
        <v>1</v>
      </c>
      <c r="U288" s="64">
        <v>1</v>
      </c>
      <c r="V288" s="64">
        <v>1</v>
      </c>
      <c r="W288" s="64">
        <v>0</v>
      </c>
      <c r="X288" s="64">
        <v>0</v>
      </c>
      <c r="Y288" s="64">
        <v>0</v>
      </c>
      <c r="Z288" s="64">
        <v>0</v>
      </c>
      <c r="AA288" s="64">
        <v>0</v>
      </c>
      <c r="AB288" s="64">
        <v>0</v>
      </c>
      <c r="AC288" s="64">
        <v>0</v>
      </c>
      <c r="AD288" s="64">
        <v>0</v>
      </c>
      <c r="AE288" s="64">
        <v>0</v>
      </c>
      <c r="AF288" s="64">
        <v>0</v>
      </c>
      <c r="AG288" s="64">
        <v>0</v>
      </c>
      <c r="AH288" s="64">
        <v>0</v>
      </c>
      <c r="AI288" s="64">
        <f>IF($H288=Table5[[#Headers],[Industrial Bio waste Boiler]],1,0)</f>
        <v>0</v>
      </c>
      <c r="AJ288" s="64">
        <f>IF($H288=Table5[[#Headers],[Industrial Bio waste CHP]],1,0)</f>
        <v>0</v>
      </c>
      <c r="AK288" s="64">
        <f>IF($H288=Table5[[#Headers],[Industrial Bio waste Furnace]],1,0)</f>
        <v>0</v>
      </c>
      <c r="AL288" s="64">
        <f>IF($H288=Table5[[#Headers],[Industrial Bio waste Cement/Lime Kiln]],1,0)</f>
        <v>0</v>
      </c>
      <c r="AM288" s="64">
        <f>IF($H288=Table5[[#Headers],[Industrial Bio waste Dryer]],1,0)</f>
        <v>0</v>
      </c>
      <c r="AN288" s="64">
        <f>IF($H288=Table5[[#Headers],[Industrial Bio waste Other Kiln]],1,0)</f>
        <v>0</v>
      </c>
      <c r="AO288" s="64">
        <f>IF($H288=Table5[[#Headers],[Industrial Bio waste Oven]],1,0)</f>
        <v>0</v>
      </c>
      <c r="AP288" s="64">
        <f>IF($H288=Table5[[#Headers],[Industrial Non-bio waste Boiler]],1,0)</f>
        <v>0</v>
      </c>
      <c r="AQ288" s="64">
        <f>IF($H288=Table5[[#Headers],[Industrial Non-bio waste CHP]],1,0)</f>
        <v>0</v>
      </c>
      <c r="AR288" s="64">
        <f>IF($H288=Table5[[#Headers],[Industrial Non-bio waste Furnace]],1,0)</f>
        <v>0</v>
      </c>
      <c r="AS288" s="64">
        <f>IF($H288=Table5[[#Headers],[Industrial Non-bio waste Cement/Lime Kiln]],1,0)</f>
        <v>0</v>
      </c>
      <c r="AT288" s="64">
        <f>IF($H288=Table5[[#Headers],[Industrial Non-bio waste Dryer]],1,0)</f>
        <v>0</v>
      </c>
      <c r="AU288" s="64">
        <f>IF($H288=Table5[[#Headers],[Industrial Non-bio waste Other Kiln]],1,0)</f>
        <v>0</v>
      </c>
      <c r="AV288" s="64">
        <f>IF($H288=Table5[[#Headers],[Industrial Non-bio waste Oven]],1,0)</f>
        <v>0</v>
      </c>
      <c r="AW288" s="64">
        <f>IF($H288=Table5[[#Headers],[Industrial Bio fuel Boiler]],1,0)</f>
        <v>0</v>
      </c>
      <c r="AX288" s="64">
        <f>IF($H288=Table5[[#Headers],[Industrial Bio fuel CHP]],1,0)</f>
        <v>1</v>
      </c>
      <c r="AY288" s="64">
        <f>IF($H288=Table5[[#Headers],[Industrial Bio fuel Furnace]],1,0)</f>
        <v>0</v>
      </c>
      <c r="AZ288" s="64">
        <f>IF($H288=Table5[[#Headers],[Industrial Bio fuel Cement/Lime Kiln]],1,0)</f>
        <v>0</v>
      </c>
      <c r="BA288" s="64">
        <f>IF($H288=Table5[[#Headers],[Industrial Bio fuel Dryer]],1,0)</f>
        <v>0</v>
      </c>
      <c r="BB288" s="64">
        <f>IF($H288=Table5[[#Headers],[Industrial Bio fuel Other Kiln]],1,0)</f>
        <v>0</v>
      </c>
      <c r="BC288" s="64">
        <f>IF($H288=Table5[[#Headers],[Industrial Bio fuel Oven]],1,0)</f>
        <v>0</v>
      </c>
      <c r="BD288" s="64">
        <f>IF($H288=Table5[[#Headers],[Industrial Solid Fuels Boiler]],1,0)</f>
        <v>0</v>
      </c>
      <c r="BE288" s="64">
        <f>IF($H288=Table5[[#Headers],[Industrial Solid Fuels CHP]],1,0)</f>
        <v>0</v>
      </c>
      <c r="BF288" s="64">
        <f>IF($H288=Table5[[#Headers],[Industrial Solid Fuels Furnace]],1,0)</f>
        <v>0</v>
      </c>
      <c r="BG288" s="64">
        <f>IF($H288=Table5[[#Headers],[Industrial Solid Fuels Cement/Lime Kiln]],1,0)</f>
        <v>0</v>
      </c>
      <c r="BH288" s="64">
        <f>IF($H288=Table5[[#Headers],[Industrial Solid Fuels Dryer]],1,0)</f>
        <v>0</v>
      </c>
      <c r="BI288" s="64">
        <f>IF($H288=Table5[[#Headers],[Industrial Solid Fuels Other Kiln]],1,0)</f>
        <v>0</v>
      </c>
      <c r="BJ288" s="64">
        <f>IF($H288=Table5[[#Headers],[Industrial Solid Fuels Oven]],1,0)</f>
        <v>0</v>
      </c>
      <c r="BK288" s="64">
        <f>IF($H288=Table5[[#Headers],[Industrial Oil Boiler]],1,0)</f>
        <v>0</v>
      </c>
      <c r="BL288" s="64">
        <f>IF($H288=Table5[[#Headers],[Industrial Oil CHP]],1,0)</f>
        <v>0</v>
      </c>
      <c r="BM288" s="64">
        <f>IF($H288=Table5[[#Headers],[Industrial Oil Furnace]],1,0)</f>
        <v>0</v>
      </c>
      <c r="BN288" s="64">
        <f>IF($H288=Table5[[#Headers],[Industrial Oil Cement/Lime Kiln]],1,0)</f>
        <v>0</v>
      </c>
      <c r="BO288" s="64">
        <f>IF($H288=Table5[[#Headers],[Industrial Oil Dryer]],1,0)</f>
        <v>0</v>
      </c>
      <c r="BP288" s="64">
        <f>IF($H288=Table5[[#Headers],[Industrial Oil Other Kiln]],1,0)</f>
        <v>0</v>
      </c>
      <c r="BQ288" s="64">
        <f>IF($H288=Table5[[#Headers],[Industrial Oil Oven]],1,0)</f>
        <v>0</v>
      </c>
      <c r="BR288" s="64">
        <f>IF($H288=Table5[[#Headers],[Industrial Gas Boiler]],1,0)</f>
        <v>0</v>
      </c>
      <c r="BS288" s="64">
        <f>IF($H288=Table5[[#Headers],[Industrial Gas CHP]],1,0)</f>
        <v>0</v>
      </c>
      <c r="BT288" s="64">
        <f>IF($H288=Table5[[#Headers],[Industrial Gas Furnace]],1,0)</f>
        <v>0</v>
      </c>
      <c r="BU288" s="64">
        <f>IF($H288=Table5[[#Headers],[Industrial Gas Cement/Lime Kiln]],1,0)</f>
        <v>0</v>
      </c>
      <c r="BV288" s="64">
        <f>IF($H288=Table5[[#Headers],[Industrial Gas Dryer]],1,0)</f>
        <v>0</v>
      </c>
      <c r="BW288" s="64">
        <f>IF($H288=Table5[[#Headers],[Industrial Gas Other Kiln]],1,0)</f>
        <v>0</v>
      </c>
      <c r="BX288" s="64">
        <f>IF($H288=Table5[[#Headers],[Industrial Gas Oven]],1,0)</f>
        <v>0</v>
      </c>
      <c r="BZ288" s="39"/>
    </row>
    <row r="289" spans="2:78" x14ac:dyDescent="0.25">
      <c r="B289">
        <v>565</v>
      </c>
      <c r="C289" t="s">
        <v>453</v>
      </c>
      <c r="D289" t="s">
        <v>588</v>
      </c>
      <c r="E289" t="s">
        <v>592</v>
      </c>
      <c r="H289" t="s">
        <v>474</v>
      </c>
      <c r="I289" t="s">
        <v>450</v>
      </c>
      <c r="J289" s="64">
        <v>131.42233252176379</v>
      </c>
      <c r="K289" s="64">
        <v>0</v>
      </c>
      <c r="L289" s="64">
        <v>0</v>
      </c>
      <c r="M289" s="64">
        <v>0</v>
      </c>
      <c r="N289" s="64">
        <v>0</v>
      </c>
      <c r="O289" s="64">
        <v>0</v>
      </c>
      <c r="P289" s="64">
        <v>0</v>
      </c>
      <c r="Q289" s="64">
        <v>0</v>
      </c>
      <c r="R289" s="64">
        <v>0</v>
      </c>
      <c r="S289" s="64">
        <v>0</v>
      </c>
      <c r="T289" s="64">
        <v>0</v>
      </c>
      <c r="U289" s="64">
        <v>0</v>
      </c>
      <c r="V289" s="64">
        <v>0</v>
      </c>
      <c r="W289" s="64">
        <v>1</v>
      </c>
      <c r="X289" s="64">
        <v>1</v>
      </c>
      <c r="Y289" s="64">
        <v>0</v>
      </c>
      <c r="Z289" s="64">
        <v>0</v>
      </c>
      <c r="AA289" s="64">
        <v>0</v>
      </c>
      <c r="AB289" s="64">
        <v>0</v>
      </c>
      <c r="AC289" s="64">
        <v>0</v>
      </c>
      <c r="AD289" s="64">
        <v>0</v>
      </c>
      <c r="AE289" s="64">
        <v>0</v>
      </c>
      <c r="AF289" s="64">
        <v>0</v>
      </c>
      <c r="AG289" s="64">
        <v>0</v>
      </c>
      <c r="AH289" s="64">
        <v>0</v>
      </c>
      <c r="AI289" s="64">
        <f>IF($H289=Table5[[#Headers],[Industrial Bio waste Boiler]],1,0)</f>
        <v>0</v>
      </c>
      <c r="AJ289" s="64">
        <f>IF($H289=Table5[[#Headers],[Industrial Bio waste CHP]],1,0)</f>
        <v>0</v>
      </c>
      <c r="AK289" s="64">
        <f>IF($H289=Table5[[#Headers],[Industrial Bio waste Furnace]],1,0)</f>
        <v>0</v>
      </c>
      <c r="AL289" s="64">
        <f>IF($H289=Table5[[#Headers],[Industrial Bio waste Cement/Lime Kiln]],1,0)</f>
        <v>0</v>
      </c>
      <c r="AM289" s="64">
        <f>IF($H289=Table5[[#Headers],[Industrial Bio waste Dryer]],1,0)</f>
        <v>0</v>
      </c>
      <c r="AN289" s="64">
        <f>IF($H289=Table5[[#Headers],[Industrial Bio waste Other Kiln]],1,0)</f>
        <v>0</v>
      </c>
      <c r="AO289" s="64">
        <f>IF($H289=Table5[[#Headers],[Industrial Bio waste Oven]],1,0)</f>
        <v>0</v>
      </c>
      <c r="AP289" s="64">
        <f>IF($H289=Table5[[#Headers],[Industrial Non-bio waste Boiler]],1,0)</f>
        <v>0</v>
      </c>
      <c r="AQ289" s="64">
        <f>IF($H289=Table5[[#Headers],[Industrial Non-bio waste CHP]],1,0)</f>
        <v>0</v>
      </c>
      <c r="AR289" s="64">
        <f>IF($H289=Table5[[#Headers],[Industrial Non-bio waste Furnace]],1,0)</f>
        <v>0</v>
      </c>
      <c r="AS289" s="64">
        <f>IF($H289=Table5[[#Headers],[Industrial Non-bio waste Cement/Lime Kiln]],1,0)</f>
        <v>0</v>
      </c>
      <c r="AT289" s="64">
        <f>IF($H289=Table5[[#Headers],[Industrial Non-bio waste Dryer]],1,0)</f>
        <v>0</v>
      </c>
      <c r="AU289" s="64">
        <f>IF($H289=Table5[[#Headers],[Industrial Non-bio waste Other Kiln]],1,0)</f>
        <v>0</v>
      </c>
      <c r="AV289" s="64">
        <f>IF($H289=Table5[[#Headers],[Industrial Non-bio waste Oven]],1,0)</f>
        <v>0</v>
      </c>
      <c r="AW289" s="64">
        <f>IF($H289=Table5[[#Headers],[Industrial Bio fuel Boiler]],1,0)</f>
        <v>0</v>
      </c>
      <c r="AX289" s="64">
        <f>IF($H289=Table5[[#Headers],[Industrial Bio fuel CHP]],1,0)</f>
        <v>0</v>
      </c>
      <c r="AY289" s="64">
        <f>IF($H289=Table5[[#Headers],[Industrial Bio fuel Furnace]],1,0)</f>
        <v>0</v>
      </c>
      <c r="AZ289" s="64">
        <f>IF($H289=Table5[[#Headers],[Industrial Bio fuel Cement/Lime Kiln]],1,0)</f>
        <v>0</v>
      </c>
      <c r="BA289" s="64">
        <f>IF($H289=Table5[[#Headers],[Industrial Bio fuel Dryer]],1,0)</f>
        <v>0</v>
      </c>
      <c r="BB289" s="64">
        <f>IF($H289=Table5[[#Headers],[Industrial Bio fuel Other Kiln]],1,0)</f>
        <v>0</v>
      </c>
      <c r="BC289" s="64">
        <f>IF($H289=Table5[[#Headers],[Industrial Bio fuel Oven]],1,0)</f>
        <v>1</v>
      </c>
      <c r="BD289" s="64">
        <f>IF($H289=Table5[[#Headers],[Industrial Solid Fuels Boiler]],1,0)</f>
        <v>0</v>
      </c>
      <c r="BE289" s="64">
        <f>IF($H289=Table5[[#Headers],[Industrial Solid Fuels CHP]],1,0)</f>
        <v>0</v>
      </c>
      <c r="BF289" s="64">
        <f>IF($H289=Table5[[#Headers],[Industrial Solid Fuels Furnace]],1,0)</f>
        <v>0</v>
      </c>
      <c r="BG289" s="64">
        <f>IF($H289=Table5[[#Headers],[Industrial Solid Fuels Cement/Lime Kiln]],1,0)</f>
        <v>0</v>
      </c>
      <c r="BH289" s="64">
        <f>IF($H289=Table5[[#Headers],[Industrial Solid Fuels Dryer]],1,0)</f>
        <v>0</v>
      </c>
      <c r="BI289" s="64">
        <f>IF($H289=Table5[[#Headers],[Industrial Solid Fuels Other Kiln]],1,0)</f>
        <v>0</v>
      </c>
      <c r="BJ289" s="64">
        <f>IF($H289=Table5[[#Headers],[Industrial Solid Fuels Oven]],1,0)</f>
        <v>0</v>
      </c>
      <c r="BK289" s="64">
        <f>IF($H289=Table5[[#Headers],[Industrial Oil Boiler]],1,0)</f>
        <v>0</v>
      </c>
      <c r="BL289" s="64">
        <f>IF($H289=Table5[[#Headers],[Industrial Oil CHP]],1,0)</f>
        <v>0</v>
      </c>
      <c r="BM289" s="64">
        <f>IF($H289=Table5[[#Headers],[Industrial Oil Furnace]],1,0)</f>
        <v>0</v>
      </c>
      <c r="BN289" s="64">
        <f>IF($H289=Table5[[#Headers],[Industrial Oil Cement/Lime Kiln]],1,0)</f>
        <v>0</v>
      </c>
      <c r="BO289" s="64">
        <f>IF($H289=Table5[[#Headers],[Industrial Oil Dryer]],1,0)</f>
        <v>0</v>
      </c>
      <c r="BP289" s="64">
        <f>IF($H289=Table5[[#Headers],[Industrial Oil Other Kiln]],1,0)</f>
        <v>0</v>
      </c>
      <c r="BQ289" s="64">
        <f>IF($H289=Table5[[#Headers],[Industrial Oil Oven]],1,0)</f>
        <v>0</v>
      </c>
      <c r="BR289" s="64">
        <f>IF($H289=Table5[[#Headers],[Industrial Gas Boiler]],1,0)</f>
        <v>0</v>
      </c>
      <c r="BS289" s="64">
        <f>IF($H289=Table5[[#Headers],[Industrial Gas CHP]],1,0)</f>
        <v>0</v>
      </c>
      <c r="BT289" s="64">
        <f>IF($H289=Table5[[#Headers],[Industrial Gas Furnace]],1,0)</f>
        <v>0</v>
      </c>
      <c r="BU289" s="64">
        <f>IF($H289=Table5[[#Headers],[Industrial Gas Cement/Lime Kiln]],1,0)</f>
        <v>0</v>
      </c>
      <c r="BV289" s="64">
        <f>IF($H289=Table5[[#Headers],[Industrial Gas Dryer]],1,0)</f>
        <v>0</v>
      </c>
      <c r="BW289" s="64">
        <f>IF($H289=Table5[[#Headers],[Industrial Gas Other Kiln]],1,0)</f>
        <v>0</v>
      </c>
      <c r="BX289" s="64">
        <f>IF($H289=Table5[[#Headers],[Industrial Gas Oven]],1,0)</f>
        <v>0</v>
      </c>
      <c r="BZ289" s="39"/>
    </row>
    <row r="290" spans="2:78" x14ac:dyDescent="0.25">
      <c r="B290">
        <v>566</v>
      </c>
      <c r="C290" t="s">
        <v>453</v>
      </c>
      <c r="D290" t="s">
        <v>588</v>
      </c>
      <c r="E290" t="s">
        <v>592</v>
      </c>
      <c r="H290" t="s">
        <v>465</v>
      </c>
      <c r="I290" t="s">
        <v>450</v>
      </c>
      <c r="J290" s="64">
        <v>131.42233252176379</v>
      </c>
      <c r="K290" s="64">
        <v>0</v>
      </c>
      <c r="L290" s="64">
        <v>0</v>
      </c>
      <c r="M290" s="64">
        <v>0</v>
      </c>
      <c r="N290" s="64">
        <v>0</v>
      </c>
      <c r="O290" s="64">
        <v>0</v>
      </c>
      <c r="P290" s="64">
        <v>0</v>
      </c>
      <c r="Q290" s="64">
        <v>0</v>
      </c>
      <c r="R290" s="64">
        <v>0</v>
      </c>
      <c r="S290" s="64">
        <v>0</v>
      </c>
      <c r="T290" s="64">
        <v>0</v>
      </c>
      <c r="U290" s="64">
        <v>0</v>
      </c>
      <c r="V290" s="64">
        <v>0</v>
      </c>
      <c r="W290" s="64">
        <v>0</v>
      </c>
      <c r="X290" s="64">
        <v>0</v>
      </c>
      <c r="Y290" s="64">
        <v>0</v>
      </c>
      <c r="Z290" s="64">
        <v>0</v>
      </c>
      <c r="AA290" s="64">
        <v>1</v>
      </c>
      <c r="AB290" s="64">
        <v>1</v>
      </c>
      <c r="AC290" s="64">
        <v>0</v>
      </c>
      <c r="AD290" s="64">
        <v>0</v>
      </c>
      <c r="AE290" s="64">
        <v>0</v>
      </c>
      <c r="AF290" s="64">
        <v>0</v>
      </c>
      <c r="AG290" s="64">
        <v>0</v>
      </c>
      <c r="AH290" s="64">
        <v>0</v>
      </c>
      <c r="AI290" s="64">
        <f>IF($H290=Table5[[#Headers],[Industrial Bio waste Boiler]],1,0)</f>
        <v>0</v>
      </c>
      <c r="AJ290" s="64">
        <f>IF($H290=Table5[[#Headers],[Industrial Bio waste CHP]],1,0)</f>
        <v>0</v>
      </c>
      <c r="AK290" s="64">
        <f>IF($H290=Table5[[#Headers],[Industrial Bio waste Furnace]],1,0)</f>
        <v>0</v>
      </c>
      <c r="AL290" s="64">
        <f>IF($H290=Table5[[#Headers],[Industrial Bio waste Cement/Lime Kiln]],1,0)</f>
        <v>0</v>
      </c>
      <c r="AM290" s="64">
        <f>IF($H290=Table5[[#Headers],[Industrial Bio waste Dryer]],1,0)</f>
        <v>0</v>
      </c>
      <c r="AN290" s="64">
        <f>IF($H290=Table5[[#Headers],[Industrial Bio waste Other Kiln]],1,0)</f>
        <v>0</v>
      </c>
      <c r="AO290" s="64">
        <f>IF($H290=Table5[[#Headers],[Industrial Bio waste Oven]],1,0)</f>
        <v>0</v>
      </c>
      <c r="AP290" s="64">
        <f>IF($H290=Table5[[#Headers],[Industrial Non-bio waste Boiler]],1,0)</f>
        <v>0</v>
      </c>
      <c r="AQ290" s="64">
        <f>IF($H290=Table5[[#Headers],[Industrial Non-bio waste CHP]],1,0)</f>
        <v>0</v>
      </c>
      <c r="AR290" s="64">
        <f>IF($H290=Table5[[#Headers],[Industrial Non-bio waste Furnace]],1,0)</f>
        <v>0</v>
      </c>
      <c r="AS290" s="64">
        <f>IF($H290=Table5[[#Headers],[Industrial Non-bio waste Cement/Lime Kiln]],1,0)</f>
        <v>0</v>
      </c>
      <c r="AT290" s="64">
        <f>IF($H290=Table5[[#Headers],[Industrial Non-bio waste Dryer]],1,0)</f>
        <v>0</v>
      </c>
      <c r="AU290" s="64">
        <f>IF($H290=Table5[[#Headers],[Industrial Non-bio waste Other Kiln]],1,0)</f>
        <v>0</v>
      </c>
      <c r="AV290" s="64">
        <f>IF($H290=Table5[[#Headers],[Industrial Non-bio waste Oven]],1,0)</f>
        <v>0</v>
      </c>
      <c r="AW290" s="64">
        <f>IF($H290=Table5[[#Headers],[Industrial Bio fuel Boiler]],1,0)</f>
        <v>0</v>
      </c>
      <c r="AX290" s="64">
        <f>IF($H290=Table5[[#Headers],[Industrial Bio fuel CHP]],1,0)</f>
        <v>0</v>
      </c>
      <c r="AY290" s="64">
        <f>IF($H290=Table5[[#Headers],[Industrial Bio fuel Furnace]],1,0)</f>
        <v>0</v>
      </c>
      <c r="AZ290" s="64">
        <f>IF($H290=Table5[[#Headers],[Industrial Bio fuel Cement/Lime Kiln]],1,0)</f>
        <v>0</v>
      </c>
      <c r="BA290" s="64">
        <f>IF($H290=Table5[[#Headers],[Industrial Bio fuel Dryer]],1,0)</f>
        <v>1</v>
      </c>
      <c r="BB290" s="64">
        <f>IF($H290=Table5[[#Headers],[Industrial Bio fuel Other Kiln]],1,0)</f>
        <v>0</v>
      </c>
      <c r="BC290" s="64">
        <f>IF($H290=Table5[[#Headers],[Industrial Bio fuel Oven]],1,0)</f>
        <v>0</v>
      </c>
      <c r="BD290" s="64">
        <f>IF($H290=Table5[[#Headers],[Industrial Solid Fuels Boiler]],1,0)</f>
        <v>0</v>
      </c>
      <c r="BE290" s="64">
        <f>IF($H290=Table5[[#Headers],[Industrial Solid Fuels CHP]],1,0)</f>
        <v>0</v>
      </c>
      <c r="BF290" s="64">
        <f>IF($H290=Table5[[#Headers],[Industrial Solid Fuels Furnace]],1,0)</f>
        <v>0</v>
      </c>
      <c r="BG290" s="64">
        <f>IF($H290=Table5[[#Headers],[Industrial Solid Fuels Cement/Lime Kiln]],1,0)</f>
        <v>0</v>
      </c>
      <c r="BH290" s="64">
        <f>IF($H290=Table5[[#Headers],[Industrial Solid Fuels Dryer]],1,0)</f>
        <v>0</v>
      </c>
      <c r="BI290" s="64">
        <f>IF($H290=Table5[[#Headers],[Industrial Solid Fuels Other Kiln]],1,0)</f>
        <v>0</v>
      </c>
      <c r="BJ290" s="64">
        <f>IF($H290=Table5[[#Headers],[Industrial Solid Fuels Oven]],1,0)</f>
        <v>0</v>
      </c>
      <c r="BK290" s="64">
        <f>IF($H290=Table5[[#Headers],[Industrial Oil Boiler]],1,0)</f>
        <v>0</v>
      </c>
      <c r="BL290" s="64">
        <f>IF($H290=Table5[[#Headers],[Industrial Oil CHP]],1,0)</f>
        <v>0</v>
      </c>
      <c r="BM290" s="64">
        <f>IF($H290=Table5[[#Headers],[Industrial Oil Furnace]],1,0)</f>
        <v>0</v>
      </c>
      <c r="BN290" s="64">
        <f>IF($H290=Table5[[#Headers],[Industrial Oil Cement/Lime Kiln]],1,0)</f>
        <v>0</v>
      </c>
      <c r="BO290" s="64">
        <f>IF($H290=Table5[[#Headers],[Industrial Oil Dryer]],1,0)</f>
        <v>0</v>
      </c>
      <c r="BP290" s="64">
        <f>IF($H290=Table5[[#Headers],[Industrial Oil Other Kiln]],1,0)</f>
        <v>0</v>
      </c>
      <c r="BQ290" s="64">
        <f>IF($H290=Table5[[#Headers],[Industrial Oil Oven]],1,0)</f>
        <v>0</v>
      </c>
      <c r="BR290" s="64">
        <f>IF($H290=Table5[[#Headers],[Industrial Gas Boiler]],1,0)</f>
        <v>0</v>
      </c>
      <c r="BS290" s="64">
        <f>IF($H290=Table5[[#Headers],[Industrial Gas CHP]],1,0)</f>
        <v>0</v>
      </c>
      <c r="BT290" s="64">
        <f>IF($H290=Table5[[#Headers],[Industrial Gas Furnace]],1,0)</f>
        <v>0</v>
      </c>
      <c r="BU290" s="64">
        <f>IF($H290=Table5[[#Headers],[Industrial Gas Cement/Lime Kiln]],1,0)</f>
        <v>0</v>
      </c>
      <c r="BV290" s="64">
        <f>IF($H290=Table5[[#Headers],[Industrial Gas Dryer]],1,0)</f>
        <v>0</v>
      </c>
      <c r="BW290" s="64">
        <f>IF($H290=Table5[[#Headers],[Industrial Gas Other Kiln]],1,0)</f>
        <v>0</v>
      </c>
      <c r="BX290" s="64">
        <f>IF($H290=Table5[[#Headers],[Industrial Gas Oven]],1,0)</f>
        <v>0</v>
      </c>
      <c r="BZ290" s="39"/>
    </row>
    <row r="291" spans="2:78" x14ac:dyDescent="0.25">
      <c r="B291">
        <v>567</v>
      </c>
      <c r="C291" t="s">
        <v>453</v>
      </c>
      <c r="D291" t="s">
        <v>589</v>
      </c>
      <c r="E291" t="s">
        <v>592</v>
      </c>
      <c r="H291" t="s">
        <v>457</v>
      </c>
      <c r="I291" t="s">
        <v>450</v>
      </c>
      <c r="J291" s="64">
        <v>0</v>
      </c>
      <c r="K291" s="64">
        <v>1</v>
      </c>
      <c r="L291" s="64">
        <v>1</v>
      </c>
      <c r="M291" s="64">
        <v>0</v>
      </c>
      <c r="N291" s="64">
        <v>0</v>
      </c>
      <c r="O291" s="64">
        <v>0</v>
      </c>
      <c r="P291" s="64">
        <v>0</v>
      </c>
      <c r="Q291" s="64">
        <v>0</v>
      </c>
      <c r="R291" s="64">
        <v>0</v>
      </c>
      <c r="S291" s="64">
        <v>0</v>
      </c>
      <c r="T291" s="64">
        <v>0</v>
      </c>
      <c r="U291" s="64">
        <v>0</v>
      </c>
      <c r="V291" s="64">
        <v>0</v>
      </c>
      <c r="W291" s="64">
        <v>0</v>
      </c>
      <c r="X291" s="64">
        <v>0</v>
      </c>
      <c r="Y291" s="64">
        <v>0</v>
      </c>
      <c r="Z291" s="64">
        <v>0</v>
      </c>
      <c r="AA291" s="64">
        <v>0</v>
      </c>
      <c r="AB291" s="64">
        <v>0</v>
      </c>
      <c r="AC291" s="64">
        <v>0</v>
      </c>
      <c r="AD291" s="64">
        <v>0</v>
      </c>
      <c r="AE291" s="64">
        <v>0</v>
      </c>
      <c r="AF291" s="64">
        <v>0</v>
      </c>
      <c r="AG291" s="64">
        <v>0</v>
      </c>
      <c r="AH291" s="64">
        <v>0</v>
      </c>
      <c r="AI291" s="64">
        <f>IF($H291=Table5[[#Headers],[Industrial Bio waste Boiler]],1,0)</f>
        <v>0</v>
      </c>
      <c r="AJ291" s="64">
        <f>IF($H291=Table5[[#Headers],[Industrial Bio waste CHP]],1,0)</f>
        <v>0</v>
      </c>
      <c r="AK291" s="64">
        <f>IF($H291=Table5[[#Headers],[Industrial Bio waste Furnace]],1,0)</f>
        <v>0</v>
      </c>
      <c r="AL291" s="64">
        <f>IF($H291=Table5[[#Headers],[Industrial Bio waste Cement/Lime Kiln]],1,0)</f>
        <v>0</v>
      </c>
      <c r="AM291" s="64">
        <f>IF($H291=Table5[[#Headers],[Industrial Bio waste Dryer]],1,0)</f>
        <v>0</v>
      </c>
      <c r="AN291" s="64">
        <f>IF($H291=Table5[[#Headers],[Industrial Bio waste Other Kiln]],1,0)</f>
        <v>0</v>
      </c>
      <c r="AO291" s="64">
        <f>IF($H291=Table5[[#Headers],[Industrial Bio waste Oven]],1,0)</f>
        <v>0</v>
      </c>
      <c r="AP291" s="64">
        <f>IF($H291=Table5[[#Headers],[Industrial Non-bio waste Boiler]],1,0)</f>
        <v>0</v>
      </c>
      <c r="AQ291" s="64">
        <f>IF($H291=Table5[[#Headers],[Industrial Non-bio waste CHP]],1,0)</f>
        <v>0</v>
      </c>
      <c r="AR291" s="64">
        <f>IF($H291=Table5[[#Headers],[Industrial Non-bio waste Furnace]],1,0)</f>
        <v>0</v>
      </c>
      <c r="AS291" s="64">
        <f>IF($H291=Table5[[#Headers],[Industrial Non-bio waste Cement/Lime Kiln]],1,0)</f>
        <v>0</v>
      </c>
      <c r="AT291" s="64">
        <f>IF($H291=Table5[[#Headers],[Industrial Non-bio waste Dryer]],1,0)</f>
        <v>0</v>
      </c>
      <c r="AU291" s="64">
        <f>IF($H291=Table5[[#Headers],[Industrial Non-bio waste Other Kiln]],1,0)</f>
        <v>0</v>
      </c>
      <c r="AV291" s="64">
        <f>IF($H291=Table5[[#Headers],[Industrial Non-bio waste Oven]],1,0)</f>
        <v>0</v>
      </c>
      <c r="AW291" s="64">
        <f>IF($H291=Table5[[#Headers],[Industrial Bio fuel Boiler]],1,0)</f>
        <v>0</v>
      </c>
      <c r="AX291" s="64">
        <f>IF($H291=Table5[[#Headers],[Industrial Bio fuel CHP]],1,0)</f>
        <v>0</v>
      </c>
      <c r="AY291" s="64">
        <f>IF($H291=Table5[[#Headers],[Industrial Bio fuel Furnace]],1,0)</f>
        <v>0</v>
      </c>
      <c r="AZ291" s="64">
        <f>IF($H291=Table5[[#Headers],[Industrial Bio fuel Cement/Lime Kiln]],1,0)</f>
        <v>1</v>
      </c>
      <c r="BA291" s="64">
        <f>IF($H291=Table5[[#Headers],[Industrial Bio fuel Dryer]],1,0)</f>
        <v>0</v>
      </c>
      <c r="BB291" s="64">
        <f>IF($H291=Table5[[#Headers],[Industrial Bio fuel Other Kiln]],1,0)</f>
        <v>0</v>
      </c>
      <c r="BC291" s="64">
        <f>IF($H291=Table5[[#Headers],[Industrial Bio fuel Oven]],1,0)</f>
        <v>0</v>
      </c>
      <c r="BD291" s="64">
        <f>IF($H291=Table5[[#Headers],[Industrial Solid Fuels Boiler]],1,0)</f>
        <v>0</v>
      </c>
      <c r="BE291" s="64">
        <f>IF($H291=Table5[[#Headers],[Industrial Solid Fuels CHP]],1,0)</f>
        <v>0</v>
      </c>
      <c r="BF291" s="64">
        <f>IF($H291=Table5[[#Headers],[Industrial Solid Fuels Furnace]],1,0)</f>
        <v>0</v>
      </c>
      <c r="BG291" s="64">
        <f>IF($H291=Table5[[#Headers],[Industrial Solid Fuels Cement/Lime Kiln]],1,0)</f>
        <v>0</v>
      </c>
      <c r="BH291" s="64">
        <f>IF($H291=Table5[[#Headers],[Industrial Solid Fuels Dryer]],1,0)</f>
        <v>0</v>
      </c>
      <c r="BI291" s="64">
        <f>IF($H291=Table5[[#Headers],[Industrial Solid Fuels Other Kiln]],1,0)</f>
        <v>0</v>
      </c>
      <c r="BJ291" s="64">
        <f>IF($H291=Table5[[#Headers],[Industrial Solid Fuels Oven]],1,0)</f>
        <v>0</v>
      </c>
      <c r="BK291" s="64">
        <f>IF($H291=Table5[[#Headers],[Industrial Oil Boiler]],1,0)</f>
        <v>0</v>
      </c>
      <c r="BL291" s="64">
        <f>IF($H291=Table5[[#Headers],[Industrial Oil CHP]],1,0)</f>
        <v>0</v>
      </c>
      <c r="BM291" s="64">
        <f>IF($H291=Table5[[#Headers],[Industrial Oil Furnace]],1,0)</f>
        <v>0</v>
      </c>
      <c r="BN291" s="64">
        <f>IF($H291=Table5[[#Headers],[Industrial Oil Cement/Lime Kiln]],1,0)</f>
        <v>0</v>
      </c>
      <c r="BO291" s="64">
        <f>IF($H291=Table5[[#Headers],[Industrial Oil Dryer]],1,0)</f>
        <v>0</v>
      </c>
      <c r="BP291" s="64">
        <f>IF($H291=Table5[[#Headers],[Industrial Oil Other Kiln]],1,0)</f>
        <v>0</v>
      </c>
      <c r="BQ291" s="64">
        <f>IF($H291=Table5[[#Headers],[Industrial Oil Oven]],1,0)</f>
        <v>0</v>
      </c>
      <c r="BR291" s="64">
        <f>IF($H291=Table5[[#Headers],[Industrial Gas Boiler]],1,0)</f>
        <v>0</v>
      </c>
      <c r="BS291" s="64">
        <f>IF($H291=Table5[[#Headers],[Industrial Gas CHP]],1,0)</f>
        <v>0</v>
      </c>
      <c r="BT291" s="64">
        <f>IF($H291=Table5[[#Headers],[Industrial Gas Furnace]],1,0)</f>
        <v>0</v>
      </c>
      <c r="BU291" s="64">
        <f>IF($H291=Table5[[#Headers],[Industrial Gas Cement/Lime Kiln]],1,0)</f>
        <v>0</v>
      </c>
      <c r="BV291" s="64">
        <f>IF($H291=Table5[[#Headers],[Industrial Gas Dryer]],1,0)</f>
        <v>0</v>
      </c>
      <c r="BW291" s="64">
        <f>IF($H291=Table5[[#Headers],[Industrial Gas Other Kiln]],1,0)</f>
        <v>0</v>
      </c>
      <c r="BX291" s="64">
        <f>IF($H291=Table5[[#Headers],[Industrial Gas Oven]],1,0)</f>
        <v>0</v>
      </c>
      <c r="BZ291" s="39"/>
    </row>
    <row r="292" spans="2:78" x14ac:dyDescent="0.25">
      <c r="B292">
        <v>568</v>
      </c>
      <c r="C292" t="s">
        <v>453</v>
      </c>
      <c r="D292" t="s">
        <v>589</v>
      </c>
      <c r="E292" t="s">
        <v>592</v>
      </c>
      <c r="H292" t="s">
        <v>471</v>
      </c>
      <c r="I292" t="s">
        <v>450</v>
      </c>
      <c r="J292" s="64">
        <v>0</v>
      </c>
      <c r="K292" s="64">
        <v>0</v>
      </c>
      <c r="L292" s="64">
        <v>0</v>
      </c>
      <c r="M292" s="64">
        <v>1</v>
      </c>
      <c r="N292" s="64">
        <v>1</v>
      </c>
      <c r="O292" s="64">
        <v>0</v>
      </c>
      <c r="P292" s="64">
        <v>0</v>
      </c>
      <c r="Q292" s="64">
        <v>0</v>
      </c>
      <c r="R292" s="64">
        <v>0</v>
      </c>
      <c r="S292" s="64">
        <v>0</v>
      </c>
      <c r="T292" s="64">
        <v>0</v>
      </c>
      <c r="U292" s="64">
        <v>0</v>
      </c>
      <c r="V292" s="64">
        <v>0</v>
      </c>
      <c r="W292" s="64">
        <v>0</v>
      </c>
      <c r="X292" s="64">
        <v>0</v>
      </c>
      <c r="Y292" s="64">
        <v>0</v>
      </c>
      <c r="Z292" s="64">
        <v>0</v>
      </c>
      <c r="AA292" s="64">
        <v>0</v>
      </c>
      <c r="AB292" s="64">
        <v>0</v>
      </c>
      <c r="AC292" s="64">
        <v>0</v>
      </c>
      <c r="AD292" s="64">
        <v>0</v>
      </c>
      <c r="AE292" s="64">
        <v>0</v>
      </c>
      <c r="AF292" s="64">
        <v>0</v>
      </c>
      <c r="AG292" s="64">
        <v>0</v>
      </c>
      <c r="AH292" s="64">
        <v>0</v>
      </c>
      <c r="AI292" s="64">
        <f>IF($H292=Table5[[#Headers],[Industrial Bio waste Boiler]],1,0)</f>
        <v>0</v>
      </c>
      <c r="AJ292" s="64">
        <f>IF($H292=Table5[[#Headers],[Industrial Bio waste CHP]],1,0)</f>
        <v>0</v>
      </c>
      <c r="AK292" s="64">
        <f>IF($H292=Table5[[#Headers],[Industrial Bio waste Furnace]],1,0)</f>
        <v>0</v>
      </c>
      <c r="AL292" s="64">
        <f>IF($H292=Table5[[#Headers],[Industrial Bio waste Cement/Lime Kiln]],1,0)</f>
        <v>0</v>
      </c>
      <c r="AM292" s="64">
        <f>IF($H292=Table5[[#Headers],[Industrial Bio waste Dryer]],1,0)</f>
        <v>0</v>
      </c>
      <c r="AN292" s="64">
        <f>IF($H292=Table5[[#Headers],[Industrial Bio waste Other Kiln]],1,0)</f>
        <v>0</v>
      </c>
      <c r="AO292" s="64">
        <f>IF($H292=Table5[[#Headers],[Industrial Bio waste Oven]],1,0)</f>
        <v>0</v>
      </c>
      <c r="AP292" s="64">
        <f>IF($H292=Table5[[#Headers],[Industrial Non-bio waste Boiler]],1,0)</f>
        <v>0</v>
      </c>
      <c r="AQ292" s="64">
        <f>IF($H292=Table5[[#Headers],[Industrial Non-bio waste CHP]],1,0)</f>
        <v>0</v>
      </c>
      <c r="AR292" s="64">
        <f>IF($H292=Table5[[#Headers],[Industrial Non-bio waste Furnace]],1,0)</f>
        <v>0</v>
      </c>
      <c r="AS292" s="64">
        <f>IF($H292=Table5[[#Headers],[Industrial Non-bio waste Cement/Lime Kiln]],1,0)</f>
        <v>0</v>
      </c>
      <c r="AT292" s="64">
        <f>IF($H292=Table5[[#Headers],[Industrial Non-bio waste Dryer]],1,0)</f>
        <v>0</v>
      </c>
      <c r="AU292" s="64">
        <f>IF($H292=Table5[[#Headers],[Industrial Non-bio waste Other Kiln]],1,0)</f>
        <v>0</v>
      </c>
      <c r="AV292" s="64">
        <f>IF($H292=Table5[[#Headers],[Industrial Non-bio waste Oven]],1,0)</f>
        <v>0</v>
      </c>
      <c r="AW292" s="64">
        <f>IF($H292=Table5[[#Headers],[Industrial Bio fuel Boiler]],1,0)</f>
        <v>0</v>
      </c>
      <c r="AX292" s="64">
        <f>IF($H292=Table5[[#Headers],[Industrial Bio fuel CHP]],1,0)</f>
        <v>0</v>
      </c>
      <c r="AY292" s="64">
        <f>IF($H292=Table5[[#Headers],[Industrial Bio fuel Furnace]],1,0)</f>
        <v>0</v>
      </c>
      <c r="AZ292" s="64">
        <f>IF($H292=Table5[[#Headers],[Industrial Bio fuel Cement/Lime Kiln]],1,0)</f>
        <v>0</v>
      </c>
      <c r="BA292" s="64">
        <f>IF($H292=Table5[[#Headers],[Industrial Bio fuel Dryer]],1,0)</f>
        <v>0</v>
      </c>
      <c r="BB292" s="64">
        <f>IF($H292=Table5[[#Headers],[Industrial Bio fuel Other Kiln]],1,0)</f>
        <v>1</v>
      </c>
      <c r="BC292" s="64">
        <f>IF($H292=Table5[[#Headers],[Industrial Bio fuel Oven]],1,0)</f>
        <v>0</v>
      </c>
      <c r="BD292" s="64">
        <f>IF($H292=Table5[[#Headers],[Industrial Solid Fuels Boiler]],1,0)</f>
        <v>0</v>
      </c>
      <c r="BE292" s="64">
        <f>IF($H292=Table5[[#Headers],[Industrial Solid Fuels CHP]],1,0)</f>
        <v>0</v>
      </c>
      <c r="BF292" s="64">
        <f>IF($H292=Table5[[#Headers],[Industrial Solid Fuels Furnace]],1,0)</f>
        <v>0</v>
      </c>
      <c r="BG292" s="64">
        <f>IF($H292=Table5[[#Headers],[Industrial Solid Fuels Cement/Lime Kiln]],1,0)</f>
        <v>0</v>
      </c>
      <c r="BH292" s="64">
        <f>IF($H292=Table5[[#Headers],[Industrial Solid Fuels Dryer]],1,0)</f>
        <v>0</v>
      </c>
      <c r="BI292" s="64">
        <f>IF($H292=Table5[[#Headers],[Industrial Solid Fuels Other Kiln]],1,0)</f>
        <v>0</v>
      </c>
      <c r="BJ292" s="64">
        <f>IF($H292=Table5[[#Headers],[Industrial Solid Fuels Oven]],1,0)</f>
        <v>0</v>
      </c>
      <c r="BK292" s="64">
        <f>IF($H292=Table5[[#Headers],[Industrial Oil Boiler]],1,0)</f>
        <v>0</v>
      </c>
      <c r="BL292" s="64">
        <f>IF($H292=Table5[[#Headers],[Industrial Oil CHP]],1,0)</f>
        <v>0</v>
      </c>
      <c r="BM292" s="64">
        <f>IF($H292=Table5[[#Headers],[Industrial Oil Furnace]],1,0)</f>
        <v>0</v>
      </c>
      <c r="BN292" s="64">
        <f>IF($H292=Table5[[#Headers],[Industrial Oil Cement/Lime Kiln]],1,0)</f>
        <v>0</v>
      </c>
      <c r="BO292" s="64">
        <f>IF($H292=Table5[[#Headers],[Industrial Oil Dryer]],1,0)</f>
        <v>0</v>
      </c>
      <c r="BP292" s="64">
        <f>IF($H292=Table5[[#Headers],[Industrial Oil Other Kiln]],1,0)</f>
        <v>0</v>
      </c>
      <c r="BQ292" s="64">
        <f>IF($H292=Table5[[#Headers],[Industrial Oil Oven]],1,0)</f>
        <v>0</v>
      </c>
      <c r="BR292" s="64">
        <f>IF($H292=Table5[[#Headers],[Industrial Gas Boiler]],1,0)</f>
        <v>0</v>
      </c>
      <c r="BS292" s="64">
        <f>IF($H292=Table5[[#Headers],[Industrial Gas CHP]],1,0)</f>
        <v>0</v>
      </c>
      <c r="BT292" s="64">
        <f>IF($H292=Table5[[#Headers],[Industrial Gas Furnace]],1,0)</f>
        <v>0</v>
      </c>
      <c r="BU292" s="64">
        <f>IF($H292=Table5[[#Headers],[Industrial Gas Cement/Lime Kiln]],1,0)</f>
        <v>0</v>
      </c>
      <c r="BV292" s="64">
        <f>IF($H292=Table5[[#Headers],[Industrial Gas Dryer]],1,0)</f>
        <v>0</v>
      </c>
      <c r="BW292" s="64">
        <f>IF($H292=Table5[[#Headers],[Industrial Gas Other Kiln]],1,0)</f>
        <v>0</v>
      </c>
      <c r="BX292" s="64">
        <f>IF($H292=Table5[[#Headers],[Industrial Gas Oven]],1,0)</f>
        <v>0</v>
      </c>
      <c r="BZ292" s="39"/>
    </row>
    <row r="293" spans="2:78" x14ac:dyDescent="0.25">
      <c r="B293">
        <v>569</v>
      </c>
      <c r="C293" t="s">
        <v>453</v>
      </c>
      <c r="D293" t="s">
        <v>589</v>
      </c>
      <c r="E293" t="s">
        <v>592</v>
      </c>
      <c r="H293" t="s">
        <v>467</v>
      </c>
      <c r="I293" t="s">
        <v>450</v>
      </c>
      <c r="J293" s="64">
        <v>0</v>
      </c>
      <c r="K293" s="64">
        <v>0</v>
      </c>
      <c r="L293" s="64">
        <v>0</v>
      </c>
      <c r="M293" s="64">
        <v>0</v>
      </c>
      <c r="N293" s="64">
        <v>0</v>
      </c>
      <c r="O293" s="64">
        <v>0</v>
      </c>
      <c r="P293" s="64">
        <v>0</v>
      </c>
      <c r="Q293" s="64">
        <v>0</v>
      </c>
      <c r="R293" s="64">
        <v>0</v>
      </c>
      <c r="S293" s="64">
        <v>0</v>
      </c>
      <c r="T293" s="64">
        <v>0</v>
      </c>
      <c r="U293" s="64">
        <v>0</v>
      </c>
      <c r="V293" s="64">
        <v>0</v>
      </c>
      <c r="W293" s="64">
        <v>0</v>
      </c>
      <c r="X293" s="64">
        <v>0</v>
      </c>
      <c r="Y293" s="64">
        <v>1</v>
      </c>
      <c r="Z293" s="64">
        <v>0</v>
      </c>
      <c r="AA293" s="64">
        <v>0</v>
      </c>
      <c r="AB293" s="64">
        <v>0</v>
      </c>
      <c r="AC293" s="64">
        <v>0</v>
      </c>
      <c r="AD293" s="64">
        <v>0</v>
      </c>
      <c r="AE293" s="64">
        <v>0</v>
      </c>
      <c r="AF293" s="64">
        <v>0</v>
      </c>
      <c r="AG293" s="64">
        <v>0</v>
      </c>
      <c r="AH293" s="64">
        <v>0</v>
      </c>
      <c r="AI293" s="64">
        <f>IF($H293=Table5[[#Headers],[Industrial Bio waste Boiler]],1,0)</f>
        <v>0</v>
      </c>
      <c r="AJ293" s="64">
        <f>IF($H293=Table5[[#Headers],[Industrial Bio waste CHP]],1,0)</f>
        <v>0</v>
      </c>
      <c r="AK293" s="64">
        <f>IF($H293=Table5[[#Headers],[Industrial Bio waste Furnace]],1,0)</f>
        <v>0</v>
      </c>
      <c r="AL293" s="64">
        <f>IF($H293=Table5[[#Headers],[Industrial Bio waste Cement/Lime Kiln]],1,0)</f>
        <v>0</v>
      </c>
      <c r="AM293" s="64">
        <f>IF($H293=Table5[[#Headers],[Industrial Bio waste Dryer]],1,0)</f>
        <v>0</v>
      </c>
      <c r="AN293" s="64">
        <f>IF($H293=Table5[[#Headers],[Industrial Bio waste Other Kiln]],1,0)</f>
        <v>0</v>
      </c>
      <c r="AO293" s="64">
        <f>IF($H293=Table5[[#Headers],[Industrial Bio waste Oven]],1,0)</f>
        <v>0</v>
      </c>
      <c r="AP293" s="64">
        <f>IF($H293=Table5[[#Headers],[Industrial Non-bio waste Boiler]],1,0)</f>
        <v>0</v>
      </c>
      <c r="AQ293" s="64">
        <f>IF($H293=Table5[[#Headers],[Industrial Non-bio waste CHP]],1,0)</f>
        <v>0</v>
      </c>
      <c r="AR293" s="64">
        <f>IF($H293=Table5[[#Headers],[Industrial Non-bio waste Furnace]],1,0)</f>
        <v>0</v>
      </c>
      <c r="AS293" s="64">
        <f>IF($H293=Table5[[#Headers],[Industrial Non-bio waste Cement/Lime Kiln]],1,0)</f>
        <v>0</v>
      </c>
      <c r="AT293" s="64">
        <f>IF($H293=Table5[[#Headers],[Industrial Non-bio waste Dryer]],1,0)</f>
        <v>0</v>
      </c>
      <c r="AU293" s="64">
        <f>IF($H293=Table5[[#Headers],[Industrial Non-bio waste Other Kiln]],1,0)</f>
        <v>0</v>
      </c>
      <c r="AV293" s="64">
        <f>IF($H293=Table5[[#Headers],[Industrial Non-bio waste Oven]],1,0)</f>
        <v>0</v>
      </c>
      <c r="AW293" s="64">
        <f>IF($H293=Table5[[#Headers],[Industrial Bio fuel Boiler]],1,0)</f>
        <v>0</v>
      </c>
      <c r="AX293" s="64">
        <f>IF($H293=Table5[[#Headers],[Industrial Bio fuel CHP]],1,0)</f>
        <v>0</v>
      </c>
      <c r="AY293" s="64">
        <f>IF($H293=Table5[[#Headers],[Industrial Bio fuel Furnace]],1,0)</f>
        <v>1</v>
      </c>
      <c r="AZ293" s="64">
        <f>IF($H293=Table5[[#Headers],[Industrial Bio fuel Cement/Lime Kiln]],1,0)</f>
        <v>0</v>
      </c>
      <c r="BA293" s="64">
        <f>IF($H293=Table5[[#Headers],[Industrial Bio fuel Dryer]],1,0)</f>
        <v>0</v>
      </c>
      <c r="BB293" s="64">
        <f>IF($H293=Table5[[#Headers],[Industrial Bio fuel Other Kiln]],1,0)</f>
        <v>0</v>
      </c>
      <c r="BC293" s="64">
        <f>IF($H293=Table5[[#Headers],[Industrial Bio fuel Oven]],1,0)</f>
        <v>0</v>
      </c>
      <c r="BD293" s="64">
        <f>IF($H293=Table5[[#Headers],[Industrial Solid Fuels Boiler]],1,0)</f>
        <v>0</v>
      </c>
      <c r="BE293" s="64">
        <f>IF($H293=Table5[[#Headers],[Industrial Solid Fuels CHP]],1,0)</f>
        <v>0</v>
      </c>
      <c r="BF293" s="64">
        <f>IF($H293=Table5[[#Headers],[Industrial Solid Fuels Furnace]],1,0)</f>
        <v>0</v>
      </c>
      <c r="BG293" s="64">
        <f>IF($H293=Table5[[#Headers],[Industrial Solid Fuels Cement/Lime Kiln]],1,0)</f>
        <v>0</v>
      </c>
      <c r="BH293" s="64">
        <f>IF($H293=Table5[[#Headers],[Industrial Solid Fuels Dryer]],1,0)</f>
        <v>0</v>
      </c>
      <c r="BI293" s="64">
        <f>IF($H293=Table5[[#Headers],[Industrial Solid Fuels Other Kiln]],1,0)</f>
        <v>0</v>
      </c>
      <c r="BJ293" s="64">
        <f>IF($H293=Table5[[#Headers],[Industrial Solid Fuels Oven]],1,0)</f>
        <v>0</v>
      </c>
      <c r="BK293" s="64">
        <f>IF($H293=Table5[[#Headers],[Industrial Oil Boiler]],1,0)</f>
        <v>0</v>
      </c>
      <c r="BL293" s="64">
        <f>IF($H293=Table5[[#Headers],[Industrial Oil CHP]],1,0)</f>
        <v>0</v>
      </c>
      <c r="BM293" s="64">
        <f>IF($H293=Table5[[#Headers],[Industrial Oil Furnace]],1,0)</f>
        <v>0</v>
      </c>
      <c r="BN293" s="64">
        <f>IF($H293=Table5[[#Headers],[Industrial Oil Cement/Lime Kiln]],1,0)</f>
        <v>0</v>
      </c>
      <c r="BO293" s="64">
        <f>IF($H293=Table5[[#Headers],[Industrial Oil Dryer]],1,0)</f>
        <v>0</v>
      </c>
      <c r="BP293" s="64">
        <f>IF($H293=Table5[[#Headers],[Industrial Oil Other Kiln]],1,0)</f>
        <v>0</v>
      </c>
      <c r="BQ293" s="64">
        <f>IF($H293=Table5[[#Headers],[Industrial Oil Oven]],1,0)</f>
        <v>0</v>
      </c>
      <c r="BR293" s="64">
        <f>IF($H293=Table5[[#Headers],[Industrial Gas Boiler]],1,0)</f>
        <v>0</v>
      </c>
      <c r="BS293" s="64">
        <f>IF($H293=Table5[[#Headers],[Industrial Gas CHP]],1,0)</f>
        <v>0</v>
      </c>
      <c r="BT293" s="64">
        <f>IF($H293=Table5[[#Headers],[Industrial Gas Furnace]],1,0)</f>
        <v>0</v>
      </c>
      <c r="BU293" s="64">
        <f>IF($H293=Table5[[#Headers],[Industrial Gas Cement/Lime Kiln]],1,0)</f>
        <v>0</v>
      </c>
      <c r="BV293" s="64">
        <f>IF($H293=Table5[[#Headers],[Industrial Gas Dryer]],1,0)</f>
        <v>0</v>
      </c>
      <c r="BW293" s="64">
        <f>IF($H293=Table5[[#Headers],[Industrial Gas Other Kiln]],1,0)</f>
        <v>0</v>
      </c>
      <c r="BX293" s="64">
        <f>IF($H293=Table5[[#Headers],[Industrial Gas Oven]],1,0)</f>
        <v>0</v>
      </c>
      <c r="BZ293" s="39"/>
    </row>
    <row r="294" spans="2:78" x14ac:dyDescent="0.25">
      <c r="B294">
        <v>570</v>
      </c>
      <c r="C294" t="s">
        <v>453</v>
      </c>
      <c r="D294" t="s">
        <v>589</v>
      </c>
      <c r="E294" t="s">
        <v>592</v>
      </c>
      <c r="H294" t="s">
        <v>465</v>
      </c>
      <c r="I294" t="s">
        <v>450</v>
      </c>
      <c r="J294" s="64">
        <v>0</v>
      </c>
      <c r="K294" s="64">
        <v>0</v>
      </c>
      <c r="L294" s="64">
        <v>0</v>
      </c>
      <c r="M294" s="64">
        <v>0</v>
      </c>
      <c r="N294" s="64">
        <v>0</v>
      </c>
      <c r="O294" s="64">
        <v>0</v>
      </c>
      <c r="P294" s="64">
        <v>0</v>
      </c>
      <c r="Q294" s="64">
        <v>0</v>
      </c>
      <c r="R294" s="64">
        <v>0</v>
      </c>
      <c r="S294" s="64">
        <v>0</v>
      </c>
      <c r="T294" s="64">
        <v>0</v>
      </c>
      <c r="U294" s="64">
        <v>0</v>
      </c>
      <c r="V294" s="64">
        <v>0</v>
      </c>
      <c r="W294" s="64">
        <v>0</v>
      </c>
      <c r="X294" s="64">
        <v>0</v>
      </c>
      <c r="Y294" s="64">
        <v>0</v>
      </c>
      <c r="Z294" s="64">
        <v>0</v>
      </c>
      <c r="AA294" s="64">
        <v>1</v>
      </c>
      <c r="AB294" s="64">
        <v>1</v>
      </c>
      <c r="AC294" s="64">
        <v>0</v>
      </c>
      <c r="AD294" s="64">
        <v>0</v>
      </c>
      <c r="AE294" s="64">
        <v>0</v>
      </c>
      <c r="AF294" s="64">
        <v>0</v>
      </c>
      <c r="AG294" s="64">
        <v>0</v>
      </c>
      <c r="AH294" s="64">
        <v>0</v>
      </c>
      <c r="AI294" s="64">
        <f>IF($H294=Table5[[#Headers],[Industrial Bio waste Boiler]],1,0)</f>
        <v>0</v>
      </c>
      <c r="AJ294" s="64">
        <f>IF($H294=Table5[[#Headers],[Industrial Bio waste CHP]],1,0)</f>
        <v>0</v>
      </c>
      <c r="AK294" s="64">
        <f>IF($H294=Table5[[#Headers],[Industrial Bio waste Furnace]],1,0)</f>
        <v>0</v>
      </c>
      <c r="AL294" s="64">
        <f>IF($H294=Table5[[#Headers],[Industrial Bio waste Cement/Lime Kiln]],1,0)</f>
        <v>0</v>
      </c>
      <c r="AM294" s="64">
        <f>IF($H294=Table5[[#Headers],[Industrial Bio waste Dryer]],1,0)</f>
        <v>0</v>
      </c>
      <c r="AN294" s="64">
        <f>IF($H294=Table5[[#Headers],[Industrial Bio waste Other Kiln]],1,0)</f>
        <v>0</v>
      </c>
      <c r="AO294" s="64">
        <f>IF($H294=Table5[[#Headers],[Industrial Bio waste Oven]],1,0)</f>
        <v>0</v>
      </c>
      <c r="AP294" s="64">
        <f>IF($H294=Table5[[#Headers],[Industrial Non-bio waste Boiler]],1,0)</f>
        <v>0</v>
      </c>
      <c r="AQ294" s="64">
        <f>IF($H294=Table5[[#Headers],[Industrial Non-bio waste CHP]],1,0)</f>
        <v>0</v>
      </c>
      <c r="AR294" s="64">
        <f>IF($H294=Table5[[#Headers],[Industrial Non-bio waste Furnace]],1,0)</f>
        <v>0</v>
      </c>
      <c r="AS294" s="64">
        <f>IF($H294=Table5[[#Headers],[Industrial Non-bio waste Cement/Lime Kiln]],1,0)</f>
        <v>0</v>
      </c>
      <c r="AT294" s="64">
        <f>IF($H294=Table5[[#Headers],[Industrial Non-bio waste Dryer]],1,0)</f>
        <v>0</v>
      </c>
      <c r="AU294" s="64">
        <f>IF($H294=Table5[[#Headers],[Industrial Non-bio waste Other Kiln]],1,0)</f>
        <v>0</v>
      </c>
      <c r="AV294" s="64">
        <f>IF($H294=Table5[[#Headers],[Industrial Non-bio waste Oven]],1,0)</f>
        <v>0</v>
      </c>
      <c r="AW294" s="64">
        <f>IF($H294=Table5[[#Headers],[Industrial Bio fuel Boiler]],1,0)</f>
        <v>0</v>
      </c>
      <c r="AX294" s="64">
        <f>IF($H294=Table5[[#Headers],[Industrial Bio fuel CHP]],1,0)</f>
        <v>0</v>
      </c>
      <c r="AY294" s="64">
        <f>IF($H294=Table5[[#Headers],[Industrial Bio fuel Furnace]],1,0)</f>
        <v>0</v>
      </c>
      <c r="AZ294" s="64">
        <f>IF($H294=Table5[[#Headers],[Industrial Bio fuel Cement/Lime Kiln]],1,0)</f>
        <v>0</v>
      </c>
      <c r="BA294" s="64">
        <f>IF($H294=Table5[[#Headers],[Industrial Bio fuel Dryer]],1,0)</f>
        <v>1</v>
      </c>
      <c r="BB294" s="64">
        <f>IF($H294=Table5[[#Headers],[Industrial Bio fuel Other Kiln]],1,0)</f>
        <v>0</v>
      </c>
      <c r="BC294" s="64">
        <f>IF($H294=Table5[[#Headers],[Industrial Bio fuel Oven]],1,0)</f>
        <v>0</v>
      </c>
      <c r="BD294" s="64">
        <f>IF($H294=Table5[[#Headers],[Industrial Solid Fuels Boiler]],1,0)</f>
        <v>0</v>
      </c>
      <c r="BE294" s="64">
        <f>IF($H294=Table5[[#Headers],[Industrial Solid Fuels CHP]],1,0)</f>
        <v>0</v>
      </c>
      <c r="BF294" s="64">
        <f>IF($H294=Table5[[#Headers],[Industrial Solid Fuels Furnace]],1,0)</f>
        <v>0</v>
      </c>
      <c r="BG294" s="64">
        <f>IF($H294=Table5[[#Headers],[Industrial Solid Fuels Cement/Lime Kiln]],1,0)</f>
        <v>0</v>
      </c>
      <c r="BH294" s="64">
        <f>IF($H294=Table5[[#Headers],[Industrial Solid Fuels Dryer]],1,0)</f>
        <v>0</v>
      </c>
      <c r="BI294" s="64">
        <f>IF($H294=Table5[[#Headers],[Industrial Solid Fuels Other Kiln]],1,0)</f>
        <v>0</v>
      </c>
      <c r="BJ294" s="64">
        <f>IF($H294=Table5[[#Headers],[Industrial Solid Fuels Oven]],1,0)</f>
        <v>0</v>
      </c>
      <c r="BK294" s="64">
        <f>IF($H294=Table5[[#Headers],[Industrial Oil Boiler]],1,0)</f>
        <v>0</v>
      </c>
      <c r="BL294" s="64">
        <f>IF($H294=Table5[[#Headers],[Industrial Oil CHP]],1,0)</f>
        <v>0</v>
      </c>
      <c r="BM294" s="64">
        <f>IF($H294=Table5[[#Headers],[Industrial Oil Furnace]],1,0)</f>
        <v>0</v>
      </c>
      <c r="BN294" s="64">
        <f>IF($H294=Table5[[#Headers],[Industrial Oil Cement/Lime Kiln]],1,0)</f>
        <v>0</v>
      </c>
      <c r="BO294" s="64">
        <f>IF($H294=Table5[[#Headers],[Industrial Oil Dryer]],1,0)</f>
        <v>0</v>
      </c>
      <c r="BP294" s="64">
        <f>IF($H294=Table5[[#Headers],[Industrial Oil Other Kiln]],1,0)</f>
        <v>0</v>
      </c>
      <c r="BQ294" s="64">
        <f>IF($H294=Table5[[#Headers],[Industrial Oil Oven]],1,0)</f>
        <v>0</v>
      </c>
      <c r="BR294" s="64">
        <f>IF($H294=Table5[[#Headers],[Industrial Gas Boiler]],1,0)</f>
        <v>0</v>
      </c>
      <c r="BS294" s="64">
        <f>IF($H294=Table5[[#Headers],[Industrial Gas CHP]],1,0)</f>
        <v>0</v>
      </c>
      <c r="BT294" s="64">
        <f>IF($H294=Table5[[#Headers],[Industrial Gas Furnace]],1,0)</f>
        <v>0</v>
      </c>
      <c r="BU294" s="64">
        <f>IF($H294=Table5[[#Headers],[Industrial Gas Cement/Lime Kiln]],1,0)</f>
        <v>0</v>
      </c>
      <c r="BV294" s="64">
        <f>IF($H294=Table5[[#Headers],[Industrial Gas Dryer]],1,0)</f>
        <v>0</v>
      </c>
      <c r="BW294" s="64">
        <f>IF($H294=Table5[[#Headers],[Industrial Gas Other Kiln]],1,0)</f>
        <v>0</v>
      </c>
      <c r="BX294" s="64">
        <f>IF($H294=Table5[[#Headers],[Industrial Gas Oven]],1,0)</f>
        <v>0</v>
      </c>
      <c r="BZ294" s="39"/>
    </row>
    <row r="295" spans="2:78" x14ac:dyDescent="0.25">
      <c r="B295">
        <v>571</v>
      </c>
      <c r="C295" t="s">
        <v>453</v>
      </c>
      <c r="D295" t="s">
        <v>590</v>
      </c>
      <c r="E295" t="s">
        <v>592</v>
      </c>
      <c r="H295" t="s">
        <v>471</v>
      </c>
      <c r="I295" t="s">
        <v>450</v>
      </c>
      <c r="J295" s="64">
        <v>0</v>
      </c>
      <c r="K295" s="64">
        <v>0</v>
      </c>
      <c r="L295" s="64">
        <v>0</v>
      </c>
      <c r="M295" s="64">
        <v>1</v>
      </c>
      <c r="N295" s="64">
        <v>1</v>
      </c>
      <c r="O295" s="64">
        <v>0</v>
      </c>
      <c r="P295" s="64">
        <v>0</v>
      </c>
      <c r="Q295" s="64">
        <v>0</v>
      </c>
      <c r="R295" s="64">
        <v>0</v>
      </c>
      <c r="S295" s="64">
        <v>0</v>
      </c>
      <c r="T295" s="64">
        <v>0</v>
      </c>
      <c r="U295" s="64">
        <v>0</v>
      </c>
      <c r="V295" s="64">
        <v>0</v>
      </c>
      <c r="W295" s="64">
        <v>0</v>
      </c>
      <c r="X295" s="64">
        <v>0</v>
      </c>
      <c r="Y295" s="64">
        <v>0</v>
      </c>
      <c r="Z295" s="64">
        <v>0</v>
      </c>
      <c r="AA295" s="64">
        <v>0</v>
      </c>
      <c r="AB295" s="64">
        <v>0</v>
      </c>
      <c r="AC295" s="64">
        <v>0</v>
      </c>
      <c r="AD295" s="64">
        <v>0</v>
      </c>
      <c r="AE295" s="64">
        <v>0</v>
      </c>
      <c r="AF295" s="64">
        <v>0</v>
      </c>
      <c r="AG295" s="64">
        <v>0</v>
      </c>
      <c r="AH295" s="64">
        <v>0</v>
      </c>
      <c r="AI295" s="64">
        <f>IF($H295=Table5[[#Headers],[Industrial Bio waste Boiler]],1,0)</f>
        <v>0</v>
      </c>
      <c r="AJ295" s="64">
        <f>IF($H295=Table5[[#Headers],[Industrial Bio waste CHP]],1,0)</f>
        <v>0</v>
      </c>
      <c r="AK295" s="64">
        <f>IF($H295=Table5[[#Headers],[Industrial Bio waste Furnace]],1,0)</f>
        <v>0</v>
      </c>
      <c r="AL295" s="64">
        <f>IF($H295=Table5[[#Headers],[Industrial Bio waste Cement/Lime Kiln]],1,0)</f>
        <v>0</v>
      </c>
      <c r="AM295" s="64">
        <f>IF($H295=Table5[[#Headers],[Industrial Bio waste Dryer]],1,0)</f>
        <v>0</v>
      </c>
      <c r="AN295" s="64">
        <f>IF($H295=Table5[[#Headers],[Industrial Bio waste Other Kiln]],1,0)</f>
        <v>0</v>
      </c>
      <c r="AO295" s="64">
        <f>IF($H295=Table5[[#Headers],[Industrial Bio waste Oven]],1,0)</f>
        <v>0</v>
      </c>
      <c r="AP295" s="64">
        <f>IF($H295=Table5[[#Headers],[Industrial Non-bio waste Boiler]],1,0)</f>
        <v>0</v>
      </c>
      <c r="AQ295" s="64">
        <f>IF($H295=Table5[[#Headers],[Industrial Non-bio waste CHP]],1,0)</f>
        <v>0</v>
      </c>
      <c r="AR295" s="64">
        <f>IF($H295=Table5[[#Headers],[Industrial Non-bio waste Furnace]],1,0)</f>
        <v>0</v>
      </c>
      <c r="AS295" s="64">
        <f>IF($H295=Table5[[#Headers],[Industrial Non-bio waste Cement/Lime Kiln]],1,0)</f>
        <v>0</v>
      </c>
      <c r="AT295" s="64">
        <f>IF($H295=Table5[[#Headers],[Industrial Non-bio waste Dryer]],1,0)</f>
        <v>0</v>
      </c>
      <c r="AU295" s="64">
        <f>IF($H295=Table5[[#Headers],[Industrial Non-bio waste Other Kiln]],1,0)</f>
        <v>0</v>
      </c>
      <c r="AV295" s="64">
        <f>IF($H295=Table5[[#Headers],[Industrial Non-bio waste Oven]],1,0)</f>
        <v>0</v>
      </c>
      <c r="AW295" s="64">
        <f>IF($H295=Table5[[#Headers],[Industrial Bio fuel Boiler]],1,0)</f>
        <v>0</v>
      </c>
      <c r="AX295" s="64">
        <f>IF($H295=Table5[[#Headers],[Industrial Bio fuel CHP]],1,0)</f>
        <v>0</v>
      </c>
      <c r="AY295" s="64">
        <f>IF($H295=Table5[[#Headers],[Industrial Bio fuel Furnace]],1,0)</f>
        <v>0</v>
      </c>
      <c r="AZ295" s="64">
        <f>IF($H295=Table5[[#Headers],[Industrial Bio fuel Cement/Lime Kiln]],1,0)</f>
        <v>0</v>
      </c>
      <c r="BA295" s="64">
        <f>IF($H295=Table5[[#Headers],[Industrial Bio fuel Dryer]],1,0)</f>
        <v>0</v>
      </c>
      <c r="BB295" s="64">
        <f>IF($H295=Table5[[#Headers],[Industrial Bio fuel Other Kiln]],1,0)</f>
        <v>1</v>
      </c>
      <c r="BC295" s="64">
        <f>IF($H295=Table5[[#Headers],[Industrial Bio fuel Oven]],1,0)</f>
        <v>0</v>
      </c>
      <c r="BD295" s="64">
        <f>IF($H295=Table5[[#Headers],[Industrial Solid Fuels Boiler]],1,0)</f>
        <v>0</v>
      </c>
      <c r="BE295" s="64">
        <f>IF($H295=Table5[[#Headers],[Industrial Solid Fuels CHP]],1,0)</f>
        <v>0</v>
      </c>
      <c r="BF295" s="64">
        <f>IF($H295=Table5[[#Headers],[Industrial Solid Fuels Furnace]],1,0)</f>
        <v>0</v>
      </c>
      <c r="BG295" s="64">
        <f>IF($H295=Table5[[#Headers],[Industrial Solid Fuels Cement/Lime Kiln]],1,0)</f>
        <v>0</v>
      </c>
      <c r="BH295" s="64">
        <f>IF($H295=Table5[[#Headers],[Industrial Solid Fuels Dryer]],1,0)</f>
        <v>0</v>
      </c>
      <c r="BI295" s="64">
        <f>IF($H295=Table5[[#Headers],[Industrial Solid Fuels Other Kiln]],1,0)</f>
        <v>0</v>
      </c>
      <c r="BJ295" s="64">
        <f>IF($H295=Table5[[#Headers],[Industrial Solid Fuels Oven]],1,0)</f>
        <v>0</v>
      </c>
      <c r="BK295" s="64">
        <f>IF($H295=Table5[[#Headers],[Industrial Oil Boiler]],1,0)</f>
        <v>0</v>
      </c>
      <c r="BL295" s="64">
        <f>IF($H295=Table5[[#Headers],[Industrial Oil CHP]],1,0)</f>
        <v>0</v>
      </c>
      <c r="BM295" s="64">
        <f>IF($H295=Table5[[#Headers],[Industrial Oil Furnace]],1,0)</f>
        <v>0</v>
      </c>
      <c r="BN295" s="64">
        <f>IF($H295=Table5[[#Headers],[Industrial Oil Cement/Lime Kiln]],1,0)</f>
        <v>0</v>
      </c>
      <c r="BO295" s="64">
        <f>IF($H295=Table5[[#Headers],[Industrial Oil Dryer]],1,0)</f>
        <v>0</v>
      </c>
      <c r="BP295" s="64">
        <f>IF($H295=Table5[[#Headers],[Industrial Oil Other Kiln]],1,0)</f>
        <v>0</v>
      </c>
      <c r="BQ295" s="64">
        <f>IF($H295=Table5[[#Headers],[Industrial Oil Oven]],1,0)</f>
        <v>0</v>
      </c>
      <c r="BR295" s="64">
        <f>IF($H295=Table5[[#Headers],[Industrial Gas Boiler]],1,0)</f>
        <v>0</v>
      </c>
      <c r="BS295" s="64">
        <f>IF($H295=Table5[[#Headers],[Industrial Gas CHP]],1,0)</f>
        <v>0</v>
      </c>
      <c r="BT295" s="64">
        <f>IF($H295=Table5[[#Headers],[Industrial Gas Furnace]],1,0)</f>
        <v>0</v>
      </c>
      <c r="BU295" s="64">
        <f>IF($H295=Table5[[#Headers],[Industrial Gas Cement/Lime Kiln]],1,0)</f>
        <v>0</v>
      </c>
      <c r="BV295" s="64">
        <f>IF($H295=Table5[[#Headers],[Industrial Gas Dryer]],1,0)</f>
        <v>0</v>
      </c>
      <c r="BW295" s="64">
        <f>IF($H295=Table5[[#Headers],[Industrial Gas Other Kiln]],1,0)</f>
        <v>0</v>
      </c>
      <c r="BX295" s="64">
        <f>IF($H295=Table5[[#Headers],[Industrial Gas Oven]],1,0)</f>
        <v>0</v>
      </c>
      <c r="BZ295" s="39"/>
    </row>
    <row r="296" spans="2:78" x14ac:dyDescent="0.25">
      <c r="B296">
        <v>572</v>
      </c>
      <c r="C296" t="s">
        <v>453</v>
      </c>
      <c r="D296" t="s">
        <v>590</v>
      </c>
      <c r="E296" t="s">
        <v>592</v>
      </c>
      <c r="H296" t="s">
        <v>449</v>
      </c>
      <c r="I296" t="s">
        <v>450</v>
      </c>
      <c r="J296" s="64">
        <v>0</v>
      </c>
      <c r="K296" s="64">
        <v>0</v>
      </c>
      <c r="L296" s="64">
        <v>0</v>
      </c>
      <c r="M296" s="64">
        <v>0</v>
      </c>
      <c r="N296" s="64">
        <v>0</v>
      </c>
      <c r="O296" s="64">
        <v>1</v>
      </c>
      <c r="P296" s="64">
        <v>1</v>
      </c>
      <c r="Q296" s="64">
        <v>1</v>
      </c>
      <c r="R296" s="64">
        <v>0.4</v>
      </c>
      <c r="S296" s="64">
        <v>0.125</v>
      </c>
      <c r="T296" s="64">
        <v>0</v>
      </c>
      <c r="U296" s="64">
        <v>0</v>
      </c>
      <c r="V296" s="64">
        <v>0</v>
      </c>
      <c r="W296" s="64">
        <v>0</v>
      </c>
      <c r="X296" s="64">
        <v>0</v>
      </c>
      <c r="Y296" s="64">
        <v>0</v>
      </c>
      <c r="Z296" s="64">
        <v>0</v>
      </c>
      <c r="AA296" s="64">
        <v>0</v>
      </c>
      <c r="AB296" s="64">
        <v>0</v>
      </c>
      <c r="AC296" s="64">
        <v>0</v>
      </c>
      <c r="AD296" s="64">
        <v>0</v>
      </c>
      <c r="AE296" s="64">
        <v>0</v>
      </c>
      <c r="AF296" s="64">
        <v>0</v>
      </c>
      <c r="AG296" s="64">
        <v>0</v>
      </c>
      <c r="AH296" s="64">
        <v>0</v>
      </c>
      <c r="AI296" s="64">
        <f>IF($H296=Table5[[#Headers],[Industrial Bio waste Boiler]],1,0)</f>
        <v>0</v>
      </c>
      <c r="AJ296" s="64">
        <f>IF($H296=Table5[[#Headers],[Industrial Bio waste CHP]],1,0)</f>
        <v>0</v>
      </c>
      <c r="AK296" s="64">
        <f>IF($H296=Table5[[#Headers],[Industrial Bio waste Furnace]],1,0)</f>
        <v>0</v>
      </c>
      <c r="AL296" s="64">
        <f>IF($H296=Table5[[#Headers],[Industrial Bio waste Cement/Lime Kiln]],1,0)</f>
        <v>0</v>
      </c>
      <c r="AM296" s="64">
        <f>IF($H296=Table5[[#Headers],[Industrial Bio waste Dryer]],1,0)</f>
        <v>0</v>
      </c>
      <c r="AN296" s="64">
        <f>IF($H296=Table5[[#Headers],[Industrial Bio waste Other Kiln]],1,0)</f>
        <v>0</v>
      </c>
      <c r="AO296" s="64">
        <f>IF($H296=Table5[[#Headers],[Industrial Bio waste Oven]],1,0)</f>
        <v>0</v>
      </c>
      <c r="AP296" s="64">
        <f>IF($H296=Table5[[#Headers],[Industrial Non-bio waste Boiler]],1,0)</f>
        <v>0</v>
      </c>
      <c r="AQ296" s="64">
        <f>IF($H296=Table5[[#Headers],[Industrial Non-bio waste CHP]],1,0)</f>
        <v>0</v>
      </c>
      <c r="AR296" s="64">
        <f>IF($H296=Table5[[#Headers],[Industrial Non-bio waste Furnace]],1,0)</f>
        <v>0</v>
      </c>
      <c r="AS296" s="64">
        <f>IF($H296=Table5[[#Headers],[Industrial Non-bio waste Cement/Lime Kiln]],1,0)</f>
        <v>0</v>
      </c>
      <c r="AT296" s="64">
        <f>IF($H296=Table5[[#Headers],[Industrial Non-bio waste Dryer]],1,0)</f>
        <v>0</v>
      </c>
      <c r="AU296" s="64">
        <f>IF($H296=Table5[[#Headers],[Industrial Non-bio waste Other Kiln]],1,0)</f>
        <v>0</v>
      </c>
      <c r="AV296" s="64">
        <f>IF($H296=Table5[[#Headers],[Industrial Non-bio waste Oven]],1,0)</f>
        <v>0</v>
      </c>
      <c r="AW296" s="64">
        <f>IF($H296=Table5[[#Headers],[Industrial Bio fuel Boiler]],1,0)</f>
        <v>1</v>
      </c>
      <c r="AX296" s="64">
        <f>IF($H296=Table5[[#Headers],[Industrial Bio fuel CHP]],1,0)</f>
        <v>0</v>
      </c>
      <c r="AY296" s="64">
        <f>IF($H296=Table5[[#Headers],[Industrial Bio fuel Furnace]],1,0)</f>
        <v>0</v>
      </c>
      <c r="AZ296" s="64">
        <f>IF($H296=Table5[[#Headers],[Industrial Bio fuel Cement/Lime Kiln]],1,0)</f>
        <v>0</v>
      </c>
      <c r="BA296" s="64">
        <f>IF($H296=Table5[[#Headers],[Industrial Bio fuel Dryer]],1,0)</f>
        <v>0</v>
      </c>
      <c r="BB296" s="64">
        <f>IF($H296=Table5[[#Headers],[Industrial Bio fuel Other Kiln]],1,0)</f>
        <v>0</v>
      </c>
      <c r="BC296" s="64">
        <f>IF($H296=Table5[[#Headers],[Industrial Bio fuel Oven]],1,0)</f>
        <v>0</v>
      </c>
      <c r="BD296" s="64">
        <f>IF($H296=Table5[[#Headers],[Industrial Solid Fuels Boiler]],1,0)</f>
        <v>0</v>
      </c>
      <c r="BE296" s="64">
        <f>IF($H296=Table5[[#Headers],[Industrial Solid Fuels CHP]],1,0)</f>
        <v>0</v>
      </c>
      <c r="BF296" s="64">
        <f>IF($H296=Table5[[#Headers],[Industrial Solid Fuels Furnace]],1,0)</f>
        <v>0</v>
      </c>
      <c r="BG296" s="64">
        <f>IF($H296=Table5[[#Headers],[Industrial Solid Fuels Cement/Lime Kiln]],1,0)</f>
        <v>0</v>
      </c>
      <c r="BH296" s="64">
        <f>IF($H296=Table5[[#Headers],[Industrial Solid Fuels Dryer]],1,0)</f>
        <v>0</v>
      </c>
      <c r="BI296" s="64">
        <f>IF($H296=Table5[[#Headers],[Industrial Solid Fuels Other Kiln]],1,0)</f>
        <v>0</v>
      </c>
      <c r="BJ296" s="64">
        <f>IF($H296=Table5[[#Headers],[Industrial Solid Fuels Oven]],1,0)</f>
        <v>0</v>
      </c>
      <c r="BK296" s="64">
        <f>IF($H296=Table5[[#Headers],[Industrial Oil Boiler]],1,0)</f>
        <v>0</v>
      </c>
      <c r="BL296" s="64">
        <f>IF($H296=Table5[[#Headers],[Industrial Oil CHP]],1,0)</f>
        <v>0</v>
      </c>
      <c r="BM296" s="64">
        <f>IF($H296=Table5[[#Headers],[Industrial Oil Furnace]],1,0)</f>
        <v>0</v>
      </c>
      <c r="BN296" s="64">
        <f>IF($H296=Table5[[#Headers],[Industrial Oil Cement/Lime Kiln]],1,0)</f>
        <v>0</v>
      </c>
      <c r="BO296" s="64">
        <f>IF($H296=Table5[[#Headers],[Industrial Oil Dryer]],1,0)</f>
        <v>0</v>
      </c>
      <c r="BP296" s="64">
        <f>IF($H296=Table5[[#Headers],[Industrial Oil Other Kiln]],1,0)</f>
        <v>0</v>
      </c>
      <c r="BQ296" s="64">
        <f>IF($H296=Table5[[#Headers],[Industrial Oil Oven]],1,0)</f>
        <v>0</v>
      </c>
      <c r="BR296" s="64">
        <f>IF($H296=Table5[[#Headers],[Industrial Gas Boiler]],1,0)</f>
        <v>0</v>
      </c>
      <c r="BS296" s="64">
        <f>IF($H296=Table5[[#Headers],[Industrial Gas CHP]],1,0)</f>
        <v>0</v>
      </c>
      <c r="BT296" s="64">
        <f>IF($H296=Table5[[#Headers],[Industrial Gas Furnace]],1,0)</f>
        <v>0</v>
      </c>
      <c r="BU296" s="64">
        <f>IF($H296=Table5[[#Headers],[Industrial Gas Cement/Lime Kiln]],1,0)</f>
        <v>0</v>
      </c>
      <c r="BV296" s="64">
        <f>IF($H296=Table5[[#Headers],[Industrial Gas Dryer]],1,0)</f>
        <v>0</v>
      </c>
      <c r="BW296" s="64">
        <f>IF($H296=Table5[[#Headers],[Industrial Gas Other Kiln]],1,0)</f>
        <v>0</v>
      </c>
      <c r="BX296" s="64">
        <f>IF($H296=Table5[[#Headers],[Industrial Gas Oven]],1,0)</f>
        <v>0</v>
      </c>
      <c r="BZ296" s="39"/>
    </row>
    <row r="297" spans="2:78" x14ac:dyDescent="0.25">
      <c r="B297">
        <v>573</v>
      </c>
      <c r="C297" t="s">
        <v>453</v>
      </c>
      <c r="D297" t="s">
        <v>590</v>
      </c>
      <c r="E297" t="s">
        <v>592</v>
      </c>
      <c r="H297" t="s">
        <v>461</v>
      </c>
      <c r="I297" t="s">
        <v>450</v>
      </c>
      <c r="J297" s="64">
        <v>0</v>
      </c>
      <c r="K297" s="64">
        <v>0</v>
      </c>
      <c r="L297" s="64">
        <v>0</v>
      </c>
      <c r="M297" s="64">
        <v>0</v>
      </c>
      <c r="N297" s="64">
        <v>0</v>
      </c>
      <c r="O297" s="64">
        <v>0</v>
      </c>
      <c r="P297" s="64">
        <v>0</v>
      </c>
      <c r="Q297" s="64">
        <v>0</v>
      </c>
      <c r="R297" s="64">
        <v>0</v>
      </c>
      <c r="S297" s="64">
        <v>0</v>
      </c>
      <c r="T297" s="64">
        <v>1</v>
      </c>
      <c r="U297" s="64">
        <v>1</v>
      </c>
      <c r="V297" s="64">
        <v>1</v>
      </c>
      <c r="W297" s="64">
        <v>0</v>
      </c>
      <c r="X297" s="64">
        <v>0</v>
      </c>
      <c r="Y297" s="64">
        <v>0</v>
      </c>
      <c r="Z297" s="64">
        <v>0</v>
      </c>
      <c r="AA297" s="64">
        <v>0</v>
      </c>
      <c r="AB297" s="64">
        <v>0</v>
      </c>
      <c r="AC297" s="64">
        <v>0</v>
      </c>
      <c r="AD297" s="64">
        <v>0</v>
      </c>
      <c r="AE297" s="64">
        <v>0</v>
      </c>
      <c r="AF297" s="64">
        <v>0</v>
      </c>
      <c r="AG297" s="64">
        <v>0</v>
      </c>
      <c r="AH297" s="64">
        <v>0</v>
      </c>
      <c r="AI297" s="64">
        <f>IF($H297=Table5[[#Headers],[Industrial Bio waste Boiler]],1,0)</f>
        <v>0</v>
      </c>
      <c r="AJ297" s="64">
        <f>IF($H297=Table5[[#Headers],[Industrial Bio waste CHP]],1,0)</f>
        <v>0</v>
      </c>
      <c r="AK297" s="64">
        <f>IF($H297=Table5[[#Headers],[Industrial Bio waste Furnace]],1,0)</f>
        <v>0</v>
      </c>
      <c r="AL297" s="64">
        <f>IF($H297=Table5[[#Headers],[Industrial Bio waste Cement/Lime Kiln]],1,0)</f>
        <v>0</v>
      </c>
      <c r="AM297" s="64">
        <f>IF($H297=Table5[[#Headers],[Industrial Bio waste Dryer]],1,0)</f>
        <v>0</v>
      </c>
      <c r="AN297" s="64">
        <f>IF($H297=Table5[[#Headers],[Industrial Bio waste Other Kiln]],1,0)</f>
        <v>0</v>
      </c>
      <c r="AO297" s="64">
        <f>IF($H297=Table5[[#Headers],[Industrial Bio waste Oven]],1,0)</f>
        <v>0</v>
      </c>
      <c r="AP297" s="64">
        <f>IF($H297=Table5[[#Headers],[Industrial Non-bio waste Boiler]],1,0)</f>
        <v>0</v>
      </c>
      <c r="AQ297" s="64">
        <f>IF($H297=Table5[[#Headers],[Industrial Non-bio waste CHP]],1,0)</f>
        <v>0</v>
      </c>
      <c r="AR297" s="64">
        <f>IF($H297=Table5[[#Headers],[Industrial Non-bio waste Furnace]],1,0)</f>
        <v>0</v>
      </c>
      <c r="AS297" s="64">
        <f>IF($H297=Table5[[#Headers],[Industrial Non-bio waste Cement/Lime Kiln]],1,0)</f>
        <v>0</v>
      </c>
      <c r="AT297" s="64">
        <f>IF($H297=Table5[[#Headers],[Industrial Non-bio waste Dryer]],1,0)</f>
        <v>0</v>
      </c>
      <c r="AU297" s="64">
        <f>IF($H297=Table5[[#Headers],[Industrial Non-bio waste Other Kiln]],1,0)</f>
        <v>0</v>
      </c>
      <c r="AV297" s="64">
        <f>IF($H297=Table5[[#Headers],[Industrial Non-bio waste Oven]],1,0)</f>
        <v>0</v>
      </c>
      <c r="AW297" s="64">
        <f>IF($H297=Table5[[#Headers],[Industrial Bio fuel Boiler]],1,0)</f>
        <v>0</v>
      </c>
      <c r="AX297" s="64">
        <f>IF($H297=Table5[[#Headers],[Industrial Bio fuel CHP]],1,0)</f>
        <v>1</v>
      </c>
      <c r="AY297" s="64">
        <f>IF($H297=Table5[[#Headers],[Industrial Bio fuel Furnace]],1,0)</f>
        <v>0</v>
      </c>
      <c r="AZ297" s="64">
        <f>IF($H297=Table5[[#Headers],[Industrial Bio fuel Cement/Lime Kiln]],1,0)</f>
        <v>0</v>
      </c>
      <c r="BA297" s="64">
        <f>IF($H297=Table5[[#Headers],[Industrial Bio fuel Dryer]],1,0)</f>
        <v>0</v>
      </c>
      <c r="BB297" s="64">
        <f>IF($H297=Table5[[#Headers],[Industrial Bio fuel Other Kiln]],1,0)</f>
        <v>0</v>
      </c>
      <c r="BC297" s="64">
        <f>IF($H297=Table5[[#Headers],[Industrial Bio fuel Oven]],1,0)</f>
        <v>0</v>
      </c>
      <c r="BD297" s="64">
        <f>IF($H297=Table5[[#Headers],[Industrial Solid Fuels Boiler]],1,0)</f>
        <v>0</v>
      </c>
      <c r="BE297" s="64">
        <f>IF($H297=Table5[[#Headers],[Industrial Solid Fuels CHP]],1,0)</f>
        <v>0</v>
      </c>
      <c r="BF297" s="64">
        <f>IF($H297=Table5[[#Headers],[Industrial Solid Fuels Furnace]],1,0)</f>
        <v>0</v>
      </c>
      <c r="BG297" s="64">
        <f>IF($H297=Table5[[#Headers],[Industrial Solid Fuels Cement/Lime Kiln]],1,0)</f>
        <v>0</v>
      </c>
      <c r="BH297" s="64">
        <f>IF($H297=Table5[[#Headers],[Industrial Solid Fuels Dryer]],1,0)</f>
        <v>0</v>
      </c>
      <c r="BI297" s="64">
        <f>IF($H297=Table5[[#Headers],[Industrial Solid Fuels Other Kiln]],1,0)</f>
        <v>0</v>
      </c>
      <c r="BJ297" s="64">
        <f>IF($H297=Table5[[#Headers],[Industrial Solid Fuels Oven]],1,0)</f>
        <v>0</v>
      </c>
      <c r="BK297" s="64">
        <f>IF($H297=Table5[[#Headers],[Industrial Oil Boiler]],1,0)</f>
        <v>0</v>
      </c>
      <c r="BL297" s="64">
        <f>IF($H297=Table5[[#Headers],[Industrial Oil CHP]],1,0)</f>
        <v>0</v>
      </c>
      <c r="BM297" s="64">
        <f>IF($H297=Table5[[#Headers],[Industrial Oil Furnace]],1,0)</f>
        <v>0</v>
      </c>
      <c r="BN297" s="64">
        <f>IF($H297=Table5[[#Headers],[Industrial Oil Cement/Lime Kiln]],1,0)</f>
        <v>0</v>
      </c>
      <c r="BO297" s="64">
        <f>IF($H297=Table5[[#Headers],[Industrial Oil Dryer]],1,0)</f>
        <v>0</v>
      </c>
      <c r="BP297" s="64">
        <f>IF($H297=Table5[[#Headers],[Industrial Oil Other Kiln]],1,0)</f>
        <v>0</v>
      </c>
      <c r="BQ297" s="64">
        <f>IF($H297=Table5[[#Headers],[Industrial Oil Oven]],1,0)</f>
        <v>0</v>
      </c>
      <c r="BR297" s="64">
        <f>IF($H297=Table5[[#Headers],[Industrial Gas Boiler]],1,0)</f>
        <v>0</v>
      </c>
      <c r="BS297" s="64">
        <f>IF($H297=Table5[[#Headers],[Industrial Gas CHP]],1,0)</f>
        <v>0</v>
      </c>
      <c r="BT297" s="64">
        <f>IF($H297=Table5[[#Headers],[Industrial Gas Furnace]],1,0)</f>
        <v>0</v>
      </c>
      <c r="BU297" s="64">
        <f>IF($H297=Table5[[#Headers],[Industrial Gas Cement/Lime Kiln]],1,0)</f>
        <v>0</v>
      </c>
      <c r="BV297" s="64">
        <f>IF($H297=Table5[[#Headers],[Industrial Gas Dryer]],1,0)</f>
        <v>0</v>
      </c>
      <c r="BW297" s="64">
        <f>IF($H297=Table5[[#Headers],[Industrial Gas Other Kiln]],1,0)</f>
        <v>0</v>
      </c>
      <c r="BX297" s="64">
        <f>IF($H297=Table5[[#Headers],[Industrial Gas Oven]],1,0)</f>
        <v>0</v>
      </c>
      <c r="BZ297" s="39"/>
    </row>
    <row r="298" spans="2:78" x14ac:dyDescent="0.25">
      <c r="B298">
        <v>574</v>
      </c>
      <c r="C298" t="s">
        <v>453</v>
      </c>
      <c r="D298" t="s">
        <v>590</v>
      </c>
      <c r="E298" t="s">
        <v>592</v>
      </c>
      <c r="H298" t="s">
        <v>474</v>
      </c>
      <c r="I298" t="s">
        <v>450</v>
      </c>
      <c r="J298" s="64">
        <v>0</v>
      </c>
      <c r="K298" s="64">
        <v>0</v>
      </c>
      <c r="L298" s="64">
        <v>0</v>
      </c>
      <c r="M298" s="64">
        <v>0</v>
      </c>
      <c r="N298" s="64">
        <v>0</v>
      </c>
      <c r="O298" s="64">
        <v>0</v>
      </c>
      <c r="P298" s="64">
        <v>0</v>
      </c>
      <c r="Q298" s="64">
        <v>0</v>
      </c>
      <c r="R298" s="64">
        <v>0</v>
      </c>
      <c r="S298" s="64">
        <v>0</v>
      </c>
      <c r="T298" s="64">
        <v>0</v>
      </c>
      <c r="U298" s="64">
        <v>0</v>
      </c>
      <c r="V298" s="64">
        <v>0</v>
      </c>
      <c r="W298" s="64">
        <v>1</v>
      </c>
      <c r="X298" s="64">
        <v>1</v>
      </c>
      <c r="Y298" s="64">
        <v>0</v>
      </c>
      <c r="Z298" s="64">
        <v>0</v>
      </c>
      <c r="AA298" s="64">
        <v>0</v>
      </c>
      <c r="AB298" s="64">
        <v>0</v>
      </c>
      <c r="AC298" s="64">
        <v>0</v>
      </c>
      <c r="AD298" s="64">
        <v>0</v>
      </c>
      <c r="AE298" s="64">
        <v>0</v>
      </c>
      <c r="AF298" s="64">
        <v>0</v>
      </c>
      <c r="AG298" s="64">
        <v>0</v>
      </c>
      <c r="AH298" s="64">
        <v>0</v>
      </c>
      <c r="AI298" s="64">
        <f>IF($H298=Table5[[#Headers],[Industrial Bio waste Boiler]],1,0)</f>
        <v>0</v>
      </c>
      <c r="AJ298" s="64">
        <f>IF($H298=Table5[[#Headers],[Industrial Bio waste CHP]],1,0)</f>
        <v>0</v>
      </c>
      <c r="AK298" s="64">
        <f>IF($H298=Table5[[#Headers],[Industrial Bio waste Furnace]],1,0)</f>
        <v>0</v>
      </c>
      <c r="AL298" s="64">
        <f>IF($H298=Table5[[#Headers],[Industrial Bio waste Cement/Lime Kiln]],1,0)</f>
        <v>0</v>
      </c>
      <c r="AM298" s="64">
        <f>IF($H298=Table5[[#Headers],[Industrial Bio waste Dryer]],1,0)</f>
        <v>0</v>
      </c>
      <c r="AN298" s="64">
        <f>IF($H298=Table5[[#Headers],[Industrial Bio waste Other Kiln]],1,0)</f>
        <v>0</v>
      </c>
      <c r="AO298" s="64">
        <f>IF($H298=Table5[[#Headers],[Industrial Bio waste Oven]],1,0)</f>
        <v>0</v>
      </c>
      <c r="AP298" s="64">
        <f>IF($H298=Table5[[#Headers],[Industrial Non-bio waste Boiler]],1,0)</f>
        <v>0</v>
      </c>
      <c r="AQ298" s="64">
        <f>IF($H298=Table5[[#Headers],[Industrial Non-bio waste CHP]],1,0)</f>
        <v>0</v>
      </c>
      <c r="AR298" s="64">
        <f>IF($H298=Table5[[#Headers],[Industrial Non-bio waste Furnace]],1,0)</f>
        <v>0</v>
      </c>
      <c r="AS298" s="64">
        <f>IF($H298=Table5[[#Headers],[Industrial Non-bio waste Cement/Lime Kiln]],1,0)</f>
        <v>0</v>
      </c>
      <c r="AT298" s="64">
        <f>IF($H298=Table5[[#Headers],[Industrial Non-bio waste Dryer]],1,0)</f>
        <v>0</v>
      </c>
      <c r="AU298" s="64">
        <f>IF($H298=Table5[[#Headers],[Industrial Non-bio waste Other Kiln]],1,0)</f>
        <v>0</v>
      </c>
      <c r="AV298" s="64">
        <f>IF($H298=Table5[[#Headers],[Industrial Non-bio waste Oven]],1,0)</f>
        <v>0</v>
      </c>
      <c r="AW298" s="64">
        <f>IF($H298=Table5[[#Headers],[Industrial Bio fuel Boiler]],1,0)</f>
        <v>0</v>
      </c>
      <c r="AX298" s="64">
        <f>IF($H298=Table5[[#Headers],[Industrial Bio fuel CHP]],1,0)</f>
        <v>0</v>
      </c>
      <c r="AY298" s="64">
        <f>IF($H298=Table5[[#Headers],[Industrial Bio fuel Furnace]],1,0)</f>
        <v>0</v>
      </c>
      <c r="AZ298" s="64">
        <f>IF($H298=Table5[[#Headers],[Industrial Bio fuel Cement/Lime Kiln]],1,0)</f>
        <v>0</v>
      </c>
      <c r="BA298" s="64">
        <f>IF($H298=Table5[[#Headers],[Industrial Bio fuel Dryer]],1,0)</f>
        <v>0</v>
      </c>
      <c r="BB298" s="64">
        <f>IF($H298=Table5[[#Headers],[Industrial Bio fuel Other Kiln]],1,0)</f>
        <v>0</v>
      </c>
      <c r="BC298" s="64">
        <f>IF($H298=Table5[[#Headers],[Industrial Bio fuel Oven]],1,0)</f>
        <v>1</v>
      </c>
      <c r="BD298" s="64">
        <f>IF($H298=Table5[[#Headers],[Industrial Solid Fuels Boiler]],1,0)</f>
        <v>0</v>
      </c>
      <c r="BE298" s="64">
        <f>IF($H298=Table5[[#Headers],[Industrial Solid Fuels CHP]],1,0)</f>
        <v>0</v>
      </c>
      <c r="BF298" s="64">
        <f>IF($H298=Table5[[#Headers],[Industrial Solid Fuels Furnace]],1,0)</f>
        <v>0</v>
      </c>
      <c r="BG298" s="64">
        <f>IF($H298=Table5[[#Headers],[Industrial Solid Fuels Cement/Lime Kiln]],1,0)</f>
        <v>0</v>
      </c>
      <c r="BH298" s="64">
        <f>IF($H298=Table5[[#Headers],[Industrial Solid Fuels Dryer]],1,0)</f>
        <v>0</v>
      </c>
      <c r="BI298" s="64">
        <f>IF($H298=Table5[[#Headers],[Industrial Solid Fuels Other Kiln]],1,0)</f>
        <v>0</v>
      </c>
      <c r="BJ298" s="64">
        <f>IF($H298=Table5[[#Headers],[Industrial Solid Fuels Oven]],1,0)</f>
        <v>0</v>
      </c>
      <c r="BK298" s="64">
        <f>IF($H298=Table5[[#Headers],[Industrial Oil Boiler]],1,0)</f>
        <v>0</v>
      </c>
      <c r="BL298" s="64">
        <f>IF($H298=Table5[[#Headers],[Industrial Oil CHP]],1,0)</f>
        <v>0</v>
      </c>
      <c r="BM298" s="64">
        <f>IF($H298=Table5[[#Headers],[Industrial Oil Furnace]],1,0)</f>
        <v>0</v>
      </c>
      <c r="BN298" s="64">
        <f>IF($H298=Table5[[#Headers],[Industrial Oil Cement/Lime Kiln]],1,0)</f>
        <v>0</v>
      </c>
      <c r="BO298" s="64">
        <f>IF($H298=Table5[[#Headers],[Industrial Oil Dryer]],1,0)</f>
        <v>0</v>
      </c>
      <c r="BP298" s="64">
        <f>IF($H298=Table5[[#Headers],[Industrial Oil Other Kiln]],1,0)</f>
        <v>0</v>
      </c>
      <c r="BQ298" s="64">
        <f>IF($H298=Table5[[#Headers],[Industrial Oil Oven]],1,0)</f>
        <v>0</v>
      </c>
      <c r="BR298" s="64">
        <f>IF($H298=Table5[[#Headers],[Industrial Gas Boiler]],1,0)</f>
        <v>0</v>
      </c>
      <c r="BS298" s="64">
        <f>IF($H298=Table5[[#Headers],[Industrial Gas CHP]],1,0)</f>
        <v>0</v>
      </c>
      <c r="BT298" s="64">
        <f>IF($H298=Table5[[#Headers],[Industrial Gas Furnace]],1,0)</f>
        <v>0</v>
      </c>
      <c r="BU298" s="64">
        <f>IF($H298=Table5[[#Headers],[Industrial Gas Cement/Lime Kiln]],1,0)</f>
        <v>0</v>
      </c>
      <c r="BV298" s="64">
        <f>IF($H298=Table5[[#Headers],[Industrial Gas Dryer]],1,0)</f>
        <v>0</v>
      </c>
      <c r="BW298" s="64">
        <f>IF($H298=Table5[[#Headers],[Industrial Gas Other Kiln]],1,0)</f>
        <v>0</v>
      </c>
      <c r="BX298" s="64">
        <f>IF($H298=Table5[[#Headers],[Industrial Gas Oven]],1,0)</f>
        <v>0</v>
      </c>
      <c r="BZ298" s="39"/>
    </row>
    <row r="299" spans="2:78" x14ac:dyDescent="0.25">
      <c r="B299">
        <v>575</v>
      </c>
      <c r="C299" t="s">
        <v>453</v>
      </c>
      <c r="D299" t="s">
        <v>590</v>
      </c>
      <c r="E299" t="s">
        <v>592</v>
      </c>
      <c r="H299" t="s">
        <v>467</v>
      </c>
      <c r="I299" t="s">
        <v>450</v>
      </c>
      <c r="J299" s="64">
        <v>0</v>
      </c>
      <c r="K299" s="64">
        <v>0</v>
      </c>
      <c r="L299" s="64">
        <v>0</v>
      </c>
      <c r="M299" s="64">
        <v>0</v>
      </c>
      <c r="N299" s="64">
        <v>0</v>
      </c>
      <c r="O299" s="64">
        <v>0</v>
      </c>
      <c r="P299" s="64">
        <v>0</v>
      </c>
      <c r="Q299" s="64">
        <v>0</v>
      </c>
      <c r="R299" s="64">
        <v>0</v>
      </c>
      <c r="S299" s="64">
        <v>0</v>
      </c>
      <c r="T299" s="64">
        <v>0</v>
      </c>
      <c r="U299" s="64">
        <v>0</v>
      </c>
      <c r="V299" s="64">
        <v>0</v>
      </c>
      <c r="W299" s="64">
        <v>0</v>
      </c>
      <c r="X299" s="64">
        <v>0</v>
      </c>
      <c r="Y299" s="64">
        <v>1</v>
      </c>
      <c r="Z299" s="64">
        <v>0</v>
      </c>
      <c r="AA299" s="64">
        <v>0</v>
      </c>
      <c r="AB299" s="64">
        <v>0</v>
      </c>
      <c r="AC299" s="64">
        <v>0</v>
      </c>
      <c r="AD299" s="64">
        <v>0</v>
      </c>
      <c r="AE299" s="64">
        <v>0</v>
      </c>
      <c r="AF299" s="64">
        <v>0</v>
      </c>
      <c r="AG299" s="64">
        <v>0</v>
      </c>
      <c r="AH299" s="64">
        <v>0</v>
      </c>
      <c r="AI299" s="64">
        <f>IF($H299=Table5[[#Headers],[Industrial Bio waste Boiler]],1,0)</f>
        <v>0</v>
      </c>
      <c r="AJ299" s="64">
        <f>IF($H299=Table5[[#Headers],[Industrial Bio waste CHP]],1,0)</f>
        <v>0</v>
      </c>
      <c r="AK299" s="64">
        <f>IF($H299=Table5[[#Headers],[Industrial Bio waste Furnace]],1,0)</f>
        <v>0</v>
      </c>
      <c r="AL299" s="64">
        <f>IF($H299=Table5[[#Headers],[Industrial Bio waste Cement/Lime Kiln]],1,0)</f>
        <v>0</v>
      </c>
      <c r="AM299" s="64">
        <f>IF($H299=Table5[[#Headers],[Industrial Bio waste Dryer]],1,0)</f>
        <v>0</v>
      </c>
      <c r="AN299" s="64">
        <f>IF($H299=Table5[[#Headers],[Industrial Bio waste Other Kiln]],1,0)</f>
        <v>0</v>
      </c>
      <c r="AO299" s="64">
        <f>IF($H299=Table5[[#Headers],[Industrial Bio waste Oven]],1,0)</f>
        <v>0</v>
      </c>
      <c r="AP299" s="64">
        <f>IF($H299=Table5[[#Headers],[Industrial Non-bio waste Boiler]],1,0)</f>
        <v>0</v>
      </c>
      <c r="AQ299" s="64">
        <f>IF($H299=Table5[[#Headers],[Industrial Non-bio waste CHP]],1,0)</f>
        <v>0</v>
      </c>
      <c r="AR299" s="64">
        <f>IF($H299=Table5[[#Headers],[Industrial Non-bio waste Furnace]],1,0)</f>
        <v>0</v>
      </c>
      <c r="AS299" s="64">
        <f>IF($H299=Table5[[#Headers],[Industrial Non-bio waste Cement/Lime Kiln]],1,0)</f>
        <v>0</v>
      </c>
      <c r="AT299" s="64">
        <f>IF($H299=Table5[[#Headers],[Industrial Non-bio waste Dryer]],1,0)</f>
        <v>0</v>
      </c>
      <c r="AU299" s="64">
        <f>IF($H299=Table5[[#Headers],[Industrial Non-bio waste Other Kiln]],1,0)</f>
        <v>0</v>
      </c>
      <c r="AV299" s="64">
        <f>IF($H299=Table5[[#Headers],[Industrial Non-bio waste Oven]],1,0)</f>
        <v>0</v>
      </c>
      <c r="AW299" s="64">
        <f>IF($H299=Table5[[#Headers],[Industrial Bio fuel Boiler]],1,0)</f>
        <v>0</v>
      </c>
      <c r="AX299" s="64">
        <f>IF($H299=Table5[[#Headers],[Industrial Bio fuel CHP]],1,0)</f>
        <v>0</v>
      </c>
      <c r="AY299" s="64">
        <f>IF($H299=Table5[[#Headers],[Industrial Bio fuel Furnace]],1,0)</f>
        <v>1</v>
      </c>
      <c r="AZ299" s="64">
        <f>IF($H299=Table5[[#Headers],[Industrial Bio fuel Cement/Lime Kiln]],1,0)</f>
        <v>0</v>
      </c>
      <c r="BA299" s="64">
        <f>IF($H299=Table5[[#Headers],[Industrial Bio fuel Dryer]],1,0)</f>
        <v>0</v>
      </c>
      <c r="BB299" s="64">
        <f>IF($H299=Table5[[#Headers],[Industrial Bio fuel Other Kiln]],1,0)</f>
        <v>0</v>
      </c>
      <c r="BC299" s="64">
        <f>IF($H299=Table5[[#Headers],[Industrial Bio fuel Oven]],1,0)</f>
        <v>0</v>
      </c>
      <c r="BD299" s="64">
        <f>IF($H299=Table5[[#Headers],[Industrial Solid Fuels Boiler]],1,0)</f>
        <v>0</v>
      </c>
      <c r="BE299" s="64">
        <f>IF($H299=Table5[[#Headers],[Industrial Solid Fuels CHP]],1,0)</f>
        <v>0</v>
      </c>
      <c r="BF299" s="64">
        <f>IF($H299=Table5[[#Headers],[Industrial Solid Fuels Furnace]],1,0)</f>
        <v>0</v>
      </c>
      <c r="BG299" s="64">
        <f>IF($H299=Table5[[#Headers],[Industrial Solid Fuels Cement/Lime Kiln]],1,0)</f>
        <v>0</v>
      </c>
      <c r="BH299" s="64">
        <f>IF($H299=Table5[[#Headers],[Industrial Solid Fuels Dryer]],1,0)</f>
        <v>0</v>
      </c>
      <c r="BI299" s="64">
        <f>IF($H299=Table5[[#Headers],[Industrial Solid Fuels Other Kiln]],1,0)</f>
        <v>0</v>
      </c>
      <c r="BJ299" s="64">
        <f>IF($H299=Table5[[#Headers],[Industrial Solid Fuels Oven]],1,0)</f>
        <v>0</v>
      </c>
      <c r="BK299" s="64">
        <f>IF($H299=Table5[[#Headers],[Industrial Oil Boiler]],1,0)</f>
        <v>0</v>
      </c>
      <c r="BL299" s="64">
        <f>IF($H299=Table5[[#Headers],[Industrial Oil CHP]],1,0)</f>
        <v>0</v>
      </c>
      <c r="BM299" s="64">
        <f>IF($H299=Table5[[#Headers],[Industrial Oil Furnace]],1,0)</f>
        <v>0</v>
      </c>
      <c r="BN299" s="64">
        <f>IF($H299=Table5[[#Headers],[Industrial Oil Cement/Lime Kiln]],1,0)</f>
        <v>0</v>
      </c>
      <c r="BO299" s="64">
        <f>IF($H299=Table5[[#Headers],[Industrial Oil Dryer]],1,0)</f>
        <v>0</v>
      </c>
      <c r="BP299" s="64">
        <f>IF($H299=Table5[[#Headers],[Industrial Oil Other Kiln]],1,0)</f>
        <v>0</v>
      </c>
      <c r="BQ299" s="64">
        <f>IF($H299=Table5[[#Headers],[Industrial Oil Oven]],1,0)</f>
        <v>0</v>
      </c>
      <c r="BR299" s="64">
        <f>IF($H299=Table5[[#Headers],[Industrial Gas Boiler]],1,0)</f>
        <v>0</v>
      </c>
      <c r="BS299" s="64">
        <f>IF($H299=Table5[[#Headers],[Industrial Gas CHP]],1,0)</f>
        <v>0</v>
      </c>
      <c r="BT299" s="64">
        <f>IF($H299=Table5[[#Headers],[Industrial Gas Furnace]],1,0)</f>
        <v>0</v>
      </c>
      <c r="BU299" s="64">
        <f>IF($H299=Table5[[#Headers],[Industrial Gas Cement/Lime Kiln]],1,0)</f>
        <v>0</v>
      </c>
      <c r="BV299" s="64">
        <f>IF($H299=Table5[[#Headers],[Industrial Gas Dryer]],1,0)</f>
        <v>0</v>
      </c>
      <c r="BW299" s="64">
        <f>IF($H299=Table5[[#Headers],[Industrial Gas Other Kiln]],1,0)</f>
        <v>0</v>
      </c>
      <c r="BX299" s="64">
        <f>IF($H299=Table5[[#Headers],[Industrial Gas Oven]],1,0)</f>
        <v>0</v>
      </c>
      <c r="BZ299" s="39"/>
    </row>
    <row r="300" spans="2:78" x14ac:dyDescent="0.25">
      <c r="B300">
        <v>576</v>
      </c>
      <c r="C300" t="s">
        <v>453</v>
      </c>
      <c r="D300" t="s">
        <v>590</v>
      </c>
      <c r="E300" t="s">
        <v>592</v>
      </c>
      <c r="H300" t="s">
        <v>465</v>
      </c>
      <c r="I300" t="s">
        <v>450</v>
      </c>
      <c r="J300" s="64">
        <v>0</v>
      </c>
      <c r="K300" s="64">
        <v>0</v>
      </c>
      <c r="L300" s="64">
        <v>0</v>
      </c>
      <c r="M300" s="64">
        <v>0</v>
      </c>
      <c r="N300" s="64">
        <v>0</v>
      </c>
      <c r="O300" s="64">
        <v>0</v>
      </c>
      <c r="P300" s="64">
        <v>0</v>
      </c>
      <c r="Q300" s="64">
        <v>0</v>
      </c>
      <c r="R300" s="64">
        <v>0</v>
      </c>
      <c r="S300" s="64">
        <v>0</v>
      </c>
      <c r="T300" s="64">
        <v>0</v>
      </c>
      <c r="U300" s="64">
        <v>0</v>
      </c>
      <c r="V300" s="64">
        <v>0</v>
      </c>
      <c r="W300" s="64">
        <v>0</v>
      </c>
      <c r="X300" s="64">
        <v>0</v>
      </c>
      <c r="Y300" s="64">
        <v>0</v>
      </c>
      <c r="Z300" s="64">
        <v>0</v>
      </c>
      <c r="AA300" s="64">
        <v>1</v>
      </c>
      <c r="AB300" s="64">
        <v>1</v>
      </c>
      <c r="AC300" s="64">
        <v>0</v>
      </c>
      <c r="AD300" s="64">
        <v>0</v>
      </c>
      <c r="AE300" s="64">
        <v>0</v>
      </c>
      <c r="AF300" s="64">
        <v>0</v>
      </c>
      <c r="AG300" s="64">
        <v>0</v>
      </c>
      <c r="AH300" s="64">
        <v>0</v>
      </c>
      <c r="AI300" s="64">
        <f>IF($H300=Table5[[#Headers],[Industrial Bio waste Boiler]],1,0)</f>
        <v>0</v>
      </c>
      <c r="AJ300" s="64">
        <f>IF($H300=Table5[[#Headers],[Industrial Bio waste CHP]],1,0)</f>
        <v>0</v>
      </c>
      <c r="AK300" s="64">
        <f>IF($H300=Table5[[#Headers],[Industrial Bio waste Furnace]],1,0)</f>
        <v>0</v>
      </c>
      <c r="AL300" s="64">
        <f>IF($H300=Table5[[#Headers],[Industrial Bio waste Cement/Lime Kiln]],1,0)</f>
        <v>0</v>
      </c>
      <c r="AM300" s="64">
        <f>IF($H300=Table5[[#Headers],[Industrial Bio waste Dryer]],1,0)</f>
        <v>0</v>
      </c>
      <c r="AN300" s="64">
        <f>IF($H300=Table5[[#Headers],[Industrial Bio waste Other Kiln]],1,0)</f>
        <v>0</v>
      </c>
      <c r="AO300" s="64">
        <f>IF($H300=Table5[[#Headers],[Industrial Bio waste Oven]],1,0)</f>
        <v>0</v>
      </c>
      <c r="AP300" s="64">
        <f>IF($H300=Table5[[#Headers],[Industrial Non-bio waste Boiler]],1,0)</f>
        <v>0</v>
      </c>
      <c r="AQ300" s="64">
        <f>IF($H300=Table5[[#Headers],[Industrial Non-bio waste CHP]],1,0)</f>
        <v>0</v>
      </c>
      <c r="AR300" s="64">
        <f>IF($H300=Table5[[#Headers],[Industrial Non-bio waste Furnace]],1,0)</f>
        <v>0</v>
      </c>
      <c r="AS300" s="64">
        <f>IF($H300=Table5[[#Headers],[Industrial Non-bio waste Cement/Lime Kiln]],1,0)</f>
        <v>0</v>
      </c>
      <c r="AT300" s="64">
        <f>IF($H300=Table5[[#Headers],[Industrial Non-bio waste Dryer]],1,0)</f>
        <v>0</v>
      </c>
      <c r="AU300" s="64">
        <f>IF($H300=Table5[[#Headers],[Industrial Non-bio waste Other Kiln]],1,0)</f>
        <v>0</v>
      </c>
      <c r="AV300" s="64">
        <f>IF($H300=Table5[[#Headers],[Industrial Non-bio waste Oven]],1,0)</f>
        <v>0</v>
      </c>
      <c r="AW300" s="64">
        <f>IF($H300=Table5[[#Headers],[Industrial Bio fuel Boiler]],1,0)</f>
        <v>0</v>
      </c>
      <c r="AX300" s="64">
        <f>IF($H300=Table5[[#Headers],[Industrial Bio fuel CHP]],1,0)</f>
        <v>0</v>
      </c>
      <c r="AY300" s="64">
        <f>IF($H300=Table5[[#Headers],[Industrial Bio fuel Furnace]],1,0)</f>
        <v>0</v>
      </c>
      <c r="AZ300" s="64">
        <f>IF($H300=Table5[[#Headers],[Industrial Bio fuel Cement/Lime Kiln]],1,0)</f>
        <v>0</v>
      </c>
      <c r="BA300" s="64">
        <f>IF($H300=Table5[[#Headers],[Industrial Bio fuel Dryer]],1,0)</f>
        <v>1</v>
      </c>
      <c r="BB300" s="64">
        <f>IF($H300=Table5[[#Headers],[Industrial Bio fuel Other Kiln]],1,0)</f>
        <v>0</v>
      </c>
      <c r="BC300" s="64">
        <f>IF($H300=Table5[[#Headers],[Industrial Bio fuel Oven]],1,0)</f>
        <v>0</v>
      </c>
      <c r="BD300" s="64">
        <f>IF($H300=Table5[[#Headers],[Industrial Solid Fuels Boiler]],1,0)</f>
        <v>0</v>
      </c>
      <c r="BE300" s="64">
        <f>IF($H300=Table5[[#Headers],[Industrial Solid Fuels CHP]],1,0)</f>
        <v>0</v>
      </c>
      <c r="BF300" s="64">
        <f>IF($H300=Table5[[#Headers],[Industrial Solid Fuels Furnace]],1,0)</f>
        <v>0</v>
      </c>
      <c r="BG300" s="64">
        <f>IF($H300=Table5[[#Headers],[Industrial Solid Fuels Cement/Lime Kiln]],1,0)</f>
        <v>0</v>
      </c>
      <c r="BH300" s="64">
        <f>IF($H300=Table5[[#Headers],[Industrial Solid Fuels Dryer]],1,0)</f>
        <v>0</v>
      </c>
      <c r="BI300" s="64">
        <f>IF($H300=Table5[[#Headers],[Industrial Solid Fuels Other Kiln]],1,0)</f>
        <v>0</v>
      </c>
      <c r="BJ300" s="64">
        <f>IF($H300=Table5[[#Headers],[Industrial Solid Fuels Oven]],1,0)</f>
        <v>0</v>
      </c>
      <c r="BK300" s="64">
        <f>IF($H300=Table5[[#Headers],[Industrial Oil Boiler]],1,0)</f>
        <v>0</v>
      </c>
      <c r="BL300" s="64">
        <f>IF($H300=Table5[[#Headers],[Industrial Oil CHP]],1,0)</f>
        <v>0</v>
      </c>
      <c r="BM300" s="64">
        <f>IF($H300=Table5[[#Headers],[Industrial Oil Furnace]],1,0)</f>
        <v>0</v>
      </c>
      <c r="BN300" s="64">
        <f>IF($H300=Table5[[#Headers],[Industrial Oil Cement/Lime Kiln]],1,0)</f>
        <v>0</v>
      </c>
      <c r="BO300" s="64">
        <f>IF($H300=Table5[[#Headers],[Industrial Oil Dryer]],1,0)</f>
        <v>0</v>
      </c>
      <c r="BP300" s="64">
        <f>IF($H300=Table5[[#Headers],[Industrial Oil Other Kiln]],1,0)</f>
        <v>0</v>
      </c>
      <c r="BQ300" s="64">
        <f>IF($H300=Table5[[#Headers],[Industrial Oil Oven]],1,0)</f>
        <v>0</v>
      </c>
      <c r="BR300" s="64">
        <f>IF($H300=Table5[[#Headers],[Industrial Gas Boiler]],1,0)</f>
        <v>0</v>
      </c>
      <c r="BS300" s="64">
        <f>IF($H300=Table5[[#Headers],[Industrial Gas CHP]],1,0)</f>
        <v>0</v>
      </c>
      <c r="BT300" s="64">
        <f>IF($H300=Table5[[#Headers],[Industrial Gas Furnace]],1,0)</f>
        <v>0</v>
      </c>
      <c r="BU300" s="64">
        <f>IF($H300=Table5[[#Headers],[Industrial Gas Cement/Lime Kiln]],1,0)</f>
        <v>0</v>
      </c>
      <c r="BV300" s="64">
        <f>IF($H300=Table5[[#Headers],[Industrial Gas Dryer]],1,0)</f>
        <v>0</v>
      </c>
      <c r="BW300" s="64">
        <f>IF($H300=Table5[[#Headers],[Industrial Gas Other Kiln]],1,0)</f>
        <v>0</v>
      </c>
      <c r="BX300" s="64">
        <f>IF($H300=Table5[[#Headers],[Industrial Gas Oven]],1,0)</f>
        <v>0</v>
      </c>
      <c r="BZ300" s="39"/>
    </row>
    <row r="301" spans="2:78" x14ac:dyDescent="0.25">
      <c r="B301">
        <v>577</v>
      </c>
      <c r="C301" t="s">
        <v>453</v>
      </c>
      <c r="D301" t="s">
        <v>591</v>
      </c>
      <c r="E301" t="s">
        <v>592</v>
      </c>
      <c r="H301" t="s">
        <v>449</v>
      </c>
      <c r="I301" t="s">
        <v>450</v>
      </c>
      <c r="J301" s="64">
        <v>0</v>
      </c>
      <c r="K301" s="64">
        <v>0</v>
      </c>
      <c r="L301" s="64">
        <v>0</v>
      </c>
      <c r="M301" s="64">
        <v>0</v>
      </c>
      <c r="N301" s="64">
        <v>0</v>
      </c>
      <c r="O301" s="64">
        <v>1</v>
      </c>
      <c r="P301" s="64">
        <v>1</v>
      </c>
      <c r="Q301" s="64">
        <v>1</v>
      </c>
      <c r="R301" s="64">
        <v>0.2</v>
      </c>
      <c r="S301" s="64">
        <v>0.125</v>
      </c>
      <c r="T301" s="64">
        <v>0</v>
      </c>
      <c r="U301" s="64">
        <v>0</v>
      </c>
      <c r="V301" s="64">
        <v>0</v>
      </c>
      <c r="W301" s="64">
        <v>0</v>
      </c>
      <c r="X301" s="64">
        <v>0</v>
      </c>
      <c r="Y301" s="64">
        <v>0</v>
      </c>
      <c r="Z301" s="64">
        <v>0</v>
      </c>
      <c r="AA301" s="64">
        <v>0</v>
      </c>
      <c r="AB301" s="64">
        <v>0</v>
      </c>
      <c r="AC301" s="64">
        <v>0</v>
      </c>
      <c r="AD301" s="64">
        <v>0</v>
      </c>
      <c r="AE301" s="64">
        <v>0</v>
      </c>
      <c r="AF301" s="64">
        <v>0</v>
      </c>
      <c r="AG301" s="64">
        <v>0</v>
      </c>
      <c r="AH301" s="64">
        <v>0</v>
      </c>
      <c r="AI301" s="64">
        <f>IF($H301=Table5[[#Headers],[Industrial Bio waste Boiler]],1,0)</f>
        <v>0</v>
      </c>
      <c r="AJ301" s="64">
        <f>IF($H301=Table5[[#Headers],[Industrial Bio waste CHP]],1,0)</f>
        <v>0</v>
      </c>
      <c r="AK301" s="64">
        <f>IF($H301=Table5[[#Headers],[Industrial Bio waste Furnace]],1,0)</f>
        <v>0</v>
      </c>
      <c r="AL301" s="64">
        <f>IF($H301=Table5[[#Headers],[Industrial Bio waste Cement/Lime Kiln]],1,0)</f>
        <v>0</v>
      </c>
      <c r="AM301" s="64">
        <f>IF($H301=Table5[[#Headers],[Industrial Bio waste Dryer]],1,0)</f>
        <v>0</v>
      </c>
      <c r="AN301" s="64">
        <f>IF($H301=Table5[[#Headers],[Industrial Bio waste Other Kiln]],1,0)</f>
        <v>0</v>
      </c>
      <c r="AO301" s="64">
        <f>IF($H301=Table5[[#Headers],[Industrial Bio waste Oven]],1,0)</f>
        <v>0</v>
      </c>
      <c r="AP301" s="64">
        <f>IF($H301=Table5[[#Headers],[Industrial Non-bio waste Boiler]],1,0)</f>
        <v>0</v>
      </c>
      <c r="AQ301" s="64">
        <f>IF($H301=Table5[[#Headers],[Industrial Non-bio waste CHP]],1,0)</f>
        <v>0</v>
      </c>
      <c r="AR301" s="64">
        <f>IF($H301=Table5[[#Headers],[Industrial Non-bio waste Furnace]],1,0)</f>
        <v>0</v>
      </c>
      <c r="AS301" s="64">
        <f>IF($H301=Table5[[#Headers],[Industrial Non-bio waste Cement/Lime Kiln]],1,0)</f>
        <v>0</v>
      </c>
      <c r="AT301" s="64">
        <f>IF($H301=Table5[[#Headers],[Industrial Non-bio waste Dryer]],1,0)</f>
        <v>0</v>
      </c>
      <c r="AU301" s="64">
        <f>IF($H301=Table5[[#Headers],[Industrial Non-bio waste Other Kiln]],1,0)</f>
        <v>0</v>
      </c>
      <c r="AV301" s="64">
        <f>IF($H301=Table5[[#Headers],[Industrial Non-bio waste Oven]],1,0)</f>
        <v>0</v>
      </c>
      <c r="AW301" s="64">
        <f>IF($H301=Table5[[#Headers],[Industrial Bio fuel Boiler]],1,0)</f>
        <v>1</v>
      </c>
      <c r="AX301" s="64">
        <f>IF($H301=Table5[[#Headers],[Industrial Bio fuel CHP]],1,0)</f>
        <v>0</v>
      </c>
      <c r="AY301" s="64">
        <f>IF($H301=Table5[[#Headers],[Industrial Bio fuel Furnace]],1,0)</f>
        <v>0</v>
      </c>
      <c r="AZ301" s="64">
        <f>IF($H301=Table5[[#Headers],[Industrial Bio fuel Cement/Lime Kiln]],1,0)</f>
        <v>0</v>
      </c>
      <c r="BA301" s="64">
        <f>IF($H301=Table5[[#Headers],[Industrial Bio fuel Dryer]],1,0)</f>
        <v>0</v>
      </c>
      <c r="BB301" s="64">
        <f>IF($H301=Table5[[#Headers],[Industrial Bio fuel Other Kiln]],1,0)</f>
        <v>0</v>
      </c>
      <c r="BC301" s="64">
        <f>IF($H301=Table5[[#Headers],[Industrial Bio fuel Oven]],1,0)</f>
        <v>0</v>
      </c>
      <c r="BD301" s="64">
        <f>IF($H301=Table5[[#Headers],[Industrial Solid Fuels Boiler]],1,0)</f>
        <v>0</v>
      </c>
      <c r="BE301" s="64">
        <f>IF($H301=Table5[[#Headers],[Industrial Solid Fuels CHP]],1,0)</f>
        <v>0</v>
      </c>
      <c r="BF301" s="64">
        <f>IF($H301=Table5[[#Headers],[Industrial Solid Fuels Furnace]],1,0)</f>
        <v>0</v>
      </c>
      <c r="BG301" s="64">
        <f>IF($H301=Table5[[#Headers],[Industrial Solid Fuels Cement/Lime Kiln]],1,0)</f>
        <v>0</v>
      </c>
      <c r="BH301" s="64">
        <f>IF($H301=Table5[[#Headers],[Industrial Solid Fuels Dryer]],1,0)</f>
        <v>0</v>
      </c>
      <c r="BI301" s="64">
        <f>IF($H301=Table5[[#Headers],[Industrial Solid Fuels Other Kiln]],1,0)</f>
        <v>0</v>
      </c>
      <c r="BJ301" s="64">
        <f>IF($H301=Table5[[#Headers],[Industrial Solid Fuels Oven]],1,0)</f>
        <v>0</v>
      </c>
      <c r="BK301" s="64">
        <f>IF($H301=Table5[[#Headers],[Industrial Oil Boiler]],1,0)</f>
        <v>0</v>
      </c>
      <c r="BL301" s="64">
        <f>IF($H301=Table5[[#Headers],[Industrial Oil CHP]],1,0)</f>
        <v>0</v>
      </c>
      <c r="BM301" s="64">
        <f>IF($H301=Table5[[#Headers],[Industrial Oil Furnace]],1,0)</f>
        <v>0</v>
      </c>
      <c r="BN301" s="64">
        <f>IF($H301=Table5[[#Headers],[Industrial Oil Cement/Lime Kiln]],1,0)</f>
        <v>0</v>
      </c>
      <c r="BO301" s="64">
        <f>IF($H301=Table5[[#Headers],[Industrial Oil Dryer]],1,0)</f>
        <v>0</v>
      </c>
      <c r="BP301" s="64">
        <f>IF($H301=Table5[[#Headers],[Industrial Oil Other Kiln]],1,0)</f>
        <v>0</v>
      </c>
      <c r="BQ301" s="64">
        <f>IF($H301=Table5[[#Headers],[Industrial Oil Oven]],1,0)</f>
        <v>0</v>
      </c>
      <c r="BR301" s="64">
        <f>IF($H301=Table5[[#Headers],[Industrial Gas Boiler]],1,0)</f>
        <v>0</v>
      </c>
      <c r="BS301" s="64">
        <f>IF($H301=Table5[[#Headers],[Industrial Gas CHP]],1,0)</f>
        <v>0</v>
      </c>
      <c r="BT301" s="64">
        <f>IF($H301=Table5[[#Headers],[Industrial Gas Furnace]],1,0)</f>
        <v>0</v>
      </c>
      <c r="BU301" s="64">
        <f>IF($H301=Table5[[#Headers],[Industrial Gas Cement/Lime Kiln]],1,0)</f>
        <v>0</v>
      </c>
      <c r="BV301" s="64">
        <f>IF($H301=Table5[[#Headers],[Industrial Gas Dryer]],1,0)</f>
        <v>0</v>
      </c>
      <c r="BW301" s="64">
        <f>IF($H301=Table5[[#Headers],[Industrial Gas Other Kiln]],1,0)</f>
        <v>0</v>
      </c>
      <c r="BX301" s="64">
        <f>IF($H301=Table5[[#Headers],[Industrial Gas Oven]],1,0)</f>
        <v>0</v>
      </c>
      <c r="BZ301" s="39"/>
    </row>
    <row r="302" spans="2:78" x14ac:dyDescent="0.25">
      <c r="B302">
        <v>578</v>
      </c>
      <c r="C302" t="s">
        <v>453</v>
      </c>
      <c r="D302" t="s">
        <v>591</v>
      </c>
      <c r="E302" t="s">
        <v>592</v>
      </c>
      <c r="H302" t="s">
        <v>461</v>
      </c>
      <c r="I302" t="s">
        <v>450</v>
      </c>
      <c r="J302" s="64">
        <v>0</v>
      </c>
      <c r="K302" s="64">
        <v>0</v>
      </c>
      <c r="L302" s="64">
        <v>0</v>
      </c>
      <c r="M302" s="64">
        <v>0</v>
      </c>
      <c r="N302" s="64">
        <v>0</v>
      </c>
      <c r="O302" s="64">
        <v>0</v>
      </c>
      <c r="P302" s="64">
        <v>0</v>
      </c>
      <c r="Q302" s="64">
        <v>0</v>
      </c>
      <c r="R302" s="64">
        <v>0</v>
      </c>
      <c r="S302" s="64">
        <v>0</v>
      </c>
      <c r="T302" s="64">
        <v>1</v>
      </c>
      <c r="U302" s="64">
        <v>1</v>
      </c>
      <c r="V302" s="64">
        <v>1</v>
      </c>
      <c r="W302" s="64">
        <v>0</v>
      </c>
      <c r="X302" s="64">
        <v>0</v>
      </c>
      <c r="Y302" s="64">
        <v>0</v>
      </c>
      <c r="Z302" s="64">
        <v>0</v>
      </c>
      <c r="AA302" s="64">
        <v>0</v>
      </c>
      <c r="AB302" s="64">
        <v>0</v>
      </c>
      <c r="AC302" s="64">
        <v>0</v>
      </c>
      <c r="AD302" s="64">
        <v>0</v>
      </c>
      <c r="AE302" s="64">
        <v>0</v>
      </c>
      <c r="AF302" s="64">
        <v>0</v>
      </c>
      <c r="AG302" s="64">
        <v>0</v>
      </c>
      <c r="AH302" s="64">
        <v>0</v>
      </c>
      <c r="AI302" s="64">
        <f>IF($H302=Table5[[#Headers],[Industrial Bio waste Boiler]],1,0)</f>
        <v>0</v>
      </c>
      <c r="AJ302" s="64">
        <f>IF($H302=Table5[[#Headers],[Industrial Bio waste CHP]],1,0)</f>
        <v>0</v>
      </c>
      <c r="AK302" s="64">
        <f>IF($H302=Table5[[#Headers],[Industrial Bio waste Furnace]],1,0)</f>
        <v>0</v>
      </c>
      <c r="AL302" s="64">
        <f>IF($H302=Table5[[#Headers],[Industrial Bio waste Cement/Lime Kiln]],1,0)</f>
        <v>0</v>
      </c>
      <c r="AM302" s="64">
        <f>IF($H302=Table5[[#Headers],[Industrial Bio waste Dryer]],1,0)</f>
        <v>0</v>
      </c>
      <c r="AN302" s="64">
        <f>IF($H302=Table5[[#Headers],[Industrial Bio waste Other Kiln]],1,0)</f>
        <v>0</v>
      </c>
      <c r="AO302" s="64">
        <f>IF($H302=Table5[[#Headers],[Industrial Bio waste Oven]],1,0)</f>
        <v>0</v>
      </c>
      <c r="AP302" s="64">
        <f>IF($H302=Table5[[#Headers],[Industrial Non-bio waste Boiler]],1,0)</f>
        <v>0</v>
      </c>
      <c r="AQ302" s="64">
        <f>IF($H302=Table5[[#Headers],[Industrial Non-bio waste CHP]],1,0)</f>
        <v>0</v>
      </c>
      <c r="AR302" s="64">
        <f>IF($H302=Table5[[#Headers],[Industrial Non-bio waste Furnace]],1,0)</f>
        <v>0</v>
      </c>
      <c r="AS302" s="64">
        <f>IF($H302=Table5[[#Headers],[Industrial Non-bio waste Cement/Lime Kiln]],1,0)</f>
        <v>0</v>
      </c>
      <c r="AT302" s="64">
        <f>IF($H302=Table5[[#Headers],[Industrial Non-bio waste Dryer]],1,0)</f>
        <v>0</v>
      </c>
      <c r="AU302" s="64">
        <f>IF($H302=Table5[[#Headers],[Industrial Non-bio waste Other Kiln]],1,0)</f>
        <v>0</v>
      </c>
      <c r="AV302" s="64">
        <f>IF($H302=Table5[[#Headers],[Industrial Non-bio waste Oven]],1,0)</f>
        <v>0</v>
      </c>
      <c r="AW302" s="64">
        <f>IF($H302=Table5[[#Headers],[Industrial Bio fuel Boiler]],1,0)</f>
        <v>0</v>
      </c>
      <c r="AX302" s="64">
        <f>IF($H302=Table5[[#Headers],[Industrial Bio fuel CHP]],1,0)</f>
        <v>1</v>
      </c>
      <c r="AY302" s="64">
        <f>IF($H302=Table5[[#Headers],[Industrial Bio fuel Furnace]],1,0)</f>
        <v>0</v>
      </c>
      <c r="AZ302" s="64">
        <f>IF($H302=Table5[[#Headers],[Industrial Bio fuel Cement/Lime Kiln]],1,0)</f>
        <v>0</v>
      </c>
      <c r="BA302" s="64">
        <f>IF($H302=Table5[[#Headers],[Industrial Bio fuel Dryer]],1,0)</f>
        <v>0</v>
      </c>
      <c r="BB302" s="64">
        <f>IF($H302=Table5[[#Headers],[Industrial Bio fuel Other Kiln]],1,0)</f>
        <v>0</v>
      </c>
      <c r="BC302" s="64">
        <f>IF($H302=Table5[[#Headers],[Industrial Bio fuel Oven]],1,0)</f>
        <v>0</v>
      </c>
      <c r="BD302" s="64">
        <f>IF($H302=Table5[[#Headers],[Industrial Solid Fuels Boiler]],1,0)</f>
        <v>0</v>
      </c>
      <c r="BE302" s="64">
        <f>IF($H302=Table5[[#Headers],[Industrial Solid Fuels CHP]],1,0)</f>
        <v>0</v>
      </c>
      <c r="BF302" s="64">
        <f>IF($H302=Table5[[#Headers],[Industrial Solid Fuels Furnace]],1,0)</f>
        <v>0</v>
      </c>
      <c r="BG302" s="64">
        <f>IF($H302=Table5[[#Headers],[Industrial Solid Fuels Cement/Lime Kiln]],1,0)</f>
        <v>0</v>
      </c>
      <c r="BH302" s="64">
        <f>IF($H302=Table5[[#Headers],[Industrial Solid Fuels Dryer]],1,0)</f>
        <v>0</v>
      </c>
      <c r="BI302" s="64">
        <f>IF($H302=Table5[[#Headers],[Industrial Solid Fuels Other Kiln]],1,0)</f>
        <v>0</v>
      </c>
      <c r="BJ302" s="64">
        <f>IF($H302=Table5[[#Headers],[Industrial Solid Fuels Oven]],1,0)</f>
        <v>0</v>
      </c>
      <c r="BK302" s="64">
        <f>IF($H302=Table5[[#Headers],[Industrial Oil Boiler]],1,0)</f>
        <v>0</v>
      </c>
      <c r="BL302" s="64">
        <f>IF($H302=Table5[[#Headers],[Industrial Oil CHP]],1,0)</f>
        <v>0</v>
      </c>
      <c r="BM302" s="64">
        <f>IF($H302=Table5[[#Headers],[Industrial Oil Furnace]],1,0)</f>
        <v>0</v>
      </c>
      <c r="BN302" s="64">
        <f>IF($H302=Table5[[#Headers],[Industrial Oil Cement/Lime Kiln]],1,0)</f>
        <v>0</v>
      </c>
      <c r="BO302" s="64">
        <f>IF($H302=Table5[[#Headers],[Industrial Oil Dryer]],1,0)</f>
        <v>0</v>
      </c>
      <c r="BP302" s="64">
        <f>IF($H302=Table5[[#Headers],[Industrial Oil Other Kiln]],1,0)</f>
        <v>0</v>
      </c>
      <c r="BQ302" s="64">
        <f>IF($H302=Table5[[#Headers],[Industrial Oil Oven]],1,0)</f>
        <v>0</v>
      </c>
      <c r="BR302" s="64">
        <f>IF($H302=Table5[[#Headers],[Industrial Gas Boiler]],1,0)</f>
        <v>0</v>
      </c>
      <c r="BS302" s="64">
        <f>IF($H302=Table5[[#Headers],[Industrial Gas CHP]],1,0)</f>
        <v>0</v>
      </c>
      <c r="BT302" s="64">
        <f>IF($H302=Table5[[#Headers],[Industrial Gas Furnace]],1,0)</f>
        <v>0</v>
      </c>
      <c r="BU302" s="64">
        <f>IF($H302=Table5[[#Headers],[Industrial Gas Cement/Lime Kiln]],1,0)</f>
        <v>0</v>
      </c>
      <c r="BV302" s="64">
        <f>IF($H302=Table5[[#Headers],[Industrial Gas Dryer]],1,0)</f>
        <v>0</v>
      </c>
      <c r="BW302" s="64">
        <f>IF($H302=Table5[[#Headers],[Industrial Gas Other Kiln]],1,0)</f>
        <v>0</v>
      </c>
      <c r="BX302" s="64">
        <f>IF($H302=Table5[[#Headers],[Industrial Gas Oven]],1,0)</f>
        <v>0</v>
      </c>
      <c r="BZ302" s="39"/>
    </row>
    <row r="303" spans="2:78" x14ac:dyDescent="0.25">
      <c r="B303">
        <v>579</v>
      </c>
      <c r="C303" t="s">
        <v>453</v>
      </c>
      <c r="D303" t="s">
        <v>591</v>
      </c>
      <c r="E303" t="s">
        <v>592</v>
      </c>
      <c r="H303" t="s">
        <v>474</v>
      </c>
      <c r="I303" t="s">
        <v>450</v>
      </c>
      <c r="J303" s="64">
        <v>0</v>
      </c>
      <c r="K303" s="64">
        <v>0</v>
      </c>
      <c r="L303" s="64">
        <v>0</v>
      </c>
      <c r="M303" s="64">
        <v>0</v>
      </c>
      <c r="N303" s="64">
        <v>0</v>
      </c>
      <c r="O303" s="64">
        <v>0</v>
      </c>
      <c r="P303" s="64">
        <v>0</v>
      </c>
      <c r="Q303" s="64">
        <v>0</v>
      </c>
      <c r="R303" s="64">
        <v>0</v>
      </c>
      <c r="S303" s="64">
        <v>0</v>
      </c>
      <c r="T303" s="64">
        <v>0</v>
      </c>
      <c r="U303" s="64">
        <v>0</v>
      </c>
      <c r="V303" s="64">
        <v>0</v>
      </c>
      <c r="W303" s="64">
        <v>1</v>
      </c>
      <c r="X303" s="64">
        <v>1</v>
      </c>
      <c r="Y303" s="64">
        <v>0</v>
      </c>
      <c r="Z303" s="64">
        <v>0</v>
      </c>
      <c r="AA303" s="64">
        <v>0</v>
      </c>
      <c r="AB303" s="64">
        <v>0</v>
      </c>
      <c r="AC303" s="64">
        <v>0</v>
      </c>
      <c r="AD303" s="64">
        <v>0</v>
      </c>
      <c r="AE303" s="64">
        <v>0</v>
      </c>
      <c r="AF303" s="64">
        <v>0</v>
      </c>
      <c r="AG303" s="64">
        <v>0</v>
      </c>
      <c r="AH303" s="64">
        <v>0</v>
      </c>
      <c r="AI303" s="64">
        <f>IF($H303=Table5[[#Headers],[Industrial Bio waste Boiler]],1,0)</f>
        <v>0</v>
      </c>
      <c r="AJ303" s="64">
        <f>IF($H303=Table5[[#Headers],[Industrial Bio waste CHP]],1,0)</f>
        <v>0</v>
      </c>
      <c r="AK303" s="64">
        <f>IF($H303=Table5[[#Headers],[Industrial Bio waste Furnace]],1,0)</f>
        <v>0</v>
      </c>
      <c r="AL303" s="64">
        <f>IF($H303=Table5[[#Headers],[Industrial Bio waste Cement/Lime Kiln]],1,0)</f>
        <v>0</v>
      </c>
      <c r="AM303" s="64">
        <f>IF($H303=Table5[[#Headers],[Industrial Bio waste Dryer]],1,0)</f>
        <v>0</v>
      </c>
      <c r="AN303" s="64">
        <f>IF($H303=Table5[[#Headers],[Industrial Bio waste Other Kiln]],1,0)</f>
        <v>0</v>
      </c>
      <c r="AO303" s="64">
        <f>IF($H303=Table5[[#Headers],[Industrial Bio waste Oven]],1,0)</f>
        <v>0</v>
      </c>
      <c r="AP303" s="64">
        <f>IF($H303=Table5[[#Headers],[Industrial Non-bio waste Boiler]],1,0)</f>
        <v>0</v>
      </c>
      <c r="AQ303" s="64">
        <f>IF($H303=Table5[[#Headers],[Industrial Non-bio waste CHP]],1,0)</f>
        <v>0</v>
      </c>
      <c r="AR303" s="64">
        <f>IF($H303=Table5[[#Headers],[Industrial Non-bio waste Furnace]],1,0)</f>
        <v>0</v>
      </c>
      <c r="AS303" s="64">
        <f>IF($H303=Table5[[#Headers],[Industrial Non-bio waste Cement/Lime Kiln]],1,0)</f>
        <v>0</v>
      </c>
      <c r="AT303" s="64">
        <f>IF($H303=Table5[[#Headers],[Industrial Non-bio waste Dryer]],1,0)</f>
        <v>0</v>
      </c>
      <c r="AU303" s="64">
        <f>IF($H303=Table5[[#Headers],[Industrial Non-bio waste Other Kiln]],1,0)</f>
        <v>0</v>
      </c>
      <c r="AV303" s="64">
        <f>IF($H303=Table5[[#Headers],[Industrial Non-bio waste Oven]],1,0)</f>
        <v>0</v>
      </c>
      <c r="AW303" s="64">
        <f>IF($H303=Table5[[#Headers],[Industrial Bio fuel Boiler]],1,0)</f>
        <v>0</v>
      </c>
      <c r="AX303" s="64">
        <f>IF($H303=Table5[[#Headers],[Industrial Bio fuel CHP]],1,0)</f>
        <v>0</v>
      </c>
      <c r="AY303" s="64">
        <f>IF($H303=Table5[[#Headers],[Industrial Bio fuel Furnace]],1,0)</f>
        <v>0</v>
      </c>
      <c r="AZ303" s="64">
        <f>IF($H303=Table5[[#Headers],[Industrial Bio fuel Cement/Lime Kiln]],1,0)</f>
        <v>0</v>
      </c>
      <c r="BA303" s="64">
        <f>IF($H303=Table5[[#Headers],[Industrial Bio fuel Dryer]],1,0)</f>
        <v>0</v>
      </c>
      <c r="BB303" s="64">
        <f>IF($H303=Table5[[#Headers],[Industrial Bio fuel Other Kiln]],1,0)</f>
        <v>0</v>
      </c>
      <c r="BC303" s="64">
        <f>IF($H303=Table5[[#Headers],[Industrial Bio fuel Oven]],1,0)</f>
        <v>1</v>
      </c>
      <c r="BD303" s="64">
        <f>IF($H303=Table5[[#Headers],[Industrial Solid Fuels Boiler]],1,0)</f>
        <v>0</v>
      </c>
      <c r="BE303" s="64">
        <f>IF($H303=Table5[[#Headers],[Industrial Solid Fuels CHP]],1,0)</f>
        <v>0</v>
      </c>
      <c r="BF303" s="64">
        <f>IF($H303=Table5[[#Headers],[Industrial Solid Fuels Furnace]],1,0)</f>
        <v>0</v>
      </c>
      <c r="BG303" s="64">
        <f>IF($H303=Table5[[#Headers],[Industrial Solid Fuels Cement/Lime Kiln]],1,0)</f>
        <v>0</v>
      </c>
      <c r="BH303" s="64">
        <f>IF($H303=Table5[[#Headers],[Industrial Solid Fuels Dryer]],1,0)</f>
        <v>0</v>
      </c>
      <c r="BI303" s="64">
        <f>IF($H303=Table5[[#Headers],[Industrial Solid Fuels Other Kiln]],1,0)</f>
        <v>0</v>
      </c>
      <c r="BJ303" s="64">
        <f>IF($H303=Table5[[#Headers],[Industrial Solid Fuels Oven]],1,0)</f>
        <v>0</v>
      </c>
      <c r="BK303" s="64">
        <f>IF($H303=Table5[[#Headers],[Industrial Oil Boiler]],1,0)</f>
        <v>0</v>
      </c>
      <c r="BL303" s="64">
        <f>IF($H303=Table5[[#Headers],[Industrial Oil CHP]],1,0)</f>
        <v>0</v>
      </c>
      <c r="BM303" s="64">
        <f>IF($H303=Table5[[#Headers],[Industrial Oil Furnace]],1,0)</f>
        <v>0</v>
      </c>
      <c r="BN303" s="64">
        <f>IF($H303=Table5[[#Headers],[Industrial Oil Cement/Lime Kiln]],1,0)</f>
        <v>0</v>
      </c>
      <c r="BO303" s="64">
        <f>IF($H303=Table5[[#Headers],[Industrial Oil Dryer]],1,0)</f>
        <v>0</v>
      </c>
      <c r="BP303" s="64">
        <f>IF($H303=Table5[[#Headers],[Industrial Oil Other Kiln]],1,0)</f>
        <v>0</v>
      </c>
      <c r="BQ303" s="64">
        <f>IF($H303=Table5[[#Headers],[Industrial Oil Oven]],1,0)</f>
        <v>0</v>
      </c>
      <c r="BR303" s="64">
        <f>IF($H303=Table5[[#Headers],[Industrial Gas Boiler]],1,0)</f>
        <v>0</v>
      </c>
      <c r="BS303" s="64">
        <f>IF($H303=Table5[[#Headers],[Industrial Gas CHP]],1,0)</f>
        <v>0</v>
      </c>
      <c r="BT303" s="64">
        <f>IF($H303=Table5[[#Headers],[Industrial Gas Furnace]],1,0)</f>
        <v>0</v>
      </c>
      <c r="BU303" s="64">
        <f>IF($H303=Table5[[#Headers],[Industrial Gas Cement/Lime Kiln]],1,0)</f>
        <v>0</v>
      </c>
      <c r="BV303" s="64">
        <f>IF($H303=Table5[[#Headers],[Industrial Gas Dryer]],1,0)</f>
        <v>0</v>
      </c>
      <c r="BW303" s="64">
        <f>IF($H303=Table5[[#Headers],[Industrial Gas Other Kiln]],1,0)</f>
        <v>0</v>
      </c>
      <c r="BX303" s="64">
        <f>IF($H303=Table5[[#Headers],[Industrial Gas Oven]],1,0)</f>
        <v>0</v>
      </c>
      <c r="BZ303" s="39"/>
    </row>
    <row r="304" spans="2:78" x14ac:dyDescent="0.25">
      <c r="B304">
        <v>580</v>
      </c>
      <c r="C304" t="s">
        <v>453</v>
      </c>
      <c r="D304" t="s">
        <v>591</v>
      </c>
      <c r="E304" t="s">
        <v>592</v>
      </c>
      <c r="H304" t="s">
        <v>467</v>
      </c>
      <c r="I304" t="s">
        <v>450</v>
      </c>
      <c r="J304" s="64">
        <v>0</v>
      </c>
      <c r="K304" s="64">
        <v>0</v>
      </c>
      <c r="L304" s="64">
        <v>0</v>
      </c>
      <c r="M304" s="64">
        <v>0</v>
      </c>
      <c r="N304" s="64">
        <v>0</v>
      </c>
      <c r="O304" s="64">
        <v>0</v>
      </c>
      <c r="P304" s="64">
        <v>0</v>
      </c>
      <c r="Q304" s="64">
        <v>0</v>
      </c>
      <c r="R304" s="64">
        <v>0</v>
      </c>
      <c r="S304" s="64">
        <v>0</v>
      </c>
      <c r="T304" s="64">
        <v>0</v>
      </c>
      <c r="U304" s="64">
        <v>0</v>
      </c>
      <c r="V304" s="64">
        <v>0</v>
      </c>
      <c r="W304" s="64">
        <v>0</v>
      </c>
      <c r="X304" s="64">
        <v>0</v>
      </c>
      <c r="Y304" s="64">
        <v>1</v>
      </c>
      <c r="Z304" s="64">
        <v>0</v>
      </c>
      <c r="AA304" s="64">
        <v>0</v>
      </c>
      <c r="AB304" s="64">
        <v>0</v>
      </c>
      <c r="AC304" s="64">
        <v>0</v>
      </c>
      <c r="AD304" s="64">
        <v>0</v>
      </c>
      <c r="AE304" s="64">
        <v>0</v>
      </c>
      <c r="AF304" s="64">
        <v>0</v>
      </c>
      <c r="AG304" s="64">
        <v>0</v>
      </c>
      <c r="AH304" s="64">
        <v>0</v>
      </c>
      <c r="AI304" s="64">
        <f>IF($H304=Table5[[#Headers],[Industrial Bio waste Boiler]],1,0)</f>
        <v>0</v>
      </c>
      <c r="AJ304" s="64">
        <f>IF($H304=Table5[[#Headers],[Industrial Bio waste CHP]],1,0)</f>
        <v>0</v>
      </c>
      <c r="AK304" s="64">
        <f>IF($H304=Table5[[#Headers],[Industrial Bio waste Furnace]],1,0)</f>
        <v>0</v>
      </c>
      <c r="AL304" s="64">
        <f>IF($H304=Table5[[#Headers],[Industrial Bio waste Cement/Lime Kiln]],1,0)</f>
        <v>0</v>
      </c>
      <c r="AM304" s="64">
        <f>IF($H304=Table5[[#Headers],[Industrial Bio waste Dryer]],1,0)</f>
        <v>0</v>
      </c>
      <c r="AN304" s="64">
        <f>IF($H304=Table5[[#Headers],[Industrial Bio waste Other Kiln]],1,0)</f>
        <v>0</v>
      </c>
      <c r="AO304" s="64">
        <f>IF($H304=Table5[[#Headers],[Industrial Bio waste Oven]],1,0)</f>
        <v>0</v>
      </c>
      <c r="AP304" s="64">
        <f>IF($H304=Table5[[#Headers],[Industrial Non-bio waste Boiler]],1,0)</f>
        <v>0</v>
      </c>
      <c r="AQ304" s="64">
        <f>IF($H304=Table5[[#Headers],[Industrial Non-bio waste CHP]],1,0)</f>
        <v>0</v>
      </c>
      <c r="AR304" s="64">
        <f>IF($H304=Table5[[#Headers],[Industrial Non-bio waste Furnace]],1,0)</f>
        <v>0</v>
      </c>
      <c r="AS304" s="64">
        <f>IF($H304=Table5[[#Headers],[Industrial Non-bio waste Cement/Lime Kiln]],1,0)</f>
        <v>0</v>
      </c>
      <c r="AT304" s="64">
        <f>IF($H304=Table5[[#Headers],[Industrial Non-bio waste Dryer]],1,0)</f>
        <v>0</v>
      </c>
      <c r="AU304" s="64">
        <f>IF($H304=Table5[[#Headers],[Industrial Non-bio waste Other Kiln]],1,0)</f>
        <v>0</v>
      </c>
      <c r="AV304" s="64">
        <f>IF($H304=Table5[[#Headers],[Industrial Non-bio waste Oven]],1,0)</f>
        <v>0</v>
      </c>
      <c r="AW304" s="64">
        <f>IF($H304=Table5[[#Headers],[Industrial Bio fuel Boiler]],1,0)</f>
        <v>0</v>
      </c>
      <c r="AX304" s="64">
        <f>IF($H304=Table5[[#Headers],[Industrial Bio fuel CHP]],1,0)</f>
        <v>0</v>
      </c>
      <c r="AY304" s="64">
        <f>IF($H304=Table5[[#Headers],[Industrial Bio fuel Furnace]],1,0)</f>
        <v>1</v>
      </c>
      <c r="AZ304" s="64">
        <f>IF($H304=Table5[[#Headers],[Industrial Bio fuel Cement/Lime Kiln]],1,0)</f>
        <v>0</v>
      </c>
      <c r="BA304" s="64">
        <f>IF($H304=Table5[[#Headers],[Industrial Bio fuel Dryer]],1,0)</f>
        <v>0</v>
      </c>
      <c r="BB304" s="64">
        <f>IF($H304=Table5[[#Headers],[Industrial Bio fuel Other Kiln]],1,0)</f>
        <v>0</v>
      </c>
      <c r="BC304" s="64">
        <f>IF($H304=Table5[[#Headers],[Industrial Bio fuel Oven]],1,0)</f>
        <v>0</v>
      </c>
      <c r="BD304" s="64">
        <f>IF($H304=Table5[[#Headers],[Industrial Solid Fuels Boiler]],1,0)</f>
        <v>0</v>
      </c>
      <c r="BE304" s="64">
        <f>IF($H304=Table5[[#Headers],[Industrial Solid Fuels CHP]],1,0)</f>
        <v>0</v>
      </c>
      <c r="BF304" s="64">
        <f>IF($H304=Table5[[#Headers],[Industrial Solid Fuels Furnace]],1,0)</f>
        <v>0</v>
      </c>
      <c r="BG304" s="64">
        <f>IF($H304=Table5[[#Headers],[Industrial Solid Fuels Cement/Lime Kiln]],1,0)</f>
        <v>0</v>
      </c>
      <c r="BH304" s="64">
        <f>IF($H304=Table5[[#Headers],[Industrial Solid Fuels Dryer]],1,0)</f>
        <v>0</v>
      </c>
      <c r="BI304" s="64">
        <f>IF($H304=Table5[[#Headers],[Industrial Solid Fuels Other Kiln]],1,0)</f>
        <v>0</v>
      </c>
      <c r="BJ304" s="64">
        <f>IF($H304=Table5[[#Headers],[Industrial Solid Fuels Oven]],1,0)</f>
        <v>0</v>
      </c>
      <c r="BK304" s="64">
        <f>IF($H304=Table5[[#Headers],[Industrial Oil Boiler]],1,0)</f>
        <v>0</v>
      </c>
      <c r="BL304" s="64">
        <f>IF($H304=Table5[[#Headers],[Industrial Oil CHP]],1,0)</f>
        <v>0</v>
      </c>
      <c r="BM304" s="64">
        <f>IF($H304=Table5[[#Headers],[Industrial Oil Furnace]],1,0)</f>
        <v>0</v>
      </c>
      <c r="BN304" s="64">
        <f>IF($H304=Table5[[#Headers],[Industrial Oil Cement/Lime Kiln]],1,0)</f>
        <v>0</v>
      </c>
      <c r="BO304" s="64">
        <f>IF($H304=Table5[[#Headers],[Industrial Oil Dryer]],1,0)</f>
        <v>0</v>
      </c>
      <c r="BP304" s="64">
        <f>IF($H304=Table5[[#Headers],[Industrial Oil Other Kiln]],1,0)</f>
        <v>0</v>
      </c>
      <c r="BQ304" s="64">
        <f>IF($H304=Table5[[#Headers],[Industrial Oil Oven]],1,0)</f>
        <v>0</v>
      </c>
      <c r="BR304" s="64">
        <f>IF($H304=Table5[[#Headers],[Industrial Gas Boiler]],1,0)</f>
        <v>0</v>
      </c>
      <c r="BS304" s="64">
        <f>IF($H304=Table5[[#Headers],[Industrial Gas CHP]],1,0)</f>
        <v>0</v>
      </c>
      <c r="BT304" s="64">
        <f>IF($H304=Table5[[#Headers],[Industrial Gas Furnace]],1,0)</f>
        <v>0</v>
      </c>
      <c r="BU304" s="64">
        <f>IF($H304=Table5[[#Headers],[Industrial Gas Cement/Lime Kiln]],1,0)</f>
        <v>0</v>
      </c>
      <c r="BV304" s="64">
        <f>IF($H304=Table5[[#Headers],[Industrial Gas Dryer]],1,0)</f>
        <v>0</v>
      </c>
      <c r="BW304" s="64">
        <f>IF($H304=Table5[[#Headers],[Industrial Gas Other Kiln]],1,0)</f>
        <v>0</v>
      </c>
      <c r="BX304" s="64">
        <f>IF($H304=Table5[[#Headers],[Industrial Gas Oven]],1,0)</f>
        <v>0</v>
      </c>
      <c r="BZ304" s="39"/>
    </row>
    <row r="305" spans="2:78" x14ac:dyDescent="0.25">
      <c r="B305">
        <v>581</v>
      </c>
      <c r="C305" t="s">
        <v>453</v>
      </c>
      <c r="D305" t="s">
        <v>591</v>
      </c>
      <c r="E305" t="s">
        <v>592</v>
      </c>
      <c r="H305" t="s">
        <v>465</v>
      </c>
      <c r="I305" t="s">
        <v>450</v>
      </c>
      <c r="J305" s="64">
        <v>0</v>
      </c>
      <c r="K305" s="64">
        <v>0</v>
      </c>
      <c r="L305" s="64">
        <v>0</v>
      </c>
      <c r="M305" s="64">
        <v>0</v>
      </c>
      <c r="N305" s="64">
        <v>0</v>
      </c>
      <c r="O305" s="64">
        <v>0</v>
      </c>
      <c r="P305" s="64">
        <v>0</v>
      </c>
      <c r="Q305" s="64">
        <v>0</v>
      </c>
      <c r="R305" s="64">
        <v>0</v>
      </c>
      <c r="S305" s="64">
        <v>0</v>
      </c>
      <c r="T305" s="64">
        <v>0</v>
      </c>
      <c r="U305" s="64">
        <v>0</v>
      </c>
      <c r="V305" s="64">
        <v>0</v>
      </c>
      <c r="W305" s="64">
        <v>0</v>
      </c>
      <c r="X305" s="64">
        <v>0</v>
      </c>
      <c r="Y305" s="64">
        <v>0</v>
      </c>
      <c r="Z305" s="64">
        <v>0</v>
      </c>
      <c r="AA305" s="64">
        <v>1</v>
      </c>
      <c r="AB305" s="64">
        <v>1</v>
      </c>
      <c r="AC305" s="64">
        <v>0</v>
      </c>
      <c r="AD305" s="64">
        <v>0</v>
      </c>
      <c r="AE305" s="64">
        <v>0</v>
      </c>
      <c r="AF305" s="64">
        <v>0</v>
      </c>
      <c r="AG305" s="64">
        <v>0</v>
      </c>
      <c r="AH305" s="64">
        <v>0</v>
      </c>
      <c r="AI305" s="64">
        <f>IF($H305=Table5[[#Headers],[Industrial Bio waste Boiler]],1,0)</f>
        <v>0</v>
      </c>
      <c r="AJ305" s="64">
        <f>IF($H305=Table5[[#Headers],[Industrial Bio waste CHP]],1,0)</f>
        <v>0</v>
      </c>
      <c r="AK305" s="64">
        <f>IF($H305=Table5[[#Headers],[Industrial Bio waste Furnace]],1,0)</f>
        <v>0</v>
      </c>
      <c r="AL305" s="64">
        <f>IF($H305=Table5[[#Headers],[Industrial Bio waste Cement/Lime Kiln]],1,0)</f>
        <v>0</v>
      </c>
      <c r="AM305" s="64">
        <f>IF($H305=Table5[[#Headers],[Industrial Bio waste Dryer]],1,0)</f>
        <v>0</v>
      </c>
      <c r="AN305" s="64">
        <f>IF($H305=Table5[[#Headers],[Industrial Bio waste Other Kiln]],1,0)</f>
        <v>0</v>
      </c>
      <c r="AO305" s="64">
        <f>IF($H305=Table5[[#Headers],[Industrial Bio waste Oven]],1,0)</f>
        <v>0</v>
      </c>
      <c r="AP305" s="64">
        <f>IF($H305=Table5[[#Headers],[Industrial Non-bio waste Boiler]],1,0)</f>
        <v>0</v>
      </c>
      <c r="AQ305" s="64">
        <f>IF($H305=Table5[[#Headers],[Industrial Non-bio waste CHP]],1,0)</f>
        <v>0</v>
      </c>
      <c r="AR305" s="64">
        <f>IF($H305=Table5[[#Headers],[Industrial Non-bio waste Furnace]],1,0)</f>
        <v>0</v>
      </c>
      <c r="AS305" s="64">
        <f>IF($H305=Table5[[#Headers],[Industrial Non-bio waste Cement/Lime Kiln]],1,0)</f>
        <v>0</v>
      </c>
      <c r="AT305" s="64">
        <f>IF($H305=Table5[[#Headers],[Industrial Non-bio waste Dryer]],1,0)</f>
        <v>0</v>
      </c>
      <c r="AU305" s="64">
        <f>IF($H305=Table5[[#Headers],[Industrial Non-bio waste Other Kiln]],1,0)</f>
        <v>0</v>
      </c>
      <c r="AV305" s="64">
        <f>IF($H305=Table5[[#Headers],[Industrial Non-bio waste Oven]],1,0)</f>
        <v>0</v>
      </c>
      <c r="AW305" s="64">
        <f>IF($H305=Table5[[#Headers],[Industrial Bio fuel Boiler]],1,0)</f>
        <v>0</v>
      </c>
      <c r="AX305" s="64">
        <f>IF($H305=Table5[[#Headers],[Industrial Bio fuel CHP]],1,0)</f>
        <v>0</v>
      </c>
      <c r="AY305" s="64">
        <f>IF($H305=Table5[[#Headers],[Industrial Bio fuel Furnace]],1,0)</f>
        <v>0</v>
      </c>
      <c r="AZ305" s="64">
        <f>IF($H305=Table5[[#Headers],[Industrial Bio fuel Cement/Lime Kiln]],1,0)</f>
        <v>0</v>
      </c>
      <c r="BA305" s="64">
        <f>IF($H305=Table5[[#Headers],[Industrial Bio fuel Dryer]],1,0)</f>
        <v>1</v>
      </c>
      <c r="BB305" s="64">
        <f>IF($H305=Table5[[#Headers],[Industrial Bio fuel Other Kiln]],1,0)</f>
        <v>0</v>
      </c>
      <c r="BC305" s="64">
        <f>IF($H305=Table5[[#Headers],[Industrial Bio fuel Oven]],1,0)</f>
        <v>0</v>
      </c>
      <c r="BD305" s="64">
        <f>IF($H305=Table5[[#Headers],[Industrial Solid Fuels Boiler]],1,0)</f>
        <v>0</v>
      </c>
      <c r="BE305" s="64">
        <f>IF($H305=Table5[[#Headers],[Industrial Solid Fuels CHP]],1,0)</f>
        <v>0</v>
      </c>
      <c r="BF305" s="64">
        <f>IF($H305=Table5[[#Headers],[Industrial Solid Fuels Furnace]],1,0)</f>
        <v>0</v>
      </c>
      <c r="BG305" s="64">
        <f>IF($H305=Table5[[#Headers],[Industrial Solid Fuels Cement/Lime Kiln]],1,0)</f>
        <v>0</v>
      </c>
      <c r="BH305" s="64">
        <f>IF($H305=Table5[[#Headers],[Industrial Solid Fuels Dryer]],1,0)</f>
        <v>0</v>
      </c>
      <c r="BI305" s="64">
        <f>IF($H305=Table5[[#Headers],[Industrial Solid Fuels Other Kiln]],1,0)</f>
        <v>0</v>
      </c>
      <c r="BJ305" s="64">
        <f>IF($H305=Table5[[#Headers],[Industrial Solid Fuels Oven]],1,0)</f>
        <v>0</v>
      </c>
      <c r="BK305" s="64">
        <f>IF($H305=Table5[[#Headers],[Industrial Oil Boiler]],1,0)</f>
        <v>0</v>
      </c>
      <c r="BL305" s="64">
        <f>IF($H305=Table5[[#Headers],[Industrial Oil CHP]],1,0)</f>
        <v>0</v>
      </c>
      <c r="BM305" s="64">
        <f>IF($H305=Table5[[#Headers],[Industrial Oil Furnace]],1,0)</f>
        <v>0</v>
      </c>
      <c r="BN305" s="64">
        <f>IF($H305=Table5[[#Headers],[Industrial Oil Cement/Lime Kiln]],1,0)</f>
        <v>0</v>
      </c>
      <c r="BO305" s="64">
        <f>IF($H305=Table5[[#Headers],[Industrial Oil Dryer]],1,0)</f>
        <v>0</v>
      </c>
      <c r="BP305" s="64">
        <f>IF($H305=Table5[[#Headers],[Industrial Oil Other Kiln]],1,0)</f>
        <v>0</v>
      </c>
      <c r="BQ305" s="64">
        <f>IF($H305=Table5[[#Headers],[Industrial Oil Oven]],1,0)</f>
        <v>0</v>
      </c>
      <c r="BR305" s="64">
        <f>IF($H305=Table5[[#Headers],[Industrial Gas Boiler]],1,0)</f>
        <v>0</v>
      </c>
      <c r="BS305" s="64">
        <f>IF($H305=Table5[[#Headers],[Industrial Gas CHP]],1,0)</f>
        <v>0</v>
      </c>
      <c r="BT305" s="64">
        <f>IF($H305=Table5[[#Headers],[Industrial Gas Furnace]],1,0)</f>
        <v>0</v>
      </c>
      <c r="BU305" s="64">
        <f>IF($H305=Table5[[#Headers],[Industrial Gas Cement/Lime Kiln]],1,0)</f>
        <v>0</v>
      </c>
      <c r="BV305" s="64">
        <f>IF($H305=Table5[[#Headers],[Industrial Gas Dryer]],1,0)</f>
        <v>0</v>
      </c>
      <c r="BW305" s="64">
        <f>IF($H305=Table5[[#Headers],[Industrial Gas Other Kiln]],1,0)</f>
        <v>0</v>
      </c>
      <c r="BX305" s="64">
        <f>IF($H305=Table5[[#Headers],[Industrial Gas Oven]],1,0)</f>
        <v>0</v>
      </c>
      <c r="BZ305" s="39"/>
    </row>
    <row r="306" spans="2:78" x14ac:dyDescent="0.25">
      <c r="B306">
        <v>582</v>
      </c>
      <c r="C306" t="s">
        <v>453</v>
      </c>
      <c r="D306" t="s">
        <v>582</v>
      </c>
      <c r="E306" t="s">
        <v>592</v>
      </c>
      <c r="H306" t="s">
        <v>550</v>
      </c>
      <c r="I306" t="s">
        <v>517</v>
      </c>
      <c r="J306" s="64">
        <v>1.851101589848221</v>
      </c>
      <c r="K306" s="64">
        <v>0</v>
      </c>
      <c r="L306" s="64">
        <v>0</v>
      </c>
      <c r="M306" s="64">
        <v>0</v>
      </c>
      <c r="N306" s="64">
        <v>0</v>
      </c>
      <c r="O306" s="64">
        <v>1</v>
      </c>
      <c r="P306" s="64">
        <v>1</v>
      </c>
      <c r="Q306" s="64">
        <v>1</v>
      </c>
      <c r="R306" s="64">
        <v>0</v>
      </c>
      <c r="S306" s="64">
        <v>0.125</v>
      </c>
      <c r="T306" s="64">
        <v>0</v>
      </c>
      <c r="U306" s="64">
        <v>0</v>
      </c>
      <c r="V306" s="64">
        <v>0</v>
      </c>
      <c r="W306" s="64">
        <v>0</v>
      </c>
      <c r="X306" s="64">
        <v>0</v>
      </c>
      <c r="Y306" s="64">
        <v>0</v>
      </c>
      <c r="Z306" s="64">
        <v>0</v>
      </c>
      <c r="AA306" s="64">
        <v>0</v>
      </c>
      <c r="AB306" s="64">
        <v>0</v>
      </c>
      <c r="AC306" s="64">
        <v>0</v>
      </c>
      <c r="AD306" s="64">
        <v>0</v>
      </c>
      <c r="AE306" s="64">
        <v>0</v>
      </c>
      <c r="AF306" s="64">
        <v>0</v>
      </c>
      <c r="AG306" s="64">
        <v>0</v>
      </c>
      <c r="AH306" s="64">
        <v>0</v>
      </c>
      <c r="AI306" s="64">
        <f>IF($H306=Table5[[#Headers],[Industrial Bio waste Boiler]],1,0)</f>
        <v>0</v>
      </c>
      <c r="AJ306" s="64">
        <f>IF($H306=Table5[[#Headers],[Industrial Bio waste CHP]],1,0)</f>
        <v>0</v>
      </c>
      <c r="AK306" s="64">
        <f>IF($H306=Table5[[#Headers],[Industrial Bio waste Furnace]],1,0)</f>
        <v>0</v>
      </c>
      <c r="AL306" s="64">
        <f>IF($H306=Table5[[#Headers],[Industrial Bio waste Cement/Lime Kiln]],1,0)</f>
        <v>0</v>
      </c>
      <c r="AM306" s="64">
        <f>IF($H306=Table5[[#Headers],[Industrial Bio waste Dryer]],1,0)</f>
        <v>0</v>
      </c>
      <c r="AN306" s="64">
        <f>IF($H306=Table5[[#Headers],[Industrial Bio waste Other Kiln]],1,0)</f>
        <v>0</v>
      </c>
      <c r="AO306" s="64">
        <f>IF($H306=Table5[[#Headers],[Industrial Bio waste Oven]],1,0)</f>
        <v>0</v>
      </c>
      <c r="AP306" s="64">
        <f>IF($H306=Table5[[#Headers],[Industrial Non-bio waste Boiler]],1,0)</f>
        <v>0</v>
      </c>
      <c r="AQ306" s="64">
        <f>IF($H306=Table5[[#Headers],[Industrial Non-bio waste CHP]],1,0)</f>
        <v>0</v>
      </c>
      <c r="AR306" s="64">
        <f>IF($H306=Table5[[#Headers],[Industrial Non-bio waste Furnace]],1,0)</f>
        <v>0</v>
      </c>
      <c r="AS306" s="64">
        <f>IF($H306=Table5[[#Headers],[Industrial Non-bio waste Cement/Lime Kiln]],1,0)</f>
        <v>0</v>
      </c>
      <c r="AT306" s="64">
        <f>IF($H306=Table5[[#Headers],[Industrial Non-bio waste Dryer]],1,0)</f>
        <v>0</v>
      </c>
      <c r="AU306" s="64">
        <f>IF($H306=Table5[[#Headers],[Industrial Non-bio waste Other Kiln]],1,0)</f>
        <v>0</v>
      </c>
      <c r="AV306" s="64">
        <f>IF($H306=Table5[[#Headers],[Industrial Non-bio waste Oven]],1,0)</f>
        <v>0</v>
      </c>
      <c r="AW306" s="64">
        <f>IF($H306=Table5[[#Headers],[Industrial Bio fuel Boiler]],1,0)</f>
        <v>0</v>
      </c>
      <c r="AX306" s="64">
        <f>IF($H306=Table5[[#Headers],[Industrial Bio fuel CHP]],1,0)</f>
        <v>0</v>
      </c>
      <c r="AY306" s="64">
        <f>IF($H306=Table5[[#Headers],[Industrial Bio fuel Furnace]],1,0)</f>
        <v>0</v>
      </c>
      <c r="AZ306" s="64">
        <f>IF($H306=Table5[[#Headers],[Industrial Bio fuel Cement/Lime Kiln]],1,0)</f>
        <v>0</v>
      </c>
      <c r="BA306" s="64">
        <f>IF($H306=Table5[[#Headers],[Industrial Bio fuel Dryer]],1,0)</f>
        <v>0</v>
      </c>
      <c r="BB306" s="64">
        <f>IF($H306=Table5[[#Headers],[Industrial Bio fuel Other Kiln]],1,0)</f>
        <v>0</v>
      </c>
      <c r="BC306" s="64">
        <f>IF($H306=Table5[[#Headers],[Industrial Bio fuel Oven]],1,0)</f>
        <v>0</v>
      </c>
      <c r="BD306" s="64">
        <f>IF($H306=Table5[[#Headers],[Industrial Solid Fuels Boiler]],1,0)</f>
        <v>1</v>
      </c>
      <c r="BE306" s="64">
        <f>IF($H306=Table5[[#Headers],[Industrial Solid Fuels CHP]],1,0)</f>
        <v>0</v>
      </c>
      <c r="BF306" s="64">
        <f>IF($H306=Table5[[#Headers],[Industrial Solid Fuels Furnace]],1,0)</f>
        <v>0</v>
      </c>
      <c r="BG306" s="64">
        <f>IF($H306=Table5[[#Headers],[Industrial Solid Fuels Cement/Lime Kiln]],1,0)</f>
        <v>0</v>
      </c>
      <c r="BH306" s="64">
        <f>IF($H306=Table5[[#Headers],[Industrial Solid Fuels Dryer]],1,0)</f>
        <v>0</v>
      </c>
      <c r="BI306" s="64">
        <f>IF($H306=Table5[[#Headers],[Industrial Solid Fuels Other Kiln]],1,0)</f>
        <v>0</v>
      </c>
      <c r="BJ306" s="64">
        <f>IF($H306=Table5[[#Headers],[Industrial Solid Fuels Oven]],1,0)</f>
        <v>0</v>
      </c>
      <c r="BK306" s="64">
        <f>IF($H306=Table5[[#Headers],[Industrial Oil Boiler]],1,0)</f>
        <v>0</v>
      </c>
      <c r="BL306" s="64">
        <f>IF($H306=Table5[[#Headers],[Industrial Oil CHP]],1,0)</f>
        <v>0</v>
      </c>
      <c r="BM306" s="64">
        <f>IF($H306=Table5[[#Headers],[Industrial Oil Furnace]],1,0)</f>
        <v>0</v>
      </c>
      <c r="BN306" s="64">
        <f>IF($H306=Table5[[#Headers],[Industrial Oil Cement/Lime Kiln]],1,0)</f>
        <v>0</v>
      </c>
      <c r="BO306" s="64">
        <f>IF($H306=Table5[[#Headers],[Industrial Oil Dryer]],1,0)</f>
        <v>0</v>
      </c>
      <c r="BP306" s="64">
        <f>IF($H306=Table5[[#Headers],[Industrial Oil Other Kiln]],1,0)</f>
        <v>0</v>
      </c>
      <c r="BQ306" s="64">
        <f>IF($H306=Table5[[#Headers],[Industrial Oil Oven]],1,0)</f>
        <v>0</v>
      </c>
      <c r="BR306" s="64">
        <f>IF($H306=Table5[[#Headers],[Industrial Gas Boiler]],1,0)</f>
        <v>0</v>
      </c>
      <c r="BS306" s="64">
        <f>IF($H306=Table5[[#Headers],[Industrial Gas CHP]],1,0)</f>
        <v>0</v>
      </c>
      <c r="BT306" s="64">
        <f>IF($H306=Table5[[#Headers],[Industrial Gas Furnace]],1,0)</f>
        <v>0</v>
      </c>
      <c r="BU306" s="64">
        <f>IF($H306=Table5[[#Headers],[Industrial Gas Cement/Lime Kiln]],1,0)</f>
        <v>0</v>
      </c>
      <c r="BV306" s="64">
        <f>IF($H306=Table5[[#Headers],[Industrial Gas Dryer]],1,0)</f>
        <v>0</v>
      </c>
      <c r="BW306" s="64">
        <f>IF($H306=Table5[[#Headers],[Industrial Gas Other Kiln]],1,0)</f>
        <v>0</v>
      </c>
      <c r="BX306" s="64">
        <f>IF($H306=Table5[[#Headers],[Industrial Gas Oven]],1,0)</f>
        <v>0</v>
      </c>
      <c r="BZ306" s="39"/>
    </row>
    <row r="307" spans="2:78" x14ac:dyDescent="0.25">
      <c r="B307">
        <v>583</v>
      </c>
      <c r="C307" t="s">
        <v>453</v>
      </c>
      <c r="D307" t="s">
        <v>582</v>
      </c>
      <c r="E307" t="s">
        <v>592</v>
      </c>
      <c r="H307" t="s">
        <v>553</v>
      </c>
      <c r="I307" t="s">
        <v>517</v>
      </c>
      <c r="J307" s="64">
        <v>0</v>
      </c>
      <c r="K307" s="64">
        <v>0</v>
      </c>
      <c r="L307" s="64">
        <v>0</v>
      </c>
      <c r="M307" s="64">
        <v>0</v>
      </c>
      <c r="N307" s="64">
        <v>0</v>
      </c>
      <c r="O307" s="64">
        <v>0</v>
      </c>
      <c r="P307" s="64">
        <v>0</v>
      </c>
      <c r="Q307" s="64">
        <v>0</v>
      </c>
      <c r="R307" s="64">
        <v>0</v>
      </c>
      <c r="S307" s="64">
        <v>0</v>
      </c>
      <c r="T307" s="64">
        <v>1</v>
      </c>
      <c r="U307" s="64">
        <v>1</v>
      </c>
      <c r="V307" s="64">
        <v>1</v>
      </c>
      <c r="W307" s="64">
        <v>0</v>
      </c>
      <c r="X307" s="64">
        <v>0</v>
      </c>
      <c r="Y307" s="64">
        <v>0</v>
      </c>
      <c r="Z307" s="64">
        <v>0</v>
      </c>
      <c r="AA307" s="64">
        <v>0</v>
      </c>
      <c r="AB307" s="64">
        <v>0</v>
      </c>
      <c r="AC307" s="64">
        <v>0</v>
      </c>
      <c r="AD307" s="64">
        <v>0</v>
      </c>
      <c r="AE307" s="64">
        <v>0</v>
      </c>
      <c r="AF307" s="64">
        <v>0</v>
      </c>
      <c r="AG307" s="64">
        <v>0</v>
      </c>
      <c r="AH307" s="64">
        <v>0</v>
      </c>
      <c r="AI307" s="64">
        <f>IF($H307=Table5[[#Headers],[Industrial Bio waste Boiler]],1,0)</f>
        <v>0</v>
      </c>
      <c r="AJ307" s="64">
        <f>IF($H307=Table5[[#Headers],[Industrial Bio waste CHP]],1,0)</f>
        <v>0</v>
      </c>
      <c r="AK307" s="64">
        <f>IF($H307=Table5[[#Headers],[Industrial Bio waste Furnace]],1,0)</f>
        <v>0</v>
      </c>
      <c r="AL307" s="64">
        <f>IF($H307=Table5[[#Headers],[Industrial Bio waste Cement/Lime Kiln]],1,0)</f>
        <v>0</v>
      </c>
      <c r="AM307" s="64">
        <f>IF($H307=Table5[[#Headers],[Industrial Bio waste Dryer]],1,0)</f>
        <v>0</v>
      </c>
      <c r="AN307" s="64">
        <f>IF($H307=Table5[[#Headers],[Industrial Bio waste Other Kiln]],1,0)</f>
        <v>0</v>
      </c>
      <c r="AO307" s="64">
        <f>IF($H307=Table5[[#Headers],[Industrial Bio waste Oven]],1,0)</f>
        <v>0</v>
      </c>
      <c r="AP307" s="64">
        <f>IF($H307=Table5[[#Headers],[Industrial Non-bio waste Boiler]],1,0)</f>
        <v>0</v>
      </c>
      <c r="AQ307" s="64">
        <f>IF($H307=Table5[[#Headers],[Industrial Non-bio waste CHP]],1,0)</f>
        <v>0</v>
      </c>
      <c r="AR307" s="64">
        <f>IF($H307=Table5[[#Headers],[Industrial Non-bio waste Furnace]],1,0)</f>
        <v>0</v>
      </c>
      <c r="AS307" s="64">
        <f>IF($H307=Table5[[#Headers],[Industrial Non-bio waste Cement/Lime Kiln]],1,0)</f>
        <v>0</v>
      </c>
      <c r="AT307" s="64">
        <f>IF($H307=Table5[[#Headers],[Industrial Non-bio waste Dryer]],1,0)</f>
        <v>0</v>
      </c>
      <c r="AU307" s="64">
        <f>IF($H307=Table5[[#Headers],[Industrial Non-bio waste Other Kiln]],1,0)</f>
        <v>0</v>
      </c>
      <c r="AV307" s="64">
        <f>IF($H307=Table5[[#Headers],[Industrial Non-bio waste Oven]],1,0)</f>
        <v>0</v>
      </c>
      <c r="AW307" s="64">
        <f>IF($H307=Table5[[#Headers],[Industrial Bio fuel Boiler]],1,0)</f>
        <v>0</v>
      </c>
      <c r="AX307" s="64">
        <f>IF($H307=Table5[[#Headers],[Industrial Bio fuel CHP]],1,0)</f>
        <v>0</v>
      </c>
      <c r="AY307" s="64">
        <f>IF($H307=Table5[[#Headers],[Industrial Bio fuel Furnace]],1,0)</f>
        <v>0</v>
      </c>
      <c r="AZ307" s="64">
        <f>IF($H307=Table5[[#Headers],[Industrial Bio fuel Cement/Lime Kiln]],1,0)</f>
        <v>0</v>
      </c>
      <c r="BA307" s="64">
        <f>IF($H307=Table5[[#Headers],[Industrial Bio fuel Dryer]],1,0)</f>
        <v>0</v>
      </c>
      <c r="BB307" s="64">
        <f>IF($H307=Table5[[#Headers],[Industrial Bio fuel Other Kiln]],1,0)</f>
        <v>0</v>
      </c>
      <c r="BC307" s="64">
        <f>IF($H307=Table5[[#Headers],[Industrial Bio fuel Oven]],1,0)</f>
        <v>0</v>
      </c>
      <c r="BD307" s="64">
        <f>IF($H307=Table5[[#Headers],[Industrial Solid Fuels Boiler]],1,0)</f>
        <v>0</v>
      </c>
      <c r="BE307" s="64">
        <f>IF($H307=Table5[[#Headers],[Industrial Solid Fuels CHP]],1,0)</f>
        <v>1</v>
      </c>
      <c r="BF307" s="64">
        <f>IF($H307=Table5[[#Headers],[Industrial Solid Fuels Furnace]],1,0)</f>
        <v>0</v>
      </c>
      <c r="BG307" s="64">
        <f>IF($H307=Table5[[#Headers],[Industrial Solid Fuels Cement/Lime Kiln]],1,0)</f>
        <v>0</v>
      </c>
      <c r="BH307" s="64">
        <f>IF($H307=Table5[[#Headers],[Industrial Solid Fuels Dryer]],1,0)</f>
        <v>0</v>
      </c>
      <c r="BI307" s="64">
        <f>IF($H307=Table5[[#Headers],[Industrial Solid Fuels Other Kiln]],1,0)</f>
        <v>0</v>
      </c>
      <c r="BJ307" s="64">
        <f>IF($H307=Table5[[#Headers],[Industrial Solid Fuels Oven]],1,0)</f>
        <v>0</v>
      </c>
      <c r="BK307" s="64">
        <f>IF($H307=Table5[[#Headers],[Industrial Oil Boiler]],1,0)</f>
        <v>0</v>
      </c>
      <c r="BL307" s="64">
        <f>IF($H307=Table5[[#Headers],[Industrial Oil CHP]],1,0)</f>
        <v>0</v>
      </c>
      <c r="BM307" s="64">
        <f>IF($H307=Table5[[#Headers],[Industrial Oil Furnace]],1,0)</f>
        <v>0</v>
      </c>
      <c r="BN307" s="64">
        <f>IF($H307=Table5[[#Headers],[Industrial Oil Cement/Lime Kiln]],1,0)</f>
        <v>0</v>
      </c>
      <c r="BO307" s="64">
        <f>IF($H307=Table5[[#Headers],[Industrial Oil Dryer]],1,0)</f>
        <v>0</v>
      </c>
      <c r="BP307" s="64">
        <f>IF($H307=Table5[[#Headers],[Industrial Oil Other Kiln]],1,0)</f>
        <v>0</v>
      </c>
      <c r="BQ307" s="64">
        <f>IF($H307=Table5[[#Headers],[Industrial Oil Oven]],1,0)</f>
        <v>0</v>
      </c>
      <c r="BR307" s="64">
        <f>IF($H307=Table5[[#Headers],[Industrial Gas Boiler]],1,0)</f>
        <v>0</v>
      </c>
      <c r="BS307" s="64">
        <f>IF($H307=Table5[[#Headers],[Industrial Gas CHP]],1,0)</f>
        <v>0</v>
      </c>
      <c r="BT307" s="64">
        <f>IF($H307=Table5[[#Headers],[Industrial Gas Furnace]],1,0)</f>
        <v>0</v>
      </c>
      <c r="BU307" s="64">
        <f>IF($H307=Table5[[#Headers],[Industrial Gas Cement/Lime Kiln]],1,0)</f>
        <v>0</v>
      </c>
      <c r="BV307" s="64">
        <f>IF($H307=Table5[[#Headers],[Industrial Gas Dryer]],1,0)</f>
        <v>0</v>
      </c>
      <c r="BW307" s="64">
        <f>IF($H307=Table5[[#Headers],[Industrial Gas Other Kiln]],1,0)</f>
        <v>0</v>
      </c>
      <c r="BX307" s="64">
        <f>IF($H307=Table5[[#Headers],[Industrial Gas Oven]],1,0)</f>
        <v>0</v>
      </c>
      <c r="BZ307" s="39"/>
    </row>
    <row r="308" spans="2:78" x14ac:dyDescent="0.25">
      <c r="B308">
        <v>584</v>
      </c>
      <c r="C308" t="s">
        <v>453</v>
      </c>
      <c r="D308" t="s">
        <v>582</v>
      </c>
      <c r="E308" t="s">
        <v>592</v>
      </c>
      <c r="H308" t="s">
        <v>557</v>
      </c>
      <c r="I308" t="s">
        <v>517</v>
      </c>
      <c r="J308" s="64">
        <v>1.851101589848221</v>
      </c>
      <c r="K308" s="64">
        <v>0</v>
      </c>
      <c r="L308" s="64">
        <v>0</v>
      </c>
      <c r="M308" s="64">
        <v>0</v>
      </c>
      <c r="N308" s="64">
        <v>0</v>
      </c>
      <c r="O308" s="64">
        <v>0</v>
      </c>
      <c r="P308" s="64">
        <v>0</v>
      </c>
      <c r="Q308" s="64">
        <v>0</v>
      </c>
      <c r="R308" s="64">
        <v>0</v>
      </c>
      <c r="S308" s="64">
        <v>0</v>
      </c>
      <c r="T308" s="64">
        <v>0</v>
      </c>
      <c r="U308" s="64">
        <v>0</v>
      </c>
      <c r="V308" s="64">
        <v>0</v>
      </c>
      <c r="W308" s="64">
        <v>0</v>
      </c>
      <c r="X308" s="64">
        <v>0</v>
      </c>
      <c r="Y308" s="64">
        <v>1</v>
      </c>
      <c r="Z308" s="64">
        <v>0</v>
      </c>
      <c r="AA308" s="64">
        <v>0</v>
      </c>
      <c r="AB308" s="64">
        <v>0</v>
      </c>
      <c r="AC308" s="64">
        <v>0</v>
      </c>
      <c r="AD308" s="64">
        <v>0</v>
      </c>
      <c r="AE308" s="64">
        <v>0</v>
      </c>
      <c r="AF308" s="64">
        <v>0</v>
      </c>
      <c r="AG308" s="64">
        <v>0</v>
      </c>
      <c r="AH308" s="64">
        <v>0</v>
      </c>
      <c r="AI308" s="64">
        <f>IF($H308=Table5[[#Headers],[Industrial Bio waste Boiler]],1,0)</f>
        <v>0</v>
      </c>
      <c r="AJ308" s="64">
        <f>IF($H308=Table5[[#Headers],[Industrial Bio waste CHP]],1,0)</f>
        <v>0</v>
      </c>
      <c r="AK308" s="64">
        <f>IF($H308=Table5[[#Headers],[Industrial Bio waste Furnace]],1,0)</f>
        <v>0</v>
      </c>
      <c r="AL308" s="64">
        <f>IF($H308=Table5[[#Headers],[Industrial Bio waste Cement/Lime Kiln]],1,0)</f>
        <v>0</v>
      </c>
      <c r="AM308" s="64">
        <f>IF($H308=Table5[[#Headers],[Industrial Bio waste Dryer]],1,0)</f>
        <v>0</v>
      </c>
      <c r="AN308" s="64">
        <f>IF($H308=Table5[[#Headers],[Industrial Bio waste Other Kiln]],1,0)</f>
        <v>0</v>
      </c>
      <c r="AO308" s="64">
        <f>IF($H308=Table5[[#Headers],[Industrial Bio waste Oven]],1,0)</f>
        <v>0</v>
      </c>
      <c r="AP308" s="64">
        <f>IF($H308=Table5[[#Headers],[Industrial Non-bio waste Boiler]],1,0)</f>
        <v>0</v>
      </c>
      <c r="AQ308" s="64">
        <f>IF($H308=Table5[[#Headers],[Industrial Non-bio waste CHP]],1,0)</f>
        <v>0</v>
      </c>
      <c r="AR308" s="64">
        <f>IF($H308=Table5[[#Headers],[Industrial Non-bio waste Furnace]],1,0)</f>
        <v>0</v>
      </c>
      <c r="AS308" s="64">
        <f>IF($H308=Table5[[#Headers],[Industrial Non-bio waste Cement/Lime Kiln]],1,0)</f>
        <v>0</v>
      </c>
      <c r="AT308" s="64">
        <f>IF($H308=Table5[[#Headers],[Industrial Non-bio waste Dryer]],1,0)</f>
        <v>0</v>
      </c>
      <c r="AU308" s="64">
        <f>IF($H308=Table5[[#Headers],[Industrial Non-bio waste Other Kiln]],1,0)</f>
        <v>0</v>
      </c>
      <c r="AV308" s="64">
        <f>IF($H308=Table5[[#Headers],[Industrial Non-bio waste Oven]],1,0)</f>
        <v>0</v>
      </c>
      <c r="AW308" s="64">
        <f>IF($H308=Table5[[#Headers],[Industrial Bio fuel Boiler]],1,0)</f>
        <v>0</v>
      </c>
      <c r="AX308" s="64">
        <f>IF($H308=Table5[[#Headers],[Industrial Bio fuel CHP]],1,0)</f>
        <v>0</v>
      </c>
      <c r="AY308" s="64">
        <f>IF($H308=Table5[[#Headers],[Industrial Bio fuel Furnace]],1,0)</f>
        <v>0</v>
      </c>
      <c r="AZ308" s="64">
        <f>IF($H308=Table5[[#Headers],[Industrial Bio fuel Cement/Lime Kiln]],1,0)</f>
        <v>0</v>
      </c>
      <c r="BA308" s="64">
        <f>IF($H308=Table5[[#Headers],[Industrial Bio fuel Dryer]],1,0)</f>
        <v>0</v>
      </c>
      <c r="BB308" s="64">
        <f>IF($H308=Table5[[#Headers],[Industrial Bio fuel Other Kiln]],1,0)</f>
        <v>0</v>
      </c>
      <c r="BC308" s="64">
        <f>IF($H308=Table5[[#Headers],[Industrial Bio fuel Oven]],1,0)</f>
        <v>0</v>
      </c>
      <c r="BD308" s="64">
        <f>IF($H308=Table5[[#Headers],[Industrial Solid Fuels Boiler]],1,0)</f>
        <v>0</v>
      </c>
      <c r="BE308" s="64">
        <f>IF($H308=Table5[[#Headers],[Industrial Solid Fuels CHP]],1,0)</f>
        <v>0</v>
      </c>
      <c r="BF308" s="64">
        <f>IF($H308=Table5[[#Headers],[Industrial Solid Fuels Furnace]],1,0)</f>
        <v>1</v>
      </c>
      <c r="BG308" s="64">
        <f>IF($H308=Table5[[#Headers],[Industrial Solid Fuels Cement/Lime Kiln]],1,0)</f>
        <v>0</v>
      </c>
      <c r="BH308" s="64">
        <f>IF($H308=Table5[[#Headers],[Industrial Solid Fuels Dryer]],1,0)</f>
        <v>0</v>
      </c>
      <c r="BI308" s="64">
        <f>IF($H308=Table5[[#Headers],[Industrial Solid Fuels Other Kiln]],1,0)</f>
        <v>0</v>
      </c>
      <c r="BJ308" s="64">
        <f>IF($H308=Table5[[#Headers],[Industrial Solid Fuels Oven]],1,0)</f>
        <v>0</v>
      </c>
      <c r="BK308" s="64">
        <f>IF($H308=Table5[[#Headers],[Industrial Oil Boiler]],1,0)</f>
        <v>0</v>
      </c>
      <c r="BL308" s="64">
        <f>IF($H308=Table5[[#Headers],[Industrial Oil CHP]],1,0)</f>
        <v>0</v>
      </c>
      <c r="BM308" s="64">
        <f>IF($H308=Table5[[#Headers],[Industrial Oil Furnace]],1,0)</f>
        <v>0</v>
      </c>
      <c r="BN308" s="64">
        <f>IF($H308=Table5[[#Headers],[Industrial Oil Cement/Lime Kiln]],1,0)</f>
        <v>0</v>
      </c>
      <c r="BO308" s="64">
        <f>IF($H308=Table5[[#Headers],[Industrial Oil Dryer]],1,0)</f>
        <v>0</v>
      </c>
      <c r="BP308" s="64">
        <f>IF($H308=Table5[[#Headers],[Industrial Oil Other Kiln]],1,0)</f>
        <v>0</v>
      </c>
      <c r="BQ308" s="64">
        <f>IF($H308=Table5[[#Headers],[Industrial Oil Oven]],1,0)</f>
        <v>0</v>
      </c>
      <c r="BR308" s="64">
        <f>IF($H308=Table5[[#Headers],[Industrial Gas Boiler]],1,0)</f>
        <v>0</v>
      </c>
      <c r="BS308" s="64">
        <f>IF($H308=Table5[[#Headers],[Industrial Gas CHP]],1,0)</f>
        <v>0</v>
      </c>
      <c r="BT308" s="64">
        <f>IF($H308=Table5[[#Headers],[Industrial Gas Furnace]],1,0)</f>
        <v>0</v>
      </c>
      <c r="BU308" s="64">
        <f>IF($H308=Table5[[#Headers],[Industrial Gas Cement/Lime Kiln]],1,0)</f>
        <v>0</v>
      </c>
      <c r="BV308" s="64">
        <f>IF($H308=Table5[[#Headers],[Industrial Gas Dryer]],1,0)</f>
        <v>0</v>
      </c>
      <c r="BW308" s="64">
        <f>IF($H308=Table5[[#Headers],[Industrial Gas Other Kiln]],1,0)</f>
        <v>0</v>
      </c>
      <c r="BX308" s="64">
        <f>IF($H308=Table5[[#Headers],[Industrial Gas Oven]],1,0)</f>
        <v>0</v>
      </c>
      <c r="BZ308" s="39"/>
    </row>
    <row r="309" spans="2:78" x14ac:dyDescent="0.25">
      <c r="B309">
        <v>585</v>
      </c>
      <c r="C309" t="s">
        <v>453</v>
      </c>
      <c r="D309" t="s">
        <v>584</v>
      </c>
      <c r="E309" t="s">
        <v>592</v>
      </c>
      <c r="H309" t="s">
        <v>552</v>
      </c>
      <c r="I309" t="s">
        <v>517</v>
      </c>
      <c r="J309" s="64">
        <v>0</v>
      </c>
      <c r="K309" s="64">
        <v>1</v>
      </c>
      <c r="L309" s="64">
        <v>0</v>
      </c>
      <c r="M309" s="64">
        <v>0</v>
      </c>
      <c r="N309" s="64">
        <v>0</v>
      </c>
      <c r="O309" s="64">
        <v>0</v>
      </c>
      <c r="P309" s="64">
        <v>0</v>
      </c>
      <c r="Q309" s="64">
        <v>0</v>
      </c>
      <c r="R309" s="64">
        <v>0</v>
      </c>
      <c r="S309" s="64">
        <v>0</v>
      </c>
      <c r="T309" s="64">
        <v>0</v>
      </c>
      <c r="U309" s="64">
        <v>0</v>
      </c>
      <c r="V309" s="64">
        <v>0</v>
      </c>
      <c r="W309" s="64">
        <v>0</v>
      </c>
      <c r="X309" s="64">
        <v>0</v>
      </c>
      <c r="Y309" s="64">
        <v>0</v>
      </c>
      <c r="Z309" s="64">
        <v>0</v>
      </c>
      <c r="AA309" s="64">
        <v>0</v>
      </c>
      <c r="AB309" s="64">
        <v>0</v>
      </c>
      <c r="AC309" s="64">
        <v>0</v>
      </c>
      <c r="AD309" s="64">
        <v>0</v>
      </c>
      <c r="AE309" s="64">
        <v>0</v>
      </c>
      <c r="AF309" s="64">
        <v>0</v>
      </c>
      <c r="AG309" s="64">
        <v>0</v>
      </c>
      <c r="AH309" s="64">
        <v>0</v>
      </c>
      <c r="AI309" s="64">
        <f>IF($H309=Table5[[#Headers],[Industrial Bio waste Boiler]],1,0)</f>
        <v>0</v>
      </c>
      <c r="AJ309" s="64">
        <f>IF($H309=Table5[[#Headers],[Industrial Bio waste CHP]],1,0)</f>
        <v>0</v>
      </c>
      <c r="AK309" s="64">
        <f>IF($H309=Table5[[#Headers],[Industrial Bio waste Furnace]],1,0)</f>
        <v>0</v>
      </c>
      <c r="AL309" s="64">
        <f>IF($H309=Table5[[#Headers],[Industrial Bio waste Cement/Lime Kiln]],1,0)</f>
        <v>0</v>
      </c>
      <c r="AM309" s="64">
        <f>IF($H309=Table5[[#Headers],[Industrial Bio waste Dryer]],1,0)</f>
        <v>0</v>
      </c>
      <c r="AN309" s="64">
        <f>IF($H309=Table5[[#Headers],[Industrial Bio waste Other Kiln]],1,0)</f>
        <v>0</v>
      </c>
      <c r="AO309" s="64">
        <f>IF($H309=Table5[[#Headers],[Industrial Bio waste Oven]],1,0)</f>
        <v>0</v>
      </c>
      <c r="AP309" s="64">
        <f>IF($H309=Table5[[#Headers],[Industrial Non-bio waste Boiler]],1,0)</f>
        <v>0</v>
      </c>
      <c r="AQ309" s="64">
        <f>IF($H309=Table5[[#Headers],[Industrial Non-bio waste CHP]],1,0)</f>
        <v>0</v>
      </c>
      <c r="AR309" s="64">
        <f>IF($H309=Table5[[#Headers],[Industrial Non-bio waste Furnace]],1,0)</f>
        <v>0</v>
      </c>
      <c r="AS309" s="64">
        <f>IF($H309=Table5[[#Headers],[Industrial Non-bio waste Cement/Lime Kiln]],1,0)</f>
        <v>0</v>
      </c>
      <c r="AT309" s="64">
        <f>IF($H309=Table5[[#Headers],[Industrial Non-bio waste Dryer]],1,0)</f>
        <v>0</v>
      </c>
      <c r="AU309" s="64">
        <f>IF($H309=Table5[[#Headers],[Industrial Non-bio waste Other Kiln]],1,0)</f>
        <v>0</v>
      </c>
      <c r="AV309" s="64">
        <f>IF($H309=Table5[[#Headers],[Industrial Non-bio waste Oven]],1,0)</f>
        <v>0</v>
      </c>
      <c r="AW309" s="64">
        <f>IF($H309=Table5[[#Headers],[Industrial Bio fuel Boiler]],1,0)</f>
        <v>0</v>
      </c>
      <c r="AX309" s="64">
        <f>IF($H309=Table5[[#Headers],[Industrial Bio fuel CHP]],1,0)</f>
        <v>0</v>
      </c>
      <c r="AY309" s="64">
        <f>IF($H309=Table5[[#Headers],[Industrial Bio fuel Furnace]],1,0)</f>
        <v>0</v>
      </c>
      <c r="AZ309" s="64">
        <f>IF($H309=Table5[[#Headers],[Industrial Bio fuel Cement/Lime Kiln]],1,0)</f>
        <v>0</v>
      </c>
      <c r="BA309" s="64">
        <f>IF($H309=Table5[[#Headers],[Industrial Bio fuel Dryer]],1,0)</f>
        <v>0</v>
      </c>
      <c r="BB309" s="64">
        <f>IF($H309=Table5[[#Headers],[Industrial Bio fuel Other Kiln]],1,0)</f>
        <v>0</v>
      </c>
      <c r="BC309" s="64">
        <f>IF($H309=Table5[[#Headers],[Industrial Bio fuel Oven]],1,0)</f>
        <v>0</v>
      </c>
      <c r="BD309" s="64">
        <f>IF($H309=Table5[[#Headers],[Industrial Solid Fuels Boiler]],1,0)</f>
        <v>0</v>
      </c>
      <c r="BE309" s="64">
        <f>IF($H309=Table5[[#Headers],[Industrial Solid Fuels CHP]],1,0)</f>
        <v>0</v>
      </c>
      <c r="BF309" s="64">
        <f>IF($H309=Table5[[#Headers],[Industrial Solid Fuels Furnace]],1,0)</f>
        <v>0</v>
      </c>
      <c r="BG309" s="64">
        <f>IF($H309=Table5[[#Headers],[Industrial Solid Fuels Cement/Lime Kiln]],1,0)</f>
        <v>1</v>
      </c>
      <c r="BH309" s="64">
        <f>IF($H309=Table5[[#Headers],[Industrial Solid Fuels Dryer]],1,0)</f>
        <v>0</v>
      </c>
      <c r="BI309" s="64">
        <f>IF($H309=Table5[[#Headers],[Industrial Solid Fuels Other Kiln]],1,0)</f>
        <v>0</v>
      </c>
      <c r="BJ309" s="64">
        <f>IF($H309=Table5[[#Headers],[Industrial Solid Fuels Oven]],1,0)</f>
        <v>0</v>
      </c>
      <c r="BK309" s="64">
        <f>IF($H309=Table5[[#Headers],[Industrial Oil Boiler]],1,0)</f>
        <v>0</v>
      </c>
      <c r="BL309" s="64">
        <f>IF($H309=Table5[[#Headers],[Industrial Oil CHP]],1,0)</f>
        <v>0</v>
      </c>
      <c r="BM309" s="64">
        <f>IF($H309=Table5[[#Headers],[Industrial Oil Furnace]],1,0)</f>
        <v>0</v>
      </c>
      <c r="BN309" s="64">
        <f>IF($H309=Table5[[#Headers],[Industrial Oil Cement/Lime Kiln]],1,0)</f>
        <v>0</v>
      </c>
      <c r="BO309" s="64">
        <f>IF($H309=Table5[[#Headers],[Industrial Oil Dryer]],1,0)</f>
        <v>0</v>
      </c>
      <c r="BP309" s="64">
        <f>IF($H309=Table5[[#Headers],[Industrial Oil Other Kiln]],1,0)</f>
        <v>0</v>
      </c>
      <c r="BQ309" s="64">
        <f>IF($H309=Table5[[#Headers],[Industrial Oil Oven]],1,0)</f>
        <v>0</v>
      </c>
      <c r="BR309" s="64">
        <f>IF($H309=Table5[[#Headers],[Industrial Gas Boiler]],1,0)</f>
        <v>0</v>
      </c>
      <c r="BS309" s="64">
        <f>IF($H309=Table5[[#Headers],[Industrial Gas CHP]],1,0)</f>
        <v>0</v>
      </c>
      <c r="BT309" s="64">
        <f>IF($H309=Table5[[#Headers],[Industrial Gas Furnace]],1,0)</f>
        <v>0</v>
      </c>
      <c r="BU309" s="64">
        <f>IF($H309=Table5[[#Headers],[Industrial Gas Cement/Lime Kiln]],1,0)</f>
        <v>0</v>
      </c>
      <c r="BV309" s="64">
        <f>IF($H309=Table5[[#Headers],[Industrial Gas Dryer]],1,0)</f>
        <v>0</v>
      </c>
      <c r="BW309" s="64">
        <f>IF($H309=Table5[[#Headers],[Industrial Gas Other Kiln]],1,0)</f>
        <v>0</v>
      </c>
      <c r="BX309" s="64">
        <f>IF($H309=Table5[[#Headers],[Industrial Gas Oven]],1,0)</f>
        <v>0</v>
      </c>
      <c r="BZ309" s="39"/>
    </row>
    <row r="310" spans="2:78" x14ac:dyDescent="0.25">
      <c r="B310">
        <v>586</v>
      </c>
      <c r="C310" t="s">
        <v>453</v>
      </c>
      <c r="D310" t="s">
        <v>584</v>
      </c>
      <c r="E310" t="s">
        <v>592</v>
      </c>
      <c r="H310" t="s">
        <v>557</v>
      </c>
      <c r="I310" t="s">
        <v>517</v>
      </c>
      <c r="J310" s="64">
        <v>0</v>
      </c>
      <c r="K310" s="64">
        <v>0</v>
      </c>
      <c r="L310" s="64">
        <v>0</v>
      </c>
      <c r="M310" s="64">
        <v>0</v>
      </c>
      <c r="N310" s="64">
        <v>0</v>
      </c>
      <c r="O310" s="64">
        <v>0</v>
      </c>
      <c r="P310" s="64">
        <v>0</v>
      </c>
      <c r="Q310" s="64">
        <v>0</v>
      </c>
      <c r="R310" s="64">
        <v>0</v>
      </c>
      <c r="S310" s="64">
        <v>0</v>
      </c>
      <c r="T310" s="64">
        <v>0</v>
      </c>
      <c r="U310" s="64">
        <v>0</v>
      </c>
      <c r="V310" s="64">
        <v>0</v>
      </c>
      <c r="W310" s="64">
        <v>0</v>
      </c>
      <c r="X310" s="64">
        <v>0</v>
      </c>
      <c r="Y310" s="64">
        <v>1</v>
      </c>
      <c r="Z310" s="64">
        <v>0</v>
      </c>
      <c r="AA310" s="64">
        <v>0</v>
      </c>
      <c r="AB310" s="64">
        <v>0</v>
      </c>
      <c r="AC310" s="64">
        <v>0</v>
      </c>
      <c r="AD310" s="64">
        <v>0</v>
      </c>
      <c r="AE310" s="64">
        <v>0</v>
      </c>
      <c r="AF310" s="64">
        <v>0</v>
      </c>
      <c r="AG310" s="64">
        <v>0</v>
      </c>
      <c r="AH310" s="64">
        <v>0</v>
      </c>
      <c r="AI310" s="64">
        <f>IF($H310=Table5[[#Headers],[Industrial Bio waste Boiler]],1,0)</f>
        <v>0</v>
      </c>
      <c r="AJ310" s="64">
        <f>IF($H310=Table5[[#Headers],[Industrial Bio waste CHP]],1,0)</f>
        <v>0</v>
      </c>
      <c r="AK310" s="64">
        <f>IF($H310=Table5[[#Headers],[Industrial Bio waste Furnace]],1,0)</f>
        <v>0</v>
      </c>
      <c r="AL310" s="64">
        <f>IF($H310=Table5[[#Headers],[Industrial Bio waste Cement/Lime Kiln]],1,0)</f>
        <v>0</v>
      </c>
      <c r="AM310" s="64">
        <f>IF($H310=Table5[[#Headers],[Industrial Bio waste Dryer]],1,0)</f>
        <v>0</v>
      </c>
      <c r="AN310" s="64">
        <f>IF($H310=Table5[[#Headers],[Industrial Bio waste Other Kiln]],1,0)</f>
        <v>0</v>
      </c>
      <c r="AO310" s="64">
        <f>IF($H310=Table5[[#Headers],[Industrial Bio waste Oven]],1,0)</f>
        <v>0</v>
      </c>
      <c r="AP310" s="64">
        <f>IF($H310=Table5[[#Headers],[Industrial Non-bio waste Boiler]],1,0)</f>
        <v>0</v>
      </c>
      <c r="AQ310" s="64">
        <f>IF($H310=Table5[[#Headers],[Industrial Non-bio waste CHP]],1,0)</f>
        <v>0</v>
      </c>
      <c r="AR310" s="64">
        <f>IF($H310=Table5[[#Headers],[Industrial Non-bio waste Furnace]],1,0)</f>
        <v>0</v>
      </c>
      <c r="AS310" s="64">
        <f>IF($H310=Table5[[#Headers],[Industrial Non-bio waste Cement/Lime Kiln]],1,0)</f>
        <v>0</v>
      </c>
      <c r="AT310" s="64">
        <f>IF($H310=Table5[[#Headers],[Industrial Non-bio waste Dryer]],1,0)</f>
        <v>0</v>
      </c>
      <c r="AU310" s="64">
        <f>IF($H310=Table5[[#Headers],[Industrial Non-bio waste Other Kiln]],1,0)</f>
        <v>0</v>
      </c>
      <c r="AV310" s="64">
        <f>IF($H310=Table5[[#Headers],[Industrial Non-bio waste Oven]],1,0)</f>
        <v>0</v>
      </c>
      <c r="AW310" s="64">
        <f>IF($H310=Table5[[#Headers],[Industrial Bio fuel Boiler]],1,0)</f>
        <v>0</v>
      </c>
      <c r="AX310" s="64">
        <f>IF($H310=Table5[[#Headers],[Industrial Bio fuel CHP]],1,0)</f>
        <v>0</v>
      </c>
      <c r="AY310" s="64">
        <f>IF($H310=Table5[[#Headers],[Industrial Bio fuel Furnace]],1,0)</f>
        <v>0</v>
      </c>
      <c r="AZ310" s="64">
        <f>IF($H310=Table5[[#Headers],[Industrial Bio fuel Cement/Lime Kiln]],1,0)</f>
        <v>0</v>
      </c>
      <c r="BA310" s="64">
        <f>IF($H310=Table5[[#Headers],[Industrial Bio fuel Dryer]],1,0)</f>
        <v>0</v>
      </c>
      <c r="BB310" s="64">
        <f>IF($H310=Table5[[#Headers],[Industrial Bio fuel Other Kiln]],1,0)</f>
        <v>0</v>
      </c>
      <c r="BC310" s="64">
        <f>IF($H310=Table5[[#Headers],[Industrial Bio fuel Oven]],1,0)</f>
        <v>0</v>
      </c>
      <c r="BD310" s="64">
        <f>IF($H310=Table5[[#Headers],[Industrial Solid Fuels Boiler]],1,0)</f>
        <v>0</v>
      </c>
      <c r="BE310" s="64">
        <f>IF($H310=Table5[[#Headers],[Industrial Solid Fuels CHP]],1,0)</f>
        <v>0</v>
      </c>
      <c r="BF310" s="64">
        <f>IF($H310=Table5[[#Headers],[Industrial Solid Fuels Furnace]],1,0)</f>
        <v>1</v>
      </c>
      <c r="BG310" s="64">
        <f>IF($H310=Table5[[#Headers],[Industrial Solid Fuels Cement/Lime Kiln]],1,0)</f>
        <v>0</v>
      </c>
      <c r="BH310" s="64">
        <f>IF($H310=Table5[[#Headers],[Industrial Solid Fuels Dryer]],1,0)</f>
        <v>0</v>
      </c>
      <c r="BI310" s="64">
        <f>IF($H310=Table5[[#Headers],[Industrial Solid Fuels Other Kiln]],1,0)</f>
        <v>0</v>
      </c>
      <c r="BJ310" s="64">
        <f>IF($H310=Table5[[#Headers],[Industrial Solid Fuels Oven]],1,0)</f>
        <v>0</v>
      </c>
      <c r="BK310" s="64">
        <f>IF($H310=Table5[[#Headers],[Industrial Oil Boiler]],1,0)</f>
        <v>0</v>
      </c>
      <c r="BL310" s="64">
        <f>IF($H310=Table5[[#Headers],[Industrial Oil CHP]],1,0)</f>
        <v>0</v>
      </c>
      <c r="BM310" s="64">
        <f>IF($H310=Table5[[#Headers],[Industrial Oil Furnace]],1,0)</f>
        <v>0</v>
      </c>
      <c r="BN310" s="64">
        <f>IF($H310=Table5[[#Headers],[Industrial Oil Cement/Lime Kiln]],1,0)</f>
        <v>0</v>
      </c>
      <c r="BO310" s="64">
        <f>IF($H310=Table5[[#Headers],[Industrial Oil Dryer]],1,0)</f>
        <v>0</v>
      </c>
      <c r="BP310" s="64">
        <f>IF($H310=Table5[[#Headers],[Industrial Oil Other Kiln]],1,0)</f>
        <v>0</v>
      </c>
      <c r="BQ310" s="64">
        <f>IF($H310=Table5[[#Headers],[Industrial Oil Oven]],1,0)</f>
        <v>0</v>
      </c>
      <c r="BR310" s="64">
        <f>IF($H310=Table5[[#Headers],[Industrial Gas Boiler]],1,0)</f>
        <v>0</v>
      </c>
      <c r="BS310" s="64">
        <f>IF($H310=Table5[[#Headers],[Industrial Gas CHP]],1,0)</f>
        <v>0</v>
      </c>
      <c r="BT310" s="64">
        <f>IF($H310=Table5[[#Headers],[Industrial Gas Furnace]],1,0)</f>
        <v>0</v>
      </c>
      <c r="BU310" s="64">
        <f>IF($H310=Table5[[#Headers],[Industrial Gas Cement/Lime Kiln]],1,0)</f>
        <v>0</v>
      </c>
      <c r="BV310" s="64">
        <f>IF($H310=Table5[[#Headers],[Industrial Gas Dryer]],1,0)</f>
        <v>0</v>
      </c>
      <c r="BW310" s="64">
        <f>IF($H310=Table5[[#Headers],[Industrial Gas Other Kiln]],1,0)</f>
        <v>0</v>
      </c>
      <c r="BX310" s="64">
        <f>IF($H310=Table5[[#Headers],[Industrial Gas Oven]],1,0)</f>
        <v>0</v>
      </c>
      <c r="BZ310" s="39"/>
    </row>
    <row r="311" spans="2:78" x14ac:dyDescent="0.25">
      <c r="B311">
        <v>587</v>
      </c>
      <c r="C311" t="s">
        <v>453</v>
      </c>
      <c r="D311" t="s">
        <v>584</v>
      </c>
      <c r="E311" t="s">
        <v>592</v>
      </c>
      <c r="H311" t="s">
        <v>555</v>
      </c>
      <c r="I311" t="s">
        <v>517</v>
      </c>
      <c r="J311" s="64">
        <v>0</v>
      </c>
      <c r="K311" s="64">
        <v>0</v>
      </c>
      <c r="L311" s="64">
        <v>0</v>
      </c>
      <c r="M311" s="64">
        <v>0</v>
      </c>
      <c r="N311" s="64">
        <v>0</v>
      </c>
      <c r="O311" s="64">
        <v>0</v>
      </c>
      <c r="P311" s="64">
        <v>0</v>
      </c>
      <c r="Q311" s="64">
        <v>0</v>
      </c>
      <c r="R311" s="64">
        <v>0</v>
      </c>
      <c r="S311" s="64">
        <v>0</v>
      </c>
      <c r="T311" s="64">
        <v>0</v>
      </c>
      <c r="U311" s="64">
        <v>0</v>
      </c>
      <c r="V311" s="64">
        <v>0</v>
      </c>
      <c r="W311" s="64">
        <v>0</v>
      </c>
      <c r="X311" s="64">
        <v>0</v>
      </c>
      <c r="Y311" s="64">
        <v>0</v>
      </c>
      <c r="Z311" s="64">
        <v>0</v>
      </c>
      <c r="AA311" s="64">
        <v>1</v>
      </c>
      <c r="AB311" s="64">
        <v>1</v>
      </c>
      <c r="AC311" s="64">
        <v>0</v>
      </c>
      <c r="AD311" s="64">
        <v>0</v>
      </c>
      <c r="AE311" s="64">
        <v>0</v>
      </c>
      <c r="AF311" s="64">
        <v>0</v>
      </c>
      <c r="AG311" s="64">
        <v>0</v>
      </c>
      <c r="AH311" s="64">
        <v>0</v>
      </c>
      <c r="AI311" s="64">
        <f>IF($H311=Table5[[#Headers],[Industrial Bio waste Boiler]],1,0)</f>
        <v>0</v>
      </c>
      <c r="AJ311" s="64">
        <f>IF($H311=Table5[[#Headers],[Industrial Bio waste CHP]],1,0)</f>
        <v>0</v>
      </c>
      <c r="AK311" s="64">
        <f>IF($H311=Table5[[#Headers],[Industrial Bio waste Furnace]],1,0)</f>
        <v>0</v>
      </c>
      <c r="AL311" s="64">
        <f>IF($H311=Table5[[#Headers],[Industrial Bio waste Cement/Lime Kiln]],1,0)</f>
        <v>0</v>
      </c>
      <c r="AM311" s="64">
        <f>IF($H311=Table5[[#Headers],[Industrial Bio waste Dryer]],1,0)</f>
        <v>0</v>
      </c>
      <c r="AN311" s="64">
        <f>IF($H311=Table5[[#Headers],[Industrial Bio waste Other Kiln]],1,0)</f>
        <v>0</v>
      </c>
      <c r="AO311" s="64">
        <f>IF($H311=Table5[[#Headers],[Industrial Bio waste Oven]],1,0)</f>
        <v>0</v>
      </c>
      <c r="AP311" s="64">
        <f>IF($H311=Table5[[#Headers],[Industrial Non-bio waste Boiler]],1,0)</f>
        <v>0</v>
      </c>
      <c r="AQ311" s="64">
        <f>IF($H311=Table5[[#Headers],[Industrial Non-bio waste CHP]],1,0)</f>
        <v>0</v>
      </c>
      <c r="AR311" s="64">
        <f>IF($H311=Table5[[#Headers],[Industrial Non-bio waste Furnace]],1,0)</f>
        <v>0</v>
      </c>
      <c r="AS311" s="64">
        <f>IF($H311=Table5[[#Headers],[Industrial Non-bio waste Cement/Lime Kiln]],1,0)</f>
        <v>0</v>
      </c>
      <c r="AT311" s="64">
        <f>IF($H311=Table5[[#Headers],[Industrial Non-bio waste Dryer]],1,0)</f>
        <v>0</v>
      </c>
      <c r="AU311" s="64">
        <f>IF($H311=Table5[[#Headers],[Industrial Non-bio waste Other Kiln]],1,0)</f>
        <v>0</v>
      </c>
      <c r="AV311" s="64">
        <f>IF($H311=Table5[[#Headers],[Industrial Non-bio waste Oven]],1,0)</f>
        <v>0</v>
      </c>
      <c r="AW311" s="64">
        <f>IF($H311=Table5[[#Headers],[Industrial Bio fuel Boiler]],1,0)</f>
        <v>0</v>
      </c>
      <c r="AX311" s="64">
        <f>IF($H311=Table5[[#Headers],[Industrial Bio fuel CHP]],1,0)</f>
        <v>0</v>
      </c>
      <c r="AY311" s="64">
        <f>IF($H311=Table5[[#Headers],[Industrial Bio fuel Furnace]],1,0)</f>
        <v>0</v>
      </c>
      <c r="AZ311" s="64">
        <f>IF($H311=Table5[[#Headers],[Industrial Bio fuel Cement/Lime Kiln]],1,0)</f>
        <v>0</v>
      </c>
      <c r="BA311" s="64">
        <f>IF($H311=Table5[[#Headers],[Industrial Bio fuel Dryer]],1,0)</f>
        <v>0</v>
      </c>
      <c r="BB311" s="64">
        <f>IF($H311=Table5[[#Headers],[Industrial Bio fuel Other Kiln]],1,0)</f>
        <v>0</v>
      </c>
      <c r="BC311" s="64">
        <f>IF($H311=Table5[[#Headers],[Industrial Bio fuel Oven]],1,0)</f>
        <v>0</v>
      </c>
      <c r="BD311" s="64">
        <f>IF($H311=Table5[[#Headers],[Industrial Solid Fuels Boiler]],1,0)</f>
        <v>0</v>
      </c>
      <c r="BE311" s="64">
        <f>IF($H311=Table5[[#Headers],[Industrial Solid Fuels CHP]],1,0)</f>
        <v>0</v>
      </c>
      <c r="BF311" s="64">
        <f>IF($H311=Table5[[#Headers],[Industrial Solid Fuels Furnace]],1,0)</f>
        <v>0</v>
      </c>
      <c r="BG311" s="64">
        <f>IF($H311=Table5[[#Headers],[Industrial Solid Fuels Cement/Lime Kiln]],1,0)</f>
        <v>0</v>
      </c>
      <c r="BH311" s="64">
        <f>IF($H311=Table5[[#Headers],[Industrial Solid Fuels Dryer]],1,0)</f>
        <v>1</v>
      </c>
      <c r="BI311" s="64">
        <f>IF($H311=Table5[[#Headers],[Industrial Solid Fuels Other Kiln]],1,0)</f>
        <v>0</v>
      </c>
      <c r="BJ311" s="64">
        <f>IF($H311=Table5[[#Headers],[Industrial Solid Fuels Oven]],1,0)</f>
        <v>0</v>
      </c>
      <c r="BK311" s="64">
        <f>IF($H311=Table5[[#Headers],[Industrial Oil Boiler]],1,0)</f>
        <v>0</v>
      </c>
      <c r="BL311" s="64">
        <f>IF($H311=Table5[[#Headers],[Industrial Oil CHP]],1,0)</f>
        <v>0</v>
      </c>
      <c r="BM311" s="64">
        <f>IF($H311=Table5[[#Headers],[Industrial Oil Furnace]],1,0)</f>
        <v>0</v>
      </c>
      <c r="BN311" s="64">
        <f>IF($H311=Table5[[#Headers],[Industrial Oil Cement/Lime Kiln]],1,0)</f>
        <v>0</v>
      </c>
      <c r="BO311" s="64">
        <f>IF($H311=Table5[[#Headers],[Industrial Oil Dryer]],1,0)</f>
        <v>0</v>
      </c>
      <c r="BP311" s="64">
        <f>IF($H311=Table5[[#Headers],[Industrial Oil Other Kiln]],1,0)</f>
        <v>0</v>
      </c>
      <c r="BQ311" s="64">
        <f>IF($H311=Table5[[#Headers],[Industrial Oil Oven]],1,0)</f>
        <v>0</v>
      </c>
      <c r="BR311" s="64">
        <f>IF($H311=Table5[[#Headers],[Industrial Gas Boiler]],1,0)</f>
        <v>0</v>
      </c>
      <c r="BS311" s="64">
        <f>IF($H311=Table5[[#Headers],[Industrial Gas CHP]],1,0)</f>
        <v>0</v>
      </c>
      <c r="BT311" s="64">
        <f>IF($H311=Table5[[#Headers],[Industrial Gas Furnace]],1,0)</f>
        <v>0</v>
      </c>
      <c r="BU311" s="64">
        <f>IF($H311=Table5[[#Headers],[Industrial Gas Cement/Lime Kiln]],1,0)</f>
        <v>0</v>
      </c>
      <c r="BV311" s="64">
        <f>IF($H311=Table5[[#Headers],[Industrial Gas Dryer]],1,0)</f>
        <v>0</v>
      </c>
      <c r="BW311" s="64">
        <f>IF($H311=Table5[[#Headers],[Industrial Gas Other Kiln]],1,0)</f>
        <v>0</v>
      </c>
      <c r="BX311" s="64">
        <f>IF($H311=Table5[[#Headers],[Industrial Gas Oven]],1,0)</f>
        <v>0</v>
      </c>
      <c r="BZ311" s="39"/>
    </row>
    <row r="312" spans="2:78" x14ac:dyDescent="0.25">
      <c r="B312">
        <v>588</v>
      </c>
      <c r="C312" t="s">
        <v>453</v>
      </c>
      <c r="D312" t="s">
        <v>585</v>
      </c>
      <c r="E312" t="s">
        <v>592</v>
      </c>
      <c r="H312" t="s">
        <v>550</v>
      </c>
      <c r="I312" t="s">
        <v>517</v>
      </c>
      <c r="J312" s="64">
        <v>0</v>
      </c>
      <c r="K312" s="64">
        <v>0</v>
      </c>
      <c r="L312" s="64">
        <v>0</v>
      </c>
      <c r="M312" s="64">
        <v>0</v>
      </c>
      <c r="N312" s="64">
        <v>0</v>
      </c>
      <c r="O312" s="64">
        <v>1</v>
      </c>
      <c r="P312" s="64">
        <v>1</v>
      </c>
      <c r="Q312" s="64">
        <v>1</v>
      </c>
      <c r="R312" s="64">
        <v>0</v>
      </c>
      <c r="S312" s="64">
        <v>0.125</v>
      </c>
      <c r="T312" s="64">
        <v>0</v>
      </c>
      <c r="U312" s="64">
        <v>0</v>
      </c>
      <c r="V312" s="64">
        <v>0</v>
      </c>
      <c r="W312" s="64">
        <v>0</v>
      </c>
      <c r="X312" s="64">
        <v>0</v>
      </c>
      <c r="Y312" s="64">
        <v>0</v>
      </c>
      <c r="Z312" s="64">
        <v>0</v>
      </c>
      <c r="AA312" s="64">
        <v>0</v>
      </c>
      <c r="AB312" s="64">
        <v>0</v>
      </c>
      <c r="AC312" s="64">
        <v>0</v>
      </c>
      <c r="AD312" s="64">
        <v>0</v>
      </c>
      <c r="AE312" s="64">
        <v>0</v>
      </c>
      <c r="AF312" s="64">
        <v>0</v>
      </c>
      <c r="AG312" s="64">
        <v>0</v>
      </c>
      <c r="AH312" s="64">
        <v>0</v>
      </c>
      <c r="AI312" s="64">
        <f>IF($H312=Table5[[#Headers],[Industrial Bio waste Boiler]],1,0)</f>
        <v>0</v>
      </c>
      <c r="AJ312" s="64">
        <f>IF($H312=Table5[[#Headers],[Industrial Bio waste CHP]],1,0)</f>
        <v>0</v>
      </c>
      <c r="AK312" s="64">
        <f>IF($H312=Table5[[#Headers],[Industrial Bio waste Furnace]],1,0)</f>
        <v>0</v>
      </c>
      <c r="AL312" s="64">
        <f>IF($H312=Table5[[#Headers],[Industrial Bio waste Cement/Lime Kiln]],1,0)</f>
        <v>0</v>
      </c>
      <c r="AM312" s="64">
        <f>IF($H312=Table5[[#Headers],[Industrial Bio waste Dryer]],1,0)</f>
        <v>0</v>
      </c>
      <c r="AN312" s="64">
        <f>IF($H312=Table5[[#Headers],[Industrial Bio waste Other Kiln]],1,0)</f>
        <v>0</v>
      </c>
      <c r="AO312" s="64">
        <f>IF($H312=Table5[[#Headers],[Industrial Bio waste Oven]],1,0)</f>
        <v>0</v>
      </c>
      <c r="AP312" s="64">
        <f>IF($H312=Table5[[#Headers],[Industrial Non-bio waste Boiler]],1,0)</f>
        <v>0</v>
      </c>
      <c r="AQ312" s="64">
        <f>IF($H312=Table5[[#Headers],[Industrial Non-bio waste CHP]],1,0)</f>
        <v>0</v>
      </c>
      <c r="AR312" s="64">
        <f>IF($H312=Table5[[#Headers],[Industrial Non-bio waste Furnace]],1,0)</f>
        <v>0</v>
      </c>
      <c r="AS312" s="64">
        <f>IF($H312=Table5[[#Headers],[Industrial Non-bio waste Cement/Lime Kiln]],1,0)</f>
        <v>0</v>
      </c>
      <c r="AT312" s="64">
        <f>IF($H312=Table5[[#Headers],[Industrial Non-bio waste Dryer]],1,0)</f>
        <v>0</v>
      </c>
      <c r="AU312" s="64">
        <f>IF($H312=Table5[[#Headers],[Industrial Non-bio waste Other Kiln]],1,0)</f>
        <v>0</v>
      </c>
      <c r="AV312" s="64">
        <f>IF($H312=Table5[[#Headers],[Industrial Non-bio waste Oven]],1,0)</f>
        <v>0</v>
      </c>
      <c r="AW312" s="64">
        <f>IF($H312=Table5[[#Headers],[Industrial Bio fuel Boiler]],1,0)</f>
        <v>0</v>
      </c>
      <c r="AX312" s="64">
        <f>IF($H312=Table5[[#Headers],[Industrial Bio fuel CHP]],1,0)</f>
        <v>0</v>
      </c>
      <c r="AY312" s="64">
        <f>IF($H312=Table5[[#Headers],[Industrial Bio fuel Furnace]],1,0)</f>
        <v>0</v>
      </c>
      <c r="AZ312" s="64">
        <f>IF($H312=Table5[[#Headers],[Industrial Bio fuel Cement/Lime Kiln]],1,0)</f>
        <v>0</v>
      </c>
      <c r="BA312" s="64">
        <f>IF($H312=Table5[[#Headers],[Industrial Bio fuel Dryer]],1,0)</f>
        <v>0</v>
      </c>
      <c r="BB312" s="64">
        <f>IF($H312=Table5[[#Headers],[Industrial Bio fuel Other Kiln]],1,0)</f>
        <v>0</v>
      </c>
      <c r="BC312" s="64">
        <f>IF($H312=Table5[[#Headers],[Industrial Bio fuel Oven]],1,0)</f>
        <v>0</v>
      </c>
      <c r="BD312" s="64">
        <f>IF($H312=Table5[[#Headers],[Industrial Solid Fuels Boiler]],1,0)</f>
        <v>1</v>
      </c>
      <c r="BE312" s="64">
        <f>IF($H312=Table5[[#Headers],[Industrial Solid Fuels CHP]],1,0)</f>
        <v>0</v>
      </c>
      <c r="BF312" s="64">
        <f>IF($H312=Table5[[#Headers],[Industrial Solid Fuels Furnace]],1,0)</f>
        <v>0</v>
      </c>
      <c r="BG312" s="64">
        <f>IF($H312=Table5[[#Headers],[Industrial Solid Fuels Cement/Lime Kiln]],1,0)</f>
        <v>0</v>
      </c>
      <c r="BH312" s="64">
        <f>IF($H312=Table5[[#Headers],[Industrial Solid Fuels Dryer]],1,0)</f>
        <v>0</v>
      </c>
      <c r="BI312" s="64">
        <f>IF($H312=Table5[[#Headers],[Industrial Solid Fuels Other Kiln]],1,0)</f>
        <v>0</v>
      </c>
      <c r="BJ312" s="64">
        <f>IF($H312=Table5[[#Headers],[Industrial Solid Fuels Oven]],1,0)</f>
        <v>0</v>
      </c>
      <c r="BK312" s="64">
        <f>IF($H312=Table5[[#Headers],[Industrial Oil Boiler]],1,0)</f>
        <v>0</v>
      </c>
      <c r="BL312" s="64">
        <f>IF($H312=Table5[[#Headers],[Industrial Oil CHP]],1,0)</f>
        <v>0</v>
      </c>
      <c r="BM312" s="64">
        <f>IF($H312=Table5[[#Headers],[Industrial Oil Furnace]],1,0)</f>
        <v>0</v>
      </c>
      <c r="BN312" s="64">
        <f>IF($H312=Table5[[#Headers],[Industrial Oil Cement/Lime Kiln]],1,0)</f>
        <v>0</v>
      </c>
      <c r="BO312" s="64">
        <f>IF($H312=Table5[[#Headers],[Industrial Oil Dryer]],1,0)</f>
        <v>0</v>
      </c>
      <c r="BP312" s="64">
        <f>IF($H312=Table5[[#Headers],[Industrial Oil Other Kiln]],1,0)</f>
        <v>0</v>
      </c>
      <c r="BQ312" s="64">
        <f>IF($H312=Table5[[#Headers],[Industrial Oil Oven]],1,0)</f>
        <v>0</v>
      </c>
      <c r="BR312" s="64">
        <f>IF($H312=Table5[[#Headers],[Industrial Gas Boiler]],1,0)</f>
        <v>0</v>
      </c>
      <c r="BS312" s="64">
        <f>IF($H312=Table5[[#Headers],[Industrial Gas CHP]],1,0)</f>
        <v>0</v>
      </c>
      <c r="BT312" s="64">
        <f>IF($H312=Table5[[#Headers],[Industrial Gas Furnace]],1,0)</f>
        <v>0</v>
      </c>
      <c r="BU312" s="64">
        <f>IF($H312=Table5[[#Headers],[Industrial Gas Cement/Lime Kiln]],1,0)</f>
        <v>0</v>
      </c>
      <c r="BV312" s="64">
        <f>IF($H312=Table5[[#Headers],[Industrial Gas Dryer]],1,0)</f>
        <v>0</v>
      </c>
      <c r="BW312" s="64">
        <f>IF($H312=Table5[[#Headers],[Industrial Gas Other Kiln]],1,0)</f>
        <v>0</v>
      </c>
      <c r="BX312" s="64">
        <f>IF($H312=Table5[[#Headers],[Industrial Gas Oven]],1,0)</f>
        <v>0</v>
      </c>
      <c r="BZ312" s="39"/>
    </row>
    <row r="313" spans="2:78" x14ac:dyDescent="0.25">
      <c r="B313">
        <v>589</v>
      </c>
      <c r="C313" t="s">
        <v>453</v>
      </c>
      <c r="D313" t="s">
        <v>585</v>
      </c>
      <c r="E313" t="s">
        <v>592</v>
      </c>
      <c r="H313" t="s">
        <v>553</v>
      </c>
      <c r="I313" t="s">
        <v>517</v>
      </c>
      <c r="J313" s="64">
        <v>0</v>
      </c>
      <c r="K313" s="64">
        <v>0</v>
      </c>
      <c r="L313" s="64">
        <v>0</v>
      </c>
      <c r="M313" s="64">
        <v>0</v>
      </c>
      <c r="N313" s="64">
        <v>0</v>
      </c>
      <c r="O313" s="64">
        <v>0</v>
      </c>
      <c r="P313" s="64">
        <v>0</v>
      </c>
      <c r="Q313" s="64">
        <v>0</v>
      </c>
      <c r="R313" s="64">
        <v>0</v>
      </c>
      <c r="S313" s="64">
        <v>0</v>
      </c>
      <c r="T313" s="64">
        <v>1</v>
      </c>
      <c r="U313" s="64">
        <v>1</v>
      </c>
      <c r="V313" s="64">
        <v>1</v>
      </c>
      <c r="W313" s="64">
        <v>0</v>
      </c>
      <c r="X313" s="64">
        <v>0</v>
      </c>
      <c r="Y313" s="64">
        <v>0</v>
      </c>
      <c r="Z313" s="64">
        <v>0</v>
      </c>
      <c r="AA313" s="64">
        <v>0</v>
      </c>
      <c r="AB313" s="64">
        <v>0</v>
      </c>
      <c r="AC313" s="64">
        <v>0</v>
      </c>
      <c r="AD313" s="64">
        <v>0</v>
      </c>
      <c r="AE313" s="64">
        <v>0</v>
      </c>
      <c r="AF313" s="64">
        <v>0</v>
      </c>
      <c r="AG313" s="64">
        <v>0</v>
      </c>
      <c r="AH313" s="64">
        <v>0</v>
      </c>
      <c r="AI313" s="64">
        <f>IF($H313=Table5[[#Headers],[Industrial Bio waste Boiler]],1,0)</f>
        <v>0</v>
      </c>
      <c r="AJ313" s="64">
        <f>IF($H313=Table5[[#Headers],[Industrial Bio waste CHP]],1,0)</f>
        <v>0</v>
      </c>
      <c r="AK313" s="64">
        <f>IF($H313=Table5[[#Headers],[Industrial Bio waste Furnace]],1,0)</f>
        <v>0</v>
      </c>
      <c r="AL313" s="64">
        <f>IF($H313=Table5[[#Headers],[Industrial Bio waste Cement/Lime Kiln]],1,0)</f>
        <v>0</v>
      </c>
      <c r="AM313" s="64">
        <f>IF($H313=Table5[[#Headers],[Industrial Bio waste Dryer]],1,0)</f>
        <v>0</v>
      </c>
      <c r="AN313" s="64">
        <f>IF($H313=Table5[[#Headers],[Industrial Bio waste Other Kiln]],1,0)</f>
        <v>0</v>
      </c>
      <c r="AO313" s="64">
        <f>IF($H313=Table5[[#Headers],[Industrial Bio waste Oven]],1,0)</f>
        <v>0</v>
      </c>
      <c r="AP313" s="64">
        <f>IF($H313=Table5[[#Headers],[Industrial Non-bio waste Boiler]],1,0)</f>
        <v>0</v>
      </c>
      <c r="AQ313" s="64">
        <f>IF($H313=Table5[[#Headers],[Industrial Non-bio waste CHP]],1,0)</f>
        <v>0</v>
      </c>
      <c r="AR313" s="64">
        <f>IF($H313=Table5[[#Headers],[Industrial Non-bio waste Furnace]],1,0)</f>
        <v>0</v>
      </c>
      <c r="AS313" s="64">
        <f>IF($H313=Table5[[#Headers],[Industrial Non-bio waste Cement/Lime Kiln]],1,0)</f>
        <v>0</v>
      </c>
      <c r="AT313" s="64">
        <f>IF($H313=Table5[[#Headers],[Industrial Non-bio waste Dryer]],1,0)</f>
        <v>0</v>
      </c>
      <c r="AU313" s="64">
        <f>IF($H313=Table5[[#Headers],[Industrial Non-bio waste Other Kiln]],1,0)</f>
        <v>0</v>
      </c>
      <c r="AV313" s="64">
        <f>IF($H313=Table5[[#Headers],[Industrial Non-bio waste Oven]],1,0)</f>
        <v>0</v>
      </c>
      <c r="AW313" s="64">
        <f>IF($H313=Table5[[#Headers],[Industrial Bio fuel Boiler]],1,0)</f>
        <v>0</v>
      </c>
      <c r="AX313" s="64">
        <f>IF($H313=Table5[[#Headers],[Industrial Bio fuel CHP]],1,0)</f>
        <v>0</v>
      </c>
      <c r="AY313" s="64">
        <f>IF($H313=Table5[[#Headers],[Industrial Bio fuel Furnace]],1,0)</f>
        <v>0</v>
      </c>
      <c r="AZ313" s="64">
        <f>IF($H313=Table5[[#Headers],[Industrial Bio fuel Cement/Lime Kiln]],1,0)</f>
        <v>0</v>
      </c>
      <c r="BA313" s="64">
        <f>IF($H313=Table5[[#Headers],[Industrial Bio fuel Dryer]],1,0)</f>
        <v>0</v>
      </c>
      <c r="BB313" s="64">
        <f>IF($H313=Table5[[#Headers],[Industrial Bio fuel Other Kiln]],1,0)</f>
        <v>0</v>
      </c>
      <c r="BC313" s="64">
        <f>IF($H313=Table5[[#Headers],[Industrial Bio fuel Oven]],1,0)</f>
        <v>0</v>
      </c>
      <c r="BD313" s="64">
        <f>IF($H313=Table5[[#Headers],[Industrial Solid Fuels Boiler]],1,0)</f>
        <v>0</v>
      </c>
      <c r="BE313" s="64">
        <f>IF($H313=Table5[[#Headers],[Industrial Solid Fuels CHP]],1,0)</f>
        <v>1</v>
      </c>
      <c r="BF313" s="64">
        <f>IF($H313=Table5[[#Headers],[Industrial Solid Fuels Furnace]],1,0)</f>
        <v>0</v>
      </c>
      <c r="BG313" s="64">
        <f>IF($H313=Table5[[#Headers],[Industrial Solid Fuels Cement/Lime Kiln]],1,0)</f>
        <v>0</v>
      </c>
      <c r="BH313" s="64">
        <f>IF($H313=Table5[[#Headers],[Industrial Solid Fuels Dryer]],1,0)</f>
        <v>0</v>
      </c>
      <c r="BI313" s="64">
        <f>IF($H313=Table5[[#Headers],[Industrial Solid Fuels Other Kiln]],1,0)</f>
        <v>0</v>
      </c>
      <c r="BJ313" s="64">
        <f>IF($H313=Table5[[#Headers],[Industrial Solid Fuels Oven]],1,0)</f>
        <v>0</v>
      </c>
      <c r="BK313" s="64">
        <f>IF($H313=Table5[[#Headers],[Industrial Oil Boiler]],1,0)</f>
        <v>0</v>
      </c>
      <c r="BL313" s="64">
        <f>IF($H313=Table5[[#Headers],[Industrial Oil CHP]],1,0)</f>
        <v>0</v>
      </c>
      <c r="BM313" s="64">
        <f>IF($H313=Table5[[#Headers],[Industrial Oil Furnace]],1,0)</f>
        <v>0</v>
      </c>
      <c r="BN313" s="64">
        <f>IF($H313=Table5[[#Headers],[Industrial Oil Cement/Lime Kiln]],1,0)</f>
        <v>0</v>
      </c>
      <c r="BO313" s="64">
        <f>IF($H313=Table5[[#Headers],[Industrial Oil Dryer]],1,0)</f>
        <v>0</v>
      </c>
      <c r="BP313" s="64">
        <f>IF($H313=Table5[[#Headers],[Industrial Oil Other Kiln]],1,0)</f>
        <v>0</v>
      </c>
      <c r="BQ313" s="64">
        <f>IF($H313=Table5[[#Headers],[Industrial Oil Oven]],1,0)</f>
        <v>0</v>
      </c>
      <c r="BR313" s="64">
        <f>IF($H313=Table5[[#Headers],[Industrial Gas Boiler]],1,0)</f>
        <v>0</v>
      </c>
      <c r="BS313" s="64">
        <f>IF($H313=Table5[[#Headers],[Industrial Gas CHP]],1,0)</f>
        <v>0</v>
      </c>
      <c r="BT313" s="64">
        <f>IF($H313=Table5[[#Headers],[Industrial Gas Furnace]],1,0)</f>
        <v>0</v>
      </c>
      <c r="BU313" s="64">
        <f>IF($H313=Table5[[#Headers],[Industrial Gas Cement/Lime Kiln]],1,0)</f>
        <v>0</v>
      </c>
      <c r="BV313" s="64">
        <f>IF($H313=Table5[[#Headers],[Industrial Gas Dryer]],1,0)</f>
        <v>0</v>
      </c>
      <c r="BW313" s="64">
        <f>IF($H313=Table5[[#Headers],[Industrial Gas Other Kiln]],1,0)</f>
        <v>0</v>
      </c>
      <c r="BX313" s="64">
        <f>IF($H313=Table5[[#Headers],[Industrial Gas Oven]],1,0)</f>
        <v>0</v>
      </c>
      <c r="BZ313" s="39"/>
    </row>
    <row r="314" spans="2:78" x14ac:dyDescent="0.25">
      <c r="B314">
        <v>590</v>
      </c>
      <c r="C314" t="s">
        <v>453</v>
      </c>
      <c r="D314" t="s">
        <v>585</v>
      </c>
      <c r="E314" t="s">
        <v>592</v>
      </c>
      <c r="H314" t="s">
        <v>557</v>
      </c>
      <c r="I314" t="s">
        <v>517</v>
      </c>
      <c r="J314" s="64">
        <v>0</v>
      </c>
      <c r="K314" s="64">
        <v>0</v>
      </c>
      <c r="L314" s="64">
        <v>0</v>
      </c>
      <c r="M314" s="64">
        <v>0</v>
      </c>
      <c r="N314" s="64">
        <v>0</v>
      </c>
      <c r="O314" s="64">
        <v>0</v>
      </c>
      <c r="P314" s="64">
        <v>0</v>
      </c>
      <c r="Q314" s="64">
        <v>0</v>
      </c>
      <c r="R314" s="64">
        <v>0</v>
      </c>
      <c r="S314" s="64">
        <v>0</v>
      </c>
      <c r="T314" s="64">
        <v>0</v>
      </c>
      <c r="U314" s="64">
        <v>0</v>
      </c>
      <c r="V314" s="64">
        <v>0</v>
      </c>
      <c r="W314" s="64">
        <v>0</v>
      </c>
      <c r="X314" s="64">
        <v>0</v>
      </c>
      <c r="Y314" s="64">
        <v>1</v>
      </c>
      <c r="Z314" s="64">
        <v>0</v>
      </c>
      <c r="AA314" s="64">
        <v>0</v>
      </c>
      <c r="AB314" s="64">
        <v>0</v>
      </c>
      <c r="AC314" s="64">
        <v>0</v>
      </c>
      <c r="AD314" s="64">
        <v>0</v>
      </c>
      <c r="AE314" s="64">
        <v>0</v>
      </c>
      <c r="AF314" s="64">
        <v>0</v>
      </c>
      <c r="AG314" s="64">
        <v>0</v>
      </c>
      <c r="AH314" s="64">
        <v>0</v>
      </c>
      <c r="AI314" s="64">
        <f>IF($H314=Table5[[#Headers],[Industrial Bio waste Boiler]],1,0)</f>
        <v>0</v>
      </c>
      <c r="AJ314" s="64">
        <f>IF($H314=Table5[[#Headers],[Industrial Bio waste CHP]],1,0)</f>
        <v>0</v>
      </c>
      <c r="AK314" s="64">
        <f>IF($H314=Table5[[#Headers],[Industrial Bio waste Furnace]],1,0)</f>
        <v>0</v>
      </c>
      <c r="AL314" s="64">
        <f>IF($H314=Table5[[#Headers],[Industrial Bio waste Cement/Lime Kiln]],1,0)</f>
        <v>0</v>
      </c>
      <c r="AM314" s="64">
        <f>IF($H314=Table5[[#Headers],[Industrial Bio waste Dryer]],1,0)</f>
        <v>0</v>
      </c>
      <c r="AN314" s="64">
        <f>IF($H314=Table5[[#Headers],[Industrial Bio waste Other Kiln]],1,0)</f>
        <v>0</v>
      </c>
      <c r="AO314" s="64">
        <f>IF($H314=Table5[[#Headers],[Industrial Bio waste Oven]],1,0)</f>
        <v>0</v>
      </c>
      <c r="AP314" s="64">
        <f>IF($H314=Table5[[#Headers],[Industrial Non-bio waste Boiler]],1,0)</f>
        <v>0</v>
      </c>
      <c r="AQ314" s="64">
        <f>IF($H314=Table5[[#Headers],[Industrial Non-bio waste CHP]],1,0)</f>
        <v>0</v>
      </c>
      <c r="AR314" s="64">
        <f>IF($H314=Table5[[#Headers],[Industrial Non-bio waste Furnace]],1,0)</f>
        <v>0</v>
      </c>
      <c r="AS314" s="64">
        <f>IF($H314=Table5[[#Headers],[Industrial Non-bio waste Cement/Lime Kiln]],1,0)</f>
        <v>0</v>
      </c>
      <c r="AT314" s="64">
        <f>IF($H314=Table5[[#Headers],[Industrial Non-bio waste Dryer]],1,0)</f>
        <v>0</v>
      </c>
      <c r="AU314" s="64">
        <f>IF($H314=Table5[[#Headers],[Industrial Non-bio waste Other Kiln]],1,0)</f>
        <v>0</v>
      </c>
      <c r="AV314" s="64">
        <f>IF($H314=Table5[[#Headers],[Industrial Non-bio waste Oven]],1,0)</f>
        <v>0</v>
      </c>
      <c r="AW314" s="64">
        <f>IF($H314=Table5[[#Headers],[Industrial Bio fuel Boiler]],1,0)</f>
        <v>0</v>
      </c>
      <c r="AX314" s="64">
        <f>IF($H314=Table5[[#Headers],[Industrial Bio fuel CHP]],1,0)</f>
        <v>0</v>
      </c>
      <c r="AY314" s="64">
        <f>IF($H314=Table5[[#Headers],[Industrial Bio fuel Furnace]],1,0)</f>
        <v>0</v>
      </c>
      <c r="AZ314" s="64">
        <f>IF($H314=Table5[[#Headers],[Industrial Bio fuel Cement/Lime Kiln]],1,0)</f>
        <v>0</v>
      </c>
      <c r="BA314" s="64">
        <f>IF($H314=Table5[[#Headers],[Industrial Bio fuel Dryer]],1,0)</f>
        <v>0</v>
      </c>
      <c r="BB314" s="64">
        <f>IF($H314=Table5[[#Headers],[Industrial Bio fuel Other Kiln]],1,0)</f>
        <v>0</v>
      </c>
      <c r="BC314" s="64">
        <f>IF($H314=Table5[[#Headers],[Industrial Bio fuel Oven]],1,0)</f>
        <v>0</v>
      </c>
      <c r="BD314" s="64">
        <f>IF($H314=Table5[[#Headers],[Industrial Solid Fuels Boiler]],1,0)</f>
        <v>0</v>
      </c>
      <c r="BE314" s="64">
        <f>IF($H314=Table5[[#Headers],[Industrial Solid Fuels CHP]],1,0)</f>
        <v>0</v>
      </c>
      <c r="BF314" s="64">
        <f>IF($H314=Table5[[#Headers],[Industrial Solid Fuels Furnace]],1,0)</f>
        <v>1</v>
      </c>
      <c r="BG314" s="64">
        <f>IF($H314=Table5[[#Headers],[Industrial Solid Fuels Cement/Lime Kiln]],1,0)</f>
        <v>0</v>
      </c>
      <c r="BH314" s="64">
        <f>IF($H314=Table5[[#Headers],[Industrial Solid Fuels Dryer]],1,0)</f>
        <v>0</v>
      </c>
      <c r="BI314" s="64">
        <f>IF($H314=Table5[[#Headers],[Industrial Solid Fuels Other Kiln]],1,0)</f>
        <v>0</v>
      </c>
      <c r="BJ314" s="64">
        <f>IF($H314=Table5[[#Headers],[Industrial Solid Fuels Oven]],1,0)</f>
        <v>0</v>
      </c>
      <c r="BK314" s="64">
        <f>IF($H314=Table5[[#Headers],[Industrial Oil Boiler]],1,0)</f>
        <v>0</v>
      </c>
      <c r="BL314" s="64">
        <f>IF($H314=Table5[[#Headers],[Industrial Oil CHP]],1,0)</f>
        <v>0</v>
      </c>
      <c r="BM314" s="64">
        <f>IF($H314=Table5[[#Headers],[Industrial Oil Furnace]],1,0)</f>
        <v>0</v>
      </c>
      <c r="BN314" s="64">
        <f>IF($H314=Table5[[#Headers],[Industrial Oil Cement/Lime Kiln]],1,0)</f>
        <v>0</v>
      </c>
      <c r="BO314" s="64">
        <f>IF($H314=Table5[[#Headers],[Industrial Oil Dryer]],1,0)</f>
        <v>0</v>
      </c>
      <c r="BP314" s="64">
        <f>IF($H314=Table5[[#Headers],[Industrial Oil Other Kiln]],1,0)</f>
        <v>0</v>
      </c>
      <c r="BQ314" s="64">
        <f>IF($H314=Table5[[#Headers],[Industrial Oil Oven]],1,0)</f>
        <v>0</v>
      </c>
      <c r="BR314" s="64">
        <f>IF($H314=Table5[[#Headers],[Industrial Gas Boiler]],1,0)</f>
        <v>0</v>
      </c>
      <c r="BS314" s="64">
        <f>IF($H314=Table5[[#Headers],[Industrial Gas CHP]],1,0)</f>
        <v>0</v>
      </c>
      <c r="BT314" s="64">
        <f>IF($H314=Table5[[#Headers],[Industrial Gas Furnace]],1,0)</f>
        <v>0</v>
      </c>
      <c r="BU314" s="64">
        <f>IF($H314=Table5[[#Headers],[Industrial Gas Cement/Lime Kiln]],1,0)</f>
        <v>0</v>
      </c>
      <c r="BV314" s="64">
        <f>IF($H314=Table5[[#Headers],[Industrial Gas Dryer]],1,0)</f>
        <v>0</v>
      </c>
      <c r="BW314" s="64">
        <f>IF($H314=Table5[[#Headers],[Industrial Gas Other Kiln]],1,0)</f>
        <v>0</v>
      </c>
      <c r="BX314" s="64">
        <f>IF($H314=Table5[[#Headers],[Industrial Gas Oven]],1,0)</f>
        <v>0</v>
      </c>
      <c r="BZ314" s="39"/>
    </row>
    <row r="315" spans="2:78" x14ac:dyDescent="0.25">
      <c r="B315">
        <v>591</v>
      </c>
      <c r="C315" t="s">
        <v>453</v>
      </c>
      <c r="D315" t="s">
        <v>586</v>
      </c>
      <c r="E315" t="s">
        <v>592</v>
      </c>
      <c r="H315" t="s">
        <v>550</v>
      </c>
      <c r="I315" t="s">
        <v>517</v>
      </c>
      <c r="J315" s="64">
        <v>0</v>
      </c>
      <c r="K315" s="64">
        <v>0</v>
      </c>
      <c r="L315" s="64">
        <v>0</v>
      </c>
      <c r="M315" s="64">
        <v>0</v>
      </c>
      <c r="N315" s="64">
        <v>0</v>
      </c>
      <c r="O315" s="64">
        <v>1</v>
      </c>
      <c r="P315" s="64">
        <v>1</v>
      </c>
      <c r="Q315" s="64">
        <v>1</v>
      </c>
      <c r="R315" s="64">
        <v>0</v>
      </c>
      <c r="S315" s="64">
        <v>0.125</v>
      </c>
      <c r="T315" s="64">
        <v>0</v>
      </c>
      <c r="U315" s="64">
        <v>0</v>
      </c>
      <c r="V315" s="64">
        <v>0</v>
      </c>
      <c r="W315" s="64">
        <v>0</v>
      </c>
      <c r="X315" s="64">
        <v>0</v>
      </c>
      <c r="Y315" s="64">
        <v>0</v>
      </c>
      <c r="Z315" s="64">
        <v>0</v>
      </c>
      <c r="AA315" s="64">
        <v>0</v>
      </c>
      <c r="AB315" s="64">
        <v>0</v>
      </c>
      <c r="AC315" s="64">
        <v>0</v>
      </c>
      <c r="AD315" s="64">
        <v>0</v>
      </c>
      <c r="AE315" s="64">
        <v>0</v>
      </c>
      <c r="AF315" s="64">
        <v>0</v>
      </c>
      <c r="AG315" s="64">
        <v>0</v>
      </c>
      <c r="AH315" s="64">
        <v>0</v>
      </c>
      <c r="AI315" s="64">
        <f>IF($H315=Table5[[#Headers],[Industrial Bio waste Boiler]],1,0)</f>
        <v>0</v>
      </c>
      <c r="AJ315" s="64">
        <f>IF($H315=Table5[[#Headers],[Industrial Bio waste CHP]],1,0)</f>
        <v>0</v>
      </c>
      <c r="AK315" s="64">
        <f>IF($H315=Table5[[#Headers],[Industrial Bio waste Furnace]],1,0)</f>
        <v>0</v>
      </c>
      <c r="AL315" s="64">
        <f>IF($H315=Table5[[#Headers],[Industrial Bio waste Cement/Lime Kiln]],1,0)</f>
        <v>0</v>
      </c>
      <c r="AM315" s="64">
        <f>IF($H315=Table5[[#Headers],[Industrial Bio waste Dryer]],1,0)</f>
        <v>0</v>
      </c>
      <c r="AN315" s="64">
        <f>IF($H315=Table5[[#Headers],[Industrial Bio waste Other Kiln]],1,0)</f>
        <v>0</v>
      </c>
      <c r="AO315" s="64">
        <f>IF($H315=Table5[[#Headers],[Industrial Bio waste Oven]],1,0)</f>
        <v>0</v>
      </c>
      <c r="AP315" s="64">
        <f>IF($H315=Table5[[#Headers],[Industrial Non-bio waste Boiler]],1,0)</f>
        <v>0</v>
      </c>
      <c r="AQ315" s="64">
        <f>IF($H315=Table5[[#Headers],[Industrial Non-bio waste CHP]],1,0)</f>
        <v>0</v>
      </c>
      <c r="AR315" s="64">
        <f>IF($H315=Table5[[#Headers],[Industrial Non-bio waste Furnace]],1,0)</f>
        <v>0</v>
      </c>
      <c r="AS315" s="64">
        <f>IF($H315=Table5[[#Headers],[Industrial Non-bio waste Cement/Lime Kiln]],1,0)</f>
        <v>0</v>
      </c>
      <c r="AT315" s="64">
        <f>IF($H315=Table5[[#Headers],[Industrial Non-bio waste Dryer]],1,0)</f>
        <v>0</v>
      </c>
      <c r="AU315" s="64">
        <f>IF($H315=Table5[[#Headers],[Industrial Non-bio waste Other Kiln]],1,0)</f>
        <v>0</v>
      </c>
      <c r="AV315" s="64">
        <f>IF($H315=Table5[[#Headers],[Industrial Non-bio waste Oven]],1,0)</f>
        <v>0</v>
      </c>
      <c r="AW315" s="64">
        <f>IF($H315=Table5[[#Headers],[Industrial Bio fuel Boiler]],1,0)</f>
        <v>0</v>
      </c>
      <c r="AX315" s="64">
        <f>IF($H315=Table5[[#Headers],[Industrial Bio fuel CHP]],1,0)</f>
        <v>0</v>
      </c>
      <c r="AY315" s="64">
        <f>IF($H315=Table5[[#Headers],[Industrial Bio fuel Furnace]],1,0)</f>
        <v>0</v>
      </c>
      <c r="AZ315" s="64">
        <f>IF($H315=Table5[[#Headers],[Industrial Bio fuel Cement/Lime Kiln]],1,0)</f>
        <v>0</v>
      </c>
      <c r="BA315" s="64">
        <f>IF($H315=Table5[[#Headers],[Industrial Bio fuel Dryer]],1,0)</f>
        <v>0</v>
      </c>
      <c r="BB315" s="64">
        <f>IF($H315=Table5[[#Headers],[Industrial Bio fuel Other Kiln]],1,0)</f>
        <v>0</v>
      </c>
      <c r="BC315" s="64">
        <f>IF($H315=Table5[[#Headers],[Industrial Bio fuel Oven]],1,0)</f>
        <v>0</v>
      </c>
      <c r="BD315" s="64">
        <f>IF($H315=Table5[[#Headers],[Industrial Solid Fuels Boiler]],1,0)</f>
        <v>1</v>
      </c>
      <c r="BE315" s="64">
        <f>IF($H315=Table5[[#Headers],[Industrial Solid Fuels CHP]],1,0)</f>
        <v>0</v>
      </c>
      <c r="BF315" s="64">
        <f>IF($H315=Table5[[#Headers],[Industrial Solid Fuels Furnace]],1,0)</f>
        <v>0</v>
      </c>
      <c r="BG315" s="64">
        <f>IF($H315=Table5[[#Headers],[Industrial Solid Fuels Cement/Lime Kiln]],1,0)</f>
        <v>0</v>
      </c>
      <c r="BH315" s="64">
        <f>IF($H315=Table5[[#Headers],[Industrial Solid Fuels Dryer]],1,0)</f>
        <v>0</v>
      </c>
      <c r="BI315" s="64">
        <f>IF($H315=Table5[[#Headers],[Industrial Solid Fuels Other Kiln]],1,0)</f>
        <v>0</v>
      </c>
      <c r="BJ315" s="64">
        <f>IF($H315=Table5[[#Headers],[Industrial Solid Fuels Oven]],1,0)</f>
        <v>0</v>
      </c>
      <c r="BK315" s="64">
        <f>IF($H315=Table5[[#Headers],[Industrial Oil Boiler]],1,0)</f>
        <v>0</v>
      </c>
      <c r="BL315" s="64">
        <f>IF($H315=Table5[[#Headers],[Industrial Oil CHP]],1,0)</f>
        <v>0</v>
      </c>
      <c r="BM315" s="64">
        <f>IF($H315=Table5[[#Headers],[Industrial Oil Furnace]],1,0)</f>
        <v>0</v>
      </c>
      <c r="BN315" s="64">
        <f>IF($H315=Table5[[#Headers],[Industrial Oil Cement/Lime Kiln]],1,0)</f>
        <v>0</v>
      </c>
      <c r="BO315" s="64">
        <f>IF($H315=Table5[[#Headers],[Industrial Oil Dryer]],1,0)</f>
        <v>0</v>
      </c>
      <c r="BP315" s="64">
        <f>IF($H315=Table5[[#Headers],[Industrial Oil Other Kiln]],1,0)</f>
        <v>0</v>
      </c>
      <c r="BQ315" s="64">
        <f>IF($H315=Table5[[#Headers],[Industrial Oil Oven]],1,0)</f>
        <v>0</v>
      </c>
      <c r="BR315" s="64">
        <f>IF($H315=Table5[[#Headers],[Industrial Gas Boiler]],1,0)</f>
        <v>0</v>
      </c>
      <c r="BS315" s="64">
        <f>IF($H315=Table5[[#Headers],[Industrial Gas CHP]],1,0)</f>
        <v>0</v>
      </c>
      <c r="BT315" s="64">
        <f>IF($H315=Table5[[#Headers],[Industrial Gas Furnace]],1,0)</f>
        <v>0</v>
      </c>
      <c r="BU315" s="64">
        <f>IF($H315=Table5[[#Headers],[Industrial Gas Cement/Lime Kiln]],1,0)</f>
        <v>0</v>
      </c>
      <c r="BV315" s="64">
        <f>IF($H315=Table5[[#Headers],[Industrial Gas Dryer]],1,0)</f>
        <v>0</v>
      </c>
      <c r="BW315" s="64">
        <f>IF($H315=Table5[[#Headers],[Industrial Gas Other Kiln]],1,0)</f>
        <v>0</v>
      </c>
      <c r="BX315" s="64">
        <f>IF($H315=Table5[[#Headers],[Industrial Gas Oven]],1,0)</f>
        <v>0</v>
      </c>
      <c r="BZ315" s="39"/>
    </row>
    <row r="316" spans="2:78" x14ac:dyDescent="0.25">
      <c r="B316">
        <v>592</v>
      </c>
      <c r="C316" t="s">
        <v>453</v>
      </c>
      <c r="D316" t="s">
        <v>586</v>
      </c>
      <c r="E316" t="s">
        <v>592</v>
      </c>
      <c r="H316" t="s">
        <v>555</v>
      </c>
      <c r="I316" t="s">
        <v>517</v>
      </c>
      <c r="J316" s="64">
        <v>0</v>
      </c>
      <c r="K316" s="64">
        <v>0</v>
      </c>
      <c r="L316" s="64">
        <v>0</v>
      </c>
      <c r="M316" s="64">
        <v>0</v>
      </c>
      <c r="N316" s="64">
        <v>0</v>
      </c>
      <c r="O316" s="64">
        <v>0</v>
      </c>
      <c r="P316" s="64">
        <v>0</v>
      </c>
      <c r="Q316" s="64">
        <v>0</v>
      </c>
      <c r="R316" s="64">
        <v>0</v>
      </c>
      <c r="S316" s="64">
        <v>0</v>
      </c>
      <c r="T316" s="64">
        <v>0</v>
      </c>
      <c r="U316" s="64">
        <v>0</v>
      </c>
      <c r="V316" s="64">
        <v>0</v>
      </c>
      <c r="W316" s="64">
        <v>0</v>
      </c>
      <c r="X316" s="64">
        <v>0</v>
      </c>
      <c r="Y316" s="64">
        <v>0</v>
      </c>
      <c r="Z316" s="64">
        <v>0</v>
      </c>
      <c r="AA316" s="64">
        <v>1</v>
      </c>
      <c r="AB316" s="64">
        <v>1</v>
      </c>
      <c r="AC316" s="64">
        <v>0</v>
      </c>
      <c r="AD316" s="64">
        <v>0</v>
      </c>
      <c r="AE316" s="64">
        <v>0</v>
      </c>
      <c r="AF316" s="64">
        <v>0</v>
      </c>
      <c r="AG316" s="64">
        <v>0</v>
      </c>
      <c r="AH316" s="64">
        <v>0</v>
      </c>
      <c r="AI316" s="64">
        <f>IF($H316=Table5[[#Headers],[Industrial Bio waste Boiler]],1,0)</f>
        <v>0</v>
      </c>
      <c r="AJ316" s="64">
        <f>IF($H316=Table5[[#Headers],[Industrial Bio waste CHP]],1,0)</f>
        <v>0</v>
      </c>
      <c r="AK316" s="64">
        <f>IF($H316=Table5[[#Headers],[Industrial Bio waste Furnace]],1,0)</f>
        <v>0</v>
      </c>
      <c r="AL316" s="64">
        <f>IF($H316=Table5[[#Headers],[Industrial Bio waste Cement/Lime Kiln]],1,0)</f>
        <v>0</v>
      </c>
      <c r="AM316" s="64">
        <f>IF($H316=Table5[[#Headers],[Industrial Bio waste Dryer]],1,0)</f>
        <v>0</v>
      </c>
      <c r="AN316" s="64">
        <f>IF($H316=Table5[[#Headers],[Industrial Bio waste Other Kiln]],1,0)</f>
        <v>0</v>
      </c>
      <c r="AO316" s="64">
        <f>IF($H316=Table5[[#Headers],[Industrial Bio waste Oven]],1,0)</f>
        <v>0</v>
      </c>
      <c r="AP316" s="64">
        <f>IF($H316=Table5[[#Headers],[Industrial Non-bio waste Boiler]],1,0)</f>
        <v>0</v>
      </c>
      <c r="AQ316" s="64">
        <f>IF($H316=Table5[[#Headers],[Industrial Non-bio waste CHP]],1,0)</f>
        <v>0</v>
      </c>
      <c r="AR316" s="64">
        <f>IF($H316=Table5[[#Headers],[Industrial Non-bio waste Furnace]],1,0)</f>
        <v>0</v>
      </c>
      <c r="AS316" s="64">
        <f>IF($H316=Table5[[#Headers],[Industrial Non-bio waste Cement/Lime Kiln]],1,0)</f>
        <v>0</v>
      </c>
      <c r="AT316" s="64">
        <f>IF($H316=Table5[[#Headers],[Industrial Non-bio waste Dryer]],1,0)</f>
        <v>0</v>
      </c>
      <c r="AU316" s="64">
        <f>IF($H316=Table5[[#Headers],[Industrial Non-bio waste Other Kiln]],1,0)</f>
        <v>0</v>
      </c>
      <c r="AV316" s="64">
        <f>IF($H316=Table5[[#Headers],[Industrial Non-bio waste Oven]],1,0)</f>
        <v>0</v>
      </c>
      <c r="AW316" s="64">
        <f>IF($H316=Table5[[#Headers],[Industrial Bio fuel Boiler]],1,0)</f>
        <v>0</v>
      </c>
      <c r="AX316" s="64">
        <f>IF($H316=Table5[[#Headers],[Industrial Bio fuel CHP]],1,0)</f>
        <v>0</v>
      </c>
      <c r="AY316" s="64">
        <f>IF($H316=Table5[[#Headers],[Industrial Bio fuel Furnace]],1,0)</f>
        <v>0</v>
      </c>
      <c r="AZ316" s="64">
        <f>IF($H316=Table5[[#Headers],[Industrial Bio fuel Cement/Lime Kiln]],1,0)</f>
        <v>0</v>
      </c>
      <c r="BA316" s="64">
        <f>IF($H316=Table5[[#Headers],[Industrial Bio fuel Dryer]],1,0)</f>
        <v>0</v>
      </c>
      <c r="BB316" s="64">
        <f>IF($H316=Table5[[#Headers],[Industrial Bio fuel Other Kiln]],1,0)</f>
        <v>0</v>
      </c>
      <c r="BC316" s="64">
        <f>IF($H316=Table5[[#Headers],[Industrial Bio fuel Oven]],1,0)</f>
        <v>0</v>
      </c>
      <c r="BD316" s="64">
        <f>IF($H316=Table5[[#Headers],[Industrial Solid Fuels Boiler]],1,0)</f>
        <v>0</v>
      </c>
      <c r="BE316" s="64">
        <f>IF($H316=Table5[[#Headers],[Industrial Solid Fuels CHP]],1,0)</f>
        <v>0</v>
      </c>
      <c r="BF316" s="64">
        <f>IF($H316=Table5[[#Headers],[Industrial Solid Fuels Furnace]],1,0)</f>
        <v>0</v>
      </c>
      <c r="BG316" s="64">
        <f>IF($H316=Table5[[#Headers],[Industrial Solid Fuels Cement/Lime Kiln]],1,0)</f>
        <v>0</v>
      </c>
      <c r="BH316" s="64">
        <f>IF($H316=Table5[[#Headers],[Industrial Solid Fuels Dryer]],1,0)</f>
        <v>1</v>
      </c>
      <c r="BI316" s="64">
        <f>IF($H316=Table5[[#Headers],[Industrial Solid Fuels Other Kiln]],1,0)</f>
        <v>0</v>
      </c>
      <c r="BJ316" s="64">
        <f>IF($H316=Table5[[#Headers],[Industrial Solid Fuels Oven]],1,0)</f>
        <v>0</v>
      </c>
      <c r="BK316" s="64">
        <f>IF($H316=Table5[[#Headers],[Industrial Oil Boiler]],1,0)</f>
        <v>0</v>
      </c>
      <c r="BL316" s="64">
        <f>IF($H316=Table5[[#Headers],[Industrial Oil CHP]],1,0)</f>
        <v>0</v>
      </c>
      <c r="BM316" s="64">
        <f>IF($H316=Table5[[#Headers],[Industrial Oil Furnace]],1,0)</f>
        <v>0</v>
      </c>
      <c r="BN316" s="64">
        <f>IF($H316=Table5[[#Headers],[Industrial Oil Cement/Lime Kiln]],1,0)</f>
        <v>0</v>
      </c>
      <c r="BO316" s="64">
        <f>IF($H316=Table5[[#Headers],[Industrial Oil Dryer]],1,0)</f>
        <v>0</v>
      </c>
      <c r="BP316" s="64">
        <f>IF($H316=Table5[[#Headers],[Industrial Oil Other Kiln]],1,0)</f>
        <v>0</v>
      </c>
      <c r="BQ316" s="64">
        <f>IF($H316=Table5[[#Headers],[Industrial Oil Oven]],1,0)</f>
        <v>0</v>
      </c>
      <c r="BR316" s="64">
        <f>IF($H316=Table5[[#Headers],[Industrial Gas Boiler]],1,0)</f>
        <v>0</v>
      </c>
      <c r="BS316" s="64">
        <f>IF($H316=Table5[[#Headers],[Industrial Gas CHP]],1,0)</f>
        <v>0</v>
      </c>
      <c r="BT316" s="64">
        <f>IF($H316=Table5[[#Headers],[Industrial Gas Furnace]],1,0)</f>
        <v>0</v>
      </c>
      <c r="BU316" s="64">
        <f>IF($H316=Table5[[#Headers],[Industrial Gas Cement/Lime Kiln]],1,0)</f>
        <v>0</v>
      </c>
      <c r="BV316" s="64">
        <f>IF($H316=Table5[[#Headers],[Industrial Gas Dryer]],1,0)</f>
        <v>0</v>
      </c>
      <c r="BW316" s="64">
        <f>IF($H316=Table5[[#Headers],[Industrial Gas Other Kiln]],1,0)</f>
        <v>0</v>
      </c>
      <c r="BX316" s="64">
        <f>IF($H316=Table5[[#Headers],[Industrial Gas Oven]],1,0)</f>
        <v>0</v>
      </c>
      <c r="BZ316" s="39"/>
    </row>
    <row r="317" spans="2:78" x14ac:dyDescent="0.25">
      <c r="B317">
        <v>593</v>
      </c>
      <c r="C317" t="s">
        <v>453</v>
      </c>
      <c r="D317" t="s">
        <v>587</v>
      </c>
      <c r="E317" t="s">
        <v>592</v>
      </c>
      <c r="H317" t="s">
        <v>558</v>
      </c>
      <c r="I317" t="s">
        <v>517</v>
      </c>
      <c r="J317" s="64">
        <v>0</v>
      </c>
      <c r="K317" s="64">
        <v>0</v>
      </c>
      <c r="L317" s="64">
        <v>0</v>
      </c>
      <c r="M317" s="64">
        <v>1</v>
      </c>
      <c r="N317" s="64">
        <v>1</v>
      </c>
      <c r="O317" s="64">
        <v>0</v>
      </c>
      <c r="P317" s="64">
        <v>0</v>
      </c>
      <c r="Q317" s="64">
        <v>0</v>
      </c>
      <c r="R317" s="64">
        <v>0</v>
      </c>
      <c r="S317" s="64">
        <v>0</v>
      </c>
      <c r="T317" s="64">
        <v>0</v>
      </c>
      <c r="U317" s="64">
        <v>0</v>
      </c>
      <c r="V317" s="64">
        <v>0</v>
      </c>
      <c r="W317" s="64">
        <v>0</v>
      </c>
      <c r="X317" s="64">
        <v>0</v>
      </c>
      <c r="Y317" s="64">
        <v>0</v>
      </c>
      <c r="Z317" s="64">
        <v>0</v>
      </c>
      <c r="AA317" s="64">
        <v>0</v>
      </c>
      <c r="AB317" s="64">
        <v>0</v>
      </c>
      <c r="AC317" s="64">
        <v>0</v>
      </c>
      <c r="AD317" s="64">
        <v>0</v>
      </c>
      <c r="AE317" s="64">
        <v>0</v>
      </c>
      <c r="AF317" s="64">
        <v>0</v>
      </c>
      <c r="AG317" s="64">
        <v>0</v>
      </c>
      <c r="AH317" s="64">
        <v>0</v>
      </c>
      <c r="AI317" s="64">
        <f>IF($H317=Table5[[#Headers],[Industrial Bio waste Boiler]],1,0)</f>
        <v>0</v>
      </c>
      <c r="AJ317" s="64">
        <f>IF($H317=Table5[[#Headers],[Industrial Bio waste CHP]],1,0)</f>
        <v>0</v>
      </c>
      <c r="AK317" s="64">
        <f>IF($H317=Table5[[#Headers],[Industrial Bio waste Furnace]],1,0)</f>
        <v>0</v>
      </c>
      <c r="AL317" s="64">
        <f>IF($H317=Table5[[#Headers],[Industrial Bio waste Cement/Lime Kiln]],1,0)</f>
        <v>0</v>
      </c>
      <c r="AM317" s="64">
        <f>IF($H317=Table5[[#Headers],[Industrial Bio waste Dryer]],1,0)</f>
        <v>0</v>
      </c>
      <c r="AN317" s="64">
        <f>IF($H317=Table5[[#Headers],[Industrial Bio waste Other Kiln]],1,0)</f>
        <v>0</v>
      </c>
      <c r="AO317" s="64">
        <f>IF($H317=Table5[[#Headers],[Industrial Bio waste Oven]],1,0)</f>
        <v>0</v>
      </c>
      <c r="AP317" s="64">
        <f>IF($H317=Table5[[#Headers],[Industrial Non-bio waste Boiler]],1,0)</f>
        <v>0</v>
      </c>
      <c r="AQ317" s="64">
        <f>IF($H317=Table5[[#Headers],[Industrial Non-bio waste CHP]],1,0)</f>
        <v>0</v>
      </c>
      <c r="AR317" s="64">
        <f>IF($H317=Table5[[#Headers],[Industrial Non-bio waste Furnace]],1,0)</f>
        <v>0</v>
      </c>
      <c r="AS317" s="64">
        <f>IF($H317=Table5[[#Headers],[Industrial Non-bio waste Cement/Lime Kiln]],1,0)</f>
        <v>0</v>
      </c>
      <c r="AT317" s="64">
        <f>IF($H317=Table5[[#Headers],[Industrial Non-bio waste Dryer]],1,0)</f>
        <v>0</v>
      </c>
      <c r="AU317" s="64">
        <f>IF($H317=Table5[[#Headers],[Industrial Non-bio waste Other Kiln]],1,0)</f>
        <v>0</v>
      </c>
      <c r="AV317" s="64">
        <f>IF($H317=Table5[[#Headers],[Industrial Non-bio waste Oven]],1,0)</f>
        <v>0</v>
      </c>
      <c r="AW317" s="64">
        <f>IF($H317=Table5[[#Headers],[Industrial Bio fuel Boiler]],1,0)</f>
        <v>0</v>
      </c>
      <c r="AX317" s="64">
        <f>IF($H317=Table5[[#Headers],[Industrial Bio fuel CHP]],1,0)</f>
        <v>0</v>
      </c>
      <c r="AY317" s="64">
        <f>IF($H317=Table5[[#Headers],[Industrial Bio fuel Furnace]],1,0)</f>
        <v>0</v>
      </c>
      <c r="AZ317" s="64">
        <f>IF($H317=Table5[[#Headers],[Industrial Bio fuel Cement/Lime Kiln]],1,0)</f>
        <v>0</v>
      </c>
      <c r="BA317" s="64">
        <f>IF($H317=Table5[[#Headers],[Industrial Bio fuel Dryer]],1,0)</f>
        <v>0</v>
      </c>
      <c r="BB317" s="64">
        <f>IF($H317=Table5[[#Headers],[Industrial Bio fuel Other Kiln]],1,0)</f>
        <v>0</v>
      </c>
      <c r="BC317" s="64">
        <f>IF($H317=Table5[[#Headers],[Industrial Bio fuel Oven]],1,0)</f>
        <v>0</v>
      </c>
      <c r="BD317" s="64">
        <f>IF($H317=Table5[[#Headers],[Industrial Solid Fuels Boiler]],1,0)</f>
        <v>0</v>
      </c>
      <c r="BE317" s="64">
        <f>IF($H317=Table5[[#Headers],[Industrial Solid Fuels CHP]],1,0)</f>
        <v>0</v>
      </c>
      <c r="BF317" s="64">
        <f>IF($H317=Table5[[#Headers],[Industrial Solid Fuels Furnace]],1,0)</f>
        <v>0</v>
      </c>
      <c r="BG317" s="64">
        <f>IF($H317=Table5[[#Headers],[Industrial Solid Fuels Cement/Lime Kiln]],1,0)</f>
        <v>0</v>
      </c>
      <c r="BH317" s="64">
        <f>IF($H317=Table5[[#Headers],[Industrial Solid Fuels Dryer]],1,0)</f>
        <v>0</v>
      </c>
      <c r="BI317" s="64">
        <f>IF($H317=Table5[[#Headers],[Industrial Solid Fuels Other Kiln]],1,0)</f>
        <v>1</v>
      </c>
      <c r="BJ317" s="64">
        <f>IF($H317=Table5[[#Headers],[Industrial Solid Fuels Oven]],1,0)</f>
        <v>0</v>
      </c>
      <c r="BK317" s="64">
        <f>IF($H317=Table5[[#Headers],[Industrial Oil Boiler]],1,0)</f>
        <v>0</v>
      </c>
      <c r="BL317" s="64">
        <f>IF($H317=Table5[[#Headers],[Industrial Oil CHP]],1,0)</f>
        <v>0</v>
      </c>
      <c r="BM317" s="64">
        <f>IF($H317=Table5[[#Headers],[Industrial Oil Furnace]],1,0)</f>
        <v>0</v>
      </c>
      <c r="BN317" s="64">
        <f>IF($H317=Table5[[#Headers],[Industrial Oil Cement/Lime Kiln]],1,0)</f>
        <v>0</v>
      </c>
      <c r="BO317" s="64">
        <f>IF($H317=Table5[[#Headers],[Industrial Oil Dryer]],1,0)</f>
        <v>0</v>
      </c>
      <c r="BP317" s="64">
        <f>IF($H317=Table5[[#Headers],[Industrial Oil Other Kiln]],1,0)</f>
        <v>0</v>
      </c>
      <c r="BQ317" s="64">
        <f>IF($H317=Table5[[#Headers],[Industrial Oil Oven]],1,0)</f>
        <v>0</v>
      </c>
      <c r="BR317" s="64">
        <f>IF($H317=Table5[[#Headers],[Industrial Gas Boiler]],1,0)</f>
        <v>0</v>
      </c>
      <c r="BS317" s="64">
        <f>IF($H317=Table5[[#Headers],[Industrial Gas CHP]],1,0)</f>
        <v>0</v>
      </c>
      <c r="BT317" s="64">
        <f>IF($H317=Table5[[#Headers],[Industrial Gas Furnace]],1,0)</f>
        <v>0</v>
      </c>
      <c r="BU317" s="64">
        <f>IF($H317=Table5[[#Headers],[Industrial Gas Cement/Lime Kiln]],1,0)</f>
        <v>0</v>
      </c>
      <c r="BV317" s="64">
        <f>IF($H317=Table5[[#Headers],[Industrial Gas Dryer]],1,0)</f>
        <v>0</v>
      </c>
      <c r="BW317" s="64">
        <f>IF($H317=Table5[[#Headers],[Industrial Gas Other Kiln]],1,0)</f>
        <v>0</v>
      </c>
      <c r="BX317" s="64">
        <f>IF($H317=Table5[[#Headers],[Industrial Gas Oven]],1,0)</f>
        <v>0</v>
      </c>
      <c r="BZ317" s="39"/>
    </row>
    <row r="318" spans="2:78" x14ac:dyDescent="0.25">
      <c r="B318">
        <v>594</v>
      </c>
      <c r="C318" t="s">
        <v>453</v>
      </c>
      <c r="D318" t="s">
        <v>587</v>
      </c>
      <c r="E318" t="s">
        <v>592</v>
      </c>
      <c r="H318" t="s">
        <v>550</v>
      </c>
      <c r="I318" t="s">
        <v>517</v>
      </c>
      <c r="J318" s="64">
        <v>0</v>
      </c>
      <c r="K318" s="64">
        <v>0</v>
      </c>
      <c r="L318" s="64">
        <v>0</v>
      </c>
      <c r="M318" s="64">
        <v>0</v>
      </c>
      <c r="N318" s="64">
        <v>0</v>
      </c>
      <c r="O318" s="64">
        <v>1</v>
      </c>
      <c r="P318" s="64">
        <v>1</v>
      </c>
      <c r="Q318" s="64">
        <v>1</v>
      </c>
      <c r="R318" s="64">
        <v>0</v>
      </c>
      <c r="S318" s="64">
        <v>0.125</v>
      </c>
      <c r="T318" s="64">
        <v>0</v>
      </c>
      <c r="U318" s="64">
        <v>0</v>
      </c>
      <c r="V318" s="64">
        <v>0</v>
      </c>
      <c r="W318" s="64">
        <v>0</v>
      </c>
      <c r="X318" s="64">
        <v>0</v>
      </c>
      <c r="Y318" s="64">
        <v>0</v>
      </c>
      <c r="Z318" s="64">
        <v>0</v>
      </c>
      <c r="AA318" s="64">
        <v>0</v>
      </c>
      <c r="AB318" s="64">
        <v>0</v>
      </c>
      <c r="AC318" s="64">
        <v>0</v>
      </c>
      <c r="AD318" s="64">
        <v>0</v>
      </c>
      <c r="AE318" s="64">
        <v>0</v>
      </c>
      <c r="AF318" s="64">
        <v>0</v>
      </c>
      <c r="AG318" s="64">
        <v>0</v>
      </c>
      <c r="AH318" s="64">
        <v>0</v>
      </c>
      <c r="AI318" s="64">
        <f>IF($H318=Table5[[#Headers],[Industrial Bio waste Boiler]],1,0)</f>
        <v>0</v>
      </c>
      <c r="AJ318" s="64">
        <f>IF($H318=Table5[[#Headers],[Industrial Bio waste CHP]],1,0)</f>
        <v>0</v>
      </c>
      <c r="AK318" s="64">
        <f>IF($H318=Table5[[#Headers],[Industrial Bio waste Furnace]],1,0)</f>
        <v>0</v>
      </c>
      <c r="AL318" s="64">
        <f>IF($H318=Table5[[#Headers],[Industrial Bio waste Cement/Lime Kiln]],1,0)</f>
        <v>0</v>
      </c>
      <c r="AM318" s="64">
        <f>IF($H318=Table5[[#Headers],[Industrial Bio waste Dryer]],1,0)</f>
        <v>0</v>
      </c>
      <c r="AN318" s="64">
        <f>IF($H318=Table5[[#Headers],[Industrial Bio waste Other Kiln]],1,0)</f>
        <v>0</v>
      </c>
      <c r="AO318" s="64">
        <f>IF($H318=Table5[[#Headers],[Industrial Bio waste Oven]],1,0)</f>
        <v>0</v>
      </c>
      <c r="AP318" s="64">
        <f>IF($H318=Table5[[#Headers],[Industrial Non-bio waste Boiler]],1,0)</f>
        <v>0</v>
      </c>
      <c r="AQ318" s="64">
        <f>IF($H318=Table5[[#Headers],[Industrial Non-bio waste CHP]],1,0)</f>
        <v>0</v>
      </c>
      <c r="AR318" s="64">
        <f>IF($H318=Table5[[#Headers],[Industrial Non-bio waste Furnace]],1,0)</f>
        <v>0</v>
      </c>
      <c r="AS318" s="64">
        <f>IF($H318=Table5[[#Headers],[Industrial Non-bio waste Cement/Lime Kiln]],1,0)</f>
        <v>0</v>
      </c>
      <c r="AT318" s="64">
        <f>IF($H318=Table5[[#Headers],[Industrial Non-bio waste Dryer]],1,0)</f>
        <v>0</v>
      </c>
      <c r="AU318" s="64">
        <f>IF($H318=Table5[[#Headers],[Industrial Non-bio waste Other Kiln]],1,0)</f>
        <v>0</v>
      </c>
      <c r="AV318" s="64">
        <f>IF($H318=Table5[[#Headers],[Industrial Non-bio waste Oven]],1,0)</f>
        <v>0</v>
      </c>
      <c r="AW318" s="64">
        <f>IF($H318=Table5[[#Headers],[Industrial Bio fuel Boiler]],1,0)</f>
        <v>0</v>
      </c>
      <c r="AX318" s="64">
        <f>IF($H318=Table5[[#Headers],[Industrial Bio fuel CHP]],1,0)</f>
        <v>0</v>
      </c>
      <c r="AY318" s="64">
        <f>IF($H318=Table5[[#Headers],[Industrial Bio fuel Furnace]],1,0)</f>
        <v>0</v>
      </c>
      <c r="AZ318" s="64">
        <f>IF($H318=Table5[[#Headers],[Industrial Bio fuel Cement/Lime Kiln]],1,0)</f>
        <v>0</v>
      </c>
      <c r="BA318" s="64">
        <f>IF($H318=Table5[[#Headers],[Industrial Bio fuel Dryer]],1,0)</f>
        <v>0</v>
      </c>
      <c r="BB318" s="64">
        <f>IF($H318=Table5[[#Headers],[Industrial Bio fuel Other Kiln]],1,0)</f>
        <v>0</v>
      </c>
      <c r="BC318" s="64">
        <f>IF($H318=Table5[[#Headers],[Industrial Bio fuel Oven]],1,0)</f>
        <v>0</v>
      </c>
      <c r="BD318" s="64">
        <f>IF($H318=Table5[[#Headers],[Industrial Solid Fuels Boiler]],1,0)</f>
        <v>1</v>
      </c>
      <c r="BE318" s="64">
        <f>IF($H318=Table5[[#Headers],[Industrial Solid Fuels CHP]],1,0)</f>
        <v>0</v>
      </c>
      <c r="BF318" s="64">
        <f>IF($H318=Table5[[#Headers],[Industrial Solid Fuels Furnace]],1,0)</f>
        <v>0</v>
      </c>
      <c r="BG318" s="64">
        <f>IF($H318=Table5[[#Headers],[Industrial Solid Fuels Cement/Lime Kiln]],1,0)</f>
        <v>0</v>
      </c>
      <c r="BH318" s="64">
        <f>IF($H318=Table5[[#Headers],[Industrial Solid Fuels Dryer]],1,0)</f>
        <v>0</v>
      </c>
      <c r="BI318" s="64">
        <f>IF($H318=Table5[[#Headers],[Industrial Solid Fuels Other Kiln]],1,0)</f>
        <v>0</v>
      </c>
      <c r="BJ318" s="64">
        <f>IF($H318=Table5[[#Headers],[Industrial Solid Fuels Oven]],1,0)</f>
        <v>0</v>
      </c>
      <c r="BK318" s="64">
        <f>IF($H318=Table5[[#Headers],[Industrial Oil Boiler]],1,0)</f>
        <v>0</v>
      </c>
      <c r="BL318" s="64">
        <f>IF($H318=Table5[[#Headers],[Industrial Oil CHP]],1,0)</f>
        <v>0</v>
      </c>
      <c r="BM318" s="64">
        <f>IF($H318=Table5[[#Headers],[Industrial Oil Furnace]],1,0)</f>
        <v>0</v>
      </c>
      <c r="BN318" s="64">
        <f>IF($H318=Table5[[#Headers],[Industrial Oil Cement/Lime Kiln]],1,0)</f>
        <v>0</v>
      </c>
      <c r="BO318" s="64">
        <f>IF($H318=Table5[[#Headers],[Industrial Oil Dryer]],1,0)</f>
        <v>0</v>
      </c>
      <c r="BP318" s="64">
        <f>IF($H318=Table5[[#Headers],[Industrial Oil Other Kiln]],1,0)</f>
        <v>0</v>
      </c>
      <c r="BQ318" s="64">
        <f>IF($H318=Table5[[#Headers],[Industrial Oil Oven]],1,0)</f>
        <v>0</v>
      </c>
      <c r="BR318" s="64">
        <f>IF($H318=Table5[[#Headers],[Industrial Gas Boiler]],1,0)</f>
        <v>0</v>
      </c>
      <c r="BS318" s="64">
        <f>IF($H318=Table5[[#Headers],[Industrial Gas CHP]],1,0)</f>
        <v>0</v>
      </c>
      <c r="BT318" s="64">
        <f>IF($H318=Table5[[#Headers],[Industrial Gas Furnace]],1,0)</f>
        <v>0</v>
      </c>
      <c r="BU318" s="64">
        <f>IF($H318=Table5[[#Headers],[Industrial Gas Cement/Lime Kiln]],1,0)</f>
        <v>0</v>
      </c>
      <c r="BV318" s="64">
        <f>IF($H318=Table5[[#Headers],[Industrial Gas Dryer]],1,0)</f>
        <v>0</v>
      </c>
      <c r="BW318" s="64">
        <f>IF($H318=Table5[[#Headers],[Industrial Gas Other Kiln]],1,0)</f>
        <v>0</v>
      </c>
      <c r="BX318" s="64">
        <f>IF($H318=Table5[[#Headers],[Industrial Gas Oven]],1,0)</f>
        <v>0</v>
      </c>
      <c r="BZ318" s="39"/>
    </row>
    <row r="319" spans="2:78" x14ac:dyDescent="0.25">
      <c r="B319">
        <v>595</v>
      </c>
      <c r="C319" t="s">
        <v>453</v>
      </c>
      <c r="D319" t="s">
        <v>587</v>
      </c>
      <c r="E319" t="s">
        <v>592</v>
      </c>
      <c r="H319" t="s">
        <v>555</v>
      </c>
      <c r="I319" t="s">
        <v>517</v>
      </c>
      <c r="J319" s="64">
        <v>0</v>
      </c>
      <c r="K319" s="64">
        <v>0</v>
      </c>
      <c r="L319" s="64">
        <v>0</v>
      </c>
      <c r="M319" s="64">
        <v>0</v>
      </c>
      <c r="N319" s="64">
        <v>0</v>
      </c>
      <c r="O319" s="64">
        <v>0</v>
      </c>
      <c r="P319" s="64">
        <v>0</v>
      </c>
      <c r="Q319" s="64">
        <v>0</v>
      </c>
      <c r="R319" s="64">
        <v>0</v>
      </c>
      <c r="S319" s="64">
        <v>0</v>
      </c>
      <c r="T319" s="64">
        <v>0</v>
      </c>
      <c r="U319" s="64">
        <v>0</v>
      </c>
      <c r="V319" s="64">
        <v>0</v>
      </c>
      <c r="W319" s="64">
        <v>0</v>
      </c>
      <c r="X319" s="64">
        <v>0</v>
      </c>
      <c r="Y319" s="64">
        <v>0</v>
      </c>
      <c r="Z319" s="64">
        <v>0</v>
      </c>
      <c r="AA319" s="64">
        <v>1</v>
      </c>
      <c r="AB319" s="64">
        <v>1</v>
      </c>
      <c r="AC319" s="64">
        <v>0</v>
      </c>
      <c r="AD319" s="64">
        <v>0</v>
      </c>
      <c r="AE319" s="64">
        <v>0</v>
      </c>
      <c r="AF319" s="64">
        <v>0</v>
      </c>
      <c r="AG319" s="64">
        <v>0</v>
      </c>
      <c r="AH319" s="64">
        <v>0</v>
      </c>
      <c r="AI319" s="64">
        <f>IF($H319=Table5[[#Headers],[Industrial Bio waste Boiler]],1,0)</f>
        <v>0</v>
      </c>
      <c r="AJ319" s="64">
        <f>IF($H319=Table5[[#Headers],[Industrial Bio waste CHP]],1,0)</f>
        <v>0</v>
      </c>
      <c r="AK319" s="64">
        <f>IF($H319=Table5[[#Headers],[Industrial Bio waste Furnace]],1,0)</f>
        <v>0</v>
      </c>
      <c r="AL319" s="64">
        <f>IF($H319=Table5[[#Headers],[Industrial Bio waste Cement/Lime Kiln]],1,0)</f>
        <v>0</v>
      </c>
      <c r="AM319" s="64">
        <f>IF($H319=Table5[[#Headers],[Industrial Bio waste Dryer]],1,0)</f>
        <v>0</v>
      </c>
      <c r="AN319" s="64">
        <f>IF($H319=Table5[[#Headers],[Industrial Bio waste Other Kiln]],1,0)</f>
        <v>0</v>
      </c>
      <c r="AO319" s="64">
        <f>IF($H319=Table5[[#Headers],[Industrial Bio waste Oven]],1,0)</f>
        <v>0</v>
      </c>
      <c r="AP319" s="64">
        <f>IF($H319=Table5[[#Headers],[Industrial Non-bio waste Boiler]],1,0)</f>
        <v>0</v>
      </c>
      <c r="AQ319" s="64">
        <f>IF($H319=Table5[[#Headers],[Industrial Non-bio waste CHP]],1,0)</f>
        <v>0</v>
      </c>
      <c r="AR319" s="64">
        <f>IF($H319=Table5[[#Headers],[Industrial Non-bio waste Furnace]],1,0)</f>
        <v>0</v>
      </c>
      <c r="AS319" s="64">
        <f>IF($H319=Table5[[#Headers],[Industrial Non-bio waste Cement/Lime Kiln]],1,0)</f>
        <v>0</v>
      </c>
      <c r="AT319" s="64">
        <f>IF($H319=Table5[[#Headers],[Industrial Non-bio waste Dryer]],1,0)</f>
        <v>0</v>
      </c>
      <c r="AU319" s="64">
        <f>IF($H319=Table5[[#Headers],[Industrial Non-bio waste Other Kiln]],1,0)</f>
        <v>0</v>
      </c>
      <c r="AV319" s="64">
        <f>IF($H319=Table5[[#Headers],[Industrial Non-bio waste Oven]],1,0)</f>
        <v>0</v>
      </c>
      <c r="AW319" s="64">
        <f>IF($H319=Table5[[#Headers],[Industrial Bio fuel Boiler]],1,0)</f>
        <v>0</v>
      </c>
      <c r="AX319" s="64">
        <f>IF($H319=Table5[[#Headers],[Industrial Bio fuel CHP]],1,0)</f>
        <v>0</v>
      </c>
      <c r="AY319" s="64">
        <f>IF($H319=Table5[[#Headers],[Industrial Bio fuel Furnace]],1,0)</f>
        <v>0</v>
      </c>
      <c r="AZ319" s="64">
        <f>IF($H319=Table5[[#Headers],[Industrial Bio fuel Cement/Lime Kiln]],1,0)</f>
        <v>0</v>
      </c>
      <c r="BA319" s="64">
        <f>IF($H319=Table5[[#Headers],[Industrial Bio fuel Dryer]],1,0)</f>
        <v>0</v>
      </c>
      <c r="BB319" s="64">
        <f>IF($H319=Table5[[#Headers],[Industrial Bio fuel Other Kiln]],1,0)</f>
        <v>0</v>
      </c>
      <c r="BC319" s="64">
        <f>IF($H319=Table5[[#Headers],[Industrial Bio fuel Oven]],1,0)</f>
        <v>0</v>
      </c>
      <c r="BD319" s="64">
        <f>IF($H319=Table5[[#Headers],[Industrial Solid Fuels Boiler]],1,0)</f>
        <v>0</v>
      </c>
      <c r="BE319" s="64">
        <f>IF($H319=Table5[[#Headers],[Industrial Solid Fuels CHP]],1,0)</f>
        <v>0</v>
      </c>
      <c r="BF319" s="64">
        <f>IF($H319=Table5[[#Headers],[Industrial Solid Fuels Furnace]],1,0)</f>
        <v>0</v>
      </c>
      <c r="BG319" s="64">
        <f>IF($H319=Table5[[#Headers],[Industrial Solid Fuels Cement/Lime Kiln]],1,0)</f>
        <v>0</v>
      </c>
      <c r="BH319" s="64">
        <f>IF($H319=Table5[[#Headers],[Industrial Solid Fuels Dryer]],1,0)</f>
        <v>1</v>
      </c>
      <c r="BI319" s="64">
        <f>IF($H319=Table5[[#Headers],[Industrial Solid Fuels Other Kiln]],1,0)</f>
        <v>0</v>
      </c>
      <c r="BJ319" s="64">
        <f>IF($H319=Table5[[#Headers],[Industrial Solid Fuels Oven]],1,0)</f>
        <v>0</v>
      </c>
      <c r="BK319" s="64">
        <f>IF($H319=Table5[[#Headers],[Industrial Oil Boiler]],1,0)</f>
        <v>0</v>
      </c>
      <c r="BL319" s="64">
        <f>IF($H319=Table5[[#Headers],[Industrial Oil CHP]],1,0)</f>
        <v>0</v>
      </c>
      <c r="BM319" s="64">
        <f>IF($H319=Table5[[#Headers],[Industrial Oil Furnace]],1,0)</f>
        <v>0</v>
      </c>
      <c r="BN319" s="64">
        <f>IF($H319=Table5[[#Headers],[Industrial Oil Cement/Lime Kiln]],1,0)</f>
        <v>0</v>
      </c>
      <c r="BO319" s="64">
        <f>IF($H319=Table5[[#Headers],[Industrial Oil Dryer]],1,0)</f>
        <v>0</v>
      </c>
      <c r="BP319" s="64">
        <f>IF($H319=Table5[[#Headers],[Industrial Oil Other Kiln]],1,0)</f>
        <v>0</v>
      </c>
      <c r="BQ319" s="64">
        <f>IF($H319=Table5[[#Headers],[Industrial Oil Oven]],1,0)</f>
        <v>0</v>
      </c>
      <c r="BR319" s="64">
        <f>IF($H319=Table5[[#Headers],[Industrial Gas Boiler]],1,0)</f>
        <v>0</v>
      </c>
      <c r="BS319" s="64">
        <f>IF($H319=Table5[[#Headers],[Industrial Gas CHP]],1,0)</f>
        <v>0</v>
      </c>
      <c r="BT319" s="64">
        <f>IF($H319=Table5[[#Headers],[Industrial Gas Furnace]],1,0)</f>
        <v>0</v>
      </c>
      <c r="BU319" s="64">
        <f>IF($H319=Table5[[#Headers],[Industrial Gas Cement/Lime Kiln]],1,0)</f>
        <v>0</v>
      </c>
      <c r="BV319" s="64">
        <f>IF($H319=Table5[[#Headers],[Industrial Gas Dryer]],1,0)</f>
        <v>0</v>
      </c>
      <c r="BW319" s="64">
        <f>IF($H319=Table5[[#Headers],[Industrial Gas Other Kiln]],1,0)</f>
        <v>0</v>
      </c>
      <c r="BX319" s="64">
        <f>IF($H319=Table5[[#Headers],[Industrial Gas Oven]],1,0)</f>
        <v>0</v>
      </c>
      <c r="BZ319" s="39"/>
    </row>
    <row r="320" spans="2:78" x14ac:dyDescent="0.25">
      <c r="B320">
        <v>596</v>
      </c>
      <c r="C320" t="s">
        <v>453</v>
      </c>
      <c r="D320" t="s">
        <v>588</v>
      </c>
      <c r="E320" t="s">
        <v>592</v>
      </c>
      <c r="H320" t="s">
        <v>550</v>
      </c>
      <c r="I320" t="s">
        <v>517</v>
      </c>
      <c r="J320" s="64">
        <v>0</v>
      </c>
      <c r="K320" s="64">
        <v>0</v>
      </c>
      <c r="L320" s="64">
        <v>0</v>
      </c>
      <c r="M320" s="64">
        <v>0</v>
      </c>
      <c r="N320" s="64">
        <v>0</v>
      </c>
      <c r="O320" s="64">
        <v>1</v>
      </c>
      <c r="P320" s="64">
        <v>1</v>
      </c>
      <c r="Q320" s="64">
        <v>1</v>
      </c>
      <c r="R320" s="64">
        <v>0.3</v>
      </c>
      <c r="S320" s="64">
        <v>0.125</v>
      </c>
      <c r="T320" s="64">
        <v>0</v>
      </c>
      <c r="U320" s="64">
        <v>0</v>
      </c>
      <c r="V320" s="64">
        <v>0</v>
      </c>
      <c r="W320" s="64">
        <v>0</v>
      </c>
      <c r="X320" s="64">
        <v>0</v>
      </c>
      <c r="Y320" s="64">
        <v>0</v>
      </c>
      <c r="Z320" s="64">
        <v>0</v>
      </c>
      <c r="AA320" s="64">
        <v>0</v>
      </c>
      <c r="AB320" s="64">
        <v>0</v>
      </c>
      <c r="AC320" s="64">
        <v>0</v>
      </c>
      <c r="AD320" s="64">
        <v>0</v>
      </c>
      <c r="AE320" s="64">
        <v>0</v>
      </c>
      <c r="AF320" s="64">
        <v>0</v>
      </c>
      <c r="AG320" s="64">
        <v>0</v>
      </c>
      <c r="AH320" s="64">
        <v>0</v>
      </c>
      <c r="AI320" s="64">
        <f>IF($H320=Table5[[#Headers],[Industrial Bio waste Boiler]],1,0)</f>
        <v>0</v>
      </c>
      <c r="AJ320" s="64">
        <f>IF($H320=Table5[[#Headers],[Industrial Bio waste CHP]],1,0)</f>
        <v>0</v>
      </c>
      <c r="AK320" s="64">
        <f>IF($H320=Table5[[#Headers],[Industrial Bio waste Furnace]],1,0)</f>
        <v>0</v>
      </c>
      <c r="AL320" s="64">
        <f>IF($H320=Table5[[#Headers],[Industrial Bio waste Cement/Lime Kiln]],1,0)</f>
        <v>0</v>
      </c>
      <c r="AM320" s="64">
        <f>IF($H320=Table5[[#Headers],[Industrial Bio waste Dryer]],1,0)</f>
        <v>0</v>
      </c>
      <c r="AN320" s="64">
        <f>IF($H320=Table5[[#Headers],[Industrial Bio waste Other Kiln]],1,0)</f>
        <v>0</v>
      </c>
      <c r="AO320" s="64">
        <f>IF($H320=Table5[[#Headers],[Industrial Bio waste Oven]],1,0)</f>
        <v>0</v>
      </c>
      <c r="AP320" s="64">
        <f>IF($H320=Table5[[#Headers],[Industrial Non-bio waste Boiler]],1,0)</f>
        <v>0</v>
      </c>
      <c r="AQ320" s="64">
        <f>IF($H320=Table5[[#Headers],[Industrial Non-bio waste CHP]],1,0)</f>
        <v>0</v>
      </c>
      <c r="AR320" s="64">
        <f>IF($H320=Table5[[#Headers],[Industrial Non-bio waste Furnace]],1,0)</f>
        <v>0</v>
      </c>
      <c r="AS320" s="64">
        <f>IF($H320=Table5[[#Headers],[Industrial Non-bio waste Cement/Lime Kiln]],1,0)</f>
        <v>0</v>
      </c>
      <c r="AT320" s="64">
        <f>IF($H320=Table5[[#Headers],[Industrial Non-bio waste Dryer]],1,0)</f>
        <v>0</v>
      </c>
      <c r="AU320" s="64">
        <f>IF($H320=Table5[[#Headers],[Industrial Non-bio waste Other Kiln]],1,0)</f>
        <v>0</v>
      </c>
      <c r="AV320" s="64">
        <f>IF($H320=Table5[[#Headers],[Industrial Non-bio waste Oven]],1,0)</f>
        <v>0</v>
      </c>
      <c r="AW320" s="64">
        <f>IF($H320=Table5[[#Headers],[Industrial Bio fuel Boiler]],1,0)</f>
        <v>0</v>
      </c>
      <c r="AX320" s="64">
        <f>IF($H320=Table5[[#Headers],[Industrial Bio fuel CHP]],1,0)</f>
        <v>0</v>
      </c>
      <c r="AY320" s="64">
        <f>IF($H320=Table5[[#Headers],[Industrial Bio fuel Furnace]],1,0)</f>
        <v>0</v>
      </c>
      <c r="AZ320" s="64">
        <f>IF($H320=Table5[[#Headers],[Industrial Bio fuel Cement/Lime Kiln]],1,0)</f>
        <v>0</v>
      </c>
      <c r="BA320" s="64">
        <f>IF($H320=Table5[[#Headers],[Industrial Bio fuel Dryer]],1,0)</f>
        <v>0</v>
      </c>
      <c r="BB320" s="64">
        <f>IF($H320=Table5[[#Headers],[Industrial Bio fuel Other Kiln]],1,0)</f>
        <v>0</v>
      </c>
      <c r="BC320" s="64">
        <f>IF($H320=Table5[[#Headers],[Industrial Bio fuel Oven]],1,0)</f>
        <v>0</v>
      </c>
      <c r="BD320" s="64">
        <f>IF($H320=Table5[[#Headers],[Industrial Solid Fuels Boiler]],1,0)</f>
        <v>1</v>
      </c>
      <c r="BE320" s="64">
        <f>IF($H320=Table5[[#Headers],[Industrial Solid Fuels CHP]],1,0)</f>
        <v>0</v>
      </c>
      <c r="BF320" s="64">
        <f>IF($H320=Table5[[#Headers],[Industrial Solid Fuels Furnace]],1,0)</f>
        <v>0</v>
      </c>
      <c r="BG320" s="64">
        <f>IF($H320=Table5[[#Headers],[Industrial Solid Fuels Cement/Lime Kiln]],1,0)</f>
        <v>0</v>
      </c>
      <c r="BH320" s="64">
        <f>IF($H320=Table5[[#Headers],[Industrial Solid Fuels Dryer]],1,0)</f>
        <v>0</v>
      </c>
      <c r="BI320" s="64">
        <f>IF($H320=Table5[[#Headers],[Industrial Solid Fuels Other Kiln]],1,0)</f>
        <v>0</v>
      </c>
      <c r="BJ320" s="64">
        <f>IF($H320=Table5[[#Headers],[Industrial Solid Fuels Oven]],1,0)</f>
        <v>0</v>
      </c>
      <c r="BK320" s="64">
        <f>IF($H320=Table5[[#Headers],[Industrial Oil Boiler]],1,0)</f>
        <v>0</v>
      </c>
      <c r="BL320" s="64">
        <f>IF($H320=Table5[[#Headers],[Industrial Oil CHP]],1,0)</f>
        <v>0</v>
      </c>
      <c r="BM320" s="64">
        <f>IF($H320=Table5[[#Headers],[Industrial Oil Furnace]],1,0)</f>
        <v>0</v>
      </c>
      <c r="BN320" s="64">
        <f>IF($H320=Table5[[#Headers],[Industrial Oil Cement/Lime Kiln]],1,0)</f>
        <v>0</v>
      </c>
      <c r="BO320" s="64">
        <f>IF($H320=Table5[[#Headers],[Industrial Oil Dryer]],1,0)</f>
        <v>0</v>
      </c>
      <c r="BP320" s="64">
        <f>IF($H320=Table5[[#Headers],[Industrial Oil Other Kiln]],1,0)</f>
        <v>0</v>
      </c>
      <c r="BQ320" s="64">
        <f>IF($H320=Table5[[#Headers],[Industrial Oil Oven]],1,0)</f>
        <v>0</v>
      </c>
      <c r="BR320" s="64">
        <f>IF($H320=Table5[[#Headers],[Industrial Gas Boiler]],1,0)</f>
        <v>0</v>
      </c>
      <c r="BS320" s="64">
        <f>IF($H320=Table5[[#Headers],[Industrial Gas CHP]],1,0)</f>
        <v>0</v>
      </c>
      <c r="BT320" s="64">
        <f>IF($H320=Table5[[#Headers],[Industrial Gas Furnace]],1,0)</f>
        <v>0</v>
      </c>
      <c r="BU320" s="64">
        <f>IF($H320=Table5[[#Headers],[Industrial Gas Cement/Lime Kiln]],1,0)</f>
        <v>0</v>
      </c>
      <c r="BV320" s="64">
        <f>IF($H320=Table5[[#Headers],[Industrial Gas Dryer]],1,0)</f>
        <v>0</v>
      </c>
      <c r="BW320" s="64">
        <f>IF($H320=Table5[[#Headers],[Industrial Gas Other Kiln]],1,0)</f>
        <v>0</v>
      </c>
      <c r="BX320" s="64">
        <f>IF($H320=Table5[[#Headers],[Industrial Gas Oven]],1,0)</f>
        <v>0</v>
      </c>
      <c r="BZ320" s="39"/>
    </row>
    <row r="321" spans="2:78" x14ac:dyDescent="0.25">
      <c r="B321">
        <v>597</v>
      </c>
      <c r="C321" t="s">
        <v>453</v>
      </c>
      <c r="D321" t="s">
        <v>588</v>
      </c>
      <c r="E321" t="s">
        <v>592</v>
      </c>
      <c r="H321" t="s">
        <v>553</v>
      </c>
      <c r="I321" t="s">
        <v>517</v>
      </c>
      <c r="J321" s="64">
        <v>0</v>
      </c>
      <c r="K321" s="64">
        <v>0</v>
      </c>
      <c r="L321" s="64">
        <v>0</v>
      </c>
      <c r="M321" s="64">
        <v>0</v>
      </c>
      <c r="N321" s="64">
        <v>0</v>
      </c>
      <c r="O321" s="64">
        <v>0</v>
      </c>
      <c r="P321" s="64">
        <v>0</v>
      </c>
      <c r="Q321" s="64">
        <v>0</v>
      </c>
      <c r="R321" s="64">
        <v>0</v>
      </c>
      <c r="S321" s="64">
        <v>0</v>
      </c>
      <c r="T321" s="64">
        <v>1</v>
      </c>
      <c r="U321" s="64">
        <v>1</v>
      </c>
      <c r="V321" s="64">
        <v>1</v>
      </c>
      <c r="W321" s="64">
        <v>0</v>
      </c>
      <c r="X321" s="64">
        <v>0</v>
      </c>
      <c r="Y321" s="64">
        <v>0</v>
      </c>
      <c r="Z321" s="64">
        <v>0</v>
      </c>
      <c r="AA321" s="64">
        <v>0</v>
      </c>
      <c r="AB321" s="64">
        <v>0</v>
      </c>
      <c r="AC321" s="64">
        <v>0</v>
      </c>
      <c r="AD321" s="64">
        <v>0</v>
      </c>
      <c r="AE321" s="64">
        <v>0</v>
      </c>
      <c r="AF321" s="64">
        <v>0</v>
      </c>
      <c r="AG321" s="64">
        <v>0</v>
      </c>
      <c r="AH321" s="64">
        <v>0</v>
      </c>
      <c r="AI321" s="64">
        <f>IF($H321=Table5[[#Headers],[Industrial Bio waste Boiler]],1,0)</f>
        <v>0</v>
      </c>
      <c r="AJ321" s="64">
        <f>IF($H321=Table5[[#Headers],[Industrial Bio waste CHP]],1,0)</f>
        <v>0</v>
      </c>
      <c r="AK321" s="64">
        <f>IF($H321=Table5[[#Headers],[Industrial Bio waste Furnace]],1,0)</f>
        <v>0</v>
      </c>
      <c r="AL321" s="64">
        <f>IF($H321=Table5[[#Headers],[Industrial Bio waste Cement/Lime Kiln]],1,0)</f>
        <v>0</v>
      </c>
      <c r="AM321" s="64">
        <f>IF($H321=Table5[[#Headers],[Industrial Bio waste Dryer]],1,0)</f>
        <v>0</v>
      </c>
      <c r="AN321" s="64">
        <f>IF($H321=Table5[[#Headers],[Industrial Bio waste Other Kiln]],1,0)</f>
        <v>0</v>
      </c>
      <c r="AO321" s="64">
        <f>IF($H321=Table5[[#Headers],[Industrial Bio waste Oven]],1,0)</f>
        <v>0</v>
      </c>
      <c r="AP321" s="64">
        <f>IF($H321=Table5[[#Headers],[Industrial Non-bio waste Boiler]],1,0)</f>
        <v>0</v>
      </c>
      <c r="AQ321" s="64">
        <f>IF($H321=Table5[[#Headers],[Industrial Non-bio waste CHP]],1,0)</f>
        <v>0</v>
      </c>
      <c r="AR321" s="64">
        <f>IF($H321=Table5[[#Headers],[Industrial Non-bio waste Furnace]],1,0)</f>
        <v>0</v>
      </c>
      <c r="AS321" s="64">
        <f>IF($H321=Table5[[#Headers],[Industrial Non-bio waste Cement/Lime Kiln]],1,0)</f>
        <v>0</v>
      </c>
      <c r="AT321" s="64">
        <f>IF($H321=Table5[[#Headers],[Industrial Non-bio waste Dryer]],1,0)</f>
        <v>0</v>
      </c>
      <c r="AU321" s="64">
        <f>IF($H321=Table5[[#Headers],[Industrial Non-bio waste Other Kiln]],1,0)</f>
        <v>0</v>
      </c>
      <c r="AV321" s="64">
        <f>IF($H321=Table5[[#Headers],[Industrial Non-bio waste Oven]],1,0)</f>
        <v>0</v>
      </c>
      <c r="AW321" s="64">
        <f>IF($H321=Table5[[#Headers],[Industrial Bio fuel Boiler]],1,0)</f>
        <v>0</v>
      </c>
      <c r="AX321" s="64">
        <f>IF($H321=Table5[[#Headers],[Industrial Bio fuel CHP]],1,0)</f>
        <v>0</v>
      </c>
      <c r="AY321" s="64">
        <f>IF($H321=Table5[[#Headers],[Industrial Bio fuel Furnace]],1,0)</f>
        <v>0</v>
      </c>
      <c r="AZ321" s="64">
        <f>IF($H321=Table5[[#Headers],[Industrial Bio fuel Cement/Lime Kiln]],1,0)</f>
        <v>0</v>
      </c>
      <c r="BA321" s="64">
        <f>IF($H321=Table5[[#Headers],[Industrial Bio fuel Dryer]],1,0)</f>
        <v>0</v>
      </c>
      <c r="BB321" s="64">
        <f>IF($H321=Table5[[#Headers],[Industrial Bio fuel Other Kiln]],1,0)</f>
        <v>0</v>
      </c>
      <c r="BC321" s="64">
        <f>IF($H321=Table5[[#Headers],[Industrial Bio fuel Oven]],1,0)</f>
        <v>0</v>
      </c>
      <c r="BD321" s="64">
        <f>IF($H321=Table5[[#Headers],[Industrial Solid Fuels Boiler]],1,0)</f>
        <v>0</v>
      </c>
      <c r="BE321" s="64">
        <f>IF($H321=Table5[[#Headers],[Industrial Solid Fuels CHP]],1,0)</f>
        <v>1</v>
      </c>
      <c r="BF321" s="64">
        <f>IF($H321=Table5[[#Headers],[Industrial Solid Fuels Furnace]],1,0)</f>
        <v>0</v>
      </c>
      <c r="BG321" s="64">
        <f>IF($H321=Table5[[#Headers],[Industrial Solid Fuels Cement/Lime Kiln]],1,0)</f>
        <v>0</v>
      </c>
      <c r="BH321" s="64">
        <f>IF($H321=Table5[[#Headers],[Industrial Solid Fuels Dryer]],1,0)</f>
        <v>0</v>
      </c>
      <c r="BI321" s="64">
        <f>IF($H321=Table5[[#Headers],[Industrial Solid Fuels Other Kiln]],1,0)</f>
        <v>0</v>
      </c>
      <c r="BJ321" s="64">
        <f>IF($H321=Table5[[#Headers],[Industrial Solid Fuels Oven]],1,0)</f>
        <v>0</v>
      </c>
      <c r="BK321" s="64">
        <f>IF($H321=Table5[[#Headers],[Industrial Oil Boiler]],1,0)</f>
        <v>0</v>
      </c>
      <c r="BL321" s="64">
        <f>IF($H321=Table5[[#Headers],[Industrial Oil CHP]],1,0)</f>
        <v>0</v>
      </c>
      <c r="BM321" s="64">
        <f>IF($H321=Table5[[#Headers],[Industrial Oil Furnace]],1,0)</f>
        <v>0</v>
      </c>
      <c r="BN321" s="64">
        <f>IF($H321=Table5[[#Headers],[Industrial Oil Cement/Lime Kiln]],1,0)</f>
        <v>0</v>
      </c>
      <c r="BO321" s="64">
        <f>IF($H321=Table5[[#Headers],[Industrial Oil Dryer]],1,0)</f>
        <v>0</v>
      </c>
      <c r="BP321" s="64">
        <f>IF($H321=Table5[[#Headers],[Industrial Oil Other Kiln]],1,0)</f>
        <v>0</v>
      </c>
      <c r="BQ321" s="64">
        <f>IF($H321=Table5[[#Headers],[Industrial Oil Oven]],1,0)</f>
        <v>0</v>
      </c>
      <c r="BR321" s="64">
        <f>IF($H321=Table5[[#Headers],[Industrial Gas Boiler]],1,0)</f>
        <v>0</v>
      </c>
      <c r="BS321" s="64">
        <f>IF($H321=Table5[[#Headers],[Industrial Gas CHP]],1,0)</f>
        <v>0</v>
      </c>
      <c r="BT321" s="64">
        <f>IF($H321=Table5[[#Headers],[Industrial Gas Furnace]],1,0)</f>
        <v>0</v>
      </c>
      <c r="BU321" s="64">
        <f>IF($H321=Table5[[#Headers],[Industrial Gas Cement/Lime Kiln]],1,0)</f>
        <v>0</v>
      </c>
      <c r="BV321" s="64">
        <f>IF($H321=Table5[[#Headers],[Industrial Gas Dryer]],1,0)</f>
        <v>0</v>
      </c>
      <c r="BW321" s="64">
        <f>IF($H321=Table5[[#Headers],[Industrial Gas Other Kiln]],1,0)</f>
        <v>0</v>
      </c>
      <c r="BX321" s="64">
        <f>IF($H321=Table5[[#Headers],[Industrial Gas Oven]],1,0)</f>
        <v>0</v>
      </c>
      <c r="BZ321" s="39"/>
    </row>
    <row r="322" spans="2:78" x14ac:dyDescent="0.25">
      <c r="B322">
        <v>598</v>
      </c>
      <c r="C322" t="s">
        <v>453</v>
      </c>
      <c r="D322" t="s">
        <v>588</v>
      </c>
      <c r="E322" t="s">
        <v>592</v>
      </c>
      <c r="H322" t="s">
        <v>559</v>
      </c>
      <c r="I322" t="s">
        <v>517</v>
      </c>
      <c r="J322" s="64">
        <v>0</v>
      </c>
      <c r="K322" s="64">
        <v>0</v>
      </c>
      <c r="L322" s="64">
        <v>0</v>
      </c>
      <c r="M322" s="64">
        <v>0</v>
      </c>
      <c r="N322" s="64">
        <v>0</v>
      </c>
      <c r="O322" s="64">
        <v>0</v>
      </c>
      <c r="P322" s="64">
        <v>0</v>
      </c>
      <c r="Q322" s="64">
        <v>0</v>
      </c>
      <c r="R322" s="64">
        <v>0</v>
      </c>
      <c r="S322" s="64">
        <v>0</v>
      </c>
      <c r="T322" s="64">
        <v>0</v>
      </c>
      <c r="U322" s="64">
        <v>0</v>
      </c>
      <c r="V322" s="64">
        <v>0</v>
      </c>
      <c r="W322" s="64">
        <v>1</v>
      </c>
      <c r="X322" s="64">
        <v>1</v>
      </c>
      <c r="Y322" s="64">
        <v>0</v>
      </c>
      <c r="Z322" s="64">
        <v>0</v>
      </c>
      <c r="AA322" s="64">
        <v>0</v>
      </c>
      <c r="AB322" s="64">
        <v>0</v>
      </c>
      <c r="AC322" s="64">
        <v>0</v>
      </c>
      <c r="AD322" s="64">
        <v>0</v>
      </c>
      <c r="AE322" s="64">
        <v>0</v>
      </c>
      <c r="AF322" s="64">
        <v>0</v>
      </c>
      <c r="AG322" s="64">
        <v>0</v>
      </c>
      <c r="AH322" s="64">
        <v>0</v>
      </c>
      <c r="AI322" s="64">
        <f>IF($H322=Table5[[#Headers],[Industrial Bio waste Boiler]],1,0)</f>
        <v>0</v>
      </c>
      <c r="AJ322" s="64">
        <f>IF($H322=Table5[[#Headers],[Industrial Bio waste CHP]],1,0)</f>
        <v>0</v>
      </c>
      <c r="AK322" s="64">
        <f>IF($H322=Table5[[#Headers],[Industrial Bio waste Furnace]],1,0)</f>
        <v>0</v>
      </c>
      <c r="AL322" s="64">
        <f>IF($H322=Table5[[#Headers],[Industrial Bio waste Cement/Lime Kiln]],1,0)</f>
        <v>0</v>
      </c>
      <c r="AM322" s="64">
        <f>IF($H322=Table5[[#Headers],[Industrial Bio waste Dryer]],1,0)</f>
        <v>0</v>
      </c>
      <c r="AN322" s="64">
        <f>IF($H322=Table5[[#Headers],[Industrial Bio waste Other Kiln]],1,0)</f>
        <v>0</v>
      </c>
      <c r="AO322" s="64">
        <f>IF($H322=Table5[[#Headers],[Industrial Bio waste Oven]],1,0)</f>
        <v>0</v>
      </c>
      <c r="AP322" s="64">
        <f>IF($H322=Table5[[#Headers],[Industrial Non-bio waste Boiler]],1,0)</f>
        <v>0</v>
      </c>
      <c r="AQ322" s="64">
        <f>IF($H322=Table5[[#Headers],[Industrial Non-bio waste CHP]],1,0)</f>
        <v>0</v>
      </c>
      <c r="AR322" s="64">
        <f>IF($H322=Table5[[#Headers],[Industrial Non-bio waste Furnace]],1,0)</f>
        <v>0</v>
      </c>
      <c r="AS322" s="64">
        <f>IF($H322=Table5[[#Headers],[Industrial Non-bio waste Cement/Lime Kiln]],1,0)</f>
        <v>0</v>
      </c>
      <c r="AT322" s="64">
        <f>IF($H322=Table5[[#Headers],[Industrial Non-bio waste Dryer]],1,0)</f>
        <v>0</v>
      </c>
      <c r="AU322" s="64">
        <f>IF($H322=Table5[[#Headers],[Industrial Non-bio waste Other Kiln]],1,0)</f>
        <v>0</v>
      </c>
      <c r="AV322" s="64">
        <f>IF($H322=Table5[[#Headers],[Industrial Non-bio waste Oven]],1,0)</f>
        <v>0</v>
      </c>
      <c r="AW322" s="64">
        <f>IF($H322=Table5[[#Headers],[Industrial Bio fuel Boiler]],1,0)</f>
        <v>0</v>
      </c>
      <c r="AX322" s="64">
        <f>IF($H322=Table5[[#Headers],[Industrial Bio fuel CHP]],1,0)</f>
        <v>0</v>
      </c>
      <c r="AY322" s="64">
        <f>IF($H322=Table5[[#Headers],[Industrial Bio fuel Furnace]],1,0)</f>
        <v>0</v>
      </c>
      <c r="AZ322" s="64">
        <f>IF($H322=Table5[[#Headers],[Industrial Bio fuel Cement/Lime Kiln]],1,0)</f>
        <v>0</v>
      </c>
      <c r="BA322" s="64">
        <f>IF($H322=Table5[[#Headers],[Industrial Bio fuel Dryer]],1,0)</f>
        <v>0</v>
      </c>
      <c r="BB322" s="64">
        <f>IF($H322=Table5[[#Headers],[Industrial Bio fuel Other Kiln]],1,0)</f>
        <v>0</v>
      </c>
      <c r="BC322" s="64">
        <f>IF($H322=Table5[[#Headers],[Industrial Bio fuel Oven]],1,0)</f>
        <v>0</v>
      </c>
      <c r="BD322" s="64">
        <f>IF($H322=Table5[[#Headers],[Industrial Solid Fuels Boiler]],1,0)</f>
        <v>0</v>
      </c>
      <c r="BE322" s="64">
        <f>IF($H322=Table5[[#Headers],[Industrial Solid Fuels CHP]],1,0)</f>
        <v>0</v>
      </c>
      <c r="BF322" s="64">
        <f>IF($H322=Table5[[#Headers],[Industrial Solid Fuels Furnace]],1,0)</f>
        <v>0</v>
      </c>
      <c r="BG322" s="64">
        <f>IF($H322=Table5[[#Headers],[Industrial Solid Fuels Cement/Lime Kiln]],1,0)</f>
        <v>0</v>
      </c>
      <c r="BH322" s="64">
        <f>IF($H322=Table5[[#Headers],[Industrial Solid Fuels Dryer]],1,0)</f>
        <v>0</v>
      </c>
      <c r="BI322" s="64">
        <f>IF($H322=Table5[[#Headers],[Industrial Solid Fuels Other Kiln]],1,0)</f>
        <v>0</v>
      </c>
      <c r="BJ322" s="64">
        <f>IF($H322=Table5[[#Headers],[Industrial Solid Fuels Oven]],1,0)</f>
        <v>1</v>
      </c>
      <c r="BK322" s="64">
        <f>IF($H322=Table5[[#Headers],[Industrial Oil Boiler]],1,0)</f>
        <v>0</v>
      </c>
      <c r="BL322" s="64">
        <f>IF($H322=Table5[[#Headers],[Industrial Oil CHP]],1,0)</f>
        <v>0</v>
      </c>
      <c r="BM322" s="64">
        <f>IF($H322=Table5[[#Headers],[Industrial Oil Furnace]],1,0)</f>
        <v>0</v>
      </c>
      <c r="BN322" s="64">
        <f>IF($H322=Table5[[#Headers],[Industrial Oil Cement/Lime Kiln]],1,0)</f>
        <v>0</v>
      </c>
      <c r="BO322" s="64">
        <f>IF($H322=Table5[[#Headers],[Industrial Oil Dryer]],1,0)</f>
        <v>0</v>
      </c>
      <c r="BP322" s="64">
        <f>IF($H322=Table5[[#Headers],[Industrial Oil Other Kiln]],1,0)</f>
        <v>0</v>
      </c>
      <c r="BQ322" s="64">
        <f>IF($H322=Table5[[#Headers],[Industrial Oil Oven]],1,0)</f>
        <v>0</v>
      </c>
      <c r="BR322" s="64">
        <f>IF($H322=Table5[[#Headers],[Industrial Gas Boiler]],1,0)</f>
        <v>0</v>
      </c>
      <c r="BS322" s="64">
        <f>IF($H322=Table5[[#Headers],[Industrial Gas CHP]],1,0)</f>
        <v>0</v>
      </c>
      <c r="BT322" s="64">
        <f>IF($H322=Table5[[#Headers],[Industrial Gas Furnace]],1,0)</f>
        <v>0</v>
      </c>
      <c r="BU322" s="64">
        <f>IF($H322=Table5[[#Headers],[Industrial Gas Cement/Lime Kiln]],1,0)</f>
        <v>0</v>
      </c>
      <c r="BV322" s="64">
        <f>IF($H322=Table5[[#Headers],[Industrial Gas Dryer]],1,0)</f>
        <v>0</v>
      </c>
      <c r="BW322" s="64">
        <f>IF($H322=Table5[[#Headers],[Industrial Gas Other Kiln]],1,0)</f>
        <v>0</v>
      </c>
      <c r="BX322" s="64">
        <f>IF($H322=Table5[[#Headers],[Industrial Gas Oven]],1,0)</f>
        <v>0</v>
      </c>
      <c r="BZ322" s="39"/>
    </row>
    <row r="323" spans="2:78" x14ac:dyDescent="0.25">
      <c r="B323">
        <v>599</v>
      </c>
      <c r="C323" t="s">
        <v>453</v>
      </c>
      <c r="D323" t="s">
        <v>588</v>
      </c>
      <c r="E323" t="s">
        <v>592</v>
      </c>
      <c r="H323" t="s">
        <v>555</v>
      </c>
      <c r="I323" t="s">
        <v>517</v>
      </c>
      <c r="J323" s="64">
        <v>0</v>
      </c>
      <c r="K323" s="64">
        <v>0</v>
      </c>
      <c r="L323" s="64">
        <v>0</v>
      </c>
      <c r="M323" s="64">
        <v>0</v>
      </c>
      <c r="N323" s="64">
        <v>0</v>
      </c>
      <c r="O323" s="64">
        <v>0</v>
      </c>
      <c r="P323" s="64">
        <v>0</v>
      </c>
      <c r="Q323" s="64">
        <v>0</v>
      </c>
      <c r="R323" s="64">
        <v>0</v>
      </c>
      <c r="S323" s="64">
        <v>0</v>
      </c>
      <c r="T323" s="64">
        <v>0</v>
      </c>
      <c r="U323" s="64">
        <v>0</v>
      </c>
      <c r="V323" s="64">
        <v>0</v>
      </c>
      <c r="W323" s="64">
        <v>0</v>
      </c>
      <c r="X323" s="64">
        <v>0</v>
      </c>
      <c r="Y323" s="64">
        <v>0</v>
      </c>
      <c r="Z323" s="64">
        <v>0</v>
      </c>
      <c r="AA323" s="64">
        <v>1</v>
      </c>
      <c r="AB323" s="64">
        <v>1</v>
      </c>
      <c r="AC323" s="64">
        <v>0</v>
      </c>
      <c r="AD323" s="64">
        <v>0</v>
      </c>
      <c r="AE323" s="64">
        <v>0</v>
      </c>
      <c r="AF323" s="64">
        <v>0</v>
      </c>
      <c r="AG323" s="64">
        <v>0</v>
      </c>
      <c r="AH323" s="64">
        <v>0</v>
      </c>
      <c r="AI323" s="64">
        <f>IF($H323=Table5[[#Headers],[Industrial Bio waste Boiler]],1,0)</f>
        <v>0</v>
      </c>
      <c r="AJ323" s="64">
        <f>IF($H323=Table5[[#Headers],[Industrial Bio waste CHP]],1,0)</f>
        <v>0</v>
      </c>
      <c r="AK323" s="64">
        <f>IF($H323=Table5[[#Headers],[Industrial Bio waste Furnace]],1,0)</f>
        <v>0</v>
      </c>
      <c r="AL323" s="64">
        <f>IF($H323=Table5[[#Headers],[Industrial Bio waste Cement/Lime Kiln]],1,0)</f>
        <v>0</v>
      </c>
      <c r="AM323" s="64">
        <f>IF($H323=Table5[[#Headers],[Industrial Bio waste Dryer]],1,0)</f>
        <v>0</v>
      </c>
      <c r="AN323" s="64">
        <f>IF($H323=Table5[[#Headers],[Industrial Bio waste Other Kiln]],1,0)</f>
        <v>0</v>
      </c>
      <c r="AO323" s="64">
        <f>IF($H323=Table5[[#Headers],[Industrial Bio waste Oven]],1,0)</f>
        <v>0</v>
      </c>
      <c r="AP323" s="64">
        <f>IF($H323=Table5[[#Headers],[Industrial Non-bio waste Boiler]],1,0)</f>
        <v>0</v>
      </c>
      <c r="AQ323" s="64">
        <f>IF($H323=Table5[[#Headers],[Industrial Non-bio waste CHP]],1,0)</f>
        <v>0</v>
      </c>
      <c r="AR323" s="64">
        <f>IF($H323=Table5[[#Headers],[Industrial Non-bio waste Furnace]],1,0)</f>
        <v>0</v>
      </c>
      <c r="AS323" s="64">
        <f>IF($H323=Table5[[#Headers],[Industrial Non-bio waste Cement/Lime Kiln]],1,0)</f>
        <v>0</v>
      </c>
      <c r="AT323" s="64">
        <f>IF($H323=Table5[[#Headers],[Industrial Non-bio waste Dryer]],1,0)</f>
        <v>0</v>
      </c>
      <c r="AU323" s="64">
        <f>IF($H323=Table5[[#Headers],[Industrial Non-bio waste Other Kiln]],1,0)</f>
        <v>0</v>
      </c>
      <c r="AV323" s="64">
        <f>IF($H323=Table5[[#Headers],[Industrial Non-bio waste Oven]],1,0)</f>
        <v>0</v>
      </c>
      <c r="AW323" s="64">
        <f>IF($H323=Table5[[#Headers],[Industrial Bio fuel Boiler]],1,0)</f>
        <v>0</v>
      </c>
      <c r="AX323" s="64">
        <f>IF($H323=Table5[[#Headers],[Industrial Bio fuel CHP]],1,0)</f>
        <v>0</v>
      </c>
      <c r="AY323" s="64">
        <f>IF($H323=Table5[[#Headers],[Industrial Bio fuel Furnace]],1,0)</f>
        <v>0</v>
      </c>
      <c r="AZ323" s="64">
        <f>IF($H323=Table5[[#Headers],[Industrial Bio fuel Cement/Lime Kiln]],1,0)</f>
        <v>0</v>
      </c>
      <c r="BA323" s="64">
        <f>IF($H323=Table5[[#Headers],[Industrial Bio fuel Dryer]],1,0)</f>
        <v>0</v>
      </c>
      <c r="BB323" s="64">
        <f>IF($H323=Table5[[#Headers],[Industrial Bio fuel Other Kiln]],1,0)</f>
        <v>0</v>
      </c>
      <c r="BC323" s="64">
        <f>IF($H323=Table5[[#Headers],[Industrial Bio fuel Oven]],1,0)</f>
        <v>0</v>
      </c>
      <c r="BD323" s="64">
        <f>IF($H323=Table5[[#Headers],[Industrial Solid Fuels Boiler]],1,0)</f>
        <v>0</v>
      </c>
      <c r="BE323" s="64">
        <f>IF($H323=Table5[[#Headers],[Industrial Solid Fuels CHP]],1,0)</f>
        <v>0</v>
      </c>
      <c r="BF323" s="64">
        <f>IF($H323=Table5[[#Headers],[Industrial Solid Fuels Furnace]],1,0)</f>
        <v>0</v>
      </c>
      <c r="BG323" s="64">
        <f>IF($H323=Table5[[#Headers],[Industrial Solid Fuels Cement/Lime Kiln]],1,0)</f>
        <v>0</v>
      </c>
      <c r="BH323" s="64">
        <f>IF($H323=Table5[[#Headers],[Industrial Solid Fuels Dryer]],1,0)</f>
        <v>1</v>
      </c>
      <c r="BI323" s="64">
        <f>IF($H323=Table5[[#Headers],[Industrial Solid Fuels Other Kiln]],1,0)</f>
        <v>0</v>
      </c>
      <c r="BJ323" s="64">
        <f>IF($H323=Table5[[#Headers],[Industrial Solid Fuels Oven]],1,0)</f>
        <v>0</v>
      </c>
      <c r="BK323" s="64">
        <f>IF($H323=Table5[[#Headers],[Industrial Oil Boiler]],1,0)</f>
        <v>0</v>
      </c>
      <c r="BL323" s="64">
        <f>IF($H323=Table5[[#Headers],[Industrial Oil CHP]],1,0)</f>
        <v>0</v>
      </c>
      <c r="BM323" s="64">
        <f>IF($H323=Table5[[#Headers],[Industrial Oil Furnace]],1,0)</f>
        <v>0</v>
      </c>
      <c r="BN323" s="64">
        <f>IF($H323=Table5[[#Headers],[Industrial Oil Cement/Lime Kiln]],1,0)</f>
        <v>0</v>
      </c>
      <c r="BO323" s="64">
        <f>IF($H323=Table5[[#Headers],[Industrial Oil Dryer]],1,0)</f>
        <v>0</v>
      </c>
      <c r="BP323" s="64">
        <f>IF($H323=Table5[[#Headers],[Industrial Oil Other Kiln]],1,0)</f>
        <v>0</v>
      </c>
      <c r="BQ323" s="64">
        <f>IF($H323=Table5[[#Headers],[Industrial Oil Oven]],1,0)</f>
        <v>0</v>
      </c>
      <c r="BR323" s="64">
        <f>IF($H323=Table5[[#Headers],[Industrial Gas Boiler]],1,0)</f>
        <v>0</v>
      </c>
      <c r="BS323" s="64">
        <f>IF($H323=Table5[[#Headers],[Industrial Gas CHP]],1,0)</f>
        <v>0</v>
      </c>
      <c r="BT323" s="64">
        <f>IF($H323=Table5[[#Headers],[Industrial Gas Furnace]],1,0)</f>
        <v>0</v>
      </c>
      <c r="BU323" s="64">
        <f>IF($H323=Table5[[#Headers],[Industrial Gas Cement/Lime Kiln]],1,0)</f>
        <v>0</v>
      </c>
      <c r="BV323" s="64">
        <f>IF($H323=Table5[[#Headers],[Industrial Gas Dryer]],1,0)</f>
        <v>0</v>
      </c>
      <c r="BW323" s="64">
        <f>IF($H323=Table5[[#Headers],[Industrial Gas Other Kiln]],1,0)</f>
        <v>0</v>
      </c>
      <c r="BX323" s="64">
        <f>IF($H323=Table5[[#Headers],[Industrial Gas Oven]],1,0)</f>
        <v>0</v>
      </c>
      <c r="BZ323" s="39"/>
    </row>
    <row r="324" spans="2:78" x14ac:dyDescent="0.25">
      <c r="B324">
        <v>600</v>
      </c>
      <c r="C324" t="s">
        <v>453</v>
      </c>
      <c r="D324" t="s">
        <v>589</v>
      </c>
      <c r="E324" t="s">
        <v>592</v>
      </c>
      <c r="H324" t="s">
        <v>552</v>
      </c>
      <c r="I324" t="s">
        <v>517</v>
      </c>
      <c r="J324" s="64">
        <v>0</v>
      </c>
      <c r="K324" s="64">
        <v>1</v>
      </c>
      <c r="L324" s="64">
        <v>1</v>
      </c>
      <c r="M324" s="64">
        <v>0</v>
      </c>
      <c r="N324" s="64">
        <v>0</v>
      </c>
      <c r="O324" s="64">
        <v>0</v>
      </c>
      <c r="P324" s="64">
        <v>0</v>
      </c>
      <c r="Q324" s="64">
        <v>0</v>
      </c>
      <c r="R324" s="64">
        <v>0</v>
      </c>
      <c r="S324" s="64">
        <v>0</v>
      </c>
      <c r="T324" s="64">
        <v>0</v>
      </c>
      <c r="U324" s="64">
        <v>0</v>
      </c>
      <c r="V324" s="64">
        <v>0</v>
      </c>
      <c r="W324" s="64">
        <v>0</v>
      </c>
      <c r="X324" s="64">
        <v>0</v>
      </c>
      <c r="Y324" s="64">
        <v>0</v>
      </c>
      <c r="Z324" s="64">
        <v>0</v>
      </c>
      <c r="AA324" s="64">
        <v>0</v>
      </c>
      <c r="AB324" s="64">
        <v>0</v>
      </c>
      <c r="AC324" s="64">
        <v>0</v>
      </c>
      <c r="AD324" s="64">
        <v>0</v>
      </c>
      <c r="AE324" s="64">
        <v>0</v>
      </c>
      <c r="AF324" s="64">
        <v>0</v>
      </c>
      <c r="AG324" s="64">
        <v>0</v>
      </c>
      <c r="AH324" s="64">
        <v>0</v>
      </c>
      <c r="AI324" s="64">
        <f>IF($H324=Table5[[#Headers],[Industrial Bio waste Boiler]],1,0)</f>
        <v>0</v>
      </c>
      <c r="AJ324" s="64">
        <f>IF($H324=Table5[[#Headers],[Industrial Bio waste CHP]],1,0)</f>
        <v>0</v>
      </c>
      <c r="AK324" s="64">
        <f>IF($H324=Table5[[#Headers],[Industrial Bio waste Furnace]],1,0)</f>
        <v>0</v>
      </c>
      <c r="AL324" s="64">
        <f>IF($H324=Table5[[#Headers],[Industrial Bio waste Cement/Lime Kiln]],1,0)</f>
        <v>0</v>
      </c>
      <c r="AM324" s="64">
        <f>IF($H324=Table5[[#Headers],[Industrial Bio waste Dryer]],1,0)</f>
        <v>0</v>
      </c>
      <c r="AN324" s="64">
        <f>IF($H324=Table5[[#Headers],[Industrial Bio waste Other Kiln]],1,0)</f>
        <v>0</v>
      </c>
      <c r="AO324" s="64">
        <f>IF($H324=Table5[[#Headers],[Industrial Bio waste Oven]],1,0)</f>
        <v>0</v>
      </c>
      <c r="AP324" s="64">
        <f>IF($H324=Table5[[#Headers],[Industrial Non-bio waste Boiler]],1,0)</f>
        <v>0</v>
      </c>
      <c r="AQ324" s="64">
        <f>IF($H324=Table5[[#Headers],[Industrial Non-bio waste CHP]],1,0)</f>
        <v>0</v>
      </c>
      <c r="AR324" s="64">
        <f>IF($H324=Table5[[#Headers],[Industrial Non-bio waste Furnace]],1,0)</f>
        <v>0</v>
      </c>
      <c r="AS324" s="64">
        <f>IF($H324=Table5[[#Headers],[Industrial Non-bio waste Cement/Lime Kiln]],1,0)</f>
        <v>0</v>
      </c>
      <c r="AT324" s="64">
        <f>IF($H324=Table5[[#Headers],[Industrial Non-bio waste Dryer]],1,0)</f>
        <v>0</v>
      </c>
      <c r="AU324" s="64">
        <f>IF($H324=Table5[[#Headers],[Industrial Non-bio waste Other Kiln]],1,0)</f>
        <v>0</v>
      </c>
      <c r="AV324" s="64">
        <f>IF($H324=Table5[[#Headers],[Industrial Non-bio waste Oven]],1,0)</f>
        <v>0</v>
      </c>
      <c r="AW324" s="64">
        <f>IF($H324=Table5[[#Headers],[Industrial Bio fuel Boiler]],1,0)</f>
        <v>0</v>
      </c>
      <c r="AX324" s="64">
        <f>IF($H324=Table5[[#Headers],[Industrial Bio fuel CHP]],1,0)</f>
        <v>0</v>
      </c>
      <c r="AY324" s="64">
        <f>IF($H324=Table5[[#Headers],[Industrial Bio fuel Furnace]],1,0)</f>
        <v>0</v>
      </c>
      <c r="AZ324" s="64">
        <f>IF($H324=Table5[[#Headers],[Industrial Bio fuel Cement/Lime Kiln]],1,0)</f>
        <v>0</v>
      </c>
      <c r="BA324" s="64">
        <f>IF($H324=Table5[[#Headers],[Industrial Bio fuel Dryer]],1,0)</f>
        <v>0</v>
      </c>
      <c r="BB324" s="64">
        <f>IF($H324=Table5[[#Headers],[Industrial Bio fuel Other Kiln]],1,0)</f>
        <v>0</v>
      </c>
      <c r="BC324" s="64">
        <f>IF($H324=Table5[[#Headers],[Industrial Bio fuel Oven]],1,0)</f>
        <v>0</v>
      </c>
      <c r="BD324" s="64">
        <f>IF($H324=Table5[[#Headers],[Industrial Solid Fuels Boiler]],1,0)</f>
        <v>0</v>
      </c>
      <c r="BE324" s="64">
        <f>IF($H324=Table5[[#Headers],[Industrial Solid Fuels CHP]],1,0)</f>
        <v>0</v>
      </c>
      <c r="BF324" s="64">
        <f>IF($H324=Table5[[#Headers],[Industrial Solid Fuels Furnace]],1,0)</f>
        <v>0</v>
      </c>
      <c r="BG324" s="64">
        <f>IF($H324=Table5[[#Headers],[Industrial Solid Fuels Cement/Lime Kiln]],1,0)</f>
        <v>1</v>
      </c>
      <c r="BH324" s="64">
        <f>IF($H324=Table5[[#Headers],[Industrial Solid Fuels Dryer]],1,0)</f>
        <v>0</v>
      </c>
      <c r="BI324" s="64">
        <f>IF($H324=Table5[[#Headers],[Industrial Solid Fuels Other Kiln]],1,0)</f>
        <v>0</v>
      </c>
      <c r="BJ324" s="64">
        <f>IF($H324=Table5[[#Headers],[Industrial Solid Fuels Oven]],1,0)</f>
        <v>0</v>
      </c>
      <c r="BK324" s="64">
        <f>IF($H324=Table5[[#Headers],[Industrial Oil Boiler]],1,0)</f>
        <v>0</v>
      </c>
      <c r="BL324" s="64">
        <f>IF($H324=Table5[[#Headers],[Industrial Oil CHP]],1,0)</f>
        <v>0</v>
      </c>
      <c r="BM324" s="64">
        <f>IF($H324=Table5[[#Headers],[Industrial Oil Furnace]],1,0)</f>
        <v>0</v>
      </c>
      <c r="BN324" s="64">
        <f>IF($H324=Table5[[#Headers],[Industrial Oil Cement/Lime Kiln]],1,0)</f>
        <v>0</v>
      </c>
      <c r="BO324" s="64">
        <f>IF($H324=Table5[[#Headers],[Industrial Oil Dryer]],1,0)</f>
        <v>0</v>
      </c>
      <c r="BP324" s="64">
        <f>IF($H324=Table5[[#Headers],[Industrial Oil Other Kiln]],1,0)</f>
        <v>0</v>
      </c>
      <c r="BQ324" s="64">
        <f>IF($H324=Table5[[#Headers],[Industrial Oil Oven]],1,0)</f>
        <v>0</v>
      </c>
      <c r="BR324" s="64">
        <f>IF($H324=Table5[[#Headers],[Industrial Gas Boiler]],1,0)</f>
        <v>0</v>
      </c>
      <c r="BS324" s="64">
        <f>IF($H324=Table5[[#Headers],[Industrial Gas CHP]],1,0)</f>
        <v>0</v>
      </c>
      <c r="BT324" s="64">
        <f>IF($H324=Table5[[#Headers],[Industrial Gas Furnace]],1,0)</f>
        <v>0</v>
      </c>
      <c r="BU324" s="64">
        <f>IF($H324=Table5[[#Headers],[Industrial Gas Cement/Lime Kiln]],1,0)</f>
        <v>0</v>
      </c>
      <c r="BV324" s="64">
        <f>IF($H324=Table5[[#Headers],[Industrial Gas Dryer]],1,0)</f>
        <v>0</v>
      </c>
      <c r="BW324" s="64">
        <f>IF($H324=Table5[[#Headers],[Industrial Gas Other Kiln]],1,0)</f>
        <v>0</v>
      </c>
      <c r="BX324" s="64">
        <f>IF($H324=Table5[[#Headers],[Industrial Gas Oven]],1,0)</f>
        <v>0</v>
      </c>
      <c r="BZ324" s="39"/>
    </row>
    <row r="325" spans="2:78" x14ac:dyDescent="0.25">
      <c r="B325">
        <v>601</v>
      </c>
      <c r="C325" t="s">
        <v>453</v>
      </c>
      <c r="D325" t="s">
        <v>589</v>
      </c>
      <c r="E325" t="s">
        <v>592</v>
      </c>
      <c r="H325" t="s">
        <v>558</v>
      </c>
      <c r="I325" t="s">
        <v>517</v>
      </c>
      <c r="J325" s="64">
        <v>0</v>
      </c>
      <c r="K325" s="64">
        <v>0</v>
      </c>
      <c r="L325" s="64">
        <v>0</v>
      </c>
      <c r="M325" s="64">
        <v>1</v>
      </c>
      <c r="N325" s="64">
        <v>1</v>
      </c>
      <c r="O325" s="64">
        <v>0</v>
      </c>
      <c r="P325" s="64">
        <v>0</v>
      </c>
      <c r="Q325" s="64">
        <v>0</v>
      </c>
      <c r="R325" s="64">
        <v>0</v>
      </c>
      <c r="S325" s="64">
        <v>0</v>
      </c>
      <c r="T325" s="64">
        <v>0</v>
      </c>
      <c r="U325" s="64">
        <v>0</v>
      </c>
      <c r="V325" s="64">
        <v>0</v>
      </c>
      <c r="W325" s="64">
        <v>0</v>
      </c>
      <c r="X325" s="64">
        <v>0</v>
      </c>
      <c r="Y325" s="64">
        <v>0</v>
      </c>
      <c r="Z325" s="64">
        <v>0</v>
      </c>
      <c r="AA325" s="64">
        <v>0</v>
      </c>
      <c r="AB325" s="64">
        <v>0</v>
      </c>
      <c r="AC325" s="64">
        <v>0</v>
      </c>
      <c r="AD325" s="64">
        <v>0</v>
      </c>
      <c r="AE325" s="64">
        <v>0</v>
      </c>
      <c r="AF325" s="64">
        <v>0</v>
      </c>
      <c r="AG325" s="64">
        <v>0</v>
      </c>
      <c r="AH325" s="64">
        <v>0</v>
      </c>
      <c r="AI325" s="64">
        <f>IF($H325=Table5[[#Headers],[Industrial Bio waste Boiler]],1,0)</f>
        <v>0</v>
      </c>
      <c r="AJ325" s="64">
        <f>IF($H325=Table5[[#Headers],[Industrial Bio waste CHP]],1,0)</f>
        <v>0</v>
      </c>
      <c r="AK325" s="64">
        <f>IF($H325=Table5[[#Headers],[Industrial Bio waste Furnace]],1,0)</f>
        <v>0</v>
      </c>
      <c r="AL325" s="64">
        <f>IF($H325=Table5[[#Headers],[Industrial Bio waste Cement/Lime Kiln]],1,0)</f>
        <v>0</v>
      </c>
      <c r="AM325" s="64">
        <f>IF($H325=Table5[[#Headers],[Industrial Bio waste Dryer]],1,0)</f>
        <v>0</v>
      </c>
      <c r="AN325" s="64">
        <f>IF($H325=Table5[[#Headers],[Industrial Bio waste Other Kiln]],1,0)</f>
        <v>0</v>
      </c>
      <c r="AO325" s="64">
        <f>IF($H325=Table5[[#Headers],[Industrial Bio waste Oven]],1,0)</f>
        <v>0</v>
      </c>
      <c r="AP325" s="64">
        <f>IF($H325=Table5[[#Headers],[Industrial Non-bio waste Boiler]],1,0)</f>
        <v>0</v>
      </c>
      <c r="AQ325" s="64">
        <f>IF($H325=Table5[[#Headers],[Industrial Non-bio waste CHP]],1,0)</f>
        <v>0</v>
      </c>
      <c r="AR325" s="64">
        <f>IF($H325=Table5[[#Headers],[Industrial Non-bio waste Furnace]],1,0)</f>
        <v>0</v>
      </c>
      <c r="AS325" s="64">
        <f>IF($H325=Table5[[#Headers],[Industrial Non-bio waste Cement/Lime Kiln]],1,0)</f>
        <v>0</v>
      </c>
      <c r="AT325" s="64">
        <f>IF($H325=Table5[[#Headers],[Industrial Non-bio waste Dryer]],1,0)</f>
        <v>0</v>
      </c>
      <c r="AU325" s="64">
        <f>IF($H325=Table5[[#Headers],[Industrial Non-bio waste Other Kiln]],1,0)</f>
        <v>0</v>
      </c>
      <c r="AV325" s="64">
        <f>IF($H325=Table5[[#Headers],[Industrial Non-bio waste Oven]],1,0)</f>
        <v>0</v>
      </c>
      <c r="AW325" s="64">
        <f>IF($H325=Table5[[#Headers],[Industrial Bio fuel Boiler]],1,0)</f>
        <v>0</v>
      </c>
      <c r="AX325" s="64">
        <f>IF($H325=Table5[[#Headers],[Industrial Bio fuel CHP]],1,0)</f>
        <v>0</v>
      </c>
      <c r="AY325" s="64">
        <f>IF($H325=Table5[[#Headers],[Industrial Bio fuel Furnace]],1,0)</f>
        <v>0</v>
      </c>
      <c r="AZ325" s="64">
        <f>IF($H325=Table5[[#Headers],[Industrial Bio fuel Cement/Lime Kiln]],1,0)</f>
        <v>0</v>
      </c>
      <c r="BA325" s="64">
        <f>IF($H325=Table5[[#Headers],[Industrial Bio fuel Dryer]],1,0)</f>
        <v>0</v>
      </c>
      <c r="BB325" s="64">
        <f>IF($H325=Table5[[#Headers],[Industrial Bio fuel Other Kiln]],1,0)</f>
        <v>0</v>
      </c>
      <c r="BC325" s="64">
        <f>IF($H325=Table5[[#Headers],[Industrial Bio fuel Oven]],1,0)</f>
        <v>0</v>
      </c>
      <c r="BD325" s="64">
        <f>IF($H325=Table5[[#Headers],[Industrial Solid Fuels Boiler]],1,0)</f>
        <v>0</v>
      </c>
      <c r="BE325" s="64">
        <f>IF($H325=Table5[[#Headers],[Industrial Solid Fuels CHP]],1,0)</f>
        <v>0</v>
      </c>
      <c r="BF325" s="64">
        <f>IF($H325=Table5[[#Headers],[Industrial Solid Fuels Furnace]],1,0)</f>
        <v>0</v>
      </c>
      <c r="BG325" s="64">
        <f>IF($H325=Table5[[#Headers],[Industrial Solid Fuels Cement/Lime Kiln]],1,0)</f>
        <v>0</v>
      </c>
      <c r="BH325" s="64">
        <f>IF($H325=Table5[[#Headers],[Industrial Solid Fuels Dryer]],1,0)</f>
        <v>0</v>
      </c>
      <c r="BI325" s="64">
        <f>IF($H325=Table5[[#Headers],[Industrial Solid Fuels Other Kiln]],1,0)</f>
        <v>1</v>
      </c>
      <c r="BJ325" s="64">
        <f>IF($H325=Table5[[#Headers],[Industrial Solid Fuels Oven]],1,0)</f>
        <v>0</v>
      </c>
      <c r="BK325" s="64">
        <f>IF($H325=Table5[[#Headers],[Industrial Oil Boiler]],1,0)</f>
        <v>0</v>
      </c>
      <c r="BL325" s="64">
        <f>IF($H325=Table5[[#Headers],[Industrial Oil CHP]],1,0)</f>
        <v>0</v>
      </c>
      <c r="BM325" s="64">
        <f>IF($H325=Table5[[#Headers],[Industrial Oil Furnace]],1,0)</f>
        <v>0</v>
      </c>
      <c r="BN325" s="64">
        <f>IF($H325=Table5[[#Headers],[Industrial Oil Cement/Lime Kiln]],1,0)</f>
        <v>0</v>
      </c>
      <c r="BO325" s="64">
        <f>IF($H325=Table5[[#Headers],[Industrial Oil Dryer]],1,0)</f>
        <v>0</v>
      </c>
      <c r="BP325" s="64">
        <f>IF($H325=Table5[[#Headers],[Industrial Oil Other Kiln]],1,0)</f>
        <v>0</v>
      </c>
      <c r="BQ325" s="64">
        <f>IF($H325=Table5[[#Headers],[Industrial Oil Oven]],1,0)</f>
        <v>0</v>
      </c>
      <c r="BR325" s="64">
        <f>IF($H325=Table5[[#Headers],[Industrial Gas Boiler]],1,0)</f>
        <v>0</v>
      </c>
      <c r="BS325" s="64">
        <f>IF($H325=Table5[[#Headers],[Industrial Gas CHP]],1,0)</f>
        <v>0</v>
      </c>
      <c r="BT325" s="64">
        <f>IF($H325=Table5[[#Headers],[Industrial Gas Furnace]],1,0)</f>
        <v>0</v>
      </c>
      <c r="BU325" s="64">
        <f>IF($H325=Table5[[#Headers],[Industrial Gas Cement/Lime Kiln]],1,0)</f>
        <v>0</v>
      </c>
      <c r="BV325" s="64">
        <f>IF($H325=Table5[[#Headers],[Industrial Gas Dryer]],1,0)</f>
        <v>0</v>
      </c>
      <c r="BW325" s="64">
        <f>IF($H325=Table5[[#Headers],[Industrial Gas Other Kiln]],1,0)</f>
        <v>0</v>
      </c>
      <c r="BX325" s="64">
        <f>IF($H325=Table5[[#Headers],[Industrial Gas Oven]],1,0)</f>
        <v>0</v>
      </c>
      <c r="BZ325" s="39"/>
    </row>
    <row r="326" spans="2:78" x14ac:dyDescent="0.25">
      <c r="B326">
        <v>602</v>
      </c>
      <c r="C326" t="s">
        <v>453</v>
      </c>
      <c r="D326" t="s">
        <v>589</v>
      </c>
      <c r="E326" t="s">
        <v>592</v>
      </c>
      <c r="H326" t="s">
        <v>557</v>
      </c>
      <c r="I326" t="s">
        <v>517</v>
      </c>
      <c r="J326" s="64">
        <v>0</v>
      </c>
      <c r="K326" s="64">
        <v>0</v>
      </c>
      <c r="L326" s="64">
        <v>0</v>
      </c>
      <c r="M326" s="64">
        <v>0</v>
      </c>
      <c r="N326" s="64">
        <v>0</v>
      </c>
      <c r="O326" s="64">
        <v>0</v>
      </c>
      <c r="P326" s="64">
        <v>0</v>
      </c>
      <c r="Q326" s="64">
        <v>0</v>
      </c>
      <c r="R326" s="64">
        <v>0</v>
      </c>
      <c r="S326" s="64">
        <v>0</v>
      </c>
      <c r="T326" s="64">
        <v>0</v>
      </c>
      <c r="U326" s="64">
        <v>0</v>
      </c>
      <c r="V326" s="64">
        <v>0</v>
      </c>
      <c r="W326" s="64">
        <v>0</v>
      </c>
      <c r="X326" s="64">
        <v>0</v>
      </c>
      <c r="Y326" s="64">
        <v>1</v>
      </c>
      <c r="Z326" s="64">
        <v>0</v>
      </c>
      <c r="AA326" s="64">
        <v>0</v>
      </c>
      <c r="AB326" s="64">
        <v>0</v>
      </c>
      <c r="AC326" s="64">
        <v>0</v>
      </c>
      <c r="AD326" s="64">
        <v>0</v>
      </c>
      <c r="AE326" s="64">
        <v>0</v>
      </c>
      <c r="AF326" s="64">
        <v>0</v>
      </c>
      <c r="AG326" s="64">
        <v>0</v>
      </c>
      <c r="AH326" s="64">
        <v>0</v>
      </c>
      <c r="AI326" s="64">
        <f>IF($H326=Table5[[#Headers],[Industrial Bio waste Boiler]],1,0)</f>
        <v>0</v>
      </c>
      <c r="AJ326" s="64">
        <f>IF($H326=Table5[[#Headers],[Industrial Bio waste CHP]],1,0)</f>
        <v>0</v>
      </c>
      <c r="AK326" s="64">
        <f>IF($H326=Table5[[#Headers],[Industrial Bio waste Furnace]],1,0)</f>
        <v>0</v>
      </c>
      <c r="AL326" s="64">
        <f>IF($H326=Table5[[#Headers],[Industrial Bio waste Cement/Lime Kiln]],1,0)</f>
        <v>0</v>
      </c>
      <c r="AM326" s="64">
        <f>IF($H326=Table5[[#Headers],[Industrial Bio waste Dryer]],1,0)</f>
        <v>0</v>
      </c>
      <c r="AN326" s="64">
        <f>IF($H326=Table5[[#Headers],[Industrial Bio waste Other Kiln]],1,0)</f>
        <v>0</v>
      </c>
      <c r="AO326" s="64">
        <f>IF($H326=Table5[[#Headers],[Industrial Bio waste Oven]],1,0)</f>
        <v>0</v>
      </c>
      <c r="AP326" s="64">
        <f>IF($H326=Table5[[#Headers],[Industrial Non-bio waste Boiler]],1,0)</f>
        <v>0</v>
      </c>
      <c r="AQ326" s="64">
        <f>IF($H326=Table5[[#Headers],[Industrial Non-bio waste CHP]],1,0)</f>
        <v>0</v>
      </c>
      <c r="AR326" s="64">
        <f>IF($H326=Table5[[#Headers],[Industrial Non-bio waste Furnace]],1,0)</f>
        <v>0</v>
      </c>
      <c r="AS326" s="64">
        <f>IF($H326=Table5[[#Headers],[Industrial Non-bio waste Cement/Lime Kiln]],1,0)</f>
        <v>0</v>
      </c>
      <c r="AT326" s="64">
        <f>IF($H326=Table5[[#Headers],[Industrial Non-bio waste Dryer]],1,0)</f>
        <v>0</v>
      </c>
      <c r="AU326" s="64">
        <f>IF($H326=Table5[[#Headers],[Industrial Non-bio waste Other Kiln]],1,0)</f>
        <v>0</v>
      </c>
      <c r="AV326" s="64">
        <f>IF($H326=Table5[[#Headers],[Industrial Non-bio waste Oven]],1,0)</f>
        <v>0</v>
      </c>
      <c r="AW326" s="64">
        <f>IF($H326=Table5[[#Headers],[Industrial Bio fuel Boiler]],1,0)</f>
        <v>0</v>
      </c>
      <c r="AX326" s="64">
        <f>IF($H326=Table5[[#Headers],[Industrial Bio fuel CHP]],1,0)</f>
        <v>0</v>
      </c>
      <c r="AY326" s="64">
        <f>IF($H326=Table5[[#Headers],[Industrial Bio fuel Furnace]],1,0)</f>
        <v>0</v>
      </c>
      <c r="AZ326" s="64">
        <f>IF($H326=Table5[[#Headers],[Industrial Bio fuel Cement/Lime Kiln]],1,0)</f>
        <v>0</v>
      </c>
      <c r="BA326" s="64">
        <f>IF($H326=Table5[[#Headers],[Industrial Bio fuel Dryer]],1,0)</f>
        <v>0</v>
      </c>
      <c r="BB326" s="64">
        <f>IF($H326=Table5[[#Headers],[Industrial Bio fuel Other Kiln]],1,0)</f>
        <v>0</v>
      </c>
      <c r="BC326" s="64">
        <f>IF($H326=Table5[[#Headers],[Industrial Bio fuel Oven]],1,0)</f>
        <v>0</v>
      </c>
      <c r="BD326" s="64">
        <f>IF($H326=Table5[[#Headers],[Industrial Solid Fuels Boiler]],1,0)</f>
        <v>0</v>
      </c>
      <c r="BE326" s="64">
        <f>IF($H326=Table5[[#Headers],[Industrial Solid Fuels CHP]],1,0)</f>
        <v>0</v>
      </c>
      <c r="BF326" s="64">
        <f>IF($H326=Table5[[#Headers],[Industrial Solid Fuels Furnace]],1,0)</f>
        <v>1</v>
      </c>
      <c r="BG326" s="64">
        <f>IF($H326=Table5[[#Headers],[Industrial Solid Fuels Cement/Lime Kiln]],1,0)</f>
        <v>0</v>
      </c>
      <c r="BH326" s="64">
        <f>IF($H326=Table5[[#Headers],[Industrial Solid Fuels Dryer]],1,0)</f>
        <v>0</v>
      </c>
      <c r="BI326" s="64">
        <f>IF($H326=Table5[[#Headers],[Industrial Solid Fuels Other Kiln]],1,0)</f>
        <v>0</v>
      </c>
      <c r="BJ326" s="64">
        <f>IF($H326=Table5[[#Headers],[Industrial Solid Fuels Oven]],1,0)</f>
        <v>0</v>
      </c>
      <c r="BK326" s="64">
        <f>IF($H326=Table5[[#Headers],[Industrial Oil Boiler]],1,0)</f>
        <v>0</v>
      </c>
      <c r="BL326" s="64">
        <f>IF($H326=Table5[[#Headers],[Industrial Oil CHP]],1,0)</f>
        <v>0</v>
      </c>
      <c r="BM326" s="64">
        <f>IF($H326=Table5[[#Headers],[Industrial Oil Furnace]],1,0)</f>
        <v>0</v>
      </c>
      <c r="BN326" s="64">
        <f>IF($H326=Table5[[#Headers],[Industrial Oil Cement/Lime Kiln]],1,0)</f>
        <v>0</v>
      </c>
      <c r="BO326" s="64">
        <f>IF($H326=Table5[[#Headers],[Industrial Oil Dryer]],1,0)</f>
        <v>0</v>
      </c>
      <c r="BP326" s="64">
        <f>IF($H326=Table5[[#Headers],[Industrial Oil Other Kiln]],1,0)</f>
        <v>0</v>
      </c>
      <c r="BQ326" s="64">
        <f>IF($H326=Table5[[#Headers],[Industrial Oil Oven]],1,0)</f>
        <v>0</v>
      </c>
      <c r="BR326" s="64">
        <f>IF($H326=Table5[[#Headers],[Industrial Gas Boiler]],1,0)</f>
        <v>0</v>
      </c>
      <c r="BS326" s="64">
        <f>IF($H326=Table5[[#Headers],[Industrial Gas CHP]],1,0)</f>
        <v>0</v>
      </c>
      <c r="BT326" s="64">
        <f>IF($H326=Table5[[#Headers],[Industrial Gas Furnace]],1,0)</f>
        <v>0</v>
      </c>
      <c r="BU326" s="64">
        <f>IF($H326=Table5[[#Headers],[Industrial Gas Cement/Lime Kiln]],1,0)</f>
        <v>0</v>
      </c>
      <c r="BV326" s="64">
        <f>IF($H326=Table5[[#Headers],[Industrial Gas Dryer]],1,0)</f>
        <v>0</v>
      </c>
      <c r="BW326" s="64">
        <f>IF($H326=Table5[[#Headers],[Industrial Gas Other Kiln]],1,0)</f>
        <v>0</v>
      </c>
      <c r="BX326" s="64">
        <f>IF($H326=Table5[[#Headers],[Industrial Gas Oven]],1,0)</f>
        <v>0</v>
      </c>
      <c r="BZ326" s="39"/>
    </row>
    <row r="327" spans="2:78" x14ac:dyDescent="0.25">
      <c r="B327">
        <v>603</v>
      </c>
      <c r="C327" t="s">
        <v>453</v>
      </c>
      <c r="D327" t="s">
        <v>589</v>
      </c>
      <c r="E327" t="s">
        <v>592</v>
      </c>
      <c r="H327" t="s">
        <v>555</v>
      </c>
      <c r="I327" t="s">
        <v>517</v>
      </c>
      <c r="J327" s="64">
        <v>0</v>
      </c>
      <c r="K327" s="64">
        <v>0</v>
      </c>
      <c r="L327" s="64">
        <v>0</v>
      </c>
      <c r="M327" s="64">
        <v>0</v>
      </c>
      <c r="N327" s="64">
        <v>0</v>
      </c>
      <c r="O327" s="64">
        <v>0</v>
      </c>
      <c r="P327" s="64">
        <v>0</v>
      </c>
      <c r="Q327" s="64">
        <v>0</v>
      </c>
      <c r="R327" s="64">
        <v>0</v>
      </c>
      <c r="S327" s="64">
        <v>0</v>
      </c>
      <c r="T327" s="64">
        <v>0</v>
      </c>
      <c r="U327" s="64">
        <v>0</v>
      </c>
      <c r="V327" s="64">
        <v>0</v>
      </c>
      <c r="W327" s="64">
        <v>0</v>
      </c>
      <c r="X327" s="64">
        <v>0</v>
      </c>
      <c r="Y327" s="64">
        <v>0</v>
      </c>
      <c r="Z327" s="64">
        <v>0</v>
      </c>
      <c r="AA327" s="64">
        <v>1</v>
      </c>
      <c r="AB327" s="64">
        <v>1</v>
      </c>
      <c r="AC327" s="64">
        <v>0</v>
      </c>
      <c r="AD327" s="64">
        <v>0</v>
      </c>
      <c r="AE327" s="64">
        <v>0</v>
      </c>
      <c r="AF327" s="64">
        <v>0</v>
      </c>
      <c r="AG327" s="64">
        <v>0</v>
      </c>
      <c r="AH327" s="64">
        <v>0</v>
      </c>
      <c r="AI327" s="64">
        <f>IF($H327=Table5[[#Headers],[Industrial Bio waste Boiler]],1,0)</f>
        <v>0</v>
      </c>
      <c r="AJ327" s="64">
        <f>IF($H327=Table5[[#Headers],[Industrial Bio waste CHP]],1,0)</f>
        <v>0</v>
      </c>
      <c r="AK327" s="64">
        <f>IF($H327=Table5[[#Headers],[Industrial Bio waste Furnace]],1,0)</f>
        <v>0</v>
      </c>
      <c r="AL327" s="64">
        <f>IF($H327=Table5[[#Headers],[Industrial Bio waste Cement/Lime Kiln]],1,0)</f>
        <v>0</v>
      </c>
      <c r="AM327" s="64">
        <f>IF($H327=Table5[[#Headers],[Industrial Bio waste Dryer]],1,0)</f>
        <v>0</v>
      </c>
      <c r="AN327" s="64">
        <f>IF($H327=Table5[[#Headers],[Industrial Bio waste Other Kiln]],1,0)</f>
        <v>0</v>
      </c>
      <c r="AO327" s="64">
        <f>IF($H327=Table5[[#Headers],[Industrial Bio waste Oven]],1,0)</f>
        <v>0</v>
      </c>
      <c r="AP327" s="64">
        <f>IF($H327=Table5[[#Headers],[Industrial Non-bio waste Boiler]],1,0)</f>
        <v>0</v>
      </c>
      <c r="AQ327" s="64">
        <f>IF($H327=Table5[[#Headers],[Industrial Non-bio waste CHP]],1,0)</f>
        <v>0</v>
      </c>
      <c r="AR327" s="64">
        <f>IF($H327=Table5[[#Headers],[Industrial Non-bio waste Furnace]],1,0)</f>
        <v>0</v>
      </c>
      <c r="AS327" s="64">
        <f>IF($H327=Table5[[#Headers],[Industrial Non-bio waste Cement/Lime Kiln]],1,0)</f>
        <v>0</v>
      </c>
      <c r="AT327" s="64">
        <f>IF($H327=Table5[[#Headers],[Industrial Non-bio waste Dryer]],1,0)</f>
        <v>0</v>
      </c>
      <c r="AU327" s="64">
        <f>IF($H327=Table5[[#Headers],[Industrial Non-bio waste Other Kiln]],1,0)</f>
        <v>0</v>
      </c>
      <c r="AV327" s="64">
        <f>IF($H327=Table5[[#Headers],[Industrial Non-bio waste Oven]],1,0)</f>
        <v>0</v>
      </c>
      <c r="AW327" s="64">
        <f>IF($H327=Table5[[#Headers],[Industrial Bio fuel Boiler]],1,0)</f>
        <v>0</v>
      </c>
      <c r="AX327" s="64">
        <f>IF($H327=Table5[[#Headers],[Industrial Bio fuel CHP]],1,0)</f>
        <v>0</v>
      </c>
      <c r="AY327" s="64">
        <f>IF($H327=Table5[[#Headers],[Industrial Bio fuel Furnace]],1,0)</f>
        <v>0</v>
      </c>
      <c r="AZ327" s="64">
        <f>IF($H327=Table5[[#Headers],[Industrial Bio fuel Cement/Lime Kiln]],1,0)</f>
        <v>0</v>
      </c>
      <c r="BA327" s="64">
        <f>IF($H327=Table5[[#Headers],[Industrial Bio fuel Dryer]],1,0)</f>
        <v>0</v>
      </c>
      <c r="BB327" s="64">
        <f>IF($H327=Table5[[#Headers],[Industrial Bio fuel Other Kiln]],1,0)</f>
        <v>0</v>
      </c>
      <c r="BC327" s="64">
        <f>IF($H327=Table5[[#Headers],[Industrial Bio fuel Oven]],1,0)</f>
        <v>0</v>
      </c>
      <c r="BD327" s="64">
        <f>IF($H327=Table5[[#Headers],[Industrial Solid Fuels Boiler]],1,0)</f>
        <v>0</v>
      </c>
      <c r="BE327" s="64">
        <f>IF($H327=Table5[[#Headers],[Industrial Solid Fuels CHP]],1,0)</f>
        <v>0</v>
      </c>
      <c r="BF327" s="64">
        <f>IF($H327=Table5[[#Headers],[Industrial Solid Fuels Furnace]],1,0)</f>
        <v>0</v>
      </c>
      <c r="BG327" s="64">
        <f>IF($H327=Table5[[#Headers],[Industrial Solid Fuels Cement/Lime Kiln]],1,0)</f>
        <v>0</v>
      </c>
      <c r="BH327" s="64">
        <f>IF($H327=Table5[[#Headers],[Industrial Solid Fuels Dryer]],1,0)</f>
        <v>1</v>
      </c>
      <c r="BI327" s="64">
        <f>IF($H327=Table5[[#Headers],[Industrial Solid Fuels Other Kiln]],1,0)</f>
        <v>0</v>
      </c>
      <c r="BJ327" s="64">
        <f>IF($H327=Table5[[#Headers],[Industrial Solid Fuels Oven]],1,0)</f>
        <v>0</v>
      </c>
      <c r="BK327" s="64">
        <f>IF($H327=Table5[[#Headers],[Industrial Oil Boiler]],1,0)</f>
        <v>0</v>
      </c>
      <c r="BL327" s="64">
        <f>IF($H327=Table5[[#Headers],[Industrial Oil CHP]],1,0)</f>
        <v>0</v>
      </c>
      <c r="BM327" s="64">
        <f>IF($H327=Table5[[#Headers],[Industrial Oil Furnace]],1,0)</f>
        <v>0</v>
      </c>
      <c r="BN327" s="64">
        <f>IF($H327=Table5[[#Headers],[Industrial Oil Cement/Lime Kiln]],1,0)</f>
        <v>0</v>
      </c>
      <c r="BO327" s="64">
        <f>IF($H327=Table5[[#Headers],[Industrial Oil Dryer]],1,0)</f>
        <v>0</v>
      </c>
      <c r="BP327" s="64">
        <f>IF($H327=Table5[[#Headers],[Industrial Oil Other Kiln]],1,0)</f>
        <v>0</v>
      </c>
      <c r="BQ327" s="64">
        <f>IF($H327=Table5[[#Headers],[Industrial Oil Oven]],1,0)</f>
        <v>0</v>
      </c>
      <c r="BR327" s="64">
        <f>IF($H327=Table5[[#Headers],[Industrial Gas Boiler]],1,0)</f>
        <v>0</v>
      </c>
      <c r="BS327" s="64">
        <f>IF($H327=Table5[[#Headers],[Industrial Gas CHP]],1,0)</f>
        <v>0</v>
      </c>
      <c r="BT327" s="64">
        <f>IF($H327=Table5[[#Headers],[Industrial Gas Furnace]],1,0)</f>
        <v>0</v>
      </c>
      <c r="BU327" s="64">
        <f>IF($H327=Table5[[#Headers],[Industrial Gas Cement/Lime Kiln]],1,0)</f>
        <v>0</v>
      </c>
      <c r="BV327" s="64">
        <f>IF($H327=Table5[[#Headers],[Industrial Gas Dryer]],1,0)</f>
        <v>0</v>
      </c>
      <c r="BW327" s="64">
        <f>IF($H327=Table5[[#Headers],[Industrial Gas Other Kiln]],1,0)</f>
        <v>0</v>
      </c>
      <c r="BX327" s="64">
        <f>IF($H327=Table5[[#Headers],[Industrial Gas Oven]],1,0)</f>
        <v>0</v>
      </c>
      <c r="BZ327" s="39"/>
    </row>
    <row r="328" spans="2:78" x14ac:dyDescent="0.25">
      <c r="B328">
        <v>604</v>
      </c>
      <c r="C328" t="s">
        <v>453</v>
      </c>
      <c r="D328" t="s">
        <v>590</v>
      </c>
      <c r="E328" t="s">
        <v>592</v>
      </c>
      <c r="H328" t="s">
        <v>558</v>
      </c>
      <c r="I328" t="s">
        <v>517</v>
      </c>
      <c r="J328" s="64">
        <v>0</v>
      </c>
      <c r="K328" s="64">
        <v>0</v>
      </c>
      <c r="L328" s="64">
        <v>0</v>
      </c>
      <c r="M328" s="64">
        <v>1</v>
      </c>
      <c r="N328" s="64">
        <v>1</v>
      </c>
      <c r="O328" s="64">
        <v>0</v>
      </c>
      <c r="P328" s="64">
        <v>0</v>
      </c>
      <c r="Q328" s="64">
        <v>0</v>
      </c>
      <c r="R328" s="64">
        <v>0</v>
      </c>
      <c r="S328" s="64">
        <v>0</v>
      </c>
      <c r="T328" s="64">
        <v>0</v>
      </c>
      <c r="U328" s="64">
        <v>0</v>
      </c>
      <c r="V328" s="64">
        <v>0</v>
      </c>
      <c r="W328" s="64">
        <v>0</v>
      </c>
      <c r="X328" s="64">
        <v>0</v>
      </c>
      <c r="Y328" s="64">
        <v>0</v>
      </c>
      <c r="Z328" s="64">
        <v>0</v>
      </c>
      <c r="AA328" s="64">
        <v>0</v>
      </c>
      <c r="AB328" s="64">
        <v>0</v>
      </c>
      <c r="AC328" s="64">
        <v>0</v>
      </c>
      <c r="AD328" s="64">
        <v>0</v>
      </c>
      <c r="AE328" s="64">
        <v>0</v>
      </c>
      <c r="AF328" s="64">
        <v>0</v>
      </c>
      <c r="AG328" s="64">
        <v>0</v>
      </c>
      <c r="AH328" s="64">
        <v>0</v>
      </c>
      <c r="AI328" s="64">
        <f>IF($H328=Table5[[#Headers],[Industrial Bio waste Boiler]],1,0)</f>
        <v>0</v>
      </c>
      <c r="AJ328" s="64">
        <f>IF($H328=Table5[[#Headers],[Industrial Bio waste CHP]],1,0)</f>
        <v>0</v>
      </c>
      <c r="AK328" s="64">
        <f>IF($H328=Table5[[#Headers],[Industrial Bio waste Furnace]],1,0)</f>
        <v>0</v>
      </c>
      <c r="AL328" s="64">
        <f>IF($H328=Table5[[#Headers],[Industrial Bio waste Cement/Lime Kiln]],1,0)</f>
        <v>0</v>
      </c>
      <c r="AM328" s="64">
        <f>IF($H328=Table5[[#Headers],[Industrial Bio waste Dryer]],1,0)</f>
        <v>0</v>
      </c>
      <c r="AN328" s="64">
        <f>IF($H328=Table5[[#Headers],[Industrial Bio waste Other Kiln]],1,0)</f>
        <v>0</v>
      </c>
      <c r="AO328" s="64">
        <f>IF($H328=Table5[[#Headers],[Industrial Bio waste Oven]],1,0)</f>
        <v>0</v>
      </c>
      <c r="AP328" s="64">
        <f>IF($H328=Table5[[#Headers],[Industrial Non-bio waste Boiler]],1,0)</f>
        <v>0</v>
      </c>
      <c r="AQ328" s="64">
        <f>IF($H328=Table5[[#Headers],[Industrial Non-bio waste CHP]],1,0)</f>
        <v>0</v>
      </c>
      <c r="AR328" s="64">
        <f>IF($H328=Table5[[#Headers],[Industrial Non-bio waste Furnace]],1,0)</f>
        <v>0</v>
      </c>
      <c r="AS328" s="64">
        <f>IF($H328=Table5[[#Headers],[Industrial Non-bio waste Cement/Lime Kiln]],1,0)</f>
        <v>0</v>
      </c>
      <c r="AT328" s="64">
        <f>IF($H328=Table5[[#Headers],[Industrial Non-bio waste Dryer]],1,0)</f>
        <v>0</v>
      </c>
      <c r="AU328" s="64">
        <f>IF($H328=Table5[[#Headers],[Industrial Non-bio waste Other Kiln]],1,0)</f>
        <v>0</v>
      </c>
      <c r="AV328" s="64">
        <f>IF($H328=Table5[[#Headers],[Industrial Non-bio waste Oven]],1,0)</f>
        <v>0</v>
      </c>
      <c r="AW328" s="64">
        <f>IF($H328=Table5[[#Headers],[Industrial Bio fuel Boiler]],1,0)</f>
        <v>0</v>
      </c>
      <c r="AX328" s="64">
        <f>IF($H328=Table5[[#Headers],[Industrial Bio fuel CHP]],1,0)</f>
        <v>0</v>
      </c>
      <c r="AY328" s="64">
        <f>IF($H328=Table5[[#Headers],[Industrial Bio fuel Furnace]],1,0)</f>
        <v>0</v>
      </c>
      <c r="AZ328" s="64">
        <f>IF($H328=Table5[[#Headers],[Industrial Bio fuel Cement/Lime Kiln]],1,0)</f>
        <v>0</v>
      </c>
      <c r="BA328" s="64">
        <f>IF($H328=Table5[[#Headers],[Industrial Bio fuel Dryer]],1,0)</f>
        <v>0</v>
      </c>
      <c r="BB328" s="64">
        <f>IF($H328=Table5[[#Headers],[Industrial Bio fuel Other Kiln]],1,0)</f>
        <v>0</v>
      </c>
      <c r="BC328" s="64">
        <f>IF($H328=Table5[[#Headers],[Industrial Bio fuel Oven]],1,0)</f>
        <v>0</v>
      </c>
      <c r="BD328" s="64">
        <f>IF($H328=Table5[[#Headers],[Industrial Solid Fuels Boiler]],1,0)</f>
        <v>0</v>
      </c>
      <c r="BE328" s="64">
        <f>IF($H328=Table5[[#Headers],[Industrial Solid Fuels CHP]],1,0)</f>
        <v>0</v>
      </c>
      <c r="BF328" s="64">
        <f>IF($H328=Table5[[#Headers],[Industrial Solid Fuels Furnace]],1,0)</f>
        <v>0</v>
      </c>
      <c r="BG328" s="64">
        <f>IF($H328=Table5[[#Headers],[Industrial Solid Fuels Cement/Lime Kiln]],1,0)</f>
        <v>0</v>
      </c>
      <c r="BH328" s="64">
        <f>IF($H328=Table5[[#Headers],[Industrial Solid Fuels Dryer]],1,0)</f>
        <v>0</v>
      </c>
      <c r="BI328" s="64">
        <f>IF($H328=Table5[[#Headers],[Industrial Solid Fuels Other Kiln]],1,0)</f>
        <v>1</v>
      </c>
      <c r="BJ328" s="64">
        <f>IF($H328=Table5[[#Headers],[Industrial Solid Fuels Oven]],1,0)</f>
        <v>0</v>
      </c>
      <c r="BK328" s="64">
        <f>IF($H328=Table5[[#Headers],[Industrial Oil Boiler]],1,0)</f>
        <v>0</v>
      </c>
      <c r="BL328" s="64">
        <f>IF($H328=Table5[[#Headers],[Industrial Oil CHP]],1,0)</f>
        <v>0</v>
      </c>
      <c r="BM328" s="64">
        <f>IF($H328=Table5[[#Headers],[Industrial Oil Furnace]],1,0)</f>
        <v>0</v>
      </c>
      <c r="BN328" s="64">
        <f>IF($H328=Table5[[#Headers],[Industrial Oil Cement/Lime Kiln]],1,0)</f>
        <v>0</v>
      </c>
      <c r="BO328" s="64">
        <f>IF($H328=Table5[[#Headers],[Industrial Oil Dryer]],1,0)</f>
        <v>0</v>
      </c>
      <c r="BP328" s="64">
        <f>IF($H328=Table5[[#Headers],[Industrial Oil Other Kiln]],1,0)</f>
        <v>0</v>
      </c>
      <c r="BQ328" s="64">
        <f>IF($H328=Table5[[#Headers],[Industrial Oil Oven]],1,0)</f>
        <v>0</v>
      </c>
      <c r="BR328" s="64">
        <f>IF($H328=Table5[[#Headers],[Industrial Gas Boiler]],1,0)</f>
        <v>0</v>
      </c>
      <c r="BS328" s="64">
        <f>IF($H328=Table5[[#Headers],[Industrial Gas CHP]],1,0)</f>
        <v>0</v>
      </c>
      <c r="BT328" s="64">
        <f>IF($H328=Table5[[#Headers],[Industrial Gas Furnace]],1,0)</f>
        <v>0</v>
      </c>
      <c r="BU328" s="64">
        <f>IF($H328=Table5[[#Headers],[Industrial Gas Cement/Lime Kiln]],1,0)</f>
        <v>0</v>
      </c>
      <c r="BV328" s="64">
        <f>IF($H328=Table5[[#Headers],[Industrial Gas Dryer]],1,0)</f>
        <v>0</v>
      </c>
      <c r="BW328" s="64">
        <f>IF($H328=Table5[[#Headers],[Industrial Gas Other Kiln]],1,0)</f>
        <v>0</v>
      </c>
      <c r="BX328" s="64">
        <f>IF($H328=Table5[[#Headers],[Industrial Gas Oven]],1,0)</f>
        <v>0</v>
      </c>
      <c r="BZ328" s="39"/>
    </row>
    <row r="329" spans="2:78" x14ac:dyDescent="0.25">
      <c r="B329">
        <v>605</v>
      </c>
      <c r="C329" t="s">
        <v>453</v>
      </c>
      <c r="D329" t="s">
        <v>590</v>
      </c>
      <c r="E329" t="s">
        <v>592</v>
      </c>
      <c r="H329" t="s">
        <v>550</v>
      </c>
      <c r="I329" t="s">
        <v>517</v>
      </c>
      <c r="J329" s="64">
        <v>0</v>
      </c>
      <c r="K329" s="64">
        <v>0</v>
      </c>
      <c r="L329" s="64">
        <v>0</v>
      </c>
      <c r="M329" s="64">
        <v>0</v>
      </c>
      <c r="N329" s="64">
        <v>0</v>
      </c>
      <c r="O329" s="64">
        <v>1</v>
      </c>
      <c r="P329" s="64">
        <v>1</v>
      </c>
      <c r="Q329" s="64">
        <v>1</v>
      </c>
      <c r="R329" s="64">
        <v>0.4</v>
      </c>
      <c r="S329" s="64">
        <v>0.125</v>
      </c>
      <c r="T329" s="64">
        <v>0</v>
      </c>
      <c r="U329" s="64">
        <v>0</v>
      </c>
      <c r="V329" s="64">
        <v>0</v>
      </c>
      <c r="W329" s="64">
        <v>0</v>
      </c>
      <c r="X329" s="64">
        <v>0</v>
      </c>
      <c r="Y329" s="64">
        <v>0</v>
      </c>
      <c r="Z329" s="64">
        <v>0</v>
      </c>
      <c r="AA329" s="64">
        <v>0</v>
      </c>
      <c r="AB329" s="64">
        <v>0</v>
      </c>
      <c r="AC329" s="64">
        <v>0</v>
      </c>
      <c r="AD329" s="64">
        <v>0</v>
      </c>
      <c r="AE329" s="64">
        <v>0</v>
      </c>
      <c r="AF329" s="64">
        <v>0</v>
      </c>
      <c r="AG329" s="64">
        <v>0</v>
      </c>
      <c r="AH329" s="64">
        <v>0</v>
      </c>
      <c r="AI329" s="64">
        <f>IF($H329=Table5[[#Headers],[Industrial Bio waste Boiler]],1,0)</f>
        <v>0</v>
      </c>
      <c r="AJ329" s="64">
        <f>IF($H329=Table5[[#Headers],[Industrial Bio waste CHP]],1,0)</f>
        <v>0</v>
      </c>
      <c r="AK329" s="64">
        <f>IF($H329=Table5[[#Headers],[Industrial Bio waste Furnace]],1,0)</f>
        <v>0</v>
      </c>
      <c r="AL329" s="64">
        <f>IF($H329=Table5[[#Headers],[Industrial Bio waste Cement/Lime Kiln]],1,0)</f>
        <v>0</v>
      </c>
      <c r="AM329" s="64">
        <f>IF($H329=Table5[[#Headers],[Industrial Bio waste Dryer]],1,0)</f>
        <v>0</v>
      </c>
      <c r="AN329" s="64">
        <f>IF($H329=Table5[[#Headers],[Industrial Bio waste Other Kiln]],1,0)</f>
        <v>0</v>
      </c>
      <c r="AO329" s="64">
        <f>IF($H329=Table5[[#Headers],[Industrial Bio waste Oven]],1,0)</f>
        <v>0</v>
      </c>
      <c r="AP329" s="64">
        <f>IF($H329=Table5[[#Headers],[Industrial Non-bio waste Boiler]],1,0)</f>
        <v>0</v>
      </c>
      <c r="AQ329" s="64">
        <f>IF($H329=Table5[[#Headers],[Industrial Non-bio waste CHP]],1,0)</f>
        <v>0</v>
      </c>
      <c r="AR329" s="64">
        <f>IF($H329=Table5[[#Headers],[Industrial Non-bio waste Furnace]],1,0)</f>
        <v>0</v>
      </c>
      <c r="AS329" s="64">
        <f>IF($H329=Table5[[#Headers],[Industrial Non-bio waste Cement/Lime Kiln]],1,0)</f>
        <v>0</v>
      </c>
      <c r="AT329" s="64">
        <f>IF($H329=Table5[[#Headers],[Industrial Non-bio waste Dryer]],1,0)</f>
        <v>0</v>
      </c>
      <c r="AU329" s="64">
        <f>IF($H329=Table5[[#Headers],[Industrial Non-bio waste Other Kiln]],1,0)</f>
        <v>0</v>
      </c>
      <c r="AV329" s="64">
        <f>IF($H329=Table5[[#Headers],[Industrial Non-bio waste Oven]],1,0)</f>
        <v>0</v>
      </c>
      <c r="AW329" s="64">
        <f>IF($H329=Table5[[#Headers],[Industrial Bio fuel Boiler]],1,0)</f>
        <v>0</v>
      </c>
      <c r="AX329" s="64">
        <f>IF($H329=Table5[[#Headers],[Industrial Bio fuel CHP]],1,0)</f>
        <v>0</v>
      </c>
      <c r="AY329" s="64">
        <f>IF($H329=Table5[[#Headers],[Industrial Bio fuel Furnace]],1,0)</f>
        <v>0</v>
      </c>
      <c r="AZ329" s="64">
        <f>IF($H329=Table5[[#Headers],[Industrial Bio fuel Cement/Lime Kiln]],1,0)</f>
        <v>0</v>
      </c>
      <c r="BA329" s="64">
        <f>IF($H329=Table5[[#Headers],[Industrial Bio fuel Dryer]],1,0)</f>
        <v>0</v>
      </c>
      <c r="BB329" s="64">
        <f>IF($H329=Table5[[#Headers],[Industrial Bio fuel Other Kiln]],1,0)</f>
        <v>0</v>
      </c>
      <c r="BC329" s="64">
        <f>IF($H329=Table5[[#Headers],[Industrial Bio fuel Oven]],1,0)</f>
        <v>0</v>
      </c>
      <c r="BD329" s="64">
        <f>IF($H329=Table5[[#Headers],[Industrial Solid Fuels Boiler]],1,0)</f>
        <v>1</v>
      </c>
      <c r="BE329" s="64">
        <f>IF($H329=Table5[[#Headers],[Industrial Solid Fuels CHP]],1,0)</f>
        <v>0</v>
      </c>
      <c r="BF329" s="64">
        <f>IF($H329=Table5[[#Headers],[Industrial Solid Fuels Furnace]],1,0)</f>
        <v>0</v>
      </c>
      <c r="BG329" s="64">
        <f>IF($H329=Table5[[#Headers],[Industrial Solid Fuels Cement/Lime Kiln]],1,0)</f>
        <v>0</v>
      </c>
      <c r="BH329" s="64">
        <f>IF($H329=Table5[[#Headers],[Industrial Solid Fuels Dryer]],1,0)</f>
        <v>0</v>
      </c>
      <c r="BI329" s="64">
        <f>IF($H329=Table5[[#Headers],[Industrial Solid Fuels Other Kiln]],1,0)</f>
        <v>0</v>
      </c>
      <c r="BJ329" s="64">
        <f>IF($H329=Table5[[#Headers],[Industrial Solid Fuels Oven]],1,0)</f>
        <v>0</v>
      </c>
      <c r="BK329" s="64">
        <f>IF($H329=Table5[[#Headers],[Industrial Oil Boiler]],1,0)</f>
        <v>0</v>
      </c>
      <c r="BL329" s="64">
        <f>IF($H329=Table5[[#Headers],[Industrial Oil CHP]],1,0)</f>
        <v>0</v>
      </c>
      <c r="BM329" s="64">
        <f>IF($H329=Table5[[#Headers],[Industrial Oil Furnace]],1,0)</f>
        <v>0</v>
      </c>
      <c r="BN329" s="64">
        <f>IF($H329=Table5[[#Headers],[Industrial Oil Cement/Lime Kiln]],1,0)</f>
        <v>0</v>
      </c>
      <c r="BO329" s="64">
        <f>IF($H329=Table5[[#Headers],[Industrial Oil Dryer]],1,0)</f>
        <v>0</v>
      </c>
      <c r="BP329" s="64">
        <f>IF($H329=Table5[[#Headers],[Industrial Oil Other Kiln]],1,0)</f>
        <v>0</v>
      </c>
      <c r="BQ329" s="64">
        <f>IF($H329=Table5[[#Headers],[Industrial Oil Oven]],1,0)</f>
        <v>0</v>
      </c>
      <c r="BR329" s="64">
        <f>IF($H329=Table5[[#Headers],[Industrial Gas Boiler]],1,0)</f>
        <v>0</v>
      </c>
      <c r="BS329" s="64">
        <f>IF($H329=Table5[[#Headers],[Industrial Gas CHP]],1,0)</f>
        <v>0</v>
      </c>
      <c r="BT329" s="64">
        <f>IF($H329=Table5[[#Headers],[Industrial Gas Furnace]],1,0)</f>
        <v>0</v>
      </c>
      <c r="BU329" s="64">
        <f>IF($H329=Table5[[#Headers],[Industrial Gas Cement/Lime Kiln]],1,0)</f>
        <v>0</v>
      </c>
      <c r="BV329" s="64">
        <f>IF($H329=Table5[[#Headers],[Industrial Gas Dryer]],1,0)</f>
        <v>0</v>
      </c>
      <c r="BW329" s="64">
        <f>IF($H329=Table5[[#Headers],[Industrial Gas Other Kiln]],1,0)</f>
        <v>0</v>
      </c>
      <c r="BX329" s="64">
        <f>IF($H329=Table5[[#Headers],[Industrial Gas Oven]],1,0)</f>
        <v>0</v>
      </c>
      <c r="BZ329" s="39"/>
    </row>
    <row r="330" spans="2:78" x14ac:dyDescent="0.25">
      <c r="B330">
        <v>606</v>
      </c>
      <c r="C330" t="s">
        <v>453</v>
      </c>
      <c r="D330" t="s">
        <v>590</v>
      </c>
      <c r="E330" t="s">
        <v>592</v>
      </c>
      <c r="H330" t="s">
        <v>553</v>
      </c>
      <c r="I330" t="s">
        <v>517</v>
      </c>
      <c r="J330" s="64">
        <v>0</v>
      </c>
      <c r="K330" s="64">
        <v>0</v>
      </c>
      <c r="L330" s="64">
        <v>0</v>
      </c>
      <c r="M330" s="64">
        <v>0</v>
      </c>
      <c r="N330" s="64">
        <v>0</v>
      </c>
      <c r="O330" s="64">
        <v>0</v>
      </c>
      <c r="P330" s="64">
        <v>0</v>
      </c>
      <c r="Q330" s="64">
        <v>0</v>
      </c>
      <c r="R330" s="64">
        <v>0</v>
      </c>
      <c r="S330" s="64">
        <v>0</v>
      </c>
      <c r="T330" s="64">
        <v>1</v>
      </c>
      <c r="U330" s="64">
        <v>1</v>
      </c>
      <c r="V330" s="64">
        <v>1</v>
      </c>
      <c r="W330" s="64">
        <v>0</v>
      </c>
      <c r="X330" s="64">
        <v>0</v>
      </c>
      <c r="Y330" s="64">
        <v>0</v>
      </c>
      <c r="Z330" s="64">
        <v>0</v>
      </c>
      <c r="AA330" s="64">
        <v>0</v>
      </c>
      <c r="AB330" s="64">
        <v>0</v>
      </c>
      <c r="AC330" s="64">
        <v>0</v>
      </c>
      <c r="AD330" s="64">
        <v>0</v>
      </c>
      <c r="AE330" s="64">
        <v>0</v>
      </c>
      <c r="AF330" s="64">
        <v>0</v>
      </c>
      <c r="AG330" s="64">
        <v>0</v>
      </c>
      <c r="AH330" s="64">
        <v>0</v>
      </c>
      <c r="AI330" s="64">
        <f>IF($H330=Table5[[#Headers],[Industrial Bio waste Boiler]],1,0)</f>
        <v>0</v>
      </c>
      <c r="AJ330" s="64">
        <f>IF($H330=Table5[[#Headers],[Industrial Bio waste CHP]],1,0)</f>
        <v>0</v>
      </c>
      <c r="AK330" s="64">
        <f>IF($H330=Table5[[#Headers],[Industrial Bio waste Furnace]],1,0)</f>
        <v>0</v>
      </c>
      <c r="AL330" s="64">
        <f>IF($H330=Table5[[#Headers],[Industrial Bio waste Cement/Lime Kiln]],1,0)</f>
        <v>0</v>
      </c>
      <c r="AM330" s="64">
        <f>IF($H330=Table5[[#Headers],[Industrial Bio waste Dryer]],1,0)</f>
        <v>0</v>
      </c>
      <c r="AN330" s="64">
        <f>IF($H330=Table5[[#Headers],[Industrial Bio waste Other Kiln]],1,0)</f>
        <v>0</v>
      </c>
      <c r="AO330" s="64">
        <f>IF($H330=Table5[[#Headers],[Industrial Bio waste Oven]],1,0)</f>
        <v>0</v>
      </c>
      <c r="AP330" s="64">
        <f>IF($H330=Table5[[#Headers],[Industrial Non-bio waste Boiler]],1,0)</f>
        <v>0</v>
      </c>
      <c r="AQ330" s="64">
        <f>IF($H330=Table5[[#Headers],[Industrial Non-bio waste CHP]],1,0)</f>
        <v>0</v>
      </c>
      <c r="AR330" s="64">
        <f>IF($H330=Table5[[#Headers],[Industrial Non-bio waste Furnace]],1,0)</f>
        <v>0</v>
      </c>
      <c r="AS330" s="64">
        <f>IF($H330=Table5[[#Headers],[Industrial Non-bio waste Cement/Lime Kiln]],1,0)</f>
        <v>0</v>
      </c>
      <c r="AT330" s="64">
        <f>IF($H330=Table5[[#Headers],[Industrial Non-bio waste Dryer]],1,0)</f>
        <v>0</v>
      </c>
      <c r="AU330" s="64">
        <f>IF($H330=Table5[[#Headers],[Industrial Non-bio waste Other Kiln]],1,0)</f>
        <v>0</v>
      </c>
      <c r="AV330" s="64">
        <f>IF($H330=Table5[[#Headers],[Industrial Non-bio waste Oven]],1,0)</f>
        <v>0</v>
      </c>
      <c r="AW330" s="64">
        <f>IF($H330=Table5[[#Headers],[Industrial Bio fuel Boiler]],1,0)</f>
        <v>0</v>
      </c>
      <c r="AX330" s="64">
        <f>IF($H330=Table5[[#Headers],[Industrial Bio fuel CHP]],1,0)</f>
        <v>0</v>
      </c>
      <c r="AY330" s="64">
        <f>IF($H330=Table5[[#Headers],[Industrial Bio fuel Furnace]],1,0)</f>
        <v>0</v>
      </c>
      <c r="AZ330" s="64">
        <f>IF($H330=Table5[[#Headers],[Industrial Bio fuel Cement/Lime Kiln]],1,0)</f>
        <v>0</v>
      </c>
      <c r="BA330" s="64">
        <f>IF($H330=Table5[[#Headers],[Industrial Bio fuel Dryer]],1,0)</f>
        <v>0</v>
      </c>
      <c r="BB330" s="64">
        <f>IF($H330=Table5[[#Headers],[Industrial Bio fuel Other Kiln]],1,0)</f>
        <v>0</v>
      </c>
      <c r="BC330" s="64">
        <f>IF($H330=Table5[[#Headers],[Industrial Bio fuel Oven]],1,0)</f>
        <v>0</v>
      </c>
      <c r="BD330" s="64">
        <f>IF($H330=Table5[[#Headers],[Industrial Solid Fuels Boiler]],1,0)</f>
        <v>0</v>
      </c>
      <c r="BE330" s="64">
        <f>IF($H330=Table5[[#Headers],[Industrial Solid Fuels CHP]],1,0)</f>
        <v>1</v>
      </c>
      <c r="BF330" s="64">
        <f>IF($H330=Table5[[#Headers],[Industrial Solid Fuels Furnace]],1,0)</f>
        <v>0</v>
      </c>
      <c r="BG330" s="64">
        <f>IF($H330=Table5[[#Headers],[Industrial Solid Fuels Cement/Lime Kiln]],1,0)</f>
        <v>0</v>
      </c>
      <c r="BH330" s="64">
        <f>IF($H330=Table5[[#Headers],[Industrial Solid Fuels Dryer]],1,0)</f>
        <v>0</v>
      </c>
      <c r="BI330" s="64">
        <f>IF($H330=Table5[[#Headers],[Industrial Solid Fuels Other Kiln]],1,0)</f>
        <v>0</v>
      </c>
      <c r="BJ330" s="64">
        <f>IF($H330=Table5[[#Headers],[Industrial Solid Fuels Oven]],1,0)</f>
        <v>0</v>
      </c>
      <c r="BK330" s="64">
        <f>IF($H330=Table5[[#Headers],[Industrial Oil Boiler]],1,0)</f>
        <v>0</v>
      </c>
      <c r="BL330" s="64">
        <f>IF($H330=Table5[[#Headers],[Industrial Oil CHP]],1,0)</f>
        <v>0</v>
      </c>
      <c r="BM330" s="64">
        <f>IF($H330=Table5[[#Headers],[Industrial Oil Furnace]],1,0)</f>
        <v>0</v>
      </c>
      <c r="BN330" s="64">
        <f>IF($H330=Table5[[#Headers],[Industrial Oil Cement/Lime Kiln]],1,0)</f>
        <v>0</v>
      </c>
      <c r="BO330" s="64">
        <f>IF($H330=Table5[[#Headers],[Industrial Oil Dryer]],1,0)</f>
        <v>0</v>
      </c>
      <c r="BP330" s="64">
        <f>IF($H330=Table5[[#Headers],[Industrial Oil Other Kiln]],1,0)</f>
        <v>0</v>
      </c>
      <c r="BQ330" s="64">
        <f>IF($H330=Table5[[#Headers],[Industrial Oil Oven]],1,0)</f>
        <v>0</v>
      </c>
      <c r="BR330" s="64">
        <f>IF($H330=Table5[[#Headers],[Industrial Gas Boiler]],1,0)</f>
        <v>0</v>
      </c>
      <c r="BS330" s="64">
        <f>IF($H330=Table5[[#Headers],[Industrial Gas CHP]],1,0)</f>
        <v>0</v>
      </c>
      <c r="BT330" s="64">
        <f>IF($H330=Table5[[#Headers],[Industrial Gas Furnace]],1,0)</f>
        <v>0</v>
      </c>
      <c r="BU330" s="64">
        <f>IF($H330=Table5[[#Headers],[Industrial Gas Cement/Lime Kiln]],1,0)</f>
        <v>0</v>
      </c>
      <c r="BV330" s="64">
        <f>IF($H330=Table5[[#Headers],[Industrial Gas Dryer]],1,0)</f>
        <v>0</v>
      </c>
      <c r="BW330" s="64">
        <f>IF($H330=Table5[[#Headers],[Industrial Gas Other Kiln]],1,0)</f>
        <v>0</v>
      </c>
      <c r="BX330" s="64">
        <f>IF($H330=Table5[[#Headers],[Industrial Gas Oven]],1,0)</f>
        <v>0</v>
      </c>
      <c r="BZ330" s="39"/>
    </row>
    <row r="331" spans="2:78" x14ac:dyDescent="0.25">
      <c r="B331">
        <v>607</v>
      </c>
      <c r="C331" t="s">
        <v>453</v>
      </c>
      <c r="D331" t="s">
        <v>590</v>
      </c>
      <c r="E331" t="s">
        <v>592</v>
      </c>
      <c r="H331" t="s">
        <v>559</v>
      </c>
      <c r="I331" t="s">
        <v>517</v>
      </c>
      <c r="J331" s="64">
        <v>0</v>
      </c>
      <c r="K331" s="64">
        <v>0</v>
      </c>
      <c r="L331" s="64">
        <v>0</v>
      </c>
      <c r="M331" s="64">
        <v>0</v>
      </c>
      <c r="N331" s="64">
        <v>0</v>
      </c>
      <c r="O331" s="64">
        <v>0</v>
      </c>
      <c r="P331" s="64">
        <v>0</v>
      </c>
      <c r="Q331" s="64">
        <v>0</v>
      </c>
      <c r="R331" s="64">
        <v>0</v>
      </c>
      <c r="S331" s="64">
        <v>0</v>
      </c>
      <c r="T331" s="64">
        <v>0</v>
      </c>
      <c r="U331" s="64">
        <v>0</v>
      </c>
      <c r="V331" s="64">
        <v>0</v>
      </c>
      <c r="W331" s="64">
        <v>1</v>
      </c>
      <c r="X331" s="64">
        <v>1</v>
      </c>
      <c r="Y331" s="64">
        <v>0</v>
      </c>
      <c r="Z331" s="64">
        <v>0</v>
      </c>
      <c r="AA331" s="64">
        <v>0</v>
      </c>
      <c r="AB331" s="64">
        <v>0</v>
      </c>
      <c r="AC331" s="64">
        <v>0</v>
      </c>
      <c r="AD331" s="64">
        <v>0</v>
      </c>
      <c r="AE331" s="64">
        <v>0</v>
      </c>
      <c r="AF331" s="64">
        <v>0</v>
      </c>
      <c r="AG331" s="64">
        <v>0</v>
      </c>
      <c r="AH331" s="64">
        <v>0</v>
      </c>
      <c r="AI331" s="64">
        <f>IF($H331=Table5[[#Headers],[Industrial Bio waste Boiler]],1,0)</f>
        <v>0</v>
      </c>
      <c r="AJ331" s="64">
        <f>IF($H331=Table5[[#Headers],[Industrial Bio waste CHP]],1,0)</f>
        <v>0</v>
      </c>
      <c r="AK331" s="64">
        <f>IF($H331=Table5[[#Headers],[Industrial Bio waste Furnace]],1,0)</f>
        <v>0</v>
      </c>
      <c r="AL331" s="64">
        <f>IF($H331=Table5[[#Headers],[Industrial Bio waste Cement/Lime Kiln]],1,0)</f>
        <v>0</v>
      </c>
      <c r="AM331" s="64">
        <f>IF($H331=Table5[[#Headers],[Industrial Bio waste Dryer]],1,0)</f>
        <v>0</v>
      </c>
      <c r="AN331" s="64">
        <f>IF($H331=Table5[[#Headers],[Industrial Bio waste Other Kiln]],1,0)</f>
        <v>0</v>
      </c>
      <c r="AO331" s="64">
        <f>IF($H331=Table5[[#Headers],[Industrial Bio waste Oven]],1,0)</f>
        <v>0</v>
      </c>
      <c r="AP331" s="64">
        <f>IF($H331=Table5[[#Headers],[Industrial Non-bio waste Boiler]],1,0)</f>
        <v>0</v>
      </c>
      <c r="AQ331" s="64">
        <f>IF($H331=Table5[[#Headers],[Industrial Non-bio waste CHP]],1,0)</f>
        <v>0</v>
      </c>
      <c r="AR331" s="64">
        <f>IF($H331=Table5[[#Headers],[Industrial Non-bio waste Furnace]],1,0)</f>
        <v>0</v>
      </c>
      <c r="AS331" s="64">
        <f>IF($H331=Table5[[#Headers],[Industrial Non-bio waste Cement/Lime Kiln]],1,0)</f>
        <v>0</v>
      </c>
      <c r="AT331" s="64">
        <f>IF($H331=Table5[[#Headers],[Industrial Non-bio waste Dryer]],1,0)</f>
        <v>0</v>
      </c>
      <c r="AU331" s="64">
        <f>IF($H331=Table5[[#Headers],[Industrial Non-bio waste Other Kiln]],1,0)</f>
        <v>0</v>
      </c>
      <c r="AV331" s="64">
        <f>IF($H331=Table5[[#Headers],[Industrial Non-bio waste Oven]],1,0)</f>
        <v>0</v>
      </c>
      <c r="AW331" s="64">
        <f>IF($H331=Table5[[#Headers],[Industrial Bio fuel Boiler]],1,0)</f>
        <v>0</v>
      </c>
      <c r="AX331" s="64">
        <f>IF($H331=Table5[[#Headers],[Industrial Bio fuel CHP]],1,0)</f>
        <v>0</v>
      </c>
      <c r="AY331" s="64">
        <f>IF($H331=Table5[[#Headers],[Industrial Bio fuel Furnace]],1,0)</f>
        <v>0</v>
      </c>
      <c r="AZ331" s="64">
        <f>IF($H331=Table5[[#Headers],[Industrial Bio fuel Cement/Lime Kiln]],1,0)</f>
        <v>0</v>
      </c>
      <c r="BA331" s="64">
        <f>IF($H331=Table5[[#Headers],[Industrial Bio fuel Dryer]],1,0)</f>
        <v>0</v>
      </c>
      <c r="BB331" s="64">
        <f>IF($H331=Table5[[#Headers],[Industrial Bio fuel Other Kiln]],1,0)</f>
        <v>0</v>
      </c>
      <c r="BC331" s="64">
        <f>IF($H331=Table5[[#Headers],[Industrial Bio fuel Oven]],1,0)</f>
        <v>0</v>
      </c>
      <c r="BD331" s="64">
        <f>IF($H331=Table5[[#Headers],[Industrial Solid Fuels Boiler]],1,0)</f>
        <v>0</v>
      </c>
      <c r="BE331" s="64">
        <f>IF($H331=Table5[[#Headers],[Industrial Solid Fuels CHP]],1,0)</f>
        <v>0</v>
      </c>
      <c r="BF331" s="64">
        <f>IF($H331=Table5[[#Headers],[Industrial Solid Fuels Furnace]],1,0)</f>
        <v>0</v>
      </c>
      <c r="BG331" s="64">
        <f>IF($H331=Table5[[#Headers],[Industrial Solid Fuels Cement/Lime Kiln]],1,0)</f>
        <v>0</v>
      </c>
      <c r="BH331" s="64">
        <f>IF($H331=Table5[[#Headers],[Industrial Solid Fuels Dryer]],1,0)</f>
        <v>0</v>
      </c>
      <c r="BI331" s="64">
        <f>IF($H331=Table5[[#Headers],[Industrial Solid Fuels Other Kiln]],1,0)</f>
        <v>0</v>
      </c>
      <c r="BJ331" s="64">
        <f>IF($H331=Table5[[#Headers],[Industrial Solid Fuels Oven]],1,0)</f>
        <v>1</v>
      </c>
      <c r="BK331" s="64">
        <f>IF($H331=Table5[[#Headers],[Industrial Oil Boiler]],1,0)</f>
        <v>0</v>
      </c>
      <c r="BL331" s="64">
        <f>IF($H331=Table5[[#Headers],[Industrial Oil CHP]],1,0)</f>
        <v>0</v>
      </c>
      <c r="BM331" s="64">
        <f>IF($H331=Table5[[#Headers],[Industrial Oil Furnace]],1,0)</f>
        <v>0</v>
      </c>
      <c r="BN331" s="64">
        <f>IF($H331=Table5[[#Headers],[Industrial Oil Cement/Lime Kiln]],1,0)</f>
        <v>0</v>
      </c>
      <c r="BO331" s="64">
        <f>IF($H331=Table5[[#Headers],[Industrial Oil Dryer]],1,0)</f>
        <v>0</v>
      </c>
      <c r="BP331" s="64">
        <f>IF($H331=Table5[[#Headers],[Industrial Oil Other Kiln]],1,0)</f>
        <v>0</v>
      </c>
      <c r="BQ331" s="64">
        <f>IF($H331=Table5[[#Headers],[Industrial Oil Oven]],1,0)</f>
        <v>0</v>
      </c>
      <c r="BR331" s="64">
        <f>IF($H331=Table5[[#Headers],[Industrial Gas Boiler]],1,0)</f>
        <v>0</v>
      </c>
      <c r="BS331" s="64">
        <f>IF($H331=Table5[[#Headers],[Industrial Gas CHP]],1,0)</f>
        <v>0</v>
      </c>
      <c r="BT331" s="64">
        <f>IF($H331=Table5[[#Headers],[Industrial Gas Furnace]],1,0)</f>
        <v>0</v>
      </c>
      <c r="BU331" s="64">
        <f>IF($H331=Table5[[#Headers],[Industrial Gas Cement/Lime Kiln]],1,0)</f>
        <v>0</v>
      </c>
      <c r="BV331" s="64">
        <f>IF($H331=Table5[[#Headers],[Industrial Gas Dryer]],1,0)</f>
        <v>0</v>
      </c>
      <c r="BW331" s="64">
        <f>IF($H331=Table5[[#Headers],[Industrial Gas Other Kiln]],1,0)</f>
        <v>0</v>
      </c>
      <c r="BX331" s="64">
        <f>IF($H331=Table5[[#Headers],[Industrial Gas Oven]],1,0)</f>
        <v>0</v>
      </c>
      <c r="BZ331" s="39"/>
    </row>
    <row r="332" spans="2:78" x14ac:dyDescent="0.25">
      <c r="B332">
        <v>608</v>
      </c>
      <c r="C332" t="s">
        <v>453</v>
      </c>
      <c r="D332" t="s">
        <v>590</v>
      </c>
      <c r="E332" t="s">
        <v>592</v>
      </c>
      <c r="H332" t="s">
        <v>557</v>
      </c>
      <c r="I332" t="s">
        <v>517</v>
      </c>
      <c r="J332" s="64">
        <v>0</v>
      </c>
      <c r="K332" s="64">
        <v>0</v>
      </c>
      <c r="L332" s="64">
        <v>0</v>
      </c>
      <c r="M332" s="64">
        <v>0</v>
      </c>
      <c r="N332" s="64">
        <v>0</v>
      </c>
      <c r="O332" s="64">
        <v>0</v>
      </c>
      <c r="P332" s="64">
        <v>0</v>
      </c>
      <c r="Q332" s="64">
        <v>0</v>
      </c>
      <c r="R332" s="64">
        <v>0</v>
      </c>
      <c r="S332" s="64">
        <v>0</v>
      </c>
      <c r="T332" s="64">
        <v>0</v>
      </c>
      <c r="U332" s="64">
        <v>0</v>
      </c>
      <c r="V332" s="64">
        <v>0</v>
      </c>
      <c r="W332" s="64">
        <v>0</v>
      </c>
      <c r="X332" s="64">
        <v>0</v>
      </c>
      <c r="Y332" s="64">
        <v>1</v>
      </c>
      <c r="Z332" s="64">
        <v>0</v>
      </c>
      <c r="AA332" s="64">
        <v>0</v>
      </c>
      <c r="AB332" s="64">
        <v>0</v>
      </c>
      <c r="AC332" s="64">
        <v>0</v>
      </c>
      <c r="AD332" s="64">
        <v>0</v>
      </c>
      <c r="AE332" s="64">
        <v>0</v>
      </c>
      <c r="AF332" s="64">
        <v>0</v>
      </c>
      <c r="AG332" s="64">
        <v>0</v>
      </c>
      <c r="AH332" s="64">
        <v>0</v>
      </c>
      <c r="AI332" s="64">
        <f>IF($H332=Table5[[#Headers],[Industrial Bio waste Boiler]],1,0)</f>
        <v>0</v>
      </c>
      <c r="AJ332" s="64">
        <f>IF($H332=Table5[[#Headers],[Industrial Bio waste CHP]],1,0)</f>
        <v>0</v>
      </c>
      <c r="AK332" s="64">
        <f>IF($H332=Table5[[#Headers],[Industrial Bio waste Furnace]],1,0)</f>
        <v>0</v>
      </c>
      <c r="AL332" s="64">
        <f>IF($H332=Table5[[#Headers],[Industrial Bio waste Cement/Lime Kiln]],1,0)</f>
        <v>0</v>
      </c>
      <c r="AM332" s="64">
        <f>IF($H332=Table5[[#Headers],[Industrial Bio waste Dryer]],1,0)</f>
        <v>0</v>
      </c>
      <c r="AN332" s="64">
        <f>IF($H332=Table5[[#Headers],[Industrial Bio waste Other Kiln]],1,0)</f>
        <v>0</v>
      </c>
      <c r="AO332" s="64">
        <f>IF($H332=Table5[[#Headers],[Industrial Bio waste Oven]],1,0)</f>
        <v>0</v>
      </c>
      <c r="AP332" s="64">
        <f>IF($H332=Table5[[#Headers],[Industrial Non-bio waste Boiler]],1,0)</f>
        <v>0</v>
      </c>
      <c r="AQ332" s="64">
        <f>IF($H332=Table5[[#Headers],[Industrial Non-bio waste CHP]],1,0)</f>
        <v>0</v>
      </c>
      <c r="AR332" s="64">
        <f>IF($H332=Table5[[#Headers],[Industrial Non-bio waste Furnace]],1,0)</f>
        <v>0</v>
      </c>
      <c r="AS332" s="64">
        <f>IF($H332=Table5[[#Headers],[Industrial Non-bio waste Cement/Lime Kiln]],1,0)</f>
        <v>0</v>
      </c>
      <c r="AT332" s="64">
        <f>IF($H332=Table5[[#Headers],[Industrial Non-bio waste Dryer]],1,0)</f>
        <v>0</v>
      </c>
      <c r="AU332" s="64">
        <f>IF($H332=Table5[[#Headers],[Industrial Non-bio waste Other Kiln]],1,0)</f>
        <v>0</v>
      </c>
      <c r="AV332" s="64">
        <f>IF($H332=Table5[[#Headers],[Industrial Non-bio waste Oven]],1,0)</f>
        <v>0</v>
      </c>
      <c r="AW332" s="64">
        <f>IF($H332=Table5[[#Headers],[Industrial Bio fuel Boiler]],1,0)</f>
        <v>0</v>
      </c>
      <c r="AX332" s="64">
        <f>IF($H332=Table5[[#Headers],[Industrial Bio fuel CHP]],1,0)</f>
        <v>0</v>
      </c>
      <c r="AY332" s="64">
        <f>IF($H332=Table5[[#Headers],[Industrial Bio fuel Furnace]],1,0)</f>
        <v>0</v>
      </c>
      <c r="AZ332" s="64">
        <f>IF($H332=Table5[[#Headers],[Industrial Bio fuel Cement/Lime Kiln]],1,0)</f>
        <v>0</v>
      </c>
      <c r="BA332" s="64">
        <f>IF($H332=Table5[[#Headers],[Industrial Bio fuel Dryer]],1,0)</f>
        <v>0</v>
      </c>
      <c r="BB332" s="64">
        <f>IF($H332=Table5[[#Headers],[Industrial Bio fuel Other Kiln]],1,0)</f>
        <v>0</v>
      </c>
      <c r="BC332" s="64">
        <f>IF($H332=Table5[[#Headers],[Industrial Bio fuel Oven]],1,0)</f>
        <v>0</v>
      </c>
      <c r="BD332" s="64">
        <f>IF($H332=Table5[[#Headers],[Industrial Solid Fuels Boiler]],1,0)</f>
        <v>0</v>
      </c>
      <c r="BE332" s="64">
        <f>IF($H332=Table5[[#Headers],[Industrial Solid Fuels CHP]],1,0)</f>
        <v>0</v>
      </c>
      <c r="BF332" s="64">
        <f>IF($H332=Table5[[#Headers],[Industrial Solid Fuels Furnace]],1,0)</f>
        <v>1</v>
      </c>
      <c r="BG332" s="64">
        <f>IF($H332=Table5[[#Headers],[Industrial Solid Fuels Cement/Lime Kiln]],1,0)</f>
        <v>0</v>
      </c>
      <c r="BH332" s="64">
        <f>IF($H332=Table5[[#Headers],[Industrial Solid Fuels Dryer]],1,0)</f>
        <v>0</v>
      </c>
      <c r="BI332" s="64">
        <f>IF($H332=Table5[[#Headers],[Industrial Solid Fuels Other Kiln]],1,0)</f>
        <v>0</v>
      </c>
      <c r="BJ332" s="64">
        <f>IF($H332=Table5[[#Headers],[Industrial Solid Fuels Oven]],1,0)</f>
        <v>0</v>
      </c>
      <c r="BK332" s="64">
        <f>IF($H332=Table5[[#Headers],[Industrial Oil Boiler]],1,0)</f>
        <v>0</v>
      </c>
      <c r="BL332" s="64">
        <f>IF($H332=Table5[[#Headers],[Industrial Oil CHP]],1,0)</f>
        <v>0</v>
      </c>
      <c r="BM332" s="64">
        <f>IF($H332=Table5[[#Headers],[Industrial Oil Furnace]],1,0)</f>
        <v>0</v>
      </c>
      <c r="BN332" s="64">
        <f>IF($H332=Table5[[#Headers],[Industrial Oil Cement/Lime Kiln]],1,0)</f>
        <v>0</v>
      </c>
      <c r="BO332" s="64">
        <f>IF($H332=Table5[[#Headers],[Industrial Oil Dryer]],1,0)</f>
        <v>0</v>
      </c>
      <c r="BP332" s="64">
        <f>IF($H332=Table5[[#Headers],[Industrial Oil Other Kiln]],1,0)</f>
        <v>0</v>
      </c>
      <c r="BQ332" s="64">
        <f>IF($H332=Table5[[#Headers],[Industrial Oil Oven]],1,0)</f>
        <v>0</v>
      </c>
      <c r="BR332" s="64">
        <f>IF($H332=Table5[[#Headers],[Industrial Gas Boiler]],1,0)</f>
        <v>0</v>
      </c>
      <c r="BS332" s="64">
        <f>IF($H332=Table5[[#Headers],[Industrial Gas CHP]],1,0)</f>
        <v>0</v>
      </c>
      <c r="BT332" s="64">
        <f>IF($H332=Table5[[#Headers],[Industrial Gas Furnace]],1,0)</f>
        <v>0</v>
      </c>
      <c r="BU332" s="64">
        <f>IF($H332=Table5[[#Headers],[Industrial Gas Cement/Lime Kiln]],1,0)</f>
        <v>0</v>
      </c>
      <c r="BV332" s="64">
        <f>IF($H332=Table5[[#Headers],[Industrial Gas Dryer]],1,0)</f>
        <v>0</v>
      </c>
      <c r="BW332" s="64">
        <f>IF($H332=Table5[[#Headers],[Industrial Gas Other Kiln]],1,0)</f>
        <v>0</v>
      </c>
      <c r="BX332" s="64">
        <f>IF($H332=Table5[[#Headers],[Industrial Gas Oven]],1,0)</f>
        <v>0</v>
      </c>
      <c r="BZ332" s="39"/>
    </row>
    <row r="333" spans="2:78" x14ac:dyDescent="0.25">
      <c r="B333">
        <v>609</v>
      </c>
      <c r="C333" t="s">
        <v>453</v>
      </c>
      <c r="D333" t="s">
        <v>590</v>
      </c>
      <c r="E333" t="s">
        <v>592</v>
      </c>
      <c r="H333" t="s">
        <v>555</v>
      </c>
      <c r="I333" t="s">
        <v>517</v>
      </c>
      <c r="J333" s="64">
        <v>0</v>
      </c>
      <c r="K333" s="64">
        <v>0</v>
      </c>
      <c r="L333" s="64">
        <v>0</v>
      </c>
      <c r="M333" s="64">
        <v>0</v>
      </c>
      <c r="N333" s="64">
        <v>0</v>
      </c>
      <c r="O333" s="64">
        <v>0</v>
      </c>
      <c r="P333" s="64">
        <v>0</v>
      </c>
      <c r="Q333" s="64">
        <v>0</v>
      </c>
      <c r="R333" s="64">
        <v>0</v>
      </c>
      <c r="S333" s="64">
        <v>0</v>
      </c>
      <c r="T333" s="64">
        <v>0</v>
      </c>
      <c r="U333" s="64">
        <v>0</v>
      </c>
      <c r="V333" s="64">
        <v>0</v>
      </c>
      <c r="W333" s="64">
        <v>0</v>
      </c>
      <c r="X333" s="64">
        <v>0</v>
      </c>
      <c r="Y333" s="64">
        <v>0</v>
      </c>
      <c r="Z333" s="64">
        <v>0</v>
      </c>
      <c r="AA333" s="64">
        <v>1</v>
      </c>
      <c r="AB333" s="64">
        <v>1</v>
      </c>
      <c r="AC333" s="64">
        <v>0</v>
      </c>
      <c r="AD333" s="64">
        <v>0</v>
      </c>
      <c r="AE333" s="64">
        <v>0</v>
      </c>
      <c r="AF333" s="64">
        <v>0</v>
      </c>
      <c r="AG333" s="64">
        <v>0</v>
      </c>
      <c r="AH333" s="64">
        <v>0</v>
      </c>
      <c r="AI333" s="64">
        <f>IF($H333=Table5[[#Headers],[Industrial Bio waste Boiler]],1,0)</f>
        <v>0</v>
      </c>
      <c r="AJ333" s="64">
        <f>IF($H333=Table5[[#Headers],[Industrial Bio waste CHP]],1,0)</f>
        <v>0</v>
      </c>
      <c r="AK333" s="64">
        <f>IF($H333=Table5[[#Headers],[Industrial Bio waste Furnace]],1,0)</f>
        <v>0</v>
      </c>
      <c r="AL333" s="64">
        <f>IF($H333=Table5[[#Headers],[Industrial Bio waste Cement/Lime Kiln]],1,0)</f>
        <v>0</v>
      </c>
      <c r="AM333" s="64">
        <f>IF($H333=Table5[[#Headers],[Industrial Bio waste Dryer]],1,0)</f>
        <v>0</v>
      </c>
      <c r="AN333" s="64">
        <f>IF($H333=Table5[[#Headers],[Industrial Bio waste Other Kiln]],1,0)</f>
        <v>0</v>
      </c>
      <c r="AO333" s="64">
        <f>IF($H333=Table5[[#Headers],[Industrial Bio waste Oven]],1,0)</f>
        <v>0</v>
      </c>
      <c r="AP333" s="64">
        <f>IF($H333=Table5[[#Headers],[Industrial Non-bio waste Boiler]],1,0)</f>
        <v>0</v>
      </c>
      <c r="AQ333" s="64">
        <f>IF($H333=Table5[[#Headers],[Industrial Non-bio waste CHP]],1,0)</f>
        <v>0</v>
      </c>
      <c r="AR333" s="64">
        <f>IF($H333=Table5[[#Headers],[Industrial Non-bio waste Furnace]],1,0)</f>
        <v>0</v>
      </c>
      <c r="AS333" s="64">
        <f>IF($H333=Table5[[#Headers],[Industrial Non-bio waste Cement/Lime Kiln]],1,0)</f>
        <v>0</v>
      </c>
      <c r="AT333" s="64">
        <f>IF($H333=Table5[[#Headers],[Industrial Non-bio waste Dryer]],1,0)</f>
        <v>0</v>
      </c>
      <c r="AU333" s="64">
        <f>IF($H333=Table5[[#Headers],[Industrial Non-bio waste Other Kiln]],1,0)</f>
        <v>0</v>
      </c>
      <c r="AV333" s="64">
        <f>IF($H333=Table5[[#Headers],[Industrial Non-bio waste Oven]],1,0)</f>
        <v>0</v>
      </c>
      <c r="AW333" s="64">
        <f>IF($H333=Table5[[#Headers],[Industrial Bio fuel Boiler]],1,0)</f>
        <v>0</v>
      </c>
      <c r="AX333" s="64">
        <f>IF($H333=Table5[[#Headers],[Industrial Bio fuel CHP]],1,0)</f>
        <v>0</v>
      </c>
      <c r="AY333" s="64">
        <f>IF($H333=Table5[[#Headers],[Industrial Bio fuel Furnace]],1,0)</f>
        <v>0</v>
      </c>
      <c r="AZ333" s="64">
        <f>IF($H333=Table5[[#Headers],[Industrial Bio fuel Cement/Lime Kiln]],1,0)</f>
        <v>0</v>
      </c>
      <c r="BA333" s="64">
        <f>IF($H333=Table5[[#Headers],[Industrial Bio fuel Dryer]],1,0)</f>
        <v>0</v>
      </c>
      <c r="BB333" s="64">
        <f>IF($H333=Table5[[#Headers],[Industrial Bio fuel Other Kiln]],1,0)</f>
        <v>0</v>
      </c>
      <c r="BC333" s="64">
        <f>IF($H333=Table5[[#Headers],[Industrial Bio fuel Oven]],1,0)</f>
        <v>0</v>
      </c>
      <c r="BD333" s="64">
        <f>IF($H333=Table5[[#Headers],[Industrial Solid Fuels Boiler]],1,0)</f>
        <v>0</v>
      </c>
      <c r="BE333" s="64">
        <f>IF($H333=Table5[[#Headers],[Industrial Solid Fuels CHP]],1,0)</f>
        <v>0</v>
      </c>
      <c r="BF333" s="64">
        <f>IF($H333=Table5[[#Headers],[Industrial Solid Fuels Furnace]],1,0)</f>
        <v>0</v>
      </c>
      <c r="BG333" s="64">
        <f>IF($H333=Table5[[#Headers],[Industrial Solid Fuels Cement/Lime Kiln]],1,0)</f>
        <v>0</v>
      </c>
      <c r="BH333" s="64">
        <f>IF($H333=Table5[[#Headers],[Industrial Solid Fuels Dryer]],1,0)</f>
        <v>1</v>
      </c>
      <c r="BI333" s="64">
        <f>IF($H333=Table5[[#Headers],[Industrial Solid Fuels Other Kiln]],1,0)</f>
        <v>0</v>
      </c>
      <c r="BJ333" s="64">
        <f>IF($H333=Table5[[#Headers],[Industrial Solid Fuels Oven]],1,0)</f>
        <v>0</v>
      </c>
      <c r="BK333" s="64">
        <f>IF($H333=Table5[[#Headers],[Industrial Oil Boiler]],1,0)</f>
        <v>0</v>
      </c>
      <c r="BL333" s="64">
        <f>IF($H333=Table5[[#Headers],[Industrial Oil CHP]],1,0)</f>
        <v>0</v>
      </c>
      <c r="BM333" s="64">
        <f>IF($H333=Table5[[#Headers],[Industrial Oil Furnace]],1,0)</f>
        <v>0</v>
      </c>
      <c r="BN333" s="64">
        <f>IF($H333=Table5[[#Headers],[Industrial Oil Cement/Lime Kiln]],1,0)</f>
        <v>0</v>
      </c>
      <c r="BO333" s="64">
        <f>IF($H333=Table5[[#Headers],[Industrial Oil Dryer]],1,0)</f>
        <v>0</v>
      </c>
      <c r="BP333" s="64">
        <f>IF($H333=Table5[[#Headers],[Industrial Oil Other Kiln]],1,0)</f>
        <v>0</v>
      </c>
      <c r="BQ333" s="64">
        <f>IF($H333=Table5[[#Headers],[Industrial Oil Oven]],1,0)</f>
        <v>0</v>
      </c>
      <c r="BR333" s="64">
        <f>IF($H333=Table5[[#Headers],[Industrial Gas Boiler]],1,0)</f>
        <v>0</v>
      </c>
      <c r="BS333" s="64">
        <f>IF($H333=Table5[[#Headers],[Industrial Gas CHP]],1,0)</f>
        <v>0</v>
      </c>
      <c r="BT333" s="64">
        <f>IF($H333=Table5[[#Headers],[Industrial Gas Furnace]],1,0)</f>
        <v>0</v>
      </c>
      <c r="BU333" s="64">
        <f>IF($H333=Table5[[#Headers],[Industrial Gas Cement/Lime Kiln]],1,0)</f>
        <v>0</v>
      </c>
      <c r="BV333" s="64">
        <f>IF($H333=Table5[[#Headers],[Industrial Gas Dryer]],1,0)</f>
        <v>0</v>
      </c>
      <c r="BW333" s="64">
        <f>IF($H333=Table5[[#Headers],[Industrial Gas Other Kiln]],1,0)</f>
        <v>0</v>
      </c>
      <c r="BX333" s="64">
        <f>IF($H333=Table5[[#Headers],[Industrial Gas Oven]],1,0)</f>
        <v>0</v>
      </c>
      <c r="BZ333" s="39"/>
    </row>
    <row r="334" spans="2:78" x14ac:dyDescent="0.25">
      <c r="B334">
        <v>610</v>
      </c>
      <c r="C334" t="s">
        <v>453</v>
      </c>
      <c r="D334" t="s">
        <v>591</v>
      </c>
      <c r="E334" t="s">
        <v>592</v>
      </c>
      <c r="H334" t="s">
        <v>550</v>
      </c>
      <c r="I334" t="s">
        <v>517</v>
      </c>
      <c r="J334" s="64">
        <v>17.665492337474813</v>
      </c>
      <c r="K334" s="64">
        <v>0</v>
      </c>
      <c r="L334" s="64">
        <v>0</v>
      </c>
      <c r="M334" s="64">
        <v>0</v>
      </c>
      <c r="N334" s="64">
        <v>0</v>
      </c>
      <c r="O334" s="64">
        <v>1</v>
      </c>
      <c r="P334" s="64">
        <v>1</v>
      </c>
      <c r="Q334" s="64">
        <v>1</v>
      </c>
      <c r="R334" s="64">
        <v>0.2</v>
      </c>
      <c r="S334" s="64">
        <v>0.125</v>
      </c>
      <c r="T334" s="64">
        <v>0</v>
      </c>
      <c r="U334" s="64">
        <v>0</v>
      </c>
      <c r="V334" s="64">
        <v>0</v>
      </c>
      <c r="W334" s="64">
        <v>0</v>
      </c>
      <c r="X334" s="64">
        <v>0</v>
      </c>
      <c r="Y334" s="64">
        <v>0</v>
      </c>
      <c r="Z334" s="64">
        <v>0</v>
      </c>
      <c r="AA334" s="64">
        <v>0</v>
      </c>
      <c r="AB334" s="64">
        <v>0</v>
      </c>
      <c r="AC334" s="64">
        <v>0</v>
      </c>
      <c r="AD334" s="64">
        <v>0</v>
      </c>
      <c r="AE334" s="64">
        <v>0</v>
      </c>
      <c r="AF334" s="64">
        <v>0</v>
      </c>
      <c r="AG334" s="64">
        <v>0</v>
      </c>
      <c r="AH334" s="64">
        <v>0</v>
      </c>
      <c r="AI334" s="64">
        <f>IF($H334=Table5[[#Headers],[Industrial Bio waste Boiler]],1,0)</f>
        <v>0</v>
      </c>
      <c r="AJ334" s="64">
        <f>IF($H334=Table5[[#Headers],[Industrial Bio waste CHP]],1,0)</f>
        <v>0</v>
      </c>
      <c r="AK334" s="64">
        <f>IF($H334=Table5[[#Headers],[Industrial Bio waste Furnace]],1,0)</f>
        <v>0</v>
      </c>
      <c r="AL334" s="64">
        <f>IF($H334=Table5[[#Headers],[Industrial Bio waste Cement/Lime Kiln]],1,0)</f>
        <v>0</v>
      </c>
      <c r="AM334" s="64">
        <f>IF($H334=Table5[[#Headers],[Industrial Bio waste Dryer]],1,0)</f>
        <v>0</v>
      </c>
      <c r="AN334" s="64">
        <f>IF($H334=Table5[[#Headers],[Industrial Bio waste Other Kiln]],1,0)</f>
        <v>0</v>
      </c>
      <c r="AO334" s="64">
        <f>IF($H334=Table5[[#Headers],[Industrial Bio waste Oven]],1,0)</f>
        <v>0</v>
      </c>
      <c r="AP334" s="64">
        <f>IF($H334=Table5[[#Headers],[Industrial Non-bio waste Boiler]],1,0)</f>
        <v>0</v>
      </c>
      <c r="AQ334" s="64">
        <f>IF($H334=Table5[[#Headers],[Industrial Non-bio waste CHP]],1,0)</f>
        <v>0</v>
      </c>
      <c r="AR334" s="64">
        <f>IF($H334=Table5[[#Headers],[Industrial Non-bio waste Furnace]],1,0)</f>
        <v>0</v>
      </c>
      <c r="AS334" s="64">
        <f>IF($H334=Table5[[#Headers],[Industrial Non-bio waste Cement/Lime Kiln]],1,0)</f>
        <v>0</v>
      </c>
      <c r="AT334" s="64">
        <f>IF($H334=Table5[[#Headers],[Industrial Non-bio waste Dryer]],1,0)</f>
        <v>0</v>
      </c>
      <c r="AU334" s="64">
        <f>IF($H334=Table5[[#Headers],[Industrial Non-bio waste Other Kiln]],1,0)</f>
        <v>0</v>
      </c>
      <c r="AV334" s="64">
        <f>IF($H334=Table5[[#Headers],[Industrial Non-bio waste Oven]],1,0)</f>
        <v>0</v>
      </c>
      <c r="AW334" s="64">
        <f>IF($H334=Table5[[#Headers],[Industrial Bio fuel Boiler]],1,0)</f>
        <v>0</v>
      </c>
      <c r="AX334" s="64">
        <f>IF($H334=Table5[[#Headers],[Industrial Bio fuel CHP]],1,0)</f>
        <v>0</v>
      </c>
      <c r="AY334" s="64">
        <f>IF($H334=Table5[[#Headers],[Industrial Bio fuel Furnace]],1,0)</f>
        <v>0</v>
      </c>
      <c r="AZ334" s="64">
        <f>IF($H334=Table5[[#Headers],[Industrial Bio fuel Cement/Lime Kiln]],1,0)</f>
        <v>0</v>
      </c>
      <c r="BA334" s="64">
        <f>IF($H334=Table5[[#Headers],[Industrial Bio fuel Dryer]],1,0)</f>
        <v>0</v>
      </c>
      <c r="BB334" s="64">
        <f>IF($H334=Table5[[#Headers],[Industrial Bio fuel Other Kiln]],1,0)</f>
        <v>0</v>
      </c>
      <c r="BC334" s="64">
        <f>IF($H334=Table5[[#Headers],[Industrial Bio fuel Oven]],1,0)</f>
        <v>0</v>
      </c>
      <c r="BD334" s="64">
        <f>IF($H334=Table5[[#Headers],[Industrial Solid Fuels Boiler]],1,0)</f>
        <v>1</v>
      </c>
      <c r="BE334" s="64">
        <f>IF($H334=Table5[[#Headers],[Industrial Solid Fuels CHP]],1,0)</f>
        <v>0</v>
      </c>
      <c r="BF334" s="64">
        <f>IF($H334=Table5[[#Headers],[Industrial Solid Fuels Furnace]],1,0)</f>
        <v>0</v>
      </c>
      <c r="BG334" s="64">
        <f>IF($H334=Table5[[#Headers],[Industrial Solid Fuels Cement/Lime Kiln]],1,0)</f>
        <v>0</v>
      </c>
      <c r="BH334" s="64">
        <f>IF($H334=Table5[[#Headers],[Industrial Solid Fuels Dryer]],1,0)</f>
        <v>0</v>
      </c>
      <c r="BI334" s="64">
        <f>IF($H334=Table5[[#Headers],[Industrial Solid Fuels Other Kiln]],1,0)</f>
        <v>0</v>
      </c>
      <c r="BJ334" s="64">
        <f>IF($H334=Table5[[#Headers],[Industrial Solid Fuels Oven]],1,0)</f>
        <v>0</v>
      </c>
      <c r="BK334" s="64">
        <f>IF($H334=Table5[[#Headers],[Industrial Oil Boiler]],1,0)</f>
        <v>0</v>
      </c>
      <c r="BL334" s="64">
        <f>IF($H334=Table5[[#Headers],[Industrial Oil CHP]],1,0)</f>
        <v>0</v>
      </c>
      <c r="BM334" s="64">
        <f>IF($H334=Table5[[#Headers],[Industrial Oil Furnace]],1,0)</f>
        <v>0</v>
      </c>
      <c r="BN334" s="64">
        <f>IF($H334=Table5[[#Headers],[Industrial Oil Cement/Lime Kiln]],1,0)</f>
        <v>0</v>
      </c>
      <c r="BO334" s="64">
        <f>IF($H334=Table5[[#Headers],[Industrial Oil Dryer]],1,0)</f>
        <v>0</v>
      </c>
      <c r="BP334" s="64">
        <f>IF($H334=Table5[[#Headers],[Industrial Oil Other Kiln]],1,0)</f>
        <v>0</v>
      </c>
      <c r="BQ334" s="64">
        <f>IF($H334=Table5[[#Headers],[Industrial Oil Oven]],1,0)</f>
        <v>0</v>
      </c>
      <c r="BR334" s="64">
        <f>IF($H334=Table5[[#Headers],[Industrial Gas Boiler]],1,0)</f>
        <v>0</v>
      </c>
      <c r="BS334" s="64">
        <f>IF($H334=Table5[[#Headers],[Industrial Gas CHP]],1,0)</f>
        <v>0</v>
      </c>
      <c r="BT334" s="64">
        <f>IF($H334=Table5[[#Headers],[Industrial Gas Furnace]],1,0)</f>
        <v>0</v>
      </c>
      <c r="BU334" s="64">
        <f>IF($H334=Table5[[#Headers],[Industrial Gas Cement/Lime Kiln]],1,0)</f>
        <v>0</v>
      </c>
      <c r="BV334" s="64">
        <f>IF($H334=Table5[[#Headers],[Industrial Gas Dryer]],1,0)</f>
        <v>0</v>
      </c>
      <c r="BW334" s="64">
        <f>IF($H334=Table5[[#Headers],[Industrial Gas Other Kiln]],1,0)</f>
        <v>0</v>
      </c>
      <c r="BX334" s="64">
        <f>IF($H334=Table5[[#Headers],[Industrial Gas Oven]],1,0)</f>
        <v>0</v>
      </c>
      <c r="BZ334" s="39"/>
    </row>
    <row r="335" spans="2:78" x14ac:dyDescent="0.25">
      <c r="B335">
        <v>611</v>
      </c>
      <c r="C335" t="s">
        <v>453</v>
      </c>
      <c r="D335" t="s">
        <v>591</v>
      </c>
      <c r="E335" t="s">
        <v>592</v>
      </c>
      <c r="H335" t="s">
        <v>553</v>
      </c>
      <c r="I335" t="s">
        <v>517</v>
      </c>
      <c r="J335" s="64">
        <v>17.665492337474817</v>
      </c>
      <c r="K335" s="64">
        <v>0</v>
      </c>
      <c r="L335" s="64">
        <v>0</v>
      </c>
      <c r="M335" s="64">
        <v>0</v>
      </c>
      <c r="N335" s="64">
        <v>0</v>
      </c>
      <c r="O335" s="64">
        <v>0</v>
      </c>
      <c r="P335" s="64">
        <v>0</v>
      </c>
      <c r="Q335" s="64">
        <v>0</v>
      </c>
      <c r="R335" s="64">
        <v>0</v>
      </c>
      <c r="S335" s="64">
        <v>0</v>
      </c>
      <c r="T335" s="64">
        <v>1</v>
      </c>
      <c r="U335" s="64">
        <v>1</v>
      </c>
      <c r="V335" s="64">
        <v>1</v>
      </c>
      <c r="W335" s="64">
        <v>0</v>
      </c>
      <c r="X335" s="64">
        <v>0</v>
      </c>
      <c r="Y335" s="64">
        <v>0</v>
      </c>
      <c r="Z335" s="64">
        <v>0</v>
      </c>
      <c r="AA335" s="64">
        <v>0</v>
      </c>
      <c r="AB335" s="64">
        <v>0</v>
      </c>
      <c r="AC335" s="64">
        <v>0</v>
      </c>
      <c r="AD335" s="64">
        <v>0</v>
      </c>
      <c r="AE335" s="64">
        <v>0</v>
      </c>
      <c r="AF335" s="64">
        <v>0</v>
      </c>
      <c r="AG335" s="64">
        <v>0</v>
      </c>
      <c r="AH335" s="64">
        <v>0</v>
      </c>
      <c r="AI335" s="64">
        <f>IF($H335=Table5[[#Headers],[Industrial Bio waste Boiler]],1,0)</f>
        <v>0</v>
      </c>
      <c r="AJ335" s="64">
        <f>IF($H335=Table5[[#Headers],[Industrial Bio waste CHP]],1,0)</f>
        <v>0</v>
      </c>
      <c r="AK335" s="64">
        <f>IF($H335=Table5[[#Headers],[Industrial Bio waste Furnace]],1,0)</f>
        <v>0</v>
      </c>
      <c r="AL335" s="64">
        <f>IF($H335=Table5[[#Headers],[Industrial Bio waste Cement/Lime Kiln]],1,0)</f>
        <v>0</v>
      </c>
      <c r="AM335" s="64">
        <f>IF($H335=Table5[[#Headers],[Industrial Bio waste Dryer]],1,0)</f>
        <v>0</v>
      </c>
      <c r="AN335" s="64">
        <f>IF($H335=Table5[[#Headers],[Industrial Bio waste Other Kiln]],1,0)</f>
        <v>0</v>
      </c>
      <c r="AO335" s="64">
        <f>IF($H335=Table5[[#Headers],[Industrial Bio waste Oven]],1,0)</f>
        <v>0</v>
      </c>
      <c r="AP335" s="64">
        <f>IF($H335=Table5[[#Headers],[Industrial Non-bio waste Boiler]],1,0)</f>
        <v>0</v>
      </c>
      <c r="AQ335" s="64">
        <f>IF($H335=Table5[[#Headers],[Industrial Non-bio waste CHP]],1,0)</f>
        <v>0</v>
      </c>
      <c r="AR335" s="64">
        <f>IF($H335=Table5[[#Headers],[Industrial Non-bio waste Furnace]],1,0)</f>
        <v>0</v>
      </c>
      <c r="AS335" s="64">
        <f>IF($H335=Table5[[#Headers],[Industrial Non-bio waste Cement/Lime Kiln]],1,0)</f>
        <v>0</v>
      </c>
      <c r="AT335" s="64">
        <f>IF($H335=Table5[[#Headers],[Industrial Non-bio waste Dryer]],1,0)</f>
        <v>0</v>
      </c>
      <c r="AU335" s="64">
        <f>IF($H335=Table5[[#Headers],[Industrial Non-bio waste Other Kiln]],1,0)</f>
        <v>0</v>
      </c>
      <c r="AV335" s="64">
        <f>IF($H335=Table5[[#Headers],[Industrial Non-bio waste Oven]],1,0)</f>
        <v>0</v>
      </c>
      <c r="AW335" s="64">
        <f>IF($H335=Table5[[#Headers],[Industrial Bio fuel Boiler]],1,0)</f>
        <v>0</v>
      </c>
      <c r="AX335" s="64">
        <f>IF($H335=Table5[[#Headers],[Industrial Bio fuel CHP]],1,0)</f>
        <v>0</v>
      </c>
      <c r="AY335" s="64">
        <f>IF($H335=Table5[[#Headers],[Industrial Bio fuel Furnace]],1,0)</f>
        <v>0</v>
      </c>
      <c r="AZ335" s="64">
        <f>IF($H335=Table5[[#Headers],[Industrial Bio fuel Cement/Lime Kiln]],1,0)</f>
        <v>0</v>
      </c>
      <c r="BA335" s="64">
        <f>IF($H335=Table5[[#Headers],[Industrial Bio fuel Dryer]],1,0)</f>
        <v>0</v>
      </c>
      <c r="BB335" s="64">
        <f>IF($H335=Table5[[#Headers],[Industrial Bio fuel Other Kiln]],1,0)</f>
        <v>0</v>
      </c>
      <c r="BC335" s="64">
        <f>IF($H335=Table5[[#Headers],[Industrial Bio fuel Oven]],1,0)</f>
        <v>0</v>
      </c>
      <c r="BD335" s="64">
        <f>IF($H335=Table5[[#Headers],[Industrial Solid Fuels Boiler]],1,0)</f>
        <v>0</v>
      </c>
      <c r="BE335" s="64">
        <f>IF($H335=Table5[[#Headers],[Industrial Solid Fuels CHP]],1,0)</f>
        <v>1</v>
      </c>
      <c r="BF335" s="64">
        <f>IF($H335=Table5[[#Headers],[Industrial Solid Fuels Furnace]],1,0)</f>
        <v>0</v>
      </c>
      <c r="BG335" s="64">
        <f>IF($H335=Table5[[#Headers],[Industrial Solid Fuels Cement/Lime Kiln]],1,0)</f>
        <v>0</v>
      </c>
      <c r="BH335" s="64">
        <f>IF($H335=Table5[[#Headers],[Industrial Solid Fuels Dryer]],1,0)</f>
        <v>0</v>
      </c>
      <c r="BI335" s="64">
        <f>IF($H335=Table5[[#Headers],[Industrial Solid Fuels Other Kiln]],1,0)</f>
        <v>0</v>
      </c>
      <c r="BJ335" s="64">
        <f>IF($H335=Table5[[#Headers],[Industrial Solid Fuels Oven]],1,0)</f>
        <v>0</v>
      </c>
      <c r="BK335" s="64">
        <f>IF($H335=Table5[[#Headers],[Industrial Oil Boiler]],1,0)</f>
        <v>0</v>
      </c>
      <c r="BL335" s="64">
        <f>IF($H335=Table5[[#Headers],[Industrial Oil CHP]],1,0)</f>
        <v>0</v>
      </c>
      <c r="BM335" s="64">
        <f>IF($H335=Table5[[#Headers],[Industrial Oil Furnace]],1,0)</f>
        <v>0</v>
      </c>
      <c r="BN335" s="64">
        <f>IF($H335=Table5[[#Headers],[Industrial Oil Cement/Lime Kiln]],1,0)</f>
        <v>0</v>
      </c>
      <c r="BO335" s="64">
        <f>IF($H335=Table5[[#Headers],[Industrial Oil Dryer]],1,0)</f>
        <v>0</v>
      </c>
      <c r="BP335" s="64">
        <f>IF($H335=Table5[[#Headers],[Industrial Oil Other Kiln]],1,0)</f>
        <v>0</v>
      </c>
      <c r="BQ335" s="64">
        <f>IF($H335=Table5[[#Headers],[Industrial Oil Oven]],1,0)</f>
        <v>0</v>
      </c>
      <c r="BR335" s="64">
        <f>IF($H335=Table5[[#Headers],[Industrial Gas Boiler]],1,0)</f>
        <v>0</v>
      </c>
      <c r="BS335" s="64">
        <f>IF($H335=Table5[[#Headers],[Industrial Gas CHP]],1,0)</f>
        <v>0</v>
      </c>
      <c r="BT335" s="64">
        <f>IF($H335=Table5[[#Headers],[Industrial Gas Furnace]],1,0)</f>
        <v>0</v>
      </c>
      <c r="BU335" s="64">
        <f>IF($H335=Table5[[#Headers],[Industrial Gas Cement/Lime Kiln]],1,0)</f>
        <v>0</v>
      </c>
      <c r="BV335" s="64">
        <f>IF($H335=Table5[[#Headers],[Industrial Gas Dryer]],1,0)</f>
        <v>0</v>
      </c>
      <c r="BW335" s="64">
        <f>IF($H335=Table5[[#Headers],[Industrial Gas Other Kiln]],1,0)</f>
        <v>0</v>
      </c>
      <c r="BX335" s="64">
        <f>IF($H335=Table5[[#Headers],[Industrial Gas Oven]],1,0)</f>
        <v>0</v>
      </c>
      <c r="BZ335" s="39"/>
    </row>
    <row r="336" spans="2:78" x14ac:dyDescent="0.25">
      <c r="B336">
        <v>612</v>
      </c>
      <c r="C336" t="s">
        <v>453</v>
      </c>
      <c r="D336" t="s">
        <v>591</v>
      </c>
      <c r="E336" t="s">
        <v>592</v>
      </c>
      <c r="H336" t="s">
        <v>559</v>
      </c>
      <c r="I336" t="s">
        <v>517</v>
      </c>
      <c r="J336" s="64">
        <v>17.665492337474817</v>
      </c>
      <c r="K336" s="64">
        <v>0</v>
      </c>
      <c r="L336" s="64">
        <v>0</v>
      </c>
      <c r="M336" s="64">
        <v>0</v>
      </c>
      <c r="N336" s="64">
        <v>0</v>
      </c>
      <c r="O336" s="64">
        <v>0</v>
      </c>
      <c r="P336" s="64">
        <v>0</v>
      </c>
      <c r="Q336" s="64">
        <v>0</v>
      </c>
      <c r="R336" s="64">
        <v>0</v>
      </c>
      <c r="S336" s="64">
        <v>0</v>
      </c>
      <c r="T336" s="64">
        <v>0</v>
      </c>
      <c r="U336" s="64">
        <v>0</v>
      </c>
      <c r="V336" s="64">
        <v>0</v>
      </c>
      <c r="W336" s="64">
        <v>1</v>
      </c>
      <c r="X336" s="64">
        <v>1</v>
      </c>
      <c r="Y336" s="64">
        <v>0</v>
      </c>
      <c r="Z336" s="64">
        <v>0</v>
      </c>
      <c r="AA336" s="64">
        <v>0</v>
      </c>
      <c r="AB336" s="64">
        <v>0</v>
      </c>
      <c r="AC336" s="64">
        <v>0</v>
      </c>
      <c r="AD336" s="64">
        <v>0</v>
      </c>
      <c r="AE336" s="64">
        <v>0</v>
      </c>
      <c r="AF336" s="64">
        <v>0</v>
      </c>
      <c r="AG336" s="64">
        <v>0</v>
      </c>
      <c r="AH336" s="64">
        <v>0</v>
      </c>
      <c r="AI336" s="64">
        <f>IF($H336=Table5[[#Headers],[Industrial Bio waste Boiler]],1,0)</f>
        <v>0</v>
      </c>
      <c r="AJ336" s="64">
        <f>IF($H336=Table5[[#Headers],[Industrial Bio waste CHP]],1,0)</f>
        <v>0</v>
      </c>
      <c r="AK336" s="64">
        <f>IF($H336=Table5[[#Headers],[Industrial Bio waste Furnace]],1,0)</f>
        <v>0</v>
      </c>
      <c r="AL336" s="64">
        <f>IF($H336=Table5[[#Headers],[Industrial Bio waste Cement/Lime Kiln]],1,0)</f>
        <v>0</v>
      </c>
      <c r="AM336" s="64">
        <f>IF($H336=Table5[[#Headers],[Industrial Bio waste Dryer]],1,0)</f>
        <v>0</v>
      </c>
      <c r="AN336" s="64">
        <f>IF($H336=Table5[[#Headers],[Industrial Bio waste Other Kiln]],1,0)</f>
        <v>0</v>
      </c>
      <c r="AO336" s="64">
        <f>IF($H336=Table5[[#Headers],[Industrial Bio waste Oven]],1,0)</f>
        <v>0</v>
      </c>
      <c r="AP336" s="64">
        <f>IF($H336=Table5[[#Headers],[Industrial Non-bio waste Boiler]],1,0)</f>
        <v>0</v>
      </c>
      <c r="AQ336" s="64">
        <f>IF($H336=Table5[[#Headers],[Industrial Non-bio waste CHP]],1,0)</f>
        <v>0</v>
      </c>
      <c r="AR336" s="64">
        <f>IF($H336=Table5[[#Headers],[Industrial Non-bio waste Furnace]],1,0)</f>
        <v>0</v>
      </c>
      <c r="AS336" s="64">
        <f>IF($H336=Table5[[#Headers],[Industrial Non-bio waste Cement/Lime Kiln]],1,0)</f>
        <v>0</v>
      </c>
      <c r="AT336" s="64">
        <f>IF($H336=Table5[[#Headers],[Industrial Non-bio waste Dryer]],1,0)</f>
        <v>0</v>
      </c>
      <c r="AU336" s="64">
        <f>IF($H336=Table5[[#Headers],[Industrial Non-bio waste Other Kiln]],1,0)</f>
        <v>0</v>
      </c>
      <c r="AV336" s="64">
        <f>IF($H336=Table5[[#Headers],[Industrial Non-bio waste Oven]],1,0)</f>
        <v>0</v>
      </c>
      <c r="AW336" s="64">
        <f>IF($H336=Table5[[#Headers],[Industrial Bio fuel Boiler]],1,0)</f>
        <v>0</v>
      </c>
      <c r="AX336" s="64">
        <f>IF($H336=Table5[[#Headers],[Industrial Bio fuel CHP]],1,0)</f>
        <v>0</v>
      </c>
      <c r="AY336" s="64">
        <f>IF($H336=Table5[[#Headers],[Industrial Bio fuel Furnace]],1,0)</f>
        <v>0</v>
      </c>
      <c r="AZ336" s="64">
        <f>IF($H336=Table5[[#Headers],[Industrial Bio fuel Cement/Lime Kiln]],1,0)</f>
        <v>0</v>
      </c>
      <c r="BA336" s="64">
        <f>IF($H336=Table5[[#Headers],[Industrial Bio fuel Dryer]],1,0)</f>
        <v>0</v>
      </c>
      <c r="BB336" s="64">
        <f>IF($H336=Table5[[#Headers],[Industrial Bio fuel Other Kiln]],1,0)</f>
        <v>0</v>
      </c>
      <c r="BC336" s="64">
        <f>IF($H336=Table5[[#Headers],[Industrial Bio fuel Oven]],1,0)</f>
        <v>0</v>
      </c>
      <c r="BD336" s="64">
        <f>IF($H336=Table5[[#Headers],[Industrial Solid Fuels Boiler]],1,0)</f>
        <v>0</v>
      </c>
      <c r="BE336" s="64">
        <f>IF($H336=Table5[[#Headers],[Industrial Solid Fuels CHP]],1,0)</f>
        <v>0</v>
      </c>
      <c r="BF336" s="64">
        <f>IF($H336=Table5[[#Headers],[Industrial Solid Fuels Furnace]],1,0)</f>
        <v>0</v>
      </c>
      <c r="BG336" s="64">
        <f>IF($H336=Table5[[#Headers],[Industrial Solid Fuels Cement/Lime Kiln]],1,0)</f>
        <v>0</v>
      </c>
      <c r="BH336" s="64">
        <f>IF($H336=Table5[[#Headers],[Industrial Solid Fuels Dryer]],1,0)</f>
        <v>0</v>
      </c>
      <c r="BI336" s="64">
        <f>IF($H336=Table5[[#Headers],[Industrial Solid Fuels Other Kiln]],1,0)</f>
        <v>0</v>
      </c>
      <c r="BJ336" s="64">
        <f>IF($H336=Table5[[#Headers],[Industrial Solid Fuels Oven]],1,0)</f>
        <v>1</v>
      </c>
      <c r="BK336" s="64">
        <f>IF($H336=Table5[[#Headers],[Industrial Oil Boiler]],1,0)</f>
        <v>0</v>
      </c>
      <c r="BL336" s="64">
        <f>IF($H336=Table5[[#Headers],[Industrial Oil CHP]],1,0)</f>
        <v>0</v>
      </c>
      <c r="BM336" s="64">
        <f>IF($H336=Table5[[#Headers],[Industrial Oil Furnace]],1,0)</f>
        <v>0</v>
      </c>
      <c r="BN336" s="64">
        <f>IF($H336=Table5[[#Headers],[Industrial Oil Cement/Lime Kiln]],1,0)</f>
        <v>0</v>
      </c>
      <c r="BO336" s="64">
        <f>IF($H336=Table5[[#Headers],[Industrial Oil Dryer]],1,0)</f>
        <v>0</v>
      </c>
      <c r="BP336" s="64">
        <f>IF($H336=Table5[[#Headers],[Industrial Oil Other Kiln]],1,0)</f>
        <v>0</v>
      </c>
      <c r="BQ336" s="64">
        <f>IF($H336=Table5[[#Headers],[Industrial Oil Oven]],1,0)</f>
        <v>0</v>
      </c>
      <c r="BR336" s="64">
        <f>IF($H336=Table5[[#Headers],[Industrial Gas Boiler]],1,0)</f>
        <v>0</v>
      </c>
      <c r="BS336" s="64">
        <f>IF($H336=Table5[[#Headers],[Industrial Gas CHP]],1,0)</f>
        <v>0</v>
      </c>
      <c r="BT336" s="64">
        <f>IF($H336=Table5[[#Headers],[Industrial Gas Furnace]],1,0)</f>
        <v>0</v>
      </c>
      <c r="BU336" s="64">
        <f>IF($H336=Table5[[#Headers],[Industrial Gas Cement/Lime Kiln]],1,0)</f>
        <v>0</v>
      </c>
      <c r="BV336" s="64">
        <f>IF($H336=Table5[[#Headers],[Industrial Gas Dryer]],1,0)</f>
        <v>0</v>
      </c>
      <c r="BW336" s="64">
        <f>IF($H336=Table5[[#Headers],[Industrial Gas Other Kiln]],1,0)</f>
        <v>0</v>
      </c>
      <c r="BX336" s="64">
        <f>IF($H336=Table5[[#Headers],[Industrial Gas Oven]],1,0)</f>
        <v>0</v>
      </c>
      <c r="BZ336" s="39"/>
    </row>
    <row r="337" spans="2:78" x14ac:dyDescent="0.25">
      <c r="B337">
        <v>613</v>
      </c>
      <c r="C337" t="s">
        <v>453</v>
      </c>
      <c r="D337" t="s">
        <v>591</v>
      </c>
      <c r="E337" t="s">
        <v>592</v>
      </c>
      <c r="H337" t="s">
        <v>557</v>
      </c>
      <c r="I337" t="s">
        <v>517</v>
      </c>
      <c r="J337" s="64">
        <v>0</v>
      </c>
      <c r="K337" s="64">
        <v>0</v>
      </c>
      <c r="L337" s="64">
        <v>0</v>
      </c>
      <c r="M337" s="64">
        <v>0</v>
      </c>
      <c r="N337" s="64">
        <v>0</v>
      </c>
      <c r="O337" s="64">
        <v>0</v>
      </c>
      <c r="P337" s="64">
        <v>0</v>
      </c>
      <c r="Q337" s="64">
        <v>0</v>
      </c>
      <c r="R337" s="64">
        <v>0</v>
      </c>
      <c r="S337" s="64">
        <v>0</v>
      </c>
      <c r="T337" s="64">
        <v>0</v>
      </c>
      <c r="U337" s="64">
        <v>0</v>
      </c>
      <c r="V337" s="64">
        <v>0</v>
      </c>
      <c r="W337" s="64">
        <v>0</v>
      </c>
      <c r="X337" s="64">
        <v>0</v>
      </c>
      <c r="Y337" s="64">
        <v>1</v>
      </c>
      <c r="Z337" s="64">
        <v>0</v>
      </c>
      <c r="AA337" s="64">
        <v>0</v>
      </c>
      <c r="AB337" s="64">
        <v>0</v>
      </c>
      <c r="AC337" s="64">
        <v>0</v>
      </c>
      <c r="AD337" s="64">
        <v>0</v>
      </c>
      <c r="AE337" s="64">
        <v>0</v>
      </c>
      <c r="AF337" s="64">
        <v>0</v>
      </c>
      <c r="AG337" s="64">
        <v>0</v>
      </c>
      <c r="AH337" s="64">
        <v>0</v>
      </c>
      <c r="AI337" s="64">
        <f>IF($H337=Table5[[#Headers],[Industrial Bio waste Boiler]],1,0)</f>
        <v>0</v>
      </c>
      <c r="AJ337" s="64">
        <f>IF($H337=Table5[[#Headers],[Industrial Bio waste CHP]],1,0)</f>
        <v>0</v>
      </c>
      <c r="AK337" s="64">
        <f>IF($H337=Table5[[#Headers],[Industrial Bio waste Furnace]],1,0)</f>
        <v>0</v>
      </c>
      <c r="AL337" s="64">
        <f>IF($H337=Table5[[#Headers],[Industrial Bio waste Cement/Lime Kiln]],1,0)</f>
        <v>0</v>
      </c>
      <c r="AM337" s="64">
        <f>IF($H337=Table5[[#Headers],[Industrial Bio waste Dryer]],1,0)</f>
        <v>0</v>
      </c>
      <c r="AN337" s="64">
        <f>IF($H337=Table5[[#Headers],[Industrial Bio waste Other Kiln]],1,0)</f>
        <v>0</v>
      </c>
      <c r="AO337" s="64">
        <f>IF($H337=Table5[[#Headers],[Industrial Bio waste Oven]],1,0)</f>
        <v>0</v>
      </c>
      <c r="AP337" s="64">
        <f>IF($H337=Table5[[#Headers],[Industrial Non-bio waste Boiler]],1,0)</f>
        <v>0</v>
      </c>
      <c r="AQ337" s="64">
        <f>IF($H337=Table5[[#Headers],[Industrial Non-bio waste CHP]],1,0)</f>
        <v>0</v>
      </c>
      <c r="AR337" s="64">
        <f>IF($H337=Table5[[#Headers],[Industrial Non-bio waste Furnace]],1,0)</f>
        <v>0</v>
      </c>
      <c r="AS337" s="64">
        <f>IF($H337=Table5[[#Headers],[Industrial Non-bio waste Cement/Lime Kiln]],1,0)</f>
        <v>0</v>
      </c>
      <c r="AT337" s="64">
        <f>IF($H337=Table5[[#Headers],[Industrial Non-bio waste Dryer]],1,0)</f>
        <v>0</v>
      </c>
      <c r="AU337" s="64">
        <f>IF($H337=Table5[[#Headers],[Industrial Non-bio waste Other Kiln]],1,0)</f>
        <v>0</v>
      </c>
      <c r="AV337" s="64">
        <f>IF($H337=Table5[[#Headers],[Industrial Non-bio waste Oven]],1,0)</f>
        <v>0</v>
      </c>
      <c r="AW337" s="64">
        <f>IF($H337=Table5[[#Headers],[Industrial Bio fuel Boiler]],1,0)</f>
        <v>0</v>
      </c>
      <c r="AX337" s="64">
        <f>IF($H337=Table5[[#Headers],[Industrial Bio fuel CHP]],1,0)</f>
        <v>0</v>
      </c>
      <c r="AY337" s="64">
        <f>IF($H337=Table5[[#Headers],[Industrial Bio fuel Furnace]],1,0)</f>
        <v>0</v>
      </c>
      <c r="AZ337" s="64">
        <f>IF($H337=Table5[[#Headers],[Industrial Bio fuel Cement/Lime Kiln]],1,0)</f>
        <v>0</v>
      </c>
      <c r="BA337" s="64">
        <f>IF($H337=Table5[[#Headers],[Industrial Bio fuel Dryer]],1,0)</f>
        <v>0</v>
      </c>
      <c r="BB337" s="64">
        <f>IF($H337=Table5[[#Headers],[Industrial Bio fuel Other Kiln]],1,0)</f>
        <v>0</v>
      </c>
      <c r="BC337" s="64">
        <f>IF($H337=Table5[[#Headers],[Industrial Bio fuel Oven]],1,0)</f>
        <v>0</v>
      </c>
      <c r="BD337" s="64">
        <f>IF($H337=Table5[[#Headers],[Industrial Solid Fuels Boiler]],1,0)</f>
        <v>0</v>
      </c>
      <c r="BE337" s="64">
        <f>IF($H337=Table5[[#Headers],[Industrial Solid Fuels CHP]],1,0)</f>
        <v>0</v>
      </c>
      <c r="BF337" s="64">
        <f>IF($H337=Table5[[#Headers],[Industrial Solid Fuels Furnace]],1,0)</f>
        <v>1</v>
      </c>
      <c r="BG337" s="64">
        <f>IF($H337=Table5[[#Headers],[Industrial Solid Fuels Cement/Lime Kiln]],1,0)</f>
        <v>0</v>
      </c>
      <c r="BH337" s="64">
        <f>IF($H337=Table5[[#Headers],[Industrial Solid Fuels Dryer]],1,0)</f>
        <v>0</v>
      </c>
      <c r="BI337" s="64">
        <f>IF($H337=Table5[[#Headers],[Industrial Solid Fuels Other Kiln]],1,0)</f>
        <v>0</v>
      </c>
      <c r="BJ337" s="64">
        <f>IF($H337=Table5[[#Headers],[Industrial Solid Fuels Oven]],1,0)</f>
        <v>0</v>
      </c>
      <c r="BK337" s="64">
        <f>IF($H337=Table5[[#Headers],[Industrial Oil Boiler]],1,0)</f>
        <v>0</v>
      </c>
      <c r="BL337" s="64">
        <f>IF($H337=Table5[[#Headers],[Industrial Oil CHP]],1,0)</f>
        <v>0</v>
      </c>
      <c r="BM337" s="64">
        <f>IF($H337=Table5[[#Headers],[Industrial Oil Furnace]],1,0)</f>
        <v>0</v>
      </c>
      <c r="BN337" s="64">
        <f>IF($H337=Table5[[#Headers],[Industrial Oil Cement/Lime Kiln]],1,0)</f>
        <v>0</v>
      </c>
      <c r="BO337" s="64">
        <f>IF($H337=Table5[[#Headers],[Industrial Oil Dryer]],1,0)</f>
        <v>0</v>
      </c>
      <c r="BP337" s="64">
        <f>IF($H337=Table5[[#Headers],[Industrial Oil Other Kiln]],1,0)</f>
        <v>0</v>
      </c>
      <c r="BQ337" s="64">
        <f>IF($H337=Table5[[#Headers],[Industrial Oil Oven]],1,0)</f>
        <v>0</v>
      </c>
      <c r="BR337" s="64">
        <f>IF($H337=Table5[[#Headers],[Industrial Gas Boiler]],1,0)</f>
        <v>0</v>
      </c>
      <c r="BS337" s="64">
        <f>IF($H337=Table5[[#Headers],[Industrial Gas CHP]],1,0)</f>
        <v>0</v>
      </c>
      <c r="BT337" s="64">
        <f>IF($H337=Table5[[#Headers],[Industrial Gas Furnace]],1,0)</f>
        <v>0</v>
      </c>
      <c r="BU337" s="64">
        <f>IF($H337=Table5[[#Headers],[Industrial Gas Cement/Lime Kiln]],1,0)</f>
        <v>0</v>
      </c>
      <c r="BV337" s="64">
        <f>IF($H337=Table5[[#Headers],[Industrial Gas Dryer]],1,0)</f>
        <v>0</v>
      </c>
      <c r="BW337" s="64">
        <f>IF($H337=Table5[[#Headers],[Industrial Gas Other Kiln]],1,0)</f>
        <v>0</v>
      </c>
      <c r="BX337" s="64">
        <f>IF($H337=Table5[[#Headers],[Industrial Gas Oven]],1,0)</f>
        <v>0</v>
      </c>
      <c r="BZ337" s="39"/>
    </row>
    <row r="338" spans="2:78" x14ac:dyDescent="0.25">
      <c r="B338">
        <v>614</v>
      </c>
      <c r="C338" t="s">
        <v>453</v>
      </c>
      <c r="D338" t="s">
        <v>591</v>
      </c>
      <c r="E338" t="s">
        <v>592</v>
      </c>
      <c r="H338" t="s">
        <v>555</v>
      </c>
      <c r="I338" t="s">
        <v>517</v>
      </c>
      <c r="J338" s="64">
        <v>17.665492337474817</v>
      </c>
      <c r="K338" s="64">
        <v>0</v>
      </c>
      <c r="L338" s="64">
        <v>0</v>
      </c>
      <c r="M338" s="64">
        <v>0</v>
      </c>
      <c r="N338" s="64">
        <v>0</v>
      </c>
      <c r="O338" s="64">
        <v>0</v>
      </c>
      <c r="P338" s="64">
        <v>0</v>
      </c>
      <c r="Q338" s="64">
        <v>0</v>
      </c>
      <c r="R338" s="64">
        <v>0</v>
      </c>
      <c r="S338" s="64">
        <v>0</v>
      </c>
      <c r="T338" s="64">
        <v>0</v>
      </c>
      <c r="U338" s="64">
        <v>0</v>
      </c>
      <c r="V338" s="64">
        <v>0</v>
      </c>
      <c r="W338" s="64">
        <v>0</v>
      </c>
      <c r="X338" s="64">
        <v>0</v>
      </c>
      <c r="Y338" s="64">
        <v>0</v>
      </c>
      <c r="Z338" s="64">
        <v>0</v>
      </c>
      <c r="AA338" s="64">
        <v>1</v>
      </c>
      <c r="AB338" s="64">
        <v>1</v>
      </c>
      <c r="AC338" s="64">
        <v>0</v>
      </c>
      <c r="AD338" s="64">
        <v>0</v>
      </c>
      <c r="AE338" s="64">
        <v>0</v>
      </c>
      <c r="AF338" s="64">
        <v>0</v>
      </c>
      <c r="AG338" s="64">
        <v>0</v>
      </c>
      <c r="AH338" s="64">
        <v>0</v>
      </c>
      <c r="AI338" s="64">
        <f>IF($H338=Table5[[#Headers],[Industrial Bio waste Boiler]],1,0)</f>
        <v>0</v>
      </c>
      <c r="AJ338" s="64">
        <f>IF($H338=Table5[[#Headers],[Industrial Bio waste CHP]],1,0)</f>
        <v>0</v>
      </c>
      <c r="AK338" s="64">
        <f>IF($H338=Table5[[#Headers],[Industrial Bio waste Furnace]],1,0)</f>
        <v>0</v>
      </c>
      <c r="AL338" s="64">
        <f>IF($H338=Table5[[#Headers],[Industrial Bio waste Cement/Lime Kiln]],1,0)</f>
        <v>0</v>
      </c>
      <c r="AM338" s="64">
        <f>IF($H338=Table5[[#Headers],[Industrial Bio waste Dryer]],1,0)</f>
        <v>0</v>
      </c>
      <c r="AN338" s="64">
        <f>IF($H338=Table5[[#Headers],[Industrial Bio waste Other Kiln]],1,0)</f>
        <v>0</v>
      </c>
      <c r="AO338" s="64">
        <f>IF($H338=Table5[[#Headers],[Industrial Bio waste Oven]],1,0)</f>
        <v>0</v>
      </c>
      <c r="AP338" s="64">
        <f>IF($H338=Table5[[#Headers],[Industrial Non-bio waste Boiler]],1,0)</f>
        <v>0</v>
      </c>
      <c r="AQ338" s="64">
        <f>IF($H338=Table5[[#Headers],[Industrial Non-bio waste CHP]],1,0)</f>
        <v>0</v>
      </c>
      <c r="AR338" s="64">
        <f>IF($H338=Table5[[#Headers],[Industrial Non-bio waste Furnace]],1,0)</f>
        <v>0</v>
      </c>
      <c r="AS338" s="64">
        <f>IF($H338=Table5[[#Headers],[Industrial Non-bio waste Cement/Lime Kiln]],1,0)</f>
        <v>0</v>
      </c>
      <c r="AT338" s="64">
        <f>IF($H338=Table5[[#Headers],[Industrial Non-bio waste Dryer]],1,0)</f>
        <v>0</v>
      </c>
      <c r="AU338" s="64">
        <f>IF($H338=Table5[[#Headers],[Industrial Non-bio waste Other Kiln]],1,0)</f>
        <v>0</v>
      </c>
      <c r="AV338" s="64">
        <f>IF($H338=Table5[[#Headers],[Industrial Non-bio waste Oven]],1,0)</f>
        <v>0</v>
      </c>
      <c r="AW338" s="64">
        <f>IF($H338=Table5[[#Headers],[Industrial Bio fuel Boiler]],1,0)</f>
        <v>0</v>
      </c>
      <c r="AX338" s="64">
        <f>IF($H338=Table5[[#Headers],[Industrial Bio fuel CHP]],1,0)</f>
        <v>0</v>
      </c>
      <c r="AY338" s="64">
        <f>IF($H338=Table5[[#Headers],[Industrial Bio fuel Furnace]],1,0)</f>
        <v>0</v>
      </c>
      <c r="AZ338" s="64">
        <f>IF($H338=Table5[[#Headers],[Industrial Bio fuel Cement/Lime Kiln]],1,0)</f>
        <v>0</v>
      </c>
      <c r="BA338" s="64">
        <f>IF($H338=Table5[[#Headers],[Industrial Bio fuel Dryer]],1,0)</f>
        <v>0</v>
      </c>
      <c r="BB338" s="64">
        <f>IF($H338=Table5[[#Headers],[Industrial Bio fuel Other Kiln]],1,0)</f>
        <v>0</v>
      </c>
      <c r="BC338" s="64">
        <f>IF($H338=Table5[[#Headers],[Industrial Bio fuel Oven]],1,0)</f>
        <v>0</v>
      </c>
      <c r="BD338" s="64">
        <f>IF($H338=Table5[[#Headers],[Industrial Solid Fuels Boiler]],1,0)</f>
        <v>0</v>
      </c>
      <c r="BE338" s="64">
        <f>IF($H338=Table5[[#Headers],[Industrial Solid Fuels CHP]],1,0)</f>
        <v>0</v>
      </c>
      <c r="BF338" s="64">
        <f>IF($H338=Table5[[#Headers],[Industrial Solid Fuels Furnace]],1,0)</f>
        <v>0</v>
      </c>
      <c r="BG338" s="64">
        <f>IF($H338=Table5[[#Headers],[Industrial Solid Fuels Cement/Lime Kiln]],1,0)</f>
        <v>0</v>
      </c>
      <c r="BH338" s="64">
        <f>IF($H338=Table5[[#Headers],[Industrial Solid Fuels Dryer]],1,0)</f>
        <v>1</v>
      </c>
      <c r="BI338" s="64">
        <f>IF($H338=Table5[[#Headers],[Industrial Solid Fuels Other Kiln]],1,0)</f>
        <v>0</v>
      </c>
      <c r="BJ338" s="64">
        <f>IF($H338=Table5[[#Headers],[Industrial Solid Fuels Oven]],1,0)</f>
        <v>0</v>
      </c>
      <c r="BK338" s="64">
        <f>IF($H338=Table5[[#Headers],[Industrial Oil Boiler]],1,0)</f>
        <v>0</v>
      </c>
      <c r="BL338" s="64">
        <f>IF($H338=Table5[[#Headers],[Industrial Oil CHP]],1,0)</f>
        <v>0</v>
      </c>
      <c r="BM338" s="64">
        <f>IF($H338=Table5[[#Headers],[Industrial Oil Furnace]],1,0)</f>
        <v>0</v>
      </c>
      <c r="BN338" s="64">
        <f>IF($H338=Table5[[#Headers],[Industrial Oil Cement/Lime Kiln]],1,0)</f>
        <v>0</v>
      </c>
      <c r="BO338" s="64">
        <f>IF($H338=Table5[[#Headers],[Industrial Oil Dryer]],1,0)</f>
        <v>0</v>
      </c>
      <c r="BP338" s="64">
        <f>IF($H338=Table5[[#Headers],[Industrial Oil Other Kiln]],1,0)</f>
        <v>0</v>
      </c>
      <c r="BQ338" s="64">
        <f>IF($H338=Table5[[#Headers],[Industrial Oil Oven]],1,0)</f>
        <v>0</v>
      </c>
      <c r="BR338" s="64">
        <f>IF($H338=Table5[[#Headers],[Industrial Gas Boiler]],1,0)</f>
        <v>0</v>
      </c>
      <c r="BS338" s="64">
        <f>IF($H338=Table5[[#Headers],[Industrial Gas CHP]],1,0)</f>
        <v>0</v>
      </c>
      <c r="BT338" s="64">
        <f>IF($H338=Table5[[#Headers],[Industrial Gas Furnace]],1,0)</f>
        <v>0</v>
      </c>
      <c r="BU338" s="64">
        <f>IF($H338=Table5[[#Headers],[Industrial Gas Cement/Lime Kiln]],1,0)</f>
        <v>0</v>
      </c>
      <c r="BV338" s="64">
        <f>IF($H338=Table5[[#Headers],[Industrial Gas Dryer]],1,0)</f>
        <v>0</v>
      </c>
      <c r="BW338" s="64">
        <f>IF($H338=Table5[[#Headers],[Industrial Gas Other Kiln]],1,0)</f>
        <v>0</v>
      </c>
      <c r="BX338" s="64">
        <f>IF($H338=Table5[[#Headers],[Industrial Gas Oven]],1,0)</f>
        <v>0</v>
      </c>
      <c r="BZ338" s="39"/>
    </row>
    <row r="339" spans="2:78" x14ac:dyDescent="0.25">
      <c r="B339">
        <v>615</v>
      </c>
      <c r="C339" t="s">
        <v>453</v>
      </c>
      <c r="D339" t="s">
        <v>582</v>
      </c>
      <c r="E339" t="s">
        <v>592</v>
      </c>
      <c r="H339" t="s">
        <v>534</v>
      </c>
      <c r="I339" t="s">
        <v>535</v>
      </c>
      <c r="J339" s="64">
        <v>106.44547800610009</v>
      </c>
      <c r="K339" s="64">
        <v>0</v>
      </c>
      <c r="L339" s="64">
        <v>0</v>
      </c>
      <c r="M339" s="64">
        <v>0</v>
      </c>
      <c r="N339" s="64">
        <v>0</v>
      </c>
      <c r="O339" s="64">
        <v>0.3495740805177735</v>
      </c>
      <c r="P339" s="64">
        <v>1</v>
      </c>
      <c r="Q339" s="64">
        <v>1</v>
      </c>
      <c r="R339" s="64">
        <v>0</v>
      </c>
      <c r="S339" s="64">
        <v>0.125</v>
      </c>
      <c r="T339" s="64">
        <v>0</v>
      </c>
      <c r="U339" s="64">
        <v>0</v>
      </c>
      <c r="V339" s="64">
        <v>0</v>
      </c>
      <c r="W339" s="64">
        <v>0</v>
      </c>
      <c r="X339" s="64">
        <v>0</v>
      </c>
      <c r="Y339" s="64">
        <v>0</v>
      </c>
      <c r="Z339" s="64">
        <v>0</v>
      </c>
      <c r="AA339" s="64">
        <v>0</v>
      </c>
      <c r="AB339" s="64">
        <v>0</v>
      </c>
      <c r="AC339" s="64">
        <v>0</v>
      </c>
      <c r="AD339" s="64">
        <v>0</v>
      </c>
      <c r="AE339" s="64">
        <v>0</v>
      </c>
      <c r="AF339" s="64">
        <v>0</v>
      </c>
      <c r="AG339" s="64">
        <v>0</v>
      </c>
      <c r="AH339" s="64">
        <v>0</v>
      </c>
      <c r="AI339" s="64">
        <f>IF($H339=Table5[[#Headers],[Industrial Bio waste Boiler]],1,0)</f>
        <v>0</v>
      </c>
      <c r="AJ339" s="64">
        <f>IF($H339=Table5[[#Headers],[Industrial Bio waste CHP]],1,0)</f>
        <v>0</v>
      </c>
      <c r="AK339" s="64">
        <f>IF($H339=Table5[[#Headers],[Industrial Bio waste Furnace]],1,0)</f>
        <v>0</v>
      </c>
      <c r="AL339" s="64">
        <f>IF($H339=Table5[[#Headers],[Industrial Bio waste Cement/Lime Kiln]],1,0)</f>
        <v>0</v>
      </c>
      <c r="AM339" s="64">
        <f>IF($H339=Table5[[#Headers],[Industrial Bio waste Dryer]],1,0)</f>
        <v>0</v>
      </c>
      <c r="AN339" s="64">
        <f>IF($H339=Table5[[#Headers],[Industrial Bio waste Other Kiln]],1,0)</f>
        <v>0</v>
      </c>
      <c r="AO339" s="64">
        <f>IF($H339=Table5[[#Headers],[Industrial Bio waste Oven]],1,0)</f>
        <v>0</v>
      </c>
      <c r="AP339" s="64">
        <f>IF($H339=Table5[[#Headers],[Industrial Non-bio waste Boiler]],1,0)</f>
        <v>0</v>
      </c>
      <c r="AQ339" s="64">
        <f>IF($H339=Table5[[#Headers],[Industrial Non-bio waste CHP]],1,0)</f>
        <v>0</v>
      </c>
      <c r="AR339" s="64">
        <f>IF($H339=Table5[[#Headers],[Industrial Non-bio waste Furnace]],1,0)</f>
        <v>0</v>
      </c>
      <c r="AS339" s="64">
        <f>IF($H339=Table5[[#Headers],[Industrial Non-bio waste Cement/Lime Kiln]],1,0)</f>
        <v>0</v>
      </c>
      <c r="AT339" s="64">
        <f>IF($H339=Table5[[#Headers],[Industrial Non-bio waste Dryer]],1,0)</f>
        <v>0</v>
      </c>
      <c r="AU339" s="64">
        <f>IF($H339=Table5[[#Headers],[Industrial Non-bio waste Other Kiln]],1,0)</f>
        <v>0</v>
      </c>
      <c r="AV339" s="64">
        <f>IF($H339=Table5[[#Headers],[Industrial Non-bio waste Oven]],1,0)</f>
        <v>0</v>
      </c>
      <c r="AW339" s="64">
        <f>IF($H339=Table5[[#Headers],[Industrial Bio fuel Boiler]],1,0)</f>
        <v>0</v>
      </c>
      <c r="AX339" s="64">
        <f>IF($H339=Table5[[#Headers],[Industrial Bio fuel CHP]],1,0)</f>
        <v>0</v>
      </c>
      <c r="AY339" s="64">
        <f>IF($H339=Table5[[#Headers],[Industrial Bio fuel Furnace]],1,0)</f>
        <v>0</v>
      </c>
      <c r="AZ339" s="64">
        <f>IF($H339=Table5[[#Headers],[Industrial Bio fuel Cement/Lime Kiln]],1,0)</f>
        <v>0</v>
      </c>
      <c r="BA339" s="64">
        <f>IF($H339=Table5[[#Headers],[Industrial Bio fuel Dryer]],1,0)</f>
        <v>0</v>
      </c>
      <c r="BB339" s="64">
        <f>IF($H339=Table5[[#Headers],[Industrial Bio fuel Other Kiln]],1,0)</f>
        <v>0</v>
      </c>
      <c r="BC339" s="64">
        <f>IF($H339=Table5[[#Headers],[Industrial Bio fuel Oven]],1,0)</f>
        <v>0</v>
      </c>
      <c r="BD339" s="64">
        <f>IF($H339=Table5[[#Headers],[Industrial Solid Fuels Boiler]],1,0)</f>
        <v>0</v>
      </c>
      <c r="BE339" s="64">
        <f>IF($H339=Table5[[#Headers],[Industrial Solid Fuels CHP]],1,0)</f>
        <v>0</v>
      </c>
      <c r="BF339" s="64">
        <f>IF($H339=Table5[[#Headers],[Industrial Solid Fuels Furnace]],1,0)</f>
        <v>0</v>
      </c>
      <c r="BG339" s="64">
        <f>IF($H339=Table5[[#Headers],[Industrial Solid Fuels Cement/Lime Kiln]],1,0)</f>
        <v>0</v>
      </c>
      <c r="BH339" s="64">
        <f>IF($H339=Table5[[#Headers],[Industrial Solid Fuels Dryer]],1,0)</f>
        <v>0</v>
      </c>
      <c r="BI339" s="64">
        <f>IF($H339=Table5[[#Headers],[Industrial Solid Fuels Other Kiln]],1,0)</f>
        <v>0</v>
      </c>
      <c r="BJ339" s="64">
        <f>IF($H339=Table5[[#Headers],[Industrial Solid Fuels Oven]],1,0)</f>
        <v>0</v>
      </c>
      <c r="BK339" s="64">
        <f>IF($H339=Table5[[#Headers],[Industrial Oil Boiler]],1,0)</f>
        <v>1</v>
      </c>
      <c r="BL339" s="64">
        <f>IF($H339=Table5[[#Headers],[Industrial Oil CHP]],1,0)</f>
        <v>0</v>
      </c>
      <c r="BM339" s="64">
        <f>IF($H339=Table5[[#Headers],[Industrial Oil Furnace]],1,0)</f>
        <v>0</v>
      </c>
      <c r="BN339" s="64">
        <f>IF($H339=Table5[[#Headers],[Industrial Oil Cement/Lime Kiln]],1,0)</f>
        <v>0</v>
      </c>
      <c r="BO339" s="64">
        <f>IF($H339=Table5[[#Headers],[Industrial Oil Dryer]],1,0)</f>
        <v>0</v>
      </c>
      <c r="BP339" s="64">
        <f>IF($H339=Table5[[#Headers],[Industrial Oil Other Kiln]],1,0)</f>
        <v>0</v>
      </c>
      <c r="BQ339" s="64">
        <f>IF($H339=Table5[[#Headers],[Industrial Oil Oven]],1,0)</f>
        <v>0</v>
      </c>
      <c r="BR339" s="64">
        <f>IF($H339=Table5[[#Headers],[Industrial Gas Boiler]],1,0)</f>
        <v>0</v>
      </c>
      <c r="BS339" s="64">
        <f>IF($H339=Table5[[#Headers],[Industrial Gas CHP]],1,0)</f>
        <v>0</v>
      </c>
      <c r="BT339" s="64">
        <f>IF($H339=Table5[[#Headers],[Industrial Gas Furnace]],1,0)</f>
        <v>0</v>
      </c>
      <c r="BU339" s="64">
        <f>IF($H339=Table5[[#Headers],[Industrial Gas Cement/Lime Kiln]],1,0)</f>
        <v>0</v>
      </c>
      <c r="BV339" s="64">
        <f>IF($H339=Table5[[#Headers],[Industrial Gas Dryer]],1,0)</f>
        <v>0</v>
      </c>
      <c r="BW339" s="64">
        <f>IF($H339=Table5[[#Headers],[Industrial Gas Other Kiln]],1,0)</f>
        <v>0</v>
      </c>
      <c r="BX339" s="64">
        <f>IF($H339=Table5[[#Headers],[Industrial Gas Oven]],1,0)</f>
        <v>0</v>
      </c>
      <c r="BZ339" s="39"/>
    </row>
    <row r="340" spans="2:78" x14ac:dyDescent="0.25">
      <c r="B340">
        <v>616</v>
      </c>
      <c r="C340" t="s">
        <v>453</v>
      </c>
      <c r="D340" t="s">
        <v>582</v>
      </c>
      <c r="E340" t="s">
        <v>592</v>
      </c>
      <c r="H340" t="s">
        <v>539</v>
      </c>
      <c r="I340" t="s">
        <v>535</v>
      </c>
      <c r="J340" s="64">
        <v>0</v>
      </c>
      <c r="K340" s="64">
        <v>0</v>
      </c>
      <c r="L340" s="64">
        <v>0</v>
      </c>
      <c r="M340" s="64">
        <v>0</v>
      </c>
      <c r="N340" s="64">
        <v>0</v>
      </c>
      <c r="O340" s="64">
        <v>0</v>
      </c>
      <c r="P340" s="64">
        <v>0</v>
      </c>
      <c r="Q340" s="64">
        <v>0</v>
      </c>
      <c r="R340" s="64">
        <v>0</v>
      </c>
      <c r="S340" s="64">
        <v>0</v>
      </c>
      <c r="T340" s="64">
        <v>0.3495740805177735</v>
      </c>
      <c r="U340" s="64">
        <v>1</v>
      </c>
      <c r="V340" s="64">
        <v>1</v>
      </c>
      <c r="W340" s="64">
        <v>0</v>
      </c>
      <c r="X340" s="64">
        <v>0</v>
      </c>
      <c r="Y340" s="64">
        <v>0</v>
      </c>
      <c r="Z340" s="64">
        <v>0</v>
      </c>
      <c r="AA340" s="64">
        <v>0</v>
      </c>
      <c r="AB340" s="64">
        <v>0</v>
      </c>
      <c r="AC340" s="64">
        <v>0</v>
      </c>
      <c r="AD340" s="64">
        <v>0</v>
      </c>
      <c r="AE340" s="64">
        <v>0</v>
      </c>
      <c r="AF340" s="64">
        <v>0</v>
      </c>
      <c r="AG340" s="64">
        <v>0</v>
      </c>
      <c r="AH340" s="64">
        <v>0</v>
      </c>
      <c r="AI340" s="64">
        <f>IF($H340=Table5[[#Headers],[Industrial Bio waste Boiler]],1,0)</f>
        <v>0</v>
      </c>
      <c r="AJ340" s="64">
        <f>IF($H340=Table5[[#Headers],[Industrial Bio waste CHP]],1,0)</f>
        <v>0</v>
      </c>
      <c r="AK340" s="64">
        <f>IF($H340=Table5[[#Headers],[Industrial Bio waste Furnace]],1,0)</f>
        <v>0</v>
      </c>
      <c r="AL340" s="64">
        <f>IF($H340=Table5[[#Headers],[Industrial Bio waste Cement/Lime Kiln]],1,0)</f>
        <v>0</v>
      </c>
      <c r="AM340" s="64">
        <f>IF($H340=Table5[[#Headers],[Industrial Bio waste Dryer]],1,0)</f>
        <v>0</v>
      </c>
      <c r="AN340" s="64">
        <f>IF($H340=Table5[[#Headers],[Industrial Bio waste Other Kiln]],1,0)</f>
        <v>0</v>
      </c>
      <c r="AO340" s="64">
        <f>IF($H340=Table5[[#Headers],[Industrial Bio waste Oven]],1,0)</f>
        <v>0</v>
      </c>
      <c r="AP340" s="64">
        <f>IF($H340=Table5[[#Headers],[Industrial Non-bio waste Boiler]],1,0)</f>
        <v>0</v>
      </c>
      <c r="AQ340" s="64">
        <f>IF($H340=Table5[[#Headers],[Industrial Non-bio waste CHP]],1,0)</f>
        <v>0</v>
      </c>
      <c r="AR340" s="64">
        <f>IF($H340=Table5[[#Headers],[Industrial Non-bio waste Furnace]],1,0)</f>
        <v>0</v>
      </c>
      <c r="AS340" s="64">
        <f>IF($H340=Table5[[#Headers],[Industrial Non-bio waste Cement/Lime Kiln]],1,0)</f>
        <v>0</v>
      </c>
      <c r="AT340" s="64">
        <f>IF($H340=Table5[[#Headers],[Industrial Non-bio waste Dryer]],1,0)</f>
        <v>0</v>
      </c>
      <c r="AU340" s="64">
        <f>IF($H340=Table5[[#Headers],[Industrial Non-bio waste Other Kiln]],1,0)</f>
        <v>0</v>
      </c>
      <c r="AV340" s="64">
        <f>IF($H340=Table5[[#Headers],[Industrial Non-bio waste Oven]],1,0)</f>
        <v>0</v>
      </c>
      <c r="AW340" s="64">
        <f>IF($H340=Table5[[#Headers],[Industrial Bio fuel Boiler]],1,0)</f>
        <v>0</v>
      </c>
      <c r="AX340" s="64">
        <f>IF($H340=Table5[[#Headers],[Industrial Bio fuel CHP]],1,0)</f>
        <v>0</v>
      </c>
      <c r="AY340" s="64">
        <f>IF($H340=Table5[[#Headers],[Industrial Bio fuel Furnace]],1,0)</f>
        <v>0</v>
      </c>
      <c r="AZ340" s="64">
        <f>IF($H340=Table5[[#Headers],[Industrial Bio fuel Cement/Lime Kiln]],1,0)</f>
        <v>0</v>
      </c>
      <c r="BA340" s="64">
        <f>IF($H340=Table5[[#Headers],[Industrial Bio fuel Dryer]],1,0)</f>
        <v>0</v>
      </c>
      <c r="BB340" s="64">
        <f>IF($H340=Table5[[#Headers],[Industrial Bio fuel Other Kiln]],1,0)</f>
        <v>0</v>
      </c>
      <c r="BC340" s="64">
        <f>IF($H340=Table5[[#Headers],[Industrial Bio fuel Oven]],1,0)</f>
        <v>0</v>
      </c>
      <c r="BD340" s="64">
        <f>IF($H340=Table5[[#Headers],[Industrial Solid Fuels Boiler]],1,0)</f>
        <v>0</v>
      </c>
      <c r="BE340" s="64">
        <f>IF($H340=Table5[[#Headers],[Industrial Solid Fuels CHP]],1,0)</f>
        <v>0</v>
      </c>
      <c r="BF340" s="64">
        <f>IF($H340=Table5[[#Headers],[Industrial Solid Fuels Furnace]],1,0)</f>
        <v>0</v>
      </c>
      <c r="BG340" s="64">
        <f>IF($H340=Table5[[#Headers],[Industrial Solid Fuels Cement/Lime Kiln]],1,0)</f>
        <v>0</v>
      </c>
      <c r="BH340" s="64">
        <f>IF($H340=Table5[[#Headers],[Industrial Solid Fuels Dryer]],1,0)</f>
        <v>0</v>
      </c>
      <c r="BI340" s="64">
        <f>IF($H340=Table5[[#Headers],[Industrial Solid Fuels Other Kiln]],1,0)</f>
        <v>0</v>
      </c>
      <c r="BJ340" s="64">
        <f>IF($H340=Table5[[#Headers],[Industrial Solid Fuels Oven]],1,0)</f>
        <v>0</v>
      </c>
      <c r="BK340" s="64">
        <f>IF($H340=Table5[[#Headers],[Industrial Oil Boiler]],1,0)</f>
        <v>0</v>
      </c>
      <c r="BL340" s="64">
        <f>IF($H340=Table5[[#Headers],[Industrial Oil CHP]],1,0)</f>
        <v>1</v>
      </c>
      <c r="BM340" s="64">
        <f>IF($H340=Table5[[#Headers],[Industrial Oil Furnace]],1,0)</f>
        <v>0</v>
      </c>
      <c r="BN340" s="64">
        <f>IF($H340=Table5[[#Headers],[Industrial Oil Cement/Lime Kiln]],1,0)</f>
        <v>0</v>
      </c>
      <c r="BO340" s="64">
        <f>IF($H340=Table5[[#Headers],[Industrial Oil Dryer]],1,0)</f>
        <v>0</v>
      </c>
      <c r="BP340" s="64">
        <f>IF($H340=Table5[[#Headers],[Industrial Oil Other Kiln]],1,0)</f>
        <v>0</v>
      </c>
      <c r="BQ340" s="64">
        <f>IF($H340=Table5[[#Headers],[Industrial Oil Oven]],1,0)</f>
        <v>0</v>
      </c>
      <c r="BR340" s="64">
        <f>IF($H340=Table5[[#Headers],[Industrial Gas Boiler]],1,0)</f>
        <v>0</v>
      </c>
      <c r="BS340" s="64">
        <f>IF($H340=Table5[[#Headers],[Industrial Gas CHP]],1,0)</f>
        <v>0</v>
      </c>
      <c r="BT340" s="64">
        <f>IF($H340=Table5[[#Headers],[Industrial Gas Furnace]],1,0)</f>
        <v>0</v>
      </c>
      <c r="BU340" s="64">
        <f>IF($H340=Table5[[#Headers],[Industrial Gas Cement/Lime Kiln]],1,0)</f>
        <v>0</v>
      </c>
      <c r="BV340" s="64">
        <f>IF($H340=Table5[[#Headers],[Industrial Gas Dryer]],1,0)</f>
        <v>0</v>
      </c>
      <c r="BW340" s="64">
        <f>IF($H340=Table5[[#Headers],[Industrial Gas Other Kiln]],1,0)</f>
        <v>0</v>
      </c>
      <c r="BX340" s="64">
        <f>IF($H340=Table5[[#Headers],[Industrial Gas Oven]],1,0)</f>
        <v>0</v>
      </c>
      <c r="BZ340" s="39"/>
    </row>
    <row r="341" spans="2:78" x14ac:dyDescent="0.25">
      <c r="B341">
        <v>617</v>
      </c>
      <c r="C341" t="s">
        <v>453</v>
      </c>
      <c r="D341" t="s">
        <v>582</v>
      </c>
      <c r="E341" t="s">
        <v>592</v>
      </c>
      <c r="H341" t="s">
        <v>543</v>
      </c>
      <c r="I341" t="s">
        <v>535</v>
      </c>
      <c r="J341" s="64">
        <v>106.44547800610012</v>
      </c>
      <c r="K341" s="64">
        <v>0</v>
      </c>
      <c r="L341" s="64">
        <v>0</v>
      </c>
      <c r="M341" s="64">
        <v>0</v>
      </c>
      <c r="N341" s="64">
        <v>0</v>
      </c>
      <c r="O341" s="64">
        <v>0</v>
      </c>
      <c r="P341" s="64">
        <v>0</v>
      </c>
      <c r="Q341" s="64">
        <v>0</v>
      </c>
      <c r="R341" s="64">
        <v>0</v>
      </c>
      <c r="S341" s="64">
        <v>0</v>
      </c>
      <c r="T341" s="64">
        <v>0</v>
      </c>
      <c r="U341" s="64">
        <v>0</v>
      </c>
      <c r="V341" s="64">
        <v>0</v>
      </c>
      <c r="W341" s="64">
        <v>0</v>
      </c>
      <c r="X341" s="64">
        <v>0</v>
      </c>
      <c r="Y341" s="64">
        <v>0.3495740805177735</v>
      </c>
      <c r="Z341" s="64">
        <v>0</v>
      </c>
      <c r="AA341" s="64">
        <v>0</v>
      </c>
      <c r="AB341" s="64">
        <v>0</v>
      </c>
      <c r="AC341" s="64">
        <v>0</v>
      </c>
      <c r="AD341" s="64">
        <v>0</v>
      </c>
      <c r="AE341" s="64">
        <v>0</v>
      </c>
      <c r="AF341" s="64">
        <v>0</v>
      </c>
      <c r="AG341" s="64">
        <v>0</v>
      </c>
      <c r="AH341" s="64">
        <v>0</v>
      </c>
      <c r="AI341" s="64">
        <f>IF($H341=Table5[[#Headers],[Industrial Bio waste Boiler]],1,0)</f>
        <v>0</v>
      </c>
      <c r="AJ341" s="64">
        <f>IF($H341=Table5[[#Headers],[Industrial Bio waste CHP]],1,0)</f>
        <v>0</v>
      </c>
      <c r="AK341" s="64">
        <f>IF($H341=Table5[[#Headers],[Industrial Bio waste Furnace]],1,0)</f>
        <v>0</v>
      </c>
      <c r="AL341" s="64">
        <f>IF($H341=Table5[[#Headers],[Industrial Bio waste Cement/Lime Kiln]],1,0)</f>
        <v>0</v>
      </c>
      <c r="AM341" s="64">
        <f>IF($H341=Table5[[#Headers],[Industrial Bio waste Dryer]],1,0)</f>
        <v>0</v>
      </c>
      <c r="AN341" s="64">
        <f>IF($H341=Table5[[#Headers],[Industrial Bio waste Other Kiln]],1,0)</f>
        <v>0</v>
      </c>
      <c r="AO341" s="64">
        <f>IF($H341=Table5[[#Headers],[Industrial Bio waste Oven]],1,0)</f>
        <v>0</v>
      </c>
      <c r="AP341" s="64">
        <f>IF($H341=Table5[[#Headers],[Industrial Non-bio waste Boiler]],1,0)</f>
        <v>0</v>
      </c>
      <c r="AQ341" s="64">
        <f>IF($H341=Table5[[#Headers],[Industrial Non-bio waste CHP]],1,0)</f>
        <v>0</v>
      </c>
      <c r="AR341" s="64">
        <f>IF($H341=Table5[[#Headers],[Industrial Non-bio waste Furnace]],1,0)</f>
        <v>0</v>
      </c>
      <c r="AS341" s="64">
        <f>IF($H341=Table5[[#Headers],[Industrial Non-bio waste Cement/Lime Kiln]],1,0)</f>
        <v>0</v>
      </c>
      <c r="AT341" s="64">
        <f>IF($H341=Table5[[#Headers],[Industrial Non-bio waste Dryer]],1,0)</f>
        <v>0</v>
      </c>
      <c r="AU341" s="64">
        <f>IF($H341=Table5[[#Headers],[Industrial Non-bio waste Other Kiln]],1,0)</f>
        <v>0</v>
      </c>
      <c r="AV341" s="64">
        <f>IF($H341=Table5[[#Headers],[Industrial Non-bio waste Oven]],1,0)</f>
        <v>0</v>
      </c>
      <c r="AW341" s="64">
        <f>IF($H341=Table5[[#Headers],[Industrial Bio fuel Boiler]],1,0)</f>
        <v>0</v>
      </c>
      <c r="AX341" s="64">
        <f>IF($H341=Table5[[#Headers],[Industrial Bio fuel CHP]],1,0)</f>
        <v>0</v>
      </c>
      <c r="AY341" s="64">
        <f>IF($H341=Table5[[#Headers],[Industrial Bio fuel Furnace]],1,0)</f>
        <v>0</v>
      </c>
      <c r="AZ341" s="64">
        <f>IF($H341=Table5[[#Headers],[Industrial Bio fuel Cement/Lime Kiln]],1,0)</f>
        <v>0</v>
      </c>
      <c r="BA341" s="64">
        <f>IF($H341=Table5[[#Headers],[Industrial Bio fuel Dryer]],1,0)</f>
        <v>0</v>
      </c>
      <c r="BB341" s="64">
        <f>IF($H341=Table5[[#Headers],[Industrial Bio fuel Other Kiln]],1,0)</f>
        <v>0</v>
      </c>
      <c r="BC341" s="64">
        <f>IF($H341=Table5[[#Headers],[Industrial Bio fuel Oven]],1,0)</f>
        <v>0</v>
      </c>
      <c r="BD341" s="64">
        <f>IF($H341=Table5[[#Headers],[Industrial Solid Fuels Boiler]],1,0)</f>
        <v>0</v>
      </c>
      <c r="BE341" s="64">
        <f>IF($H341=Table5[[#Headers],[Industrial Solid Fuels CHP]],1,0)</f>
        <v>0</v>
      </c>
      <c r="BF341" s="64">
        <f>IF($H341=Table5[[#Headers],[Industrial Solid Fuels Furnace]],1,0)</f>
        <v>0</v>
      </c>
      <c r="BG341" s="64">
        <f>IF($H341=Table5[[#Headers],[Industrial Solid Fuels Cement/Lime Kiln]],1,0)</f>
        <v>0</v>
      </c>
      <c r="BH341" s="64">
        <f>IF($H341=Table5[[#Headers],[Industrial Solid Fuels Dryer]],1,0)</f>
        <v>0</v>
      </c>
      <c r="BI341" s="64">
        <f>IF($H341=Table5[[#Headers],[Industrial Solid Fuels Other Kiln]],1,0)</f>
        <v>0</v>
      </c>
      <c r="BJ341" s="64">
        <f>IF($H341=Table5[[#Headers],[Industrial Solid Fuels Oven]],1,0)</f>
        <v>0</v>
      </c>
      <c r="BK341" s="64">
        <f>IF($H341=Table5[[#Headers],[Industrial Oil Boiler]],1,0)</f>
        <v>0</v>
      </c>
      <c r="BL341" s="64">
        <f>IF($H341=Table5[[#Headers],[Industrial Oil CHP]],1,0)</f>
        <v>0</v>
      </c>
      <c r="BM341" s="64">
        <f>IF($H341=Table5[[#Headers],[Industrial Oil Furnace]],1,0)</f>
        <v>1</v>
      </c>
      <c r="BN341" s="64">
        <f>IF($H341=Table5[[#Headers],[Industrial Oil Cement/Lime Kiln]],1,0)</f>
        <v>0</v>
      </c>
      <c r="BO341" s="64">
        <f>IF($H341=Table5[[#Headers],[Industrial Oil Dryer]],1,0)</f>
        <v>0</v>
      </c>
      <c r="BP341" s="64">
        <f>IF($H341=Table5[[#Headers],[Industrial Oil Other Kiln]],1,0)</f>
        <v>0</v>
      </c>
      <c r="BQ341" s="64">
        <f>IF($H341=Table5[[#Headers],[Industrial Oil Oven]],1,0)</f>
        <v>0</v>
      </c>
      <c r="BR341" s="64">
        <f>IF($H341=Table5[[#Headers],[Industrial Gas Boiler]],1,0)</f>
        <v>0</v>
      </c>
      <c r="BS341" s="64">
        <f>IF($H341=Table5[[#Headers],[Industrial Gas CHP]],1,0)</f>
        <v>0</v>
      </c>
      <c r="BT341" s="64">
        <f>IF($H341=Table5[[#Headers],[Industrial Gas Furnace]],1,0)</f>
        <v>0</v>
      </c>
      <c r="BU341" s="64">
        <f>IF($H341=Table5[[#Headers],[Industrial Gas Cement/Lime Kiln]],1,0)</f>
        <v>0</v>
      </c>
      <c r="BV341" s="64">
        <f>IF($H341=Table5[[#Headers],[Industrial Gas Dryer]],1,0)</f>
        <v>0</v>
      </c>
      <c r="BW341" s="64">
        <f>IF($H341=Table5[[#Headers],[Industrial Gas Other Kiln]],1,0)</f>
        <v>0</v>
      </c>
      <c r="BX341" s="64">
        <f>IF($H341=Table5[[#Headers],[Industrial Gas Oven]],1,0)</f>
        <v>0</v>
      </c>
      <c r="BZ341" s="39"/>
    </row>
    <row r="342" spans="2:78" x14ac:dyDescent="0.25">
      <c r="B342">
        <v>618</v>
      </c>
      <c r="C342" t="s">
        <v>453</v>
      </c>
      <c r="D342" t="s">
        <v>584</v>
      </c>
      <c r="E342" t="s">
        <v>592</v>
      </c>
      <c r="H342" t="s">
        <v>537</v>
      </c>
      <c r="I342" t="s">
        <v>535</v>
      </c>
      <c r="J342" s="64">
        <v>0</v>
      </c>
      <c r="K342" s="64">
        <v>1</v>
      </c>
      <c r="L342" s="64">
        <v>0</v>
      </c>
      <c r="M342" s="64">
        <v>0</v>
      </c>
      <c r="N342" s="64">
        <v>0</v>
      </c>
      <c r="O342" s="64">
        <v>0</v>
      </c>
      <c r="P342" s="64">
        <v>0</v>
      </c>
      <c r="Q342" s="64">
        <v>0</v>
      </c>
      <c r="R342" s="64">
        <v>0</v>
      </c>
      <c r="S342" s="64">
        <v>0</v>
      </c>
      <c r="T342" s="64">
        <v>0</v>
      </c>
      <c r="U342" s="64">
        <v>0</v>
      </c>
      <c r="V342" s="64">
        <v>0</v>
      </c>
      <c r="W342" s="64">
        <v>0</v>
      </c>
      <c r="X342" s="64">
        <v>0</v>
      </c>
      <c r="Y342" s="64">
        <v>0</v>
      </c>
      <c r="Z342" s="64">
        <v>0</v>
      </c>
      <c r="AA342" s="64">
        <v>0</v>
      </c>
      <c r="AB342" s="64">
        <v>0</v>
      </c>
      <c r="AC342" s="64">
        <v>0</v>
      </c>
      <c r="AD342" s="64">
        <v>0</v>
      </c>
      <c r="AE342" s="64">
        <v>0</v>
      </c>
      <c r="AF342" s="64">
        <v>0</v>
      </c>
      <c r="AG342" s="64">
        <v>0</v>
      </c>
      <c r="AH342" s="64">
        <v>0</v>
      </c>
      <c r="AI342" s="64">
        <f>IF($H342=Table5[[#Headers],[Industrial Bio waste Boiler]],1,0)</f>
        <v>0</v>
      </c>
      <c r="AJ342" s="64">
        <f>IF($H342=Table5[[#Headers],[Industrial Bio waste CHP]],1,0)</f>
        <v>0</v>
      </c>
      <c r="AK342" s="64">
        <f>IF($H342=Table5[[#Headers],[Industrial Bio waste Furnace]],1,0)</f>
        <v>0</v>
      </c>
      <c r="AL342" s="64">
        <f>IF($H342=Table5[[#Headers],[Industrial Bio waste Cement/Lime Kiln]],1,0)</f>
        <v>0</v>
      </c>
      <c r="AM342" s="64">
        <f>IF($H342=Table5[[#Headers],[Industrial Bio waste Dryer]],1,0)</f>
        <v>0</v>
      </c>
      <c r="AN342" s="64">
        <f>IF($H342=Table5[[#Headers],[Industrial Bio waste Other Kiln]],1,0)</f>
        <v>0</v>
      </c>
      <c r="AO342" s="64">
        <f>IF($H342=Table5[[#Headers],[Industrial Bio waste Oven]],1,0)</f>
        <v>0</v>
      </c>
      <c r="AP342" s="64">
        <f>IF($H342=Table5[[#Headers],[Industrial Non-bio waste Boiler]],1,0)</f>
        <v>0</v>
      </c>
      <c r="AQ342" s="64">
        <f>IF($H342=Table5[[#Headers],[Industrial Non-bio waste CHP]],1,0)</f>
        <v>0</v>
      </c>
      <c r="AR342" s="64">
        <f>IF($H342=Table5[[#Headers],[Industrial Non-bio waste Furnace]],1,0)</f>
        <v>0</v>
      </c>
      <c r="AS342" s="64">
        <f>IF($H342=Table5[[#Headers],[Industrial Non-bio waste Cement/Lime Kiln]],1,0)</f>
        <v>0</v>
      </c>
      <c r="AT342" s="64">
        <f>IF($H342=Table5[[#Headers],[Industrial Non-bio waste Dryer]],1,0)</f>
        <v>0</v>
      </c>
      <c r="AU342" s="64">
        <f>IF($H342=Table5[[#Headers],[Industrial Non-bio waste Other Kiln]],1,0)</f>
        <v>0</v>
      </c>
      <c r="AV342" s="64">
        <f>IF($H342=Table5[[#Headers],[Industrial Non-bio waste Oven]],1,0)</f>
        <v>0</v>
      </c>
      <c r="AW342" s="64">
        <f>IF($H342=Table5[[#Headers],[Industrial Bio fuel Boiler]],1,0)</f>
        <v>0</v>
      </c>
      <c r="AX342" s="64">
        <f>IF($H342=Table5[[#Headers],[Industrial Bio fuel CHP]],1,0)</f>
        <v>0</v>
      </c>
      <c r="AY342" s="64">
        <f>IF($H342=Table5[[#Headers],[Industrial Bio fuel Furnace]],1,0)</f>
        <v>0</v>
      </c>
      <c r="AZ342" s="64">
        <f>IF($H342=Table5[[#Headers],[Industrial Bio fuel Cement/Lime Kiln]],1,0)</f>
        <v>0</v>
      </c>
      <c r="BA342" s="64">
        <f>IF($H342=Table5[[#Headers],[Industrial Bio fuel Dryer]],1,0)</f>
        <v>0</v>
      </c>
      <c r="BB342" s="64">
        <f>IF($H342=Table5[[#Headers],[Industrial Bio fuel Other Kiln]],1,0)</f>
        <v>0</v>
      </c>
      <c r="BC342" s="64">
        <f>IF($H342=Table5[[#Headers],[Industrial Bio fuel Oven]],1,0)</f>
        <v>0</v>
      </c>
      <c r="BD342" s="64">
        <f>IF($H342=Table5[[#Headers],[Industrial Solid Fuels Boiler]],1,0)</f>
        <v>0</v>
      </c>
      <c r="BE342" s="64">
        <f>IF($H342=Table5[[#Headers],[Industrial Solid Fuels CHP]],1,0)</f>
        <v>0</v>
      </c>
      <c r="BF342" s="64">
        <f>IF($H342=Table5[[#Headers],[Industrial Solid Fuels Furnace]],1,0)</f>
        <v>0</v>
      </c>
      <c r="BG342" s="64">
        <f>IF($H342=Table5[[#Headers],[Industrial Solid Fuels Cement/Lime Kiln]],1,0)</f>
        <v>0</v>
      </c>
      <c r="BH342" s="64">
        <f>IF($H342=Table5[[#Headers],[Industrial Solid Fuels Dryer]],1,0)</f>
        <v>0</v>
      </c>
      <c r="BI342" s="64">
        <f>IF($H342=Table5[[#Headers],[Industrial Solid Fuels Other Kiln]],1,0)</f>
        <v>0</v>
      </c>
      <c r="BJ342" s="64">
        <f>IF($H342=Table5[[#Headers],[Industrial Solid Fuels Oven]],1,0)</f>
        <v>0</v>
      </c>
      <c r="BK342" s="64">
        <f>IF($H342=Table5[[#Headers],[Industrial Oil Boiler]],1,0)</f>
        <v>0</v>
      </c>
      <c r="BL342" s="64">
        <f>IF($H342=Table5[[#Headers],[Industrial Oil CHP]],1,0)</f>
        <v>0</v>
      </c>
      <c r="BM342" s="64">
        <f>IF($H342=Table5[[#Headers],[Industrial Oil Furnace]],1,0)</f>
        <v>0</v>
      </c>
      <c r="BN342" s="64">
        <f>IF($H342=Table5[[#Headers],[Industrial Oil Cement/Lime Kiln]],1,0)</f>
        <v>1</v>
      </c>
      <c r="BO342" s="64">
        <f>IF($H342=Table5[[#Headers],[Industrial Oil Dryer]],1,0)</f>
        <v>0</v>
      </c>
      <c r="BP342" s="64">
        <f>IF($H342=Table5[[#Headers],[Industrial Oil Other Kiln]],1,0)</f>
        <v>0</v>
      </c>
      <c r="BQ342" s="64">
        <f>IF($H342=Table5[[#Headers],[Industrial Oil Oven]],1,0)</f>
        <v>0</v>
      </c>
      <c r="BR342" s="64">
        <f>IF($H342=Table5[[#Headers],[Industrial Gas Boiler]],1,0)</f>
        <v>0</v>
      </c>
      <c r="BS342" s="64">
        <f>IF($H342=Table5[[#Headers],[Industrial Gas CHP]],1,0)</f>
        <v>0</v>
      </c>
      <c r="BT342" s="64">
        <f>IF($H342=Table5[[#Headers],[Industrial Gas Furnace]],1,0)</f>
        <v>0</v>
      </c>
      <c r="BU342" s="64">
        <f>IF($H342=Table5[[#Headers],[Industrial Gas Cement/Lime Kiln]],1,0)</f>
        <v>0</v>
      </c>
      <c r="BV342" s="64">
        <f>IF($H342=Table5[[#Headers],[Industrial Gas Dryer]],1,0)</f>
        <v>0</v>
      </c>
      <c r="BW342" s="64">
        <f>IF($H342=Table5[[#Headers],[Industrial Gas Other Kiln]],1,0)</f>
        <v>0</v>
      </c>
      <c r="BX342" s="64">
        <f>IF($H342=Table5[[#Headers],[Industrial Gas Oven]],1,0)</f>
        <v>0</v>
      </c>
      <c r="BZ342" s="39"/>
    </row>
    <row r="343" spans="2:78" x14ac:dyDescent="0.25">
      <c r="B343">
        <v>619</v>
      </c>
      <c r="C343" t="s">
        <v>453</v>
      </c>
      <c r="D343" t="s">
        <v>584</v>
      </c>
      <c r="E343" t="s">
        <v>592</v>
      </c>
      <c r="H343" t="s">
        <v>543</v>
      </c>
      <c r="I343" t="s">
        <v>535</v>
      </c>
      <c r="J343" s="64">
        <v>0</v>
      </c>
      <c r="K343" s="64">
        <v>0</v>
      </c>
      <c r="L343" s="64">
        <v>0</v>
      </c>
      <c r="M343" s="64">
        <v>0</v>
      </c>
      <c r="N343" s="64">
        <v>0</v>
      </c>
      <c r="O343" s="64">
        <v>0</v>
      </c>
      <c r="P343" s="64">
        <v>0</v>
      </c>
      <c r="Q343" s="64">
        <v>0</v>
      </c>
      <c r="R343" s="64">
        <v>0</v>
      </c>
      <c r="S343" s="64">
        <v>0</v>
      </c>
      <c r="T343" s="64">
        <v>0</v>
      </c>
      <c r="U343" s="64">
        <v>0</v>
      </c>
      <c r="V343" s="64">
        <v>0</v>
      </c>
      <c r="W343" s="64">
        <v>0</v>
      </c>
      <c r="X343" s="64">
        <v>0</v>
      </c>
      <c r="Y343" s="64">
        <v>0.3495740805177735</v>
      </c>
      <c r="Z343" s="64">
        <v>0</v>
      </c>
      <c r="AA343" s="64">
        <v>0</v>
      </c>
      <c r="AB343" s="64">
        <v>0</v>
      </c>
      <c r="AC343" s="64">
        <v>0</v>
      </c>
      <c r="AD343" s="64">
        <v>0</v>
      </c>
      <c r="AE343" s="64">
        <v>0</v>
      </c>
      <c r="AF343" s="64">
        <v>0</v>
      </c>
      <c r="AG343" s="64">
        <v>0</v>
      </c>
      <c r="AH343" s="64">
        <v>0</v>
      </c>
      <c r="AI343" s="64">
        <f>IF($H343=Table5[[#Headers],[Industrial Bio waste Boiler]],1,0)</f>
        <v>0</v>
      </c>
      <c r="AJ343" s="64">
        <f>IF($H343=Table5[[#Headers],[Industrial Bio waste CHP]],1,0)</f>
        <v>0</v>
      </c>
      <c r="AK343" s="64">
        <f>IF($H343=Table5[[#Headers],[Industrial Bio waste Furnace]],1,0)</f>
        <v>0</v>
      </c>
      <c r="AL343" s="64">
        <f>IF($H343=Table5[[#Headers],[Industrial Bio waste Cement/Lime Kiln]],1,0)</f>
        <v>0</v>
      </c>
      <c r="AM343" s="64">
        <f>IF($H343=Table5[[#Headers],[Industrial Bio waste Dryer]],1,0)</f>
        <v>0</v>
      </c>
      <c r="AN343" s="64">
        <f>IF($H343=Table5[[#Headers],[Industrial Bio waste Other Kiln]],1,0)</f>
        <v>0</v>
      </c>
      <c r="AO343" s="64">
        <f>IF($H343=Table5[[#Headers],[Industrial Bio waste Oven]],1,0)</f>
        <v>0</v>
      </c>
      <c r="AP343" s="64">
        <f>IF($H343=Table5[[#Headers],[Industrial Non-bio waste Boiler]],1,0)</f>
        <v>0</v>
      </c>
      <c r="AQ343" s="64">
        <f>IF($H343=Table5[[#Headers],[Industrial Non-bio waste CHP]],1,0)</f>
        <v>0</v>
      </c>
      <c r="AR343" s="64">
        <f>IF($H343=Table5[[#Headers],[Industrial Non-bio waste Furnace]],1,0)</f>
        <v>0</v>
      </c>
      <c r="AS343" s="64">
        <f>IF($H343=Table5[[#Headers],[Industrial Non-bio waste Cement/Lime Kiln]],1,0)</f>
        <v>0</v>
      </c>
      <c r="AT343" s="64">
        <f>IF($H343=Table5[[#Headers],[Industrial Non-bio waste Dryer]],1,0)</f>
        <v>0</v>
      </c>
      <c r="AU343" s="64">
        <f>IF($H343=Table5[[#Headers],[Industrial Non-bio waste Other Kiln]],1,0)</f>
        <v>0</v>
      </c>
      <c r="AV343" s="64">
        <f>IF($H343=Table5[[#Headers],[Industrial Non-bio waste Oven]],1,0)</f>
        <v>0</v>
      </c>
      <c r="AW343" s="64">
        <f>IF($H343=Table5[[#Headers],[Industrial Bio fuel Boiler]],1,0)</f>
        <v>0</v>
      </c>
      <c r="AX343" s="64">
        <f>IF($H343=Table5[[#Headers],[Industrial Bio fuel CHP]],1,0)</f>
        <v>0</v>
      </c>
      <c r="AY343" s="64">
        <f>IF($H343=Table5[[#Headers],[Industrial Bio fuel Furnace]],1,0)</f>
        <v>0</v>
      </c>
      <c r="AZ343" s="64">
        <f>IF($H343=Table5[[#Headers],[Industrial Bio fuel Cement/Lime Kiln]],1,0)</f>
        <v>0</v>
      </c>
      <c r="BA343" s="64">
        <f>IF($H343=Table5[[#Headers],[Industrial Bio fuel Dryer]],1,0)</f>
        <v>0</v>
      </c>
      <c r="BB343" s="64">
        <f>IF($H343=Table5[[#Headers],[Industrial Bio fuel Other Kiln]],1,0)</f>
        <v>0</v>
      </c>
      <c r="BC343" s="64">
        <f>IF($H343=Table5[[#Headers],[Industrial Bio fuel Oven]],1,0)</f>
        <v>0</v>
      </c>
      <c r="BD343" s="64">
        <f>IF($H343=Table5[[#Headers],[Industrial Solid Fuels Boiler]],1,0)</f>
        <v>0</v>
      </c>
      <c r="BE343" s="64">
        <f>IF($H343=Table5[[#Headers],[Industrial Solid Fuels CHP]],1,0)</f>
        <v>0</v>
      </c>
      <c r="BF343" s="64">
        <f>IF($H343=Table5[[#Headers],[Industrial Solid Fuels Furnace]],1,0)</f>
        <v>0</v>
      </c>
      <c r="BG343" s="64">
        <f>IF($H343=Table5[[#Headers],[Industrial Solid Fuels Cement/Lime Kiln]],1,0)</f>
        <v>0</v>
      </c>
      <c r="BH343" s="64">
        <f>IF($H343=Table5[[#Headers],[Industrial Solid Fuels Dryer]],1,0)</f>
        <v>0</v>
      </c>
      <c r="BI343" s="64">
        <f>IF($H343=Table5[[#Headers],[Industrial Solid Fuels Other Kiln]],1,0)</f>
        <v>0</v>
      </c>
      <c r="BJ343" s="64">
        <f>IF($H343=Table5[[#Headers],[Industrial Solid Fuels Oven]],1,0)</f>
        <v>0</v>
      </c>
      <c r="BK343" s="64">
        <f>IF($H343=Table5[[#Headers],[Industrial Oil Boiler]],1,0)</f>
        <v>0</v>
      </c>
      <c r="BL343" s="64">
        <f>IF($H343=Table5[[#Headers],[Industrial Oil CHP]],1,0)</f>
        <v>0</v>
      </c>
      <c r="BM343" s="64">
        <f>IF($H343=Table5[[#Headers],[Industrial Oil Furnace]],1,0)</f>
        <v>1</v>
      </c>
      <c r="BN343" s="64">
        <f>IF($H343=Table5[[#Headers],[Industrial Oil Cement/Lime Kiln]],1,0)</f>
        <v>0</v>
      </c>
      <c r="BO343" s="64">
        <f>IF($H343=Table5[[#Headers],[Industrial Oil Dryer]],1,0)</f>
        <v>0</v>
      </c>
      <c r="BP343" s="64">
        <f>IF($H343=Table5[[#Headers],[Industrial Oil Other Kiln]],1,0)</f>
        <v>0</v>
      </c>
      <c r="BQ343" s="64">
        <f>IF($H343=Table5[[#Headers],[Industrial Oil Oven]],1,0)</f>
        <v>0</v>
      </c>
      <c r="BR343" s="64">
        <f>IF($H343=Table5[[#Headers],[Industrial Gas Boiler]],1,0)</f>
        <v>0</v>
      </c>
      <c r="BS343" s="64">
        <f>IF($H343=Table5[[#Headers],[Industrial Gas CHP]],1,0)</f>
        <v>0</v>
      </c>
      <c r="BT343" s="64">
        <f>IF($H343=Table5[[#Headers],[Industrial Gas Furnace]],1,0)</f>
        <v>0</v>
      </c>
      <c r="BU343" s="64">
        <f>IF($H343=Table5[[#Headers],[Industrial Gas Cement/Lime Kiln]],1,0)</f>
        <v>0</v>
      </c>
      <c r="BV343" s="64">
        <f>IF($H343=Table5[[#Headers],[Industrial Gas Dryer]],1,0)</f>
        <v>0</v>
      </c>
      <c r="BW343" s="64">
        <f>IF($H343=Table5[[#Headers],[Industrial Gas Other Kiln]],1,0)</f>
        <v>0</v>
      </c>
      <c r="BX343" s="64">
        <f>IF($H343=Table5[[#Headers],[Industrial Gas Oven]],1,0)</f>
        <v>0</v>
      </c>
      <c r="BZ343" s="39"/>
    </row>
    <row r="344" spans="2:78" x14ac:dyDescent="0.25">
      <c r="B344">
        <v>620</v>
      </c>
      <c r="C344" t="s">
        <v>453</v>
      </c>
      <c r="D344" t="s">
        <v>584</v>
      </c>
      <c r="E344" t="s">
        <v>592</v>
      </c>
      <c r="H344" t="s">
        <v>541</v>
      </c>
      <c r="I344" t="s">
        <v>535</v>
      </c>
      <c r="J344" s="64">
        <v>0</v>
      </c>
      <c r="K344" s="64">
        <v>0</v>
      </c>
      <c r="L344" s="64">
        <v>0</v>
      </c>
      <c r="M344" s="64">
        <v>0</v>
      </c>
      <c r="N344" s="64">
        <v>0</v>
      </c>
      <c r="O344" s="64">
        <v>0</v>
      </c>
      <c r="P344" s="64">
        <v>0</v>
      </c>
      <c r="Q344" s="64">
        <v>0</v>
      </c>
      <c r="R344" s="64">
        <v>0</v>
      </c>
      <c r="S344" s="64">
        <v>0</v>
      </c>
      <c r="T344" s="64">
        <v>0</v>
      </c>
      <c r="U344" s="64">
        <v>0</v>
      </c>
      <c r="V344" s="64">
        <v>0</v>
      </c>
      <c r="W344" s="64">
        <v>0</v>
      </c>
      <c r="X344" s="64">
        <v>0</v>
      </c>
      <c r="Y344" s="64">
        <v>0</v>
      </c>
      <c r="Z344" s="64">
        <v>0</v>
      </c>
      <c r="AA344" s="64">
        <v>0.3495740805177735</v>
      </c>
      <c r="AB344" s="64">
        <v>1</v>
      </c>
      <c r="AC344" s="64">
        <v>0</v>
      </c>
      <c r="AD344" s="64">
        <v>0</v>
      </c>
      <c r="AE344" s="64">
        <v>0</v>
      </c>
      <c r="AF344" s="64">
        <v>0</v>
      </c>
      <c r="AG344" s="64">
        <v>0</v>
      </c>
      <c r="AH344" s="64">
        <v>0</v>
      </c>
      <c r="AI344" s="64">
        <f>IF($H344=Table5[[#Headers],[Industrial Bio waste Boiler]],1,0)</f>
        <v>0</v>
      </c>
      <c r="AJ344" s="64">
        <f>IF($H344=Table5[[#Headers],[Industrial Bio waste CHP]],1,0)</f>
        <v>0</v>
      </c>
      <c r="AK344" s="64">
        <f>IF($H344=Table5[[#Headers],[Industrial Bio waste Furnace]],1,0)</f>
        <v>0</v>
      </c>
      <c r="AL344" s="64">
        <f>IF($H344=Table5[[#Headers],[Industrial Bio waste Cement/Lime Kiln]],1,0)</f>
        <v>0</v>
      </c>
      <c r="AM344" s="64">
        <f>IF($H344=Table5[[#Headers],[Industrial Bio waste Dryer]],1,0)</f>
        <v>0</v>
      </c>
      <c r="AN344" s="64">
        <f>IF($H344=Table5[[#Headers],[Industrial Bio waste Other Kiln]],1,0)</f>
        <v>0</v>
      </c>
      <c r="AO344" s="64">
        <f>IF($H344=Table5[[#Headers],[Industrial Bio waste Oven]],1,0)</f>
        <v>0</v>
      </c>
      <c r="AP344" s="64">
        <f>IF($H344=Table5[[#Headers],[Industrial Non-bio waste Boiler]],1,0)</f>
        <v>0</v>
      </c>
      <c r="AQ344" s="64">
        <f>IF($H344=Table5[[#Headers],[Industrial Non-bio waste CHP]],1,0)</f>
        <v>0</v>
      </c>
      <c r="AR344" s="64">
        <f>IF($H344=Table5[[#Headers],[Industrial Non-bio waste Furnace]],1,0)</f>
        <v>0</v>
      </c>
      <c r="AS344" s="64">
        <f>IF($H344=Table5[[#Headers],[Industrial Non-bio waste Cement/Lime Kiln]],1,0)</f>
        <v>0</v>
      </c>
      <c r="AT344" s="64">
        <f>IF($H344=Table5[[#Headers],[Industrial Non-bio waste Dryer]],1,0)</f>
        <v>0</v>
      </c>
      <c r="AU344" s="64">
        <f>IF($H344=Table5[[#Headers],[Industrial Non-bio waste Other Kiln]],1,0)</f>
        <v>0</v>
      </c>
      <c r="AV344" s="64">
        <f>IF($H344=Table5[[#Headers],[Industrial Non-bio waste Oven]],1,0)</f>
        <v>0</v>
      </c>
      <c r="AW344" s="64">
        <f>IF($H344=Table5[[#Headers],[Industrial Bio fuel Boiler]],1,0)</f>
        <v>0</v>
      </c>
      <c r="AX344" s="64">
        <f>IF($H344=Table5[[#Headers],[Industrial Bio fuel CHP]],1,0)</f>
        <v>0</v>
      </c>
      <c r="AY344" s="64">
        <f>IF($H344=Table5[[#Headers],[Industrial Bio fuel Furnace]],1,0)</f>
        <v>0</v>
      </c>
      <c r="AZ344" s="64">
        <f>IF($H344=Table5[[#Headers],[Industrial Bio fuel Cement/Lime Kiln]],1,0)</f>
        <v>0</v>
      </c>
      <c r="BA344" s="64">
        <f>IF($H344=Table5[[#Headers],[Industrial Bio fuel Dryer]],1,0)</f>
        <v>0</v>
      </c>
      <c r="BB344" s="64">
        <f>IF($H344=Table5[[#Headers],[Industrial Bio fuel Other Kiln]],1,0)</f>
        <v>0</v>
      </c>
      <c r="BC344" s="64">
        <f>IF($H344=Table5[[#Headers],[Industrial Bio fuel Oven]],1,0)</f>
        <v>0</v>
      </c>
      <c r="BD344" s="64">
        <f>IF($H344=Table5[[#Headers],[Industrial Solid Fuels Boiler]],1,0)</f>
        <v>0</v>
      </c>
      <c r="BE344" s="64">
        <f>IF($H344=Table5[[#Headers],[Industrial Solid Fuels CHP]],1,0)</f>
        <v>0</v>
      </c>
      <c r="BF344" s="64">
        <f>IF($H344=Table5[[#Headers],[Industrial Solid Fuels Furnace]],1,0)</f>
        <v>0</v>
      </c>
      <c r="BG344" s="64">
        <f>IF($H344=Table5[[#Headers],[Industrial Solid Fuels Cement/Lime Kiln]],1,0)</f>
        <v>0</v>
      </c>
      <c r="BH344" s="64">
        <f>IF($H344=Table5[[#Headers],[Industrial Solid Fuels Dryer]],1,0)</f>
        <v>0</v>
      </c>
      <c r="BI344" s="64">
        <f>IF($H344=Table5[[#Headers],[Industrial Solid Fuels Other Kiln]],1,0)</f>
        <v>0</v>
      </c>
      <c r="BJ344" s="64">
        <f>IF($H344=Table5[[#Headers],[Industrial Solid Fuels Oven]],1,0)</f>
        <v>0</v>
      </c>
      <c r="BK344" s="64">
        <f>IF($H344=Table5[[#Headers],[Industrial Oil Boiler]],1,0)</f>
        <v>0</v>
      </c>
      <c r="BL344" s="64">
        <f>IF($H344=Table5[[#Headers],[Industrial Oil CHP]],1,0)</f>
        <v>0</v>
      </c>
      <c r="BM344" s="64">
        <f>IF($H344=Table5[[#Headers],[Industrial Oil Furnace]],1,0)</f>
        <v>0</v>
      </c>
      <c r="BN344" s="64">
        <f>IF($H344=Table5[[#Headers],[Industrial Oil Cement/Lime Kiln]],1,0)</f>
        <v>0</v>
      </c>
      <c r="BO344" s="64">
        <f>IF($H344=Table5[[#Headers],[Industrial Oil Dryer]],1,0)</f>
        <v>1</v>
      </c>
      <c r="BP344" s="64">
        <f>IF($H344=Table5[[#Headers],[Industrial Oil Other Kiln]],1,0)</f>
        <v>0</v>
      </c>
      <c r="BQ344" s="64">
        <f>IF($H344=Table5[[#Headers],[Industrial Oil Oven]],1,0)</f>
        <v>0</v>
      </c>
      <c r="BR344" s="64">
        <f>IF($H344=Table5[[#Headers],[Industrial Gas Boiler]],1,0)</f>
        <v>0</v>
      </c>
      <c r="BS344" s="64">
        <f>IF($H344=Table5[[#Headers],[Industrial Gas CHP]],1,0)</f>
        <v>0</v>
      </c>
      <c r="BT344" s="64">
        <f>IF($H344=Table5[[#Headers],[Industrial Gas Furnace]],1,0)</f>
        <v>0</v>
      </c>
      <c r="BU344" s="64">
        <f>IF($H344=Table5[[#Headers],[Industrial Gas Cement/Lime Kiln]],1,0)</f>
        <v>0</v>
      </c>
      <c r="BV344" s="64">
        <f>IF($H344=Table5[[#Headers],[Industrial Gas Dryer]],1,0)</f>
        <v>0</v>
      </c>
      <c r="BW344" s="64">
        <f>IF($H344=Table5[[#Headers],[Industrial Gas Other Kiln]],1,0)</f>
        <v>0</v>
      </c>
      <c r="BX344" s="64">
        <f>IF($H344=Table5[[#Headers],[Industrial Gas Oven]],1,0)</f>
        <v>0</v>
      </c>
      <c r="BZ344" s="39"/>
    </row>
    <row r="345" spans="2:78" x14ac:dyDescent="0.25">
      <c r="B345">
        <v>621</v>
      </c>
      <c r="C345" t="s">
        <v>453</v>
      </c>
      <c r="D345" t="s">
        <v>585</v>
      </c>
      <c r="E345" t="s">
        <v>592</v>
      </c>
      <c r="H345" t="s">
        <v>534</v>
      </c>
      <c r="I345" t="s">
        <v>535</v>
      </c>
      <c r="J345" s="64">
        <v>0</v>
      </c>
      <c r="K345" s="64">
        <v>0</v>
      </c>
      <c r="L345" s="64">
        <v>0</v>
      </c>
      <c r="M345" s="64">
        <v>0</v>
      </c>
      <c r="N345" s="64">
        <v>0</v>
      </c>
      <c r="O345" s="64">
        <v>0.3495740805177735</v>
      </c>
      <c r="P345" s="64">
        <v>1</v>
      </c>
      <c r="Q345" s="64">
        <v>1</v>
      </c>
      <c r="R345" s="64">
        <v>0</v>
      </c>
      <c r="S345" s="64">
        <v>0.125</v>
      </c>
      <c r="T345" s="64">
        <v>0</v>
      </c>
      <c r="U345" s="64">
        <v>0</v>
      </c>
      <c r="V345" s="64">
        <v>0</v>
      </c>
      <c r="W345" s="64">
        <v>0</v>
      </c>
      <c r="X345" s="64">
        <v>0</v>
      </c>
      <c r="Y345" s="64">
        <v>0</v>
      </c>
      <c r="Z345" s="64">
        <v>0</v>
      </c>
      <c r="AA345" s="64">
        <v>0</v>
      </c>
      <c r="AB345" s="64">
        <v>0</v>
      </c>
      <c r="AC345" s="64">
        <v>0</v>
      </c>
      <c r="AD345" s="64">
        <v>0</v>
      </c>
      <c r="AE345" s="64">
        <v>0</v>
      </c>
      <c r="AF345" s="64">
        <v>0</v>
      </c>
      <c r="AG345" s="64">
        <v>0</v>
      </c>
      <c r="AH345" s="64">
        <v>0</v>
      </c>
      <c r="AI345" s="64">
        <f>IF($H345=Table5[[#Headers],[Industrial Bio waste Boiler]],1,0)</f>
        <v>0</v>
      </c>
      <c r="AJ345" s="64">
        <f>IF($H345=Table5[[#Headers],[Industrial Bio waste CHP]],1,0)</f>
        <v>0</v>
      </c>
      <c r="AK345" s="64">
        <f>IF($H345=Table5[[#Headers],[Industrial Bio waste Furnace]],1,0)</f>
        <v>0</v>
      </c>
      <c r="AL345" s="64">
        <f>IF($H345=Table5[[#Headers],[Industrial Bio waste Cement/Lime Kiln]],1,0)</f>
        <v>0</v>
      </c>
      <c r="AM345" s="64">
        <f>IF($H345=Table5[[#Headers],[Industrial Bio waste Dryer]],1,0)</f>
        <v>0</v>
      </c>
      <c r="AN345" s="64">
        <f>IF($H345=Table5[[#Headers],[Industrial Bio waste Other Kiln]],1,0)</f>
        <v>0</v>
      </c>
      <c r="AO345" s="64">
        <f>IF($H345=Table5[[#Headers],[Industrial Bio waste Oven]],1,0)</f>
        <v>0</v>
      </c>
      <c r="AP345" s="64">
        <f>IF($H345=Table5[[#Headers],[Industrial Non-bio waste Boiler]],1,0)</f>
        <v>0</v>
      </c>
      <c r="AQ345" s="64">
        <f>IF($H345=Table5[[#Headers],[Industrial Non-bio waste CHP]],1,0)</f>
        <v>0</v>
      </c>
      <c r="AR345" s="64">
        <f>IF($H345=Table5[[#Headers],[Industrial Non-bio waste Furnace]],1,0)</f>
        <v>0</v>
      </c>
      <c r="AS345" s="64">
        <f>IF($H345=Table5[[#Headers],[Industrial Non-bio waste Cement/Lime Kiln]],1,0)</f>
        <v>0</v>
      </c>
      <c r="AT345" s="64">
        <f>IF($H345=Table5[[#Headers],[Industrial Non-bio waste Dryer]],1,0)</f>
        <v>0</v>
      </c>
      <c r="AU345" s="64">
        <f>IF($H345=Table5[[#Headers],[Industrial Non-bio waste Other Kiln]],1,0)</f>
        <v>0</v>
      </c>
      <c r="AV345" s="64">
        <f>IF($H345=Table5[[#Headers],[Industrial Non-bio waste Oven]],1,0)</f>
        <v>0</v>
      </c>
      <c r="AW345" s="64">
        <f>IF($H345=Table5[[#Headers],[Industrial Bio fuel Boiler]],1,0)</f>
        <v>0</v>
      </c>
      <c r="AX345" s="64">
        <f>IF($H345=Table5[[#Headers],[Industrial Bio fuel CHP]],1,0)</f>
        <v>0</v>
      </c>
      <c r="AY345" s="64">
        <f>IF($H345=Table5[[#Headers],[Industrial Bio fuel Furnace]],1,0)</f>
        <v>0</v>
      </c>
      <c r="AZ345" s="64">
        <f>IF($H345=Table5[[#Headers],[Industrial Bio fuel Cement/Lime Kiln]],1,0)</f>
        <v>0</v>
      </c>
      <c r="BA345" s="64">
        <f>IF($H345=Table5[[#Headers],[Industrial Bio fuel Dryer]],1,0)</f>
        <v>0</v>
      </c>
      <c r="BB345" s="64">
        <f>IF($H345=Table5[[#Headers],[Industrial Bio fuel Other Kiln]],1,0)</f>
        <v>0</v>
      </c>
      <c r="BC345" s="64">
        <f>IF($H345=Table5[[#Headers],[Industrial Bio fuel Oven]],1,0)</f>
        <v>0</v>
      </c>
      <c r="BD345" s="64">
        <f>IF($H345=Table5[[#Headers],[Industrial Solid Fuels Boiler]],1,0)</f>
        <v>0</v>
      </c>
      <c r="BE345" s="64">
        <f>IF($H345=Table5[[#Headers],[Industrial Solid Fuels CHP]],1,0)</f>
        <v>0</v>
      </c>
      <c r="BF345" s="64">
        <f>IF($H345=Table5[[#Headers],[Industrial Solid Fuels Furnace]],1,0)</f>
        <v>0</v>
      </c>
      <c r="BG345" s="64">
        <f>IF($H345=Table5[[#Headers],[Industrial Solid Fuels Cement/Lime Kiln]],1,0)</f>
        <v>0</v>
      </c>
      <c r="BH345" s="64">
        <f>IF($H345=Table5[[#Headers],[Industrial Solid Fuels Dryer]],1,0)</f>
        <v>0</v>
      </c>
      <c r="BI345" s="64">
        <f>IF($H345=Table5[[#Headers],[Industrial Solid Fuels Other Kiln]],1,0)</f>
        <v>0</v>
      </c>
      <c r="BJ345" s="64">
        <f>IF($H345=Table5[[#Headers],[Industrial Solid Fuels Oven]],1,0)</f>
        <v>0</v>
      </c>
      <c r="BK345" s="64">
        <f>IF($H345=Table5[[#Headers],[Industrial Oil Boiler]],1,0)</f>
        <v>1</v>
      </c>
      <c r="BL345" s="64">
        <f>IF($H345=Table5[[#Headers],[Industrial Oil CHP]],1,0)</f>
        <v>0</v>
      </c>
      <c r="BM345" s="64">
        <f>IF($H345=Table5[[#Headers],[Industrial Oil Furnace]],1,0)</f>
        <v>0</v>
      </c>
      <c r="BN345" s="64">
        <f>IF($H345=Table5[[#Headers],[Industrial Oil Cement/Lime Kiln]],1,0)</f>
        <v>0</v>
      </c>
      <c r="BO345" s="64">
        <f>IF($H345=Table5[[#Headers],[Industrial Oil Dryer]],1,0)</f>
        <v>0</v>
      </c>
      <c r="BP345" s="64">
        <f>IF($H345=Table5[[#Headers],[Industrial Oil Other Kiln]],1,0)</f>
        <v>0</v>
      </c>
      <c r="BQ345" s="64">
        <f>IF($H345=Table5[[#Headers],[Industrial Oil Oven]],1,0)</f>
        <v>0</v>
      </c>
      <c r="BR345" s="64">
        <f>IF($H345=Table5[[#Headers],[Industrial Gas Boiler]],1,0)</f>
        <v>0</v>
      </c>
      <c r="BS345" s="64">
        <f>IF($H345=Table5[[#Headers],[Industrial Gas CHP]],1,0)</f>
        <v>0</v>
      </c>
      <c r="BT345" s="64">
        <f>IF($H345=Table5[[#Headers],[Industrial Gas Furnace]],1,0)</f>
        <v>0</v>
      </c>
      <c r="BU345" s="64">
        <f>IF($H345=Table5[[#Headers],[Industrial Gas Cement/Lime Kiln]],1,0)</f>
        <v>0</v>
      </c>
      <c r="BV345" s="64">
        <f>IF($H345=Table5[[#Headers],[Industrial Gas Dryer]],1,0)</f>
        <v>0</v>
      </c>
      <c r="BW345" s="64">
        <f>IF($H345=Table5[[#Headers],[Industrial Gas Other Kiln]],1,0)</f>
        <v>0</v>
      </c>
      <c r="BX345" s="64">
        <f>IF($H345=Table5[[#Headers],[Industrial Gas Oven]],1,0)</f>
        <v>0</v>
      </c>
      <c r="BZ345" s="39"/>
    </row>
    <row r="346" spans="2:78" x14ac:dyDescent="0.25">
      <c r="B346">
        <v>622</v>
      </c>
      <c r="C346" t="s">
        <v>453</v>
      </c>
      <c r="D346" t="s">
        <v>585</v>
      </c>
      <c r="E346" t="s">
        <v>592</v>
      </c>
      <c r="H346" t="s">
        <v>539</v>
      </c>
      <c r="I346" t="s">
        <v>535</v>
      </c>
      <c r="J346" s="64">
        <v>0</v>
      </c>
      <c r="K346" s="64">
        <v>0</v>
      </c>
      <c r="L346" s="64">
        <v>0</v>
      </c>
      <c r="M346" s="64">
        <v>0</v>
      </c>
      <c r="N346" s="64">
        <v>0</v>
      </c>
      <c r="O346" s="64">
        <v>0</v>
      </c>
      <c r="P346" s="64">
        <v>0</v>
      </c>
      <c r="Q346" s="64">
        <v>0</v>
      </c>
      <c r="R346" s="64">
        <v>0</v>
      </c>
      <c r="S346" s="64">
        <v>0</v>
      </c>
      <c r="T346" s="64">
        <v>0.3495740805177735</v>
      </c>
      <c r="U346" s="64">
        <v>1</v>
      </c>
      <c r="V346" s="64">
        <v>1</v>
      </c>
      <c r="W346" s="64">
        <v>0</v>
      </c>
      <c r="X346" s="64">
        <v>0</v>
      </c>
      <c r="Y346" s="64">
        <v>0</v>
      </c>
      <c r="Z346" s="64">
        <v>0</v>
      </c>
      <c r="AA346" s="64">
        <v>0</v>
      </c>
      <c r="AB346" s="64">
        <v>0</v>
      </c>
      <c r="AC346" s="64">
        <v>0</v>
      </c>
      <c r="AD346" s="64">
        <v>0</v>
      </c>
      <c r="AE346" s="64">
        <v>0</v>
      </c>
      <c r="AF346" s="64">
        <v>0</v>
      </c>
      <c r="AG346" s="64">
        <v>0</v>
      </c>
      <c r="AH346" s="64">
        <v>0</v>
      </c>
      <c r="AI346" s="64">
        <f>IF($H346=Table5[[#Headers],[Industrial Bio waste Boiler]],1,0)</f>
        <v>0</v>
      </c>
      <c r="AJ346" s="64">
        <f>IF($H346=Table5[[#Headers],[Industrial Bio waste CHP]],1,0)</f>
        <v>0</v>
      </c>
      <c r="AK346" s="64">
        <f>IF($H346=Table5[[#Headers],[Industrial Bio waste Furnace]],1,0)</f>
        <v>0</v>
      </c>
      <c r="AL346" s="64">
        <f>IF($H346=Table5[[#Headers],[Industrial Bio waste Cement/Lime Kiln]],1,0)</f>
        <v>0</v>
      </c>
      <c r="AM346" s="64">
        <f>IF($H346=Table5[[#Headers],[Industrial Bio waste Dryer]],1,0)</f>
        <v>0</v>
      </c>
      <c r="AN346" s="64">
        <f>IF($H346=Table5[[#Headers],[Industrial Bio waste Other Kiln]],1,0)</f>
        <v>0</v>
      </c>
      <c r="AO346" s="64">
        <f>IF($H346=Table5[[#Headers],[Industrial Bio waste Oven]],1,0)</f>
        <v>0</v>
      </c>
      <c r="AP346" s="64">
        <f>IF($H346=Table5[[#Headers],[Industrial Non-bio waste Boiler]],1,0)</f>
        <v>0</v>
      </c>
      <c r="AQ346" s="64">
        <f>IF($H346=Table5[[#Headers],[Industrial Non-bio waste CHP]],1,0)</f>
        <v>0</v>
      </c>
      <c r="AR346" s="64">
        <f>IF($H346=Table5[[#Headers],[Industrial Non-bio waste Furnace]],1,0)</f>
        <v>0</v>
      </c>
      <c r="AS346" s="64">
        <f>IF($H346=Table5[[#Headers],[Industrial Non-bio waste Cement/Lime Kiln]],1,0)</f>
        <v>0</v>
      </c>
      <c r="AT346" s="64">
        <f>IF($H346=Table5[[#Headers],[Industrial Non-bio waste Dryer]],1,0)</f>
        <v>0</v>
      </c>
      <c r="AU346" s="64">
        <f>IF($H346=Table5[[#Headers],[Industrial Non-bio waste Other Kiln]],1,0)</f>
        <v>0</v>
      </c>
      <c r="AV346" s="64">
        <f>IF($H346=Table5[[#Headers],[Industrial Non-bio waste Oven]],1,0)</f>
        <v>0</v>
      </c>
      <c r="AW346" s="64">
        <f>IF($H346=Table5[[#Headers],[Industrial Bio fuel Boiler]],1,0)</f>
        <v>0</v>
      </c>
      <c r="AX346" s="64">
        <f>IF($H346=Table5[[#Headers],[Industrial Bio fuel CHP]],1,0)</f>
        <v>0</v>
      </c>
      <c r="AY346" s="64">
        <f>IF($H346=Table5[[#Headers],[Industrial Bio fuel Furnace]],1,0)</f>
        <v>0</v>
      </c>
      <c r="AZ346" s="64">
        <f>IF($H346=Table5[[#Headers],[Industrial Bio fuel Cement/Lime Kiln]],1,0)</f>
        <v>0</v>
      </c>
      <c r="BA346" s="64">
        <f>IF($H346=Table5[[#Headers],[Industrial Bio fuel Dryer]],1,0)</f>
        <v>0</v>
      </c>
      <c r="BB346" s="64">
        <f>IF($H346=Table5[[#Headers],[Industrial Bio fuel Other Kiln]],1,0)</f>
        <v>0</v>
      </c>
      <c r="BC346" s="64">
        <f>IF($H346=Table5[[#Headers],[Industrial Bio fuel Oven]],1,0)</f>
        <v>0</v>
      </c>
      <c r="BD346" s="64">
        <f>IF($H346=Table5[[#Headers],[Industrial Solid Fuels Boiler]],1,0)</f>
        <v>0</v>
      </c>
      <c r="BE346" s="64">
        <f>IF($H346=Table5[[#Headers],[Industrial Solid Fuels CHP]],1,0)</f>
        <v>0</v>
      </c>
      <c r="BF346" s="64">
        <f>IF($H346=Table5[[#Headers],[Industrial Solid Fuels Furnace]],1,0)</f>
        <v>0</v>
      </c>
      <c r="BG346" s="64">
        <f>IF($H346=Table5[[#Headers],[Industrial Solid Fuels Cement/Lime Kiln]],1,0)</f>
        <v>0</v>
      </c>
      <c r="BH346" s="64">
        <f>IF($H346=Table5[[#Headers],[Industrial Solid Fuels Dryer]],1,0)</f>
        <v>0</v>
      </c>
      <c r="BI346" s="64">
        <f>IF($H346=Table5[[#Headers],[Industrial Solid Fuels Other Kiln]],1,0)</f>
        <v>0</v>
      </c>
      <c r="BJ346" s="64">
        <f>IF($H346=Table5[[#Headers],[Industrial Solid Fuels Oven]],1,0)</f>
        <v>0</v>
      </c>
      <c r="BK346" s="64">
        <f>IF($H346=Table5[[#Headers],[Industrial Oil Boiler]],1,0)</f>
        <v>0</v>
      </c>
      <c r="BL346" s="64">
        <f>IF($H346=Table5[[#Headers],[Industrial Oil CHP]],1,0)</f>
        <v>1</v>
      </c>
      <c r="BM346" s="64">
        <f>IF($H346=Table5[[#Headers],[Industrial Oil Furnace]],1,0)</f>
        <v>0</v>
      </c>
      <c r="BN346" s="64">
        <f>IF($H346=Table5[[#Headers],[Industrial Oil Cement/Lime Kiln]],1,0)</f>
        <v>0</v>
      </c>
      <c r="BO346" s="64">
        <f>IF($H346=Table5[[#Headers],[Industrial Oil Dryer]],1,0)</f>
        <v>0</v>
      </c>
      <c r="BP346" s="64">
        <f>IF($H346=Table5[[#Headers],[Industrial Oil Other Kiln]],1,0)</f>
        <v>0</v>
      </c>
      <c r="BQ346" s="64">
        <f>IF($H346=Table5[[#Headers],[Industrial Oil Oven]],1,0)</f>
        <v>0</v>
      </c>
      <c r="BR346" s="64">
        <f>IF($H346=Table5[[#Headers],[Industrial Gas Boiler]],1,0)</f>
        <v>0</v>
      </c>
      <c r="BS346" s="64">
        <f>IF($H346=Table5[[#Headers],[Industrial Gas CHP]],1,0)</f>
        <v>0</v>
      </c>
      <c r="BT346" s="64">
        <f>IF($H346=Table5[[#Headers],[Industrial Gas Furnace]],1,0)</f>
        <v>0</v>
      </c>
      <c r="BU346" s="64">
        <f>IF($H346=Table5[[#Headers],[Industrial Gas Cement/Lime Kiln]],1,0)</f>
        <v>0</v>
      </c>
      <c r="BV346" s="64">
        <f>IF($H346=Table5[[#Headers],[Industrial Gas Dryer]],1,0)</f>
        <v>0</v>
      </c>
      <c r="BW346" s="64">
        <f>IF($H346=Table5[[#Headers],[Industrial Gas Other Kiln]],1,0)</f>
        <v>0</v>
      </c>
      <c r="BX346" s="64">
        <f>IF($H346=Table5[[#Headers],[Industrial Gas Oven]],1,0)</f>
        <v>0</v>
      </c>
      <c r="BZ346" s="39"/>
    </row>
    <row r="347" spans="2:78" x14ac:dyDescent="0.25">
      <c r="B347">
        <v>623</v>
      </c>
      <c r="C347" t="s">
        <v>453</v>
      </c>
      <c r="D347" t="s">
        <v>585</v>
      </c>
      <c r="E347" t="s">
        <v>592</v>
      </c>
      <c r="H347" t="s">
        <v>543</v>
      </c>
      <c r="I347" t="s">
        <v>535</v>
      </c>
      <c r="J347" s="64">
        <v>0</v>
      </c>
      <c r="K347" s="64">
        <v>0</v>
      </c>
      <c r="L347" s="64">
        <v>0</v>
      </c>
      <c r="M347" s="64">
        <v>0</v>
      </c>
      <c r="N347" s="64">
        <v>0</v>
      </c>
      <c r="O347" s="64">
        <v>0</v>
      </c>
      <c r="P347" s="64">
        <v>0</v>
      </c>
      <c r="Q347" s="64">
        <v>0</v>
      </c>
      <c r="R347" s="64">
        <v>0</v>
      </c>
      <c r="S347" s="64">
        <v>0</v>
      </c>
      <c r="T347" s="64">
        <v>0</v>
      </c>
      <c r="U347" s="64">
        <v>0</v>
      </c>
      <c r="V347" s="64">
        <v>0</v>
      </c>
      <c r="W347" s="64">
        <v>0</v>
      </c>
      <c r="X347" s="64">
        <v>0</v>
      </c>
      <c r="Y347" s="64">
        <v>0.3495740805177735</v>
      </c>
      <c r="Z347" s="64">
        <v>0</v>
      </c>
      <c r="AA347" s="64">
        <v>0</v>
      </c>
      <c r="AB347" s="64">
        <v>0</v>
      </c>
      <c r="AC347" s="64">
        <v>0</v>
      </c>
      <c r="AD347" s="64">
        <v>0</v>
      </c>
      <c r="AE347" s="64">
        <v>0</v>
      </c>
      <c r="AF347" s="64">
        <v>0</v>
      </c>
      <c r="AG347" s="64">
        <v>0</v>
      </c>
      <c r="AH347" s="64">
        <v>0</v>
      </c>
      <c r="AI347" s="64">
        <f>IF($H347=Table5[[#Headers],[Industrial Bio waste Boiler]],1,0)</f>
        <v>0</v>
      </c>
      <c r="AJ347" s="64">
        <f>IF($H347=Table5[[#Headers],[Industrial Bio waste CHP]],1,0)</f>
        <v>0</v>
      </c>
      <c r="AK347" s="64">
        <f>IF($H347=Table5[[#Headers],[Industrial Bio waste Furnace]],1,0)</f>
        <v>0</v>
      </c>
      <c r="AL347" s="64">
        <f>IF($H347=Table5[[#Headers],[Industrial Bio waste Cement/Lime Kiln]],1,0)</f>
        <v>0</v>
      </c>
      <c r="AM347" s="64">
        <f>IF($H347=Table5[[#Headers],[Industrial Bio waste Dryer]],1,0)</f>
        <v>0</v>
      </c>
      <c r="AN347" s="64">
        <f>IF($H347=Table5[[#Headers],[Industrial Bio waste Other Kiln]],1,0)</f>
        <v>0</v>
      </c>
      <c r="AO347" s="64">
        <f>IF($H347=Table5[[#Headers],[Industrial Bio waste Oven]],1,0)</f>
        <v>0</v>
      </c>
      <c r="AP347" s="64">
        <f>IF($H347=Table5[[#Headers],[Industrial Non-bio waste Boiler]],1,0)</f>
        <v>0</v>
      </c>
      <c r="AQ347" s="64">
        <f>IF($H347=Table5[[#Headers],[Industrial Non-bio waste CHP]],1,0)</f>
        <v>0</v>
      </c>
      <c r="AR347" s="64">
        <f>IF($H347=Table5[[#Headers],[Industrial Non-bio waste Furnace]],1,0)</f>
        <v>0</v>
      </c>
      <c r="AS347" s="64">
        <f>IF($H347=Table5[[#Headers],[Industrial Non-bio waste Cement/Lime Kiln]],1,0)</f>
        <v>0</v>
      </c>
      <c r="AT347" s="64">
        <f>IF($H347=Table5[[#Headers],[Industrial Non-bio waste Dryer]],1,0)</f>
        <v>0</v>
      </c>
      <c r="AU347" s="64">
        <f>IF($H347=Table5[[#Headers],[Industrial Non-bio waste Other Kiln]],1,0)</f>
        <v>0</v>
      </c>
      <c r="AV347" s="64">
        <f>IF($H347=Table5[[#Headers],[Industrial Non-bio waste Oven]],1,0)</f>
        <v>0</v>
      </c>
      <c r="AW347" s="64">
        <f>IF($H347=Table5[[#Headers],[Industrial Bio fuel Boiler]],1,0)</f>
        <v>0</v>
      </c>
      <c r="AX347" s="64">
        <f>IF($H347=Table5[[#Headers],[Industrial Bio fuel CHP]],1,0)</f>
        <v>0</v>
      </c>
      <c r="AY347" s="64">
        <f>IF($H347=Table5[[#Headers],[Industrial Bio fuel Furnace]],1,0)</f>
        <v>0</v>
      </c>
      <c r="AZ347" s="64">
        <f>IF($H347=Table5[[#Headers],[Industrial Bio fuel Cement/Lime Kiln]],1,0)</f>
        <v>0</v>
      </c>
      <c r="BA347" s="64">
        <f>IF($H347=Table5[[#Headers],[Industrial Bio fuel Dryer]],1,0)</f>
        <v>0</v>
      </c>
      <c r="BB347" s="64">
        <f>IF($H347=Table5[[#Headers],[Industrial Bio fuel Other Kiln]],1,0)</f>
        <v>0</v>
      </c>
      <c r="BC347" s="64">
        <f>IF($H347=Table5[[#Headers],[Industrial Bio fuel Oven]],1,0)</f>
        <v>0</v>
      </c>
      <c r="BD347" s="64">
        <f>IF($H347=Table5[[#Headers],[Industrial Solid Fuels Boiler]],1,0)</f>
        <v>0</v>
      </c>
      <c r="BE347" s="64">
        <f>IF($H347=Table5[[#Headers],[Industrial Solid Fuels CHP]],1,0)</f>
        <v>0</v>
      </c>
      <c r="BF347" s="64">
        <f>IF($H347=Table5[[#Headers],[Industrial Solid Fuels Furnace]],1,0)</f>
        <v>0</v>
      </c>
      <c r="BG347" s="64">
        <f>IF($H347=Table5[[#Headers],[Industrial Solid Fuels Cement/Lime Kiln]],1,0)</f>
        <v>0</v>
      </c>
      <c r="BH347" s="64">
        <f>IF($H347=Table5[[#Headers],[Industrial Solid Fuels Dryer]],1,0)</f>
        <v>0</v>
      </c>
      <c r="BI347" s="64">
        <f>IF($H347=Table5[[#Headers],[Industrial Solid Fuels Other Kiln]],1,0)</f>
        <v>0</v>
      </c>
      <c r="BJ347" s="64">
        <f>IF($H347=Table5[[#Headers],[Industrial Solid Fuels Oven]],1,0)</f>
        <v>0</v>
      </c>
      <c r="BK347" s="64">
        <f>IF($H347=Table5[[#Headers],[Industrial Oil Boiler]],1,0)</f>
        <v>0</v>
      </c>
      <c r="BL347" s="64">
        <f>IF($H347=Table5[[#Headers],[Industrial Oil CHP]],1,0)</f>
        <v>0</v>
      </c>
      <c r="BM347" s="64">
        <f>IF($H347=Table5[[#Headers],[Industrial Oil Furnace]],1,0)</f>
        <v>1</v>
      </c>
      <c r="BN347" s="64">
        <f>IF($H347=Table5[[#Headers],[Industrial Oil Cement/Lime Kiln]],1,0)</f>
        <v>0</v>
      </c>
      <c r="BO347" s="64">
        <f>IF($H347=Table5[[#Headers],[Industrial Oil Dryer]],1,0)</f>
        <v>0</v>
      </c>
      <c r="BP347" s="64">
        <f>IF($H347=Table5[[#Headers],[Industrial Oil Other Kiln]],1,0)</f>
        <v>0</v>
      </c>
      <c r="BQ347" s="64">
        <f>IF($H347=Table5[[#Headers],[Industrial Oil Oven]],1,0)</f>
        <v>0</v>
      </c>
      <c r="BR347" s="64">
        <f>IF($H347=Table5[[#Headers],[Industrial Gas Boiler]],1,0)</f>
        <v>0</v>
      </c>
      <c r="BS347" s="64">
        <f>IF($H347=Table5[[#Headers],[Industrial Gas CHP]],1,0)</f>
        <v>0</v>
      </c>
      <c r="BT347" s="64">
        <f>IF($H347=Table5[[#Headers],[Industrial Gas Furnace]],1,0)</f>
        <v>0</v>
      </c>
      <c r="BU347" s="64">
        <f>IF($H347=Table5[[#Headers],[Industrial Gas Cement/Lime Kiln]],1,0)</f>
        <v>0</v>
      </c>
      <c r="BV347" s="64">
        <f>IF($H347=Table5[[#Headers],[Industrial Gas Dryer]],1,0)</f>
        <v>0</v>
      </c>
      <c r="BW347" s="64">
        <f>IF($H347=Table5[[#Headers],[Industrial Gas Other Kiln]],1,0)</f>
        <v>0</v>
      </c>
      <c r="BX347" s="64">
        <f>IF($H347=Table5[[#Headers],[Industrial Gas Oven]],1,0)</f>
        <v>0</v>
      </c>
      <c r="BZ347" s="39"/>
    </row>
    <row r="348" spans="2:78" x14ac:dyDescent="0.25">
      <c r="B348">
        <v>624</v>
      </c>
      <c r="C348" t="s">
        <v>453</v>
      </c>
      <c r="D348" t="s">
        <v>586</v>
      </c>
      <c r="E348" t="s">
        <v>592</v>
      </c>
      <c r="H348" t="s">
        <v>534</v>
      </c>
      <c r="I348" t="s">
        <v>535</v>
      </c>
      <c r="J348" s="64">
        <v>11.088624779707486</v>
      </c>
      <c r="K348" s="64">
        <v>0</v>
      </c>
      <c r="L348" s="64">
        <v>0</v>
      </c>
      <c r="M348" s="64">
        <v>0</v>
      </c>
      <c r="N348" s="64">
        <v>0</v>
      </c>
      <c r="O348" s="64">
        <v>0.3495740805177735</v>
      </c>
      <c r="P348" s="64">
        <v>1</v>
      </c>
      <c r="Q348" s="64">
        <v>1</v>
      </c>
      <c r="R348" s="64">
        <v>0</v>
      </c>
      <c r="S348" s="64">
        <v>0.125</v>
      </c>
      <c r="T348" s="64">
        <v>0</v>
      </c>
      <c r="U348" s="64">
        <v>0</v>
      </c>
      <c r="V348" s="64">
        <v>0</v>
      </c>
      <c r="W348" s="64">
        <v>0</v>
      </c>
      <c r="X348" s="64">
        <v>0</v>
      </c>
      <c r="Y348" s="64">
        <v>0</v>
      </c>
      <c r="Z348" s="64">
        <v>0</v>
      </c>
      <c r="AA348" s="64">
        <v>0</v>
      </c>
      <c r="AB348" s="64">
        <v>0</v>
      </c>
      <c r="AC348" s="64">
        <v>0</v>
      </c>
      <c r="AD348" s="64">
        <v>0</v>
      </c>
      <c r="AE348" s="64">
        <v>0</v>
      </c>
      <c r="AF348" s="64">
        <v>0</v>
      </c>
      <c r="AG348" s="64">
        <v>0</v>
      </c>
      <c r="AH348" s="64">
        <v>0</v>
      </c>
      <c r="AI348" s="64">
        <f>IF($H348=Table5[[#Headers],[Industrial Bio waste Boiler]],1,0)</f>
        <v>0</v>
      </c>
      <c r="AJ348" s="64">
        <f>IF($H348=Table5[[#Headers],[Industrial Bio waste CHP]],1,0)</f>
        <v>0</v>
      </c>
      <c r="AK348" s="64">
        <f>IF($H348=Table5[[#Headers],[Industrial Bio waste Furnace]],1,0)</f>
        <v>0</v>
      </c>
      <c r="AL348" s="64">
        <f>IF($H348=Table5[[#Headers],[Industrial Bio waste Cement/Lime Kiln]],1,0)</f>
        <v>0</v>
      </c>
      <c r="AM348" s="64">
        <f>IF($H348=Table5[[#Headers],[Industrial Bio waste Dryer]],1,0)</f>
        <v>0</v>
      </c>
      <c r="AN348" s="64">
        <f>IF($H348=Table5[[#Headers],[Industrial Bio waste Other Kiln]],1,0)</f>
        <v>0</v>
      </c>
      <c r="AO348" s="64">
        <f>IF($H348=Table5[[#Headers],[Industrial Bio waste Oven]],1,0)</f>
        <v>0</v>
      </c>
      <c r="AP348" s="64">
        <f>IF($H348=Table5[[#Headers],[Industrial Non-bio waste Boiler]],1,0)</f>
        <v>0</v>
      </c>
      <c r="AQ348" s="64">
        <f>IF($H348=Table5[[#Headers],[Industrial Non-bio waste CHP]],1,0)</f>
        <v>0</v>
      </c>
      <c r="AR348" s="64">
        <f>IF($H348=Table5[[#Headers],[Industrial Non-bio waste Furnace]],1,0)</f>
        <v>0</v>
      </c>
      <c r="AS348" s="64">
        <f>IF($H348=Table5[[#Headers],[Industrial Non-bio waste Cement/Lime Kiln]],1,0)</f>
        <v>0</v>
      </c>
      <c r="AT348" s="64">
        <f>IF($H348=Table5[[#Headers],[Industrial Non-bio waste Dryer]],1,0)</f>
        <v>0</v>
      </c>
      <c r="AU348" s="64">
        <f>IF($H348=Table5[[#Headers],[Industrial Non-bio waste Other Kiln]],1,0)</f>
        <v>0</v>
      </c>
      <c r="AV348" s="64">
        <f>IF($H348=Table5[[#Headers],[Industrial Non-bio waste Oven]],1,0)</f>
        <v>0</v>
      </c>
      <c r="AW348" s="64">
        <f>IF($H348=Table5[[#Headers],[Industrial Bio fuel Boiler]],1,0)</f>
        <v>0</v>
      </c>
      <c r="AX348" s="64">
        <f>IF($H348=Table5[[#Headers],[Industrial Bio fuel CHP]],1,0)</f>
        <v>0</v>
      </c>
      <c r="AY348" s="64">
        <f>IF($H348=Table5[[#Headers],[Industrial Bio fuel Furnace]],1,0)</f>
        <v>0</v>
      </c>
      <c r="AZ348" s="64">
        <f>IF($H348=Table5[[#Headers],[Industrial Bio fuel Cement/Lime Kiln]],1,0)</f>
        <v>0</v>
      </c>
      <c r="BA348" s="64">
        <f>IF($H348=Table5[[#Headers],[Industrial Bio fuel Dryer]],1,0)</f>
        <v>0</v>
      </c>
      <c r="BB348" s="64">
        <f>IF($H348=Table5[[#Headers],[Industrial Bio fuel Other Kiln]],1,0)</f>
        <v>0</v>
      </c>
      <c r="BC348" s="64">
        <f>IF($H348=Table5[[#Headers],[Industrial Bio fuel Oven]],1,0)</f>
        <v>0</v>
      </c>
      <c r="BD348" s="64">
        <f>IF($H348=Table5[[#Headers],[Industrial Solid Fuels Boiler]],1,0)</f>
        <v>0</v>
      </c>
      <c r="BE348" s="64">
        <f>IF($H348=Table5[[#Headers],[Industrial Solid Fuels CHP]],1,0)</f>
        <v>0</v>
      </c>
      <c r="BF348" s="64">
        <f>IF($H348=Table5[[#Headers],[Industrial Solid Fuels Furnace]],1,0)</f>
        <v>0</v>
      </c>
      <c r="BG348" s="64">
        <f>IF($H348=Table5[[#Headers],[Industrial Solid Fuels Cement/Lime Kiln]],1,0)</f>
        <v>0</v>
      </c>
      <c r="BH348" s="64">
        <f>IF($H348=Table5[[#Headers],[Industrial Solid Fuels Dryer]],1,0)</f>
        <v>0</v>
      </c>
      <c r="BI348" s="64">
        <f>IF($H348=Table5[[#Headers],[Industrial Solid Fuels Other Kiln]],1,0)</f>
        <v>0</v>
      </c>
      <c r="BJ348" s="64">
        <f>IF($H348=Table5[[#Headers],[Industrial Solid Fuels Oven]],1,0)</f>
        <v>0</v>
      </c>
      <c r="BK348" s="64">
        <f>IF($H348=Table5[[#Headers],[Industrial Oil Boiler]],1,0)</f>
        <v>1</v>
      </c>
      <c r="BL348" s="64">
        <f>IF($H348=Table5[[#Headers],[Industrial Oil CHP]],1,0)</f>
        <v>0</v>
      </c>
      <c r="BM348" s="64">
        <f>IF($H348=Table5[[#Headers],[Industrial Oil Furnace]],1,0)</f>
        <v>0</v>
      </c>
      <c r="BN348" s="64">
        <f>IF($H348=Table5[[#Headers],[Industrial Oil Cement/Lime Kiln]],1,0)</f>
        <v>0</v>
      </c>
      <c r="BO348" s="64">
        <f>IF($H348=Table5[[#Headers],[Industrial Oil Dryer]],1,0)</f>
        <v>0</v>
      </c>
      <c r="BP348" s="64">
        <f>IF($H348=Table5[[#Headers],[Industrial Oil Other Kiln]],1,0)</f>
        <v>0</v>
      </c>
      <c r="BQ348" s="64">
        <f>IF($H348=Table5[[#Headers],[Industrial Oil Oven]],1,0)</f>
        <v>0</v>
      </c>
      <c r="BR348" s="64">
        <f>IF($H348=Table5[[#Headers],[Industrial Gas Boiler]],1,0)</f>
        <v>0</v>
      </c>
      <c r="BS348" s="64">
        <f>IF($H348=Table5[[#Headers],[Industrial Gas CHP]],1,0)</f>
        <v>0</v>
      </c>
      <c r="BT348" s="64">
        <f>IF($H348=Table5[[#Headers],[Industrial Gas Furnace]],1,0)</f>
        <v>0</v>
      </c>
      <c r="BU348" s="64">
        <f>IF($H348=Table5[[#Headers],[Industrial Gas Cement/Lime Kiln]],1,0)</f>
        <v>0</v>
      </c>
      <c r="BV348" s="64">
        <f>IF($H348=Table5[[#Headers],[Industrial Gas Dryer]],1,0)</f>
        <v>0</v>
      </c>
      <c r="BW348" s="64">
        <f>IF($H348=Table5[[#Headers],[Industrial Gas Other Kiln]],1,0)</f>
        <v>0</v>
      </c>
      <c r="BX348" s="64">
        <f>IF($H348=Table5[[#Headers],[Industrial Gas Oven]],1,0)</f>
        <v>0</v>
      </c>
      <c r="BZ348" s="39"/>
    </row>
    <row r="349" spans="2:78" x14ac:dyDescent="0.25">
      <c r="B349">
        <v>625</v>
      </c>
      <c r="C349" t="s">
        <v>453</v>
      </c>
      <c r="D349" t="s">
        <v>586</v>
      </c>
      <c r="E349" t="s">
        <v>592</v>
      </c>
      <c r="H349" t="s">
        <v>541</v>
      </c>
      <c r="I349" t="s">
        <v>535</v>
      </c>
      <c r="J349" s="64">
        <v>11.088624779707486</v>
      </c>
      <c r="K349" s="64">
        <v>0</v>
      </c>
      <c r="L349" s="64">
        <v>0</v>
      </c>
      <c r="M349" s="64">
        <v>0</v>
      </c>
      <c r="N349" s="64">
        <v>0</v>
      </c>
      <c r="O349" s="64">
        <v>0</v>
      </c>
      <c r="P349" s="64">
        <v>0</v>
      </c>
      <c r="Q349" s="64">
        <v>0</v>
      </c>
      <c r="R349" s="64">
        <v>0</v>
      </c>
      <c r="S349" s="64">
        <v>0</v>
      </c>
      <c r="T349" s="64">
        <v>0</v>
      </c>
      <c r="U349" s="64">
        <v>0</v>
      </c>
      <c r="V349" s="64">
        <v>0</v>
      </c>
      <c r="W349" s="64">
        <v>0</v>
      </c>
      <c r="X349" s="64">
        <v>0</v>
      </c>
      <c r="Y349" s="64">
        <v>0</v>
      </c>
      <c r="Z349" s="64">
        <v>0</v>
      </c>
      <c r="AA349" s="64">
        <v>0.3495740805177735</v>
      </c>
      <c r="AB349" s="64">
        <v>1</v>
      </c>
      <c r="AC349" s="64">
        <v>0</v>
      </c>
      <c r="AD349" s="64">
        <v>0</v>
      </c>
      <c r="AE349" s="64">
        <v>0</v>
      </c>
      <c r="AF349" s="64">
        <v>0</v>
      </c>
      <c r="AG349" s="64">
        <v>0</v>
      </c>
      <c r="AH349" s="64">
        <v>0</v>
      </c>
      <c r="AI349" s="64">
        <f>IF($H349=Table5[[#Headers],[Industrial Bio waste Boiler]],1,0)</f>
        <v>0</v>
      </c>
      <c r="AJ349" s="64">
        <f>IF($H349=Table5[[#Headers],[Industrial Bio waste CHP]],1,0)</f>
        <v>0</v>
      </c>
      <c r="AK349" s="64">
        <f>IF($H349=Table5[[#Headers],[Industrial Bio waste Furnace]],1,0)</f>
        <v>0</v>
      </c>
      <c r="AL349" s="64">
        <f>IF($H349=Table5[[#Headers],[Industrial Bio waste Cement/Lime Kiln]],1,0)</f>
        <v>0</v>
      </c>
      <c r="AM349" s="64">
        <f>IF($H349=Table5[[#Headers],[Industrial Bio waste Dryer]],1,0)</f>
        <v>0</v>
      </c>
      <c r="AN349" s="64">
        <f>IF($H349=Table5[[#Headers],[Industrial Bio waste Other Kiln]],1,0)</f>
        <v>0</v>
      </c>
      <c r="AO349" s="64">
        <f>IF($H349=Table5[[#Headers],[Industrial Bio waste Oven]],1,0)</f>
        <v>0</v>
      </c>
      <c r="AP349" s="64">
        <f>IF($H349=Table5[[#Headers],[Industrial Non-bio waste Boiler]],1,0)</f>
        <v>0</v>
      </c>
      <c r="AQ349" s="64">
        <f>IF($H349=Table5[[#Headers],[Industrial Non-bio waste CHP]],1,0)</f>
        <v>0</v>
      </c>
      <c r="AR349" s="64">
        <f>IF($H349=Table5[[#Headers],[Industrial Non-bio waste Furnace]],1,0)</f>
        <v>0</v>
      </c>
      <c r="AS349" s="64">
        <f>IF($H349=Table5[[#Headers],[Industrial Non-bio waste Cement/Lime Kiln]],1,0)</f>
        <v>0</v>
      </c>
      <c r="AT349" s="64">
        <f>IF($H349=Table5[[#Headers],[Industrial Non-bio waste Dryer]],1,0)</f>
        <v>0</v>
      </c>
      <c r="AU349" s="64">
        <f>IF($H349=Table5[[#Headers],[Industrial Non-bio waste Other Kiln]],1,0)</f>
        <v>0</v>
      </c>
      <c r="AV349" s="64">
        <f>IF($H349=Table5[[#Headers],[Industrial Non-bio waste Oven]],1,0)</f>
        <v>0</v>
      </c>
      <c r="AW349" s="64">
        <f>IF($H349=Table5[[#Headers],[Industrial Bio fuel Boiler]],1,0)</f>
        <v>0</v>
      </c>
      <c r="AX349" s="64">
        <f>IF($H349=Table5[[#Headers],[Industrial Bio fuel CHP]],1,0)</f>
        <v>0</v>
      </c>
      <c r="AY349" s="64">
        <f>IF($H349=Table5[[#Headers],[Industrial Bio fuel Furnace]],1,0)</f>
        <v>0</v>
      </c>
      <c r="AZ349" s="64">
        <f>IF($H349=Table5[[#Headers],[Industrial Bio fuel Cement/Lime Kiln]],1,0)</f>
        <v>0</v>
      </c>
      <c r="BA349" s="64">
        <f>IF($H349=Table5[[#Headers],[Industrial Bio fuel Dryer]],1,0)</f>
        <v>0</v>
      </c>
      <c r="BB349" s="64">
        <f>IF($H349=Table5[[#Headers],[Industrial Bio fuel Other Kiln]],1,0)</f>
        <v>0</v>
      </c>
      <c r="BC349" s="64">
        <f>IF($H349=Table5[[#Headers],[Industrial Bio fuel Oven]],1,0)</f>
        <v>0</v>
      </c>
      <c r="BD349" s="64">
        <f>IF($H349=Table5[[#Headers],[Industrial Solid Fuels Boiler]],1,0)</f>
        <v>0</v>
      </c>
      <c r="BE349" s="64">
        <f>IF($H349=Table5[[#Headers],[Industrial Solid Fuels CHP]],1,0)</f>
        <v>0</v>
      </c>
      <c r="BF349" s="64">
        <f>IF($H349=Table5[[#Headers],[Industrial Solid Fuels Furnace]],1,0)</f>
        <v>0</v>
      </c>
      <c r="BG349" s="64">
        <f>IF($H349=Table5[[#Headers],[Industrial Solid Fuels Cement/Lime Kiln]],1,0)</f>
        <v>0</v>
      </c>
      <c r="BH349" s="64">
        <f>IF($H349=Table5[[#Headers],[Industrial Solid Fuels Dryer]],1,0)</f>
        <v>0</v>
      </c>
      <c r="BI349" s="64">
        <f>IF($H349=Table5[[#Headers],[Industrial Solid Fuels Other Kiln]],1,0)</f>
        <v>0</v>
      </c>
      <c r="BJ349" s="64">
        <f>IF($H349=Table5[[#Headers],[Industrial Solid Fuels Oven]],1,0)</f>
        <v>0</v>
      </c>
      <c r="BK349" s="64">
        <f>IF($H349=Table5[[#Headers],[Industrial Oil Boiler]],1,0)</f>
        <v>0</v>
      </c>
      <c r="BL349" s="64">
        <f>IF($H349=Table5[[#Headers],[Industrial Oil CHP]],1,0)</f>
        <v>0</v>
      </c>
      <c r="BM349" s="64">
        <f>IF($H349=Table5[[#Headers],[Industrial Oil Furnace]],1,0)</f>
        <v>0</v>
      </c>
      <c r="BN349" s="64">
        <f>IF($H349=Table5[[#Headers],[Industrial Oil Cement/Lime Kiln]],1,0)</f>
        <v>0</v>
      </c>
      <c r="BO349" s="64">
        <f>IF($H349=Table5[[#Headers],[Industrial Oil Dryer]],1,0)</f>
        <v>1</v>
      </c>
      <c r="BP349" s="64">
        <f>IF($H349=Table5[[#Headers],[Industrial Oil Other Kiln]],1,0)</f>
        <v>0</v>
      </c>
      <c r="BQ349" s="64">
        <f>IF($H349=Table5[[#Headers],[Industrial Oil Oven]],1,0)</f>
        <v>0</v>
      </c>
      <c r="BR349" s="64">
        <f>IF($H349=Table5[[#Headers],[Industrial Gas Boiler]],1,0)</f>
        <v>0</v>
      </c>
      <c r="BS349" s="64">
        <f>IF($H349=Table5[[#Headers],[Industrial Gas CHP]],1,0)</f>
        <v>0</v>
      </c>
      <c r="BT349" s="64">
        <f>IF($H349=Table5[[#Headers],[Industrial Gas Furnace]],1,0)</f>
        <v>0</v>
      </c>
      <c r="BU349" s="64">
        <f>IF($H349=Table5[[#Headers],[Industrial Gas Cement/Lime Kiln]],1,0)</f>
        <v>0</v>
      </c>
      <c r="BV349" s="64">
        <f>IF($H349=Table5[[#Headers],[Industrial Gas Dryer]],1,0)</f>
        <v>0</v>
      </c>
      <c r="BW349" s="64">
        <f>IF($H349=Table5[[#Headers],[Industrial Gas Other Kiln]],1,0)</f>
        <v>0</v>
      </c>
      <c r="BX349" s="64">
        <f>IF($H349=Table5[[#Headers],[Industrial Gas Oven]],1,0)</f>
        <v>0</v>
      </c>
      <c r="BZ349" s="39"/>
    </row>
    <row r="350" spans="2:78" x14ac:dyDescent="0.25">
      <c r="B350">
        <v>626</v>
      </c>
      <c r="C350" t="s">
        <v>453</v>
      </c>
      <c r="D350" t="s">
        <v>587</v>
      </c>
      <c r="E350" t="s">
        <v>592</v>
      </c>
      <c r="H350" t="s">
        <v>546</v>
      </c>
      <c r="I350" t="s">
        <v>535</v>
      </c>
      <c r="J350" s="64">
        <v>327.9392262061653</v>
      </c>
      <c r="K350" s="64">
        <v>0</v>
      </c>
      <c r="L350" s="64">
        <v>0</v>
      </c>
      <c r="M350" s="64">
        <v>0.3495740805177735</v>
      </c>
      <c r="N350" s="64">
        <v>1</v>
      </c>
      <c r="O350" s="64">
        <v>0</v>
      </c>
      <c r="P350" s="64">
        <v>0</v>
      </c>
      <c r="Q350" s="64">
        <v>0</v>
      </c>
      <c r="R350" s="64">
        <v>0</v>
      </c>
      <c r="S350" s="64">
        <v>0</v>
      </c>
      <c r="T350" s="64">
        <v>0</v>
      </c>
      <c r="U350" s="64">
        <v>0</v>
      </c>
      <c r="V350" s="64">
        <v>0</v>
      </c>
      <c r="W350" s="64">
        <v>0</v>
      </c>
      <c r="X350" s="64">
        <v>0</v>
      </c>
      <c r="Y350" s="64">
        <v>0</v>
      </c>
      <c r="Z350" s="64">
        <v>0</v>
      </c>
      <c r="AA350" s="64">
        <v>0</v>
      </c>
      <c r="AB350" s="64">
        <v>0</v>
      </c>
      <c r="AC350" s="64">
        <v>0</v>
      </c>
      <c r="AD350" s="64">
        <v>0</v>
      </c>
      <c r="AE350" s="64">
        <v>0</v>
      </c>
      <c r="AF350" s="64">
        <v>0</v>
      </c>
      <c r="AG350" s="64">
        <v>0</v>
      </c>
      <c r="AH350" s="64">
        <v>0</v>
      </c>
      <c r="AI350" s="64">
        <f>IF($H350=Table5[[#Headers],[Industrial Bio waste Boiler]],1,0)</f>
        <v>0</v>
      </c>
      <c r="AJ350" s="64">
        <f>IF($H350=Table5[[#Headers],[Industrial Bio waste CHP]],1,0)</f>
        <v>0</v>
      </c>
      <c r="AK350" s="64">
        <f>IF($H350=Table5[[#Headers],[Industrial Bio waste Furnace]],1,0)</f>
        <v>0</v>
      </c>
      <c r="AL350" s="64">
        <f>IF($H350=Table5[[#Headers],[Industrial Bio waste Cement/Lime Kiln]],1,0)</f>
        <v>0</v>
      </c>
      <c r="AM350" s="64">
        <f>IF($H350=Table5[[#Headers],[Industrial Bio waste Dryer]],1,0)</f>
        <v>0</v>
      </c>
      <c r="AN350" s="64">
        <f>IF($H350=Table5[[#Headers],[Industrial Bio waste Other Kiln]],1,0)</f>
        <v>0</v>
      </c>
      <c r="AO350" s="64">
        <f>IF($H350=Table5[[#Headers],[Industrial Bio waste Oven]],1,0)</f>
        <v>0</v>
      </c>
      <c r="AP350" s="64">
        <f>IF($H350=Table5[[#Headers],[Industrial Non-bio waste Boiler]],1,0)</f>
        <v>0</v>
      </c>
      <c r="AQ350" s="64">
        <f>IF($H350=Table5[[#Headers],[Industrial Non-bio waste CHP]],1,0)</f>
        <v>0</v>
      </c>
      <c r="AR350" s="64">
        <f>IF($H350=Table5[[#Headers],[Industrial Non-bio waste Furnace]],1,0)</f>
        <v>0</v>
      </c>
      <c r="AS350" s="64">
        <f>IF($H350=Table5[[#Headers],[Industrial Non-bio waste Cement/Lime Kiln]],1,0)</f>
        <v>0</v>
      </c>
      <c r="AT350" s="64">
        <f>IF($H350=Table5[[#Headers],[Industrial Non-bio waste Dryer]],1,0)</f>
        <v>0</v>
      </c>
      <c r="AU350" s="64">
        <f>IF($H350=Table5[[#Headers],[Industrial Non-bio waste Other Kiln]],1,0)</f>
        <v>0</v>
      </c>
      <c r="AV350" s="64">
        <f>IF($H350=Table5[[#Headers],[Industrial Non-bio waste Oven]],1,0)</f>
        <v>0</v>
      </c>
      <c r="AW350" s="64">
        <f>IF($H350=Table5[[#Headers],[Industrial Bio fuel Boiler]],1,0)</f>
        <v>0</v>
      </c>
      <c r="AX350" s="64">
        <f>IF($H350=Table5[[#Headers],[Industrial Bio fuel CHP]],1,0)</f>
        <v>0</v>
      </c>
      <c r="AY350" s="64">
        <f>IF($H350=Table5[[#Headers],[Industrial Bio fuel Furnace]],1,0)</f>
        <v>0</v>
      </c>
      <c r="AZ350" s="64">
        <f>IF($H350=Table5[[#Headers],[Industrial Bio fuel Cement/Lime Kiln]],1,0)</f>
        <v>0</v>
      </c>
      <c r="BA350" s="64">
        <f>IF($H350=Table5[[#Headers],[Industrial Bio fuel Dryer]],1,0)</f>
        <v>0</v>
      </c>
      <c r="BB350" s="64">
        <f>IF($H350=Table5[[#Headers],[Industrial Bio fuel Other Kiln]],1,0)</f>
        <v>0</v>
      </c>
      <c r="BC350" s="64">
        <f>IF($H350=Table5[[#Headers],[Industrial Bio fuel Oven]],1,0)</f>
        <v>0</v>
      </c>
      <c r="BD350" s="64">
        <f>IF($H350=Table5[[#Headers],[Industrial Solid Fuels Boiler]],1,0)</f>
        <v>0</v>
      </c>
      <c r="BE350" s="64">
        <f>IF($H350=Table5[[#Headers],[Industrial Solid Fuels CHP]],1,0)</f>
        <v>0</v>
      </c>
      <c r="BF350" s="64">
        <f>IF($H350=Table5[[#Headers],[Industrial Solid Fuels Furnace]],1,0)</f>
        <v>0</v>
      </c>
      <c r="BG350" s="64">
        <f>IF($H350=Table5[[#Headers],[Industrial Solid Fuels Cement/Lime Kiln]],1,0)</f>
        <v>0</v>
      </c>
      <c r="BH350" s="64">
        <f>IF($H350=Table5[[#Headers],[Industrial Solid Fuels Dryer]],1,0)</f>
        <v>0</v>
      </c>
      <c r="BI350" s="64">
        <f>IF($H350=Table5[[#Headers],[Industrial Solid Fuels Other Kiln]],1,0)</f>
        <v>0</v>
      </c>
      <c r="BJ350" s="64">
        <f>IF($H350=Table5[[#Headers],[Industrial Solid Fuels Oven]],1,0)</f>
        <v>0</v>
      </c>
      <c r="BK350" s="64">
        <f>IF($H350=Table5[[#Headers],[Industrial Oil Boiler]],1,0)</f>
        <v>0</v>
      </c>
      <c r="BL350" s="64">
        <f>IF($H350=Table5[[#Headers],[Industrial Oil CHP]],1,0)</f>
        <v>0</v>
      </c>
      <c r="BM350" s="64">
        <f>IF($H350=Table5[[#Headers],[Industrial Oil Furnace]],1,0)</f>
        <v>0</v>
      </c>
      <c r="BN350" s="64">
        <f>IF($H350=Table5[[#Headers],[Industrial Oil Cement/Lime Kiln]],1,0)</f>
        <v>0</v>
      </c>
      <c r="BO350" s="64">
        <f>IF($H350=Table5[[#Headers],[Industrial Oil Dryer]],1,0)</f>
        <v>0</v>
      </c>
      <c r="BP350" s="64">
        <f>IF($H350=Table5[[#Headers],[Industrial Oil Other Kiln]],1,0)</f>
        <v>1</v>
      </c>
      <c r="BQ350" s="64">
        <f>IF($H350=Table5[[#Headers],[Industrial Oil Oven]],1,0)</f>
        <v>0</v>
      </c>
      <c r="BR350" s="64">
        <f>IF($H350=Table5[[#Headers],[Industrial Gas Boiler]],1,0)</f>
        <v>0</v>
      </c>
      <c r="BS350" s="64">
        <f>IF($H350=Table5[[#Headers],[Industrial Gas CHP]],1,0)</f>
        <v>0</v>
      </c>
      <c r="BT350" s="64">
        <f>IF($H350=Table5[[#Headers],[Industrial Gas Furnace]],1,0)</f>
        <v>0</v>
      </c>
      <c r="BU350" s="64">
        <f>IF($H350=Table5[[#Headers],[Industrial Gas Cement/Lime Kiln]],1,0)</f>
        <v>0</v>
      </c>
      <c r="BV350" s="64">
        <f>IF($H350=Table5[[#Headers],[Industrial Gas Dryer]],1,0)</f>
        <v>0</v>
      </c>
      <c r="BW350" s="64">
        <f>IF($H350=Table5[[#Headers],[Industrial Gas Other Kiln]],1,0)</f>
        <v>0</v>
      </c>
      <c r="BX350" s="64">
        <f>IF($H350=Table5[[#Headers],[Industrial Gas Oven]],1,0)</f>
        <v>0</v>
      </c>
      <c r="BZ350" s="39"/>
    </row>
    <row r="351" spans="2:78" x14ac:dyDescent="0.25">
      <c r="B351">
        <v>627</v>
      </c>
      <c r="C351" t="s">
        <v>453</v>
      </c>
      <c r="D351" t="s">
        <v>587</v>
      </c>
      <c r="E351" t="s">
        <v>592</v>
      </c>
      <c r="H351" t="s">
        <v>534</v>
      </c>
      <c r="I351" t="s">
        <v>535</v>
      </c>
      <c r="J351" s="64">
        <v>327.9392262061653</v>
      </c>
      <c r="K351" s="64">
        <v>0</v>
      </c>
      <c r="L351" s="64">
        <v>0</v>
      </c>
      <c r="M351" s="64">
        <v>0</v>
      </c>
      <c r="N351" s="64">
        <v>0</v>
      </c>
      <c r="O351" s="64">
        <v>0.3495740805177735</v>
      </c>
      <c r="P351" s="64">
        <v>1</v>
      </c>
      <c r="Q351" s="64">
        <v>1</v>
      </c>
      <c r="R351" s="64">
        <v>0</v>
      </c>
      <c r="S351" s="64">
        <v>0.125</v>
      </c>
      <c r="T351" s="64">
        <v>0</v>
      </c>
      <c r="U351" s="64">
        <v>0</v>
      </c>
      <c r="V351" s="64">
        <v>0</v>
      </c>
      <c r="W351" s="64">
        <v>0</v>
      </c>
      <c r="X351" s="64">
        <v>0</v>
      </c>
      <c r="Y351" s="64">
        <v>0</v>
      </c>
      <c r="Z351" s="64">
        <v>0</v>
      </c>
      <c r="AA351" s="64">
        <v>0</v>
      </c>
      <c r="AB351" s="64">
        <v>0</v>
      </c>
      <c r="AC351" s="64">
        <v>0</v>
      </c>
      <c r="AD351" s="64">
        <v>0</v>
      </c>
      <c r="AE351" s="64">
        <v>0</v>
      </c>
      <c r="AF351" s="64">
        <v>0</v>
      </c>
      <c r="AG351" s="64">
        <v>0</v>
      </c>
      <c r="AH351" s="64">
        <v>0</v>
      </c>
      <c r="AI351" s="64">
        <f>IF($H351=Table5[[#Headers],[Industrial Bio waste Boiler]],1,0)</f>
        <v>0</v>
      </c>
      <c r="AJ351" s="64">
        <f>IF($H351=Table5[[#Headers],[Industrial Bio waste CHP]],1,0)</f>
        <v>0</v>
      </c>
      <c r="AK351" s="64">
        <f>IF($H351=Table5[[#Headers],[Industrial Bio waste Furnace]],1,0)</f>
        <v>0</v>
      </c>
      <c r="AL351" s="64">
        <f>IF($H351=Table5[[#Headers],[Industrial Bio waste Cement/Lime Kiln]],1,0)</f>
        <v>0</v>
      </c>
      <c r="AM351" s="64">
        <f>IF($H351=Table5[[#Headers],[Industrial Bio waste Dryer]],1,0)</f>
        <v>0</v>
      </c>
      <c r="AN351" s="64">
        <f>IF($H351=Table5[[#Headers],[Industrial Bio waste Other Kiln]],1,0)</f>
        <v>0</v>
      </c>
      <c r="AO351" s="64">
        <f>IF($H351=Table5[[#Headers],[Industrial Bio waste Oven]],1,0)</f>
        <v>0</v>
      </c>
      <c r="AP351" s="64">
        <f>IF($H351=Table5[[#Headers],[Industrial Non-bio waste Boiler]],1,0)</f>
        <v>0</v>
      </c>
      <c r="AQ351" s="64">
        <f>IF($H351=Table5[[#Headers],[Industrial Non-bio waste CHP]],1,0)</f>
        <v>0</v>
      </c>
      <c r="AR351" s="64">
        <f>IF($H351=Table5[[#Headers],[Industrial Non-bio waste Furnace]],1,0)</f>
        <v>0</v>
      </c>
      <c r="AS351" s="64">
        <f>IF($H351=Table5[[#Headers],[Industrial Non-bio waste Cement/Lime Kiln]],1,0)</f>
        <v>0</v>
      </c>
      <c r="AT351" s="64">
        <f>IF($H351=Table5[[#Headers],[Industrial Non-bio waste Dryer]],1,0)</f>
        <v>0</v>
      </c>
      <c r="AU351" s="64">
        <f>IF($H351=Table5[[#Headers],[Industrial Non-bio waste Other Kiln]],1,0)</f>
        <v>0</v>
      </c>
      <c r="AV351" s="64">
        <f>IF($H351=Table5[[#Headers],[Industrial Non-bio waste Oven]],1,0)</f>
        <v>0</v>
      </c>
      <c r="AW351" s="64">
        <f>IF($H351=Table5[[#Headers],[Industrial Bio fuel Boiler]],1,0)</f>
        <v>0</v>
      </c>
      <c r="AX351" s="64">
        <f>IF($H351=Table5[[#Headers],[Industrial Bio fuel CHP]],1,0)</f>
        <v>0</v>
      </c>
      <c r="AY351" s="64">
        <f>IF($H351=Table5[[#Headers],[Industrial Bio fuel Furnace]],1,0)</f>
        <v>0</v>
      </c>
      <c r="AZ351" s="64">
        <f>IF($H351=Table5[[#Headers],[Industrial Bio fuel Cement/Lime Kiln]],1,0)</f>
        <v>0</v>
      </c>
      <c r="BA351" s="64">
        <f>IF($H351=Table5[[#Headers],[Industrial Bio fuel Dryer]],1,0)</f>
        <v>0</v>
      </c>
      <c r="BB351" s="64">
        <f>IF($H351=Table5[[#Headers],[Industrial Bio fuel Other Kiln]],1,0)</f>
        <v>0</v>
      </c>
      <c r="BC351" s="64">
        <f>IF($H351=Table5[[#Headers],[Industrial Bio fuel Oven]],1,0)</f>
        <v>0</v>
      </c>
      <c r="BD351" s="64">
        <f>IF($H351=Table5[[#Headers],[Industrial Solid Fuels Boiler]],1,0)</f>
        <v>0</v>
      </c>
      <c r="BE351" s="64">
        <f>IF($H351=Table5[[#Headers],[Industrial Solid Fuels CHP]],1,0)</f>
        <v>0</v>
      </c>
      <c r="BF351" s="64">
        <f>IF($H351=Table5[[#Headers],[Industrial Solid Fuels Furnace]],1,0)</f>
        <v>0</v>
      </c>
      <c r="BG351" s="64">
        <f>IF($H351=Table5[[#Headers],[Industrial Solid Fuels Cement/Lime Kiln]],1,0)</f>
        <v>0</v>
      </c>
      <c r="BH351" s="64">
        <f>IF($H351=Table5[[#Headers],[Industrial Solid Fuels Dryer]],1,0)</f>
        <v>0</v>
      </c>
      <c r="BI351" s="64">
        <f>IF($H351=Table5[[#Headers],[Industrial Solid Fuels Other Kiln]],1,0)</f>
        <v>0</v>
      </c>
      <c r="BJ351" s="64">
        <f>IF($H351=Table5[[#Headers],[Industrial Solid Fuels Oven]],1,0)</f>
        <v>0</v>
      </c>
      <c r="BK351" s="64">
        <f>IF($H351=Table5[[#Headers],[Industrial Oil Boiler]],1,0)</f>
        <v>1</v>
      </c>
      <c r="BL351" s="64">
        <f>IF($H351=Table5[[#Headers],[Industrial Oil CHP]],1,0)</f>
        <v>0</v>
      </c>
      <c r="BM351" s="64">
        <f>IF($H351=Table5[[#Headers],[Industrial Oil Furnace]],1,0)</f>
        <v>0</v>
      </c>
      <c r="BN351" s="64">
        <f>IF($H351=Table5[[#Headers],[Industrial Oil Cement/Lime Kiln]],1,0)</f>
        <v>0</v>
      </c>
      <c r="BO351" s="64">
        <f>IF($H351=Table5[[#Headers],[Industrial Oil Dryer]],1,0)</f>
        <v>0</v>
      </c>
      <c r="BP351" s="64">
        <f>IF($H351=Table5[[#Headers],[Industrial Oil Other Kiln]],1,0)</f>
        <v>0</v>
      </c>
      <c r="BQ351" s="64">
        <f>IF($H351=Table5[[#Headers],[Industrial Oil Oven]],1,0)</f>
        <v>0</v>
      </c>
      <c r="BR351" s="64">
        <f>IF($H351=Table5[[#Headers],[Industrial Gas Boiler]],1,0)</f>
        <v>0</v>
      </c>
      <c r="BS351" s="64">
        <f>IF($H351=Table5[[#Headers],[Industrial Gas CHP]],1,0)</f>
        <v>0</v>
      </c>
      <c r="BT351" s="64">
        <f>IF($H351=Table5[[#Headers],[Industrial Gas Furnace]],1,0)</f>
        <v>0</v>
      </c>
      <c r="BU351" s="64">
        <f>IF($H351=Table5[[#Headers],[Industrial Gas Cement/Lime Kiln]],1,0)</f>
        <v>0</v>
      </c>
      <c r="BV351" s="64">
        <f>IF($H351=Table5[[#Headers],[Industrial Gas Dryer]],1,0)</f>
        <v>0</v>
      </c>
      <c r="BW351" s="64">
        <f>IF($H351=Table5[[#Headers],[Industrial Gas Other Kiln]],1,0)</f>
        <v>0</v>
      </c>
      <c r="BX351" s="64">
        <f>IF($H351=Table5[[#Headers],[Industrial Gas Oven]],1,0)</f>
        <v>0</v>
      </c>
      <c r="BZ351" s="39"/>
    </row>
    <row r="352" spans="2:78" x14ac:dyDescent="0.25">
      <c r="B352">
        <v>628</v>
      </c>
      <c r="C352" t="s">
        <v>453</v>
      </c>
      <c r="D352" t="s">
        <v>587</v>
      </c>
      <c r="E352" t="s">
        <v>592</v>
      </c>
      <c r="H352" t="s">
        <v>541</v>
      </c>
      <c r="I352" t="s">
        <v>535</v>
      </c>
      <c r="J352" s="64">
        <v>327.93922620616524</v>
      </c>
      <c r="K352" s="64">
        <v>0</v>
      </c>
      <c r="L352" s="64">
        <v>0</v>
      </c>
      <c r="M352" s="64">
        <v>0</v>
      </c>
      <c r="N352" s="64">
        <v>0</v>
      </c>
      <c r="O352" s="64">
        <v>0</v>
      </c>
      <c r="P352" s="64">
        <v>0</v>
      </c>
      <c r="Q352" s="64">
        <v>0</v>
      </c>
      <c r="R352" s="64">
        <v>0</v>
      </c>
      <c r="S352" s="64">
        <v>0</v>
      </c>
      <c r="T352" s="64">
        <v>0</v>
      </c>
      <c r="U352" s="64">
        <v>0</v>
      </c>
      <c r="V352" s="64">
        <v>0</v>
      </c>
      <c r="W352" s="64">
        <v>0</v>
      </c>
      <c r="X352" s="64">
        <v>0</v>
      </c>
      <c r="Y352" s="64">
        <v>0</v>
      </c>
      <c r="Z352" s="64">
        <v>0</v>
      </c>
      <c r="AA352" s="64">
        <v>0.3495740805177735</v>
      </c>
      <c r="AB352" s="64">
        <v>1</v>
      </c>
      <c r="AC352" s="64">
        <v>0</v>
      </c>
      <c r="AD352" s="64">
        <v>0</v>
      </c>
      <c r="AE352" s="64">
        <v>0</v>
      </c>
      <c r="AF352" s="64">
        <v>0</v>
      </c>
      <c r="AG352" s="64">
        <v>0</v>
      </c>
      <c r="AH352" s="64">
        <v>0</v>
      </c>
      <c r="AI352" s="64">
        <f>IF($H352=Table5[[#Headers],[Industrial Bio waste Boiler]],1,0)</f>
        <v>0</v>
      </c>
      <c r="AJ352" s="64">
        <f>IF($H352=Table5[[#Headers],[Industrial Bio waste CHP]],1,0)</f>
        <v>0</v>
      </c>
      <c r="AK352" s="64">
        <f>IF($H352=Table5[[#Headers],[Industrial Bio waste Furnace]],1,0)</f>
        <v>0</v>
      </c>
      <c r="AL352" s="64">
        <f>IF($H352=Table5[[#Headers],[Industrial Bio waste Cement/Lime Kiln]],1,0)</f>
        <v>0</v>
      </c>
      <c r="AM352" s="64">
        <f>IF($H352=Table5[[#Headers],[Industrial Bio waste Dryer]],1,0)</f>
        <v>0</v>
      </c>
      <c r="AN352" s="64">
        <f>IF($H352=Table5[[#Headers],[Industrial Bio waste Other Kiln]],1,0)</f>
        <v>0</v>
      </c>
      <c r="AO352" s="64">
        <f>IF($H352=Table5[[#Headers],[Industrial Bio waste Oven]],1,0)</f>
        <v>0</v>
      </c>
      <c r="AP352" s="64">
        <f>IF($H352=Table5[[#Headers],[Industrial Non-bio waste Boiler]],1,0)</f>
        <v>0</v>
      </c>
      <c r="AQ352" s="64">
        <f>IF($H352=Table5[[#Headers],[Industrial Non-bio waste CHP]],1,0)</f>
        <v>0</v>
      </c>
      <c r="AR352" s="64">
        <f>IF($H352=Table5[[#Headers],[Industrial Non-bio waste Furnace]],1,0)</f>
        <v>0</v>
      </c>
      <c r="AS352" s="64">
        <f>IF($H352=Table5[[#Headers],[Industrial Non-bio waste Cement/Lime Kiln]],1,0)</f>
        <v>0</v>
      </c>
      <c r="AT352" s="64">
        <f>IF($H352=Table5[[#Headers],[Industrial Non-bio waste Dryer]],1,0)</f>
        <v>0</v>
      </c>
      <c r="AU352" s="64">
        <f>IF($H352=Table5[[#Headers],[Industrial Non-bio waste Other Kiln]],1,0)</f>
        <v>0</v>
      </c>
      <c r="AV352" s="64">
        <f>IF($H352=Table5[[#Headers],[Industrial Non-bio waste Oven]],1,0)</f>
        <v>0</v>
      </c>
      <c r="AW352" s="64">
        <f>IF($H352=Table5[[#Headers],[Industrial Bio fuel Boiler]],1,0)</f>
        <v>0</v>
      </c>
      <c r="AX352" s="64">
        <f>IF($H352=Table5[[#Headers],[Industrial Bio fuel CHP]],1,0)</f>
        <v>0</v>
      </c>
      <c r="AY352" s="64">
        <f>IF($H352=Table5[[#Headers],[Industrial Bio fuel Furnace]],1,0)</f>
        <v>0</v>
      </c>
      <c r="AZ352" s="64">
        <f>IF($H352=Table5[[#Headers],[Industrial Bio fuel Cement/Lime Kiln]],1,0)</f>
        <v>0</v>
      </c>
      <c r="BA352" s="64">
        <f>IF($H352=Table5[[#Headers],[Industrial Bio fuel Dryer]],1,0)</f>
        <v>0</v>
      </c>
      <c r="BB352" s="64">
        <f>IF($H352=Table5[[#Headers],[Industrial Bio fuel Other Kiln]],1,0)</f>
        <v>0</v>
      </c>
      <c r="BC352" s="64">
        <f>IF($H352=Table5[[#Headers],[Industrial Bio fuel Oven]],1,0)</f>
        <v>0</v>
      </c>
      <c r="BD352" s="64">
        <f>IF($H352=Table5[[#Headers],[Industrial Solid Fuels Boiler]],1,0)</f>
        <v>0</v>
      </c>
      <c r="BE352" s="64">
        <f>IF($H352=Table5[[#Headers],[Industrial Solid Fuels CHP]],1,0)</f>
        <v>0</v>
      </c>
      <c r="BF352" s="64">
        <f>IF($H352=Table5[[#Headers],[Industrial Solid Fuels Furnace]],1,0)</f>
        <v>0</v>
      </c>
      <c r="BG352" s="64">
        <f>IF($H352=Table5[[#Headers],[Industrial Solid Fuels Cement/Lime Kiln]],1,0)</f>
        <v>0</v>
      </c>
      <c r="BH352" s="64">
        <f>IF($H352=Table5[[#Headers],[Industrial Solid Fuels Dryer]],1,0)</f>
        <v>0</v>
      </c>
      <c r="BI352" s="64">
        <f>IF($H352=Table5[[#Headers],[Industrial Solid Fuels Other Kiln]],1,0)</f>
        <v>0</v>
      </c>
      <c r="BJ352" s="64">
        <f>IF($H352=Table5[[#Headers],[Industrial Solid Fuels Oven]],1,0)</f>
        <v>0</v>
      </c>
      <c r="BK352" s="64">
        <f>IF($H352=Table5[[#Headers],[Industrial Oil Boiler]],1,0)</f>
        <v>0</v>
      </c>
      <c r="BL352" s="64">
        <f>IF($H352=Table5[[#Headers],[Industrial Oil CHP]],1,0)</f>
        <v>0</v>
      </c>
      <c r="BM352" s="64">
        <f>IF($H352=Table5[[#Headers],[Industrial Oil Furnace]],1,0)</f>
        <v>0</v>
      </c>
      <c r="BN352" s="64">
        <f>IF($H352=Table5[[#Headers],[Industrial Oil Cement/Lime Kiln]],1,0)</f>
        <v>0</v>
      </c>
      <c r="BO352" s="64">
        <f>IF($H352=Table5[[#Headers],[Industrial Oil Dryer]],1,0)</f>
        <v>1</v>
      </c>
      <c r="BP352" s="64">
        <f>IF($H352=Table5[[#Headers],[Industrial Oil Other Kiln]],1,0)</f>
        <v>0</v>
      </c>
      <c r="BQ352" s="64">
        <f>IF($H352=Table5[[#Headers],[Industrial Oil Oven]],1,0)</f>
        <v>0</v>
      </c>
      <c r="BR352" s="64">
        <f>IF($H352=Table5[[#Headers],[Industrial Gas Boiler]],1,0)</f>
        <v>0</v>
      </c>
      <c r="BS352" s="64">
        <f>IF($H352=Table5[[#Headers],[Industrial Gas CHP]],1,0)</f>
        <v>0</v>
      </c>
      <c r="BT352" s="64">
        <f>IF($H352=Table5[[#Headers],[Industrial Gas Furnace]],1,0)</f>
        <v>0</v>
      </c>
      <c r="BU352" s="64">
        <f>IF($H352=Table5[[#Headers],[Industrial Gas Cement/Lime Kiln]],1,0)</f>
        <v>0</v>
      </c>
      <c r="BV352" s="64">
        <f>IF($H352=Table5[[#Headers],[Industrial Gas Dryer]],1,0)</f>
        <v>0</v>
      </c>
      <c r="BW352" s="64">
        <f>IF($H352=Table5[[#Headers],[Industrial Gas Other Kiln]],1,0)</f>
        <v>0</v>
      </c>
      <c r="BX352" s="64">
        <f>IF($H352=Table5[[#Headers],[Industrial Gas Oven]],1,0)</f>
        <v>0</v>
      </c>
      <c r="BZ352" s="39"/>
    </row>
    <row r="353" spans="2:78" x14ac:dyDescent="0.25">
      <c r="B353">
        <v>629</v>
      </c>
      <c r="C353" t="s">
        <v>453</v>
      </c>
      <c r="D353" t="s">
        <v>588</v>
      </c>
      <c r="E353" t="s">
        <v>592</v>
      </c>
      <c r="H353" t="s">
        <v>534</v>
      </c>
      <c r="I353" t="s">
        <v>535</v>
      </c>
      <c r="J353" s="64">
        <v>421.62255034405695</v>
      </c>
      <c r="K353" s="64">
        <v>0</v>
      </c>
      <c r="L353" s="64">
        <v>0</v>
      </c>
      <c r="M353" s="64">
        <v>0</v>
      </c>
      <c r="N353" s="64">
        <v>0</v>
      </c>
      <c r="O353" s="64">
        <v>0.3495740805177735</v>
      </c>
      <c r="P353" s="64">
        <v>1</v>
      </c>
      <c r="Q353" s="64">
        <v>1</v>
      </c>
      <c r="R353" s="64">
        <v>0.3</v>
      </c>
      <c r="S353" s="64">
        <v>0.125</v>
      </c>
      <c r="T353" s="64">
        <v>0</v>
      </c>
      <c r="U353" s="64">
        <v>0</v>
      </c>
      <c r="V353" s="64">
        <v>0</v>
      </c>
      <c r="W353" s="64">
        <v>0</v>
      </c>
      <c r="X353" s="64">
        <v>0</v>
      </c>
      <c r="Y353" s="64">
        <v>0</v>
      </c>
      <c r="Z353" s="64">
        <v>0</v>
      </c>
      <c r="AA353" s="64">
        <v>0</v>
      </c>
      <c r="AB353" s="64">
        <v>0</v>
      </c>
      <c r="AC353" s="64">
        <v>0</v>
      </c>
      <c r="AD353" s="64">
        <v>0</v>
      </c>
      <c r="AE353" s="64">
        <v>0</v>
      </c>
      <c r="AF353" s="64">
        <v>0</v>
      </c>
      <c r="AG353" s="64">
        <v>0</v>
      </c>
      <c r="AH353" s="64">
        <v>0</v>
      </c>
      <c r="AI353" s="64">
        <f>IF($H353=Table5[[#Headers],[Industrial Bio waste Boiler]],1,0)</f>
        <v>0</v>
      </c>
      <c r="AJ353" s="64">
        <f>IF($H353=Table5[[#Headers],[Industrial Bio waste CHP]],1,0)</f>
        <v>0</v>
      </c>
      <c r="AK353" s="64">
        <f>IF($H353=Table5[[#Headers],[Industrial Bio waste Furnace]],1,0)</f>
        <v>0</v>
      </c>
      <c r="AL353" s="64">
        <f>IF($H353=Table5[[#Headers],[Industrial Bio waste Cement/Lime Kiln]],1,0)</f>
        <v>0</v>
      </c>
      <c r="AM353" s="64">
        <f>IF($H353=Table5[[#Headers],[Industrial Bio waste Dryer]],1,0)</f>
        <v>0</v>
      </c>
      <c r="AN353" s="64">
        <f>IF($H353=Table5[[#Headers],[Industrial Bio waste Other Kiln]],1,0)</f>
        <v>0</v>
      </c>
      <c r="AO353" s="64">
        <f>IF($H353=Table5[[#Headers],[Industrial Bio waste Oven]],1,0)</f>
        <v>0</v>
      </c>
      <c r="AP353" s="64">
        <f>IF($H353=Table5[[#Headers],[Industrial Non-bio waste Boiler]],1,0)</f>
        <v>0</v>
      </c>
      <c r="AQ353" s="64">
        <f>IF($H353=Table5[[#Headers],[Industrial Non-bio waste CHP]],1,0)</f>
        <v>0</v>
      </c>
      <c r="AR353" s="64">
        <f>IF($H353=Table5[[#Headers],[Industrial Non-bio waste Furnace]],1,0)</f>
        <v>0</v>
      </c>
      <c r="AS353" s="64">
        <f>IF($H353=Table5[[#Headers],[Industrial Non-bio waste Cement/Lime Kiln]],1,0)</f>
        <v>0</v>
      </c>
      <c r="AT353" s="64">
        <f>IF($H353=Table5[[#Headers],[Industrial Non-bio waste Dryer]],1,0)</f>
        <v>0</v>
      </c>
      <c r="AU353" s="64">
        <f>IF($H353=Table5[[#Headers],[Industrial Non-bio waste Other Kiln]],1,0)</f>
        <v>0</v>
      </c>
      <c r="AV353" s="64">
        <f>IF($H353=Table5[[#Headers],[Industrial Non-bio waste Oven]],1,0)</f>
        <v>0</v>
      </c>
      <c r="AW353" s="64">
        <f>IF($H353=Table5[[#Headers],[Industrial Bio fuel Boiler]],1,0)</f>
        <v>0</v>
      </c>
      <c r="AX353" s="64">
        <f>IF($H353=Table5[[#Headers],[Industrial Bio fuel CHP]],1,0)</f>
        <v>0</v>
      </c>
      <c r="AY353" s="64">
        <f>IF($H353=Table5[[#Headers],[Industrial Bio fuel Furnace]],1,0)</f>
        <v>0</v>
      </c>
      <c r="AZ353" s="64">
        <f>IF($H353=Table5[[#Headers],[Industrial Bio fuel Cement/Lime Kiln]],1,0)</f>
        <v>0</v>
      </c>
      <c r="BA353" s="64">
        <f>IF($H353=Table5[[#Headers],[Industrial Bio fuel Dryer]],1,0)</f>
        <v>0</v>
      </c>
      <c r="BB353" s="64">
        <f>IF($H353=Table5[[#Headers],[Industrial Bio fuel Other Kiln]],1,0)</f>
        <v>0</v>
      </c>
      <c r="BC353" s="64">
        <f>IF($H353=Table5[[#Headers],[Industrial Bio fuel Oven]],1,0)</f>
        <v>0</v>
      </c>
      <c r="BD353" s="64">
        <f>IF($H353=Table5[[#Headers],[Industrial Solid Fuels Boiler]],1,0)</f>
        <v>0</v>
      </c>
      <c r="BE353" s="64">
        <f>IF($H353=Table5[[#Headers],[Industrial Solid Fuels CHP]],1,0)</f>
        <v>0</v>
      </c>
      <c r="BF353" s="64">
        <f>IF($H353=Table5[[#Headers],[Industrial Solid Fuels Furnace]],1,0)</f>
        <v>0</v>
      </c>
      <c r="BG353" s="64">
        <f>IF($H353=Table5[[#Headers],[Industrial Solid Fuels Cement/Lime Kiln]],1,0)</f>
        <v>0</v>
      </c>
      <c r="BH353" s="64">
        <f>IF($H353=Table5[[#Headers],[Industrial Solid Fuels Dryer]],1,0)</f>
        <v>0</v>
      </c>
      <c r="BI353" s="64">
        <f>IF($H353=Table5[[#Headers],[Industrial Solid Fuels Other Kiln]],1,0)</f>
        <v>0</v>
      </c>
      <c r="BJ353" s="64">
        <f>IF($H353=Table5[[#Headers],[Industrial Solid Fuels Oven]],1,0)</f>
        <v>0</v>
      </c>
      <c r="BK353" s="64">
        <f>IF($H353=Table5[[#Headers],[Industrial Oil Boiler]],1,0)</f>
        <v>1</v>
      </c>
      <c r="BL353" s="64">
        <f>IF($H353=Table5[[#Headers],[Industrial Oil CHP]],1,0)</f>
        <v>0</v>
      </c>
      <c r="BM353" s="64">
        <f>IF($H353=Table5[[#Headers],[Industrial Oil Furnace]],1,0)</f>
        <v>0</v>
      </c>
      <c r="BN353" s="64">
        <f>IF($H353=Table5[[#Headers],[Industrial Oil Cement/Lime Kiln]],1,0)</f>
        <v>0</v>
      </c>
      <c r="BO353" s="64">
        <f>IF($H353=Table5[[#Headers],[Industrial Oil Dryer]],1,0)</f>
        <v>0</v>
      </c>
      <c r="BP353" s="64">
        <f>IF($H353=Table5[[#Headers],[Industrial Oil Other Kiln]],1,0)</f>
        <v>0</v>
      </c>
      <c r="BQ353" s="64">
        <f>IF($H353=Table5[[#Headers],[Industrial Oil Oven]],1,0)</f>
        <v>0</v>
      </c>
      <c r="BR353" s="64">
        <f>IF($H353=Table5[[#Headers],[Industrial Gas Boiler]],1,0)</f>
        <v>0</v>
      </c>
      <c r="BS353" s="64">
        <f>IF($H353=Table5[[#Headers],[Industrial Gas CHP]],1,0)</f>
        <v>0</v>
      </c>
      <c r="BT353" s="64">
        <f>IF($H353=Table5[[#Headers],[Industrial Gas Furnace]],1,0)</f>
        <v>0</v>
      </c>
      <c r="BU353" s="64">
        <f>IF($H353=Table5[[#Headers],[Industrial Gas Cement/Lime Kiln]],1,0)</f>
        <v>0</v>
      </c>
      <c r="BV353" s="64">
        <f>IF($H353=Table5[[#Headers],[Industrial Gas Dryer]],1,0)</f>
        <v>0</v>
      </c>
      <c r="BW353" s="64">
        <f>IF($H353=Table5[[#Headers],[Industrial Gas Other Kiln]],1,0)</f>
        <v>0</v>
      </c>
      <c r="BX353" s="64">
        <f>IF($H353=Table5[[#Headers],[Industrial Gas Oven]],1,0)</f>
        <v>0</v>
      </c>
      <c r="BZ353" s="39"/>
    </row>
    <row r="354" spans="2:78" x14ac:dyDescent="0.25">
      <c r="B354">
        <v>630</v>
      </c>
      <c r="C354" t="s">
        <v>453</v>
      </c>
      <c r="D354" t="s">
        <v>588</v>
      </c>
      <c r="E354" t="s">
        <v>592</v>
      </c>
      <c r="H354" t="s">
        <v>539</v>
      </c>
      <c r="I354" t="s">
        <v>535</v>
      </c>
      <c r="J354" s="64">
        <v>421.62255034405695</v>
      </c>
      <c r="K354" s="64">
        <v>0</v>
      </c>
      <c r="L354" s="64">
        <v>0</v>
      </c>
      <c r="M354" s="64">
        <v>0</v>
      </c>
      <c r="N354" s="64">
        <v>0</v>
      </c>
      <c r="O354" s="64">
        <v>0</v>
      </c>
      <c r="P354" s="64">
        <v>0</v>
      </c>
      <c r="Q354" s="64">
        <v>0</v>
      </c>
      <c r="R354" s="64">
        <v>0</v>
      </c>
      <c r="S354" s="64">
        <v>0</v>
      </c>
      <c r="T354" s="64">
        <v>0.3495740805177735</v>
      </c>
      <c r="U354" s="64">
        <v>1</v>
      </c>
      <c r="V354" s="64">
        <v>1</v>
      </c>
      <c r="W354" s="64">
        <v>0</v>
      </c>
      <c r="X354" s="64">
        <v>0</v>
      </c>
      <c r="Y354" s="64">
        <v>0</v>
      </c>
      <c r="Z354" s="64">
        <v>0</v>
      </c>
      <c r="AA354" s="64">
        <v>0</v>
      </c>
      <c r="AB354" s="64">
        <v>0</v>
      </c>
      <c r="AC354" s="64">
        <v>0</v>
      </c>
      <c r="AD354" s="64">
        <v>0</v>
      </c>
      <c r="AE354" s="64">
        <v>0</v>
      </c>
      <c r="AF354" s="64">
        <v>0</v>
      </c>
      <c r="AG354" s="64">
        <v>0</v>
      </c>
      <c r="AH354" s="64">
        <v>0</v>
      </c>
      <c r="AI354" s="64">
        <f>IF($H354=Table5[[#Headers],[Industrial Bio waste Boiler]],1,0)</f>
        <v>0</v>
      </c>
      <c r="AJ354" s="64">
        <f>IF($H354=Table5[[#Headers],[Industrial Bio waste CHP]],1,0)</f>
        <v>0</v>
      </c>
      <c r="AK354" s="64">
        <f>IF($H354=Table5[[#Headers],[Industrial Bio waste Furnace]],1,0)</f>
        <v>0</v>
      </c>
      <c r="AL354" s="64">
        <f>IF($H354=Table5[[#Headers],[Industrial Bio waste Cement/Lime Kiln]],1,0)</f>
        <v>0</v>
      </c>
      <c r="AM354" s="64">
        <f>IF($H354=Table5[[#Headers],[Industrial Bio waste Dryer]],1,0)</f>
        <v>0</v>
      </c>
      <c r="AN354" s="64">
        <f>IF($H354=Table5[[#Headers],[Industrial Bio waste Other Kiln]],1,0)</f>
        <v>0</v>
      </c>
      <c r="AO354" s="64">
        <f>IF($H354=Table5[[#Headers],[Industrial Bio waste Oven]],1,0)</f>
        <v>0</v>
      </c>
      <c r="AP354" s="64">
        <f>IF($H354=Table5[[#Headers],[Industrial Non-bio waste Boiler]],1,0)</f>
        <v>0</v>
      </c>
      <c r="AQ354" s="64">
        <f>IF($H354=Table5[[#Headers],[Industrial Non-bio waste CHP]],1,0)</f>
        <v>0</v>
      </c>
      <c r="AR354" s="64">
        <f>IF($H354=Table5[[#Headers],[Industrial Non-bio waste Furnace]],1,0)</f>
        <v>0</v>
      </c>
      <c r="AS354" s="64">
        <f>IF($H354=Table5[[#Headers],[Industrial Non-bio waste Cement/Lime Kiln]],1,0)</f>
        <v>0</v>
      </c>
      <c r="AT354" s="64">
        <f>IF($H354=Table5[[#Headers],[Industrial Non-bio waste Dryer]],1,0)</f>
        <v>0</v>
      </c>
      <c r="AU354" s="64">
        <f>IF($H354=Table5[[#Headers],[Industrial Non-bio waste Other Kiln]],1,0)</f>
        <v>0</v>
      </c>
      <c r="AV354" s="64">
        <f>IF($H354=Table5[[#Headers],[Industrial Non-bio waste Oven]],1,0)</f>
        <v>0</v>
      </c>
      <c r="AW354" s="64">
        <f>IF($H354=Table5[[#Headers],[Industrial Bio fuel Boiler]],1,0)</f>
        <v>0</v>
      </c>
      <c r="AX354" s="64">
        <f>IF($H354=Table5[[#Headers],[Industrial Bio fuel CHP]],1,0)</f>
        <v>0</v>
      </c>
      <c r="AY354" s="64">
        <f>IF($H354=Table5[[#Headers],[Industrial Bio fuel Furnace]],1,0)</f>
        <v>0</v>
      </c>
      <c r="AZ354" s="64">
        <f>IF($H354=Table5[[#Headers],[Industrial Bio fuel Cement/Lime Kiln]],1,0)</f>
        <v>0</v>
      </c>
      <c r="BA354" s="64">
        <f>IF($H354=Table5[[#Headers],[Industrial Bio fuel Dryer]],1,0)</f>
        <v>0</v>
      </c>
      <c r="BB354" s="64">
        <f>IF($H354=Table5[[#Headers],[Industrial Bio fuel Other Kiln]],1,0)</f>
        <v>0</v>
      </c>
      <c r="BC354" s="64">
        <f>IF($H354=Table5[[#Headers],[Industrial Bio fuel Oven]],1,0)</f>
        <v>0</v>
      </c>
      <c r="BD354" s="64">
        <f>IF($H354=Table5[[#Headers],[Industrial Solid Fuels Boiler]],1,0)</f>
        <v>0</v>
      </c>
      <c r="BE354" s="64">
        <f>IF($H354=Table5[[#Headers],[Industrial Solid Fuels CHP]],1,0)</f>
        <v>0</v>
      </c>
      <c r="BF354" s="64">
        <f>IF($H354=Table5[[#Headers],[Industrial Solid Fuels Furnace]],1,0)</f>
        <v>0</v>
      </c>
      <c r="BG354" s="64">
        <f>IF($H354=Table5[[#Headers],[Industrial Solid Fuels Cement/Lime Kiln]],1,0)</f>
        <v>0</v>
      </c>
      <c r="BH354" s="64">
        <f>IF($H354=Table5[[#Headers],[Industrial Solid Fuels Dryer]],1,0)</f>
        <v>0</v>
      </c>
      <c r="BI354" s="64">
        <f>IF($H354=Table5[[#Headers],[Industrial Solid Fuels Other Kiln]],1,0)</f>
        <v>0</v>
      </c>
      <c r="BJ354" s="64">
        <f>IF($H354=Table5[[#Headers],[Industrial Solid Fuels Oven]],1,0)</f>
        <v>0</v>
      </c>
      <c r="BK354" s="64">
        <f>IF($H354=Table5[[#Headers],[Industrial Oil Boiler]],1,0)</f>
        <v>0</v>
      </c>
      <c r="BL354" s="64">
        <f>IF($H354=Table5[[#Headers],[Industrial Oil CHP]],1,0)</f>
        <v>1</v>
      </c>
      <c r="BM354" s="64">
        <f>IF($H354=Table5[[#Headers],[Industrial Oil Furnace]],1,0)</f>
        <v>0</v>
      </c>
      <c r="BN354" s="64">
        <f>IF($H354=Table5[[#Headers],[Industrial Oil Cement/Lime Kiln]],1,0)</f>
        <v>0</v>
      </c>
      <c r="BO354" s="64">
        <f>IF($H354=Table5[[#Headers],[Industrial Oil Dryer]],1,0)</f>
        <v>0</v>
      </c>
      <c r="BP354" s="64">
        <f>IF($H354=Table5[[#Headers],[Industrial Oil Other Kiln]],1,0)</f>
        <v>0</v>
      </c>
      <c r="BQ354" s="64">
        <f>IF($H354=Table5[[#Headers],[Industrial Oil Oven]],1,0)</f>
        <v>0</v>
      </c>
      <c r="BR354" s="64">
        <f>IF($H354=Table5[[#Headers],[Industrial Gas Boiler]],1,0)</f>
        <v>0</v>
      </c>
      <c r="BS354" s="64">
        <f>IF($H354=Table5[[#Headers],[Industrial Gas CHP]],1,0)</f>
        <v>0</v>
      </c>
      <c r="BT354" s="64">
        <f>IF($H354=Table5[[#Headers],[Industrial Gas Furnace]],1,0)</f>
        <v>0</v>
      </c>
      <c r="BU354" s="64">
        <f>IF($H354=Table5[[#Headers],[Industrial Gas Cement/Lime Kiln]],1,0)</f>
        <v>0</v>
      </c>
      <c r="BV354" s="64">
        <f>IF($H354=Table5[[#Headers],[Industrial Gas Dryer]],1,0)</f>
        <v>0</v>
      </c>
      <c r="BW354" s="64">
        <f>IF($H354=Table5[[#Headers],[Industrial Gas Other Kiln]],1,0)</f>
        <v>0</v>
      </c>
      <c r="BX354" s="64">
        <f>IF($H354=Table5[[#Headers],[Industrial Gas Oven]],1,0)</f>
        <v>0</v>
      </c>
      <c r="BZ354" s="39"/>
    </row>
    <row r="355" spans="2:78" x14ac:dyDescent="0.25">
      <c r="B355">
        <v>631</v>
      </c>
      <c r="C355" t="s">
        <v>453</v>
      </c>
      <c r="D355" t="s">
        <v>588</v>
      </c>
      <c r="E355" t="s">
        <v>592</v>
      </c>
      <c r="H355" t="s">
        <v>548</v>
      </c>
      <c r="I355" t="s">
        <v>535</v>
      </c>
      <c r="J355" s="64">
        <v>421.62255034405695</v>
      </c>
      <c r="K355" s="64">
        <v>0</v>
      </c>
      <c r="L355" s="64">
        <v>0</v>
      </c>
      <c r="M355" s="64">
        <v>0</v>
      </c>
      <c r="N355" s="64">
        <v>0</v>
      </c>
      <c r="O355" s="64">
        <v>0</v>
      </c>
      <c r="P355" s="64">
        <v>0</v>
      </c>
      <c r="Q355" s="64">
        <v>0</v>
      </c>
      <c r="R355" s="64">
        <v>0</v>
      </c>
      <c r="S355" s="64">
        <v>0</v>
      </c>
      <c r="T355" s="64">
        <v>0</v>
      </c>
      <c r="U355" s="64">
        <v>0</v>
      </c>
      <c r="V355" s="64">
        <v>0</v>
      </c>
      <c r="W355" s="64">
        <v>0.3495740805177735</v>
      </c>
      <c r="X355" s="64">
        <v>1</v>
      </c>
      <c r="Y355" s="64">
        <v>0</v>
      </c>
      <c r="Z355" s="64">
        <v>0</v>
      </c>
      <c r="AA355" s="64">
        <v>0</v>
      </c>
      <c r="AB355" s="64">
        <v>0</v>
      </c>
      <c r="AC355" s="64">
        <v>0</v>
      </c>
      <c r="AD355" s="64">
        <v>0</v>
      </c>
      <c r="AE355" s="64">
        <v>0</v>
      </c>
      <c r="AF355" s="64">
        <v>0</v>
      </c>
      <c r="AG355" s="64">
        <v>0</v>
      </c>
      <c r="AH355" s="64">
        <v>0</v>
      </c>
      <c r="AI355" s="64">
        <f>IF($H355=Table5[[#Headers],[Industrial Bio waste Boiler]],1,0)</f>
        <v>0</v>
      </c>
      <c r="AJ355" s="64">
        <f>IF($H355=Table5[[#Headers],[Industrial Bio waste CHP]],1,0)</f>
        <v>0</v>
      </c>
      <c r="AK355" s="64">
        <f>IF($H355=Table5[[#Headers],[Industrial Bio waste Furnace]],1,0)</f>
        <v>0</v>
      </c>
      <c r="AL355" s="64">
        <f>IF($H355=Table5[[#Headers],[Industrial Bio waste Cement/Lime Kiln]],1,0)</f>
        <v>0</v>
      </c>
      <c r="AM355" s="64">
        <f>IF($H355=Table5[[#Headers],[Industrial Bio waste Dryer]],1,0)</f>
        <v>0</v>
      </c>
      <c r="AN355" s="64">
        <f>IF($H355=Table5[[#Headers],[Industrial Bio waste Other Kiln]],1,0)</f>
        <v>0</v>
      </c>
      <c r="AO355" s="64">
        <f>IF($H355=Table5[[#Headers],[Industrial Bio waste Oven]],1,0)</f>
        <v>0</v>
      </c>
      <c r="AP355" s="64">
        <f>IF($H355=Table5[[#Headers],[Industrial Non-bio waste Boiler]],1,0)</f>
        <v>0</v>
      </c>
      <c r="AQ355" s="64">
        <f>IF($H355=Table5[[#Headers],[Industrial Non-bio waste CHP]],1,0)</f>
        <v>0</v>
      </c>
      <c r="AR355" s="64">
        <f>IF($H355=Table5[[#Headers],[Industrial Non-bio waste Furnace]],1,0)</f>
        <v>0</v>
      </c>
      <c r="AS355" s="64">
        <f>IF($H355=Table5[[#Headers],[Industrial Non-bio waste Cement/Lime Kiln]],1,0)</f>
        <v>0</v>
      </c>
      <c r="AT355" s="64">
        <f>IF($H355=Table5[[#Headers],[Industrial Non-bio waste Dryer]],1,0)</f>
        <v>0</v>
      </c>
      <c r="AU355" s="64">
        <f>IF($H355=Table5[[#Headers],[Industrial Non-bio waste Other Kiln]],1,0)</f>
        <v>0</v>
      </c>
      <c r="AV355" s="64">
        <f>IF($H355=Table5[[#Headers],[Industrial Non-bio waste Oven]],1,0)</f>
        <v>0</v>
      </c>
      <c r="AW355" s="64">
        <f>IF($H355=Table5[[#Headers],[Industrial Bio fuel Boiler]],1,0)</f>
        <v>0</v>
      </c>
      <c r="AX355" s="64">
        <f>IF($H355=Table5[[#Headers],[Industrial Bio fuel CHP]],1,0)</f>
        <v>0</v>
      </c>
      <c r="AY355" s="64">
        <f>IF($H355=Table5[[#Headers],[Industrial Bio fuel Furnace]],1,0)</f>
        <v>0</v>
      </c>
      <c r="AZ355" s="64">
        <f>IF($H355=Table5[[#Headers],[Industrial Bio fuel Cement/Lime Kiln]],1,0)</f>
        <v>0</v>
      </c>
      <c r="BA355" s="64">
        <f>IF($H355=Table5[[#Headers],[Industrial Bio fuel Dryer]],1,0)</f>
        <v>0</v>
      </c>
      <c r="BB355" s="64">
        <f>IF($H355=Table5[[#Headers],[Industrial Bio fuel Other Kiln]],1,0)</f>
        <v>0</v>
      </c>
      <c r="BC355" s="64">
        <f>IF($H355=Table5[[#Headers],[Industrial Bio fuel Oven]],1,0)</f>
        <v>0</v>
      </c>
      <c r="BD355" s="64">
        <f>IF($H355=Table5[[#Headers],[Industrial Solid Fuels Boiler]],1,0)</f>
        <v>0</v>
      </c>
      <c r="BE355" s="64">
        <f>IF($H355=Table5[[#Headers],[Industrial Solid Fuels CHP]],1,0)</f>
        <v>0</v>
      </c>
      <c r="BF355" s="64">
        <f>IF($H355=Table5[[#Headers],[Industrial Solid Fuels Furnace]],1,0)</f>
        <v>0</v>
      </c>
      <c r="BG355" s="64">
        <f>IF($H355=Table5[[#Headers],[Industrial Solid Fuels Cement/Lime Kiln]],1,0)</f>
        <v>0</v>
      </c>
      <c r="BH355" s="64">
        <f>IF($H355=Table5[[#Headers],[Industrial Solid Fuels Dryer]],1,0)</f>
        <v>0</v>
      </c>
      <c r="BI355" s="64">
        <f>IF($H355=Table5[[#Headers],[Industrial Solid Fuels Other Kiln]],1,0)</f>
        <v>0</v>
      </c>
      <c r="BJ355" s="64">
        <f>IF($H355=Table5[[#Headers],[Industrial Solid Fuels Oven]],1,0)</f>
        <v>0</v>
      </c>
      <c r="BK355" s="64">
        <f>IF($H355=Table5[[#Headers],[Industrial Oil Boiler]],1,0)</f>
        <v>0</v>
      </c>
      <c r="BL355" s="64">
        <f>IF($H355=Table5[[#Headers],[Industrial Oil CHP]],1,0)</f>
        <v>0</v>
      </c>
      <c r="BM355" s="64">
        <f>IF($H355=Table5[[#Headers],[Industrial Oil Furnace]],1,0)</f>
        <v>0</v>
      </c>
      <c r="BN355" s="64">
        <f>IF($H355=Table5[[#Headers],[Industrial Oil Cement/Lime Kiln]],1,0)</f>
        <v>0</v>
      </c>
      <c r="BO355" s="64">
        <f>IF($H355=Table5[[#Headers],[Industrial Oil Dryer]],1,0)</f>
        <v>0</v>
      </c>
      <c r="BP355" s="64">
        <f>IF($H355=Table5[[#Headers],[Industrial Oil Other Kiln]],1,0)</f>
        <v>0</v>
      </c>
      <c r="BQ355" s="64">
        <f>IF($H355=Table5[[#Headers],[Industrial Oil Oven]],1,0)</f>
        <v>1</v>
      </c>
      <c r="BR355" s="64">
        <f>IF($H355=Table5[[#Headers],[Industrial Gas Boiler]],1,0)</f>
        <v>0</v>
      </c>
      <c r="BS355" s="64">
        <f>IF($H355=Table5[[#Headers],[Industrial Gas CHP]],1,0)</f>
        <v>0</v>
      </c>
      <c r="BT355" s="64">
        <f>IF($H355=Table5[[#Headers],[Industrial Gas Furnace]],1,0)</f>
        <v>0</v>
      </c>
      <c r="BU355" s="64">
        <f>IF($H355=Table5[[#Headers],[Industrial Gas Cement/Lime Kiln]],1,0)</f>
        <v>0</v>
      </c>
      <c r="BV355" s="64">
        <f>IF($H355=Table5[[#Headers],[Industrial Gas Dryer]],1,0)</f>
        <v>0</v>
      </c>
      <c r="BW355" s="64">
        <f>IF($H355=Table5[[#Headers],[Industrial Gas Other Kiln]],1,0)</f>
        <v>0</v>
      </c>
      <c r="BX355" s="64">
        <f>IF($H355=Table5[[#Headers],[Industrial Gas Oven]],1,0)</f>
        <v>0</v>
      </c>
      <c r="BZ355" s="39"/>
    </row>
    <row r="356" spans="2:78" x14ac:dyDescent="0.25">
      <c r="B356">
        <v>632</v>
      </c>
      <c r="C356" t="s">
        <v>453</v>
      </c>
      <c r="D356" t="s">
        <v>588</v>
      </c>
      <c r="E356" t="s">
        <v>592</v>
      </c>
      <c r="H356" t="s">
        <v>541</v>
      </c>
      <c r="I356" t="s">
        <v>535</v>
      </c>
      <c r="J356" s="64">
        <v>421.62255034405695</v>
      </c>
      <c r="K356" s="64">
        <v>0</v>
      </c>
      <c r="L356" s="64">
        <v>0</v>
      </c>
      <c r="M356" s="64">
        <v>0</v>
      </c>
      <c r="N356" s="64">
        <v>0</v>
      </c>
      <c r="O356" s="64">
        <v>0</v>
      </c>
      <c r="P356" s="64">
        <v>0</v>
      </c>
      <c r="Q356" s="64">
        <v>0</v>
      </c>
      <c r="R356" s="64">
        <v>0</v>
      </c>
      <c r="S356" s="64">
        <v>0</v>
      </c>
      <c r="T356" s="64">
        <v>0</v>
      </c>
      <c r="U356" s="64">
        <v>0</v>
      </c>
      <c r="V356" s="64">
        <v>0</v>
      </c>
      <c r="W356" s="64">
        <v>0</v>
      </c>
      <c r="X356" s="64">
        <v>0</v>
      </c>
      <c r="Y356" s="64">
        <v>0</v>
      </c>
      <c r="Z356" s="64">
        <v>0</v>
      </c>
      <c r="AA356" s="64">
        <v>0.3495740805177735</v>
      </c>
      <c r="AB356" s="64">
        <v>1</v>
      </c>
      <c r="AC356" s="64">
        <v>0</v>
      </c>
      <c r="AD356" s="64">
        <v>0</v>
      </c>
      <c r="AE356" s="64">
        <v>0</v>
      </c>
      <c r="AF356" s="64">
        <v>0</v>
      </c>
      <c r="AG356" s="64">
        <v>0</v>
      </c>
      <c r="AH356" s="64">
        <v>0</v>
      </c>
      <c r="AI356" s="64">
        <f>IF($H356=Table5[[#Headers],[Industrial Bio waste Boiler]],1,0)</f>
        <v>0</v>
      </c>
      <c r="AJ356" s="64">
        <f>IF($H356=Table5[[#Headers],[Industrial Bio waste CHP]],1,0)</f>
        <v>0</v>
      </c>
      <c r="AK356" s="64">
        <f>IF($H356=Table5[[#Headers],[Industrial Bio waste Furnace]],1,0)</f>
        <v>0</v>
      </c>
      <c r="AL356" s="64">
        <f>IF($H356=Table5[[#Headers],[Industrial Bio waste Cement/Lime Kiln]],1,0)</f>
        <v>0</v>
      </c>
      <c r="AM356" s="64">
        <f>IF($H356=Table5[[#Headers],[Industrial Bio waste Dryer]],1,0)</f>
        <v>0</v>
      </c>
      <c r="AN356" s="64">
        <f>IF($H356=Table5[[#Headers],[Industrial Bio waste Other Kiln]],1,0)</f>
        <v>0</v>
      </c>
      <c r="AO356" s="64">
        <f>IF($H356=Table5[[#Headers],[Industrial Bio waste Oven]],1,0)</f>
        <v>0</v>
      </c>
      <c r="AP356" s="64">
        <f>IF($H356=Table5[[#Headers],[Industrial Non-bio waste Boiler]],1,0)</f>
        <v>0</v>
      </c>
      <c r="AQ356" s="64">
        <f>IF($H356=Table5[[#Headers],[Industrial Non-bio waste CHP]],1,0)</f>
        <v>0</v>
      </c>
      <c r="AR356" s="64">
        <f>IF($H356=Table5[[#Headers],[Industrial Non-bio waste Furnace]],1,0)</f>
        <v>0</v>
      </c>
      <c r="AS356" s="64">
        <f>IF($H356=Table5[[#Headers],[Industrial Non-bio waste Cement/Lime Kiln]],1,0)</f>
        <v>0</v>
      </c>
      <c r="AT356" s="64">
        <f>IF($H356=Table5[[#Headers],[Industrial Non-bio waste Dryer]],1,0)</f>
        <v>0</v>
      </c>
      <c r="AU356" s="64">
        <f>IF($H356=Table5[[#Headers],[Industrial Non-bio waste Other Kiln]],1,0)</f>
        <v>0</v>
      </c>
      <c r="AV356" s="64">
        <f>IF($H356=Table5[[#Headers],[Industrial Non-bio waste Oven]],1,0)</f>
        <v>0</v>
      </c>
      <c r="AW356" s="64">
        <f>IF($H356=Table5[[#Headers],[Industrial Bio fuel Boiler]],1,0)</f>
        <v>0</v>
      </c>
      <c r="AX356" s="64">
        <f>IF($H356=Table5[[#Headers],[Industrial Bio fuel CHP]],1,0)</f>
        <v>0</v>
      </c>
      <c r="AY356" s="64">
        <f>IF($H356=Table5[[#Headers],[Industrial Bio fuel Furnace]],1,0)</f>
        <v>0</v>
      </c>
      <c r="AZ356" s="64">
        <f>IF($H356=Table5[[#Headers],[Industrial Bio fuel Cement/Lime Kiln]],1,0)</f>
        <v>0</v>
      </c>
      <c r="BA356" s="64">
        <f>IF($H356=Table5[[#Headers],[Industrial Bio fuel Dryer]],1,0)</f>
        <v>0</v>
      </c>
      <c r="BB356" s="64">
        <f>IF($H356=Table5[[#Headers],[Industrial Bio fuel Other Kiln]],1,0)</f>
        <v>0</v>
      </c>
      <c r="BC356" s="64">
        <f>IF($H356=Table5[[#Headers],[Industrial Bio fuel Oven]],1,0)</f>
        <v>0</v>
      </c>
      <c r="BD356" s="64">
        <f>IF($H356=Table5[[#Headers],[Industrial Solid Fuels Boiler]],1,0)</f>
        <v>0</v>
      </c>
      <c r="BE356" s="64">
        <f>IF($H356=Table5[[#Headers],[Industrial Solid Fuels CHP]],1,0)</f>
        <v>0</v>
      </c>
      <c r="BF356" s="64">
        <f>IF($H356=Table5[[#Headers],[Industrial Solid Fuels Furnace]],1,0)</f>
        <v>0</v>
      </c>
      <c r="BG356" s="64">
        <f>IF($H356=Table5[[#Headers],[Industrial Solid Fuels Cement/Lime Kiln]],1,0)</f>
        <v>0</v>
      </c>
      <c r="BH356" s="64">
        <f>IF($H356=Table5[[#Headers],[Industrial Solid Fuels Dryer]],1,0)</f>
        <v>0</v>
      </c>
      <c r="BI356" s="64">
        <f>IF($H356=Table5[[#Headers],[Industrial Solid Fuels Other Kiln]],1,0)</f>
        <v>0</v>
      </c>
      <c r="BJ356" s="64">
        <f>IF($H356=Table5[[#Headers],[Industrial Solid Fuels Oven]],1,0)</f>
        <v>0</v>
      </c>
      <c r="BK356" s="64">
        <f>IF($H356=Table5[[#Headers],[Industrial Oil Boiler]],1,0)</f>
        <v>0</v>
      </c>
      <c r="BL356" s="64">
        <f>IF($H356=Table5[[#Headers],[Industrial Oil CHP]],1,0)</f>
        <v>0</v>
      </c>
      <c r="BM356" s="64">
        <f>IF($H356=Table5[[#Headers],[Industrial Oil Furnace]],1,0)</f>
        <v>0</v>
      </c>
      <c r="BN356" s="64">
        <f>IF($H356=Table5[[#Headers],[Industrial Oil Cement/Lime Kiln]],1,0)</f>
        <v>0</v>
      </c>
      <c r="BO356" s="64">
        <f>IF($H356=Table5[[#Headers],[Industrial Oil Dryer]],1,0)</f>
        <v>1</v>
      </c>
      <c r="BP356" s="64">
        <f>IF($H356=Table5[[#Headers],[Industrial Oil Other Kiln]],1,0)</f>
        <v>0</v>
      </c>
      <c r="BQ356" s="64">
        <f>IF($H356=Table5[[#Headers],[Industrial Oil Oven]],1,0)</f>
        <v>0</v>
      </c>
      <c r="BR356" s="64">
        <f>IF($H356=Table5[[#Headers],[Industrial Gas Boiler]],1,0)</f>
        <v>0</v>
      </c>
      <c r="BS356" s="64">
        <f>IF($H356=Table5[[#Headers],[Industrial Gas CHP]],1,0)</f>
        <v>0</v>
      </c>
      <c r="BT356" s="64">
        <f>IF($H356=Table5[[#Headers],[Industrial Gas Furnace]],1,0)</f>
        <v>0</v>
      </c>
      <c r="BU356" s="64">
        <f>IF($H356=Table5[[#Headers],[Industrial Gas Cement/Lime Kiln]],1,0)</f>
        <v>0</v>
      </c>
      <c r="BV356" s="64">
        <f>IF($H356=Table5[[#Headers],[Industrial Gas Dryer]],1,0)</f>
        <v>0</v>
      </c>
      <c r="BW356" s="64">
        <f>IF($H356=Table5[[#Headers],[Industrial Gas Other Kiln]],1,0)</f>
        <v>0</v>
      </c>
      <c r="BX356" s="64">
        <f>IF($H356=Table5[[#Headers],[Industrial Gas Oven]],1,0)</f>
        <v>0</v>
      </c>
      <c r="BZ356" s="39"/>
    </row>
    <row r="357" spans="2:78" x14ac:dyDescent="0.25">
      <c r="B357">
        <v>633</v>
      </c>
      <c r="C357" t="s">
        <v>453</v>
      </c>
      <c r="D357" t="s">
        <v>589</v>
      </c>
      <c r="E357" t="s">
        <v>592</v>
      </c>
      <c r="H357" t="s">
        <v>537</v>
      </c>
      <c r="I357" t="s">
        <v>535</v>
      </c>
      <c r="J357" s="64">
        <v>0</v>
      </c>
      <c r="K357" s="64">
        <v>1</v>
      </c>
      <c r="L357" s="64">
        <v>0.3495740805177735</v>
      </c>
      <c r="M357" s="64">
        <v>0</v>
      </c>
      <c r="N357" s="64">
        <v>0</v>
      </c>
      <c r="O357" s="64">
        <v>0</v>
      </c>
      <c r="P357" s="64">
        <v>0</v>
      </c>
      <c r="Q357" s="64">
        <v>0</v>
      </c>
      <c r="R357" s="64">
        <v>0</v>
      </c>
      <c r="S357" s="64">
        <v>0</v>
      </c>
      <c r="T357" s="64">
        <v>0</v>
      </c>
      <c r="U357" s="64">
        <v>0</v>
      </c>
      <c r="V357" s="64">
        <v>0</v>
      </c>
      <c r="W357" s="64">
        <v>0</v>
      </c>
      <c r="X357" s="64">
        <v>0</v>
      </c>
      <c r="Y357" s="64">
        <v>0</v>
      </c>
      <c r="Z357" s="64">
        <v>0</v>
      </c>
      <c r="AA357" s="64">
        <v>0</v>
      </c>
      <c r="AB357" s="64">
        <v>0</v>
      </c>
      <c r="AC357" s="64">
        <v>0</v>
      </c>
      <c r="AD357" s="64">
        <v>0</v>
      </c>
      <c r="AE357" s="64">
        <v>0</v>
      </c>
      <c r="AF357" s="64">
        <v>0</v>
      </c>
      <c r="AG357" s="64">
        <v>0</v>
      </c>
      <c r="AH357" s="64">
        <v>0</v>
      </c>
      <c r="AI357" s="64">
        <f>IF($H357=Table5[[#Headers],[Industrial Bio waste Boiler]],1,0)</f>
        <v>0</v>
      </c>
      <c r="AJ357" s="64">
        <f>IF($H357=Table5[[#Headers],[Industrial Bio waste CHP]],1,0)</f>
        <v>0</v>
      </c>
      <c r="AK357" s="64">
        <f>IF($H357=Table5[[#Headers],[Industrial Bio waste Furnace]],1,0)</f>
        <v>0</v>
      </c>
      <c r="AL357" s="64">
        <f>IF($H357=Table5[[#Headers],[Industrial Bio waste Cement/Lime Kiln]],1,0)</f>
        <v>0</v>
      </c>
      <c r="AM357" s="64">
        <f>IF($H357=Table5[[#Headers],[Industrial Bio waste Dryer]],1,0)</f>
        <v>0</v>
      </c>
      <c r="AN357" s="64">
        <f>IF($H357=Table5[[#Headers],[Industrial Bio waste Other Kiln]],1,0)</f>
        <v>0</v>
      </c>
      <c r="AO357" s="64">
        <f>IF($H357=Table5[[#Headers],[Industrial Bio waste Oven]],1,0)</f>
        <v>0</v>
      </c>
      <c r="AP357" s="64">
        <f>IF($H357=Table5[[#Headers],[Industrial Non-bio waste Boiler]],1,0)</f>
        <v>0</v>
      </c>
      <c r="AQ357" s="64">
        <f>IF($H357=Table5[[#Headers],[Industrial Non-bio waste CHP]],1,0)</f>
        <v>0</v>
      </c>
      <c r="AR357" s="64">
        <f>IF($H357=Table5[[#Headers],[Industrial Non-bio waste Furnace]],1,0)</f>
        <v>0</v>
      </c>
      <c r="AS357" s="64">
        <f>IF($H357=Table5[[#Headers],[Industrial Non-bio waste Cement/Lime Kiln]],1,0)</f>
        <v>0</v>
      </c>
      <c r="AT357" s="64">
        <f>IF($H357=Table5[[#Headers],[Industrial Non-bio waste Dryer]],1,0)</f>
        <v>0</v>
      </c>
      <c r="AU357" s="64">
        <f>IF($H357=Table5[[#Headers],[Industrial Non-bio waste Other Kiln]],1,0)</f>
        <v>0</v>
      </c>
      <c r="AV357" s="64">
        <f>IF($H357=Table5[[#Headers],[Industrial Non-bio waste Oven]],1,0)</f>
        <v>0</v>
      </c>
      <c r="AW357" s="64">
        <f>IF($H357=Table5[[#Headers],[Industrial Bio fuel Boiler]],1,0)</f>
        <v>0</v>
      </c>
      <c r="AX357" s="64">
        <f>IF($H357=Table5[[#Headers],[Industrial Bio fuel CHP]],1,0)</f>
        <v>0</v>
      </c>
      <c r="AY357" s="64">
        <f>IF($H357=Table5[[#Headers],[Industrial Bio fuel Furnace]],1,0)</f>
        <v>0</v>
      </c>
      <c r="AZ357" s="64">
        <f>IF($H357=Table5[[#Headers],[Industrial Bio fuel Cement/Lime Kiln]],1,0)</f>
        <v>0</v>
      </c>
      <c r="BA357" s="64">
        <f>IF($H357=Table5[[#Headers],[Industrial Bio fuel Dryer]],1,0)</f>
        <v>0</v>
      </c>
      <c r="BB357" s="64">
        <f>IF($H357=Table5[[#Headers],[Industrial Bio fuel Other Kiln]],1,0)</f>
        <v>0</v>
      </c>
      <c r="BC357" s="64">
        <f>IF($H357=Table5[[#Headers],[Industrial Bio fuel Oven]],1,0)</f>
        <v>0</v>
      </c>
      <c r="BD357" s="64">
        <f>IF($H357=Table5[[#Headers],[Industrial Solid Fuels Boiler]],1,0)</f>
        <v>0</v>
      </c>
      <c r="BE357" s="64">
        <f>IF($H357=Table5[[#Headers],[Industrial Solid Fuels CHP]],1,0)</f>
        <v>0</v>
      </c>
      <c r="BF357" s="64">
        <f>IF($H357=Table5[[#Headers],[Industrial Solid Fuels Furnace]],1,0)</f>
        <v>0</v>
      </c>
      <c r="BG357" s="64">
        <f>IF($H357=Table5[[#Headers],[Industrial Solid Fuels Cement/Lime Kiln]],1,0)</f>
        <v>0</v>
      </c>
      <c r="BH357" s="64">
        <f>IF($H357=Table5[[#Headers],[Industrial Solid Fuels Dryer]],1,0)</f>
        <v>0</v>
      </c>
      <c r="BI357" s="64">
        <f>IF($H357=Table5[[#Headers],[Industrial Solid Fuels Other Kiln]],1,0)</f>
        <v>0</v>
      </c>
      <c r="BJ357" s="64">
        <f>IF($H357=Table5[[#Headers],[Industrial Solid Fuels Oven]],1,0)</f>
        <v>0</v>
      </c>
      <c r="BK357" s="64">
        <f>IF($H357=Table5[[#Headers],[Industrial Oil Boiler]],1,0)</f>
        <v>0</v>
      </c>
      <c r="BL357" s="64">
        <f>IF($H357=Table5[[#Headers],[Industrial Oil CHP]],1,0)</f>
        <v>0</v>
      </c>
      <c r="BM357" s="64">
        <f>IF($H357=Table5[[#Headers],[Industrial Oil Furnace]],1,0)</f>
        <v>0</v>
      </c>
      <c r="BN357" s="64">
        <f>IF($H357=Table5[[#Headers],[Industrial Oil Cement/Lime Kiln]],1,0)</f>
        <v>1</v>
      </c>
      <c r="BO357" s="64">
        <f>IF($H357=Table5[[#Headers],[Industrial Oil Dryer]],1,0)</f>
        <v>0</v>
      </c>
      <c r="BP357" s="64">
        <f>IF($H357=Table5[[#Headers],[Industrial Oil Other Kiln]],1,0)</f>
        <v>0</v>
      </c>
      <c r="BQ357" s="64">
        <f>IF($H357=Table5[[#Headers],[Industrial Oil Oven]],1,0)</f>
        <v>0</v>
      </c>
      <c r="BR357" s="64">
        <f>IF($H357=Table5[[#Headers],[Industrial Gas Boiler]],1,0)</f>
        <v>0</v>
      </c>
      <c r="BS357" s="64">
        <f>IF($H357=Table5[[#Headers],[Industrial Gas CHP]],1,0)</f>
        <v>0</v>
      </c>
      <c r="BT357" s="64">
        <f>IF($H357=Table5[[#Headers],[Industrial Gas Furnace]],1,0)</f>
        <v>0</v>
      </c>
      <c r="BU357" s="64">
        <f>IF($H357=Table5[[#Headers],[Industrial Gas Cement/Lime Kiln]],1,0)</f>
        <v>0</v>
      </c>
      <c r="BV357" s="64">
        <f>IF($H357=Table5[[#Headers],[Industrial Gas Dryer]],1,0)</f>
        <v>0</v>
      </c>
      <c r="BW357" s="64">
        <f>IF($H357=Table5[[#Headers],[Industrial Gas Other Kiln]],1,0)</f>
        <v>0</v>
      </c>
      <c r="BX357" s="64">
        <f>IF($H357=Table5[[#Headers],[Industrial Gas Oven]],1,0)</f>
        <v>0</v>
      </c>
      <c r="BZ357" s="39"/>
    </row>
    <row r="358" spans="2:78" x14ac:dyDescent="0.25">
      <c r="B358">
        <v>634</v>
      </c>
      <c r="C358" t="s">
        <v>453</v>
      </c>
      <c r="D358" t="s">
        <v>589</v>
      </c>
      <c r="E358" t="s">
        <v>592</v>
      </c>
      <c r="H358" t="s">
        <v>546</v>
      </c>
      <c r="I358" t="s">
        <v>535</v>
      </c>
      <c r="J358" s="64">
        <v>0</v>
      </c>
      <c r="K358" s="64">
        <v>0</v>
      </c>
      <c r="L358" s="64">
        <v>0</v>
      </c>
      <c r="M358" s="64">
        <v>0.3495740805177735</v>
      </c>
      <c r="N358" s="64">
        <v>1</v>
      </c>
      <c r="O358" s="64">
        <v>0</v>
      </c>
      <c r="P358" s="64">
        <v>0</v>
      </c>
      <c r="Q358" s="64">
        <v>0</v>
      </c>
      <c r="R358" s="64">
        <v>0</v>
      </c>
      <c r="S358" s="64">
        <v>0</v>
      </c>
      <c r="T358" s="64">
        <v>0</v>
      </c>
      <c r="U358" s="64">
        <v>0</v>
      </c>
      <c r="V358" s="64">
        <v>0</v>
      </c>
      <c r="W358" s="64">
        <v>0</v>
      </c>
      <c r="X358" s="64">
        <v>0</v>
      </c>
      <c r="Y358" s="64">
        <v>0</v>
      </c>
      <c r="Z358" s="64">
        <v>0</v>
      </c>
      <c r="AA358" s="64">
        <v>0</v>
      </c>
      <c r="AB358" s="64">
        <v>0</v>
      </c>
      <c r="AC358" s="64">
        <v>0</v>
      </c>
      <c r="AD358" s="64">
        <v>0</v>
      </c>
      <c r="AE358" s="64">
        <v>0</v>
      </c>
      <c r="AF358" s="64">
        <v>0</v>
      </c>
      <c r="AG358" s="64">
        <v>0</v>
      </c>
      <c r="AH358" s="64">
        <v>0</v>
      </c>
      <c r="AI358" s="64">
        <f>IF($H358=Table5[[#Headers],[Industrial Bio waste Boiler]],1,0)</f>
        <v>0</v>
      </c>
      <c r="AJ358" s="64">
        <f>IF($H358=Table5[[#Headers],[Industrial Bio waste CHP]],1,0)</f>
        <v>0</v>
      </c>
      <c r="AK358" s="64">
        <f>IF($H358=Table5[[#Headers],[Industrial Bio waste Furnace]],1,0)</f>
        <v>0</v>
      </c>
      <c r="AL358" s="64">
        <f>IF($H358=Table5[[#Headers],[Industrial Bio waste Cement/Lime Kiln]],1,0)</f>
        <v>0</v>
      </c>
      <c r="AM358" s="64">
        <f>IF($H358=Table5[[#Headers],[Industrial Bio waste Dryer]],1,0)</f>
        <v>0</v>
      </c>
      <c r="AN358" s="64">
        <f>IF($H358=Table5[[#Headers],[Industrial Bio waste Other Kiln]],1,0)</f>
        <v>0</v>
      </c>
      <c r="AO358" s="64">
        <f>IF($H358=Table5[[#Headers],[Industrial Bio waste Oven]],1,0)</f>
        <v>0</v>
      </c>
      <c r="AP358" s="64">
        <f>IF($H358=Table5[[#Headers],[Industrial Non-bio waste Boiler]],1,0)</f>
        <v>0</v>
      </c>
      <c r="AQ358" s="64">
        <f>IF($H358=Table5[[#Headers],[Industrial Non-bio waste CHP]],1,0)</f>
        <v>0</v>
      </c>
      <c r="AR358" s="64">
        <f>IF($H358=Table5[[#Headers],[Industrial Non-bio waste Furnace]],1,0)</f>
        <v>0</v>
      </c>
      <c r="AS358" s="64">
        <f>IF($H358=Table5[[#Headers],[Industrial Non-bio waste Cement/Lime Kiln]],1,0)</f>
        <v>0</v>
      </c>
      <c r="AT358" s="64">
        <f>IF($H358=Table5[[#Headers],[Industrial Non-bio waste Dryer]],1,0)</f>
        <v>0</v>
      </c>
      <c r="AU358" s="64">
        <f>IF($H358=Table5[[#Headers],[Industrial Non-bio waste Other Kiln]],1,0)</f>
        <v>0</v>
      </c>
      <c r="AV358" s="64">
        <f>IF($H358=Table5[[#Headers],[Industrial Non-bio waste Oven]],1,0)</f>
        <v>0</v>
      </c>
      <c r="AW358" s="64">
        <f>IF($H358=Table5[[#Headers],[Industrial Bio fuel Boiler]],1,0)</f>
        <v>0</v>
      </c>
      <c r="AX358" s="64">
        <f>IF($H358=Table5[[#Headers],[Industrial Bio fuel CHP]],1,0)</f>
        <v>0</v>
      </c>
      <c r="AY358" s="64">
        <f>IF($H358=Table5[[#Headers],[Industrial Bio fuel Furnace]],1,0)</f>
        <v>0</v>
      </c>
      <c r="AZ358" s="64">
        <f>IF($H358=Table5[[#Headers],[Industrial Bio fuel Cement/Lime Kiln]],1,0)</f>
        <v>0</v>
      </c>
      <c r="BA358" s="64">
        <f>IF($H358=Table5[[#Headers],[Industrial Bio fuel Dryer]],1,0)</f>
        <v>0</v>
      </c>
      <c r="BB358" s="64">
        <f>IF($H358=Table5[[#Headers],[Industrial Bio fuel Other Kiln]],1,0)</f>
        <v>0</v>
      </c>
      <c r="BC358" s="64">
        <f>IF($H358=Table5[[#Headers],[Industrial Bio fuel Oven]],1,0)</f>
        <v>0</v>
      </c>
      <c r="BD358" s="64">
        <f>IF($H358=Table5[[#Headers],[Industrial Solid Fuels Boiler]],1,0)</f>
        <v>0</v>
      </c>
      <c r="BE358" s="64">
        <f>IF($H358=Table5[[#Headers],[Industrial Solid Fuels CHP]],1,0)</f>
        <v>0</v>
      </c>
      <c r="BF358" s="64">
        <f>IF($H358=Table5[[#Headers],[Industrial Solid Fuels Furnace]],1,0)</f>
        <v>0</v>
      </c>
      <c r="BG358" s="64">
        <f>IF($H358=Table5[[#Headers],[Industrial Solid Fuels Cement/Lime Kiln]],1,0)</f>
        <v>0</v>
      </c>
      <c r="BH358" s="64">
        <f>IF($H358=Table5[[#Headers],[Industrial Solid Fuels Dryer]],1,0)</f>
        <v>0</v>
      </c>
      <c r="BI358" s="64">
        <f>IF($H358=Table5[[#Headers],[Industrial Solid Fuels Other Kiln]],1,0)</f>
        <v>0</v>
      </c>
      <c r="BJ358" s="64">
        <f>IF($H358=Table5[[#Headers],[Industrial Solid Fuels Oven]],1,0)</f>
        <v>0</v>
      </c>
      <c r="BK358" s="64">
        <f>IF($H358=Table5[[#Headers],[Industrial Oil Boiler]],1,0)</f>
        <v>0</v>
      </c>
      <c r="BL358" s="64">
        <f>IF($H358=Table5[[#Headers],[Industrial Oil CHP]],1,0)</f>
        <v>0</v>
      </c>
      <c r="BM358" s="64">
        <f>IF($H358=Table5[[#Headers],[Industrial Oil Furnace]],1,0)</f>
        <v>0</v>
      </c>
      <c r="BN358" s="64">
        <f>IF($H358=Table5[[#Headers],[Industrial Oil Cement/Lime Kiln]],1,0)</f>
        <v>0</v>
      </c>
      <c r="BO358" s="64">
        <f>IF($H358=Table5[[#Headers],[Industrial Oil Dryer]],1,0)</f>
        <v>0</v>
      </c>
      <c r="BP358" s="64">
        <f>IF($H358=Table5[[#Headers],[Industrial Oil Other Kiln]],1,0)</f>
        <v>1</v>
      </c>
      <c r="BQ358" s="64">
        <f>IF($H358=Table5[[#Headers],[Industrial Oil Oven]],1,0)</f>
        <v>0</v>
      </c>
      <c r="BR358" s="64">
        <f>IF($H358=Table5[[#Headers],[Industrial Gas Boiler]],1,0)</f>
        <v>0</v>
      </c>
      <c r="BS358" s="64">
        <f>IF($H358=Table5[[#Headers],[Industrial Gas CHP]],1,0)</f>
        <v>0</v>
      </c>
      <c r="BT358" s="64">
        <f>IF($H358=Table5[[#Headers],[Industrial Gas Furnace]],1,0)</f>
        <v>0</v>
      </c>
      <c r="BU358" s="64">
        <f>IF($H358=Table5[[#Headers],[Industrial Gas Cement/Lime Kiln]],1,0)</f>
        <v>0</v>
      </c>
      <c r="BV358" s="64">
        <f>IF($H358=Table5[[#Headers],[Industrial Gas Dryer]],1,0)</f>
        <v>0</v>
      </c>
      <c r="BW358" s="64">
        <f>IF($H358=Table5[[#Headers],[Industrial Gas Other Kiln]],1,0)</f>
        <v>0</v>
      </c>
      <c r="BX358" s="64">
        <f>IF($H358=Table5[[#Headers],[Industrial Gas Oven]],1,0)</f>
        <v>0</v>
      </c>
      <c r="BZ358" s="39"/>
    </row>
    <row r="359" spans="2:78" x14ac:dyDescent="0.25">
      <c r="B359">
        <v>635</v>
      </c>
      <c r="C359" t="s">
        <v>453</v>
      </c>
      <c r="D359" t="s">
        <v>589</v>
      </c>
      <c r="E359" t="s">
        <v>592</v>
      </c>
      <c r="H359" t="s">
        <v>543</v>
      </c>
      <c r="I359" t="s">
        <v>535</v>
      </c>
      <c r="J359" s="64">
        <v>0</v>
      </c>
      <c r="K359" s="64">
        <v>0</v>
      </c>
      <c r="L359" s="64">
        <v>0</v>
      </c>
      <c r="M359" s="64">
        <v>0</v>
      </c>
      <c r="N359" s="64">
        <v>0</v>
      </c>
      <c r="O359" s="64">
        <v>0</v>
      </c>
      <c r="P359" s="64">
        <v>0</v>
      </c>
      <c r="Q359" s="64">
        <v>0</v>
      </c>
      <c r="R359" s="64">
        <v>0</v>
      </c>
      <c r="S359" s="64">
        <v>0</v>
      </c>
      <c r="T359" s="64">
        <v>0</v>
      </c>
      <c r="U359" s="64">
        <v>0</v>
      </c>
      <c r="V359" s="64">
        <v>0</v>
      </c>
      <c r="W359" s="64">
        <v>0</v>
      </c>
      <c r="X359" s="64">
        <v>0</v>
      </c>
      <c r="Y359" s="64">
        <v>0.3495740805177735</v>
      </c>
      <c r="Z359" s="64">
        <v>0</v>
      </c>
      <c r="AA359" s="64">
        <v>0</v>
      </c>
      <c r="AB359" s="64">
        <v>0</v>
      </c>
      <c r="AC359" s="64">
        <v>0</v>
      </c>
      <c r="AD359" s="64">
        <v>0</v>
      </c>
      <c r="AE359" s="64">
        <v>0</v>
      </c>
      <c r="AF359" s="64">
        <v>0</v>
      </c>
      <c r="AG359" s="64">
        <v>0</v>
      </c>
      <c r="AH359" s="64">
        <v>0</v>
      </c>
      <c r="AI359" s="64">
        <f>IF($H359=Table5[[#Headers],[Industrial Bio waste Boiler]],1,0)</f>
        <v>0</v>
      </c>
      <c r="AJ359" s="64">
        <f>IF($H359=Table5[[#Headers],[Industrial Bio waste CHP]],1,0)</f>
        <v>0</v>
      </c>
      <c r="AK359" s="64">
        <f>IF($H359=Table5[[#Headers],[Industrial Bio waste Furnace]],1,0)</f>
        <v>0</v>
      </c>
      <c r="AL359" s="64">
        <f>IF($H359=Table5[[#Headers],[Industrial Bio waste Cement/Lime Kiln]],1,0)</f>
        <v>0</v>
      </c>
      <c r="AM359" s="64">
        <f>IF($H359=Table5[[#Headers],[Industrial Bio waste Dryer]],1,0)</f>
        <v>0</v>
      </c>
      <c r="AN359" s="64">
        <f>IF($H359=Table5[[#Headers],[Industrial Bio waste Other Kiln]],1,0)</f>
        <v>0</v>
      </c>
      <c r="AO359" s="64">
        <f>IF($H359=Table5[[#Headers],[Industrial Bio waste Oven]],1,0)</f>
        <v>0</v>
      </c>
      <c r="AP359" s="64">
        <f>IF($H359=Table5[[#Headers],[Industrial Non-bio waste Boiler]],1,0)</f>
        <v>0</v>
      </c>
      <c r="AQ359" s="64">
        <f>IF($H359=Table5[[#Headers],[Industrial Non-bio waste CHP]],1,0)</f>
        <v>0</v>
      </c>
      <c r="AR359" s="64">
        <f>IF($H359=Table5[[#Headers],[Industrial Non-bio waste Furnace]],1,0)</f>
        <v>0</v>
      </c>
      <c r="AS359" s="64">
        <f>IF($H359=Table5[[#Headers],[Industrial Non-bio waste Cement/Lime Kiln]],1,0)</f>
        <v>0</v>
      </c>
      <c r="AT359" s="64">
        <f>IF($H359=Table5[[#Headers],[Industrial Non-bio waste Dryer]],1,0)</f>
        <v>0</v>
      </c>
      <c r="AU359" s="64">
        <f>IF($H359=Table5[[#Headers],[Industrial Non-bio waste Other Kiln]],1,0)</f>
        <v>0</v>
      </c>
      <c r="AV359" s="64">
        <f>IF($H359=Table5[[#Headers],[Industrial Non-bio waste Oven]],1,0)</f>
        <v>0</v>
      </c>
      <c r="AW359" s="64">
        <f>IF($H359=Table5[[#Headers],[Industrial Bio fuel Boiler]],1,0)</f>
        <v>0</v>
      </c>
      <c r="AX359" s="64">
        <f>IF($H359=Table5[[#Headers],[Industrial Bio fuel CHP]],1,0)</f>
        <v>0</v>
      </c>
      <c r="AY359" s="64">
        <f>IF($H359=Table5[[#Headers],[Industrial Bio fuel Furnace]],1,0)</f>
        <v>0</v>
      </c>
      <c r="AZ359" s="64">
        <f>IF($H359=Table5[[#Headers],[Industrial Bio fuel Cement/Lime Kiln]],1,0)</f>
        <v>0</v>
      </c>
      <c r="BA359" s="64">
        <f>IF($H359=Table5[[#Headers],[Industrial Bio fuel Dryer]],1,0)</f>
        <v>0</v>
      </c>
      <c r="BB359" s="64">
        <f>IF($H359=Table5[[#Headers],[Industrial Bio fuel Other Kiln]],1,0)</f>
        <v>0</v>
      </c>
      <c r="BC359" s="64">
        <f>IF($H359=Table5[[#Headers],[Industrial Bio fuel Oven]],1,0)</f>
        <v>0</v>
      </c>
      <c r="BD359" s="64">
        <f>IF($H359=Table5[[#Headers],[Industrial Solid Fuels Boiler]],1,0)</f>
        <v>0</v>
      </c>
      <c r="BE359" s="64">
        <f>IF($H359=Table5[[#Headers],[Industrial Solid Fuels CHP]],1,0)</f>
        <v>0</v>
      </c>
      <c r="BF359" s="64">
        <f>IF($H359=Table5[[#Headers],[Industrial Solid Fuels Furnace]],1,0)</f>
        <v>0</v>
      </c>
      <c r="BG359" s="64">
        <f>IF($H359=Table5[[#Headers],[Industrial Solid Fuels Cement/Lime Kiln]],1,0)</f>
        <v>0</v>
      </c>
      <c r="BH359" s="64">
        <f>IF($H359=Table5[[#Headers],[Industrial Solid Fuels Dryer]],1,0)</f>
        <v>0</v>
      </c>
      <c r="BI359" s="64">
        <f>IF($H359=Table5[[#Headers],[Industrial Solid Fuels Other Kiln]],1,0)</f>
        <v>0</v>
      </c>
      <c r="BJ359" s="64">
        <f>IF($H359=Table5[[#Headers],[Industrial Solid Fuels Oven]],1,0)</f>
        <v>0</v>
      </c>
      <c r="BK359" s="64">
        <f>IF($H359=Table5[[#Headers],[Industrial Oil Boiler]],1,0)</f>
        <v>0</v>
      </c>
      <c r="BL359" s="64">
        <f>IF($H359=Table5[[#Headers],[Industrial Oil CHP]],1,0)</f>
        <v>0</v>
      </c>
      <c r="BM359" s="64">
        <f>IF($H359=Table5[[#Headers],[Industrial Oil Furnace]],1,0)</f>
        <v>1</v>
      </c>
      <c r="BN359" s="64">
        <f>IF($H359=Table5[[#Headers],[Industrial Oil Cement/Lime Kiln]],1,0)</f>
        <v>0</v>
      </c>
      <c r="BO359" s="64">
        <f>IF($H359=Table5[[#Headers],[Industrial Oil Dryer]],1,0)</f>
        <v>0</v>
      </c>
      <c r="BP359" s="64">
        <f>IF($H359=Table5[[#Headers],[Industrial Oil Other Kiln]],1,0)</f>
        <v>0</v>
      </c>
      <c r="BQ359" s="64">
        <f>IF($H359=Table5[[#Headers],[Industrial Oil Oven]],1,0)</f>
        <v>0</v>
      </c>
      <c r="BR359" s="64">
        <f>IF($H359=Table5[[#Headers],[Industrial Gas Boiler]],1,0)</f>
        <v>0</v>
      </c>
      <c r="BS359" s="64">
        <f>IF($H359=Table5[[#Headers],[Industrial Gas CHP]],1,0)</f>
        <v>0</v>
      </c>
      <c r="BT359" s="64">
        <f>IF($H359=Table5[[#Headers],[Industrial Gas Furnace]],1,0)</f>
        <v>0</v>
      </c>
      <c r="BU359" s="64">
        <f>IF($H359=Table5[[#Headers],[Industrial Gas Cement/Lime Kiln]],1,0)</f>
        <v>0</v>
      </c>
      <c r="BV359" s="64">
        <f>IF($H359=Table5[[#Headers],[Industrial Gas Dryer]],1,0)</f>
        <v>0</v>
      </c>
      <c r="BW359" s="64">
        <f>IF($H359=Table5[[#Headers],[Industrial Gas Other Kiln]],1,0)</f>
        <v>0</v>
      </c>
      <c r="BX359" s="64">
        <f>IF($H359=Table5[[#Headers],[Industrial Gas Oven]],1,0)</f>
        <v>0</v>
      </c>
      <c r="BZ359" s="39"/>
    </row>
    <row r="360" spans="2:78" x14ac:dyDescent="0.25">
      <c r="B360">
        <v>636</v>
      </c>
      <c r="C360" t="s">
        <v>453</v>
      </c>
      <c r="D360" t="s">
        <v>589</v>
      </c>
      <c r="E360" t="s">
        <v>592</v>
      </c>
      <c r="H360" t="s">
        <v>541</v>
      </c>
      <c r="I360" t="s">
        <v>535</v>
      </c>
      <c r="J360" s="64">
        <v>0</v>
      </c>
      <c r="K360" s="64">
        <v>0</v>
      </c>
      <c r="L360" s="64">
        <v>0</v>
      </c>
      <c r="M360" s="64">
        <v>0</v>
      </c>
      <c r="N360" s="64">
        <v>0</v>
      </c>
      <c r="O360" s="64">
        <v>0</v>
      </c>
      <c r="P360" s="64">
        <v>0</v>
      </c>
      <c r="Q360" s="64">
        <v>0</v>
      </c>
      <c r="R360" s="64">
        <v>0</v>
      </c>
      <c r="S360" s="64">
        <v>0</v>
      </c>
      <c r="T360" s="64">
        <v>0</v>
      </c>
      <c r="U360" s="64">
        <v>0</v>
      </c>
      <c r="V360" s="64">
        <v>0</v>
      </c>
      <c r="W360" s="64">
        <v>0</v>
      </c>
      <c r="X360" s="64">
        <v>0</v>
      </c>
      <c r="Y360" s="64">
        <v>0</v>
      </c>
      <c r="Z360" s="64">
        <v>0</v>
      </c>
      <c r="AA360" s="64">
        <v>0.3495740805177735</v>
      </c>
      <c r="AB360" s="64">
        <v>1</v>
      </c>
      <c r="AC360" s="64">
        <v>0</v>
      </c>
      <c r="AD360" s="64">
        <v>0</v>
      </c>
      <c r="AE360" s="64">
        <v>0</v>
      </c>
      <c r="AF360" s="64">
        <v>0</v>
      </c>
      <c r="AG360" s="64">
        <v>0</v>
      </c>
      <c r="AH360" s="64">
        <v>0</v>
      </c>
      <c r="AI360" s="64">
        <f>IF($H360=Table5[[#Headers],[Industrial Bio waste Boiler]],1,0)</f>
        <v>0</v>
      </c>
      <c r="AJ360" s="64">
        <f>IF($H360=Table5[[#Headers],[Industrial Bio waste CHP]],1,0)</f>
        <v>0</v>
      </c>
      <c r="AK360" s="64">
        <f>IF($H360=Table5[[#Headers],[Industrial Bio waste Furnace]],1,0)</f>
        <v>0</v>
      </c>
      <c r="AL360" s="64">
        <f>IF($H360=Table5[[#Headers],[Industrial Bio waste Cement/Lime Kiln]],1,0)</f>
        <v>0</v>
      </c>
      <c r="AM360" s="64">
        <f>IF($H360=Table5[[#Headers],[Industrial Bio waste Dryer]],1,0)</f>
        <v>0</v>
      </c>
      <c r="AN360" s="64">
        <f>IF($H360=Table5[[#Headers],[Industrial Bio waste Other Kiln]],1,0)</f>
        <v>0</v>
      </c>
      <c r="AO360" s="64">
        <f>IF($H360=Table5[[#Headers],[Industrial Bio waste Oven]],1,0)</f>
        <v>0</v>
      </c>
      <c r="AP360" s="64">
        <f>IF($H360=Table5[[#Headers],[Industrial Non-bio waste Boiler]],1,0)</f>
        <v>0</v>
      </c>
      <c r="AQ360" s="64">
        <f>IF($H360=Table5[[#Headers],[Industrial Non-bio waste CHP]],1,0)</f>
        <v>0</v>
      </c>
      <c r="AR360" s="64">
        <f>IF($H360=Table5[[#Headers],[Industrial Non-bio waste Furnace]],1,0)</f>
        <v>0</v>
      </c>
      <c r="AS360" s="64">
        <f>IF($H360=Table5[[#Headers],[Industrial Non-bio waste Cement/Lime Kiln]],1,0)</f>
        <v>0</v>
      </c>
      <c r="AT360" s="64">
        <f>IF($H360=Table5[[#Headers],[Industrial Non-bio waste Dryer]],1,0)</f>
        <v>0</v>
      </c>
      <c r="AU360" s="64">
        <f>IF($H360=Table5[[#Headers],[Industrial Non-bio waste Other Kiln]],1,0)</f>
        <v>0</v>
      </c>
      <c r="AV360" s="64">
        <f>IF($H360=Table5[[#Headers],[Industrial Non-bio waste Oven]],1,0)</f>
        <v>0</v>
      </c>
      <c r="AW360" s="64">
        <f>IF($H360=Table5[[#Headers],[Industrial Bio fuel Boiler]],1,0)</f>
        <v>0</v>
      </c>
      <c r="AX360" s="64">
        <f>IF($H360=Table5[[#Headers],[Industrial Bio fuel CHP]],1,0)</f>
        <v>0</v>
      </c>
      <c r="AY360" s="64">
        <f>IF($H360=Table5[[#Headers],[Industrial Bio fuel Furnace]],1,0)</f>
        <v>0</v>
      </c>
      <c r="AZ360" s="64">
        <f>IF($H360=Table5[[#Headers],[Industrial Bio fuel Cement/Lime Kiln]],1,0)</f>
        <v>0</v>
      </c>
      <c r="BA360" s="64">
        <f>IF($H360=Table5[[#Headers],[Industrial Bio fuel Dryer]],1,0)</f>
        <v>0</v>
      </c>
      <c r="BB360" s="64">
        <f>IF($H360=Table5[[#Headers],[Industrial Bio fuel Other Kiln]],1,0)</f>
        <v>0</v>
      </c>
      <c r="BC360" s="64">
        <f>IF($H360=Table5[[#Headers],[Industrial Bio fuel Oven]],1,0)</f>
        <v>0</v>
      </c>
      <c r="BD360" s="64">
        <f>IF($H360=Table5[[#Headers],[Industrial Solid Fuels Boiler]],1,0)</f>
        <v>0</v>
      </c>
      <c r="BE360" s="64">
        <f>IF($H360=Table5[[#Headers],[Industrial Solid Fuels CHP]],1,0)</f>
        <v>0</v>
      </c>
      <c r="BF360" s="64">
        <f>IF($H360=Table5[[#Headers],[Industrial Solid Fuels Furnace]],1,0)</f>
        <v>0</v>
      </c>
      <c r="BG360" s="64">
        <f>IF($H360=Table5[[#Headers],[Industrial Solid Fuels Cement/Lime Kiln]],1,0)</f>
        <v>0</v>
      </c>
      <c r="BH360" s="64">
        <f>IF($H360=Table5[[#Headers],[Industrial Solid Fuels Dryer]],1,0)</f>
        <v>0</v>
      </c>
      <c r="BI360" s="64">
        <f>IF($H360=Table5[[#Headers],[Industrial Solid Fuels Other Kiln]],1,0)</f>
        <v>0</v>
      </c>
      <c r="BJ360" s="64">
        <f>IF($H360=Table5[[#Headers],[Industrial Solid Fuels Oven]],1,0)</f>
        <v>0</v>
      </c>
      <c r="BK360" s="64">
        <f>IF($H360=Table5[[#Headers],[Industrial Oil Boiler]],1,0)</f>
        <v>0</v>
      </c>
      <c r="BL360" s="64">
        <f>IF($H360=Table5[[#Headers],[Industrial Oil CHP]],1,0)</f>
        <v>0</v>
      </c>
      <c r="BM360" s="64">
        <f>IF($H360=Table5[[#Headers],[Industrial Oil Furnace]],1,0)</f>
        <v>0</v>
      </c>
      <c r="BN360" s="64">
        <f>IF($H360=Table5[[#Headers],[Industrial Oil Cement/Lime Kiln]],1,0)</f>
        <v>0</v>
      </c>
      <c r="BO360" s="64">
        <f>IF($H360=Table5[[#Headers],[Industrial Oil Dryer]],1,0)</f>
        <v>1</v>
      </c>
      <c r="BP360" s="64">
        <f>IF($H360=Table5[[#Headers],[Industrial Oil Other Kiln]],1,0)</f>
        <v>0</v>
      </c>
      <c r="BQ360" s="64">
        <f>IF($H360=Table5[[#Headers],[Industrial Oil Oven]],1,0)</f>
        <v>0</v>
      </c>
      <c r="BR360" s="64">
        <f>IF($H360=Table5[[#Headers],[Industrial Gas Boiler]],1,0)</f>
        <v>0</v>
      </c>
      <c r="BS360" s="64">
        <f>IF($H360=Table5[[#Headers],[Industrial Gas CHP]],1,0)</f>
        <v>0</v>
      </c>
      <c r="BT360" s="64">
        <f>IF($H360=Table5[[#Headers],[Industrial Gas Furnace]],1,0)</f>
        <v>0</v>
      </c>
      <c r="BU360" s="64">
        <f>IF($H360=Table5[[#Headers],[Industrial Gas Cement/Lime Kiln]],1,0)</f>
        <v>0</v>
      </c>
      <c r="BV360" s="64">
        <f>IF($H360=Table5[[#Headers],[Industrial Gas Dryer]],1,0)</f>
        <v>0</v>
      </c>
      <c r="BW360" s="64">
        <f>IF($H360=Table5[[#Headers],[Industrial Gas Other Kiln]],1,0)</f>
        <v>0</v>
      </c>
      <c r="BX360" s="64">
        <f>IF($H360=Table5[[#Headers],[Industrial Gas Oven]],1,0)</f>
        <v>0</v>
      </c>
      <c r="BZ360" s="39"/>
    </row>
    <row r="361" spans="2:78" x14ac:dyDescent="0.25">
      <c r="B361">
        <v>637</v>
      </c>
      <c r="C361" t="s">
        <v>453</v>
      </c>
      <c r="D361" t="s">
        <v>590</v>
      </c>
      <c r="E361" t="s">
        <v>592</v>
      </c>
      <c r="H361" t="s">
        <v>546</v>
      </c>
      <c r="I361" t="s">
        <v>535</v>
      </c>
      <c r="J361" s="64">
        <v>0</v>
      </c>
      <c r="K361" s="64">
        <v>0</v>
      </c>
      <c r="L361" s="64">
        <v>0</v>
      </c>
      <c r="M361" s="64">
        <v>0.3495740805177735</v>
      </c>
      <c r="N361" s="64">
        <v>1</v>
      </c>
      <c r="O361" s="64">
        <v>0</v>
      </c>
      <c r="P361" s="64">
        <v>0</v>
      </c>
      <c r="Q361" s="64">
        <v>0</v>
      </c>
      <c r="R361" s="64">
        <v>0</v>
      </c>
      <c r="S361" s="64">
        <v>0</v>
      </c>
      <c r="T361" s="64">
        <v>0</v>
      </c>
      <c r="U361" s="64">
        <v>0</v>
      </c>
      <c r="V361" s="64">
        <v>0</v>
      </c>
      <c r="W361" s="64">
        <v>0</v>
      </c>
      <c r="X361" s="64">
        <v>0</v>
      </c>
      <c r="Y361" s="64">
        <v>0</v>
      </c>
      <c r="Z361" s="64">
        <v>0</v>
      </c>
      <c r="AA361" s="64">
        <v>0</v>
      </c>
      <c r="AB361" s="64">
        <v>0</v>
      </c>
      <c r="AC361" s="64">
        <v>0</v>
      </c>
      <c r="AD361" s="64">
        <v>0</v>
      </c>
      <c r="AE361" s="64">
        <v>0</v>
      </c>
      <c r="AF361" s="64">
        <v>0</v>
      </c>
      <c r="AG361" s="64">
        <v>0</v>
      </c>
      <c r="AH361" s="64">
        <v>0</v>
      </c>
      <c r="AI361" s="64">
        <f>IF($H361=Table5[[#Headers],[Industrial Bio waste Boiler]],1,0)</f>
        <v>0</v>
      </c>
      <c r="AJ361" s="64">
        <f>IF($H361=Table5[[#Headers],[Industrial Bio waste CHP]],1,0)</f>
        <v>0</v>
      </c>
      <c r="AK361" s="64">
        <f>IF($H361=Table5[[#Headers],[Industrial Bio waste Furnace]],1,0)</f>
        <v>0</v>
      </c>
      <c r="AL361" s="64">
        <f>IF($H361=Table5[[#Headers],[Industrial Bio waste Cement/Lime Kiln]],1,0)</f>
        <v>0</v>
      </c>
      <c r="AM361" s="64">
        <f>IF($H361=Table5[[#Headers],[Industrial Bio waste Dryer]],1,0)</f>
        <v>0</v>
      </c>
      <c r="AN361" s="64">
        <f>IF($H361=Table5[[#Headers],[Industrial Bio waste Other Kiln]],1,0)</f>
        <v>0</v>
      </c>
      <c r="AO361" s="64">
        <f>IF($H361=Table5[[#Headers],[Industrial Bio waste Oven]],1,0)</f>
        <v>0</v>
      </c>
      <c r="AP361" s="64">
        <f>IF($H361=Table5[[#Headers],[Industrial Non-bio waste Boiler]],1,0)</f>
        <v>0</v>
      </c>
      <c r="AQ361" s="64">
        <f>IF($H361=Table5[[#Headers],[Industrial Non-bio waste CHP]],1,0)</f>
        <v>0</v>
      </c>
      <c r="AR361" s="64">
        <f>IF($H361=Table5[[#Headers],[Industrial Non-bio waste Furnace]],1,0)</f>
        <v>0</v>
      </c>
      <c r="AS361" s="64">
        <f>IF($H361=Table5[[#Headers],[Industrial Non-bio waste Cement/Lime Kiln]],1,0)</f>
        <v>0</v>
      </c>
      <c r="AT361" s="64">
        <f>IF($H361=Table5[[#Headers],[Industrial Non-bio waste Dryer]],1,0)</f>
        <v>0</v>
      </c>
      <c r="AU361" s="64">
        <f>IF($H361=Table5[[#Headers],[Industrial Non-bio waste Other Kiln]],1,0)</f>
        <v>0</v>
      </c>
      <c r="AV361" s="64">
        <f>IF($H361=Table5[[#Headers],[Industrial Non-bio waste Oven]],1,0)</f>
        <v>0</v>
      </c>
      <c r="AW361" s="64">
        <f>IF($H361=Table5[[#Headers],[Industrial Bio fuel Boiler]],1,0)</f>
        <v>0</v>
      </c>
      <c r="AX361" s="64">
        <f>IF($H361=Table5[[#Headers],[Industrial Bio fuel CHP]],1,0)</f>
        <v>0</v>
      </c>
      <c r="AY361" s="64">
        <f>IF($H361=Table5[[#Headers],[Industrial Bio fuel Furnace]],1,0)</f>
        <v>0</v>
      </c>
      <c r="AZ361" s="64">
        <f>IF($H361=Table5[[#Headers],[Industrial Bio fuel Cement/Lime Kiln]],1,0)</f>
        <v>0</v>
      </c>
      <c r="BA361" s="64">
        <f>IF($H361=Table5[[#Headers],[Industrial Bio fuel Dryer]],1,0)</f>
        <v>0</v>
      </c>
      <c r="BB361" s="64">
        <f>IF($H361=Table5[[#Headers],[Industrial Bio fuel Other Kiln]],1,0)</f>
        <v>0</v>
      </c>
      <c r="BC361" s="64">
        <f>IF($H361=Table5[[#Headers],[Industrial Bio fuel Oven]],1,0)</f>
        <v>0</v>
      </c>
      <c r="BD361" s="64">
        <f>IF($H361=Table5[[#Headers],[Industrial Solid Fuels Boiler]],1,0)</f>
        <v>0</v>
      </c>
      <c r="BE361" s="64">
        <f>IF($H361=Table5[[#Headers],[Industrial Solid Fuels CHP]],1,0)</f>
        <v>0</v>
      </c>
      <c r="BF361" s="64">
        <f>IF($H361=Table5[[#Headers],[Industrial Solid Fuels Furnace]],1,0)</f>
        <v>0</v>
      </c>
      <c r="BG361" s="64">
        <f>IF($H361=Table5[[#Headers],[Industrial Solid Fuels Cement/Lime Kiln]],1,0)</f>
        <v>0</v>
      </c>
      <c r="BH361" s="64">
        <f>IF($H361=Table5[[#Headers],[Industrial Solid Fuels Dryer]],1,0)</f>
        <v>0</v>
      </c>
      <c r="BI361" s="64">
        <f>IF($H361=Table5[[#Headers],[Industrial Solid Fuels Other Kiln]],1,0)</f>
        <v>0</v>
      </c>
      <c r="BJ361" s="64">
        <f>IF($H361=Table5[[#Headers],[Industrial Solid Fuels Oven]],1,0)</f>
        <v>0</v>
      </c>
      <c r="BK361" s="64">
        <f>IF($H361=Table5[[#Headers],[Industrial Oil Boiler]],1,0)</f>
        <v>0</v>
      </c>
      <c r="BL361" s="64">
        <f>IF($H361=Table5[[#Headers],[Industrial Oil CHP]],1,0)</f>
        <v>0</v>
      </c>
      <c r="BM361" s="64">
        <f>IF($H361=Table5[[#Headers],[Industrial Oil Furnace]],1,0)</f>
        <v>0</v>
      </c>
      <c r="BN361" s="64">
        <f>IF($H361=Table5[[#Headers],[Industrial Oil Cement/Lime Kiln]],1,0)</f>
        <v>0</v>
      </c>
      <c r="BO361" s="64">
        <f>IF($H361=Table5[[#Headers],[Industrial Oil Dryer]],1,0)</f>
        <v>0</v>
      </c>
      <c r="BP361" s="64">
        <f>IF($H361=Table5[[#Headers],[Industrial Oil Other Kiln]],1,0)</f>
        <v>1</v>
      </c>
      <c r="BQ361" s="64">
        <f>IF($H361=Table5[[#Headers],[Industrial Oil Oven]],1,0)</f>
        <v>0</v>
      </c>
      <c r="BR361" s="64">
        <f>IF($H361=Table5[[#Headers],[Industrial Gas Boiler]],1,0)</f>
        <v>0</v>
      </c>
      <c r="BS361" s="64">
        <f>IF($H361=Table5[[#Headers],[Industrial Gas CHP]],1,0)</f>
        <v>0</v>
      </c>
      <c r="BT361" s="64">
        <f>IF($H361=Table5[[#Headers],[Industrial Gas Furnace]],1,0)</f>
        <v>0</v>
      </c>
      <c r="BU361" s="64">
        <f>IF($H361=Table5[[#Headers],[Industrial Gas Cement/Lime Kiln]],1,0)</f>
        <v>0</v>
      </c>
      <c r="BV361" s="64">
        <f>IF($H361=Table5[[#Headers],[Industrial Gas Dryer]],1,0)</f>
        <v>0</v>
      </c>
      <c r="BW361" s="64">
        <f>IF($H361=Table5[[#Headers],[Industrial Gas Other Kiln]],1,0)</f>
        <v>0</v>
      </c>
      <c r="BX361" s="64">
        <f>IF($H361=Table5[[#Headers],[Industrial Gas Oven]],1,0)</f>
        <v>0</v>
      </c>
      <c r="BZ361" s="39"/>
    </row>
    <row r="362" spans="2:78" x14ac:dyDescent="0.25">
      <c r="B362">
        <v>638</v>
      </c>
      <c r="C362" t="s">
        <v>453</v>
      </c>
      <c r="D362" t="s">
        <v>590</v>
      </c>
      <c r="E362" t="s">
        <v>592</v>
      </c>
      <c r="H362" t="s">
        <v>534</v>
      </c>
      <c r="I362" t="s">
        <v>535</v>
      </c>
      <c r="J362" s="64">
        <v>678.18190376871667</v>
      </c>
      <c r="K362" s="64">
        <v>0</v>
      </c>
      <c r="L362" s="64">
        <v>0</v>
      </c>
      <c r="M362" s="64">
        <v>0</v>
      </c>
      <c r="N362" s="64">
        <v>0</v>
      </c>
      <c r="O362" s="64">
        <v>0.3495740805177735</v>
      </c>
      <c r="P362" s="64">
        <v>1</v>
      </c>
      <c r="Q362" s="64">
        <v>1</v>
      </c>
      <c r="R362" s="64">
        <v>0.4</v>
      </c>
      <c r="S362" s="64">
        <v>0.125</v>
      </c>
      <c r="T362" s="64">
        <v>0</v>
      </c>
      <c r="U362" s="64">
        <v>0</v>
      </c>
      <c r="V362" s="64">
        <v>0</v>
      </c>
      <c r="W362" s="64">
        <v>0</v>
      </c>
      <c r="X362" s="64">
        <v>0</v>
      </c>
      <c r="Y362" s="64">
        <v>0</v>
      </c>
      <c r="Z362" s="64">
        <v>0</v>
      </c>
      <c r="AA362" s="64">
        <v>0</v>
      </c>
      <c r="AB362" s="64">
        <v>0</v>
      </c>
      <c r="AC362" s="64">
        <v>0</v>
      </c>
      <c r="AD362" s="64">
        <v>0</v>
      </c>
      <c r="AE362" s="64">
        <v>0</v>
      </c>
      <c r="AF362" s="64">
        <v>0</v>
      </c>
      <c r="AG362" s="64">
        <v>0</v>
      </c>
      <c r="AH362" s="64">
        <v>0</v>
      </c>
      <c r="AI362" s="64">
        <f>IF($H362=Table5[[#Headers],[Industrial Bio waste Boiler]],1,0)</f>
        <v>0</v>
      </c>
      <c r="AJ362" s="64">
        <f>IF($H362=Table5[[#Headers],[Industrial Bio waste CHP]],1,0)</f>
        <v>0</v>
      </c>
      <c r="AK362" s="64">
        <f>IF($H362=Table5[[#Headers],[Industrial Bio waste Furnace]],1,0)</f>
        <v>0</v>
      </c>
      <c r="AL362" s="64">
        <f>IF($H362=Table5[[#Headers],[Industrial Bio waste Cement/Lime Kiln]],1,0)</f>
        <v>0</v>
      </c>
      <c r="AM362" s="64">
        <f>IF($H362=Table5[[#Headers],[Industrial Bio waste Dryer]],1,0)</f>
        <v>0</v>
      </c>
      <c r="AN362" s="64">
        <f>IF($H362=Table5[[#Headers],[Industrial Bio waste Other Kiln]],1,0)</f>
        <v>0</v>
      </c>
      <c r="AO362" s="64">
        <f>IF($H362=Table5[[#Headers],[Industrial Bio waste Oven]],1,0)</f>
        <v>0</v>
      </c>
      <c r="AP362" s="64">
        <f>IF($H362=Table5[[#Headers],[Industrial Non-bio waste Boiler]],1,0)</f>
        <v>0</v>
      </c>
      <c r="AQ362" s="64">
        <f>IF($H362=Table5[[#Headers],[Industrial Non-bio waste CHP]],1,0)</f>
        <v>0</v>
      </c>
      <c r="AR362" s="64">
        <f>IF($H362=Table5[[#Headers],[Industrial Non-bio waste Furnace]],1,0)</f>
        <v>0</v>
      </c>
      <c r="AS362" s="64">
        <f>IF($H362=Table5[[#Headers],[Industrial Non-bio waste Cement/Lime Kiln]],1,0)</f>
        <v>0</v>
      </c>
      <c r="AT362" s="64">
        <f>IF($H362=Table5[[#Headers],[Industrial Non-bio waste Dryer]],1,0)</f>
        <v>0</v>
      </c>
      <c r="AU362" s="64">
        <f>IF($H362=Table5[[#Headers],[Industrial Non-bio waste Other Kiln]],1,0)</f>
        <v>0</v>
      </c>
      <c r="AV362" s="64">
        <f>IF($H362=Table5[[#Headers],[Industrial Non-bio waste Oven]],1,0)</f>
        <v>0</v>
      </c>
      <c r="AW362" s="64">
        <f>IF($H362=Table5[[#Headers],[Industrial Bio fuel Boiler]],1,0)</f>
        <v>0</v>
      </c>
      <c r="AX362" s="64">
        <f>IF($H362=Table5[[#Headers],[Industrial Bio fuel CHP]],1,0)</f>
        <v>0</v>
      </c>
      <c r="AY362" s="64">
        <f>IF($H362=Table5[[#Headers],[Industrial Bio fuel Furnace]],1,0)</f>
        <v>0</v>
      </c>
      <c r="AZ362" s="64">
        <f>IF($H362=Table5[[#Headers],[Industrial Bio fuel Cement/Lime Kiln]],1,0)</f>
        <v>0</v>
      </c>
      <c r="BA362" s="64">
        <f>IF($H362=Table5[[#Headers],[Industrial Bio fuel Dryer]],1,0)</f>
        <v>0</v>
      </c>
      <c r="BB362" s="64">
        <f>IF($H362=Table5[[#Headers],[Industrial Bio fuel Other Kiln]],1,0)</f>
        <v>0</v>
      </c>
      <c r="BC362" s="64">
        <f>IF($H362=Table5[[#Headers],[Industrial Bio fuel Oven]],1,0)</f>
        <v>0</v>
      </c>
      <c r="BD362" s="64">
        <f>IF($H362=Table5[[#Headers],[Industrial Solid Fuels Boiler]],1,0)</f>
        <v>0</v>
      </c>
      <c r="BE362" s="64">
        <f>IF($H362=Table5[[#Headers],[Industrial Solid Fuels CHP]],1,0)</f>
        <v>0</v>
      </c>
      <c r="BF362" s="64">
        <f>IF($H362=Table5[[#Headers],[Industrial Solid Fuels Furnace]],1,0)</f>
        <v>0</v>
      </c>
      <c r="BG362" s="64">
        <f>IF($H362=Table5[[#Headers],[Industrial Solid Fuels Cement/Lime Kiln]],1,0)</f>
        <v>0</v>
      </c>
      <c r="BH362" s="64">
        <f>IF($H362=Table5[[#Headers],[Industrial Solid Fuels Dryer]],1,0)</f>
        <v>0</v>
      </c>
      <c r="BI362" s="64">
        <f>IF($H362=Table5[[#Headers],[Industrial Solid Fuels Other Kiln]],1,0)</f>
        <v>0</v>
      </c>
      <c r="BJ362" s="64">
        <f>IF($H362=Table5[[#Headers],[Industrial Solid Fuels Oven]],1,0)</f>
        <v>0</v>
      </c>
      <c r="BK362" s="64">
        <f>IF($H362=Table5[[#Headers],[Industrial Oil Boiler]],1,0)</f>
        <v>1</v>
      </c>
      <c r="BL362" s="64">
        <f>IF($H362=Table5[[#Headers],[Industrial Oil CHP]],1,0)</f>
        <v>0</v>
      </c>
      <c r="BM362" s="64">
        <f>IF($H362=Table5[[#Headers],[Industrial Oil Furnace]],1,0)</f>
        <v>0</v>
      </c>
      <c r="BN362" s="64">
        <f>IF($H362=Table5[[#Headers],[Industrial Oil Cement/Lime Kiln]],1,0)</f>
        <v>0</v>
      </c>
      <c r="BO362" s="64">
        <f>IF($H362=Table5[[#Headers],[Industrial Oil Dryer]],1,0)</f>
        <v>0</v>
      </c>
      <c r="BP362" s="64">
        <f>IF($H362=Table5[[#Headers],[Industrial Oil Other Kiln]],1,0)</f>
        <v>0</v>
      </c>
      <c r="BQ362" s="64">
        <f>IF($H362=Table5[[#Headers],[Industrial Oil Oven]],1,0)</f>
        <v>0</v>
      </c>
      <c r="BR362" s="64">
        <f>IF($H362=Table5[[#Headers],[Industrial Gas Boiler]],1,0)</f>
        <v>0</v>
      </c>
      <c r="BS362" s="64">
        <f>IF($H362=Table5[[#Headers],[Industrial Gas CHP]],1,0)</f>
        <v>0</v>
      </c>
      <c r="BT362" s="64">
        <f>IF($H362=Table5[[#Headers],[Industrial Gas Furnace]],1,0)</f>
        <v>0</v>
      </c>
      <c r="BU362" s="64">
        <f>IF($H362=Table5[[#Headers],[Industrial Gas Cement/Lime Kiln]],1,0)</f>
        <v>0</v>
      </c>
      <c r="BV362" s="64">
        <f>IF($H362=Table5[[#Headers],[Industrial Gas Dryer]],1,0)</f>
        <v>0</v>
      </c>
      <c r="BW362" s="64">
        <f>IF($H362=Table5[[#Headers],[Industrial Gas Other Kiln]],1,0)</f>
        <v>0</v>
      </c>
      <c r="BX362" s="64">
        <f>IF($H362=Table5[[#Headers],[Industrial Gas Oven]],1,0)</f>
        <v>0</v>
      </c>
      <c r="BZ362" s="39"/>
    </row>
    <row r="363" spans="2:78" x14ac:dyDescent="0.25">
      <c r="B363">
        <v>639</v>
      </c>
      <c r="C363" t="s">
        <v>453</v>
      </c>
      <c r="D363" t="s">
        <v>590</v>
      </c>
      <c r="E363" t="s">
        <v>592</v>
      </c>
      <c r="H363" t="s">
        <v>539</v>
      </c>
      <c r="I363" t="s">
        <v>535</v>
      </c>
      <c r="J363" s="64">
        <v>678.18190376871667</v>
      </c>
      <c r="K363" s="64">
        <v>0</v>
      </c>
      <c r="L363" s="64">
        <v>0</v>
      </c>
      <c r="M363" s="64">
        <v>0</v>
      </c>
      <c r="N363" s="64">
        <v>0</v>
      </c>
      <c r="O363" s="64">
        <v>0</v>
      </c>
      <c r="P363" s="64">
        <v>0</v>
      </c>
      <c r="Q363" s="64">
        <v>0</v>
      </c>
      <c r="R363" s="64">
        <v>0</v>
      </c>
      <c r="S363" s="64">
        <v>0</v>
      </c>
      <c r="T363" s="64">
        <v>0.3495740805177735</v>
      </c>
      <c r="U363" s="64">
        <v>1</v>
      </c>
      <c r="V363" s="64">
        <v>1</v>
      </c>
      <c r="W363" s="64">
        <v>0</v>
      </c>
      <c r="X363" s="64">
        <v>0</v>
      </c>
      <c r="Y363" s="64">
        <v>0</v>
      </c>
      <c r="Z363" s="64">
        <v>0</v>
      </c>
      <c r="AA363" s="64">
        <v>0</v>
      </c>
      <c r="AB363" s="64">
        <v>0</v>
      </c>
      <c r="AC363" s="64">
        <v>0</v>
      </c>
      <c r="AD363" s="64">
        <v>0</v>
      </c>
      <c r="AE363" s="64">
        <v>0</v>
      </c>
      <c r="AF363" s="64">
        <v>0</v>
      </c>
      <c r="AG363" s="64">
        <v>0</v>
      </c>
      <c r="AH363" s="64">
        <v>0</v>
      </c>
      <c r="AI363" s="64">
        <f>IF($H363=Table5[[#Headers],[Industrial Bio waste Boiler]],1,0)</f>
        <v>0</v>
      </c>
      <c r="AJ363" s="64">
        <f>IF($H363=Table5[[#Headers],[Industrial Bio waste CHP]],1,0)</f>
        <v>0</v>
      </c>
      <c r="AK363" s="64">
        <f>IF($H363=Table5[[#Headers],[Industrial Bio waste Furnace]],1,0)</f>
        <v>0</v>
      </c>
      <c r="AL363" s="64">
        <f>IF($H363=Table5[[#Headers],[Industrial Bio waste Cement/Lime Kiln]],1,0)</f>
        <v>0</v>
      </c>
      <c r="AM363" s="64">
        <f>IF($H363=Table5[[#Headers],[Industrial Bio waste Dryer]],1,0)</f>
        <v>0</v>
      </c>
      <c r="AN363" s="64">
        <f>IF($H363=Table5[[#Headers],[Industrial Bio waste Other Kiln]],1,0)</f>
        <v>0</v>
      </c>
      <c r="AO363" s="64">
        <f>IF($H363=Table5[[#Headers],[Industrial Bio waste Oven]],1,0)</f>
        <v>0</v>
      </c>
      <c r="AP363" s="64">
        <f>IF($H363=Table5[[#Headers],[Industrial Non-bio waste Boiler]],1,0)</f>
        <v>0</v>
      </c>
      <c r="AQ363" s="64">
        <f>IF($H363=Table5[[#Headers],[Industrial Non-bio waste CHP]],1,0)</f>
        <v>0</v>
      </c>
      <c r="AR363" s="64">
        <f>IF($H363=Table5[[#Headers],[Industrial Non-bio waste Furnace]],1,0)</f>
        <v>0</v>
      </c>
      <c r="AS363" s="64">
        <f>IF($H363=Table5[[#Headers],[Industrial Non-bio waste Cement/Lime Kiln]],1,0)</f>
        <v>0</v>
      </c>
      <c r="AT363" s="64">
        <f>IF($H363=Table5[[#Headers],[Industrial Non-bio waste Dryer]],1,0)</f>
        <v>0</v>
      </c>
      <c r="AU363" s="64">
        <f>IF($H363=Table5[[#Headers],[Industrial Non-bio waste Other Kiln]],1,0)</f>
        <v>0</v>
      </c>
      <c r="AV363" s="64">
        <f>IF($H363=Table5[[#Headers],[Industrial Non-bio waste Oven]],1,0)</f>
        <v>0</v>
      </c>
      <c r="AW363" s="64">
        <f>IF($H363=Table5[[#Headers],[Industrial Bio fuel Boiler]],1,0)</f>
        <v>0</v>
      </c>
      <c r="AX363" s="64">
        <f>IF($H363=Table5[[#Headers],[Industrial Bio fuel CHP]],1,0)</f>
        <v>0</v>
      </c>
      <c r="AY363" s="64">
        <f>IF($H363=Table5[[#Headers],[Industrial Bio fuel Furnace]],1,0)</f>
        <v>0</v>
      </c>
      <c r="AZ363" s="64">
        <f>IF($H363=Table5[[#Headers],[Industrial Bio fuel Cement/Lime Kiln]],1,0)</f>
        <v>0</v>
      </c>
      <c r="BA363" s="64">
        <f>IF($H363=Table5[[#Headers],[Industrial Bio fuel Dryer]],1,0)</f>
        <v>0</v>
      </c>
      <c r="BB363" s="64">
        <f>IF($H363=Table5[[#Headers],[Industrial Bio fuel Other Kiln]],1,0)</f>
        <v>0</v>
      </c>
      <c r="BC363" s="64">
        <f>IF($H363=Table5[[#Headers],[Industrial Bio fuel Oven]],1,0)</f>
        <v>0</v>
      </c>
      <c r="BD363" s="64">
        <f>IF($H363=Table5[[#Headers],[Industrial Solid Fuels Boiler]],1,0)</f>
        <v>0</v>
      </c>
      <c r="BE363" s="64">
        <f>IF($H363=Table5[[#Headers],[Industrial Solid Fuels CHP]],1,0)</f>
        <v>0</v>
      </c>
      <c r="BF363" s="64">
        <f>IF($H363=Table5[[#Headers],[Industrial Solid Fuels Furnace]],1,0)</f>
        <v>0</v>
      </c>
      <c r="BG363" s="64">
        <f>IF($H363=Table5[[#Headers],[Industrial Solid Fuels Cement/Lime Kiln]],1,0)</f>
        <v>0</v>
      </c>
      <c r="BH363" s="64">
        <f>IF($H363=Table5[[#Headers],[Industrial Solid Fuels Dryer]],1,0)</f>
        <v>0</v>
      </c>
      <c r="BI363" s="64">
        <f>IF($H363=Table5[[#Headers],[Industrial Solid Fuels Other Kiln]],1,0)</f>
        <v>0</v>
      </c>
      <c r="BJ363" s="64">
        <f>IF($H363=Table5[[#Headers],[Industrial Solid Fuels Oven]],1,0)</f>
        <v>0</v>
      </c>
      <c r="BK363" s="64">
        <f>IF($H363=Table5[[#Headers],[Industrial Oil Boiler]],1,0)</f>
        <v>0</v>
      </c>
      <c r="BL363" s="64">
        <f>IF($H363=Table5[[#Headers],[Industrial Oil CHP]],1,0)</f>
        <v>1</v>
      </c>
      <c r="BM363" s="64">
        <f>IF($H363=Table5[[#Headers],[Industrial Oil Furnace]],1,0)</f>
        <v>0</v>
      </c>
      <c r="BN363" s="64">
        <f>IF($H363=Table5[[#Headers],[Industrial Oil Cement/Lime Kiln]],1,0)</f>
        <v>0</v>
      </c>
      <c r="BO363" s="64">
        <f>IF($H363=Table5[[#Headers],[Industrial Oil Dryer]],1,0)</f>
        <v>0</v>
      </c>
      <c r="BP363" s="64">
        <f>IF($H363=Table5[[#Headers],[Industrial Oil Other Kiln]],1,0)</f>
        <v>0</v>
      </c>
      <c r="BQ363" s="64">
        <f>IF($H363=Table5[[#Headers],[Industrial Oil Oven]],1,0)</f>
        <v>0</v>
      </c>
      <c r="BR363" s="64">
        <f>IF($H363=Table5[[#Headers],[Industrial Gas Boiler]],1,0)</f>
        <v>0</v>
      </c>
      <c r="BS363" s="64">
        <f>IF($H363=Table5[[#Headers],[Industrial Gas CHP]],1,0)</f>
        <v>0</v>
      </c>
      <c r="BT363" s="64">
        <f>IF($H363=Table5[[#Headers],[Industrial Gas Furnace]],1,0)</f>
        <v>0</v>
      </c>
      <c r="BU363" s="64">
        <f>IF($H363=Table5[[#Headers],[Industrial Gas Cement/Lime Kiln]],1,0)</f>
        <v>0</v>
      </c>
      <c r="BV363" s="64">
        <f>IF($H363=Table5[[#Headers],[Industrial Gas Dryer]],1,0)</f>
        <v>0</v>
      </c>
      <c r="BW363" s="64">
        <f>IF($H363=Table5[[#Headers],[Industrial Gas Other Kiln]],1,0)</f>
        <v>0</v>
      </c>
      <c r="BX363" s="64">
        <f>IF($H363=Table5[[#Headers],[Industrial Gas Oven]],1,0)</f>
        <v>0</v>
      </c>
      <c r="BZ363" s="39"/>
    </row>
    <row r="364" spans="2:78" x14ac:dyDescent="0.25">
      <c r="B364">
        <v>640</v>
      </c>
      <c r="C364" t="s">
        <v>453</v>
      </c>
      <c r="D364" t="s">
        <v>590</v>
      </c>
      <c r="E364" t="s">
        <v>592</v>
      </c>
      <c r="H364" t="s">
        <v>548</v>
      </c>
      <c r="I364" t="s">
        <v>535</v>
      </c>
      <c r="J364" s="64">
        <v>678.18190376871667</v>
      </c>
      <c r="K364" s="64">
        <v>0</v>
      </c>
      <c r="L364" s="64">
        <v>0</v>
      </c>
      <c r="M364" s="64">
        <v>0</v>
      </c>
      <c r="N364" s="64">
        <v>0</v>
      </c>
      <c r="O364" s="64">
        <v>0</v>
      </c>
      <c r="P364" s="64">
        <v>0</v>
      </c>
      <c r="Q364" s="64">
        <v>0</v>
      </c>
      <c r="R364" s="64">
        <v>0</v>
      </c>
      <c r="S364" s="64">
        <v>0</v>
      </c>
      <c r="T364" s="64">
        <v>0</v>
      </c>
      <c r="U364" s="64">
        <v>0</v>
      </c>
      <c r="V364" s="64">
        <v>0</v>
      </c>
      <c r="W364" s="64">
        <v>0.3495740805177735</v>
      </c>
      <c r="X364" s="64">
        <v>1</v>
      </c>
      <c r="Y364" s="64">
        <v>0</v>
      </c>
      <c r="Z364" s="64">
        <v>0</v>
      </c>
      <c r="AA364" s="64">
        <v>0</v>
      </c>
      <c r="AB364" s="64">
        <v>0</v>
      </c>
      <c r="AC364" s="64">
        <v>0</v>
      </c>
      <c r="AD364" s="64">
        <v>0</v>
      </c>
      <c r="AE364" s="64">
        <v>0</v>
      </c>
      <c r="AF364" s="64">
        <v>0</v>
      </c>
      <c r="AG364" s="64">
        <v>0</v>
      </c>
      <c r="AH364" s="64">
        <v>0</v>
      </c>
      <c r="AI364" s="64">
        <f>IF($H364=Table5[[#Headers],[Industrial Bio waste Boiler]],1,0)</f>
        <v>0</v>
      </c>
      <c r="AJ364" s="64">
        <f>IF($H364=Table5[[#Headers],[Industrial Bio waste CHP]],1,0)</f>
        <v>0</v>
      </c>
      <c r="AK364" s="64">
        <f>IF($H364=Table5[[#Headers],[Industrial Bio waste Furnace]],1,0)</f>
        <v>0</v>
      </c>
      <c r="AL364" s="64">
        <f>IF($H364=Table5[[#Headers],[Industrial Bio waste Cement/Lime Kiln]],1,0)</f>
        <v>0</v>
      </c>
      <c r="AM364" s="64">
        <f>IF($H364=Table5[[#Headers],[Industrial Bio waste Dryer]],1,0)</f>
        <v>0</v>
      </c>
      <c r="AN364" s="64">
        <f>IF($H364=Table5[[#Headers],[Industrial Bio waste Other Kiln]],1,0)</f>
        <v>0</v>
      </c>
      <c r="AO364" s="64">
        <f>IF($H364=Table5[[#Headers],[Industrial Bio waste Oven]],1,0)</f>
        <v>0</v>
      </c>
      <c r="AP364" s="64">
        <f>IF($H364=Table5[[#Headers],[Industrial Non-bio waste Boiler]],1,0)</f>
        <v>0</v>
      </c>
      <c r="AQ364" s="64">
        <f>IF($H364=Table5[[#Headers],[Industrial Non-bio waste CHP]],1,0)</f>
        <v>0</v>
      </c>
      <c r="AR364" s="64">
        <f>IF($H364=Table5[[#Headers],[Industrial Non-bio waste Furnace]],1,0)</f>
        <v>0</v>
      </c>
      <c r="AS364" s="64">
        <f>IF($H364=Table5[[#Headers],[Industrial Non-bio waste Cement/Lime Kiln]],1,0)</f>
        <v>0</v>
      </c>
      <c r="AT364" s="64">
        <f>IF($H364=Table5[[#Headers],[Industrial Non-bio waste Dryer]],1,0)</f>
        <v>0</v>
      </c>
      <c r="AU364" s="64">
        <f>IF($H364=Table5[[#Headers],[Industrial Non-bio waste Other Kiln]],1,0)</f>
        <v>0</v>
      </c>
      <c r="AV364" s="64">
        <f>IF($H364=Table5[[#Headers],[Industrial Non-bio waste Oven]],1,0)</f>
        <v>0</v>
      </c>
      <c r="AW364" s="64">
        <f>IF($H364=Table5[[#Headers],[Industrial Bio fuel Boiler]],1,0)</f>
        <v>0</v>
      </c>
      <c r="AX364" s="64">
        <f>IF($H364=Table5[[#Headers],[Industrial Bio fuel CHP]],1,0)</f>
        <v>0</v>
      </c>
      <c r="AY364" s="64">
        <f>IF($H364=Table5[[#Headers],[Industrial Bio fuel Furnace]],1,0)</f>
        <v>0</v>
      </c>
      <c r="AZ364" s="64">
        <f>IF($H364=Table5[[#Headers],[Industrial Bio fuel Cement/Lime Kiln]],1,0)</f>
        <v>0</v>
      </c>
      <c r="BA364" s="64">
        <f>IF($H364=Table5[[#Headers],[Industrial Bio fuel Dryer]],1,0)</f>
        <v>0</v>
      </c>
      <c r="BB364" s="64">
        <f>IF($H364=Table5[[#Headers],[Industrial Bio fuel Other Kiln]],1,0)</f>
        <v>0</v>
      </c>
      <c r="BC364" s="64">
        <f>IF($H364=Table5[[#Headers],[Industrial Bio fuel Oven]],1,0)</f>
        <v>0</v>
      </c>
      <c r="BD364" s="64">
        <f>IF($H364=Table5[[#Headers],[Industrial Solid Fuels Boiler]],1,0)</f>
        <v>0</v>
      </c>
      <c r="BE364" s="64">
        <f>IF($H364=Table5[[#Headers],[Industrial Solid Fuels CHP]],1,0)</f>
        <v>0</v>
      </c>
      <c r="BF364" s="64">
        <f>IF($H364=Table5[[#Headers],[Industrial Solid Fuels Furnace]],1,0)</f>
        <v>0</v>
      </c>
      <c r="BG364" s="64">
        <f>IF($H364=Table5[[#Headers],[Industrial Solid Fuels Cement/Lime Kiln]],1,0)</f>
        <v>0</v>
      </c>
      <c r="BH364" s="64">
        <f>IF($H364=Table5[[#Headers],[Industrial Solid Fuels Dryer]],1,0)</f>
        <v>0</v>
      </c>
      <c r="BI364" s="64">
        <f>IF($H364=Table5[[#Headers],[Industrial Solid Fuels Other Kiln]],1,0)</f>
        <v>0</v>
      </c>
      <c r="BJ364" s="64">
        <f>IF($H364=Table5[[#Headers],[Industrial Solid Fuels Oven]],1,0)</f>
        <v>0</v>
      </c>
      <c r="BK364" s="64">
        <f>IF($H364=Table5[[#Headers],[Industrial Oil Boiler]],1,0)</f>
        <v>0</v>
      </c>
      <c r="BL364" s="64">
        <f>IF($H364=Table5[[#Headers],[Industrial Oil CHP]],1,0)</f>
        <v>0</v>
      </c>
      <c r="BM364" s="64">
        <f>IF($H364=Table5[[#Headers],[Industrial Oil Furnace]],1,0)</f>
        <v>0</v>
      </c>
      <c r="BN364" s="64">
        <f>IF($H364=Table5[[#Headers],[Industrial Oil Cement/Lime Kiln]],1,0)</f>
        <v>0</v>
      </c>
      <c r="BO364" s="64">
        <f>IF($H364=Table5[[#Headers],[Industrial Oil Dryer]],1,0)</f>
        <v>0</v>
      </c>
      <c r="BP364" s="64">
        <f>IF($H364=Table5[[#Headers],[Industrial Oil Other Kiln]],1,0)</f>
        <v>0</v>
      </c>
      <c r="BQ364" s="64">
        <f>IF($H364=Table5[[#Headers],[Industrial Oil Oven]],1,0)</f>
        <v>1</v>
      </c>
      <c r="BR364" s="64">
        <f>IF($H364=Table5[[#Headers],[Industrial Gas Boiler]],1,0)</f>
        <v>0</v>
      </c>
      <c r="BS364" s="64">
        <f>IF($H364=Table5[[#Headers],[Industrial Gas CHP]],1,0)</f>
        <v>0</v>
      </c>
      <c r="BT364" s="64">
        <f>IF($H364=Table5[[#Headers],[Industrial Gas Furnace]],1,0)</f>
        <v>0</v>
      </c>
      <c r="BU364" s="64">
        <f>IF($H364=Table5[[#Headers],[Industrial Gas Cement/Lime Kiln]],1,0)</f>
        <v>0</v>
      </c>
      <c r="BV364" s="64">
        <f>IF($H364=Table5[[#Headers],[Industrial Gas Dryer]],1,0)</f>
        <v>0</v>
      </c>
      <c r="BW364" s="64">
        <f>IF($H364=Table5[[#Headers],[Industrial Gas Other Kiln]],1,0)</f>
        <v>0</v>
      </c>
      <c r="BX364" s="64">
        <f>IF($H364=Table5[[#Headers],[Industrial Gas Oven]],1,0)</f>
        <v>0</v>
      </c>
      <c r="BZ364" s="39"/>
    </row>
    <row r="365" spans="2:78" x14ac:dyDescent="0.25">
      <c r="B365">
        <v>641</v>
      </c>
      <c r="C365" t="s">
        <v>453</v>
      </c>
      <c r="D365" t="s">
        <v>590</v>
      </c>
      <c r="E365" t="s">
        <v>592</v>
      </c>
      <c r="H365" t="s">
        <v>543</v>
      </c>
      <c r="I365" t="s">
        <v>535</v>
      </c>
      <c r="J365" s="64">
        <v>678.18190376871667</v>
      </c>
      <c r="K365" s="64">
        <v>0</v>
      </c>
      <c r="L365" s="64">
        <v>0</v>
      </c>
      <c r="M365" s="64">
        <v>0</v>
      </c>
      <c r="N365" s="64">
        <v>0</v>
      </c>
      <c r="O365" s="64">
        <v>0</v>
      </c>
      <c r="P365" s="64">
        <v>0</v>
      </c>
      <c r="Q365" s="64">
        <v>0</v>
      </c>
      <c r="R365" s="64">
        <v>0</v>
      </c>
      <c r="S365" s="64">
        <v>0</v>
      </c>
      <c r="T365" s="64">
        <v>0</v>
      </c>
      <c r="U365" s="64">
        <v>0</v>
      </c>
      <c r="V365" s="64">
        <v>0</v>
      </c>
      <c r="W365" s="64">
        <v>0</v>
      </c>
      <c r="X365" s="64">
        <v>0</v>
      </c>
      <c r="Y365" s="64">
        <v>0.3495740805177735</v>
      </c>
      <c r="Z365" s="64">
        <v>0</v>
      </c>
      <c r="AA365" s="64">
        <v>0</v>
      </c>
      <c r="AB365" s="64">
        <v>0</v>
      </c>
      <c r="AC365" s="64">
        <v>0</v>
      </c>
      <c r="AD365" s="64">
        <v>0</v>
      </c>
      <c r="AE365" s="64">
        <v>0</v>
      </c>
      <c r="AF365" s="64">
        <v>0</v>
      </c>
      <c r="AG365" s="64">
        <v>0</v>
      </c>
      <c r="AH365" s="64">
        <v>0</v>
      </c>
      <c r="AI365" s="64">
        <f>IF($H365=Table5[[#Headers],[Industrial Bio waste Boiler]],1,0)</f>
        <v>0</v>
      </c>
      <c r="AJ365" s="64">
        <f>IF($H365=Table5[[#Headers],[Industrial Bio waste CHP]],1,0)</f>
        <v>0</v>
      </c>
      <c r="AK365" s="64">
        <f>IF($H365=Table5[[#Headers],[Industrial Bio waste Furnace]],1,0)</f>
        <v>0</v>
      </c>
      <c r="AL365" s="64">
        <f>IF($H365=Table5[[#Headers],[Industrial Bio waste Cement/Lime Kiln]],1,0)</f>
        <v>0</v>
      </c>
      <c r="AM365" s="64">
        <f>IF($H365=Table5[[#Headers],[Industrial Bio waste Dryer]],1,0)</f>
        <v>0</v>
      </c>
      <c r="AN365" s="64">
        <f>IF($H365=Table5[[#Headers],[Industrial Bio waste Other Kiln]],1,0)</f>
        <v>0</v>
      </c>
      <c r="AO365" s="64">
        <f>IF($H365=Table5[[#Headers],[Industrial Bio waste Oven]],1,0)</f>
        <v>0</v>
      </c>
      <c r="AP365" s="64">
        <f>IF($H365=Table5[[#Headers],[Industrial Non-bio waste Boiler]],1,0)</f>
        <v>0</v>
      </c>
      <c r="AQ365" s="64">
        <f>IF($H365=Table5[[#Headers],[Industrial Non-bio waste CHP]],1,0)</f>
        <v>0</v>
      </c>
      <c r="AR365" s="64">
        <f>IF($H365=Table5[[#Headers],[Industrial Non-bio waste Furnace]],1,0)</f>
        <v>0</v>
      </c>
      <c r="AS365" s="64">
        <f>IF($H365=Table5[[#Headers],[Industrial Non-bio waste Cement/Lime Kiln]],1,0)</f>
        <v>0</v>
      </c>
      <c r="AT365" s="64">
        <f>IF($H365=Table5[[#Headers],[Industrial Non-bio waste Dryer]],1,0)</f>
        <v>0</v>
      </c>
      <c r="AU365" s="64">
        <f>IF($H365=Table5[[#Headers],[Industrial Non-bio waste Other Kiln]],1,0)</f>
        <v>0</v>
      </c>
      <c r="AV365" s="64">
        <f>IF($H365=Table5[[#Headers],[Industrial Non-bio waste Oven]],1,0)</f>
        <v>0</v>
      </c>
      <c r="AW365" s="64">
        <f>IF($H365=Table5[[#Headers],[Industrial Bio fuel Boiler]],1,0)</f>
        <v>0</v>
      </c>
      <c r="AX365" s="64">
        <f>IF($H365=Table5[[#Headers],[Industrial Bio fuel CHP]],1,0)</f>
        <v>0</v>
      </c>
      <c r="AY365" s="64">
        <f>IF($H365=Table5[[#Headers],[Industrial Bio fuel Furnace]],1,0)</f>
        <v>0</v>
      </c>
      <c r="AZ365" s="64">
        <f>IF($H365=Table5[[#Headers],[Industrial Bio fuel Cement/Lime Kiln]],1,0)</f>
        <v>0</v>
      </c>
      <c r="BA365" s="64">
        <f>IF($H365=Table5[[#Headers],[Industrial Bio fuel Dryer]],1,0)</f>
        <v>0</v>
      </c>
      <c r="BB365" s="64">
        <f>IF($H365=Table5[[#Headers],[Industrial Bio fuel Other Kiln]],1,0)</f>
        <v>0</v>
      </c>
      <c r="BC365" s="64">
        <f>IF($H365=Table5[[#Headers],[Industrial Bio fuel Oven]],1,0)</f>
        <v>0</v>
      </c>
      <c r="BD365" s="64">
        <f>IF($H365=Table5[[#Headers],[Industrial Solid Fuels Boiler]],1,0)</f>
        <v>0</v>
      </c>
      <c r="BE365" s="64">
        <f>IF($H365=Table5[[#Headers],[Industrial Solid Fuels CHP]],1,0)</f>
        <v>0</v>
      </c>
      <c r="BF365" s="64">
        <f>IF($H365=Table5[[#Headers],[Industrial Solid Fuels Furnace]],1,0)</f>
        <v>0</v>
      </c>
      <c r="BG365" s="64">
        <f>IF($H365=Table5[[#Headers],[Industrial Solid Fuels Cement/Lime Kiln]],1,0)</f>
        <v>0</v>
      </c>
      <c r="BH365" s="64">
        <f>IF($H365=Table5[[#Headers],[Industrial Solid Fuels Dryer]],1,0)</f>
        <v>0</v>
      </c>
      <c r="BI365" s="64">
        <f>IF($H365=Table5[[#Headers],[Industrial Solid Fuels Other Kiln]],1,0)</f>
        <v>0</v>
      </c>
      <c r="BJ365" s="64">
        <f>IF($H365=Table5[[#Headers],[Industrial Solid Fuels Oven]],1,0)</f>
        <v>0</v>
      </c>
      <c r="BK365" s="64">
        <f>IF($H365=Table5[[#Headers],[Industrial Oil Boiler]],1,0)</f>
        <v>0</v>
      </c>
      <c r="BL365" s="64">
        <f>IF($H365=Table5[[#Headers],[Industrial Oil CHP]],1,0)</f>
        <v>0</v>
      </c>
      <c r="BM365" s="64">
        <f>IF($H365=Table5[[#Headers],[Industrial Oil Furnace]],1,0)</f>
        <v>1</v>
      </c>
      <c r="BN365" s="64">
        <f>IF($H365=Table5[[#Headers],[Industrial Oil Cement/Lime Kiln]],1,0)</f>
        <v>0</v>
      </c>
      <c r="BO365" s="64">
        <f>IF($H365=Table5[[#Headers],[Industrial Oil Dryer]],1,0)</f>
        <v>0</v>
      </c>
      <c r="BP365" s="64">
        <f>IF($H365=Table5[[#Headers],[Industrial Oil Other Kiln]],1,0)</f>
        <v>0</v>
      </c>
      <c r="BQ365" s="64">
        <f>IF($H365=Table5[[#Headers],[Industrial Oil Oven]],1,0)</f>
        <v>0</v>
      </c>
      <c r="BR365" s="64">
        <f>IF($H365=Table5[[#Headers],[Industrial Gas Boiler]],1,0)</f>
        <v>0</v>
      </c>
      <c r="BS365" s="64">
        <f>IF($H365=Table5[[#Headers],[Industrial Gas CHP]],1,0)</f>
        <v>0</v>
      </c>
      <c r="BT365" s="64">
        <f>IF($H365=Table5[[#Headers],[Industrial Gas Furnace]],1,0)</f>
        <v>0</v>
      </c>
      <c r="BU365" s="64">
        <f>IF($H365=Table5[[#Headers],[Industrial Gas Cement/Lime Kiln]],1,0)</f>
        <v>0</v>
      </c>
      <c r="BV365" s="64">
        <f>IF($H365=Table5[[#Headers],[Industrial Gas Dryer]],1,0)</f>
        <v>0</v>
      </c>
      <c r="BW365" s="64">
        <f>IF($H365=Table5[[#Headers],[Industrial Gas Other Kiln]],1,0)</f>
        <v>0</v>
      </c>
      <c r="BX365" s="64">
        <f>IF($H365=Table5[[#Headers],[Industrial Gas Oven]],1,0)</f>
        <v>0</v>
      </c>
      <c r="BZ365" s="39"/>
    </row>
    <row r="366" spans="2:78" x14ac:dyDescent="0.25">
      <c r="B366">
        <v>642</v>
      </c>
      <c r="C366" t="s">
        <v>453</v>
      </c>
      <c r="D366" t="s">
        <v>590</v>
      </c>
      <c r="E366" t="s">
        <v>592</v>
      </c>
      <c r="H366" t="s">
        <v>541</v>
      </c>
      <c r="I366" t="s">
        <v>535</v>
      </c>
      <c r="J366" s="64">
        <v>678.18190376871667</v>
      </c>
      <c r="K366" s="64">
        <v>0</v>
      </c>
      <c r="L366" s="64">
        <v>0</v>
      </c>
      <c r="M366" s="64">
        <v>0</v>
      </c>
      <c r="N366" s="64">
        <v>0</v>
      </c>
      <c r="O366" s="64">
        <v>0</v>
      </c>
      <c r="P366" s="64">
        <v>0</v>
      </c>
      <c r="Q366" s="64">
        <v>0</v>
      </c>
      <c r="R366" s="64">
        <v>0</v>
      </c>
      <c r="S366" s="64">
        <v>0</v>
      </c>
      <c r="T366" s="64">
        <v>0</v>
      </c>
      <c r="U366" s="64">
        <v>0</v>
      </c>
      <c r="V366" s="64">
        <v>0</v>
      </c>
      <c r="W366" s="64">
        <v>0</v>
      </c>
      <c r="X366" s="64">
        <v>0</v>
      </c>
      <c r="Y366" s="64">
        <v>0</v>
      </c>
      <c r="Z366" s="64">
        <v>0</v>
      </c>
      <c r="AA366" s="64">
        <v>0.3495740805177735</v>
      </c>
      <c r="AB366" s="64">
        <v>1</v>
      </c>
      <c r="AC366" s="64">
        <v>0</v>
      </c>
      <c r="AD366" s="64">
        <v>0</v>
      </c>
      <c r="AE366" s="64">
        <v>0</v>
      </c>
      <c r="AF366" s="64">
        <v>0</v>
      </c>
      <c r="AG366" s="64">
        <v>0</v>
      </c>
      <c r="AH366" s="64">
        <v>0</v>
      </c>
      <c r="AI366" s="64">
        <f>IF($H366=Table5[[#Headers],[Industrial Bio waste Boiler]],1,0)</f>
        <v>0</v>
      </c>
      <c r="AJ366" s="64">
        <f>IF($H366=Table5[[#Headers],[Industrial Bio waste CHP]],1,0)</f>
        <v>0</v>
      </c>
      <c r="AK366" s="64">
        <f>IF($H366=Table5[[#Headers],[Industrial Bio waste Furnace]],1,0)</f>
        <v>0</v>
      </c>
      <c r="AL366" s="64">
        <f>IF($H366=Table5[[#Headers],[Industrial Bio waste Cement/Lime Kiln]],1,0)</f>
        <v>0</v>
      </c>
      <c r="AM366" s="64">
        <f>IF($H366=Table5[[#Headers],[Industrial Bio waste Dryer]],1,0)</f>
        <v>0</v>
      </c>
      <c r="AN366" s="64">
        <f>IF($H366=Table5[[#Headers],[Industrial Bio waste Other Kiln]],1,0)</f>
        <v>0</v>
      </c>
      <c r="AO366" s="64">
        <f>IF($H366=Table5[[#Headers],[Industrial Bio waste Oven]],1,0)</f>
        <v>0</v>
      </c>
      <c r="AP366" s="64">
        <f>IF($H366=Table5[[#Headers],[Industrial Non-bio waste Boiler]],1,0)</f>
        <v>0</v>
      </c>
      <c r="AQ366" s="64">
        <f>IF($H366=Table5[[#Headers],[Industrial Non-bio waste CHP]],1,0)</f>
        <v>0</v>
      </c>
      <c r="AR366" s="64">
        <f>IF($H366=Table5[[#Headers],[Industrial Non-bio waste Furnace]],1,0)</f>
        <v>0</v>
      </c>
      <c r="AS366" s="64">
        <f>IF($H366=Table5[[#Headers],[Industrial Non-bio waste Cement/Lime Kiln]],1,0)</f>
        <v>0</v>
      </c>
      <c r="AT366" s="64">
        <f>IF($H366=Table5[[#Headers],[Industrial Non-bio waste Dryer]],1,0)</f>
        <v>0</v>
      </c>
      <c r="AU366" s="64">
        <f>IF($H366=Table5[[#Headers],[Industrial Non-bio waste Other Kiln]],1,0)</f>
        <v>0</v>
      </c>
      <c r="AV366" s="64">
        <f>IF($H366=Table5[[#Headers],[Industrial Non-bio waste Oven]],1,0)</f>
        <v>0</v>
      </c>
      <c r="AW366" s="64">
        <f>IF($H366=Table5[[#Headers],[Industrial Bio fuel Boiler]],1,0)</f>
        <v>0</v>
      </c>
      <c r="AX366" s="64">
        <f>IF($H366=Table5[[#Headers],[Industrial Bio fuel CHP]],1,0)</f>
        <v>0</v>
      </c>
      <c r="AY366" s="64">
        <f>IF($H366=Table5[[#Headers],[Industrial Bio fuel Furnace]],1,0)</f>
        <v>0</v>
      </c>
      <c r="AZ366" s="64">
        <f>IF($H366=Table5[[#Headers],[Industrial Bio fuel Cement/Lime Kiln]],1,0)</f>
        <v>0</v>
      </c>
      <c r="BA366" s="64">
        <f>IF($H366=Table5[[#Headers],[Industrial Bio fuel Dryer]],1,0)</f>
        <v>0</v>
      </c>
      <c r="BB366" s="64">
        <f>IF($H366=Table5[[#Headers],[Industrial Bio fuel Other Kiln]],1,0)</f>
        <v>0</v>
      </c>
      <c r="BC366" s="64">
        <f>IF($H366=Table5[[#Headers],[Industrial Bio fuel Oven]],1,0)</f>
        <v>0</v>
      </c>
      <c r="BD366" s="64">
        <f>IF($H366=Table5[[#Headers],[Industrial Solid Fuels Boiler]],1,0)</f>
        <v>0</v>
      </c>
      <c r="BE366" s="64">
        <f>IF($H366=Table5[[#Headers],[Industrial Solid Fuels CHP]],1,0)</f>
        <v>0</v>
      </c>
      <c r="BF366" s="64">
        <f>IF($H366=Table5[[#Headers],[Industrial Solid Fuels Furnace]],1,0)</f>
        <v>0</v>
      </c>
      <c r="BG366" s="64">
        <f>IF($H366=Table5[[#Headers],[Industrial Solid Fuels Cement/Lime Kiln]],1,0)</f>
        <v>0</v>
      </c>
      <c r="BH366" s="64">
        <f>IF($H366=Table5[[#Headers],[Industrial Solid Fuels Dryer]],1,0)</f>
        <v>0</v>
      </c>
      <c r="BI366" s="64">
        <f>IF($H366=Table5[[#Headers],[Industrial Solid Fuels Other Kiln]],1,0)</f>
        <v>0</v>
      </c>
      <c r="BJ366" s="64">
        <f>IF($H366=Table5[[#Headers],[Industrial Solid Fuels Oven]],1,0)</f>
        <v>0</v>
      </c>
      <c r="BK366" s="64">
        <f>IF($H366=Table5[[#Headers],[Industrial Oil Boiler]],1,0)</f>
        <v>0</v>
      </c>
      <c r="BL366" s="64">
        <f>IF($H366=Table5[[#Headers],[Industrial Oil CHP]],1,0)</f>
        <v>0</v>
      </c>
      <c r="BM366" s="64">
        <f>IF($H366=Table5[[#Headers],[Industrial Oil Furnace]],1,0)</f>
        <v>0</v>
      </c>
      <c r="BN366" s="64">
        <f>IF($H366=Table5[[#Headers],[Industrial Oil Cement/Lime Kiln]],1,0)</f>
        <v>0</v>
      </c>
      <c r="BO366" s="64">
        <f>IF($H366=Table5[[#Headers],[Industrial Oil Dryer]],1,0)</f>
        <v>1</v>
      </c>
      <c r="BP366" s="64">
        <f>IF($H366=Table5[[#Headers],[Industrial Oil Other Kiln]],1,0)</f>
        <v>0</v>
      </c>
      <c r="BQ366" s="64">
        <f>IF($H366=Table5[[#Headers],[Industrial Oil Oven]],1,0)</f>
        <v>0</v>
      </c>
      <c r="BR366" s="64">
        <f>IF($H366=Table5[[#Headers],[Industrial Gas Boiler]],1,0)</f>
        <v>0</v>
      </c>
      <c r="BS366" s="64">
        <f>IF($H366=Table5[[#Headers],[Industrial Gas CHP]],1,0)</f>
        <v>0</v>
      </c>
      <c r="BT366" s="64">
        <f>IF($H366=Table5[[#Headers],[Industrial Gas Furnace]],1,0)</f>
        <v>0</v>
      </c>
      <c r="BU366" s="64">
        <f>IF($H366=Table5[[#Headers],[Industrial Gas Cement/Lime Kiln]],1,0)</f>
        <v>0</v>
      </c>
      <c r="BV366" s="64">
        <f>IF($H366=Table5[[#Headers],[Industrial Gas Dryer]],1,0)</f>
        <v>0</v>
      </c>
      <c r="BW366" s="64">
        <f>IF($H366=Table5[[#Headers],[Industrial Gas Other Kiln]],1,0)</f>
        <v>0</v>
      </c>
      <c r="BX366" s="64">
        <f>IF($H366=Table5[[#Headers],[Industrial Gas Oven]],1,0)</f>
        <v>0</v>
      </c>
      <c r="BZ366" s="39"/>
    </row>
    <row r="367" spans="2:78" x14ac:dyDescent="0.25">
      <c r="B367">
        <v>643</v>
      </c>
      <c r="C367" t="s">
        <v>453</v>
      </c>
      <c r="D367" t="s">
        <v>591</v>
      </c>
      <c r="E367" t="s">
        <v>592</v>
      </c>
      <c r="H367" t="s">
        <v>534</v>
      </c>
      <c r="I367" t="s">
        <v>535</v>
      </c>
      <c r="J367" s="64">
        <v>19.156758725838721</v>
      </c>
      <c r="K367" s="64">
        <v>0</v>
      </c>
      <c r="L367" s="64">
        <v>0</v>
      </c>
      <c r="M367" s="64">
        <v>0</v>
      </c>
      <c r="N367" s="64">
        <v>0</v>
      </c>
      <c r="O367" s="64">
        <v>0.3495740805177735</v>
      </c>
      <c r="P367" s="64">
        <v>1</v>
      </c>
      <c r="Q367" s="64">
        <v>1</v>
      </c>
      <c r="R367" s="64">
        <v>0.2</v>
      </c>
      <c r="S367" s="64">
        <v>0.125</v>
      </c>
      <c r="T367" s="64">
        <v>0</v>
      </c>
      <c r="U367" s="64">
        <v>0</v>
      </c>
      <c r="V367" s="64">
        <v>0</v>
      </c>
      <c r="W367" s="64">
        <v>0</v>
      </c>
      <c r="X367" s="64">
        <v>0</v>
      </c>
      <c r="Y367" s="64">
        <v>0</v>
      </c>
      <c r="Z367" s="64">
        <v>0</v>
      </c>
      <c r="AA367" s="64">
        <v>0</v>
      </c>
      <c r="AB367" s="64">
        <v>0</v>
      </c>
      <c r="AC367" s="64">
        <v>0</v>
      </c>
      <c r="AD367" s="64">
        <v>0</v>
      </c>
      <c r="AE367" s="64">
        <v>0</v>
      </c>
      <c r="AF367" s="64">
        <v>0</v>
      </c>
      <c r="AG367" s="64">
        <v>0</v>
      </c>
      <c r="AH367" s="64">
        <v>0</v>
      </c>
      <c r="AI367" s="64">
        <f>IF($H367=Table5[[#Headers],[Industrial Bio waste Boiler]],1,0)</f>
        <v>0</v>
      </c>
      <c r="AJ367" s="64">
        <f>IF($H367=Table5[[#Headers],[Industrial Bio waste CHP]],1,0)</f>
        <v>0</v>
      </c>
      <c r="AK367" s="64">
        <f>IF($H367=Table5[[#Headers],[Industrial Bio waste Furnace]],1,0)</f>
        <v>0</v>
      </c>
      <c r="AL367" s="64">
        <f>IF($H367=Table5[[#Headers],[Industrial Bio waste Cement/Lime Kiln]],1,0)</f>
        <v>0</v>
      </c>
      <c r="AM367" s="64">
        <f>IF($H367=Table5[[#Headers],[Industrial Bio waste Dryer]],1,0)</f>
        <v>0</v>
      </c>
      <c r="AN367" s="64">
        <f>IF($H367=Table5[[#Headers],[Industrial Bio waste Other Kiln]],1,0)</f>
        <v>0</v>
      </c>
      <c r="AO367" s="64">
        <f>IF($H367=Table5[[#Headers],[Industrial Bio waste Oven]],1,0)</f>
        <v>0</v>
      </c>
      <c r="AP367" s="64">
        <f>IF($H367=Table5[[#Headers],[Industrial Non-bio waste Boiler]],1,0)</f>
        <v>0</v>
      </c>
      <c r="AQ367" s="64">
        <f>IF($H367=Table5[[#Headers],[Industrial Non-bio waste CHP]],1,0)</f>
        <v>0</v>
      </c>
      <c r="AR367" s="64">
        <f>IF($H367=Table5[[#Headers],[Industrial Non-bio waste Furnace]],1,0)</f>
        <v>0</v>
      </c>
      <c r="AS367" s="64">
        <f>IF($H367=Table5[[#Headers],[Industrial Non-bio waste Cement/Lime Kiln]],1,0)</f>
        <v>0</v>
      </c>
      <c r="AT367" s="64">
        <f>IF($H367=Table5[[#Headers],[Industrial Non-bio waste Dryer]],1,0)</f>
        <v>0</v>
      </c>
      <c r="AU367" s="64">
        <f>IF($H367=Table5[[#Headers],[Industrial Non-bio waste Other Kiln]],1,0)</f>
        <v>0</v>
      </c>
      <c r="AV367" s="64">
        <f>IF($H367=Table5[[#Headers],[Industrial Non-bio waste Oven]],1,0)</f>
        <v>0</v>
      </c>
      <c r="AW367" s="64">
        <f>IF($H367=Table5[[#Headers],[Industrial Bio fuel Boiler]],1,0)</f>
        <v>0</v>
      </c>
      <c r="AX367" s="64">
        <f>IF($H367=Table5[[#Headers],[Industrial Bio fuel CHP]],1,0)</f>
        <v>0</v>
      </c>
      <c r="AY367" s="64">
        <f>IF($H367=Table5[[#Headers],[Industrial Bio fuel Furnace]],1,0)</f>
        <v>0</v>
      </c>
      <c r="AZ367" s="64">
        <f>IF($H367=Table5[[#Headers],[Industrial Bio fuel Cement/Lime Kiln]],1,0)</f>
        <v>0</v>
      </c>
      <c r="BA367" s="64">
        <f>IF($H367=Table5[[#Headers],[Industrial Bio fuel Dryer]],1,0)</f>
        <v>0</v>
      </c>
      <c r="BB367" s="64">
        <f>IF($H367=Table5[[#Headers],[Industrial Bio fuel Other Kiln]],1,0)</f>
        <v>0</v>
      </c>
      <c r="BC367" s="64">
        <f>IF($H367=Table5[[#Headers],[Industrial Bio fuel Oven]],1,0)</f>
        <v>0</v>
      </c>
      <c r="BD367" s="64">
        <f>IF($H367=Table5[[#Headers],[Industrial Solid Fuels Boiler]],1,0)</f>
        <v>0</v>
      </c>
      <c r="BE367" s="64">
        <f>IF($H367=Table5[[#Headers],[Industrial Solid Fuels CHP]],1,0)</f>
        <v>0</v>
      </c>
      <c r="BF367" s="64">
        <f>IF($H367=Table5[[#Headers],[Industrial Solid Fuels Furnace]],1,0)</f>
        <v>0</v>
      </c>
      <c r="BG367" s="64">
        <f>IF($H367=Table5[[#Headers],[Industrial Solid Fuels Cement/Lime Kiln]],1,0)</f>
        <v>0</v>
      </c>
      <c r="BH367" s="64">
        <f>IF($H367=Table5[[#Headers],[Industrial Solid Fuels Dryer]],1,0)</f>
        <v>0</v>
      </c>
      <c r="BI367" s="64">
        <f>IF($H367=Table5[[#Headers],[Industrial Solid Fuels Other Kiln]],1,0)</f>
        <v>0</v>
      </c>
      <c r="BJ367" s="64">
        <f>IF($H367=Table5[[#Headers],[Industrial Solid Fuels Oven]],1,0)</f>
        <v>0</v>
      </c>
      <c r="BK367" s="64">
        <f>IF($H367=Table5[[#Headers],[Industrial Oil Boiler]],1,0)</f>
        <v>1</v>
      </c>
      <c r="BL367" s="64">
        <f>IF($H367=Table5[[#Headers],[Industrial Oil CHP]],1,0)</f>
        <v>0</v>
      </c>
      <c r="BM367" s="64">
        <f>IF($H367=Table5[[#Headers],[Industrial Oil Furnace]],1,0)</f>
        <v>0</v>
      </c>
      <c r="BN367" s="64">
        <f>IF($H367=Table5[[#Headers],[Industrial Oil Cement/Lime Kiln]],1,0)</f>
        <v>0</v>
      </c>
      <c r="BO367" s="64">
        <f>IF($H367=Table5[[#Headers],[Industrial Oil Dryer]],1,0)</f>
        <v>0</v>
      </c>
      <c r="BP367" s="64">
        <f>IF($H367=Table5[[#Headers],[Industrial Oil Other Kiln]],1,0)</f>
        <v>0</v>
      </c>
      <c r="BQ367" s="64">
        <f>IF($H367=Table5[[#Headers],[Industrial Oil Oven]],1,0)</f>
        <v>0</v>
      </c>
      <c r="BR367" s="64">
        <f>IF($H367=Table5[[#Headers],[Industrial Gas Boiler]],1,0)</f>
        <v>0</v>
      </c>
      <c r="BS367" s="64">
        <f>IF($H367=Table5[[#Headers],[Industrial Gas CHP]],1,0)</f>
        <v>0</v>
      </c>
      <c r="BT367" s="64">
        <f>IF($H367=Table5[[#Headers],[Industrial Gas Furnace]],1,0)</f>
        <v>0</v>
      </c>
      <c r="BU367" s="64">
        <f>IF($H367=Table5[[#Headers],[Industrial Gas Cement/Lime Kiln]],1,0)</f>
        <v>0</v>
      </c>
      <c r="BV367" s="64">
        <f>IF($H367=Table5[[#Headers],[Industrial Gas Dryer]],1,0)</f>
        <v>0</v>
      </c>
      <c r="BW367" s="64">
        <f>IF($H367=Table5[[#Headers],[Industrial Gas Other Kiln]],1,0)</f>
        <v>0</v>
      </c>
      <c r="BX367" s="64">
        <f>IF($H367=Table5[[#Headers],[Industrial Gas Oven]],1,0)</f>
        <v>0</v>
      </c>
      <c r="BZ367" s="39"/>
    </row>
    <row r="368" spans="2:78" x14ac:dyDescent="0.25">
      <c r="B368">
        <v>644</v>
      </c>
      <c r="C368" t="s">
        <v>453</v>
      </c>
      <c r="D368" t="s">
        <v>591</v>
      </c>
      <c r="E368" t="s">
        <v>592</v>
      </c>
      <c r="H368" t="s">
        <v>539</v>
      </c>
      <c r="I368" t="s">
        <v>535</v>
      </c>
      <c r="J368" s="64">
        <v>19.156758725838724</v>
      </c>
      <c r="K368" s="64">
        <v>0</v>
      </c>
      <c r="L368" s="64">
        <v>0</v>
      </c>
      <c r="M368" s="64">
        <v>0</v>
      </c>
      <c r="N368" s="64">
        <v>0</v>
      </c>
      <c r="O368" s="64">
        <v>0</v>
      </c>
      <c r="P368" s="64">
        <v>0</v>
      </c>
      <c r="Q368" s="64">
        <v>0</v>
      </c>
      <c r="R368" s="64">
        <v>0</v>
      </c>
      <c r="S368" s="64">
        <v>0</v>
      </c>
      <c r="T368" s="64">
        <v>0.3495740805177735</v>
      </c>
      <c r="U368" s="64">
        <v>1</v>
      </c>
      <c r="V368" s="64">
        <v>1</v>
      </c>
      <c r="W368" s="64">
        <v>0</v>
      </c>
      <c r="X368" s="64">
        <v>0</v>
      </c>
      <c r="Y368" s="64">
        <v>0</v>
      </c>
      <c r="Z368" s="64">
        <v>0</v>
      </c>
      <c r="AA368" s="64">
        <v>0</v>
      </c>
      <c r="AB368" s="64">
        <v>0</v>
      </c>
      <c r="AC368" s="64">
        <v>0</v>
      </c>
      <c r="AD368" s="64">
        <v>0</v>
      </c>
      <c r="AE368" s="64">
        <v>0</v>
      </c>
      <c r="AF368" s="64">
        <v>0</v>
      </c>
      <c r="AG368" s="64">
        <v>0</v>
      </c>
      <c r="AH368" s="64">
        <v>0</v>
      </c>
      <c r="AI368" s="64">
        <f>IF($H368=Table5[[#Headers],[Industrial Bio waste Boiler]],1,0)</f>
        <v>0</v>
      </c>
      <c r="AJ368" s="64">
        <f>IF($H368=Table5[[#Headers],[Industrial Bio waste CHP]],1,0)</f>
        <v>0</v>
      </c>
      <c r="AK368" s="64">
        <f>IF($H368=Table5[[#Headers],[Industrial Bio waste Furnace]],1,0)</f>
        <v>0</v>
      </c>
      <c r="AL368" s="64">
        <f>IF($H368=Table5[[#Headers],[Industrial Bio waste Cement/Lime Kiln]],1,0)</f>
        <v>0</v>
      </c>
      <c r="AM368" s="64">
        <f>IF($H368=Table5[[#Headers],[Industrial Bio waste Dryer]],1,0)</f>
        <v>0</v>
      </c>
      <c r="AN368" s="64">
        <f>IF($H368=Table5[[#Headers],[Industrial Bio waste Other Kiln]],1,0)</f>
        <v>0</v>
      </c>
      <c r="AO368" s="64">
        <f>IF($H368=Table5[[#Headers],[Industrial Bio waste Oven]],1,0)</f>
        <v>0</v>
      </c>
      <c r="AP368" s="64">
        <f>IF($H368=Table5[[#Headers],[Industrial Non-bio waste Boiler]],1,0)</f>
        <v>0</v>
      </c>
      <c r="AQ368" s="64">
        <f>IF($H368=Table5[[#Headers],[Industrial Non-bio waste CHP]],1,0)</f>
        <v>0</v>
      </c>
      <c r="AR368" s="64">
        <f>IF($H368=Table5[[#Headers],[Industrial Non-bio waste Furnace]],1,0)</f>
        <v>0</v>
      </c>
      <c r="AS368" s="64">
        <f>IF($H368=Table5[[#Headers],[Industrial Non-bio waste Cement/Lime Kiln]],1,0)</f>
        <v>0</v>
      </c>
      <c r="AT368" s="64">
        <f>IF($H368=Table5[[#Headers],[Industrial Non-bio waste Dryer]],1,0)</f>
        <v>0</v>
      </c>
      <c r="AU368" s="64">
        <f>IF($H368=Table5[[#Headers],[Industrial Non-bio waste Other Kiln]],1,0)</f>
        <v>0</v>
      </c>
      <c r="AV368" s="64">
        <f>IF($H368=Table5[[#Headers],[Industrial Non-bio waste Oven]],1,0)</f>
        <v>0</v>
      </c>
      <c r="AW368" s="64">
        <f>IF($H368=Table5[[#Headers],[Industrial Bio fuel Boiler]],1,0)</f>
        <v>0</v>
      </c>
      <c r="AX368" s="64">
        <f>IF($H368=Table5[[#Headers],[Industrial Bio fuel CHP]],1,0)</f>
        <v>0</v>
      </c>
      <c r="AY368" s="64">
        <f>IF($H368=Table5[[#Headers],[Industrial Bio fuel Furnace]],1,0)</f>
        <v>0</v>
      </c>
      <c r="AZ368" s="64">
        <f>IF($H368=Table5[[#Headers],[Industrial Bio fuel Cement/Lime Kiln]],1,0)</f>
        <v>0</v>
      </c>
      <c r="BA368" s="64">
        <f>IF($H368=Table5[[#Headers],[Industrial Bio fuel Dryer]],1,0)</f>
        <v>0</v>
      </c>
      <c r="BB368" s="64">
        <f>IF($H368=Table5[[#Headers],[Industrial Bio fuel Other Kiln]],1,0)</f>
        <v>0</v>
      </c>
      <c r="BC368" s="64">
        <f>IF($H368=Table5[[#Headers],[Industrial Bio fuel Oven]],1,0)</f>
        <v>0</v>
      </c>
      <c r="BD368" s="64">
        <f>IF($H368=Table5[[#Headers],[Industrial Solid Fuels Boiler]],1,0)</f>
        <v>0</v>
      </c>
      <c r="BE368" s="64">
        <f>IF($H368=Table5[[#Headers],[Industrial Solid Fuels CHP]],1,0)</f>
        <v>0</v>
      </c>
      <c r="BF368" s="64">
        <f>IF($H368=Table5[[#Headers],[Industrial Solid Fuels Furnace]],1,0)</f>
        <v>0</v>
      </c>
      <c r="BG368" s="64">
        <f>IF($H368=Table5[[#Headers],[Industrial Solid Fuels Cement/Lime Kiln]],1,0)</f>
        <v>0</v>
      </c>
      <c r="BH368" s="64">
        <f>IF($H368=Table5[[#Headers],[Industrial Solid Fuels Dryer]],1,0)</f>
        <v>0</v>
      </c>
      <c r="BI368" s="64">
        <f>IF($H368=Table5[[#Headers],[Industrial Solid Fuels Other Kiln]],1,0)</f>
        <v>0</v>
      </c>
      <c r="BJ368" s="64">
        <f>IF($H368=Table5[[#Headers],[Industrial Solid Fuels Oven]],1,0)</f>
        <v>0</v>
      </c>
      <c r="BK368" s="64">
        <f>IF($H368=Table5[[#Headers],[Industrial Oil Boiler]],1,0)</f>
        <v>0</v>
      </c>
      <c r="BL368" s="64">
        <f>IF($H368=Table5[[#Headers],[Industrial Oil CHP]],1,0)</f>
        <v>1</v>
      </c>
      <c r="BM368" s="64">
        <f>IF($H368=Table5[[#Headers],[Industrial Oil Furnace]],1,0)</f>
        <v>0</v>
      </c>
      <c r="BN368" s="64">
        <f>IF($H368=Table5[[#Headers],[Industrial Oil Cement/Lime Kiln]],1,0)</f>
        <v>0</v>
      </c>
      <c r="BO368" s="64">
        <f>IF($H368=Table5[[#Headers],[Industrial Oil Dryer]],1,0)</f>
        <v>0</v>
      </c>
      <c r="BP368" s="64">
        <f>IF($H368=Table5[[#Headers],[Industrial Oil Other Kiln]],1,0)</f>
        <v>0</v>
      </c>
      <c r="BQ368" s="64">
        <f>IF($H368=Table5[[#Headers],[Industrial Oil Oven]],1,0)</f>
        <v>0</v>
      </c>
      <c r="BR368" s="64">
        <f>IF($H368=Table5[[#Headers],[Industrial Gas Boiler]],1,0)</f>
        <v>0</v>
      </c>
      <c r="BS368" s="64">
        <f>IF($H368=Table5[[#Headers],[Industrial Gas CHP]],1,0)</f>
        <v>0</v>
      </c>
      <c r="BT368" s="64">
        <f>IF($H368=Table5[[#Headers],[Industrial Gas Furnace]],1,0)</f>
        <v>0</v>
      </c>
      <c r="BU368" s="64">
        <f>IF($H368=Table5[[#Headers],[Industrial Gas Cement/Lime Kiln]],1,0)</f>
        <v>0</v>
      </c>
      <c r="BV368" s="64">
        <f>IF($H368=Table5[[#Headers],[Industrial Gas Dryer]],1,0)</f>
        <v>0</v>
      </c>
      <c r="BW368" s="64">
        <f>IF($H368=Table5[[#Headers],[Industrial Gas Other Kiln]],1,0)</f>
        <v>0</v>
      </c>
      <c r="BX368" s="64">
        <f>IF($H368=Table5[[#Headers],[Industrial Gas Oven]],1,0)</f>
        <v>0</v>
      </c>
      <c r="BZ368" s="39"/>
    </row>
    <row r="369" spans="2:78" x14ac:dyDescent="0.25">
      <c r="B369">
        <v>645</v>
      </c>
      <c r="C369" t="s">
        <v>453</v>
      </c>
      <c r="D369" t="s">
        <v>591</v>
      </c>
      <c r="E369" t="s">
        <v>592</v>
      </c>
      <c r="H369" t="s">
        <v>548</v>
      </c>
      <c r="I369" t="s">
        <v>535</v>
      </c>
      <c r="J369" s="64">
        <v>19.156758725838724</v>
      </c>
      <c r="K369" s="64">
        <v>0</v>
      </c>
      <c r="L369" s="64">
        <v>0</v>
      </c>
      <c r="M369" s="64">
        <v>0</v>
      </c>
      <c r="N369" s="64">
        <v>0</v>
      </c>
      <c r="O369" s="64">
        <v>0</v>
      </c>
      <c r="P369" s="64">
        <v>0</v>
      </c>
      <c r="Q369" s="64">
        <v>0</v>
      </c>
      <c r="R369" s="64">
        <v>0</v>
      </c>
      <c r="S369" s="64">
        <v>0</v>
      </c>
      <c r="T369" s="64">
        <v>0</v>
      </c>
      <c r="U369" s="64">
        <v>0</v>
      </c>
      <c r="V369" s="64">
        <v>0</v>
      </c>
      <c r="W369" s="64">
        <v>0.3495740805177735</v>
      </c>
      <c r="X369" s="64">
        <v>1</v>
      </c>
      <c r="Y369" s="64">
        <v>0</v>
      </c>
      <c r="Z369" s="64">
        <v>0</v>
      </c>
      <c r="AA369" s="64">
        <v>0</v>
      </c>
      <c r="AB369" s="64">
        <v>0</v>
      </c>
      <c r="AC369" s="64">
        <v>0</v>
      </c>
      <c r="AD369" s="64">
        <v>0</v>
      </c>
      <c r="AE369" s="64">
        <v>0</v>
      </c>
      <c r="AF369" s="64">
        <v>0</v>
      </c>
      <c r="AG369" s="64">
        <v>0</v>
      </c>
      <c r="AH369" s="64">
        <v>0</v>
      </c>
      <c r="AI369" s="64">
        <f>IF($H369=Table5[[#Headers],[Industrial Bio waste Boiler]],1,0)</f>
        <v>0</v>
      </c>
      <c r="AJ369" s="64">
        <f>IF($H369=Table5[[#Headers],[Industrial Bio waste CHP]],1,0)</f>
        <v>0</v>
      </c>
      <c r="AK369" s="64">
        <f>IF($H369=Table5[[#Headers],[Industrial Bio waste Furnace]],1,0)</f>
        <v>0</v>
      </c>
      <c r="AL369" s="64">
        <f>IF($H369=Table5[[#Headers],[Industrial Bio waste Cement/Lime Kiln]],1,0)</f>
        <v>0</v>
      </c>
      <c r="AM369" s="64">
        <f>IF($H369=Table5[[#Headers],[Industrial Bio waste Dryer]],1,0)</f>
        <v>0</v>
      </c>
      <c r="AN369" s="64">
        <f>IF($H369=Table5[[#Headers],[Industrial Bio waste Other Kiln]],1,0)</f>
        <v>0</v>
      </c>
      <c r="AO369" s="64">
        <f>IF($H369=Table5[[#Headers],[Industrial Bio waste Oven]],1,0)</f>
        <v>0</v>
      </c>
      <c r="AP369" s="64">
        <f>IF($H369=Table5[[#Headers],[Industrial Non-bio waste Boiler]],1,0)</f>
        <v>0</v>
      </c>
      <c r="AQ369" s="64">
        <f>IF($H369=Table5[[#Headers],[Industrial Non-bio waste CHP]],1,0)</f>
        <v>0</v>
      </c>
      <c r="AR369" s="64">
        <f>IF($H369=Table5[[#Headers],[Industrial Non-bio waste Furnace]],1,0)</f>
        <v>0</v>
      </c>
      <c r="AS369" s="64">
        <f>IF($H369=Table5[[#Headers],[Industrial Non-bio waste Cement/Lime Kiln]],1,0)</f>
        <v>0</v>
      </c>
      <c r="AT369" s="64">
        <f>IF($H369=Table5[[#Headers],[Industrial Non-bio waste Dryer]],1,0)</f>
        <v>0</v>
      </c>
      <c r="AU369" s="64">
        <f>IF($H369=Table5[[#Headers],[Industrial Non-bio waste Other Kiln]],1,0)</f>
        <v>0</v>
      </c>
      <c r="AV369" s="64">
        <f>IF($H369=Table5[[#Headers],[Industrial Non-bio waste Oven]],1,0)</f>
        <v>0</v>
      </c>
      <c r="AW369" s="64">
        <f>IF($H369=Table5[[#Headers],[Industrial Bio fuel Boiler]],1,0)</f>
        <v>0</v>
      </c>
      <c r="AX369" s="64">
        <f>IF($H369=Table5[[#Headers],[Industrial Bio fuel CHP]],1,0)</f>
        <v>0</v>
      </c>
      <c r="AY369" s="64">
        <f>IF($H369=Table5[[#Headers],[Industrial Bio fuel Furnace]],1,0)</f>
        <v>0</v>
      </c>
      <c r="AZ369" s="64">
        <f>IF($H369=Table5[[#Headers],[Industrial Bio fuel Cement/Lime Kiln]],1,0)</f>
        <v>0</v>
      </c>
      <c r="BA369" s="64">
        <f>IF($H369=Table5[[#Headers],[Industrial Bio fuel Dryer]],1,0)</f>
        <v>0</v>
      </c>
      <c r="BB369" s="64">
        <f>IF($H369=Table5[[#Headers],[Industrial Bio fuel Other Kiln]],1,0)</f>
        <v>0</v>
      </c>
      <c r="BC369" s="64">
        <f>IF($H369=Table5[[#Headers],[Industrial Bio fuel Oven]],1,0)</f>
        <v>0</v>
      </c>
      <c r="BD369" s="64">
        <f>IF($H369=Table5[[#Headers],[Industrial Solid Fuels Boiler]],1,0)</f>
        <v>0</v>
      </c>
      <c r="BE369" s="64">
        <f>IF($H369=Table5[[#Headers],[Industrial Solid Fuels CHP]],1,0)</f>
        <v>0</v>
      </c>
      <c r="BF369" s="64">
        <f>IF($H369=Table5[[#Headers],[Industrial Solid Fuels Furnace]],1,0)</f>
        <v>0</v>
      </c>
      <c r="BG369" s="64">
        <f>IF($H369=Table5[[#Headers],[Industrial Solid Fuels Cement/Lime Kiln]],1,0)</f>
        <v>0</v>
      </c>
      <c r="BH369" s="64">
        <f>IF($H369=Table5[[#Headers],[Industrial Solid Fuels Dryer]],1,0)</f>
        <v>0</v>
      </c>
      <c r="BI369" s="64">
        <f>IF($H369=Table5[[#Headers],[Industrial Solid Fuels Other Kiln]],1,0)</f>
        <v>0</v>
      </c>
      <c r="BJ369" s="64">
        <f>IF($H369=Table5[[#Headers],[Industrial Solid Fuels Oven]],1,0)</f>
        <v>0</v>
      </c>
      <c r="BK369" s="64">
        <f>IF($H369=Table5[[#Headers],[Industrial Oil Boiler]],1,0)</f>
        <v>0</v>
      </c>
      <c r="BL369" s="64">
        <f>IF($H369=Table5[[#Headers],[Industrial Oil CHP]],1,0)</f>
        <v>0</v>
      </c>
      <c r="BM369" s="64">
        <f>IF($H369=Table5[[#Headers],[Industrial Oil Furnace]],1,0)</f>
        <v>0</v>
      </c>
      <c r="BN369" s="64">
        <f>IF($H369=Table5[[#Headers],[Industrial Oil Cement/Lime Kiln]],1,0)</f>
        <v>0</v>
      </c>
      <c r="BO369" s="64">
        <f>IF($H369=Table5[[#Headers],[Industrial Oil Dryer]],1,0)</f>
        <v>0</v>
      </c>
      <c r="BP369" s="64">
        <f>IF($H369=Table5[[#Headers],[Industrial Oil Other Kiln]],1,0)</f>
        <v>0</v>
      </c>
      <c r="BQ369" s="64">
        <f>IF($H369=Table5[[#Headers],[Industrial Oil Oven]],1,0)</f>
        <v>1</v>
      </c>
      <c r="BR369" s="64">
        <f>IF($H369=Table5[[#Headers],[Industrial Gas Boiler]],1,0)</f>
        <v>0</v>
      </c>
      <c r="BS369" s="64">
        <f>IF($H369=Table5[[#Headers],[Industrial Gas CHP]],1,0)</f>
        <v>0</v>
      </c>
      <c r="BT369" s="64">
        <f>IF($H369=Table5[[#Headers],[Industrial Gas Furnace]],1,0)</f>
        <v>0</v>
      </c>
      <c r="BU369" s="64">
        <f>IF($H369=Table5[[#Headers],[Industrial Gas Cement/Lime Kiln]],1,0)</f>
        <v>0</v>
      </c>
      <c r="BV369" s="64">
        <f>IF($H369=Table5[[#Headers],[Industrial Gas Dryer]],1,0)</f>
        <v>0</v>
      </c>
      <c r="BW369" s="64">
        <f>IF($H369=Table5[[#Headers],[Industrial Gas Other Kiln]],1,0)</f>
        <v>0</v>
      </c>
      <c r="BX369" s="64">
        <f>IF($H369=Table5[[#Headers],[Industrial Gas Oven]],1,0)</f>
        <v>0</v>
      </c>
      <c r="BZ369" s="39"/>
    </row>
    <row r="370" spans="2:78" x14ac:dyDescent="0.25">
      <c r="B370">
        <v>646</v>
      </c>
      <c r="C370" t="s">
        <v>453</v>
      </c>
      <c r="D370" t="s">
        <v>591</v>
      </c>
      <c r="E370" t="s">
        <v>592</v>
      </c>
      <c r="H370" t="s">
        <v>543</v>
      </c>
      <c r="I370" t="s">
        <v>535</v>
      </c>
      <c r="J370" s="64">
        <v>0</v>
      </c>
      <c r="K370" s="64">
        <v>0</v>
      </c>
      <c r="L370" s="64">
        <v>0</v>
      </c>
      <c r="M370" s="64">
        <v>0</v>
      </c>
      <c r="N370" s="64">
        <v>0</v>
      </c>
      <c r="O370" s="64">
        <v>0</v>
      </c>
      <c r="P370" s="64">
        <v>0</v>
      </c>
      <c r="Q370" s="64">
        <v>0</v>
      </c>
      <c r="R370" s="64">
        <v>0</v>
      </c>
      <c r="S370" s="64">
        <v>0</v>
      </c>
      <c r="T370" s="64">
        <v>0</v>
      </c>
      <c r="U370" s="64">
        <v>0</v>
      </c>
      <c r="V370" s="64">
        <v>0</v>
      </c>
      <c r="W370" s="64">
        <v>0</v>
      </c>
      <c r="X370" s="64">
        <v>0</v>
      </c>
      <c r="Y370" s="64">
        <v>0.3495740805177735</v>
      </c>
      <c r="Z370" s="64">
        <v>0</v>
      </c>
      <c r="AA370" s="64">
        <v>0</v>
      </c>
      <c r="AB370" s="64">
        <v>0</v>
      </c>
      <c r="AC370" s="64">
        <v>0</v>
      </c>
      <c r="AD370" s="64">
        <v>0</v>
      </c>
      <c r="AE370" s="64">
        <v>0</v>
      </c>
      <c r="AF370" s="64">
        <v>0</v>
      </c>
      <c r="AG370" s="64">
        <v>0</v>
      </c>
      <c r="AH370" s="64">
        <v>0</v>
      </c>
      <c r="AI370" s="64">
        <f>IF($H370=Table5[[#Headers],[Industrial Bio waste Boiler]],1,0)</f>
        <v>0</v>
      </c>
      <c r="AJ370" s="64">
        <f>IF($H370=Table5[[#Headers],[Industrial Bio waste CHP]],1,0)</f>
        <v>0</v>
      </c>
      <c r="AK370" s="64">
        <f>IF($H370=Table5[[#Headers],[Industrial Bio waste Furnace]],1,0)</f>
        <v>0</v>
      </c>
      <c r="AL370" s="64">
        <f>IF($H370=Table5[[#Headers],[Industrial Bio waste Cement/Lime Kiln]],1,0)</f>
        <v>0</v>
      </c>
      <c r="AM370" s="64">
        <f>IF($H370=Table5[[#Headers],[Industrial Bio waste Dryer]],1,0)</f>
        <v>0</v>
      </c>
      <c r="AN370" s="64">
        <f>IF($H370=Table5[[#Headers],[Industrial Bio waste Other Kiln]],1,0)</f>
        <v>0</v>
      </c>
      <c r="AO370" s="64">
        <f>IF($H370=Table5[[#Headers],[Industrial Bio waste Oven]],1,0)</f>
        <v>0</v>
      </c>
      <c r="AP370" s="64">
        <f>IF($H370=Table5[[#Headers],[Industrial Non-bio waste Boiler]],1,0)</f>
        <v>0</v>
      </c>
      <c r="AQ370" s="64">
        <f>IF($H370=Table5[[#Headers],[Industrial Non-bio waste CHP]],1,0)</f>
        <v>0</v>
      </c>
      <c r="AR370" s="64">
        <f>IF($H370=Table5[[#Headers],[Industrial Non-bio waste Furnace]],1,0)</f>
        <v>0</v>
      </c>
      <c r="AS370" s="64">
        <f>IF($H370=Table5[[#Headers],[Industrial Non-bio waste Cement/Lime Kiln]],1,0)</f>
        <v>0</v>
      </c>
      <c r="AT370" s="64">
        <f>IF($H370=Table5[[#Headers],[Industrial Non-bio waste Dryer]],1,0)</f>
        <v>0</v>
      </c>
      <c r="AU370" s="64">
        <f>IF($H370=Table5[[#Headers],[Industrial Non-bio waste Other Kiln]],1,0)</f>
        <v>0</v>
      </c>
      <c r="AV370" s="64">
        <f>IF($H370=Table5[[#Headers],[Industrial Non-bio waste Oven]],1,0)</f>
        <v>0</v>
      </c>
      <c r="AW370" s="64">
        <f>IF($H370=Table5[[#Headers],[Industrial Bio fuel Boiler]],1,0)</f>
        <v>0</v>
      </c>
      <c r="AX370" s="64">
        <f>IF($H370=Table5[[#Headers],[Industrial Bio fuel CHP]],1,0)</f>
        <v>0</v>
      </c>
      <c r="AY370" s="64">
        <f>IF($H370=Table5[[#Headers],[Industrial Bio fuel Furnace]],1,0)</f>
        <v>0</v>
      </c>
      <c r="AZ370" s="64">
        <f>IF($H370=Table5[[#Headers],[Industrial Bio fuel Cement/Lime Kiln]],1,0)</f>
        <v>0</v>
      </c>
      <c r="BA370" s="64">
        <f>IF($H370=Table5[[#Headers],[Industrial Bio fuel Dryer]],1,0)</f>
        <v>0</v>
      </c>
      <c r="BB370" s="64">
        <f>IF($H370=Table5[[#Headers],[Industrial Bio fuel Other Kiln]],1,0)</f>
        <v>0</v>
      </c>
      <c r="BC370" s="64">
        <f>IF($H370=Table5[[#Headers],[Industrial Bio fuel Oven]],1,0)</f>
        <v>0</v>
      </c>
      <c r="BD370" s="64">
        <f>IF($H370=Table5[[#Headers],[Industrial Solid Fuels Boiler]],1,0)</f>
        <v>0</v>
      </c>
      <c r="BE370" s="64">
        <f>IF($H370=Table5[[#Headers],[Industrial Solid Fuels CHP]],1,0)</f>
        <v>0</v>
      </c>
      <c r="BF370" s="64">
        <f>IF($H370=Table5[[#Headers],[Industrial Solid Fuels Furnace]],1,0)</f>
        <v>0</v>
      </c>
      <c r="BG370" s="64">
        <f>IF($H370=Table5[[#Headers],[Industrial Solid Fuels Cement/Lime Kiln]],1,0)</f>
        <v>0</v>
      </c>
      <c r="BH370" s="64">
        <f>IF($H370=Table5[[#Headers],[Industrial Solid Fuels Dryer]],1,0)</f>
        <v>0</v>
      </c>
      <c r="BI370" s="64">
        <f>IF($H370=Table5[[#Headers],[Industrial Solid Fuels Other Kiln]],1,0)</f>
        <v>0</v>
      </c>
      <c r="BJ370" s="64">
        <f>IF($H370=Table5[[#Headers],[Industrial Solid Fuels Oven]],1,0)</f>
        <v>0</v>
      </c>
      <c r="BK370" s="64">
        <f>IF($H370=Table5[[#Headers],[Industrial Oil Boiler]],1,0)</f>
        <v>0</v>
      </c>
      <c r="BL370" s="64">
        <f>IF($H370=Table5[[#Headers],[Industrial Oil CHP]],1,0)</f>
        <v>0</v>
      </c>
      <c r="BM370" s="64">
        <f>IF($H370=Table5[[#Headers],[Industrial Oil Furnace]],1,0)</f>
        <v>1</v>
      </c>
      <c r="BN370" s="64">
        <f>IF($H370=Table5[[#Headers],[Industrial Oil Cement/Lime Kiln]],1,0)</f>
        <v>0</v>
      </c>
      <c r="BO370" s="64">
        <f>IF($H370=Table5[[#Headers],[Industrial Oil Dryer]],1,0)</f>
        <v>0</v>
      </c>
      <c r="BP370" s="64">
        <f>IF($H370=Table5[[#Headers],[Industrial Oil Other Kiln]],1,0)</f>
        <v>0</v>
      </c>
      <c r="BQ370" s="64">
        <f>IF($H370=Table5[[#Headers],[Industrial Oil Oven]],1,0)</f>
        <v>0</v>
      </c>
      <c r="BR370" s="64">
        <f>IF($H370=Table5[[#Headers],[Industrial Gas Boiler]],1,0)</f>
        <v>0</v>
      </c>
      <c r="BS370" s="64">
        <f>IF($H370=Table5[[#Headers],[Industrial Gas CHP]],1,0)</f>
        <v>0</v>
      </c>
      <c r="BT370" s="64">
        <f>IF($H370=Table5[[#Headers],[Industrial Gas Furnace]],1,0)</f>
        <v>0</v>
      </c>
      <c r="BU370" s="64">
        <f>IF($H370=Table5[[#Headers],[Industrial Gas Cement/Lime Kiln]],1,0)</f>
        <v>0</v>
      </c>
      <c r="BV370" s="64">
        <f>IF($H370=Table5[[#Headers],[Industrial Gas Dryer]],1,0)</f>
        <v>0</v>
      </c>
      <c r="BW370" s="64">
        <f>IF($H370=Table5[[#Headers],[Industrial Gas Other Kiln]],1,0)</f>
        <v>0</v>
      </c>
      <c r="BX370" s="64">
        <f>IF($H370=Table5[[#Headers],[Industrial Gas Oven]],1,0)</f>
        <v>0</v>
      </c>
      <c r="BZ370" s="39"/>
    </row>
    <row r="371" spans="2:78" x14ac:dyDescent="0.25">
      <c r="B371">
        <v>647</v>
      </c>
      <c r="C371" t="s">
        <v>453</v>
      </c>
      <c r="D371" t="s">
        <v>591</v>
      </c>
      <c r="E371" t="s">
        <v>592</v>
      </c>
      <c r="H371" t="s">
        <v>541</v>
      </c>
      <c r="I371" t="s">
        <v>535</v>
      </c>
      <c r="J371" s="64">
        <v>19.156758725838724</v>
      </c>
      <c r="K371" s="64">
        <v>0</v>
      </c>
      <c r="L371" s="64">
        <v>0</v>
      </c>
      <c r="M371" s="64">
        <v>0</v>
      </c>
      <c r="N371" s="64">
        <v>0</v>
      </c>
      <c r="O371" s="64">
        <v>0</v>
      </c>
      <c r="P371" s="64">
        <v>0</v>
      </c>
      <c r="Q371" s="64">
        <v>0</v>
      </c>
      <c r="R371" s="64">
        <v>0</v>
      </c>
      <c r="S371" s="64">
        <v>0</v>
      </c>
      <c r="T371" s="64">
        <v>0</v>
      </c>
      <c r="U371" s="64">
        <v>0</v>
      </c>
      <c r="V371" s="64">
        <v>0</v>
      </c>
      <c r="W371" s="64">
        <v>0</v>
      </c>
      <c r="X371" s="64">
        <v>0</v>
      </c>
      <c r="Y371" s="64">
        <v>0</v>
      </c>
      <c r="Z371" s="64">
        <v>0</v>
      </c>
      <c r="AA371" s="64">
        <v>0.3495740805177735</v>
      </c>
      <c r="AB371" s="64">
        <v>1</v>
      </c>
      <c r="AC371" s="64">
        <v>0</v>
      </c>
      <c r="AD371" s="64">
        <v>0</v>
      </c>
      <c r="AE371" s="64">
        <v>0</v>
      </c>
      <c r="AF371" s="64">
        <v>0</v>
      </c>
      <c r="AG371" s="64">
        <v>0</v>
      </c>
      <c r="AH371" s="64">
        <v>0</v>
      </c>
      <c r="AI371" s="64">
        <f>IF($H371=Table5[[#Headers],[Industrial Bio waste Boiler]],1,0)</f>
        <v>0</v>
      </c>
      <c r="AJ371" s="64">
        <f>IF($H371=Table5[[#Headers],[Industrial Bio waste CHP]],1,0)</f>
        <v>0</v>
      </c>
      <c r="AK371" s="64">
        <f>IF($H371=Table5[[#Headers],[Industrial Bio waste Furnace]],1,0)</f>
        <v>0</v>
      </c>
      <c r="AL371" s="64">
        <f>IF($H371=Table5[[#Headers],[Industrial Bio waste Cement/Lime Kiln]],1,0)</f>
        <v>0</v>
      </c>
      <c r="AM371" s="64">
        <f>IF($H371=Table5[[#Headers],[Industrial Bio waste Dryer]],1,0)</f>
        <v>0</v>
      </c>
      <c r="AN371" s="64">
        <f>IF($H371=Table5[[#Headers],[Industrial Bio waste Other Kiln]],1,0)</f>
        <v>0</v>
      </c>
      <c r="AO371" s="64">
        <f>IF($H371=Table5[[#Headers],[Industrial Bio waste Oven]],1,0)</f>
        <v>0</v>
      </c>
      <c r="AP371" s="64">
        <f>IF($H371=Table5[[#Headers],[Industrial Non-bio waste Boiler]],1,0)</f>
        <v>0</v>
      </c>
      <c r="AQ371" s="64">
        <f>IF($H371=Table5[[#Headers],[Industrial Non-bio waste CHP]],1,0)</f>
        <v>0</v>
      </c>
      <c r="AR371" s="64">
        <f>IF($H371=Table5[[#Headers],[Industrial Non-bio waste Furnace]],1,0)</f>
        <v>0</v>
      </c>
      <c r="AS371" s="64">
        <f>IF($H371=Table5[[#Headers],[Industrial Non-bio waste Cement/Lime Kiln]],1,0)</f>
        <v>0</v>
      </c>
      <c r="AT371" s="64">
        <f>IF($H371=Table5[[#Headers],[Industrial Non-bio waste Dryer]],1,0)</f>
        <v>0</v>
      </c>
      <c r="AU371" s="64">
        <f>IF($H371=Table5[[#Headers],[Industrial Non-bio waste Other Kiln]],1,0)</f>
        <v>0</v>
      </c>
      <c r="AV371" s="64">
        <f>IF($H371=Table5[[#Headers],[Industrial Non-bio waste Oven]],1,0)</f>
        <v>0</v>
      </c>
      <c r="AW371" s="64">
        <f>IF($H371=Table5[[#Headers],[Industrial Bio fuel Boiler]],1,0)</f>
        <v>0</v>
      </c>
      <c r="AX371" s="64">
        <f>IF($H371=Table5[[#Headers],[Industrial Bio fuel CHP]],1,0)</f>
        <v>0</v>
      </c>
      <c r="AY371" s="64">
        <f>IF($H371=Table5[[#Headers],[Industrial Bio fuel Furnace]],1,0)</f>
        <v>0</v>
      </c>
      <c r="AZ371" s="64">
        <f>IF($H371=Table5[[#Headers],[Industrial Bio fuel Cement/Lime Kiln]],1,0)</f>
        <v>0</v>
      </c>
      <c r="BA371" s="64">
        <f>IF($H371=Table5[[#Headers],[Industrial Bio fuel Dryer]],1,0)</f>
        <v>0</v>
      </c>
      <c r="BB371" s="64">
        <f>IF($H371=Table5[[#Headers],[Industrial Bio fuel Other Kiln]],1,0)</f>
        <v>0</v>
      </c>
      <c r="BC371" s="64">
        <f>IF($H371=Table5[[#Headers],[Industrial Bio fuel Oven]],1,0)</f>
        <v>0</v>
      </c>
      <c r="BD371" s="64">
        <f>IF($H371=Table5[[#Headers],[Industrial Solid Fuels Boiler]],1,0)</f>
        <v>0</v>
      </c>
      <c r="BE371" s="64">
        <f>IF($H371=Table5[[#Headers],[Industrial Solid Fuels CHP]],1,0)</f>
        <v>0</v>
      </c>
      <c r="BF371" s="64">
        <f>IF($H371=Table5[[#Headers],[Industrial Solid Fuels Furnace]],1,0)</f>
        <v>0</v>
      </c>
      <c r="BG371" s="64">
        <f>IF($H371=Table5[[#Headers],[Industrial Solid Fuels Cement/Lime Kiln]],1,0)</f>
        <v>0</v>
      </c>
      <c r="BH371" s="64">
        <f>IF($H371=Table5[[#Headers],[Industrial Solid Fuels Dryer]],1,0)</f>
        <v>0</v>
      </c>
      <c r="BI371" s="64">
        <f>IF($H371=Table5[[#Headers],[Industrial Solid Fuels Other Kiln]],1,0)</f>
        <v>0</v>
      </c>
      <c r="BJ371" s="64">
        <f>IF($H371=Table5[[#Headers],[Industrial Solid Fuels Oven]],1,0)</f>
        <v>0</v>
      </c>
      <c r="BK371" s="64">
        <f>IF($H371=Table5[[#Headers],[Industrial Oil Boiler]],1,0)</f>
        <v>0</v>
      </c>
      <c r="BL371" s="64">
        <f>IF($H371=Table5[[#Headers],[Industrial Oil CHP]],1,0)</f>
        <v>0</v>
      </c>
      <c r="BM371" s="64">
        <f>IF($H371=Table5[[#Headers],[Industrial Oil Furnace]],1,0)</f>
        <v>0</v>
      </c>
      <c r="BN371" s="64">
        <f>IF($H371=Table5[[#Headers],[Industrial Oil Cement/Lime Kiln]],1,0)</f>
        <v>0</v>
      </c>
      <c r="BO371" s="64">
        <f>IF($H371=Table5[[#Headers],[Industrial Oil Dryer]],1,0)</f>
        <v>1</v>
      </c>
      <c r="BP371" s="64">
        <f>IF($H371=Table5[[#Headers],[Industrial Oil Other Kiln]],1,0)</f>
        <v>0</v>
      </c>
      <c r="BQ371" s="64">
        <f>IF($H371=Table5[[#Headers],[Industrial Oil Oven]],1,0)</f>
        <v>0</v>
      </c>
      <c r="BR371" s="64">
        <f>IF($H371=Table5[[#Headers],[Industrial Gas Boiler]],1,0)</f>
        <v>0</v>
      </c>
      <c r="BS371" s="64">
        <f>IF($H371=Table5[[#Headers],[Industrial Gas CHP]],1,0)</f>
        <v>0</v>
      </c>
      <c r="BT371" s="64">
        <f>IF($H371=Table5[[#Headers],[Industrial Gas Furnace]],1,0)</f>
        <v>0</v>
      </c>
      <c r="BU371" s="64">
        <f>IF($H371=Table5[[#Headers],[Industrial Gas Cement/Lime Kiln]],1,0)</f>
        <v>0</v>
      </c>
      <c r="BV371" s="64">
        <f>IF($H371=Table5[[#Headers],[Industrial Gas Dryer]],1,0)</f>
        <v>0</v>
      </c>
      <c r="BW371" s="64">
        <f>IF($H371=Table5[[#Headers],[Industrial Gas Other Kiln]],1,0)</f>
        <v>0</v>
      </c>
      <c r="BX371" s="64">
        <f>IF($H371=Table5[[#Headers],[Industrial Gas Oven]],1,0)</f>
        <v>0</v>
      </c>
      <c r="BZ371" s="39"/>
    </row>
    <row r="372" spans="2:78" x14ac:dyDescent="0.25">
      <c r="B372">
        <v>648</v>
      </c>
      <c r="C372" t="s">
        <v>453</v>
      </c>
      <c r="D372" t="s">
        <v>582</v>
      </c>
      <c r="E372" t="s">
        <v>592</v>
      </c>
      <c r="H372" t="s">
        <v>498</v>
      </c>
      <c r="I372" t="s">
        <v>551</v>
      </c>
      <c r="J372" s="64">
        <v>672.70342040405171</v>
      </c>
      <c r="K372" s="64">
        <v>0</v>
      </c>
      <c r="L372" s="64">
        <v>0</v>
      </c>
      <c r="M372" s="64">
        <v>0</v>
      </c>
      <c r="N372" s="64">
        <v>0</v>
      </c>
      <c r="O372" s="64">
        <v>1</v>
      </c>
      <c r="P372" s="64">
        <v>1</v>
      </c>
      <c r="Q372" s="64">
        <v>1</v>
      </c>
      <c r="R372" s="64">
        <v>0</v>
      </c>
      <c r="S372" s="64">
        <v>0.125</v>
      </c>
      <c r="T372" s="64">
        <v>0</v>
      </c>
      <c r="U372" s="64">
        <v>0</v>
      </c>
      <c r="V372" s="64">
        <v>0</v>
      </c>
      <c r="W372" s="64">
        <v>0</v>
      </c>
      <c r="X372" s="64">
        <v>0</v>
      </c>
      <c r="Y372" s="64">
        <v>0</v>
      </c>
      <c r="Z372" s="64">
        <v>0</v>
      </c>
      <c r="AA372" s="64">
        <v>0</v>
      </c>
      <c r="AB372" s="64">
        <v>0</v>
      </c>
      <c r="AC372" s="64">
        <v>1</v>
      </c>
      <c r="AD372" s="64">
        <v>0</v>
      </c>
      <c r="AE372" s="64">
        <v>0</v>
      </c>
      <c r="AF372" s="64">
        <v>0</v>
      </c>
      <c r="AG372" s="64">
        <v>0</v>
      </c>
      <c r="AH372" s="64">
        <v>1</v>
      </c>
      <c r="AI372" s="64">
        <f>IF($H372=Table5[[#Headers],[Industrial Bio waste Boiler]],1,0)</f>
        <v>0</v>
      </c>
      <c r="AJ372" s="64">
        <f>IF($H372=Table5[[#Headers],[Industrial Bio waste CHP]],1,0)</f>
        <v>0</v>
      </c>
      <c r="AK372" s="64">
        <f>IF($H372=Table5[[#Headers],[Industrial Bio waste Furnace]],1,0)</f>
        <v>0</v>
      </c>
      <c r="AL372" s="64">
        <f>IF($H372=Table5[[#Headers],[Industrial Bio waste Cement/Lime Kiln]],1,0)</f>
        <v>0</v>
      </c>
      <c r="AM372" s="64">
        <f>IF($H372=Table5[[#Headers],[Industrial Bio waste Dryer]],1,0)</f>
        <v>0</v>
      </c>
      <c r="AN372" s="64">
        <f>IF($H372=Table5[[#Headers],[Industrial Bio waste Other Kiln]],1,0)</f>
        <v>0</v>
      </c>
      <c r="AO372" s="64">
        <f>IF($H372=Table5[[#Headers],[Industrial Bio waste Oven]],1,0)</f>
        <v>0</v>
      </c>
      <c r="AP372" s="64">
        <f>IF($H372=Table5[[#Headers],[Industrial Non-bio waste Boiler]],1,0)</f>
        <v>0</v>
      </c>
      <c r="AQ372" s="64">
        <f>IF($H372=Table5[[#Headers],[Industrial Non-bio waste CHP]],1,0)</f>
        <v>0</v>
      </c>
      <c r="AR372" s="64">
        <f>IF($H372=Table5[[#Headers],[Industrial Non-bio waste Furnace]],1,0)</f>
        <v>0</v>
      </c>
      <c r="AS372" s="64">
        <f>IF($H372=Table5[[#Headers],[Industrial Non-bio waste Cement/Lime Kiln]],1,0)</f>
        <v>0</v>
      </c>
      <c r="AT372" s="64">
        <f>IF($H372=Table5[[#Headers],[Industrial Non-bio waste Dryer]],1,0)</f>
        <v>0</v>
      </c>
      <c r="AU372" s="64">
        <f>IF($H372=Table5[[#Headers],[Industrial Non-bio waste Other Kiln]],1,0)</f>
        <v>0</v>
      </c>
      <c r="AV372" s="64">
        <f>IF($H372=Table5[[#Headers],[Industrial Non-bio waste Oven]],1,0)</f>
        <v>0</v>
      </c>
      <c r="AW372" s="64">
        <f>IF($H372=Table5[[#Headers],[Industrial Bio fuel Boiler]],1,0)</f>
        <v>0</v>
      </c>
      <c r="AX372" s="64">
        <f>IF($H372=Table5[[#Headers],[Industrial Bio fuel CHP]],1,0)</f>
        <v>0</v>
      </c>
      <c r="AY372" s="64">
        <f>IF($H372=Table5[[#Headers],[Industrial Bio fuel Furnace]],1,0)</f>
        <v>0</v>
      </c>
      <c r="AZ372" s="64">
        <f>IF($H372=Table5[[#Headers],[Industrial Bio fuel Cement/Lime Kiln]],1,0)</f>
        <v>0</v>
      </c>
      <c r="BA372" s="64">
        <f>IF($H372=Table5[[#Headers],[Industrial Bio fuel Dryer]],1,0)</f>
        <v>0</v>
      </c>
      <c r="BB372" s="64">
        <f>IF($H372=Table5[[#Headers],[Industrial Bio fuel Other Kiln]],1,0)</f>
        <v>0</v>
      </c>
      <c r="BC372" s="64">
        <f>IF($H372=Table5[[#Headers],[Industrial Bio fuel Oven]],1,0)</f>
        <v>0</v>
      </c>
      <c r="BD372" s="64">
        <f>IF($H372=Table5[[#Headers],[Industrial Solid Fuels Boiler]],1,0)</f>
        <v>0</v>
      </c>
      <c r="BE372" s="64">
        <f>IF($H372=Table5[[#Headers],[Industrial Solid Fuels CHP]],1,0)</f>
        <v>0</v>
      </c>
      <c r="BF372" s="64">
        <f>IF($H372=Table5[[#Headers],[Industrial Solid Fuels Furnace]],1,0)</f>
        <v>0</v>
      </c>
      <c r="BG372" s="64">
        <f>IF($H372=Table5[[#Headers],[Industrial Solid Fuels Cement/Lime Kiln]],1,0)</f>
        <v>0</v>
      </c>
      <c r="BH372" s="64">
        <f>IF($H372=Table5[[#Headers],[Industrial Solid Fuels Dryer]],1,0)</f>
        <v>0</v>
      </c>
      <c r="BI372" s="64">
        <f>IF($H372=Table5[[#Headers],[Industrial Solid Fuels Other Kiln]],1,0)</f>
        <v>0</v>
      </c>
      <c r="BJ372" s="64">
        <f>IF($H372=Table5[[#Headers],[Industrial Solid Fuels Oven]],1,0)</f>
        <v>0</v>
      </c>
      <c r="BK372" s="64">
        <f>IF($H372=Table5[[#Headers],[Industrial Oil Boiler]],1,0)</f>
        <v>0</v>
      </c>
      <c r="BL372" s="64">
        <f>IF($H372=Table5[[#Headers],[Industrial Oil CHP]],1,0)</f>
        <v>0</v>
      </c>
      <c r="BM372" s="64">
        <f>IF($H372=Table5[[#Headers],[Industrial Oil Furnace]],1,0)</f>
        <v>0</v>
      </c>
      <c r="BN372" s="64">
        <f>IF($H372=Table5[[#Headers],[Industrial Oil Cement/Lime Kiln]],1,0)</f>
        <v>0</v>
      </c>
      <c r="BO372" s="64">
        <f>IF($H372=Table5[[#Headers],[Industrial Oil Dryer]],1,0)</f>
        <v>0</v>
      </c>
      <c r="BP372" s="64">
        <f>IF($H372=Table5[[#Headers],[Industrial Oil Other Kiln]],1,0)</f>
        <v>0</v>
      </c>
      <c r="BQ372" s="64">
        <f>IF($H372=Table5[[#Headers],[Industrial Oil Oven]],1,0)</f>
        <v>0</v>
      </c>
      <c r="BR372" s="64">
        <f>IF($H372=Table5[[#Headers],[Industrial Gas Boiler]],1,0)</f>
        <v>1</v>
      </c>
      <c r="BS372" s="64">
        <f>IF($H372=Table5[[#Headers],[Industrial Gas CHP]],1,0)</f>
        <v>0</v>
      </c>
      <c r="BT372" s="64">
        <f>IF($H372=Table5[[#Headers],[Industrial Gas Furnace]],1,0)</f>
        <v>0</v>
      </c>
      <c r="BU372" s="64">
        <f>IF($H372=Table5[[#Headers],[Industrial Gas Cement/Lime Kiln]],1,0)</f>
        <v>0</v>
      </c>
      <c r="BV372" s="64">
        <f>IF($H372=Table5[[#Headers],[Industrial Gas Dryer]],1,0)</f>
        <v>0</v>
      </c>
      <c r="BW372" s="64">
        <f>IF($H372=Table5[[#Headers],[Industrial Gas Other Kiln]],1,0)</f>
        <v>0</v>
      </c>
      <c r="BX372" s="64">
        <f>IF($H372=Table5[[#Headers],[Industrial Gas Oven]],1,0)</f>
        <v>0</v>
      </c>
      <c r="BZ372" s="39"/>
    </row>
    <row r="373" spans="2:78" x14ac:dyDescent="0.25">
      <c r="B373">
        <v>649</v>
      </c>
      <c r="C373" t="s">
        <v>453</v>
      </c>
      <c r="D373" t="s">
        <v>582</v>
      </c>
      <c r="E373" t="s">
        <v>592</v>
      </c>
      <c r="H373" t="s">
        <v>502</v>
      </c>
      <c r="I373" t="s">
        <v>551</v>
      </c>
      <c r="J373" s="64">
        <v>0</v>
      </c>
      <c r="K373" s="64">
        <v>0</v>
      </c>
      <c r="L373" s="64">
        <v>0</v>
      </c>
      <c r="M373" s="64">
        <v>0</v>
      </c>
      <c r="N373" s="64">
        <v>0</v>
      </c>
      <c r="O373" s="64">
        <v>0</v>
      </c>
      <c r="P373" s="64">
        <v>0</v>
      </c>
      <c r="Q373" s="64">
        <v>0</v>
      </c>
      <c r="R373" s="64">
        <v>0</v>
      </c>
      <c r="S373" s="64">
        <v>0</v>
      </c>
      <c r="T373" s="64">
        <v>1</v>
      </c>
      <c r="U373" s="64">
        <v>1</v>
      </c>
      <c r="V373" s="64">
        <v>1</v>
      </c>
      <c r="W373" s="64">
        <v>0</v>
      </c>
      <c r="X373" s="64">
        <v>0</v>
      </c>
      <c r="Y373" s="64">
        <v>0</v>
      </c>
      <c r="Z373" s="64">
        <v>0</v>
      </c>
      <c r="AA373" s="64">
        <v>0</v>
      </c>
      <c r="AB373" s="64">
        <v>0</v>
      </c>
      <c r="AC373" s="64">
        <v>0</v>
      </c>
      <c r="AD373" s="64">
        <v>1</v>
      </c>
      <c r="AE373" s="64">
        <v>0</v>
      </c>
      <c r="AF373" s="64">
        <v>0</v>
      </c>
      <c r="AG373" s="64">
        <v>0</v>
      </c>
      <c r="AH373" s="64">
        <v>1</v>
      </c>
      <c r="AI373" s="64">
        <f>IF($H373=Table5[[#Headers],[Industrial Bio waste Boiler]],1,0)</f>
        <v>0</v>
      </c>
      <c r="AJ373" s="64">
        <f>IF($H373=Table5[[#Headers],[Industrial Bio waste CHP]],1,0)</f>
        <v>0</v>
      </c>
      <c r="AK373" s="64">
        <f>IF($H373=Table5[[#Headers],[Industrial Bio waste Furnace]],1,0)</f>
        <v>0</v>
      </c>
      <c r="AL373" s="64">
        <f>IF($H373=Table5[[#Headers],[Industrial Bio waste Cement/Lime Kiln]],1,0)</f>
        <v>0</v>
      </c>
      <c r="AM373" s="64">
        <f>IF($H373=Table5[[#Headers],[Industrial Bio waste Dryer]],1,0)</f>
        <v>0</v>
      </c>
      <c r="AN373" s="64">
        <f>IF($H373=Table5[[#Headers],[Industrial Bio waste Other Kiln]],1,0)</f>
        <v>0</v>
      </c>
      <c r="AO373" s="64">
        <f>IF($H373=Table5[[#Headers],[Industrial Bio waste Oven]],1,0)</f>
        <v>0</v>
      </c>
      <c r="AP373" s="64">
        <f>IF($H373=Table5[[#Headers],[Industrial Non-bio waste Boiler]],1,0)</f>
        <v>0</v>
      </c>
      <c r="AQ373" s="64">
        <f>IF($H373=Table5[[#Headers],[Industrial Non-bio waste CHP]],1,0)</f>
        <v>0</v>
      </c>
      <c r="AR373" s="64">
        <f>IF($H373=Table5[[#Headers],[Industrial Non-bio waste Furnace]],1,0)</f>
        <v>0</v>
      </c>
      <c r="AS373" s="64">
        <f>IF($H373=Table5[[#Headers],[Industrial Non-bio waste Cement/Lime Kiln]],1,0)</f>
        <v>0</v>
      </c>
      <c r="AT373" s="64">
        <f>IF($H373=Table5[[#Headers],[Industrial Non-bio waste Dryer]],1,0)</f>
        <v>0</v>
      </c>
      <c r="AU373" s="64">
        <f>IF($H373=Table5[[#Headers],[Industrial Non-bio waste Other Kiln]],1,0)</f>
        <v>0</v>
      </c>
      <c r="AV373" s="64">
        <f>IF($H373=Table5[[#Headers],[Industrial Non-bio waste Oven]],1,0)</f>
        <v>0</v>
      </c>
      <c r="AW373" s="64">
        <f>IF($H373=Table5[[#Headers],[Industrial Bio fuel Boiler]],1,0)</f>
        <v>0</v>
      </c>
      <c r="AX373" s="64">
        <f>IF($H373=Table5[[#Headers],[Industrial Bio fuel CHP]],1,0)</f>
        <v>0</v>
      </c>
      <c r="AY373" s="64">
        <f>IF($H373=Table5[[#Headers],[Industrial Bio fuel Furnace]],1,0)</f>
        <v>0</v>
      </c>
      <c r="AZ373" s="64">
        <f>IF($H373=Table5[[#Headers],[Industrial Bio fuel Cement/Lime Kiln]],1,0)</f>
        <v>0</v>
      </c>
      <c r="BA373" s="64">
        <f>IF($H373=Table5[[#Headers],[Industrial Bio fuel Dryer]],1,0)</f>
        <v>0</v>
      </c>
      <c r="BB373" s="64">
        <f>IF($H373=Table5[[#Headers],[Industrial Bio fuel Other Kiln]],1,0)</f>
        <v>0</v>
      </c>
      <c r="BC373" s="64">
        <f>IF($H373=Table5[[#Headers],[Industrial Bio fuel Oven]],1,0)</f>
        <v>0</v>
      </c>
      <c r="BD373" s="64">
        <f>IF($H373=Table5[[#Headers],[Industrial Solid Fuels Boiler]],1,0)</f>
        <v>0</v>
      </c>
      <c r="BE373" s="64">
        <f>IF($H373=Table5[[#Headers],[Industrial Solid Fuels CHP]],1,0)</f>
        <v>0</v>
      </c>
      <c r="BF373" s="64">
        <f>IF($H373=Table5[[#Headers],[Industrial Solid Fuels Furnace]],1,0)</f>
        <v>0</v>
      </c>
      <c r="BG373" s="64">
        <f>IF($H373=Table5[[#Headers],[Industrial Solid Fuels Cement/Lime Kiln]],1,0)</f>
        <v>0</v>
      </c>
      <c r="BH373" s="64">
        <f>IF($H373=Table5[[#Headers],[Industrial Solid Fuels Dryer]],1,0)</f>
        <v>0</v>
      </c>
      <c r="BI373" s="64">
        <f>IF($H373=Table5[[#Headers],[Industrial Solid Fuels Other Kiln]],1,0)</f>
        <v>0</v>
      </c>
      <c r="BJ373" s="64">
        <f>IF($H373=Table5[[#Headers],[Industrial Solid Fuels Oven]],1,0)</f>
        <v>0</v>
      </c>
      <c r="BK373" s="64">
        <f>IF($H373=Table5[[#Headers],[Industrial Oil Boiler]],1,0)</f>
        <v>0</v>
      </c>
      <c r="BL373" s="64">
        <f>IF($H373=Table5[[#Headers],[Industrial Oil CHP]],1,0)</f>
        <v>0</v>
      </c>
      <c r="BM373" s="64">
        <f>IF($H373=Table5[[#Headers],[Industrial Oil Furnace]],1,0)</f>
        <v>0</v>
      </c>
      <c r="BN373" s="64">
        <f>IF($H373=Table5[[#Headers],[Industrial Oil Cement/Lime Kiln]],1,0)</f>
        <v>0</v>
      </c>
      <c r="BO373" s="64">
        <f>IF($H373=Table5[[#Headers],[Industrial Oil Dryer]],1,0)</f>
        <v>0</v>
      </c>
      <c r="BP373" s="64">
        <f>IF($H373=Table5[[#Headers],[Industrial Oil Other Kiln]],1,0)</f>
        <v>0</v>
      </c>
      <c r="BQ373" s="64">
        <f>IF($H373=Table5[[#Headers],[Industrial Oil Oven]],1,0)</f>
        <v>0</v>
      </c>
      <c r="BR373" s="64">
        <f>IF($H373=Table5[[#Headers],[Industrial Gas Boiler]],1,0)</f>
        <v>0</v>
      </c>
      <c r="BS373" s="64">
        <f>IF($H373=Table5[[#Headers],[Industrial Gas CHP]],1,0)</f>
        <v>1</v>
      </c>
      <c r="BT373" s="64">
        <f>IF($H373=Table5[[#Headers],[Industrial Gas Furnace]],1,0)</f>
        <v>0</v>
      </c>
      <c r="BU373" s="64">
        <f>IF($H373=Table5[[#Headers],[Industrial Gas Cement/Lime Kiln]],1,0)</f>
        <v>0</v>
      </c>
      <c r="BV373" s="64">
        <f>IF($H373=Table5[[#Headers],[Industrial Gas Dryer]],1,0)</f>
        <v>0</v>
      </c>
      <c r="BW373" s="64">
        <f>IF($H373=Table5[[#Headers],[Industrial Gas Other Kiln]],1,0)</f>
        <v>0</v>
      </c>
      <c r="BX373" s="64">
        <f>IF($H373=Table5[[#Headers],[Industrial Gas Oven]],1,0)</f>
        <v>0</v>
      </c>
      <c r="BZ373" s="39"/>
    </row>
    <row r="374" spans="2:78" x14ac:dyDescent="0.25">
      <c r="B374">
        <v>650</v>
      </c>
      <c r="C374" t="s">
        <v>453</v>
      </c>
      <c r="D374" t="s">
        <v>582</v>
      </c>
      <c r="E374" t="s">
        <v>592</v>
      </c>
      <c r="H374" t="s">
        <v>506</v>
      </c>
      <c r="I374" t="s">
        <v>551</v>
      </c>
      <c r="J374" s="64">
        <v>672.70342040405171</v>
      </c>
      <c r="K374" s="64">
        <v>0</v>
      </c>
      <c r="L374" s="64">
        <v>0</v>
      </c>
      <c r="M374" s="64">
        <v>0</v>
      </c>
      <c r="N374" s="64">
        <v>0</v>
      </c>
      <c r="O374" s="64">
        <v>0</v>
      </c>
      <c r="P374" s="64">
        <v>0</v>
      </c>
      <c r="Q374" s="64">
        <v>0</v>
      </c>
      <c r="R374" s="64">
        <v>0</v>
      </c>
      <c r="S374" s="64">
        <v>0</v>
      </c>
      <c r="T374" s="64">
        <v>0</v>
      </c>
      <c r="U374" s="64">
        <v>0</v>
      </c>
      <c r="V374" s="64">
        <v>0</v>
      </c>
      <c r="W374" s="64">
        <v>0</v>
      </c>
      <c r="X374" s="64">
        <v>0</v>
      </c>
      <c r="Y374" s="64">
        <v>1</v>
      </c>
      <c r="Z374" s="64">
        <v>0</v>
      </c>
      <c r="AA374" s="64">
        <v>0</v>
      </c>
      <c r="AB374" s="64">
        <v>0</v>
      </c>
      <c r="AC374" s="64">
        <v>0</v>
      </c>
      <c r="AD374" s="64">
        <v>0</v>
      </c>
      <c r="AE374" s="64">
        <v>0</v>
      </c>
      <c r="AF374" s="64">
        <v>1</v>
      </c>
      <c r="AG374" s="64">
        <v>0</v>
      </c>
      <c r="AH374" s="64">
        <v>1</v>
      </c>
      <c r="AI374" s="64">
        <f>IF($H374=Table5[[#Headers],[Industrial Bio waste Boiler]],1,0)</f>
        <v>0</v>
      </c>
      <c r="AJ374" s="64">
        <f>IF($H374=Table5[[#Headers],[Industrial Bio waste CHP]],1,0)</f>
        <v>0</v>
      </c>
      <c r="AK374" s="64">
        <f>IF($H374=Table5[[#Headers],[Industrial Bio waste Furnace]],1,0)</f>
        <v>0</v>
      </c>
      <c r="AL374" s="64">
        <f>IF($H374=Table5[[#Headers],[Industrial Bio waste Cement/Lime Kiln]],1,0)</f>
        <v>0</v>
      </c>
      <c r="AM374" s="64">
        <f>IF($H374=Table5[[#Headers],[Industrial Bio waste Dryer]],1,0)</f>
        <v>0</v>
      </c>
      <c r="AN374" s="64">
        <f>IF($H374=Table5[[#Headers],[Industrial Bio waste Other Kiln]],1,0)</f>
        <v>0</v>
      </c>
      <c r="AO374" s="64">
        <f>IF($H374=Table5[[#Headers],[Industrial Bio waste Oven]],1,0)</f>
        <v>0</v>
      </c>
      <c r="AP374" s="64">
        <f>IF($H374=Table5[[#Headers],[Industrial Non-bio waste Boiler]],1,0)</f>
        <v>0</v>
      </c>
      <c r="AQ374" s="64">
        <f>IF($H374=Table5[[#Headers],[Industrial Non-bio waste CHP]],1,0)</f>
        <v>0</v>
      </c>
      <c r="AR374" s="64">
        <f>IF($H374=Table5[[#Headers],[Industrial Non-bio waste Furnace]],1,0)</f>
        <v>0</v>
      </c>
      <c r="AS374" s="64">
        <f>IF($H374=Table5[[#Headers],[Industrial Non-bio waste Cement/Lime Kiln]],1,0)</f>
        <v>0</v>
      </c>
      <c r="AT374" s="64">
        <f>IF($H374=Table5[[#Headers],[Industrial Non-bio waste Dryer]],1,0)</f>
        <v>0</v>
      </c>
      <c r="AU374" s="64">
        <f>IF($H374=Table5[[#Headers],[Industrial Non-bio waste Other Kiln]],1,0)</f>
        <v>0</v>
      </c>
      <c r="AV374" s="64">
        <f>IF($H374=Table5[[#Headers],[Industrial Non-bio waste Oven]],1,0)</f>
        <v>0</v>
      </c>
      <c r="AW374" s="64">
        <f>IF($H374=Table5[[#Headers],[Industrial Bio fuel Boiler]],1,0)</f>
        <v>0</v>
      </c>
      <c r="AX374" s="64">
        <f>IF($H374=Table5[[#Headers],[Industrial Bio fuel CHP]],1,0)</f>
        <v>0</v>
      </c>
      <c r="AY374" s="64">
        <f>IF($H374=Table5[[#Headers],[Industrial Bio fuel Furnace]],1,0)</f>
        <v>0</v>
      </c>
      <c r="AZ374" s="64">
        <f>IF($H374=Table5[[#Headers],[Industrial Bio fuel Cement/Lime Kiln]],1,0)</f>
        <v>0</v>
      </c>
      <c r="BA374" s="64">
        <f>IF($H374=Table5[[#Headers],[Industrial Bio fuel Dryer]],1,0)</f>
        <v>0</v>
      </c>
      <c r="BB374" s="64">
        <f>IF($H374=Table5[[#Headers],[Industrial Bio fuel Other Kiln]],1,0)</f>
        <v>0</v>
      </c>
      <c r="BC374" s="64">
        <f>IF($H374=Table5[[#Headers],[Industrial Bio fuel Oven]],1,0)</f>
        <v>0</v>
      </c>
      <c r="BD374" s="64">
        <f>IF($H374=Table5[[#Headers],[Industrial Solid Fuels Boiler]],1,0)</f>
        <v>0</v>
      </c>
      <c r="BE374" s="64">
        <f>IF($H374=Table5[[#Headers],[Industrial Solid Fuels CHP]],1,0)</f>
        <v>0</v>
      </c>
      <c r="BF374" s="64">
        <f>IF($H374=Table5[[#Headers],[Industrial Solid Fuels Furnace]],1,0)</f>
        <v>0</v>
      </c>
      <c r="BG374" s="64">
        <f>IF($H374=Table5[[#Headers],[Industrial Solid Fuels Cement/Lime Kiln]],1,0)</f>
        <v>0</v>
      </c>
      <c r="BH374" s="64">
        <f>IF($H374=Table5[[#Headers],[Industrial Solid Fuels Dryer]],1,0)</f>
        <v>0</v>
      </c>
      <c r="BI374" s="64">
        <f>IF($H374=Table5[[#Headers],[Industrial Solid Fuels Other Kiln]],1,0)</f>
        <v>0</v>
      </c>
      <c r="BJ374" s="64">
        <f>IF($H374=Table5[[#Headers],[Industrial Solid Fuels Oven]],1,0)</f>
        <v>0</v>
      </c>
      <c r="BK374" s="64">
        <f>IF($H374=Table5[[#Headers],[Industrial Oil Boiler]],1,0)</f>
        <v>0</v>
      </c>
      <c r="BL374" s="64">
        <f>IF($H374=Table5[[#Headers],[Industrial Oil CHP]],1,0)</f>
        <v>0</v>
      </c>
      <c r="BM374" s="64">
        <f>IF($H374=Table5[[#Headers],[Industrial Oil Furnace]],1,0)</f>
        <v>0</v>
      </c>
      <c r="BN374" s="64">
        <f>IF($H374=Table5[[#Headers],[Industrial Oil Cement/Lime Kiln]],1,0)</f>
        <v>0</v>
      </c>
      <c r="BO374" s="64">
        <f>IF($H374=Table5[[#Headers],[Industrial Oil Dryer]],1,0)</f>
        <v>0</v>
      </c>
      <c r="BP374" s="64">
        <f>IF($H374=Table5[[#Headers],[Industrial Oil Other Kiln]],1,0)</f>
        <v>0</v>
      </c>
      <c r="BQ374" s="64">
        <f>IF($H374=Table5[[#Headers],[Industrial Oil Oven]],1,0)</f>
        <v>0</v>
      </c>
      <c r="BR374" s="64">
        <f>IF($H374=Table5[[#Headers],[Industrial Gas Boiler]],1,0)</f>
        <v>0</v>
      </c>
      <c r="BS374" s="64">
        <f>IF($H374=Table5[[#Headers],[Industrial Gas CHP]],1,0)</f>
        <v>0</v>
      </c>
      <c r="BT374" s="64">
        <f>IF($H374=Table5[[#Headers],[Industrial Gas Furnace]],1,0)</f>
        <v>1</v>
      </c>
      <c r="BU374" s="64">
        <f>IF($H374=Table5[[#Headers],[Industrial Gas Cement/Lime Kiln]],1,0)</f>
        <v>0</v>
      </c>
      <c r="BV374" s="64">
        <f>IF($H374=Table5[[#Headers],[Industrial Gas Dryer]],1,0)</f>
        <v>0</v>
      </c>
      <c r="BW374" s="64">
        <f>IF($H374=Table5[[#Headers],[Industrial Gas Other Kiln]],1,0)</f>
        <v>0</v>
      </c>
      <c r="BX374" s="64">
        <f>IF($H374=Table5[[#Headers],[Industrial Gas Oven]],1,0)</f>
        <v>0</v>
      </c>
      <c r="BZ374" s="39"/>
    </row>
    <row r="375" spans="2:78" x14ac:dyDescent="0.25">
      <c r="B375">
        <v>651</v>
      </c>
      <c r="C375" t="s">
        <v>453</v>
      </c>
      <c r="D375" t="s">
        <v>584</v>
      </c>
      <c r="E375" t="s">
        <v>592</v>
      </c>
      <c r="H375" t="s">
        <v>500</v>
      </c>
      <c r="I375" t="s">
        <v>551</v>
      </c>
      <c r="J375" s="64">
        <v>0</v>
      </c>
      <c r="K375" s="64">
        <v>1</v>
      </c>
      <c r="L375" s="64">
        <v>0</v>
      </c>
      <c r="M375" s="64">
        <v>0</v>
      </c>
      <c r="N375" s="64">
        <v>0</v>
      </c>
      <c r="O375" s="64">
        <v>0</v>
      </c>
      <c r="P375" s="64">
        <v>0</v>
      </c>
      <c r="Q375" s="64">
        <v>0</v>
      </c>
      <c r="R375" s="64">
        <v>0</v>
      </c>
      <c r="S375" s="64">
        <v>0</v>
      </c>
      <c r="T375" s="64">
        <v>0</v>
      </c>
      <c r="U375" s="64">
        <v>0</v>
      </c>
      <c r="V375" s="64">
        <v>0</v>
      </c>
      <c r="W375" s="64">
        <v>0</v>
      </c>
      <c r="X375" s="64">
        <v>0</v>
      </c>
      <c r="Y375" s="64">
        <v>0</v>
      </c>
      <c r="Z375" s="64">
        <v>0</v>
      </c>
      <c r="AA375" s="64">
        <v>0</v>
      </c>
      <c r="AB375" s="64">
        <v>0</v>
      </c>
      <c r="AC375" s="64">
        <v>0</v>
      </c>
      <c r="AD375" s="64">
        <v>0</v>
      </c>
      <c r="AE375" s="64">
        <v>0</v>
      </c>
      <c r="AF375" s="64">
        <v>0</v>
      </c>
      <c r="AG375" s="64">
        <v>0</v>
      </c>
      <c r="AH375" s="64">
        <v>1</v>
      </c>
      <c r="AI375" s="64">
        <f>IF($H375=Table5[[#Headers],[Industrial Bio waste Boiler]],1,0)</f>
        <v>0</v>
      </c>
      <c r="AJ375" s="64">
        <f>IF($H375=Table5[[#Headers],[Industrial Bio waste CHP]],1,0)</f>
        <v>0</v>
      </c>
      <c r="AK375" s="64">
        <f>IF($H375=Table5[[#Headers],[Industrial Bio waste Furnace]],1,0)</f>
        <v>0</v>
      </c>
      <c r="AL375" s="64">
        <f>IF($H375=Table5[[#Headers],[Industrial Bio waste Cement/Lime Kiln]],1,0)</f>
        <v>0</v>
      </c>
      <c r="AM375" s="64">
        <f>IF($H375=Table5[[#Headers],[Industrial Bio waste Dryer]],1,0)</f>
        <v>0</v>
      </c>
      <c r="AN375" s="64">
        <f>IF($H375=Table5[[#Headers],[Industrial Bio waste Other Kiln]],1,0)</f>
        <v>0</v>
      </c>
      <c r="AO375" s="64">
        <f>IF($H375=Table5[[#Headers],[Industrial Bio waste Oven]],1,0)</f>
        <v>0</v>
      </c>
      <c r="AP375" s="64">
        <f>IF($H375=Table5[[#Headers],[Industrial Non-bio waste Boiler]],1,0)</f>
        <v>0</v>
      </c>
      <c r="AQ375" s="64">
        <f>IF($H375=Table5[[#Headers],[Industrial Non-bio waste CHP]],1,0)</f>
        <v>0</v>
      </c>
      <c r="AR375" s="64">
        <f>IF($H375=Table5[[#Headers],[Industrial Non-bio waste Furnace]],1,0)</f>
        <v>0</v>
      </c>
      <c r="AS375" s="64">
        <f>IF($H375=Table5[[#Headers],[Industrial Non-bio waste Cement/Lime Kiln]],1,0)</f>
        <v>0</v>
      </c>
      <c r="AT375" s="64">
        <f>IF($H375=Table5[[#Headers],[Industrial Non-bio waste Dryer]],1,0)</f>
        <v>0</v>
      </c>
      <c r="AU375" s="64">
        <f>IF($H375=Table5[[#Headers],[Industrial Non-bio waste Other Kiln]],1,0)</f>
        <v>0</v>
      </c>
      <c r="AV375" s="64">
        <f>IF($H375=Table5[[#Headers],[Industrial Non-bio waste Oven]],1,0)</f>
        <v>0</v>
      </c>
      <c r="AW375" s="64">
        <f>IF($H375=Table5[[#Headers],[Industrial Bio fuel Boiler]],1,0)</f>
        <v>0</v>
      </c>
      <c r="AX375" s="64">
        <f>IF($H375=Table5[[#Headers],[Industrial Bio fuel CHP]],1,0)</f>
        <v>0</v>
      </c>
      <c r="AY375" s="64">
        <f>IF($H375=Table5[[#Headers],[Industrial Bio fuel Furnace]],1,0)</f>
        <v>0</v>
      </c>
      <c r="AZ375" s="64">
        <f>IF($H375=Table5[[#Headers],[Industrial Bio fuel Cement/Lime Kiln]],1,0)</f>
        <v>0</v>
      </c>
      <c r="BA375" s="64">
        <f>IF($H375=Table5[[#Headers],[Industrial Bio fuel Dryer]],1,0)</f>
        <v>0</v>
      </c>
      <c r="BB375" s="64">
        <f>IF($H375=Table5[[#Headers],[Industrial Bio fuel Other Kiln]],1,0)</f>
        <v>0</v>
      </c>
      <c r="BC375" s="64">
        <f>IF($H375=Table5[[#Headers],[Industrial Bio fuel Oven]],1,0)</f>
        <v>0</v>
      </c>
      <c r="BD375" s="64">
        <f>IF($H375=Table5[[#Headers],[Industrial Solid Fuels Boiler]],1,0)</f>
        <v>0</v>
      </c>
      <c r="BE375" s="64">
        <f>IF($H375=Table5[[#Headers],[Industrial Solid Fuels CHP]],1,0)</f>
        <v>0</v>
      </c>
      <c r="BF375" s="64">
        <f>IF($H375=Table5[[#Headers],[Industrial Solid Fuels Furnace]],1,0)</f>
        <v>0</v>
      </c>
      <c r="BG375" s="64">
        <f>IF($H375=Table5[[#Headers],[Industrial Solid Fuels Cement/Lime Kiln]],1,0)</f>
        <v>0</v>
      </c>
      <c r="BH375" s="64">
        <f>IF($H375=Table5[[#Headers],[Industrial Solid Fuels Dryer]],1,0)</f>
        <v>0</v>
      </c>
      <c r="BI375" s="64">
        <f>IF($H375=Table5[[#Headers],[Industrial Solid Fuels Other Kiln]],1,0)</f>
        <v>0</v>
      </c>
      <c r="BJ375" s="64">
        <f>IF($H375=Table5[[#Headers],[Industrial Solid Fuels Oven]],1,0)</f>
        <v>0</v>
      </c>
      <c r="BK375" s="64">
        <f>IF($H375=Table5[[#Headers],[Industrial Oil Boiler]],1,0)</f>
        <v>0</v>
      </c>
      <c r="BL375" s="64">
        <f>IF($H375=Table5[[#Headers],[Industrial Oil CHP]],1,0)</f>
        <v>0</v>
      </c>
      <c r="BM375" s="64">
        <f>IF($H375=Table5[[#Headers],[Industrial Oil Furnace]],1,0)</f>
        <v>0</v>
      </c>
      <c r="BN375" s="64">
        <f>IF($H375=Table5[[#Headers],[Industrial Oil Cement/Lime Kiln]],1,0)</f>
        <v>0</v>
      </c>
      <c r="BO375" s="64">
        <f>IF($H375=Table5[[#Headers],[Industrial Oil Dryer]],1,0)</f>
        <v>0</v>
      </c>
      <c r="BP375" s="64">
        <f>IF($H375=Table5[[#Headers],[Industrial Oil Other Kiln]],1,0)</f>
        <v>0</v>
      </c>
      <c r="BQ375" s="64">
        <f>IF($H375=Table5[[#Headers],[Industrial Oil Oven]],1,0)</f>
        <v>0</v>
      </c>
      <c r="BR375" s="64">
        <f>IF($H375=Table5[[#Headers],[Industrial Gas Boiler]],1,0)</f>
        <v>0</v>
      </c>
      <c r="BS375" s="64">
        <f>IF($H375=Table5[[#Headers],[Industrial Gas CHP]],1,0)</f>
        <v>0</v>
      </c>
      <c r="BT375" s="64">
        <f>IF($H375=Table5[[#Headers],[Industrial Gas Furnace]],1,0)</f>
        <v>0</v>
      </c>
      <c r="BU375" s="64">
        <f>IF($H375=Table5[[#Headers],[Industrial Gas Cement/Lime Kiln]],1,0)</f>
        <v>1</v>
      </c>
      <c r="BV375" s="64">
        <f>IF($H375=Table5[[#Headers],[Industrial Gas Dryer]],1,0)</f>
        <v>0</v>
      </c>
      <c r="BW375" s="64">
        <f>IF($H375=Table5[[#Headers],[Industrial Gas Other Kiln]],1,0)</f>
        <v>0</v>
      </c>
      <c r="BX375" s="64">
        <f>IF($H375=Table5[[#Headers],[Industrial Gas Oven]],1,0)</f>
        <v>0</v>
      </c>
      <c r="BZ375" s="39"/>
    </row>
    <row r="376" spans="2:78" x14ac:dyDescent="0.25">
      <c r="B376">
        <v>652</v>
      </c>
      <c r="C376" t="s">
        <v>453</v>
      </c>
      <c r="D376" t="s">
        <v>584</v>
      </c>
      <c r="E376" t="s">
        <v>592</v>
      </c>
      <c r="H376" t="s">
        <v>506</v>
      </c>
      <c r="I376" t="s">
        <v>551</v>
      </c>
      <c r="J376" s="64">
        <v>0</v>
      </c>
      <c r="K376" s="64">
        <v>0</v>
      </c>
      <c r="L376" s="64">
        <v>0</v>
      </c>
      <c r="M376" s="64">
        <v>0</v>
      </c>
      <c r="N376" s="64">
        <v>0</v>
      </c>
      <c r="O376" s="64">
        <v>0</v>
      </c>
      <c r="P376" s="64">
        <v>0</v>
      </c>
      <c r="Q376" s="64">
        <v>0</v>
      </c>
      <c r="R376" s="64">
        <v>0</v>
      </c>
      <c r="S376" s="64">
        <v>0</v>
      </c>
      <c r="T376" s="64">
        <v>0</v>
      </c>
      <c r="U376" s="64">
        <v>0</v>
      </c>
      <c r="V376" s="64">
        <v>0</v>
      </c>
      <c r="W376" s="64">
        <v>0</v>
      </c>
      <c r="X376" s="64">
        <v>0</v>
      </c>
      <c r="Y376" s="64">
        <v>1</v>
      </c>
      <c r="Z376" s="64">
        <v>0</v>
      </c>
      <c r="AA376" s="64">
        <v>0</v>
      </c>
      <c r="AB376" s="64">
        <v>0</v>
      </c>
      <c r="AC376" s="64">
        <v>0</v>
      </c>
      <c r="AD376" s="64">
        <v>0</v>
      </c>
      <c r="AE376" s="64">
        <v>0</v>
      </c>
      <c r="AF376" s="64">
        <v>1</v>
      </c>
      <c r="AG376" s="64">
        <v>0</v>
      </c>
      <c r="AH376" s="64">
        <v>1</v>
      </c>
      <c r="AI376" s="64">
        <f>IF($H376=Table5[[#Headers],[Industrial Bio waste Boiler]],1,0)</f>
        <v>0</v>
      </c>
      <c r="AJ376" s="64">
        <f>IF($H376=Table5[[#Headers],[Industrial Bio waste CHP]],1,0)</f>
        <v>0</v>
      </c>
      <c r="AK376" s="64">
        <f>IF($H376=Table5[[#Headers],[Industrial Bio waste Furnace]],1,0)</f>
        <v>0</v>
      </c>
      <c r="AL376" s="64">
        <f>IF($H376=Table5[[#Headers],[Industrial Bio waste Cement/Lime Kiln]],1,0)</f>
        <v>0</v>
      </c>
      <c r="AM376" s="64">
        <f>IF($H376=Table5[[#Headers],[Industrial Bio waste Dryer]],1,0)</f>
        <v>0</v>
      </c>
      <c r="AN376" s="64">
        <f>IF($H376=Table5[[#Headers],[Industrial Bio waste Other Kiln]],1,0)</f>
        <v>0</v>
      </c>
      <c r="AO376" s="64">
        <f>IF($H376=Table5[[#Headers],[Industrial Bio waste Oven]],1,0)</f>
        <v>0</v>
      </c>
      <c r="AP376" s="64">
        <f>IF($H376=Table5[[#Headers],[Industrial Non-bio waste Boiler]],1,0)</f>
        <v>0</v>
      </c>
      <c r="AQ376" s="64">
        <f>IF($H376=Table5[[#Headers],[Industrial Non-bio waste CHP]],1,0)</f>
        <v>0</v>
      </c>
      <c r="AR376" s="64">
        <f>IF($H376=Table5[[#Headers],[Industrial Non-bio waste Furnace]],1,0)</f>
        <v>0</v>
      </c>
      <c r="AS376" s="64">
        <f>IF($H376=Table5[[#Headers],[Industrial Non-bio waste Cement/Lime Kiln]],1,0)</f>
        <v>0</v>
      </c>
      <c r="AT376" s="64">
        <f>IF($H376=Table5[[#Headers],[Industrial Non-bio waste Dryer]],1,0)</f>
        <v>0</v>
      </c>
      <c r="AU376" s="64">
        <f>IF($H376=Table5[[#Headers],[Industrial Non-bio waste Other Kiln]],1,0)</f>
        <v>0</v>
      </c>
      <c r="AV376" s="64">
        <f>IF($H376=Table5[[#Headers],[Industrial Non-bio waste Oven]],1,0)</f>
        <v>0</v>
      </c>
      <c r="AW376" s="64">
        <f>IF($H376=Table5[[#Headers],[Industrial Bio fuel Boiler]],1,0)</f>
        <v>0</v>
      </c>
      <c r="AX376" s="64">
        <f>IF($H376=Table5[[#Headers],[Industrial Bio fuel CHP]],1,0)</f>
        <v>0</v>
      </c>
      <c r="AY376" s="64">
        <f>IF($H376=Table5[[#Headers],[Industrial Bio fuel Furnace]],1,0)</f>
        <v>0</v>
      </c>
      <c r="AZ376" s="64">
        <f>IF($H376=Table5[[#Headers],[Industrial Bio fuel Cement/Lime Kiln]],1,0)</f>
        <v>0</v>
      </c>
      <c r="BA376" s="64">
        <f>IF($H376=Table5[[#Headers],[Industrial Bio fuel Dryer]],1,0)</f>
        <v>0</v>
      </c>
      <c r="BB376" s="64">
        <f>IF($H376=Table5[[#Headers],[Industrial Bio fuel Other Kiln]],1,0)</f>
        <v>0</v>
      </c>
      <c r="BC376" s="64">
        <f>IF($H376=Table5[[#Headers],[Industrial Bio fuel Oven]],1,0)</f>
        <v>0</v>
      </c>
      <c r="BD376" s="64">
        <f>IF($H376=Table5[[#Headers],[Industrial Solid Fuels Boiler]],1,0)</f>
        <v>0</v>
      </c>
      <c r="BE376" s="64">
        <f>IF($H376=Table5[[#Headers],[Industrial Solid Fuels CHP]],1,0)</f>
        <v>0</v>
      </c>
      <c r="BF376" s="64">
        <f>IF($H376=Table5[[#Headers],[Industrial Solid Fuels Furnace]],1,0)</f>
        <v>0</v>
      </c>
      <c r="BG376" s="64">
        <f>IF($H376=Table5[[#Headers],[Industrial Solid Fuels Cement/Lime Kiln]],1,0)</f>
        <v>0</v>
      </c>
      <c r="BH376" s="64">
        <f>IF($H376=Table5[[#Headers],[Industrial Solid Fuels Dryer]],1,0)</f>
        <v>0</v>
      </c>
      <c r="BI376" s="64">
        <f>IF($H376=Table5[[#Headers],[Industrial Solid Fuels Other Kiln]],1,0)</f>
        <v>0</v>
      </c>
      <c r="BJ376" s="64">
        <f>IF($H376=Table5[[#Headers],[Industrial Solid Fuels Oven]],1,0)</f>
        <v>0</v>
      </c>
      <c r="BK376" s="64">
        <f>IF($H376=Table5[[#Headers],[Industrial Oil Boiler]],1,0)</f>
        <v>0</v>
      </c>
      <c r="BL376" s="64">
        <f>IF($H376=Table5[[#Headers],[Industrial Oil CHP]],1,0)</f>
        <v>0</v>
      </c>
      <c r="BM376" s="64">
        <f>IF($H376=Table5[[#Headers],[Industrial Oil Furnace]],1,0)</f>
        <v>0</v>
      </c>
      <c r="BN376" s="64">
        <f>IF($H376=Table5[[#Headers],[Industrial Oil Cement/Lime Kiln]],1,0)</f>
        <v>0</v>
      </c>
      <c r="BO376" s="64">
        <f>IF($H376=Table5[[#Headers],[Industrial Oil Dryer]],1,0)</f>
        <v>0</v>
      </c>
      <c r="BP376" s="64">
        <f>IF($H376=Table5[[#Headers],[Industrial Oil Other Kiln]],1,0)</f>
        <v>0</v>
      </c>
      <c r="BQ376" s="64">
        <f>IF($H376=Table5[[#Headers],[Industrial Oil Oven]],1,0)</f>
        <v>0</v>
      </c>
      <c r="BR376" s="64">
        <f>IF($H376=Table5[[#Headers],[Industrial Gas Boiler]],1,0)</f>
        <v>0</v>
      </c>
      <c r="BS376" s="64">
        <f>IF($H376=Table5[[#Headers],[Industrial Gas CHP]],1,0)</f>
        <v>0</v>
      </c>
      <c r="BT376" s="64">
        <f>IF($H376=Table5[[#Headers],[Industrial Gas Furnace]],1,0)</f>
        <v>1</v>
      </c>
      <c r="BU376" s="64">
        <f>IF($H376=Table5[[#Headers],[Industrial Gas Cement/Lime Kiln]],1,0)</f>
        <v>0</v>
      </c>
      <c r="BV376" s="64">
        <f>IF($H376=Table5[[#Headers],[Industrial Gas Dryer]],1,0)</f>
        <v>0</v>
      </c>
      <c r="BW376" s="64">
        <f>IF($H376=Table5[[#Headers],[Industrial Gas Other Kiln]],1,0)</f>
        <v>0</v>
      </c>
      <c r="BX376" s="64">
        <f>IF($H376=Table5[[#Headers],[Industrial Gas Oven]],1,0)</f>
        <v>0</v>
      </c>
      <c r="BZ376" s="39"/>
    </row>
    <row r="377" spans="2:78" x14ac:dyDescent="0.25">
      <c r="B377">
        <v>653</v>
      </c>
      <c r="C377" t="s">
        <v>453</v>
      </c>
      <c r="D377" t="s">
        <v>584</v>
      </c>
      <c r="E377" t="s">
        <v>592</v>
      </c>
      <c r="H377" t="s">
        <v>504</v>
      </c>
      <c r="I377" t="s">
        <v>551</v>
      </c>
      <c r="J377" s="64">
        <v>0</v>
      </c>
      <c r="K377" s="64">
        <v>0</v>
      </c>
      <c r="L377" s="64">
        <v>0</v>
      </c>
      <c r="M377" s="64">
        <v>0</v>
      </c>
      <c r="N377" s="64">
        <v>0</v>
      </c>
      <c r="O377" s="64">
        <v>0</v>
      </c>
      <c r="P377" s="64">
        <v>0</v>
      </c>
      <c r="Q377" s="64">
        <v>0</v>
      </c>
      <c r="R377" s="64">
        <v>0</v>
      </c>
      <c r="S377" s="64">
        <v>0</v>
      </c>
      <c r="T377" s="64">
        <v>0</v>
      </c>
      <c r="U377" s="64">
        <v>0</v>
      </c>
      <c r="V377" s="64">
        <v>0</v>
      </c>
      <c r="W377" s="64">
        <v>0</v>
      </c>
      <c r="X377" s="64">
        <v>0</v>
      </c>
      <c r="Y377" s="64">
        <v>0</v>
      </c>
      <c r="Z377" s="64">
        <v>0</v>
      </c>
      <c r="AA377" s="64">
        <v>1</v>
      </c>
      <c r="AB377" s="64">
        <v>1</v>
      </c>
      <c r="AC377" s="64">
        <v>0</v>
      </c>
      <c r="AD377" s="64">
        <v>0</v>
      </c>
      <c r="AE377" s="64">
        <v>0</v>
      </c>
      <c r="AF377" s="64">
        <v>0</v>
      </c>
      <c r="AG377" s="64">
        <v>1</v>
      </c>
      <c r="AH377" s="64">
        <v>1</v>
      </c>
      <c r="AI377" s="64">
        <f>IF($H377=Table5[[#Headers],[Industrial Bio waste Boiler]],1,0)</f>
        <v>0</v>
      </c>
      <c r="AJ377" s="64">
        <f>IF($H377=Table5[[#Headers],[Industrial Bio waste CHP]],1,0)</f>
        <v>0</v>
      </c>
      <c r="AK377" s="64">
        <f>IF($H377=Table5[[#Headers],[Industrial Bio waste Furnace]],1,0)</f>
        <v>0</v>
      </c>
      <c r="AL377" s="64">
        <f>IF($H377=Table5[[#Headers],[Industrial Bio waste Cement/Lime Kiln]],1,0)</f>
        <v>0</v>
      </c>
      <c r="AM377" s="64">
        <f>IF($H377=Table5[[#Headers],[Industrial Bio waste Dryer]],1,0)</f>
        <v>0</v>
      </c>
      <c r="AN377" s="64">
        <f>IF($H377=Table5[[#Headers],[Industrial Bio waste Other Kiln]],1,0)</f>
        <v>0</v>
      </c>
      <c r="AO377" s="64">
        <f>IF($H377=Table5[[#Headers],[Industrial Bio waste Oven]],1,0)</f>
        <v>0</v>
      </c>
      <c r="AP377" s="64">
        <f>IF($H377=Table5[[#Headers],[Industrial Non-bio waste Boiler]],1,0)</f>
        <v>0</v>
      </c>
      <c r="AQ377" s="64">
        <f>IF($H377=Table5[[#Headers],[Industrial Non-bio waste CHP]],1,0)</f>
        <v>0</v>
      </c>
      <c r="AR377" s="64">
        <f>IF($H377=Table5[[#Headers],[Industrial Non-bio waste Furnace]],1,0)</f>
        <v>0</v>
      </c>
      <c r="AS377" s="64">
        <f>IF($H377=Table5[[#Headers],[Industrial Non-bio waste Cement/Lime Kiln]],1,0)</f>
        <v>0</v>
      </c>
      <c r="AT377" s="64">
        <f>IF($H377=Table5[[#Headers],[Industrial Non-bio waste Dryer]],1,0)</f>
        <v>0</v>
      </c>
      <c r="AU377" s="64">
        <f>IF($H377=Table5[[#Headers],[Industrial Non-bio waste Other Kiln]],1,0)</f>
        <v>0</v>
      </c>
      <c r="AV377" s="64">
        <f>IF($H377=Table5[[#Headers],[Industrial Non-bio waste Oven]],1,0)</f>
        <v>0</v>
      </c>
      <c r="AW377" s="64">
        <f>IF($H377=Table5[[#Headers],[Industrial Bio fuel Boiler]],1,0)</f>
        <v>0</v>
      </c>
      <c r="AX377" s="64">
        <f>IF($H377=Table5[[#Headers],[Industrial Bio fuel CHP]],1,0)</f>
        <v>0</v>
      </c>
      <c r="AY377" s="64">
        <f>IF($H377=Table5[[#Headers],[Industrial Bio fuel Furnace]],1,0)</f>
        <v>0</v>
      </c>
      <c r="AZ377" s="64">
        <f>IF($H377=Table5[[#Headers],[Industrial Bio fuel Cement/Lime Kiln]],1,0)</f>
        <v>0</v>
      </c>
      <c r="BA377" s="64">
        <f>IF($H377=Table5[[#Headers],[Industrial Bio fuel Dryer]],1,0)</f>
        <v>0</v>
      </c>
      <c r="BB377" s="64">
        <f>IF($H377=Table5[[#Headers],[Industrial Bio fuel Other Kiln]],1,0)</f>
        <v>0</v>
      </c>
      <c r="BC377" s="64">
        <f>IF($H377=Table5[[#Headers],[Industrial Bio fuel Oven]],1,0)</f>
        <v>0</v>
      </c>
      <c r="BD377" s="64">
        <f>IF($H377=Table5[[#Headers],[Industrial Solid Fuels Boiler]],1,0)</f>
        <v>0</v>
      </c>
      <c r="BE377" s="64">
        <f>IF($H377=Table5[[#Headers],[Industrial Solid Fuels CHP]],1,0)</f>
        <v>0</v>
      </c>
      <c r="BF377" s="64">
        <f>IF($H377=Table5[[#Headers],[Industrial Solid Fuels Furnace]],1,0)</f>
        <v>0</v>
      </c>
      <c r="BG377" s="64">
        <f>IF($H377=Table5[[#Headers],[Industrial Solid Fuels Cement/Lime Kiln]],1,0)</f>
        <v>0</v>
      </c>
      <c r="BH377" s="64">
        <f>IF($H377=Table5[[#Headers],[Industrial Solid Fuels Dryer]],1,0)</f>
        <v>0</v>
      </c>
      <c r="BI377" s="64">
        <f>IF($H377=Table5[[#Headers],[Industrial Solid Fuels Other Kiln]],1,0)</f>
        <v>0</v>
      </c>
      <c r="BJ377" s="64">
        <f>IF($H377=Table5[[#Headers],[Industrial Solid Fuels Oven]],1,0)</f>
        <v>0</v>
      </c>
      <c r="BK377" s="64">
        <f>IF($H377=Table5[[#Headers],[Industrial Oil Boiler]],1,0)</f>
        <v>0</v>
      </c>
      <c r="BL377" s="64">
        <f>IF($H377=Table5[[#Headers],[Industrial Oil CHP]],1,0)</f>
        <v>0</v>
      </c>
      <c r="BM377" s="64">
        <f>IF($H377=Table5[[#Headers],[Industrial Oil Furnace]],1,0)</f>
        <v>0</v>
      </c>
      <c r="BN377" s="64">
        <f>IF($H377=Table5[[#Headers],[Industrial Oil Cement/Lime Kiln]],1,0)</f>
        <v>0</v>
      </c>
      <c r="BO377" s="64">
        <f>IF($H377=Table5[[#Headers],[Industrial Oil Dryer]],1,0)</f>
        <v>0</v>
      </c>
      <c r="BP377" s="64">
        <f>IF($H377=Table5[[#Headers],[Industrial Oil Other Kiln]],1,0)</f>
        <v>0</v>
      </c>
      <c r="BQ377" s="64">
        <f>IF($H377=Table5[[#Headers],[Industrial Oil Oven]],1,0)</f>
        <v>0</v>
      </c>
      <c r="BR377" s="64">
        <f>IF($H377=Table5[[#Headers],[Industrial Gas Boiler]],1,0)</f>
        <v>0</v>
      </c>
      <c r="BS377" s="64">
        <f>IF($H377=Table5[[#Headers],[Industrial Gas CHP]],1,0)</f>
        <v>0</v>
      </c>
      <c r="BT377" s="64">
        <f>IF($H377=Table5[[#Headers],[Industrial Gas Furnace]],1,0)</f>
        <v>0</v>
      </c>
      <c r="BU377" s="64">
        <f>IF($H377=Table5[[#Headers],[Industrial Gas Cement/Lime Kiln]],1,0)</f>
        <v>0</v>
      </c>
      <c r="BV377" s="64">
        <f>IF($H377=Table5[[#Headers],[Industrial Gas Dryer]],1,0)</f>
        <v>1</v>
      </c>
      <c r="BW377" s="64">
        <f>IF($H377=Table5[[#Headers],[Industrial Gas Other Kiln]],1,0)</f>
        <v>0</v>
      </c>
      <c r="BX377" s="64">
        <f>IF($H377=Table5[[#Headers],[Industrial Gas Oven]],1,0)</f>
        <v>0</v>
      </c>
      <c r="BZ377" s="39"/>
    </row>
    <row r="378" spans="2:78" x14ac:dyDescent="0.25">
      <c r="B378">
        <v>654</v>
      </c>
      <c r="C378" t="s">
        <v>453</v>
      </c>
      <c r="D378" t="s">
        <v>585</v>
      </c>
      <c r="E378" t="s">
        <v>592</v>
      </c>
      <c r="H378" t="s">
        <v>498</v>
      </c>
      <c r="I378" t="s">
        <v>551</v>
      </c>
      <c r="J378" s="64">
        <v>0</v>
      </c>
      <c r="K378" s="64">
        <v>0</v>
      </c>
      <c r="L378" s="64">
        <v>0</v>
      </c>
      <c r="M378" s="64">
        <v>0</v>
      </c>
      <c r="N378" s="64">
        <v>0</v>
      </c>
      <c r="O378" s="64">
        <v>1</v>
      </c>
      <c r="P378" s="64">
        <v>1</v>
      </c>
      <c r="Q378" s="64">
        <v>1</v>
      </c>
      <c r="R378" s="64">
        <v>0</v>
      </c>
      <c r="S378" s="64">
        <v>0.125</v>
      </c>
      <c r="T378" s="64">
        <v>0</v>
      </c>
      <c r="U378" s="64">
        <v>0</v>
      </c>
      <c r="V378" s="64">
        <v>0</v>
      </c>
      <c r="W378" s="64">
        <v>0</v>
      </c>
      <c r="X378" s="64">
        <v>0</v>
      </c>
      <c r="Y378" s="64">
        <v>0</v>
      </c>
      <c r="Z378" s="64">
        <v>0</v>
      </c>
      <c r="AA378" s="64">
        <v>0</v>
      </c>
      <c r="AB378" s="64">
        <v>0</v>
      </c>
      <c r="AC378" s="64">
        <v>1</v>
      </c>
      <c r="AD378" s="64">
        <v>0</v>
      </c>
      <c r="AE378" s="64">
        <v>0</v>
      </c>
      <c r="AF378" s="64">
        <v>0</v>
      </c>
      <c r="AG378" s="64">
        <v>0</v>
      </c>
      <c r="AH378" s="64">
        <v>1</v>
      </c>
      <c r="AI378" s="64">
        <f>IF($H378=Table5[[#Headers],[Industrial Bio waste Boiler]],1,0)</f>
        <v>0</v>
      </c>
      <c r="AJ378" s="64">
        <f>IF($H378=Table5[[#Headers],[Industrial Bio waste CHP]],1,0)</f>
        <v>0</v>
      </c>
      <c r="AK378" s="64">
        <f>IF($H378=Table5[[#Headers],[Industrial Bio waste Furnace]],1,0)</f>
        <v>0</v>
      </c>
      <c r="AL378" s="64">
        <f>IF($H378=Table5[[#Headers],[Industrial Bio waste Cement/Lime Kiln]],1,0)</f>
        <v>0</v>
      </c>
      <c r="AM378" s="64">
        <f>IF($H378=Table5[[#Headers],[Industrial Bio waste Dryer]],1,0)</f>
        <v>0</v>
      </c>
      <c r="AN378" s="64">
        <f>IF($H378=Table5[[#Headers],[Industrial Bio waste Other Kiln]],1,0)</f>
        <v>0</v>
      </c>
      <c r="AO378" s="64">
        <f>IF($H378=Table5[[#Headers],[Industrial Bio waste Oven]],1,0)</f>
        <v>0</v>
      </c>
      <c r="AP378" s="64">
        <f>IF($H378=Table5[[#Headers],[Industrial Non-bio waste Boiler]],1,0)</f>
        <v>0</v>
      </c>
      <c r="AQ378" s="64">
        <f>IF($H378=Table5[[#Headers],[Industrial Non-bio waste CHP]],1,0)</f>
        <v>0</v>
      </c>
      <c r="AR378" s="64">
        <f>IF($H378=Table5[[#Headers],[Industrial Non-bio waste Furnace]],1,0)</f>
        <v>0</v>
      </c>
      <c r="AS378" s="64">
        <f>IF($H378=Table5[[#Headers],[Industrial Non-bio waste Cement/Lime Kiln]],1,0)</f>
        <v>0</v>
      </c>
      <c r="AT378" s="64">
        <f>IF($H378=Table5[[#Headers],[Industrial Non-bio waste Dryer]],1,0)</f>
        <v>0</v>
      </c>
      <c r="AU378" s="64">
        <f>IF($H378=Table5[[#Headers],[Industrial Non-bio waste Other Kiln]],1,0)</f>
        <v>0</v>
      </c>
      <c r="AV378" s="64">
        <f>IF($H378=Table5[[#Headers],[Industrial Non-bio waste Oven]],1,0)</f>
        <v>0</v>
      </c>
      <c r="AW378" s="64">
        <f>IF($H378=Table5[[#Headers],[Industrial Bio fuel Boiler]],1,0)</f>
        <v>0</v>
      </c>
      <c r="AX378" s="64">
        <f>IF($H378=Table5[[#Headers],[Industrial Bio fuel CHP]],1,0)</f>
        <v>0</v>
      </c>
      <c r="AY378" s="64">
        <f>IF($H378=Table5[[#Headers],[Industrial Bio fuel Furnace]],1,0)</f>
        <v>0</v>
      </c>
      <c r="AZ378" s="64">
        <f>IF($H378=Table5[[#Headers],[Industrial Bio fuel Cement/Lime Kiln]],1,0)</f>
        <v>0</v>
      </c>
      <c r="BA378" s="64">
        <f>IF($H378=Table5[[#Headers],[Industrial Bio fuel Dryer]],1,0)</f>
        <v>0</v>
      </c>
      <c r="BB378" s="64">
        <f>IF($H378=Table5[[#Headers],[Industrial Bio fuel Other Kiln]],1,0)</f>
        <v>0</v>
      </c>
      <c r="BC378" s="64">
        <f>IF($H378=Table5[[#Headers],[Industrial Bio fuel Oven]],1,0)</f>
        <v>0</v>
      </c>
      <c r="BD378" s="64">
        <f>IF($H378=Table5[[#Headers],[Industrial Solid Fuels Boiler]],1,0)</f>
        <v>0</v>
      </c>
      <c r="BE378" s="64">
        <f>IF($H378=Table5[[#Headers],[Industrial Solid Fuels CHP]],1,0)</f>
        <v>0</v>
      </c>
      <c r="BF378" s="64">
        <f>IF($H378=Table5[[#Headers],[Industrial Solid Fuels Furnace]],1,0)</f>
        <v>0</v>
      </c>
      <c r="BG378" s="64">
        <f>IF($H378=Table5[[#Headers],[Industrial Solid Fuels Cement/Lime Kiln]],1,0)</f>
        <v>0</v>
      </c>
      <c r="BH378" s="64">
        <f>IF($H378=Table5[[#Headers],[Industrial Solid Fuels Dryer]],1,0)</f>
        <v>0</v>
      </c>
      <c r="BI378" s="64">
        <f>IF($H378=Table5[[#Headers],[Industrial Solid Fuels Other Kiln]],1,0)</f>
        <v>0</v>
      </c>
      <c r="BJ378" s="64">
        <f>IF($H378=Table5[[#Headers],[Industrial Solid Fuels Oven]],1,0)</f>
        <v>0</v>
      </c>
      <c r="BK378" s="64">
        <f>IF($H378=Table5[[#Headers],[Industrial Oil Boiler]],1,0)</f>
        <v>0</v>
      </c>
      <c r="BL378" s="64">
        <f>IF($H378=Table5[[#Headers],[Industrial Oil CHP]],1,0)</f>
        <v>0</v>
      </c>
      <c r="BM378" s="64">
        <f>IF($H378=Table5[[#Headers],[Industrial Oil Furnace]],1,0)</f>
        <v>0</v>
      </c>
      <c r="BN378" s="64">
        <f>IF($H378=Table5[[#Headers],[Industrial Oil Cement/Lime Kiln]],1,0)</f>
        <v>0</v>
      </c>
      <c r="BO378" s="64">
        <f>IF($H378=Table5[[#Headers],[Industrial Oil Dryer]],1,0)</f>
        <v>0</v>
      </c>
      <c r="BP378" s="64">
        <f>IF($H378=Table5[[#Headers],[Industrial Oil Other Kiln]],1,0)</f>
        <v>0</v>
      </c>
      <c r="BQ378" s="64">
        <f>IF($H378=Table5[[#Headers],[Industrial Oil Oven]],1,0)</f>
        <v>0</v>
      </c>
      <c r="BR378" s="64">
        <f>IF($H378=Table5[[#Headers],[Industrial Gas Boiler]],1,0)</f>
        <v>1</v>
      </c>
      <c r="BS378" s="64">
        <f>IF($H378=Table5[[#Headers],[Industrial Gas CHP]],1,0)</f>
        <v>0</v>
      </c>
      <c r="BT378" s="64">
        <f>IF($H378=Table5[[#Headers],[Industrial Gas Furnace]],1,0)</f>
        <v>0</v>
      </c>
      <c r="BU378" s="64">
        <f>IF($H378=Table5[[#Headers],[Industrial Gas Cement/Lime Kiln]],1,0)</f>
        <v>0</v>
      </c>
      <c r="BV378" s="64">
        <f>IF($H378=Table5[[#Headers],[Industrial Gas Dryer]],1,0)</f>
        <v>0</v>
      </c>
      <c r="BW378" s="64">
        <f>IF($H378=Table5[[#Headers],[Industrial Gas Other Kiln]],1,0)</f>
        <v>0</v>
      </c>
      <c r="BX378" s="64">
        <f>IF($H378=Table5[[#Headers],[Industrial Gas Oven]],1,0)</f>
        <v>0</v>
      </c>
      <c r="BZ378" s="39"/>
    </row>
    <row r="379" spans="2:78" x14ac:dyDescent="0.25">
      <c r="B379">
        <v>655</v>
      </c>
      <c r="C379" t="s">
        <v>453</v>
      </c>
      <c r="D379" t="s">
        <v>585</v>
      </c>
      <c r="E379" t="s">
        <v>592</v>
      </c>
      <c r="H379" t="s">
        <v>502</v>
      </c>
      <c r="I379" t="s">
        <v>551</v>
      </c>
      <c r="J379" s="64">
        <v>0</v>
      </c>
      <c r="K379" s="64">
        <v>0</v>
      </c>
      <c r="L379" s="64">
        <v>0</v>
      </c>
      <c r="M379" s="64">
        <v>0</v>
      </c>
      <c r="N379" s="64">
        <v>0</v>
      </c>
      <c r="O379" s="64">
        <v>0</v>
      </c>
      <c r="P379" s="64">
        <v>0</v>
      </c>
      <c r="Q379" s="64">
        <v>0</v>
      </c>
      <c r="R379" s="64">
        <v>0</v>
      </c>
      <c r="S379" s="64">
        <v>0</v>
      </c>
      <c r="T379" s="64">
        <v>1</v>
      </c>
      <c r="U379" s="64">
        <v>1</v>
      </c>
      <c r="V379" s="64">
        <v>1</v>
      </c>
      <c r="W379" s="64">
        <v>0</v>
      </c>
      <c r="X379" s="64">
        <v>0</v>
      </c>
      <c r="Y379" s="64">
        <v>0</v>
      </c>
      <c r="Z379" s="64">
        <v>0</v>
      </c>
      <c r="AA379" s="64">
        <v>0</v>
      </c>
      <c r="AB379" s="64">
        <v>0</v>
      </c>
      <c r="AC379" s="64">
        <v>0</v>
      </c>
      <c r="AD379" s="64">
        <v>1</v>
      </c>
      <c r="AE379" s="64">
        <v>0</v>
      </c>
      <c r="AF379" s="64">
        <v>0</v>
      </c>
      <c r="AG379" s="64">
        <v>0</v>
      </c>
      <c r="AH379" s="64">
        <v>1</v>
      </c>
      <c r="AI379" s="64">
        <f>IF($H379=Table5[[#Headers],[Industrial Bio waste Boiler]],1,0)</f>
        <v>0</v>
      </c>
      <c r="AJ379" s="64">
        <f>IF($H379=Table5[[#Headers],[Industrial Bio waste CHP]],1,0)</f>
        <v>0</v>
      </c>
      <c r="AK379" s="64">
        <f>IF($H379=Table5[[#Headers],[Industrial Bio waste Furnace]],1,0)</f>
        <v>0</v>
      </c>
      <c r="AL379" s="64">
        <f>IF($H379=Table5[[#Headers],[Industrial Bio waste Cement/Lime Kiln]],1,0)</f>
        <v>0</v>
      </c>
      <c r="AM379" s="64">
        <f>IF($H379=Table5[[#Headers],[Industrial Bio waste Dryer]],1,0)</f>
        <v>0</v>
      </c>
      <c r="AN379" s="64">
        <f>IF($H379=Table5[[#Headers],[Industrial Bio waste Other Kiln]],1,0)</f>
        <v>0</v>
      </c>
      <c r="AO379" s="64">
        <f>IF($H379=Table5[[#Headers],[Industrial Bio waste Oven]],1,0)</f>
        <v>0</v>
      </c>
      <c r="AP379" s="64">
        <f>IF($H379=Table5[[#Headers],[Industrial Non-bio waste Boiler]],1,0)</f>
        <v>0</v>
      </c>
      <c r="AQ379" s="64">
        <f>IF($H379=Table5[[#Headers],[Industrial Non-bio waste CHP]],1,0)</f>
        <v>0</v>
      </c>
      <c r="AR379" s="64">
        <f>IF($H379=Table5[[#Headers],[Industrial Non-bio waste Furnace]],1,0)</f>
        <v>0</v>
      </c>
      <c r="AS379" s="64">
        <f>IF($H379=Table5[[#Headers],[Industrial Non-bio waste Cement/Lime Kiln]],1,0)</f>
        <v>0</v>
      </c>
      <c r="AT379" s="64">
        <f>IF($H379=Table5[[#Headers],[Industrial Non-bio waste Dryer]],1,0)</f>
        <v>0</v>
      </c>
      <c r="AU379" s="64">
        <f>IF($H379=Table5[[#Headers],[Industrial Non-bio waste Other Kiln]],1,0)</f>
        <v>0</v>
      </c>
      <c r="AV379" s="64">
        <f>IF($H379=Table5[[#Headers],[Industrial Non-bio waste Oven]],1,0)</f>
        <v>0</v>
      </c>
      <c r="AW379" s="64">
        <f>IF($H379=Table5[[#Headers],[Industrial Bio fuel Boiler]],1,0)</f>
        <v>0</v>
      </c>
      <c r="AX379" s="64">
        <f>IF($H379=Table5[[#Headers],[Industrial Bio fuel CHP]],1,0)</f>
        <v>0</v>
      </c>
      <c r="AY379" s="64">
        <f>IF($H379=Table5[[#Headers],[Industrial Bio fuel Furnace]],1,0)</f>
        <v>0</v>
      </c>
      <c r="AZ379" s="64">
        <f>IF($H379=Table5[[#Headers],[Industrial Bio fuel Cement/Lime Kiln]],1,0)</f>
        <v>0</v>
      </c>
      <c r="BA379" s="64">
        <f>IF($H379=Table5[[#Headers],[Industrial Bio fuel Dryer]],1,0)</f>
        <v>0</v>
      </c>
      <c r="BB379" s="64">
        <f>IF($H379=Table5[[#Headers],[Industrial Bio fuel Other Kiln]],1,0)</f>
        <v>0</v>
      </c>
      <c r="BC379" s="64">
        <f>IF($H379=Table5[[#Headers],[Industrial Bio fuel Oven]],1,0)</f>
        <v>0</v>
      </c>
      <c r="BD379" s="64">
        <f>IF($H379=Table5[[#Headers],[Industrial Solid Fuels Boiler]],1,0)</f>
        <v>0</v>
      </c>
      <c r="BE379" s="64">
        <f>IF($H379=Table5[[#Headers],[Industrial Solid Fuels CHP]],1,0)</f>
        <v>0</v>
      </c>
      <c r="BF379" s="64">
        <f>IF($H379=Table5[[#Headers],[Industrial Solid Fuels Furnace]],1,0)</f>
        <v>0</v>
      </c>
      <c r="BG379" s="64">
        <f>IF($H379=Table5[[#Headers],[Industrial Solid Fuels Cement/Lime Kiln]],1,0)</f>
        <v>0</v>
      </c>
      <c r="BH379" s="64">
        <f>IF($H379=Table5[[#Headers],[Industrial Solid Fuels Dryer]],1,0)</f>
        <v>0</v>
      </c>
      <c r="BI379" s="64">
        <f>IF($H379=Table5[[#Headers],[Industrial Solid Fuels Other Kiln]],1,0)</f>
        <v>0</v>
      </c>
      <c r="BJ379" s="64">
        <f>IF($H379=Table5[[#Headers],[Industrial Solid Fuels Oven]],1,0)</f>
        <v>0</v>
      </c>
      <c r="BK379" s="64">
        <f>IF($H379=Table5[[#Headers],[Industrial Oil Boiler]],1,0)</f>
        <v>0</v>
      </c>
      <c r="BL379" s="64">
        <f>IF($H379=Table5[[#Headers],[Industrial Oil CHP]],1,0)</f>
        <v>0</v>
      </c>
      <c r="BM379" s="64">
        <f>IF($H379=Table5[[#Headers],[Industrial Oil Furnace]],1,0)</f>
        <v>0</v>
      </c>
      <c r="BN379" s="64">
        <f>IF($H379=Table5[[#Headers],[Industrial Oil Cement/Lime Kiln]],1,0)</f>
        <v>0</v>
      </c>
      <c r="BO379" s="64">
        <f>IF($H379=Table5[[#Headers],[Industrial Oil Dryer]],1,0)</f>
        <v>0</v>
      </c>
      <c r="BP379" s="64">
        <f>IF($H379=Table5[[#Headers],[Industrial Oil Other Kiln]],1,0)</f>
        <v>0</v>
      </c>
      <c r="BQ379" s="64">
        <f>IF($H379=Table5[[#Headers],[Industrial Oil Oven]],1,0)</f>
        <v>0</v>
      </c>
      <c r="BR379" s="64">
        <f>IF($H379=Table5[[#Headers],[Industrial Gas Boiler]],1,0)</f>
        <v>0</v>
      </c>
      <c r="BS379" s="64">
        <f>IF($H379=Table5[[#Headers],[Industrial Gas CHP]],1,0)</f>
        <v>1</v>
      </c>
      <c r="BT379" s="64">
        <f>IF($H379=Table5[[#Headers],[Industrial Gas Furnace]],1,0)</f>
        <v>0</v>
      </c>
      <c r="BU379" s="64">
        <f>IF($H379=Table5[[#Headers],[Industrial Gas Cement/Lime Kiln]],1,0)</f>
        <v>0</v>
      </c>
      <c r="BV379" s="64">
        <f>IF($H379=Table5[[#Headers],[Industrial Gas Dryer]],1,0)</f>
        <v>0</v>
      </c>
      <c r="BW379" s="64">
        <f>IF($H379=Table5[[#Headers],[Industrial Gas Other Kiln]],1,0)</f>
        <v>0</v>
      </c>
      <c r="BX379" s="64">
        <f>IF($H379=Table5[[#Headers],[Industrial Gas Oven]],1,0)</f>
        <v>0</v>
      </c>
      <c r="BZ379" s="39"/>
    </row>
    <row r="380" spans="2:78" x14ac:dyDescent="0.25">
      <c r="B380">
        <v>656</v>
      </c>
      <c r="C380" t="s">
        <v>453</v>
      </c>
      <c r="D380" t="s">
        <v>585</v>
      </c>
      <c r="E380" t="s">
        <v>592</v>
      </c>
      <c r="H380" t="s">
        <v>506</v>
      </c>
      <c r="I380" t="s">
        <v>551</v>
      </c>
      <c r="J380" s="64">
        <v>0</v>
      </c>
      <c r="K380" s="64">
        <v>0</v>
      </c>
      <c r="L380" s="64">
        <v>0</v>
      </c>
      <c r="M380" s="64">
        <v>0</v>
      </c>
      <c r="N380" s="64">
        <v>0</v>
      </c>
      <c r="O380" s="64">
        <v>0</v>
      </c>
      <c r="P380" s="64">
        <v>0</v>
      </c>
      <c r="Q380" s="64">
        <v>0</v>
      </c>
      <c r="R380" s="64">
        <v>0</v>
      </c>
      <c r="S380" s="64">
        <v>0</v>
      </c>
      <c r="T380" s="64">
        <v>0</v>
      </c>
      <c r="U380" s="64">
        <v>0</v>
      </c>
      <c r="V380" s="64">
        <v>0</v>
      </c>
      <c r="W380" s="64">
        <v>0</v>
      </c>
      <c r="X380" s="64">
        <v>0</v>
      </c>
      <c r="Y380" s="64">
        <v>1</v>
      </c>
      <c r="Z380" s="64">
        <v>0</v>
      </c>
      <c r="AA380" s="64">
        <v>0</v>
      </c>
      <c r="AB380" s="64">
        <v>0</v>
      </c>
      <c r="AC380" s="64">
        <v>0</v>
      </c>
      <c r="AD380" s="64">
        <v>0</v>
      </c>
      <c r="AE380" s="64">
        <v>0</v>
      </c>
      <c r="AF380" s="64">
        <v>1</v>
      </c>
      <c r="AG380" s="64">
        <v>0</v>
      </c>
      <c r="AH380" s="64">
        <v>1</v>
      </c>
      <c r="AI380" s="64">
        <f>IF($H380=Table5[[#Headers],[Industrial Bio waste Boiler]],1,0)</f>
        <v>0</v>
      </c>
      <c r="AJ380" s="64">
        <f>IF($H380=Table5[[#Headers],[Industrial Bio waste CHP]],1,0)</f>
        <v>0</v>
      </c>
      <c r="AK380" s="64">
        <f>IF($H380=Table5[[#Headers],[Industrial Bio waste Furnace]],1,0)</f>
        <v>0</v>
      </c>
      <c r="AL380" s="64">
        <f>IF($H380=Table5[[#Headers],[Industrial Bio waste Cement/Lime Kiln]],1,0)</f>
        <v>0</v>
      </c>
      <c r="AM380" s="64">
        <f>IF($H380=Table5[[#Headers],[Industrial Bio waste Dryer]],1,0)</f>
        <v>0</v>
      </c>
      <c r="AN380" s="64">
        <f>IF($H380=Table5[[#Headers],[Industrial Bio waste Other Kiln]],1,0)</f>
        <v>0</v>
      </c>
      <c r="AO380" s="64">
        <f>IF($H380=Table5[[#Headers],[Industrial Bio waste Oven]],1,0)</f>
        <v>0</v>
      </c>
      <c r="AP380" s="64">
        <f>IF($H380=Table5[[#Headers],[Industrial Non-bio waste Boiler]],1,0)</f>
        <v>0</v>
      </c>
      <c r="AQ380" s="64">
        <f>IF($H380=Table5[[#Headers],[Industrial Non-bio waste CHP]],1,0)</f>
        <v>0</v>
      </c>
      <c r="AR380" s="64">
        <f>IF($H380=Table5[[#Headers],[Industrial Non-bio waste Furnace]],1,0)</f>
        <v>0</v>
      </c>
      <c r="AS380" s="64">
        <f>IF($H380=Table5[[#Headers],[Industrial Non-bio waste Cement/Lime Kiln]],1,0)</f>
        <v>0</v>
      </c>
      <c r="AT380" s="64">
        <f>IF($H380=Table5[[#Headers],[Industrial Non-bio waste Dryer]],1,0)</f>
        <v>0</v>
      </c>
      <c r="AU380" s="64">
        <f>IF($H380=Table5[[#Headers],[Industrial Non-bio waste Other Kiln]],1,0)</f>
        <v>0</v>
      </c>
      <c r="AV380" s="64">
        <f>IF($H380=Table5[[#Headers],[Industrial Non-bio waste Oven]],1,0)</f>
        <v>0</v>
      </c>
      <c r="AW380" s="64">
        <f>IF($H380=Table5[[#Headers],[Industrial Bio fuel Boiler]],1,0)</f>
        <v>0</v>
      </c>
      <c r="AX380" s="64">
        <f>IF($H380=Table5[[#Headers],[Industrial Bio fuel CHP]],1,0)</f>
        <v>0</v>
      </c>
      <c r="AY380" s="64">
        <f>IF($H380=Table5[[#Headers],[Industrial Bio fuel Furnace]],1,0)</f>
        <v>0</v>
      </c>
      <c r="AZ380" s="64">
        <f>IF($H380=Table5[[#Headers],[Industrial Bio fuel Cement/Lime Kiln]],1,0)</f>
        <v>0</v>
      </c>
      <c r="BA380" s="64">
        <f>IF($H380=Table5[[#Headers],[Industrial Bio fuel Dryer]],1,0)</f>
        <v>0</v>
      </c>
      <c r="BB380" s="64">
        <f>IF($H380=Table5[[#Headers],[Industrial Bio fuel Other Kiln]],1,0)</f>
        <v>0</v>
      </c>
      <c r="BC380" s="64">
        <f>IF($H380=Table5[[#Headers],[Industrial Bio fuel Oven]],1,0)</f>
        <v>0</v>
      </c>
      <c r="BD380" s="64">
        <f>IF($H380=Table5[[#Headers],[Industrial Solid Fuels Boiler]],1,0)</f>
        <v>0</v>
      </c>
      <c r="BE380" s="64">
        <f>IF($H380=Table5[[#Headers],[Industrial Solid Fuels CHP]],1,0)</f>
        <v>0</v>
      </c>
      <c r="BF380" s="64">
        <f>IF($H380=Table5[[#Headers],[Industrial Solid Fuels Furnace]],1,0)</f>
        <v>0</v>
      </c>
      <c r="BG380" s="64">
        <f>IF($H380=Table5[[#Headers],[Industrial Solid Fuels Cement/Lime Kiln]],1,0)</f>
        <v>0</v>
      </c>
      <c r="BH380" s="64">
        <f>IF($H380=Table5[[#Headers],[Industrial Solid Fuels Dryer]],1,0)</f>
        <v>0</v>
      </c>
      <c r="BI380" s="64">
        <f>IF($H380=Table5[[#Headers],[Industrial Solid Fuels Other Kiln]],1,0)</f>
        <v>0</v>
      </c>
      <c r="BJ380" s="64">
        <f>IF($H380=Table5[[#Headers],[Industrial Solid Fuels Oven]],1,0)</f>
        <v>0</v>
      </c>
      <c r="BK380" s="64">
        <f>IF($H380=Table5[[#Headers],[Industrial Oil Boiler]],1,0)</f>
        <v>0</v>
      </c>
      <c r="BL380" s="64">
        <f>IF($H380=Table5[[#Headers],[Industrial Oil CHP]],1,0)</f>
        <v>0</v>
      </c>
      <c r="BM380" s="64">
        <f>IF($H380=Table5[[#Headers],[Industrial Oil Furnace]],1,0)</f>
        <v>0</v>
      </c>
      <c r="BN380" s="64">
        <f>IF($H380=Table5[[#Headers],[Industrial Oil Cement/Lime Kiln]],1,0)</f>
        <v>0</v>
      </c>
      <c r="BO380" s="64">
        <f>IF($H380=Table5[[#Headers],[Industrial Oil Dryer]],1,0)</f>
        <v>0</v>
      </c>
      <c r="BP380" s="64">
        <f>IF($H380=Table5[[#Headers],[Industrial Oil Other Kiln]],1,0)</f>
        <v>0</v>
      </c>
      <c r="BQ380" s="64">
        <f>IF($H380=Table5[[#Headers],[Industrial Oil Oven]],1,0)</f>
        <v>0</v>
      </c>
      <c r="BR380" s="64">
        <f>IF($H380=Table5[[#Headers],[Industrial Gas Boiler]],1,0)</f>
        <v>0</v>
      </c>
      <c r="BS380" s="64">
        <f>IF($H380=Table5[[#Headers],[Industrial Gas CHP]],1,0)</f>
        <v>0</v>
      </c>
      <c r="BT380" s="64">
        <f>IF($H380=Table5[[#Headers],[Industrial Gas Furnace]],1,0)</f>
        <v>1</v>
      </c>
      <c r="BU380" s="64">
        <f>IF($H380=Table5[[#Headers],[Industrial Gas Cement/Lime Kiln]],1,0)</f>
        <v>0</v>
      </c>
      <c r="BV380" s="64">
        <f>IF($H380=Table5[[#Headers],[Industrial Gas Dryer]],1,0)</f>
        <v>0</v>
      </c>
      <c r="BW380" s="64">
        <f>IF($H380=Table5[[#Headers],[Industrial Gas Other Kiln]],1,0)</f>
        <v>0</v>
      </c>
      <c r="BX380" s="64">
        <f>IF($H380=Table5[[#Headers],[Industrial Gas Oven]],1,0)</f>
        <v>0</v>
      </c>
      <c r="BZ380" s="39"/>
    </row>
    <row r="381" spans="2:78" x14ac:dyDescent="0.25">
      <c r="B381">
        <v>657</v>
      </c>
      <c r="C381" t="s">
        <v>453</v>
      </c>
      <c r="D381" t="s">
        <v>586</v>
      </c>
      <c r="E381" t="s">
        <v>592</v>
      </c>
      <c r="H381" t="s">
        <v>498</v>
      </c>
      <c r="I381" t="s">
        <v>551</v>
      </c>
      <c r="J381" s="64">
        <v>3.2667422552376819</v>
      </c>
      <c r="K381" s="64">
        <v>0</v>
      </c>
      <c r="L381" s="64">
        <v>0</v>
      </c>
      <c r="M381" s="64">
        <v>0</v>
      </c>
      <c r="N381" s="64">
        <v>0</v>
      </c>
      <c r="O381" s="64">
        <v>1</v>
      </c>
      <c r="P381" s="64">
        <v>1</v>
      </c>
      <c r="Q381" s="64">
        <v>1</v>
      </c>
      <c r="R381" s="64">
        <v>0</v>
      </c>
      <c r="S381" s="64">
        <v>0.125</v>
      </c>
      <c r="T381" s="64">
        <v>0</v>
      </c>
      <c r="U381" s="64">
        <v>0</v>
      </c>
      <c r="V381" s="64">
        <v>0</v>
      </c>
      <c r="W381" s="64">
        <v>0</v>
      </c>
      <c r="X381" s="64">
        <v>0</v>
      </c>
      <c r="Y381" s="64">
        <v>0</v>
      </c>
      <c r="Z381" s="64">
        <v>0</v>
      </c>
      <c r="AA381" s="64">
        <v>0</v>
      </c>
      <c r="AB381" s="64">
        <v>0</v>
      </c>
      <c r="AC381" s="64">
        <v>1</v>
      </c>
      <c r="AD381" s="64">
        <v>0</v>
      </c>
      <c r="AE381" s="64">
        <v>0</v>
      </c>
      <c r="AF381" s="64">
        <v>0</v>
      </c>
      <c r="AG381" s="64">
        <v>0</v>
      </c>
      <c r="AH381" s="64">
        <v>1</v>
      </c>
      <c r="AI381" s="64">
        <f>IF($H381=Table5[[#Headers],[Industrial Bio waste Boiler]],1,0)</f>
        <v>0</v>
      </c>
      <c r="AJ381" s="64">
        <f>IF($H381=Table5[[#Headers],[Industrial Bio waste CHP]],1,0)</f>
        <v>0</v>
      </c>
      <c r="AK381" s="64">
        <f>IF($H381=Table5[[#Headers],[Industrial Bio waste Furnace]],1,0)</f>
        <v>0</v>
      </c>
      <c r="AL381" s="64">
        <f>IF($H381=Table5[[#Headers],[Industrial Bio waste Cement/Lime Kiln]],1,0)</f>
        <v>0</v>
      </c>
      <c r="AM381" s="64">
        <f>IF($H381=Table5[[#Headers],[Industrial Bio waste Dryer]],1,0)</f>
        <v>0</v>
      </c>
      <c r="AN381" s="64">
        <f>IF($H381=Table5[[#Headers],[Industrial Bio waste Other Kiln]],1,0)</f>
        <v>0</v>
      </c>
      <c r="AO381" s="64">
        <f>IF($H381=Table5[[#Headers],[Industrial Bio waste Oven]],1,0)</f>
        <v>0</v>
      </c>
      <c r="AP381" s="64">
        <f>IF($H381=Table5[[#Headers],[Industrial Non-bio waste Boiler]],1,0)</f>
        <v>0</v>
      </c>
      <c r="AQ381" s="64">
        <f>IF($H381=Table5[[#Headers],[Industrial Non-bio waste CHP]],1,0)</f>
        <v>0</v>
      </c>
      <c r="AR381" s="64">
        <f>IF($H381=Table5[[#Headers],[Industrial Non-bio waste Furnace]],1,0)</f>
        <v>0</v>
      </c>
      <c r="AS381" s="64">
        <f>IF($H381=Table5[[#Headers],[Industrial Non-bio waste Cement/Lime Kiln]],1,0)</f>
        <v>0</v>
      </c>
      <c r="AT381" s="64">
        <f>IF($H381=Table5[[#Headers],[Industrial Non-bio waste Dryer]],1,0)</f>
        <v>0</v>
      </c>
      <c r="AU381" s="64">
        <f>IF($H381=Table5[[#Headers],[Industrial Non-bio waste Other Kiln]],1,0)</f>
        <v>0</v>
      </c>
      <c r="AV381" s="64">
        <f>IF($H381=Table5[[#Headers],[Industrial Non-bio waste Oven]],1,0)</f>
        <v>0</v>
      </c>
      <c r="AW381" s="64">
        <f>IF($H381=Table5[[#Headers],[Industrial Bio fuel Boiler]],1,0)</f>
        <v>0</v>
      </c>
      <c r="AX381" s="64">
        <f>IF($H381=Table5[[#Headers],[Industrial Bio fuel CHP]],1,0)</f>
        <v>0</v>
      </c>
      <c r="AY381" s="64">
        <f>IF($H381=Table5[[#Headers],[Industrial Bio fuel Furnace]],1,0)</f>
        <v>0</v>
      </c>
      <c r="AZ381" s="64">
        <f>IF($H381=Table5[[#Headers],[Industrial Bio fuel Cement/Lime Kiln]],1,0)</f>
        <v>0</v>
      </c>
      <c r="BA381" s="64">
        <f>IF($H381=Table5[[#Headers],[Industrial Bio fuel Dryer]],1,0)</f>
        <v>0</v>
      </c>
      <c r="BB381" s="64">
        <f>IF($H381=Table5[[#Headers],[Industrial Bio fuel Other Kiln]],1,0)</f>
        <v>0</v>
      </c>
      <c r="BC381" s="64">
        <f>IF($H381=Table5[[#Headers],[Industrial Bio fuel Oven]],1,0)</f>
        <v>0</v>
      </c>
      <c r="BD381" s="64">
        <f>IF($H381=Table5[[#Headers],[Industrial Solid Fuels Boiler]],1,0)</f>
        <v>0</v>
      </c>
      <c r="BE381" s="64">
        <f>IF($H381=Table5[[#Headers],[Industrial Solid Fuels CHP]],1,0)</f>
        <v>0</v>
      </c>
      <c r="BF381" s="64">
        <f>IF($H381=Table5[[#Headers],[Industrial Solid Fuels Furnace]],1,0)</f>
        <v>0</v>
      </c>
      <c r="BG381" s="64">
        <f>IF($H381=Table5[[#Headers],[Industrial Solid Fuels Cement/Lime Kiln]],1,0)</f>
        <v>0</v>
      </c>
      <c r="BH381" s="64">
        <f>IF($H381=Table5[[#Headers],[Industrial Solid Fuels Dryer]],1,0)</f>
        <v>0</v>
      </c>
      <c r="BI381" s="64">
        <f>IF($H381=Table5[[#Headers],[Industrial Solid Fuels Other Kiln]],1,0)</f>
        <v>0</v>
      </c>
      <c r="BJ381" s="64">
        <f>IF($H381=Table5[[#Headers],[Industrial Solid Fuels Oven]],1,0)</f>
        <v>0</v>
      </c>
      <c r="BK381" s="64">
        <f>IF($H381=Table5[[#Headers],[Industrial Oil Boiler]],1,0)</f>
        <v>0</v>
      </c>
      <c r="BL381" s="64">
        <f>IF($H381=Table5[[#Headers],[Industrial Oil CHP]],1,0)</f>
        <v>0</v>
      </c>
      <c r="BM381" s="64">
        <f>IF($H381=Table5[[#Headers],[Industrial Oil Furnace]],1,0)</f>
        <v>0</v>
      </c>
      <c r="BN381" s="64">
        <f>IF($H381=Table5[[#Headers],[Industrial Oil Cement/Lime Kiln]],1,0)</f>
        <v>0</v>
      </c>
      <c r="BO381" s="64">
        <f>IF($H381=Table5[[#Headers],[Industrial Oil Dryer]],1,0)</f>
        <v>0</v>
      </c>
      <c r="BP381" s="64">
        <f>IF($H381=Table5[[#Headers],[Industrial Oil Other Kiln]],1,0)</f>
        <v>0</v>
      </c>
      <c r="BQ381" s="64">
        <f>IF($H381=Table5[[#Headers],[Industrial Oil Oven]],1,0)</f>
        <v>0</v>
      </c>
      <c r="BR381" s="64">
        <f>IF($H381=Table5[[#Headers],[Industrial Gas Boiler]],1,0)</f>
        <v>1</v>
      </c>
      <c r="BS381" s="64">
        <f>IF($H381=Table5[[#Headers],[Industrial Gas CHP]],1,0)</f>
        <v>0</v>
      </c>
      <c r="BT381" s="64">
        <f>IF($H381=Table5[[#Headers],[Industrial Gas Furnace]],1,0)</f>
        <v>0</v>
      </c>
      <c r="BU381" s="64">
        <f>IF($H381=Table5[[#Headers],[Industrial Gas Cement/Lime Kiln]],1,0)</f>
        <v>0</v>
      </c>
      <c r="BV381" s="64">
        <f>IF($H381=Table5[[#Headers],[Industrial Gas Dryer]],1,0)</f>
        <v>0</v>
      </c>
      <c r="BW381" s="64">
        <f>IF($H381=Table5[[#Headers],[Industrial Gas Other Kiln]],1,0)</f>
        <v>0</v>
      </c>
      <c r="BX381" s="64">
        <f>IF($H381=Table5[[#Headers],[Industrial Gas Oven]],1,0)</f>
        <v>0</v>
      </c>
      <c r="BZ381" s="39"/>
    </row>
    <row r="382" spans="2:78" x14ac:dyDescent="0.25">
      <c r="B382">
        <v>658</v>
      </c>
      <c r="C382" t="s">
        <v>453</v>
      </c>
      <c r="D382" t="s">
        <v>586</v>
      </c>
      <c r="E382" t="s">
        <v>592</v>
      </c>
      <c r="H382" t="s">
        <v>504</v>
      </c>
      <c r="I382" t="s">
        <v>551</v>
      </c>
      <c r="J382" s="64">
        <v>3.2667422552376824</v>
      </c>
      <c r="K382" s="64">
        <v>0</v>
      </c>
      <c r="L382" s="64">
        <v>0</v>
      </c>
      <c r="M382" s="64">
        <v>0</v>
      </c>
      <c r="N382" s="64">
        <v>0</v>
      </c>
      <c r="O382" s="64">
        <v>0</v>
      </c>
      <c r="P382" s="64">
        <v>0</v>
      </c>
      <c r="Q382" s="64">
        <v>0</v>
      </c>
      <c r="R382" s="64">
        <v>0</v>
      </c>
      <c r="S382" s="64">
        <v>0</v>
      </c>
      <c r="T382" s="64">
        <v>0</v>
      </c>
      <c r="U382" s="64">
        <v>0</v>
      </c>
      <c r="V382" s="64">
        <v>0</v>
      </c>
      <c r="W382" s="64">
        <v>0</v>
      </c>
      <c r="X382" s="64">
        <v>0</v>
      </c>
      <c r="Y382" s="64">
        <v>0</v>
      </c>
      <c r="Z382" s="64">
        <v>0</v>
      </c>
      <c r="AA382" s="64">
        <v>1</v>
      </c>
      <c r="AB382" s="64">
        <v>1</v>
      </c>
      <c r="AC382" s="64">
        <v>0</v>
      </c>
      <c r="AD382" s="64">
        <v>0</v>
      </c>
      <c r="AE382" s="64">
        <v>0</v>
      </c>
      <c r="AF382" s="64">
        <v>0</v>
      </c>
      <c r="AG382" s="64">
        <v>1</v>
      </c>
      <c r="AH382" s="64">
        <v>1</v>
      </c>
      <c r="AI382" s="64">
        <f>IF($H382=Table5[[#Headers],[Industrial Bio waste Boiler]],1,0)</f>
        <v>0</v>
      </c>
      <c r="AJ382" s="64">
        <f>IF($H382=Table5[[#Headers],[Industrial Bio waste CHP]],1,0)</f>
        <v>0</v>
      </c>
      <c r="AK382" s="64">
        <f>IF($H382=Table5[[#Headers],[Industrial Bio waste Furnace]],1,0)</f>
        <v>0</v>
      </c>
      <c r="AL382" s="64">
        <f>IF($H382=Table5[[#Headers],[Industrial Bio waste Cement/Lime Kiln]],1,0)</f>
        <v>0</v>
      </c>
      <c r="AM382" s="64">
        <f>IF($H382=Table5[[#Headers],[Industrial Bio waste Dryer]],1,0)</f>
        <v>0</v>
      </c>
      <c r="AN382" s="64">
        <f>IF($H382=Table5[[#Headers],[Industrial Bio waste Other Kiln]],1,0)</f>
        <v>0</v>
      </c>
      <c r="AO382" s="64">
        <f>IF($H382=Table5[[#Headers],[Industrial Bio waste Oven]],1,0)</f>
        <v>0</v>
      </c>
      <c r="AP382" s="64">
        <f>IF($H382=Table5[[#Headers],[Industrial Non-bio waste Boiler]],1,0)</f>
        <v>0</v>
      </c>
      <c r="AQ382" s="64">
        <f>IF($H382=Table5[[#Headers],[Industrial Non-bio waste CHP]],1,0)</f>
        <v>0</v>
      </c>
      <c r="AR382" s="64">
        <f>IF($H382=Table5[[#Headers],[Industrial Non-bio waste Furnace]],1,0)</f>
        <v>0</v>
      </c>
      <c r="AS382" s="64">
        <f>IF($H382=Table5[[#Headers],[Industrial Non-bio waste Cement/Lime Kiln]],1,0)</f>
        <v>0</v>
      </c>
      <c r="AT382" s="64">
        <f>IF($H382=Table5[[#Headers],[Industrial Non-bio waste Dryer]],1,0)</f>
        <v>0</v>
      </c>
      <c r="AU382" s="64">
        <f>IF($H382=Table5[[#Headers],[Industrial Non-bio waste Other Kiln]],1,0)</f>
        <v>0</v>
      </c>
      <c r="AV382" s="64">
        <f>IF($H382=Table5[[#Headers],[Industrial Non-bio waste Oven]],1,0)</f>
        <v>0</v>
      </c>
      <c r="AW382" s="64">
        <f>IF($H382=Table5[[#Headers],[Industrial Bio fuel Boiler]],1,0)</f>
        <v>0</v>
      </c>
      <c r="AX382" s="64">
        <f>IF($H382=Table5[[#Headers],[Industrial Bio fuel CHP]],1,0)</f>
        <v>0</v>
      </c>
      <c r="AY382" s="64">
        <f>IF($H382=Table5[[#Headers],[Industrial Bio fuel Furnace]],1,0)</f>
        <v>0</v>
      </c>
      <c r="AZ382" s="64">
        <f>IF($H382=Table5[[#Headers],[Industrial Bio fuel Cement/Lime Kiln]],1,0)</f>
        <v>0</v>
      </c>
      <c r="BA382" s="64">
        <f>IF($H382=Table5[[#Headers],[Industrial Bio fuel Dryer]],1,0)</f>
        <v>0</v>
      </c>
      <c r="BB382" s="64">
        <f>IF($H382=Table5[[#Headers],[Industrial Bio fuel Other Kiln]],1,0)</f>
        <v>0</v>
      </c>
      <c r="BC382" s="64">
        <f>IF($H382=Table5[[#Headers],[Industrial Bio fuel Oven]],1,0)</f>
        <v>0</v>
      </c>
      <c r="BD382" s="64">
        <f>IF($H382=Table5[[#Headers],[Industrial Solid Fuels Boiler]],1,0)</f>
        <v>0</v>
      </c>
      <c r="BE382" s="64">
        <f>IF($H382=Table5[[#Headers],[Industrial Solid Fuels CHP]],1,0)</f>
        <v>0</v>
      </c>
      <c r="BF382" s="64">
        <f>IF($H382=Table5[[#Headers],[Industrial Solid Fuels Furnace]],1,0)</f>
        <v>0</v>
      </c>
      <c r="BG382" s="64">
        <f>IF($H382=Table5[[#Headers],[Industrial Solid Fuels Cement/Lime Kiln]],1,0)</f>
        <v>0</v>
      </c>
      <c r="BH382" s="64">
        <f>IF($H382=Table5[[#Headers],[Industrial Solid Fuels Dryer]],1,0)</f>
        <v>0</v>
      </c>
      <c r="BI382" s="64">
        <f>IF($H382=Table5[[#Headers],[Industrial Solid Fuels Other Kiln]],1,0)</f>
        <v>0</v>
      </c>
      <c r="BJ382" s="64">
        <f>IF($H382=Table5[[#Headers],[Industrial Solid Fuels Oven]],1,0)</f>
        <v>0</v>
      </c>
      <c r="BK382" s="64">
        <f>IF($H382=Table5[[#Headers],[Industrial Oil Boiler]],1,0)</f>
        <v>0</v>
      </c>
      <c r="BL382" s="64">
        <f>IF($H382=Table5[[#Headers],[Industrial Oil CHP]],1,0)</f>
        <v>0</v>
      </c>
      <c r="BM382" s="64">
        <f>IF($H382=Table5[[#Headers],[Industrial Oil Furnace]],1,0)</f>
        <v>0</v>
      </c>
      <c r="BN382" s="64">
        <f>IF($H382=Table5[[#Headers],[Industrial Oil Cement/Lime Kiln]],1,0)</f>
        <v>0</v>
      </c>
      <c r="BO382" s="64">
        <f>IF($H382=Table5[[#Headers],[Industrial Oil Dryer]],1,0)</f>
        <v>0</v>
      </c>
      <c r="BP382" s="64">
        <f>IF($H382=Table5[[#Headers],[Industrial Oil Other Kiln]],1,0)</f>
        <v>0</v>
      </c>
      <c r="BQ382" s="64">
        <f>IF($H382=Table5[[#Headers],[Industrial Oil Oven]],1,0)</f>
        <v>0</v>
      </c>
      <c r="BR382" s="64">
        <f>IF($H382=Table5[[#Headers],[Industrial Gas Boiler]],1,0)</f>
        <v>0</v>
      </c>
      <c r="BS382" s="64">
        <f>IF($H382=Table5[[#Headers],[Industrial Gas CHP]],1,0)</f>
        <v>0</v>
      </c>
      <c r="BT382" s="64">
        <f>IF($H382=Table5[[#Headers],[Industrial Gas Furnace]],1,0)</f>
        <v>0</v>
      </c>
      <c r="BU382" s="64">
        <f>IF($H382=Table5[[#Headers],[Industrial Gas Cement/Lime Kiln]],1,0)</f>
        <v>0</v>
      </c>
      <c r="BV382" s="64">
        <f>IF($H382=Table5[[#Headers],[Industrial Gas Dryer]],1,0)</f>
        <v>1</v>
      </c>
      <c r="BW382" s="64">
        <f>IF($H382=Table5[[#Headers],[Industrial Gas Other Kiln]],1,0)</f>
        <v>0</v>
      </c>
      <c r="BX382" s="64">
        <f>IF($H382=Table5[[#Headers],[Industrial Gas Oven]],1,0)</f>
        <v>0</v>
      </c>
      <c r="BZ382" s="39"/>
    </row>
    <row r="383" spans="2:78" x14ac:dyDescent="0.25">
      <c r="B383">
        <v>659</v>
      </c>
      <c r="C383" t="s">
        <v>453</v>
      </c>
      <c r="D383" t="s">
        <v>587</v>
      </c>
      <c r="E383" t="s">
        <v>592</v>
      </c>
      <c r="H383" t="s">
        <v>510</v>
      </c>
      <c r="I383" t="s">
        <v>551</v>
      </c>
      <c r="J383" s="64">
        <v>0</v>
      </c>
      <c r="K383" s="64">
        <v>0</v>
      </c>
      <c r="L383" s="64">
        <v>0</v>
      </c>
      <c r="M383" s="64">
        <v>1</v>
      </c>
      <c r="N383" s="64">
        <v>1</v>
      </c>
      <c r="O383" s="64">
        <v>0</v>
      </c>
      <c r="P383" s="64">
        <v>0</v>
      </c>
      <c r="Q383" s="64">
        <v>0</v>
      </c>
      <c r="R383" s="64">
        <v>0</v>
      </c>
      <c r="S383" s="64">
        <v>0</v>
      </c>
      <c r="T383" s="64">
        <v>0</v>
      </c>
      <c r="U383" s="64">
        <v>0</v>
      </c>
      <c r="V383" s="64">
        <v>0</v>
      </c>
      <c r="W383" s="64">
        <v>0</v>
      </c>
      <c r="X383" s="64">
        <v>0</v>
      </c>
      <c r="Y383" s="64">
        <v>0</v>
      </c>
      <c r="Z383" s="64">
        <v>0</v>
      </c>
      <c r="AA383" s="64">
        <v>0</v>
      </c>
      <c r="AB383" s="64">
        <v>0</v>
      </c>
      <c r="AC383" s="64">
        <v>0</v>
      </c>
      <c r="AD383" s="64">
        <v>0</v>
      </c>
      <c r="AE383" s="64">
        <v>0</v>
      </c>
      <c r="AF383" s="64">
        <v>0</v>
      </c>
      <c r="AG383" s="64">
        <v>0</v>
      </c>
      <c r="AH383" s="64">
        <v>1</v>
      </c>
      <c r="AI383" s="64">
        <f>IF($H383=Table5[[#Headers],[Industrial Bio waste Boiler]],1,0)</f>
        <v>0</v>
      </c>
      <c r="AJ383" s="64">
        <f>IF($H383=Table5[[#Headers],[Industrial Bio waste CHP]],1,0)</f>
        <v>0</v>
      </c>
      <c r="AK383" s="64">
        <f>IF($H383=Table5[[#Headers],[Industrial Bio waste Furnace]],1,0)</f>
        <v>0</v>
      </c>
      <c r="AL383" s="64">
        <f>IF($H383=Table5[[#Headers],[Industrial Bio waste Cement/Lime Kiln]],1,0)</f>
        <v>0</v>
      </c>
      <c r="AM383" s="64">
        <f>IF($H383=Table5[[#Headers],[Industrial Bio waste Dryer]],1,0)</f>
        <v>0</v>
      </c>
      <c r="AN383" s="64">
        <f>IF($H383=Table5[[#Headers],[Industrial Bio waste Other Kiln]],1,0)</f>
        <v>0</v>
      </c>
      <c r="AO383" s="64">
        <f>IF($H383=Table5[[#Headers],[Industrial Bio waste Oven]],1,0)</f>
        <v>0</v>
      </c>
      <c r="AP383" s="64">
        <f>IF($H383=Table5[[#Headers],[Industrial Non-bio waste Boiler]],1,0)</f>
        <v>0</v>
      </c>
      <c r="AQ383" s="64">
        <f>IF($H383=Table5[[#Headers],[Industrial Non-bio waste CHP]],1,0)</f>
        <v>0</v>
      </c>
      <c r="AR383" s="64">
        <f>IF($H383=Table5[[#Headers],[Industrial Non-bio waste Furnace]],1,0)</f>
        <v>0</v>
      </c>
      <c r="AS383" s="64">
        <f>IF($H383=Table5[[#Headers],[Industrial Non-bio waste Cement/Lime Kiln]],1,0)</f>
        <v>0</v>
      </c>
      <c r="AT383" s="64">
        <f>IF($H383=Table5[[#Headers],[Industrial Non-bio waste Dryer]],1,0)</f>
        <v>0</v>
      </c>
      <c r="AU383" s="64">
        <f>IF($H383=Table5[[#Headers],[Industrial Non-bio waste Other Kiln]],1,0)</f>
        <v>0</v>
      </c>
      <c r="AV383" s="64">
        <f>IF($H383=Table5[[#Headers],[Industrial Non-bio waste Oven]],1,0)</f>
        <v>0</v>
      </c>
      <c r="AW383" s="64">
        <f>IF($H383=Table5[[#Headers],[Industrial Bio fuel Boiler]],1,0)</f>
        <v>0</v>
      </c>
      <c r="AX383" s="64">
        <f>IF($H383=Table5[[#Headers],[Industrial Bio fuel CHP]],1,0)</f>
        <v>0</v>
      </c>
      <c r="AY383" s="64">
        <f>IF($H383=Table5[[#Headers],[Industrial Bio fuel Furnace]],1,0)</f>
        <v>0</v>
      </c>
      <c r="AZ383" s="64">
        <f>IF($H383=Table5[[#Headers],[Industrial Bio fuel Cement/Lime Kiln]],1,0)</f>
        <v>0</v>
      </c>
      <c r="BA383" s="64">
        <f>IF($H383=Table5[[#Headers],[Industrial Bio fuel Dryer]],1,0)</f>
        <v>0</v>
      </c>
      <c r="BB383" s="64">
        <f>IF($H383=Table5[[#Headers],[Industrial Bio fuel Other Kiln]],1,0)</f>
        <v>0</v>
      </c>
      <c r="BC383" s="64">
        <f>IF($H383=Table5[[#Headers],[Industrial Bio fuel Oven]],1,0)</f>
        <v>0</v>
      </c>
      <c r="BD383" s="64">
        <f>IF($H383=Table5[[#Headers],[Industrial Solid Fuels Boiler]],1,0)</f>
        <v>0</v>
      </c>
      <c r="BE383" s="64">
        <f>IF($H383=Table5[[#Headers],[Industrial Solid Fuels CHP]],1,0)</f>
        <v>0</v>
      </c>
      <c r="BF383" s="64">
        <f>IF($H383=Table5[[#Headers],[Industrial Solid Fuels Furnace]],1,0)</f>
        <v>0</v>
      </c>
      <c r="BG383" s="64">
        <f>IF($H383=Table5[[#Headers],[Industrial Solid Fuels Cement/Lime Kiln]],1,0)</f>
        <v>0</v>
      </c>
      <c r="BH383" s="64">
        <f>IF($H383=Table5[[#Headers],[Industrial Solid Fuels Dryer]],1,0)</f>
        <v>0</v>
      </c>
      <c r="BI383" s="64">
        <f>IF($H383=Table5[[#Headers],[Industrial Solid Fuels Other Kiln]],1,0)</f>
        <v>0</v>
      </c>
      <c r="BJ383" s="64">
        <f>IF($H383=Table5[[#Headers],[Industrial Solid Fuels Oven]],1,0)</f>
        <v>0</v>
      </c>
      <c r="BK383" s="64">
        <f>IF($H383=Table5[[#Headers],[Industrial Oil Boiler]],1,0)</f>
        <v>0</v>
      </c>
      <c r="BL383" s="64">
        <f>IF($H383=Table5[[#Headers],[Industrial Oil CHP]],1,0)</f>
        <v>0</v>
      </c>
      <c r="BM383" s="64">
        <f>IF($H383=Table5[[#Headers],[Industrial Oil Furnace]],1,0)</f>
        <v>0</v>
      </c>
      <c r="BN383" s="64">
        <f>IF($H383=Table5[[#Headers],[Industrial Oil Cement/Lime Kiln]],1,0)</f>
        <v>0</v>
      </c>
      <c r="BO383" s="64">
        <f>IF($H383=Table5[[#Headers],[Industrial Oil Dryer]],1,0)</f>
        <v>0</v>
      </c>
      <c r="BP383" s="64">
        <f>IF($H383=Table5[[#Headers],[Industrial Oil Other Kiln]],1,0)</f>
        <v>0</v>
      </c>
      <c r="BQ383" s="64">
        <f>IF($H383=Table5[[#Headers],[Industrial Oil Oven]],1,0)</f>
        <v>0</v>
      </c>
      <c r="BR383" s="64">
        <f>IF($H383=Table5[[#Headers],[Industrial Gas Boiler]],1,0)</f>
        <v>0</v>
      </c>
      <c r="BS383" s="64">
        <f>IF($H383=Table5[[#Headers],[Industrial Gas CHP]],1,0)</f>
        <v>0</v>
      </c>
      <c r="BT383" s="64">
        <f>IF($H383=Table5[[#Headers],[Industrial Gas Furnace]],1,0)</f>
        <v>0</v>
      </c>
      <c r="BU383" s="64">
        <f>IF($H383=Table5[[#Headers],[Industrial Gas Cement/Lime Kiln]],1,0)</f>
        <v>0</v>
      </c>
      <c r="BV383" s="64">
        <f>IF($H383=Table5[[#Headers],[Industrial Gas Dryer]],1,0)</f>
        <v>0</v>
      </c>
      <c r="BW383" s="64">
        <f>IF($H383=Table5[[#Headers],[Industrial Gas Other Kiln]],1,0)</f>
        <v>1</v>
      </c>
      <c r="BX383" s="64">
        <f>IF($H383=Table5[[#Headers],[Industrial Gas Oven]],1,0)</f>
        <v>0</v>
      </c>
      <c r="BZ383" s="39"/>
    </row>
    <row r="384" spans="2:78" x14ac:dyDescent="0.25">
      <c r="B384">
        <v>660</v>
      </c>
      <c r="C384" t="s">
        <v>453</v>
      </c>
      <c r="D384" t="s">
        <v>587</v>
      </c>
      <c r="E384" t="s">
        <v>592</v>
      </c>
      <c r="H384" t="s">
        <v>498</v>
      </c>
      <c r="I384" t="s">
        <v>551</v>
      </c>
      <c r="J384" s="64">
        <v>0</v>
      </c>
      <c r="K384" s="64">
        <v>0</v>
      </c>
      <c r="L384" s="64">
        <v>0</v>
      </c>
      <c r="M384" s="64">
        <v>0</v>
      </c>
      <c r="N384" s="64">
        <v>0</v>
      </c>
      <c r="O384" s="64">
        <v>1</v>
      </c>
      <c r="P384" s="64">
        <v>1</v>
      </c>
      <c r="Q384" s="64">
        <v>1</v>
      </c>
      <c r="R384" s="64">
        <v>0</v>
      </c>
      <c r="S384" s="64">
        <v>0.125</v>
      </c>
      <c r="T384" s="64">
        <v>0</v>
      </c>
      <c r="U384" s="64">
        <v>0</v>
      </c>
      <c r="V384" s="64">
        <v>0</v>
      </c>
      <c r="W384" s="64">
        <v>0</v>
      </c>
      <c r="X384" s="64">
        <v>0</v>
      </c>
      <c r="Y384" s="64">
        <v>0</v>
      </c>
      <c r="Z384" s="64">
        <v>0</v>
      </c>
      <c r="AA384" s="64">
        <v>0</v>
      </c>
      <c r="AB384" s="64">
        <v>0</v>
      </c>
      <c r="AC384" s="64">
        <v>1</v>
      </c>
      <c r="AD384" s="64">
        <v>0</v>
      </c>
      <c r="AE384" s="64">
        <v>0</v>
      </c>
      <c r="AF384" s="64">
        <v>0</v>
      </c>
      <c r="AG384" s="64">
        <v>0</v>
      </c>
      <c r="AH384" s="64">
        <v>1</v>
      </c>
      <c r="AI384" s="64">
        <f>IF($H384=Table5[[#Headers],[Industrial Bio waste Boiler]],1,0)</f>
        <v>0</v>
      </c>
      <c r="AJ384" s="64">
        <f>IF($H384=Table5[[#Headers],[Industrial Bio waste CHP]],1,0)</f>
        <v>0</v>
      </c>
      <c r="AK384" s="64">
        <f>IF($H384=Table5[[#Headers],[Industrial Bio waste Furnace]],1,0)</f>
        <v>0</v>
      </c>
      <c r="AL384" s="64">
        <f>IF($H384=Table5[[#Headers],[Industrial Bio waste Cement/Lime Kiln]],1,0)</f>
        <v>0</v>
      </c>
      <c r="AM384" s="64">
        <f>IF($H384=Table5[[#Headers],[Industrial Bio waste Dryer]],1,0)</f>
        <v>0</v>
      </c>
      <c r="AN384" s="64">
        <f>IF($H384=Table5[[#Headers],[Industrial Bio waste Other Kiln]],1,0)</f>
        <v>0</v>
      </c>
      <c r="AO384" s="64">
        <f>IF($H384=Table5[[#Headers],[Industrial Bio waste Oven]],1,0)</f>
        <v>0</v>
      </c>
      <c r="AP384" s="64">
        <f>IF($H384=Table5[[#Headers],[Industrial Non-bio waste Boiler]],1,0)</f>
        <v>0</v>
      </c>
      <c r="AQ384" s="64">
        <f>IF($H384=Table5[[#Headers],[Industrial Non-bio waste CHP]],1,0)</f>
        <v>0</v>
      </c>
      <c r="AR384" s="64">
        <f>IF($H384=Table5[[#Headers],[Industrial Non-bio waste Furnace]],1,0)</f>
        <v>0</v>
      </c>
      <c r="AS384" s="64">
        <f>IF($H384=Table5[[#Headers],[Industrial Non-bio waste Cement/Lime Kiln]],1,0)</f>
        <v>0</v>
      </c>
      <c r="AT384" s="64">
        <f>IF($H384=Table5[[#Headers],[Industrial Non-bio waste Dryer]],1,0)</f>
        <v>0</v>
      </c>
      <c r="AU384" s="64">
        <f>IF($H384=Table5[[#Headers],[Industrial Non-bio waste Other Kiln]],1,0)</f>
        <v>0</v>
      </c>
      <c r="AV384" s="64">
        <f>IF($H384=Table5[[#Headers],[Industrial Non-bio waste Oven]],1,0)</f>
        <v>0</v>
      </c>
      <c r="AW384" s="64">
        <f>IF($H384=Table5[[#Headers],[Industrial Bio fuel Boiler]],1,0)</f>
        <v>0</v>
      </c>
      <c r="AX384" s="64">
        <f>IF($H384=Table5[[#Headers],[Industrial Bio fuel CHP]],1,0)</f>
        <v>0</v>
      </c>
      <c r="AY384" s="64">
        <f>IF($H384=Table5[[#Headers],[Industrial Bio fuel Furnace]],1,0)</f>
        <v>0</v>
      </c>
      <c r="AZ384" s="64">
        <f>IF($H384=Table5[[#Headers],[Industrial Bio fuel Cement/Lime Kiln]],1,0)</f>
        <v>0</v>
      </c>
      <c r="BA384" s="64">
        <f>IF($H384=Table5[[#Headers],[Industrial Bio fuel Dryer]],1,0)</f>
        <v>0</v>
      </c>
      <c r="BB384" s="64">
        <f>IF($H384=Table5[[#Headers],[Industrial Bio fuel Other Kiln]],1,0)</f>
        <v>0</v>
      </c>
      <c r="BC384" s="64">
        <f>IF($H384=Table5[[#Headers],[Industrial Bio fuel Oven]],1,0)</f>
        <v>0</v>
      </c>
      <c r="BD384" s="64">
        <f>IF($H384=Table5[[#Headers],[Industrial Solid Fuels Boiler]],1,0)</f>
        <v>0</v>
      </c>
      <c r="BE384" s="64">
        <f>IF($H384=Table5[[#Headers],[Industrial Solid Fuels CHP]],1,0)</f>
        <v>0</v>
      </c>
      <c r="BF384" s="64">
        <f>IF($H384=Table5[[#Headers],[Industrial Solid Fuels Furnace]],1,0)</f>
        <v>0</v>
      </c>
      <c r="BG384" s="64">
        <f>IF($H384=Table5[[#Headers],[Industrial Solid Fuels Cement/Lime Kiln]],1,0)</f>
        <v>0</v>
      </c>
      <c r="BH384" s="64">
        <f>IF($H384=Table5[[#Headers],[Industrial Solid Fuels Dryer]],1,0)</f>
        <v>0</v>
      </c>
      <c r="BI384" s="64">
        <f>IF($H384=Table5[[#Headers],[Industrial Solid Fuels Other Kiln]],1,0)</f>
        <v>0</v>
      </c>
      <c r="BJ384" s="64">
        <f>IF($H384=Table5[[#Headers],[Industrial Solid Fuels Oven]],1,0)</f>
        <v>0</v>
      </c>
      <c r="BK384" s="64">
        <f>IF($H384=Table5[[#Headers],[Industrial Oil Boiler]],1,0)</f>
        <v>0</v>
      </c>
      <c r="BL384" s="64">
        <f>IF($H384=Table5[[#Headers],[Industrial Oil CHP]],1,0)</f>
        <v>0</v>
      </c>
      <c r="BM384" s="64">
        <f>IF($H384=Table5[[#Headers],[Industrial Oil Furnace]],1,0)</f>
        <v>0</v>
      </c>
      <c r="BN384" s="64">
        <f>IF($H384=Table5[[#Headers],[Industrial Oil Cement/Lime Kiln]],1,0)</f>
        <v>0</v>
      </c>
      <c r="BO384" s="64">
        <f>IF($H384=Table5[[#Headers],[Industrial Oil Dryer]],1,0)</f>
        <v>0</v>
      </c>
      <c r="BP384" s="64">
        <f>IF($H384=Table5[[#Headers],[Industrial Oil Other Kiln]],1,0)</f>
        <v>0</v>
      </c>
      <c r="BQ384" s="64">
        <f>IF($H384=Table5[[#Headers],[Industrial Oil Oven]],1,0)</f>
        <v>0</v>
      </c>
      <c r="BR384" s="64">
        <f>IF($H384=Table5[[#Headers],[Industrial Gas Boiler]],1,0)</f>
        <v>1</v>
      </c>
      <c r="BS384" s="64">
        <f>IF($H384=Table5[[#Headers],[Industrial Gas CHP]],1,0)</f>
        <v>0</v>
      </c>
      <c r="BT384" s="64">
        <f>IF($H384=Table5[[#Headers],[Industrial Gas Furnace]],1,0)</f>
        <v>0</v>
      </c>
      <c r="BU384" s="64">
        <f>IF($H384=Table5[[#Headers],[Industrial Gas Cement/Lime Kiln]],1,0)</f>
        <v>0</v>
      </c>
      <c r="BV384" s="64">
        <f>IF($H384=Table5[[#Headers],[Industrial Gas Dryer]],1,0)</f>
        <v>0</v>
      </c>
      <c r="BW384" s="64">
        <f>IF($H384=Table5[[#Headers],[Industrial Gas Other Kiln]],1,0)</f>
        <v>0</v>
      </c>
      <c r="BX384" s="64">
        <f>IF($H384=Table5[[#Headers],[Industrial Gas Oven]],1,0)</f>
        <v>0</v>
      </c>
      <c r="BZ384" s="39"/>
    </row>
    <row r="385" spans="2:78" x14ac:dyDescent="0.25">
      <c r="B385">
        <v>661</v>
      </c>
      <c r="C385" t="s">
        <v>453</v>
      </c>
      <c r="D385" t="s">
        <v>587</v>
      </c>
      <c r="E385" t="s">
        <v>592</v>
      </c>
      <c r="H385" t="s">
        <v>504</v>
      </c>
      <c r="I385" t="s">
        <v>551</v>
      </c>
      <c r="J385" s="64">
        <v>0</v>
      </c>
      <c r="K385" s="64">
        <v>0</v>
      </c>
      <c r="L385" s="64">
        <v>0</v>
      </c>
      <c r="M385" s="64">
        <v>0</v>
      </c>
      <c r="N385" s="64">
        <v>0</v>
      </c>
      <c r="O385" s="64">
        <v>0</v>
      </c>
      <c r="P385" s="64">
        <v>0</v>
      </c>
      <c r="Q385" s="64">
        <v>0</v>
      </c>
      <c r="R385" s="64">
        <v>0</v>
      </c>
      <c r="S385" s="64">
        <v>0</v>
      </c>
      <c r="T385" s="64">
        <v>0</v>
      </c>
      <c r="U385" s="64">
        <v>0</v>
      </c>
      <c r="V385" s="64">
        <v>0</v>
      </c>
      <c r="W385" s="64">
        <v>0</v>
      </c>
      <c r="X385" s="64">
        <v>0</v>
      </c>
      <c r="Y385" s="64">
        <v>0</v>
      </c>
      <c r="Z385" s="64">
        <v>0</v>
      </c>
      <c r="AA385" s="64">
        <v>1</v>
      </c>
      <c r="AB385" s="64">
        <v>1</v>
      </c>
      <c r="AC385" s="64">
        <v>0</v>
      </c>
      <c r="AD385" s="64">
        <v>0</v>
      </c>
      <c r="AE385" s="64">
        <v>0</v>
      </c>
      <c r="AF385" s="64">
        <v>0</v>
      </c>
      <c r="AG385" s="64">
        <v>1</v>
      </c>
      <c r="AH385" s="64">
        <v>1</v>
      </c>
      <c r="AI385" s="64">
        <f>IF($H385=Table5[[#Headers],[Industrial Bio waste Boiler]],1,0)</f>
        <v>0</v>
      </c>
      <c r="AJ385" s="64">
        <f>IF($H385=Table5[[#Headers],[Industrial Bio waste CHP]],1,0)</f>
        <v>0</v>
      </c>
      <c r="AK385" s="64">
        <f>IF($H385=Table5[[#Headers],[Industrial Bio waste Furnace]],1,0)</f>
        <v>0</v>
      </c>
      <c r="AL385" s="64">
        <f>IF($H385=Table5[[#Headers],[Industrial Bio waste Cement/Lime Kiln]],1,0)</f>
        <v>0</v>
      </c>
      <c r="AM385" s="64">
        <f>IF($H385=Table5[[#Headers],[Industrial Bio waste Dryer]],1,0)</f>
        <v>0</v>
      </c>
      <c r="AN385" s="64">
        <f>IF($H385=Table5[[#Headers],[Industrial Bio waste Other Kiln]],1,0)</f>
        <v>0</v>
      </c>
      <c r="AO385" s="64">
        <f>IF($H385=Table5[[#Headers],[Industrial Bio waste Oven]],1,0)</f>
        <v>0</v>
      </c>
      <c r="AP385" s="64">
        <f>IF($H385=Table5[[#Headers],[Industrial Non-bio waste Boiler]],1,0)</f>
        <v>0</v>
      </c>
      <c r="AQ385" s="64">
        <f>IF($H385=Table5[[#Headers],[Industrial Non-bio waste CHP]],1,0)</f>
        <v>0</v>
      </c>
      <c r="AR385" s="64">
        <f>IF($H385=Table5[[#Headers],[Industrial Non-bio waste Furnace]],1,0)</f>
        <v>0</v>
      </c>
      <c r="AS385" s="64">
        <f>IF($H385=Table5[[#Headers],[Industrial Non-bio waste Cement/Lime Kiln]],1,0)</f>
        <v>0</v>
      </c>
      <c r="AT385" s="64">
        <f>IF($H385=Table5[[#Headers],[Industrial Non-bio waste Dryer]],1,0)</f>
        <v>0</v>
      </c>
      <c r="AU385" s="64">
        <f>IF($H385=Table5[[#Headers],[Industrial Non-bio waste Other Kiln]],1,0)</f>
        <v>0</v>
      </c>
      <c r="AV385" s="64">
        <f>IF($H385=Table5[[#Headers],[Industrial Non-bio waste Oven]],1,0)</f>
        <v>0</v>
      </c>
      <c r="AW385" s="64">
        <f>IF($H385=Table5[[#Headers],[Industrial Bio fuel Boiler]],1,0)</f>
        <v>0</v>
      </c>
      <c r="AX385" s="64">
        <f>IF($H385=Table5[[#Headers],[Industrial Bio fuel CHP]],1,0)</f>
        <v>0</v>
      </c>
      <c r="AY385" s="64">
        <f>IF($H385=Table5[[#Headers],[Industrial Bio fuel Furnace]],1,0)</f>
        <v>0</v>
      </c>
      <c r="AZ385" s="64">
        <f>IF($H385=Table5[[#Headers],[Industrial Bio fuel Cement/Lime Kiln]],1,0)</f>
        <v>0</v>
      </c>
      <c r="BA385" s="64">
        <f>IF($H385=Table5[[#Headers],[Industrial Bio fuel Dryer]],1,0)</f>
        <v>0</v>
      </c>
      <c r="BB385" s="64">
        <f>IF($H385=Table5[[#Headers],[Industrial Bio fuel Other Kiln]],1,0)</f>
        <v>0</v>
      </c>
      <c r="BC385" s="64">
        <f>IF($H385=Table5[[#Headers],[Industrial Bio fuel Oven]],1,0)</f>
        <v>0</v>
      </c>
      <c r="BD385" s="64">
        <f>IF($H385=Table5[[#Headers],[Industrial Solid Fuels Boiler]],1,0)</f>
        <v>0</v>
      </c>
      <c r="BE385" s="64">
        <f>IF($H385=Table5[[#Headers],[Industrial Solid Fuels CHP]],1,0)</f>
        <v>0</v>
      </c>
      <c r="BF385" s="64">
        <f>IF($H385=Table5[[#Headers],[Industrial Solid Fuels Furnace]],1,0)</f>
        <v>0</v>
      </c>
      <c r="BG385" s="64">
        <f>IF($H385=Table5[[#Headers],[Industrial Solid Fuels Cement/Lime Kiln]],1,0)</f>
        <v>0</v>
      </c>
      <c r="BH385" s="64">
        <f>IF($H385=Table5[[#Headers],[Industrial Solid Fuels Dryer]],1,0)</f>
        <v>0</v>
      </c>
      <c r="BI385" s="64">
        <f>IF($H385=Table5[[#Headers],[Industrial Solid Fuels Other Kiln]],1,0)</f>
        <v>0</v>
      </c>
      <c r="BJ385" s="64">
        <f>IF($H385=Table5[[#Headers],[Industrial Solid Fuels Oven]],1,0)</f>
        <v>0</v>
      </c>
      <c r="BK385" s="64">
        <f>IF($H385=Table5[[#Headers],[Industrial Oil Boiler]],1,0)</f>
        <v>0</v>
      </c>
      <c r="BL385" s="64">
        <f>IF($H385=Table5[[#Headers],[Industrial Oil CHP]],1,0)</f>
        <v>0</v>
      </c>
      <c r="BM385" s="64">
        <f>IF($H385=Table5[[#Headers],[Industrial Oil Furnace]],1,0)</f>
        <v>0</v>
      </c>
      <c r="BN385" s="64">
        <f>IF($H385=Table5[[#Headers],[Industrial Oil Cement/Lime Kiln]],1,0)</f>
        <v>0</v>
      </c>
      <c r="BO385" s="64">
        <f>IF($H385=Table5[[#Headers],[Industrial Oil Dryer]],1,0)</f>
        <v>0</v>
      </c>
      <c r="BP385" s="64">
        <f>IF($H385=Table5[[#Headers],[Industrial Oil Other Kiln]],1,0)</f>
        <v>0</v>
      </c>
      <c r="BQ385" s="64">
        <f>IF($H385=Table5[[#Headers],[Industrial Oil Oven]],1,0)</f>
        <v>0</v>
      </c>
      <c r="BR385" s="64">
        <f>IF($H385=Table5[[#Headers],[Industrial Gas Boiler]],1,0)</f>
        <v>0</v>
      </c>
      <c r="BS385" s="64">
        <f>IF($H385=Table5[[#Headers],[Industrial Gas CHP]],1,0)</f>
        <v>0</v>
      </c>
      <c r="BT385" s="64">
        <f>IF($H385=Table5[[#Headers],[Industrial Gas Furnace]],1,0)</f>
        <v>0</v>
      </c>
      <c r="BU385" s="64">
        <f>IF($H385=Table5[[#Headers],[Industrial Gas Cement/Lime Kiln]],1,0)</f>
        <v>0</v>
      </c>
      <c r="BV385" s="64">
        <f>IF($H385=Table5[[#Headers],[Industrial Gas Dryer]],1,0)</f>
        <v>1</v>
      </c>
      <c r="BW385" s="64">
        <f>IF($H385=Table5[[#Headers],[Industrial Gas Other Kiln]],1,0)</f>
        <v>0</v>
      </c>
      <c r="BX385" s="64">
        <f>IF($H385=Table5[[#Headers],[Industrial Gas Oven]],1,0)</f>
        <v>0</v>
      </c>
      <c r="BZ385" s="39"/>
    </row>
    <row r="386" spans="2:78" x14ac:dyDescent="0.25">
      <c r="B386">
        <v>662</v>
      </c>
      <c r="C386" t="s">
        <v>453</v>
      </c>
      <c r="D386" t="s">
        <v>588</v>
      </c>
      <c r="E386" t="s">
        <v>592</v>
      </c>
      <c r="H386" t="s">
        <v>498</v>
      </c>
      <c r="I386" t="s">
        <v>551</v>
      </c>
      <c r="J386" s="64">
        <v>117.95511713417932</v>
      </c>
      <c r="K386" s="64">
        <v>0</v>
      </c>
      <c r="L386" s="64">
        <v>0</v>
      </c>
      <c r="M386" s="64">
        <v>0</v>
      </c>
      <c r="N386" s="64">
        <v>0</v>
      </c>
      <c r="O386" s="64">
        <v>1</v>
      </c>
      <c r="P386" s="64">
        <v>1</v>
      </c>
      <c r="Q386" s="64">
        <v>1</v>
      </c>
      <c r="R386" s="64">
        <v>0.3</v>
      </c>
      <c r="S386" s="64">
        <v>0.125</v>
      </c>
      <c r="T386" s="64">
        <v>0</v>
      </c>
      <c r="U386" s="64">
        <v>0</v>
      </c>
      <c r="V386" s="64">
        <v>0</v>
      </c>
      <c r="W386" s="64">
        <v>0</v>
      </c>
      <c r="X386" s="64">
        <v>0</v>
      </c>
      <c r="Y386" s="64">
        <v>0</v>
      </c>
      <c r="Z386" s="64">
        <v>0</v>
      </c>
      <c r="AA386" s="64">
        <v>0</v>
      </c>
      <c r="AB386" s="64">
        <v>0</v>
      </c>
      <c r="AC386" s="64">
        <v>1</v>
      </c>
      <c r="AD386" s="64">
        <v>0</v>
      </c>
      <c r="AE386" s="64">
        <v>0</v>
      </c>
      <c r="AF386" s="64">
        <v>0</v>
      </c>
      <c r="AG386" s="64">
        <v>0</v>
      </c>
      <c r="AH386" s="64">
        <v>1</v>
      </c>
      <c r="AI386" s="64">
        <f>IF($H386=Table5[[#Headers],[Industrial Bio waste Boiler]],1,0)</f>
        <v>0</v>
      </c>
      <c r="AJ386" s="64">
        <f>IF($H386=Table5[[#Headers],[Industrial Bio waste CHP]],1,0)</f>
        <v>0</v>
      </c>
      <c r="AK386" s="64">
        <f>IF($H386=Table5[[#Headers],[Industrial Bio waste Furnace]],1,0)</f>
        <v>0</v>
      </c>
      <c r="AL386" s="64">
        <f>IF($H386=Table5[[#Headers],[Industrial Bio waste Cement/Lime Kiln]],1,0)</f>
        <v>0</v>
      </c>
      <c r="AM386" s="64">
        <f>IF($H386=Table5[[#Headers],[Industrial Bio waste Dryer]],1,0)</f>
        <v>0</v>
      </c>
      <c r="AN386" s="64">
        <f>IF($H386=Table5[[#Headers],[Industrial Bio waste Other Kiln]],1,0)</f>
        <v>0</v>
      </c>
      <c r="AO386" s="64">
        <f>IF($H386=Table5[[#Headers],[Industrial Bio waste Oven]],1,0)</f>
        <v>0</v>
      </c>
      <c r="AP386" s="64">
        <f>IF($H386=Table5[[#Headers],[Industrial Non-bio waste Boiler]],1,0)</f>
        <v>0</v>
      </c>
      <c r="AQ386" s="64">
        <f>IF($H386=Table5[[#Headers],[Industrial Non-bio waste CHP]],1,0)</f>
        <v>0</v>
      </c>
      <c r="AR386" s="64">
        <f>IF($H386=Table5[[#Headers],[Industrial Non-bio waste Furnace]],1,0)</f>
        <v>0</v>
      </c>
      <c r="AS386" s="64">
        <f>IF($H386=Table5[[#Headers],[Industrial Non-bio waste Cement/Lime Kiln]],1,0)</f>
        <v>0</v>
      </c>
      <c r="AT386" s="64">
        <f>IF($H386=Table5[[#Headers],[Industrial Non-bio waste Dryer]],1,0)</f>
        <v>0</v>
      </c>
      <c r="AU386" s="64">
        <f>IF($H386=Table5[[#Headers],[Industrial Non-bio waste Other Kiln]],1,0)</f>
        <v>0</v>
      </c>
      <c r="AV386" s="64">
        <f>IF($H386=Table5[[#Headers],[Industrial Non-bio waste Oven]],1,0)</f>
        <v>0</v>
      </c>
      <c r="AW386" s="64">
        <f>IF($H386=Table5[[#Headers],[Industrial Bio fuel Boiler]],1,0)</f>
        <v>0</v>
      </c>
      <c r="AX386" s="64">
        <f>IF($H386=Table5[[#Headers],[Industrial Bio fuel CHP]],1,0)</f>
        <v>0</v>
      </c>
      <c r="AY386" s="64">
        <f>IF($H386=Table5[[#Headers],[Industrial Bio fuel Furnace]],1,0)</f>
        <v>0</v>
      </c>
      <c r="AZ386" s="64">
        <f>IF($H386=Table5[[#Headers],[Industrial Bio fuel Cement/Lime Kiln]],1,0)</f>
        <v>0</v>
      </c>
      <c r="BA386" s="64">
        <f>IF($H386=Table5[[#Headers],[Industrial Bio fuel Dryer]],1,0)</f>
        <v>0</v>
      </c>
      <c r="BB386" s="64">
        <f>IF($H386=Table5[[#Headers],[Industrial Bio fuel Other Kiln]],1,0)</f>
        <v>0</v>
      </c>
      <c r="BC386" s="64">
        <f>IF($H386=Table5[[#Headers],[Industrial Bio fuel Oven]],1,0)</f>
        <v>0</v>
      </c>
      <c r="BD386" s="64">
        <f>IF($H386=Table5[[#Headers],[Industrial Solid Fuels Boiler]],1,0)</f>
        <v>0</v>
      </c>
      <c r="BE386" s="64">
        <f>IF($H386=Table5[[#Headers],[Industrial Solid Fuels CHP]],1,0)</f>
        <v>0</v>
      </c>
      <c r="BF386" s="64">
        <f>IF($H386=Table5[[#Headers],[Industrial Solid Fuels Furnace]],1,0)</f>
        <v>0</v>
      </c>
      <c r="BG386" s="64">
        <f>IF($H386=Table5[[#Headers],[Industrial Solid Fuels Cement/Lime Kiln]],1,0)</f>
        <v>0</v>
      </c>
      <c r="BH386" s="64">
        <f>IF($H386=Table5[[#Headers],[Industrial Solid Fuels Dryer]],1,0)</f>
        <v>0</v>
      </c>
      <c r="BI386" s="64">
        <f>IF($H386=Table5[[#Headers],[Industrial Solid Fuels Other Kiln]],1,0)</f>
        <v>0</v>
      </c>
      <c r="BJ386" s="64">
        <f>IF($H386=Table5[[#Headers],[Industrial Solid Fuels Oven]],1,0)</f>
        <v>0</v>
      </c>
      <c r="BK386" s="64">
        <f>IF($H386=Table5[[#Headers],[Industrial Oil Boiler]],1,0)</f>
        <v>0</v>
      </c>
      <c r="BL386" s="64">
        <f>IF($H386=Table5[[#Headers],[Industrial Oil CHP]],1,0)</f>
        <v>0</v>
      </c>
      <c r="BM386" s="64">
        <f>IF($H386=Table5[[#Headers],[Industrial Oil Furnace]],1,0)</f>
        <v>0</v>
      </c>
      <c r="BN386" s="64">
        <f>IF($H386=Table5[[#Headers],[Industrial Oil Cement/Lime Kiln]],1,0)</f>
        <v>0</v>
      </c>
      <c r="BO386" s="64">
        <f>IF($H386=Table5[[#Headers],[Industrial Oil Dryer]],1,0)</f>
        <v>0</v>
      </c>
      <c r="BP386" s="64">
        <f>IF($H386=Table5[[#Headers],[Industrial Oil Other Kiln]],1,0)</f>
        <v>0</v>
      </c>
      <c r="BQ386" s="64">
        <f>IF($H386=Table5[[#Headers],[Industrial Oil Oven]],1,0)</f>
        <v>0</v>
      </c>
      <c r="BR386" s="64">
        <f>IF($H386=Table5[[#Headers],[Industrial Gas Boiler]],1,0)</f>
        <v>1</v>
      </c>
      <c r="BS386" s="64">
        <f>IF($H386=Table5[[#Headers],[Industrial Gas CHP]],1,0)</f>
        <v>0</v>
      </c>
      <c r="BT386" s="64">
        <f>IF($H386=Table5[[#Headers],[Industrial Gas Furnace]],1,0)</f>
        <v>0</v>
      </c>
      <c r="BU386" s="64">
        <f>IF($H386=Table5[[#Headers],[Industrial Gas Cement/Lime Kiln]],1,0)</f>
        <v>0</v>
      </c>
      <c r="BV386" s="64">
        <f>IF($H386=Table5[[#Headers],[Industrial Gas Dryer]],1,0)</f>
        <v>0</v>
      </c>
      <c r="BW386" s="64">
        <f>IF($H386=Table5[[#Headers],[Industrial Gas Other Kiln]],1,0)</f>
        <v>0</v>
      </c>
      <c r="BX386" s="64">
        <f>IF($H386=Table5[[#Headers],[Industrial Gas Oven]],1,0)</f>
        <v>0</v>
      </c>
      <c r="BZ386" s="39"/>
    </row>
    <row r="387" spans="2:78" x14ac:dyDescent="0.25">
      <c r="B387">
        <v>663</v>
      </c>
      <c r="C387" t="s">
        <v>453</v>
      </c>
      <c r="D387" t="s">
        <v>588</v>
      </c>
      <c r="E387" t="s">
        <v>592</v>
      </c>
      <c r="H387" t="s">
        <v>502</v>
      </c>
      <c r="I387" t="s">
        <v>551</v>
      </c>
      <c r="J387" s="64">
        <v>117.95511713417933</v>
      </c>
      <c r="K387" s="64">
        <v>0</v>
      </c>
      <c r="L387" s="64">
        <v>0</v>
      </c>
      <c r="M387" s="64">
        <v>0</v>
      </c>
      <c r="N387" s="64">
        <v>0</v>
      </c>
      <c r="O387" s="64">
        <v>0</v>
      </c>
      <c r="P387" s="64">
        <v>0</v>
      </c>
      <c r="Q387" s="64">
        <v>0</v>
      </c>
      <c r="R387" s="64">
        <v>0</v>
      </c>
      <c r="S387" s="64">
        <v>0</v>
      </c>
      <c r="T387" s="64">
        <v>1</v>
      </c>
      <c r="U387" s="64">
        <v>1</v>
      </c>
      <c r="V387" s="64">
        <v>1</v>
      </c>
      <c r="W387" s="64">
        <v>0</v>
      </c>
      <c r="X387" s="64">
        <v>0</v>
      </c>
      <c r="Y387" s="64">
        <v>0</v>
      </c>
      <c r="Z387" s="64">
        <v>0</v>
      </c>
      <c r="AA387" s="64">
        <v>0</v>
      </c>
      <c r="AB387" s="64">
        <v>0</v>
      </c>
      <c r="AC387" s="64">
        <v>0</v>
      </c>
      <c r="AD387" s="64">
        <v>1</v>
      </c>
      <c r="AE387" s="64">
        <v>0</v>
      </c>
      <c r="AF387" s="64">
        <v>0</v>
      </c>
      <c r="AG387" s="64">
        <v>0</v>
      </c>
      <c r="AH387" s="64">
        <v>1</v>
      </c>
      <c r="AI387" s="64">
        <f>IF($H387=Table5[[#Headers],[Industrial Bio waste Boiler]],1,0)</f>
        <v>0</v>
      </c>
      <c r="AJ387" s="64">
        <f>IF($H387=Table5[[#Headers],[Industrial Bio waste CHP]],1,0)</f>
        <v>0</v>
      </c>
      <c r="AK387" s="64">
        <f>IF($H387=Table5[[#Headers],[Industrial Bio waste Furnace]],1,0)</f>
        <v>0</v>
      </c>
      <c r="AL387" s="64">
        <f>IF($H387=Table5[[#Headers],[Industrial Bio waste Cement/Lime Kiln]],1,0)</f>
        <v>0</v>
      </c>
      <c r="AM387" s="64">
        <f>IF($H387=Table5[[#Headers],[Industrial Bio waste Dryer]],1,0)</f>
        <v>0</v>
      </c>
      <c r="AN387" s="64">
        <f>IF($H387=Table5[[#Headers],[Industrial Bio waste Other Kiln]],1,0)</f>
        <v>0</v>
      </c>
      <c r="AO387" s="64">
        <f>IF($H387=Table5[[#Headers],[Industrial Bio waste Oven]],1,0)</f>
        <v>0</v>
      </c>
      <c r="AP387" s="64">
        <f>IF($H387=Table5[[#Headers],[Industrial Non-bio waste Boiler]],1,0)</f>
        <v>0</v>
      </c>
      <c r="AQ387" s="64">
        <f>IF($H387=Table5[[#Headers],[Industrial Non-bio waste CHP]],1,0)</f>
        <v>0</v>
      </c>
      <c r="AR387" s="64">
        <f>IF($H387=Table5[[#Headers],[Industrial Non-bio waste Furnace]],1,0)</f>
        <v>0</v>
      </c>
      <c r="AS387" s="64">
        <f>IF($H387=Table5[[#Headers],[Industrial Non-bio waste Cement/Lime Kiln]],1,0)</f>
        <v>0</v>
      </c>
      <c r="AT387" s="64">
        <f>IF($H387=Table5[[#Headers],[Industrial Non-bio waste Dryer]],1,0)</f>
        <v>0</v>
      </c>
      <c r="AU387" s="64">
        <f>IF($H387=Table5[[#Headers],[Industrial Non-bio waste Other Kiln]],1,0)</f>
        <v>0</v>
      </c>
      <c r="AV387" s="64">
        <f>IF($H387=Table5[[#Headers],[Industrial Non-bio waste Oven]],1,0)</f>
        <v>0</v>
      </c>
      <c r="AW387" s="64">
        <f>IF($H387=Table5[[#Headers],[Industrial Bio fuel Boiler]],1,0)</f>
        <v>0</v>
      </c>
      <c r="AX387" s="64">
        <f>IF($H387=Table5[[#Headers],[Industrial Bio fuel CHP]],1,0)</f>
        <v>0</v>
      </c>
      <c r="AY387" s="64">
        <f>IF($H387=Table5[[#Headers],[Industrial Bio fuel Furnace]],1,0)</f>
        <v>0</v>
      </c>
      <c r="AZ387" s="64">
        <f>IF($H387=Table5[[#Headers],[Industrial Bio fuel Cement/Lime Kiln]],1,0)</f>
        <v>0</v>
      </c>
      <c r="BA387" s="64">
        <f>IF($H387=Table5[[#Headers],[Industrial Bio fuel Dryer]],1,0)</f>
        <v>0</v>
      </c>
      <c r="BB387" s="64">
        <f>IF($H387=Table5[[#Headers],[Industrial Bio fuel Other Kiln]],1,0)</f>
        <v>0</v>
      </c>
      <c r="BC387" s="64">
        <f>IF($H387=Table5[[#Headers],[Industrial Bio fuel Oven]],1,0)</f>
        <v>0</v>
      </c>
      <c r="BD387" s="64">
        <f>IF($H387=Table5[[#Headers],[Industrial Solid Fuels Boiler]],1,0)</f>
        <v>0</v>
      </c>
      <c r="BE387" s="64">
        <f>IF($H387=Table5[[#Headers],[Industrial Solid Fuels CHP]],1,0)</f>
        <v>0</v>
      </c>
      <c r="BF387" s="64">
        <f>IF($H387=Table5[[#Headers],[Industrial Solid Fuels Furnace]],1,0)</f>
        <v>0</v>
      </c>
      <c r="BG387" s="64">
        <f>IF($H387=Table5[[#Headers],[Industrial Solid Fuels Cement/Lime Kiln]],1,0)</f>
        <v>0</v>
      </c>
      <c r="BH387" s="64">
        <f>IF($H387=Table5[[#Headers],[Industrial Solid Fuels Dryer]],1,0)</f>
        <v>0</v>
      </c>
      <c r="BI387" s="64">
        <f>IF($H387=Table5[[#Headers],[Industrial Solid Fuels Other Kiln]],1,0)</f>
        <v>0</v>
      </c>
      <c r="BJ387" s="64">
        <f>IF($H387=Table5[[#Headers],[Industrial Solid Fuels Oven]],1,0)</f>
        <v>0</v>
      </c>
      <c r="BK387" s="64">
        <f>IF($H387=Table5[[#Headers],[Industrial Oil Boiler]],1,0)</f>
        <v>0</v>
      </c>
      <c r="BL387" s="64">
        <f>IF($H387=Table5[[#Headers],[Industrial Oil CHP]],1,0)</f>
        <v>0</v>
      </c>
      <c r="BM387" s="64">
        <f>IF($H387=Table5[[#Headers],[Industrial Oil Furnace]],1,0)</f>
        <v>0</v>
      </c>
      <c r="BN387" s="64">
        <f>IF($H387=Table5[[#Headers],[Industrial Oil Cement/Lime Kiln]],1,0)</f>
        <v>0</v>
      </c>
      <c r="BO387" s="64">
        <f>IF($H387=Table5[[#Headers],[Industrial Oil Dryer]],1,0)</f>
        <v>0</v>
      </c>
      <c r="BP387" s="64">
        <f>IF($H387=Table5[[#Headers],[Industrial Oil Other Kiln]],1,0)</f>
        <v>0</v>
      </c>
      <c r="BQ387" s="64">
        <f>IF($H387=Table5[[#Headers],[Industrial Oil Oven]],1,0)</f>
        <v>0</v>
      </c>
      <c r="BR387" s="64">
        <f>IF($H387=Table5[[#Headers],[Industrial Gas Boiler]],1,0)</f>
        <v>0</v>
      </c>
      <c r="BS387" s="64">
        <f>IF($H387=Table5[[#Headers],[Industrial Gas CHP]],1,0)</f>
        <v>1</v>
      </c>
      <c r="BT387" s="64">
        <f>IF($H387=Table5[[#Headers],[Industrial Gas Furnace]],1,0)</f>
        <v>0</v>
      </c>
      <c r="BU387" s="64">
        <f>IF($H387=Table5[[#Headers],[Industrial Gas Cement/Lime Kiln]],1,0)</f>
        <v>0</v>
      </c>
      <c r="BV387" s="64">
        <f>IF($H387=Table5[[#Headers],[Industrial Gas Dryer]],1,0)</f>
        <v>0</v>
      </c>
      <c r="BW387" s="64">
        <f>IF($H387=Table5[[#Headers],[Industrial Gas Other Kiln]],1,0)</f>
        <v>0</v>
      </c>
      <c r="BX387" s="64">
        <f>IF($H387=Table5[[#Headers],[Industrial Gas Oven]],1,0)</f>
        <v>0</v>
      </c>
      <c r="BZ387" s="39"/>
    </row>
    <row r="388" spans="2:78" x14ac:dyDescent="0.25">
      <c r="B388">
        <v>664</v>
      </c>
      <c r="C388" t="s">
        <v>453</v>
      </c>
      <c r="D388" t="s">
        <v>588</v>
      </c>
      <c r="E388" t="s">
        <v>592</v>
      </c>
      <c r="H388" t="s">
        <v>513</v>
      </c>
      <c r="I388" t="s">
        <v>551</v>
      </c>
      <c r="J388" s="64">
        <v>117.95511713417932</v>
      </c>
      <c r="K388" s="64">
        <v>0</v>
      </c>
      <c r="L388" s="64">
        <v>0</v>
      </c>
      <c r="M388" s="64">
        <v>0</v>
      </c>
      <c r="N388" s="64">
        <v>0</v>
      </c>
      <c r="O388" s="64">
        <v>0</v>
      </c>
      <c r="P388" s="64">
        <v>0</v>
      </c>
      <c r="Q388" s="64">
        <v>0</v>
      </c>
      <c r="R388" s="64">
        <v>0</v>
      </c>
      <c r="S388" s="64">
        <v>0</v>
      </c>
      <c r="T388" s="64">
        <v>0</v>
      </c>
      <c r="U388" s="64">
        <v>0</v>
      </c>
      <c r="V388" s="64">
        <v>0</v>
      </c>
      <c r="W388" s="64">
        <v>1</v>
      </c>
      <c r="X388" s="64">
        <v>1</v>
      </c>
      <c r="Y388" s="64">
        <v>0</v>
      </c>
      <c r="Z388" s="64">
        <v>0</v>
      </c>
      <c r="AA388" s="64">
        <v>0</v>
      </c>
      <c r="AB388" s="64">
        <v>0</v>
      </c>
      <c r="AC388" s="64">
        <v>0</v>
      </c>
      <c r="AD388" s="64">
        <v>0</v>
      </c>
      <c r="AE388" s="64">
        <v>1</v>
      </c>
      <c r="AF388" s="64">
        <v>0</v>
      </c>
      <c r="AG388" s="64">
        <v>0</v>
      </c>
      <c r="AH388" s="64">
        <v>1</v>
      </c>
      <c r="AI388" s="64">
        <f>IF($H388=Table5[[#Headers],[Industrial Bio waste Boiler]],1,0)</f>
        <v>0</v>
      </c>
      <c r="AJ388" s="64">
        <f>IF($H388=Table5[[#Headers],[Industrial Bio waste CHP]],1,0)</f>
        <v>0</v>
      </c>
      <c r="AK388" s="64">
        <f>IF($H388=Table5[[#Headers],[Industrial Bio waste Furnace]],1,0)</f>
        <v>0</v>
      </c>
      <c r="AL388" s="64">
        <f>IF($H388=Table5[[#Headers],[Industrial Bio waste Cement/Lime Kiln]],1,0)</f>
        <v>0</v>
      </c>
      <c r="AM388" s="64">
        <f>IF($H388=Table5[[#Headers],[Industrial Bio waste Dryer]],1,0)</f>
        <v>0</v>
      </c>
      <c r="AN388" s="64">
        <f>IF($H388=Table5[[#Headers],[Industrial Bio waste Other Kiln]],1,0)</f>
        <v>0</v>
      </c>
      <c r="AO388" s="64">
        <f>IF($H388=Table5[[#Headers],[Industrial Bio waste Oven]],1,0)</f>
        <v>0</v>
      </c>
      <c r="AP388" s="64">
        <f>IF($H388=Table5[[#Headers],[Industrial Non-bio waste Boiler]],1,0)</f>
        <v>0</v>
      </c>
      <c r="AQ388" s="64">
        <f>IF($H388=Table5[[#Headers],[Industrial Non-bio waste CHP]],1,0)</f>
        <v>0</v>
      </c>
      <c r="AR388" s="64">
        <f>IF($H388=Table5[[#Headers],[Industrial Non-bio waste Furnace]],1,0)</f>
        <v>0</v>
      </c>
      <c r="AS388" s="64">
        <f>IF($H388=Table5[[#Headers],[Industrial Non-bio waste Cement/Lime Kiln]],1,0)</f>
        <v>0</v>
      </c>
      <c r="AT388" s="64">
        <f>IF($H388=Table5[[#Headers],[Industrial Non-bio waste Dryer]],1,0)</f>
        <v>0</v>
      </c>
      <c r="AU388" s="64">
        <f>IF($H388=Table5[[#Headers],[Industrial Non-bio waste Other Kiln]],1,0)</f>
        <v>0</v>
      </c>
      <c r="AV388" s="64">
        <f>IF($H388=Table5[[#Headers],[Industrial Non-bio waste Oven]],1,0)</f>
        <v>0</v>
      </c>
      <c r="AW388" s="64">
        <f>IF($H388=Table5[[#Headers],[Industrial Bio fuel Boiler]],1,0)</f>
        <v>0</v>
      </c>
      <c r="AX388" s="64">
        <f>IF($H388=Table5[[#Headers],[Industrial Bio fuel CHP]],1,0)</f>
        <v>0</v>
      </c>
      <c r="AY388" s="64">
        <f>IF($H388=Table5[[#Headers],[Industrial Bio fuel Furnace]],1,0)</f>
        <v>0</v>
      </c>
      <c r="AZ388" s="64">
        <f>IF($H388=Table5[[#Headers],[Industrial Bio fuel Cement/Lime Kiln]],1,0)</f>
        <v>0</v>
      </c>
      <c r="BA388" s="64">
        <f>IF($H388=Table5[[#Headers],[Industrial Bio fuel Dryer]],1,0)</f>
        <v>0</v>
      </c>
      <c r="BB388" s="64">
        <f>IF($H388=Table5[[#Headers],[Industrial Bio fuel Other Kiln]],1,0)</f>
        <v>0</v>
      </c>
      <c r="BC388" s="64">
        <f>IF($H388=Table5[[#Headers],[Industrial Bio fuel Oven]],1,0)</f>
        <v>0</v>
      </c>
      <c r="BD388" s="64">
        <f>IF($H388=Table5[[#Headers],[Industrial Solid Fuels Boiler]],1,0)</f>
        <v>0</v>
      </c>
      <c r="BE388" s="64">
        <f>IF($H388=Table5[[#Headers],[Industrial Solid Fuels CHP]],1,0)</f>
        <v>0</v>
      </c>
      <c r="BF388" s="64">
        <f>IF($H388=Table5[[#Headers],[Industrial Solid Fuels Furnace]],1,0)</f>
        <v>0</v>
      </c>
      <c r="BG388" s="64">
        <f>IF($H388=Table5[[#Headers],[Industrial Solid Fuels Cement/Lime Kiln]],1,0)</f>
        <v>0</v>
      </c>
      <c r="BH388" s="64">
        <f>IF($H388=Table5[[#Headers],[Industrial Solid Fuels Dryer]],1,0)</f>
        <v>0</v>
      </c>
      <c r="BI388" s="64">
        <f>IF($H388=Table5[[#Headers],[Industrial Solid Fuels Other Kiln]],1,0)</f>
        <v>0</v>
      </c>
      <c r="BJ388" s="64">
        <f>IF($H388=Table5[[#Headers],[Industrial Solid Fuels Oven]],1,0)</f>
        <v>0</v>
      </c>
      <c r="BK388" s="64">
        <f>IF($H388=Table5[[#Headers],[Industrial Oil Boiler]],1,0)</f>
        <v>0</v>
      </c>
      <c r="BL388" s="64">
        <f>IF($H388=Table5[[#Headers],[Industrial Oil CHP]],1,0)</f>
        <v>0</v>
      </c>
      <c r="BM388" s="64">
        <f>IF($H388=Table5[[#Headers],[Industrial Oil Furnace]],1,0)</f>
        <v>0</v>
      </c>
      <c r="BN388" s="64">
        <f>IF($H388=Table5[[#Headers],[Industrial Oil Cement/Lime Kiln]],1,0)</f>
        <v>0</v>
      </c>
      <c r="BO388" s="64">
        <f>IF($H388=Table5[[#Headers],[Industrial Oil Dryer]],1,0)</f>
        <v>0</v>
      </c>
      <c r="BP388" s="64">
        <f>IF($H388=Table5[[#Headers],[Industrial Oil Other Kiln]],1,0)</f>
        <v>0</v>
      </c>
      <c r="BQ388" s="64">
        <f>IF($H388=Table5[[#Headers],[Industrial Oil Oven]],1,0)</f>
        <v>0</v>
      </c>
      <c r="BR388" s="64">
        <f>IF($H388=Table5[[#Headers],[Industrial Gas Boiler]],1,0)</f>
        <v>0</v>
      </c>
      <c r="BS388" s="64">
        <f>IF($H388=Table5[[#Headers],[Industrial Gas CHP]],1,0)</f>
        <v>0</v>
      </c>
      <c r="BT388" s="64">
        <f>IF($H388=Table5[[#Headers],[Industrial Gas Furnace]],1,0)</f>
        <v>0</v>
      </c>
      <c r="BU388" s="64">
        <f>IF($H388=Table5[[#Headers],[Industrial Gas Cement/Lime Kiln]],1,0)</f>
        <v>0</v>
      </c>
      <c r="BV388" s="64">
        <f>IF($H388=Table5[[#Headers],[Industrial Gas Dryer]],1,0)</f>
        <v>0</v>
      </c>
      <c r="BW388" s="64">
        <f>IF($H388=Table5[[#Headers],[Industrial Gas Other Kiln]],1,0)</f>
        <v>0</v>
      </c>
      <c r="BX388" s="64">
        <f>IF($H388=Table5[[#Headers],[Industrial Gas Oven]],1,0)</f>
        <v>1</v>
      </c>
      <c r="BZ388" s="39"/>
    </row>
    <row r="389" spans="2:78" x14ac:dyDescent="0.25">
      <c r="B389">
        <v>665</v>
      </c>
      <c r="C389" t="s">
        <v>453</v>
      </c>
      <c r="D389" t="s">
        <v>588</v>
      </c>
      <c r="E389" t="s">
        <v>592</v>
      </c>
      <c r="H389" t="s">
        <v>504</v>
      </c>
      <c r="I389" t="s">
        <v>551</v>
      </c>
      <c r="J389" s="64">
        <v>117.95511713417932</v>
      </c>
      <c r="K389" s="64">
        <v>0</v>
      </c>
      <c r="L389" s="64">
        <v>0</v>
      </c>
      <c r="M389" s="64">
        <v>0</v>
      </c>
      <c r="N389" s="64">
        <v>0</v>
      </c>
      <c r="O389" s="64">
        <v>0</v>
      </c>
      <c r="P389" s="64">
        <v>0</v>
      </c>
      <c r="Q389" s="64">
        <v>0</v>
      </c>
      <c r="R389" s="64">
        <v>0</v>
      </c>
      <c r="S389" s="64">
        <v>0</v>
      </c>
      <c r="T389" s="64">
        <v>0</v>
      </c>
      <c r="U389" s="64">
        <v>0</v>
      </c>
      <c r="V389" s="64">
        <v>0</v>
      </c>
      <c r="W389" s="64">
        <v>0</v>
      </c>
      <c r="X389" s="64">
        <v>0</v>
      </c>
      <c r="Y389" s="64">
        <v>0</v>
      </c>
      <c r="Z389" s="64">
        <v>0</v>
      </c>
      <c r="AA389" s="64">
        <v>1</v>
      </c>
      <c r="AB389" s="64">
        <v>1</v>
      </c>
      <c r="AC389" s="64">
        <v>0</v>
      </c>
      <c r="AD389" s="64">
        <v>0</v>
      </c>
      <c r="AE389" s="64">
        <v>0</v>
      </c>
      <c r="AF389" s="64">
        <v>0</v>
      </c>
      <c r="AG389" s="64">
        <v>1</v>
      </c>
      <c r="AH389" s="64">
        <v>1</v>
      </c>
      <c r="AI389" s="64">
        <f>IF($H389=Table5[[#Headers],[Industrial Bio waste Boiler]],1,0)</f>
        <v>0</v>
      </c>
      <c r="AJ389" s="64">
        <f>IF($H389=Table5[[#Headers],[Industrial Bio waste CHP]],1,0)</f>
        <v>0</v>
      </c>
      <c r="AK389" s="64">
        <f>IF($H389=Table5[[#Headers],[Industrial Bio waste Furnace]],1,0)</f>
        <v>0</v>
      </c>
      <c r="AL389" s="64">
        <f>IF($H389=Table5[[#Headers],[Industrial Bio waste Cement/Lime Kiln]],1,0)</f>
        <v>0</v>
      </c>
      <c r="AM389" s="64">
        <f>IF($H389=Table5[[#Headers],[Industrial Bio waste Dryer]],1,0)</f>
        <v>0</v>
      </c>
      <c r="AN389" s="64">
        <f>IF($H389=Table5[[#Headers],[Industrial Bio waste Other Kiln]],1,0)</f>
        <v>0</v>
      </c>
      <c r="AO389" s="64">
        <f>IF($H389=Table5[[#Headers],[Industrial Bio waste Oven]],1,0)</f>
        <v>0</v>
      </c>
      <c r="AP389" s="64">
        <f>IF($H389=Table5[[#Headers],[Industrial Non-bio waste Boiler]],1,0)</f>
        <v>0</v>
      </c>
      <c r="AQ389" s="64">
        <f>IF($H389=Table5[[#Headers],[Industrial Non-bio waste CHP]],1,0)</f>
        <v>0</v>
      </c>
      <c r="AR389" s="64">
        <f>IF($H389=Table5[[#Headers],[Industrial Non-bio waste Furnace]],1,0)</f>
        <v>0</v>
      </c>
      <c r="AS389" s="64">
        <f>IF($H389=Table5[[#Headers],[Industrial Non-bio waste Cement/Lime Kiln]],1,0)</f>
        <v>0</v>
      </c>
      <c r="AT389" s="64">
        <f>IF($H389=Table5[[#Headers],[Industrial Non-bio waste Dryer]],1,0)</f>
        <v>0</v>
      </c>
      <c r="AU389" s="64">
        <f>IF($H389=Table5[[#Headers],[Industrial Non-bio waste Other Kiln]],1,0)</f>
        <v>0</v>
      </c>
      <c r="AV389" s="64">
        <f>IF($H389=Table5[[#Headers],[Industrial Non-bio waste Oven]],1,0)</f>
        <v>0</v>
      </c>
      <c r="AW389" s="64">
        <f>IF($H389=Table5[[#Headers],[Industrial Bio fuel Boiler]],1,0)</f>
        <v>0</v>
      </c>
      <c r="AX389" s="64">
        <f>IF($H389=Table5[[#Headers],[Industrial Bio fuel CHP]],1,0)</f>
        <v>0</v>
      </c>
      <c r="AY389" s="64">
        <f>IF($H389=Table5[[#Headers],[Industrial Bio fuel Furnace]],1,0)</f>
        <v>0</v>
      </c>
      <c r="AZ389" s="64">
        <f>IF($H389=Table5[[#Headers],[Industrial Bio fuel Cement/Lime Kiln]],1,0)</f>
        <v>0</v>
      </c>
      <c r="BA389" s="64">
        <f>IF($H389=Table5[[#Headers],[Industrial Bio fuel Dryer]],1,0)</f>
        <v>0</v>
      </c>
      <c r="BB389" s="64">
        <f>IF($H389=Table5[[#Headers],[Industrial Bio fuel Other Kiln]],1,0)</f>
        <v>0</v>
      </c>
      <c r="BC389" s="64">
        <f>IF($H389=Table5[[#Headers],[Industrial Bio fuel Oven]],1,0)</f>
        <v>0</v>
      </c>
      <c r="BD389" s="64">
        <f>IF($H389=Table5[[#Headers],[Industrial Solid Fuels Boiler]],1,0)</f>
        <v>0</v>
      </c>
      <c r="BE389" s="64">
        <f>IF($H389=Table5[[#Headers],[Industrial Solid Fuels CHP]],1,0)</f>
        <v>0</v>
      </c>
      <c r="BF389" s="64">
        <f>IF($H389=Table5[[#Headers],[Industrial Solid Fuels Furnace]],1,0)</f>
        <v>0</v>
      </c>
      <c r="BG389" s="64">
        <f>IF($H389=Table5[[#Headers],[Industrial Solid Fuels Cement/Lime Kiln]],1,0)</f>
        <v>0</v>
      </c>
      <c r="BH389" s="64">
        <f>IF($H389=Table5[[#Headers],[Industrial Solid Fuels Dryer]],1,0)</f>
        <v>0</v>
      </c>
      <c r="BI389" s="64">
        <f>IF($H389=Table5[[#Headers],[Industrial Solid Fuels Other Kiln]],1,0)</f>
        <v>0</v>
      </c>
      <c r="BJ389" s="64">
        <f>IF($H389=Table5[[#Headers],[Industrial Solid Fuels Oven]],1,0)</f>
        <v>0</v>
      </c>
      <c r="BK389" s="64">
        <f>IF($H389=Table5[[#Headers],[Industrial Oil Boiler]],1,0)</f>
        <v>0</v>
      </c>
      <c r="BL389" s="64">
        <f>IF($H389=Table5[[#Headers],[Industrial Oil CHP]],1,0)</f>
        <v>0</v>
      </c>
      <c r="BM389" s="64">
        <f>IF($H389=Table5[[#Headers],[Industrial Oil Furnace]],1,0)</f>
        <v>0</v>
      </c>
      <c r="BN389" s="64">
        <f>IF($H389=Table5[[#Headers],[Industrial Oil Cement/Lime Kiln]],1,0)</f>
        <v>0</v>
      </c>
      <c r="BO389" s="64">
        <f>IF($H389=Table5[[#Headers],[Industrial Oil Dryer]],1,0)</f>
        <v>0</v>
      </c>
      <c r="BP389" s="64">
        <f>IF($H389=Table5[[#Headers],[Industrial Oil Other Kiln]],1,0)</f>
        <v>0</v>
      </c>
      <c r="BQ389" s="64">
        <f>IF($H389=Table5[[#Headers],[Industrial Oil Oven]],1,0)</f>
        <v>0</v>
      </c>
      <c r="BR389" s="64">
        <f>IF($H389=Table5[[#Headers],[Industrial Gas Boiler]],1,0)</f>
        <v>0</v>
      </c>
      <c r="BS389" s="64">
        <f>IF($H389=Table5[[#Headers],[Industrial Gas CHP]],1,0)</f>
        <v>0</v>
      </c>
      <c r="BT389" s="64">
        <f>IF($H389=Table5[[#Headers],[Industrial Gas Furnace]],1,0)</f>
        <v>0</v>
      </c>
      <c r="BU389" s="64">
        <f>IF($H389=Table5[[#Headers],[Industrial Gas Cement/Lime Kiln]],1,0)</f>
        <v>0</v>
      </c>
      <c r="BV389" s="64">
        <f>IF($H389=Table5[[#Headers],[Industrial Gas Dryer]],1,0)</f>
        <v>1</v>
      </c>
      <c r="BW389" s="64">
        <f>IF($H389=Table5[[#Headers],[Industrial Gas Other Kiln]],1,0)</f>
        <v>0</v>
      </c>
      <c r="BX389" s="64">
        <f>IF($H389=Table5[[#Headers],[Industrial Gas Oven]],1,0)</f>
        <v>0</v>
      </c>
      <c r="BZ389" s="39"/>
    </row>
    <row r="390" spans="2:78" x14ac:dyDescent="0.25">
      <c r="B390">
        <v>666</v>
      </c>
      <c r="C390" t="s">
        <v>453</v>
      </c>
      <c r="D390" t="s">
        <v>589</v>
      </c>
      <c r="E390" t="s">
        <v>592</v>
      </c>
      <c r="H390" t="s">
        <v>500</v>
      </c>
      <c r="I390" t="s">
        <v>551</v>
      </c>
      <c r="J390" s="64">
        <v>0</v>
      </c>
      <c r="K390" s="64">
        <v>1</v>
      </c>
      <c r="L390" s="64">
        <v>1</v>
      </c>
      <c r="M390" s="64">
        <v>0</v>
      </c>
      <c r="N390" s="64">
        <v>0</v>
      </c>
      <c r="O390" s="64">
        <v>0</v>
      </c>
      <c r="P390" s="64">
        <v>0</v>
      </c>
      <c r="Q390" s="64">
        <v>0</v>
      </c>
      <c r="R390" s="64">
        <v>0</v>
      </c>
      <c r="S390" s="64">
        <v>0</v>
      </c>
      <c r="T390" s="64">
        <v>0</v>
      </c>
      <c r="U390" s="64">
        <v>0</v>
      </c>
      <c r="V390" s="64">
        <v>0</v>
      </c>
      <c r="W390" s="64">
        <v>0</v>
      </c>
      <c r="X390" s="64">
        <v>0</v>
      </c>
      <c r="Y390" s="64">
        <v>0</v>
      </c>
      <c r="Z390" s="64">
        <v>0</v>
      </c>
      <c r="AA390" s="64">
        <v>0</v>
      </c>
      <c r="AB390" s="64">
        <v>0</v>
      </c>
      <c r="AC390" s="64">
        <v>0</v>
      </c>
      <c r="AD390" s="64">
        <v>0</v>
      </c>
      <c r="AE390" s="64">
        <v>0</v>
      </c>
      <c r="AF390" s="64">
        <v>0</v>
      </c>
      <c r="AG390" s="64">
        <v>0</v>
      </c>
      <c r="AH390" s="64">
        <v>1</v>
      </c>
      <c r="AI390" s="64">
        <f>IF($H390=Table5[[#Headers],[Industrial Bio waste Boiler]],1,0)</f>
        <v>0</v>
      </c>
      <c r="AJ390" s="64">
        <f>IF($H390=Table5[[#Headers],[Industrial Bio waste CHP]],1,0)</f>
        <v>0</v>
      </c>
      <c r="AK390" s="64">
        <f>IF($H390=Table5[[#Headers],[Industrial Bio waste Furnace]],1,0)</f>
        <v>0</v>
      </c>
      <c r="AL390" s="64">
        <f>IF($H390=Table5[[#Headers],[Industrial Bio waste Cement/Lime Kiln]],1,0)</f>
        <v>0</v>
      </c>
      <c r="AM390" s="64">
        <f>IF($H390=Table5[[#Headers],[Industrial Bio waste Dryer]],1,0)</f>
        <v>0</v>
      </c>
      <c r="AN390" s="64">
        <f>IF($H390=Table5[[#Headers],[Industrial Bio waste Other Kiln]],1,0)</f>
        <v>0</v>
      </c>
      <c r="AO390" s="64">
        <f>IF($H390=Table5[[#Headers],[Industrial Bio waste Oven]],1,0)</f>
        <v>0</v>
      </c>
      <c r="AP390" s="64">
        <f>IF($H390=Table5[[#Headers],[Industrial Non-bio waste Boiler]],1,0)</f>
        <v>0</v>
      </c>
      <c r="AQ390" s="64">
        <f>IF($H390=Table5[[#Headers],[Industrial Non-bio waste CHP]],1,0)</f>
        <v>0</v>
      </c>
      <c r="AR390" s="64">
        <f>IF($H390=Table5[[#Headers],[Industrial Non-bio waste Furnace]],1,0)</f>
        <v>0</v>
      </c>
      <c r="AS390" s="64">
        <f>IF($H390=Table5[[#Headers],[Industrial Non-bio waste Cement/Lime Kiln]],1,0)</f>
        <v>0</v>
      </c>
      <c r="AT390" s="64">
        <f>IF($H390=Table5[[#Headers],[Industrial Non-bio waste Dryer]],1,0)</f>
        <v>0</v>
      </c>
      <c r="AU390" s="64">
        <f>IF($H390=Table5[[#Headers],[Industrial Non-bio waste Other Kiln]],1,0)</f>
        <v>0</v>
      </c>
      <c r="AV390" s="64">
        <f>IF($H390=Table5[[#Headers],[Industrial Non-bio waste Oven]],1,0)</f>
        <v>0</v>
      </c>
      <c r="AW390" s="64">
        <f>IF($H390=Table5[[#Headers],[Industrial Bio fuel Boiler]],1,0)</f>
        <v>0</v>
      </c>
      <c r="AX390" s="64">
        <f>IF($H390=Table5[[#Headers],[Industrial Bio fuel CHP]],1,0)</f>
        <v>0</v>
      </c>
      <c r="AY390" s="64">
        <f>IF($H390=Table5[[#Headers],[Industrial Bio fuel Furnace]],1,0)</f>
        <v>0</v>
      </c>
      <c r="AZ390" s="64">
        <f>IF($H390=Table5[[#Headers],[Industrial Bio fuel Cement/Lime Kiln]],1,0)</f>
        <v>0</v>
      </c>
      <c r="BA390" s="64">
        <f>IF($H390=Table5[[#Headers],[Industrial Bio fuel Dryer]],1,0)</f>
        <v>0</v>
      </c>
      <c r="BB390" s="64">
        <f>IF($H390=Table5[[#Headers],[Industrial Bio fuel Other Kiln]],1,0)</f>
        <v>0</v>
      </c>
      <c r="BC390" s="64">
        <f>IF($H390=Table5[[#Headers],[Industrial Bio fuel Oven]],1,0)</f>
        <v>0</v>
      </c>
      <c r="BD390" s="64">
        <f>IF($H390=Table5[[#Headers],[Industrial Solid Fuels Boiler]],1,0)</f>
        <v>0</v>
      </c>
      <c r="BE390" s="64">
        <f>IF($H390=Table5[[#Headers],[Industrial Solid Fuels CHP]],1,0)</f>
        <v>0</v>
      </c>
      <c r="BF390" s="64">
        <f>IF($H390=Table5[[#Headers],[Industrial Solid Fuels Furnace]],1,0)</f>
        <v>0</v>
      </c>
      <c r="BG390" s="64">
        <f>IF($H390=Table5[[#Headers],[Industrial Solid Fuels Cement/Lime Kiln]],1,0)</f>
        <v>0</v>
      </c>
      <c r="BH390" s="64">
        <f>IF($H390=Table5[[#Headers],[Industrial Solid Fuels Dryer]],1,0)</f>
        <v>0</v>
      </c>
      <c r="BI390" s="64">
        <f>IF($H390=Table5[[#Headers],[Industrial Solid Fuels Other Kiln]],1,0)</f>
        <v>0</v>
      </c>
      <c r="BJ390" s="64">
        <f>IF($H390=Table5[[#Headers],[Industrial Solid Fuels Oven]],1,0)</f>
        <v>0</v>
      </c>
      <c r="BK390" s="64">
        <f>IF($H390=Table5[[#Headers],[Industrial Oil Boiler]],1,0)</f>
        <v>0</v>
      </c>
      <c r="BL390" s="64">
        <f>IF($H390=Table5[[#Headers],[Industrial Oil CHP]],1,0)</f>
        <v>0</v>
      </c>
      <c r="BM390" s="64">
        <f>IF($H390=Table5[[#Headers],[Industrial Oil Furnace]],1,0)</f>
        <v>0</v>
      </c>
      <c r="BN390" s="64">
        <f>IF($H390=Table5[[#Headers],[Industrial Oil Cement/Lime Kiln]],1,0)</f>
        <v>0</v>
      </c>
      <c r="BO390" s="64">
        <f>IF($H390=Table5[[#Headers],[Industrial Oil Dryer]],1,0)</f>
        <v>0</v>
      </c>
      <c r="BP390" s="64">
        <f>IF($H390=Table5[[#Headers],[Industrial Oil Other Kiln]],1,0)</f>
        <v>0</v>
      </c>
      <c r="BQ390" s="64">
        <f>IF($H390=Table5[[#Headers],[Industrial Oil Oven]],1,0)</f>
        <v>0</v>
      </c>
      <c r="BR390" s="64">
        <f>IF($H390=Table5[[#Headers],[Industrial Gas Boiler]],1,0)</f>
        <v>0</v>
      </c>
      <c r="BS390" s="64">
        <f>IF($H390=Table5[[#Headers],[Industrial Gas CHP]],1,0)</f>
        <v>0</v>
      </c>
      <c r="BT390" s="64">
        <f>IF($H390=Table5[[#Headers],[Industrial Gas Furnace]],1,0)</f>
        <v>0</v>
      </c>
      <c r="BU390" s="64">
        <f>IF($H390=Table5[[#Headers],[Industrial Gas Cement/Lime Kiln]],1,0)</f>
        <v>1</v>
      </c>
      <c r="BV390" s="64">
        <f>IF($H390=Table5[[#Headers],[Industrial Gas Dryer]],1,0)</f>
        <v>0</v>
      </c>
      <c r="BW390" s="64">
        <f>IF($H390=Table5[[#Headers],[Industrial Gas Other Kiln]],1,0)</f>
        <v>0</v>
      </c>
      <c r="BX390" s="64">
        <f>IF($H390=Table5[[#Headers],[Industrial Gas Oven]],1,0)</f>
        <v>0</v>
      </c>
      <c r="BZ390" s="39"/>
    </row>
    <row r="391" spans="2:78" x14ac:dyDescent="0.25">
      <c r="B391">
        <v>667</v>
      </c>
      <c r="C391" t="s">
        <v>453</v>
      </c>
      <c r="D391" t="s">
        <v>589</v>
      </c>
      <c r="E391" t="s">
        <v>592</v>
      </c>
      <c r="H391" t="s">
        <v>510</v>
      </c>
      <c r="I391" t="s">
        <v>551</v>
      </c>
      <c r="J391" s="64">
        <v>0</v>
      </c>
      <c r="K391" s="64">
        <v>0</v>
      </c>
      <c r="L391" s="64">
        <v>0</v>
      </c>
      <c r="M391" s="64">
        <v>1</v>
      </c>
      <c r="N391" s="64">
        <v>1</v>
      </c>
      <c r="O391" s="64">
        <v>0</v>
      </c>
      <c r="P391" s="64">
        <v>0</v>
      </c>
      <c r="Q391" s="64">
        <v>0</v>
      </c>
      <c r="R391" s="64">
        <v>0</v>
      </c>
      <c r="S391" s="64">
        <v>0</v>
      </c>
      <c r="T391" s="64">
        <v>0</v>
      </c>
      <c r="U391" s="64">
        <v>0</v>
      </c>
      <c r="V391" s="64">
        <v>0</v>
      </c>
      <c r="W391" s="64">
        <v>0</v>
      </c>
      <c r="X391" s="64">
        <v>0</v>
      </c>
      <c r="Y391" s="64">
        <v>0</v>
      </c>
      <c r="Z391" s="64">
        <v>0</v>
      </c>
      <c r="AA391" s="64">
        <v>0</v>
      </c>
      <c r="AB391" s="64">
        <v>0</v>
      </c>
      <c r="AC391" s="64">
        <v>0</v>
      </c>
      <c r="AD391" s="64">
        <v>0</v>
      </c>
      <c r="AE391" s="64">
        <v>0</v>
      </c>
      <c r="AF391" s="64">
        <v>0</v>
      </c>
      <c r="AG391" s="64">
        <v>0</v>
      </c>
      <c r="AH391" s="64">
        <v>1</v>
      </c>
      <c r="AI391" s="64">
        <f>IF($H391=Table5[[#Headers],[Industrial Bio waste Boiler]],1,0)</f>
        <v>0</v>
      </c>
      <c r="AJ391" s="64">
        <f>IF($H391=Table5[[#Headers],[Industrial Bio waste CHP]],1,0)</f>
        <v>0</v>
      </c>
      <c r="AK391" s="64">
        <f>IF($H391=Table5[[#Headers],[Industrial Bio waste Furnace]],1,0)</f>
        <v>0</v>
      </c>
      <c r="AL391" s="64">
        <f>IF($H391=Table5[[#Headers],[Industrial Bio waste Cement/Lime Kiln]],1,0)</f>
        <v>0</v>
      </c>
      <c r="AM391" s="64">
        <f>IF($H391=Table5[[#Headers],[Industrial Bio waste Dryer]],1,0)</f>
        <v>0</v>
      </c>
      <c r="AN391" s="64">
        <f>IF($H391=Table5[[#Headers],[Industrial Bio waste Other Kiln]],1,0)</f>
        <v>0</v>
      </c>
      <c r="AO391" s="64">
        <f>IF($H391=Table5[[#Headers],[Industrial Bio waste Oven]],1,0)</f>
        <v>0</v>
      </c>
      <c r="AP391" s="64">
        <f>IF($H391=Table5[[#Headers],[Industrial Non-bio waste Boiler]],1,0)</f>
        <v>0</v>
      </c>
      <c r="AQ391" s="64">
        <f>IF($H391=Table5[[#Headers],[Industrial Non-bio waste CHP]],1,0)</f>
        <v>0</v>
      </c>
      <c r="AR391" s="64">
        <f>IF($H391=Table5[[#Headers],[Industrial Non-bio waste Furnace]],1,0)</f>
        <v>0</v>
      </c>
      <c r="AS391" s="64">
        <f>IF($H391=Table5[[#Headers],[Industrial Non-bio waste Cement/Lime Kiln]],1,0)</f>
        <v>0</v>
      </c>
      <c r="AT391" s="64">
        <f>IF($H391=Table5[[#Headers],[Industrial Non-bio waste Dryer]],1,0)</f>
        <v>0</v>
      </c>
      <c r="AU391" s="64">
        <f>IF($H391=Table5[[#Headers],[Industrial Non-bio waste Other Kiln]],1,0)</f>
        <v>0</v>
      </c>
      <c r="AV391" s="64">
        <f>IF($H391=Table5[[#Headers],[Industrial Non-bio waste Oven]],1,0)</f>
        <v>0</v>
      </c>
      <c r="AW391" s="64">
        <f>IF($H391=Table5[[#Headers],[Industrial Bio fuel Boiler]],1,0)</f>
        <v>0</v>
      </c>
      <c r="AX391" s="64">
        <f>IF($H391=Table5[[#Headers],[Industrial Bio fuel CHP]],1,0)</f>
        <v>0</v>
      </c>
      <c r="AY391" s="64">
        <f>IF($H391=Table5[[#Headers],[Industrial Bio fuel Furnace]],1,0)</f>
        <v>0</v>
      </c>
      <c r="AZ391" s="64">
        <f>IF($H391=Table5[[#Headers],[Industrial Bio fuel Cement/Lime Kiln]],1,0)</f>
        <v>0</v>
      </c>
      <c r="BA391" s="64">
        <f>IF($H391=Table5[[#Headers],[Industrial Bio fuel Dryer]],1,0)</f>
        <v>0</v>
      </c>
      <c r="BB391" s="64">
        <f>IF($H391=Table5[[#Headers],[Industrial Bio fuel Other Kiln]],1,0)</f>
        <v>0</v>
      </c>
      <c r="BC391" s="64">
        <f>IF($H391=Table5[[#Headers],[Industrial Bio fuel Oven]],1,0)</f>
        <v>0</v>
      </c>
      <c r="BD391" s="64">
        <f>IF($H391=Table5[[#Headers],[Industrial Solid Fuels Boiler]],1,0)</f>
        <v>0</v>
      </c>
      <c r="BE391" s="64">
        <f>IF($H391=Table5[[#Headers],[Industrial Solid Fuels CHP]],1,0)</f>
        <v>0</v>
      </c>
      <c r="BF391" s="64">
        <f>IF($H391=Table5[[#Headers],[Industrial Solid Fuels Furnace]],1,0)</f>
        <v>0</v>
      </c>
      <c r="BG391" s="64">
        <f>IF($H391=Table5[[#Headers],[Industrial Solid Fuels Cement/Lime Kiln]],1,0)</f>
        <v>0</v>
      </c>
      <c r="BH391" s="64">
        <f>IF($H391=Table5[[#Headers],[Industrial Solid Fuels Dryer]],1,0)</f>
        <v>0</v>
      </c>
      <c r="BI391" s="64">
        <f>IF($H391=Table5[[#Headers],[Industrial Solid Fuels Other Kiln]],1,0)</f>
        <v>0</v>
      </c>
      <c r="BJ391" s="64">
        <f>IF($H391=Table5[[#Headers],[Industrial Solid Fuels Oven]],1,0)</f>
        <v>0</v>
      </c>
      <c r="BK391" s="64">
        <f>IF($H391=Table5[[#Headers],[Industrial Oil Boiler]],1,0)</f>
        <v>0</v>
      </c>
      <c r="BL391" s="64">
        <f>IF($H391=Table5[[#Headers],[Industrial Oil CHP]],1,0)</f>
        <v>0</v>
      </c>
      <c r="BM391" s="64">
        <f>IF($H391=Table5[[#Headers],[Industrial Oil Furnace]],1,0)</f>
        <v>0</v>
      </c>
      <c r="BN391" s="64">
        <f>IF($H391=Table5[[#Headers],[Industrial Oil Cement/Lime Kiln]],1,0)</f>
        <v>0</v>
      </c>
      <c r="BO391" s="64">
        <f>IF($H391=Table5[[#Headers],[Industrial Oil Dryer]],1,0)</f>
        <v>0</v>
      </c>
      <c r="BP391" s="64">
        <f>IF($H391=Table5[[#Headers],[Industrial Oil Other Kiln]],1,0)</f>
        <v>0</v>
      </c>
      <c r="BQ391" s="64">
        <f>IF($H391=Table5[[#Headers],[Industrial Oil Oven]],1,0)</f>
        <v>0</v>
      </c>
      <c r="BR391" s="64">
        <f>IF($H391=Table5[[#Headers],[Industrial Gas Boiler]],1,0)</f>
        <v>0</v>
      </c>
      <c r="BS391" s="64">
        <f>IF($H391=Table5[[#Headers],[Industrial Gas CHP]],1,0)</f>
        <v>0</v>
      </c>
      <c r="BT391" s="64">
        <f>IF($H391=Table5[[#Headers],[Industrial Gas Furnace]],1,0)</f>
        <v>0</v>
      </c>
      <c r="BU391" s="64">
        <f>IF($H391=Table5[[#Headers],[Industrial Gas Cement/Lime Kiln]],1,0)</f>
        <v>0</v>
      </c>
      <c r="BV391" s="64">
        <f>IF($H391=Table5[[#Headers],[Industrial Gas Dryer]],1,0)</f>
        <v>0</v>
      </c>
      <c r="BW391" s="64">
        <f>IF($H391=Table5[[#Headers],[Industrial Gas Other Kiln]],1,0)</f>
        <v>1</v>
      </c>
      <c r="BX391" s="64">
        <f>IF($H391=Table5[[#Headers],[Industrial Gas Oven]],1,0)</f>
        <v>0</v>
      </c>
      <c r="BZ391" s="39"/>
    </row>
    <row r="392" spans="2:78" x14ac:dyDescent="0.25">
      <c r="B392">
        <v>668</v>
      </c>
      <c r="C392" t="s">
        <v>453</v>
      </c>
      <c r="D392" t="s">
        <v>589</v>
      </c>
      <c r="E392" t="s">
        <v>592</v>
      </c>
      <c r="H392" t="s">
        <v>506</v>
      </c>
      <c r="I392" t="s">
        <v>551</v>
      </c>
      <c r="J392" s="64">
        <v>0</v>
      </c>
      <c r="K392" s="64">
        <v>0</v>
      </c>
      <c r="L392" s="64">
        <v>0</v>
      </c>
      <c r="M392" s="64">
        <v>0</v>
      </c>
      <c r="N392" s="64">
        <v>0</v>
      </c>
      <c r="O392" s="64">
        <v>0</v>
      </c>
      <c r="P392" s="64">
        <v>0</v>
      </c>
      <c r="Q392" s="64">
        <v>0</v>
      </c>
      <c r="R392" s="64">
        <v>0</v>
      </c>
      <c r="S392" s="64">
        <v>0</v>
      </c>
      <c r="T392" s="64">
        <v>0</v>
      </c>
      <c r="U392" s="64">
        <v>0</v>
      </c>
      <c r="V392" s="64">
        <v>0</v>
      </c>
      <c r="W392" s="64">
        <v>0</v>
      </c>
      <c r="X392" s="64">
        <v>0</v>
      </c>
      <c r="Y392" s="64">
        <v>1</v>
      </c>
      <c r="Z392" s="64">
        <v>0</v>
      </c>
      <c r="AA392" s="64">
        <v>0</v>
      </c>
      <c r="AB392" s="64">
        <v>0</v>
      </c>
      <c r="AC392" s="64">
        <v>0</v>
      </c>
      <c r="AD392" s="64">
        <v>0</v>
      </c>
      <c r="AE392" s="64">
        <v>0</v>
      </c>
      <c r="AF392" s="64">
        <v>1</v>
      </c>
      <c r="AG392" s="64">
        <v>0</v>
      </c>
      <c r="AH392" s="64">
        <v>1</v>
      </c>
      <c r="AI392" s="64">
        <f>IF($H392=Table5[[#Headers],[Industrial Bio waste Boiler]],1,0)</f>
        <v>0</v>
      </c>
      <c r="AJ392" s="64">
        <f>IF($H392=Table5[[#Headers],[Industrial Bio waste CHP]],1,0)</f>
        <v>0</v>
      </c>
      <c r="AK392" s="64">
        <f>IF($H392=Table5[[#Headers],[Industrial Bio waste Furnace]],1,0)</f>
        <v>0</v>
      </c>
      <c r="AL392" s="64">
        <f>IF($H392=Table5[[#Headers],[Industrial Bio waste Cement/Lime Kiln]],1,0)</f>
        <v>0</v>
      </c>
      <c r="AM392" s="64">
        <f>IF($H392=Table5[[#Headers],[Industrial Bio waste Dryer]],1,0)</f>
        <v>0</v>
      </c>
      <c r="AN392" s="64">
        <f>IF($H392=Table5[[#Headers],[Industrial Bio waste Other Kiln]],1,0)</f>
        <v>0</v>
      </c>
      <c r="AO392" s="64">
        <f>IF($H392=Table5[[#Headers],[Industrial Bio waste Oven]],1,0)</f>
        <v>0</v>
      </c>
      <c r="AP392" s="64">
        <f>IF($H392=Table5[[#Headers],[Industrial Non-bio waste Boiler]],1,0)</f>
        <v>0</v>
      </c>
      <c r="AQ392" s="64">
        <f>IF($H392=Table5[[#Headers],[Industrial Non-bio waste CHP]],1,0)</f>
        <v>0</v>
      </c>
      <c r="AR392" s="64">
        <f>IF($H392=Table5[[#Headers],[Industrial Non-bio waste Furnace]],1,0)</f>
        <v>0</v>
      </c>
      <c r="AS392" s="64">
        <f>IF($H392=Table5[[#Headers],[Industrial Non-bio waste Cement/Lime Kiln]],1,0)</f>
        <v>0</v>
      </c>
      <c r="AT392" s="64">
        <f>IF($H392=Table5[[#Headers],[Industrial Non-bio waste Dryer]],1,0)</f>
        <v>0</v>
      </c>
      <c r="AU392" s="64">
        <f>IF($H392=Table5[[#Headers],[Industrial Non-bio waste Other Kiln]],1,0)</f>
        <v>0</v>
      </c>
      <c r="AV392" s="64">
        <f>IF($H392=Table5[[#Headers],[Industrial Non-bio waste Oven]],1,0)</f>
        <v>0</v>
      </c>
      <c r="AW392" s="64">
        <f>IF($H392=Table5[[#Headers],[Industrial Bio fuel Boiler]],1,0)</f>
        <v>0</v>
      </c>
      <c r="AX392" s="64">
        <f>IF($H392=Table5[[#Headers],[Industrial Bio fuel CHP]],1,0)</f>
        <v>0</v>
      </c>
      <c r="AY392" s="64">
        <f>IF($H392=Table5[[#Headers],[Industrial Bio fuel Furnace]],1,0)</f>
        <v>0</v>
      </c>
      <c r="AZ392" s="64">
        <f>IF($H392=Table5[[#Headers],[Industrial Bio fuel Cement/Lime Kiln]],1,0)</f>
        <v>0</v>
      </c>
      <c r="BA392" s="64">
        <f>IF($H392=Table5[[#Headers],[Industrial Bio fuel Dryer]],1,0)</f>
        <v>0</v>
      </c>
      <c r="BB392" s="64">
        <f>IF($H392=Table5[[#Headers],[Industrial Bio fuel Other Kiln]],1,0)</f>
        <v>0</v>
      </c>
      <c r="BC392" s="64">
        <f>IF($H392=Table5[[#Headers],[Industrial Bio fuel Oven]],1,0)</f>
        <v>0</v>
      </c>
      <c r="BD392" s="64">
        <f>IF($H392=Table5[[#Headers],[Industrial Solid Fuels Boiler]],1,0)</f>
        <v>0</v>
      </c>
      <c r="BE392" s="64">
        <f>IF($H392=Table5[[#Headers],[Industrial Solid Fuels CHP]],1,0)</f>
        <v>0</v>
      </c>
      <c r="BF392" s="64">
        <f>IF($H392=Table5[[#Headers],[Industrial Solid Fuels Furnace]],1,0)</f>
        <v>0</v>
      </c>
      <c r="BG392" s="64">
        <f>IF($H392=Table5[[#Headers],[Industrial Solid Fuels Cement/Lime Kiln]],1,0)</f>
        <v>0</v>
      </c>
      <c r="BH392" s="64">
        <f>IF($H392=Table5[[#Headers],[Industrial Solid Fuels Dryer]],1,0)</f>
        <v>0</v>
      </c>
      <c r="BI392" s="64">
        <f>IF($H392=Table5[[#Headers],[Industrial Solid Fuels Other Kiln]],1,0)</f>
        <v>0</v>
      </c>
      <c r="BJ392" s="64">
        <f>IF($H392=Table5[[#Headers],[Industrial Solid Fuels Oven]],1,0)</f>
        <v>0</v>
      </c>
      <c r="BK392" s="64">
        <f>IF($H392=Table5[[#Headers],[Industrial Oil Boiler]],1,0)</f>
        <v>0</v>
      </c>
      <c r="BL392" s="64">
        <f>IF($H392=Table5[[#Headers],[Industrial Oil CHP]],1,0)</f>
        <v>0</v>
      </c>
      <c r="BM392" s="64">
        <f>IF($H392=Table5[[#Headers],[Industrial Oil Furnace]],1,0)</f>
        <v>0</v>
      </c>
      <c r="BN392" s="64">
        <f>IF($H392=Table5[[#Headers],[Industrial Oil Cement/Lime Kiln]],1,0)</f>
        <v>0</v>
      </c>
      <c r="BO392" s="64">
        <f>IF($H392=Table5[[#Headers],[Industrial Oil Dryer]],1,0)</f>
        <v>0</v>
      </c>
      <c r="BP392" s="64">
        <f>IF($H392=Table5[[#Headers],[Industrial Oil Other Kiln]],1,0)</f>
        <v>0</v>
      </c>
      <c r="BQ392" s="64">
        <f>IF($H392=Table5[[#Headers],[Industrial Oil Oven]],1,0)</f>
        <v>0</v>
      </c>
      <c r="BR392" s="64">
        <f>IF($H392=Table5[[#Headers],[Industrial Gas Boiler]],1,0)</f>
        <v>0</v>
      </c>
      <c r="BS392" s="64">
        <f>IF($H392=Table5[[#Headers],[Industrial Gas CHP]],1,0)</f>
        <v>0</v>
      </c>
      <c r="BT392" s="64">
        <f>IF($H392=Table5[[#Headers],[Industrial Gas Furnace]],1,0)</f>
        <v>1</v>
      </c>
      <c r="BU392" s="64">
        <f>IF($H392=Table5[[#Headers],[Industrial Gas Cement/Lime Kiln]],1,0)</f>
        <v>0</v>
      </c>
      <c r="BV392" s="64">
        <f>IF($H392=Table5[[#Headers],[Industrial Gas Dryer]],1,0)</f>
        <v>0</v>
      </c>
      <c r="BW392" s="64">
        <f>IF($H392=Table5[[#Headers],[Industrial Gas Other Kiln]],1,0)</f>
        <v>0</v>
      </c>
      <c r="BX392" s="64">
        <f>IF($H392=Table5[[#Headers],[Industrial Gas Oven]],1,0)</f>
        <v>0</v>
      </c>
      <c r="BZ392" s="39"/>
    </row>
    <row r="393" spans="2:78" x14ac:dyDescent="0.25">
      <c r="B393">
        <v>669</v>
      </c>
      <c r="C393" t="s">
        <v>453</v>
      </c>
      <c r="D393" t="s">
        <v>589</v>
      </c>
      <c r="E393" t="s">
        <v>592</v>
      </c>
      <c r="H393" t="s">
        <v>504</v>
      </c>
      <c r="I393" t="s">
        <v>551</v>
      </c>
      <c r="J393" s="64">
        <v>0</v>
      </c>
      <c r="K393" s="64">
        <v>0</v>
      </c>
      <c r="L393" s="64">
        <v>0</v>
      </c>
      <c r="M393" s="64">
        <v>0</v>
      </c>
      <c r="N393" s="64">
        <v>0</v>
      </c>
      <c r="O393" s="64">
        <v>0</v>
      </c>
      <c r="P393" s="64">
        <v>0</v>
      </c>
      <c r="Q393" s="64">
        <v>0</v>
      </c>
      <c r="R393" s="64">
        <v>0</v>
      </c>
      <c r="S393" s="64">
        <v>0</v>
      </c>
      <c r="T393" s="64">
        <v>0</v>
      </c>
      <c r="U393" s="64">
        <v>0</v>
      </c>
      <c r="V393" s="64">
        <v>0</v>
      </c>
      <c r="W393" s="64">
        <v>0</v>
      </c>
      <c r="X393" s="64">
        <v>0</v>
      </c>
      <c r="Y393" s="64">
        <v>0</v>
      </c>
      <c r="Z393" s="64">
        <v>0</v>
      </c>
      <c r="AA393" s="64">
        <v>1</v>
      </c>
      <c r="AB393" s="64">
        <v>1</v>
      </c>
      <c r="AC393" s="64">
        <v>0</v>
      </c>
      <c r="AD393" s="64">
        <v>0</v>
      </c>
      <c r="AE393" s="64">
        <v>0</v>
      </c>
      <c r="AF393" s="64">
        <v>0</v>
      </c>
      <c r="AG393" s="64">
        <v>1</v>
      </c>
      <c r="AH393" s="64">
        <v>1</v>
      </c>
      <c r="AI393" s="64">
        <f>IF($H393=Table5[[#Headers],[Industrial Bio waste Boiler]],1,0)</f>
        <v>0</v>
      </c>
      <c r="AJ393" s="64">
        <f>IF($H393=Table5[[#Headers],[Industrial Bio waste CHP]],1,0)</f>
        <v>0</v>
      </c>
      <c r="AK393" s="64">
        <f>IF($H393=Table5[[#Headers],[Industrial Bio waste Furnace]],1,0)</f>
        <v>0</v>
      </c>
      <c r="AL393" s="64">
        <f>IF($H393=Table5[[#Headers],[Industrial Bio waste Cement/Lime Kiln]],1,0)</f>
        <v>0</v>
      </c>
      <c r="AM393" s="64">
        <f>IF($H393=Table5[[#Headers],[Industrial Bio waste Dryer]],1,0)</f>
        <v>0</v>
      </c>
      <c r="AN393" s="64">
        <f>IF($H393=Table5[[#Headers],[Industrial Bio waste Other Kiln]],1,0)</f>
        <v>0</v>
      </c>
      <c r="AO393" s="64">
        <f>IF($H393=Table5[[#Headers],[Industrial Bio waste Oven]],1,0)</f>
        <v>0</v>
      </c>
      <c r="AP393" s="64">
        <f>IF($H393=Table5[[#Headers],[Industrial Non-bio waste Boiler]],1,0)</f>
        <v>0</v>
      </c>
      <c r="AQ393" s="64">
        <f>IF($H393=Table5[[#Headers],[Industrial Non-bio waste CHP]],1,0)</f>
        <v>0</v>
      </c>
      <c r="AR393" s="64">
        <f>IF($H393=Table5[[#Headers],[Industrial Non-bio waste Furnace]],1,0)</f>
        <v>0</v>
      </c>
      <c r="AS393" s="64">
        <f>IF($H393=Table5[[#Headers],[Industrial Non-bio waste Cement/Lime Kiln]],1,0)</f>
        <v>0</v>
      </c>
      <c r="AT393" s="64">
        <f>IF($H393=Table5[[#Headers],[Industrial Non-bio waste Dryer]],1,0)</f>
        <v>0</v>
      </c>
      <c r="AU393" s="64">
        <f>IF($H393=Table5[[#Headers],[Industrial Non-bio waste Other Kiln]],1,0)</f>
        <v>0</v>
      </c>
      <c r="AV393" s="64">
        <f>IF($H393=Table5[[#Headers],[Industrial Non-bio waste Oven]],1,0)</f>
        <v>0</v>
      </c>
      <c r="AW393" s="64">
        <f>IF($H393=Table5[[#Headers],[Industrial Bio fuel Boiler]],1,0)</f>
        <v>0</v>
      </c>
      <c r="AX393" s="64">
        <f>IF($H393=Table5[[#Headers],[Industrial Bio fuel CHP]],1,0)</f>
        <v>0</v>
      </c>
      <c r="AY393" s="64">
        <f>IF($H393=Table5[[#Headers],[Industrial Bio fuel Furnace]],1,0)</f>
        <v>0</v>
      </c>
      <c r="AZ393" s="64">
        <f>IF($H393=Table5[[#Headers],[Industrial Bio fuel Cement/Lime Kiln]],1,0)</f>
        <v>0</v>
      </c>
      <c r="BA393" s="64">
        <f>IF($H393=Table5[[#Headers],[Industrial Bio fuel Dryer]],1,0)</f>
        <v>0</v>
      </c>
      <c r="BB393" s="64">
        <f>IF($H393=Table5[[#Headers],[Industrial Bio fuel Other Kiln]],1,0)</f>
        <v>0</v>
      </c>
      <c r="BC393" s="64">
        <f>IF($H393=Table5[[#Headers],[Industrial Bio fuel Oven]],1,0)</f>
        <v>0</v>
      </c>
      <c r="BD393" s="64">
        <f>IF($H393=Table5[[#Headers],[Industrial Solid Fuels Boiler]],1,0)</f>
        <v>0</v>
      </c>
      <c r="BE393" s="64">
        <f>IF($H393=Table5[[#Headers],[Industrial Solid Fuels CHP]],1,0)</f>
        <v>0</v>
      </c>
      <c r="BF393" s="64">
        <f>IF($H393=Table5[[#Headers],[Industrial Solid Fuels Furnace]],1,0)</f>
        <v>0</v>
      </c>
      <c r="BG393" s="64">
        <f>IF($H393=Table5[[#Headers],[Industrial Solid Fuels Cement/Lime Kiln]],1,0)</f>
        <v>0</v>
      </c>
      <c r="BH393" s="64">
        <f>IF($H393=Table5[[#Headers],[Industrial Solid Fuels Dryer]],1,0)</f>
        <v>0</v>
      </c>
      <c r="BI393" s="64">
        <f>IF($H393=Table5[[#Headers],[Industrial Solid Fuels Other Kiln]],1,0)</f>
        <v>0</v>
      </c>
      <c r="BJ393" s="64">
        <f>IF($H393=Table5[[#Headers],[Industrial Solid Fuels Oven]],1,0)</f>
        <v>0</v>
      </c>
      <c r="BK393" s="64">
        <f>IF($H393=Table5[[#Headers],[Industrial Oil Boiler]],1,0)</f>
        <v>0</v>
      </c>
      <c r="BL393" s="64">
        <f>IF($H393=Table5[[#Headers],[Industrial Oil CHP]],1,0)</f>
        <v>0</v>
      </c>
      <c r="BM393" s="64">
        <f>IF($H393=Table5[[#Headers],[Industrial Oil Furnace]],1,0)</f>
        <v>0</v>
      </c>
      <c r="BN393" s="64">
        <f>IF($H393=Table5[[#Headers],[Industrial Oil Cement/Lime Kiln]],1,0)</f>
        <v>0</v>
      </c>
      <c r="BO393" s="64">
        <f>IF($H393=Table5[[#Headers],[Industrial Oil Dryer]],1,0)</f>
        <v>0</v>
      </c>
      <c r="BP393" s="64">
        <f>IF($H393=Table5[[#Headers],[Industrial Oil Other Kiln]],1,0)</f>
        <v>0</v>
      </c>
      <c r="BQ393" s="64">
        <f>IF($H393=Table5[[#Headers],[Industrial Oil Oven]],1,0)</f>
        <v>0</v>
      </c>
      <c r="BR393" s="64">
        <f>IF($H393=Table5[[#Headers],[Industrial Gas Boiler]],1,0)</f>
        <v>0</v>
      </c>
      <c r="BS393" s="64">
        <f>IF($H393=Table5[[#Headers],[Industrial Gas CHP]],1,0)</f>
        <v>0</v>
      </c>
      <c r="BT393" s="64">
        <f>IF($H393=Table5[[#Headers],[Industrial Gas Furnace]],1,0)</f>
        <v>0</v>
      </c>
      <c r="BU393" s="64">
        <f>IF($H393=Table5[[#Headers],[Industrial Gas Cement/Lime Kiln]],1,0)</f>
        <v>0</v>
      </c>
      <c r="BV393" s="64">
        <f>IF($H393=Table5[[#Headers],[Industrial Gas Dryer]],1,0)</f>
        <v>1</v>
      </c>
      <c r="BW393" s="64">
        <f>IF($H393=Table5[[#Headers],[Industrial Gas Other Kiln]],1,0)</f>
        <v>0</v>
      </c>
      <c r="BX393" s="64">
        <f>IF($H393=Table5[[#Headers],[Industrial Gas Oven]],1,0)</f>
        <v>0</v>
      </c>
      <c r="BZ393" s="39"/>
    </row>
    <row r="394" spans="2:78" x14ac:dyDescent="0.25">
      <c r="B394">
        <v>670</v>
      </c>
      <c r="C394" t="s">
        <v>453</v>
      </c>
      <c r="D394" t="s">
        <v>590</v>
      </c>
      <c r="E394" t="s">
        <v>592</v>
      </c>
      <c r="H394" t="s">
        <v>510</v>
      </c>
      <c r="I394" t="s">
        <v>551</v>
      </c>
      <c r="J394" s="64">
        <v>0</v>
      </c>
      <c r="K394" s="64">
        <v>0</v>
      </c>
      <c r="L394" s="64">
        <v>0</v>
      </c>
      <c r="M394" s="64">
        <v>1</v>
      </c>
      <c r="N394" s="64">
        <v>1</v>
      </c>
      <c r="O394" s="64">
        <v>0</v>
      </c>
      <c r="P394" s="64">
        <v>0</v>
      </c>
      <c r="Q394" s="64">
        <v>0</v>
      </c>
      <c r="R394" s="64">
        <v>0</v>
      </c>
      <c r="S394" s="64">
        <v>0</v>
      </c>
      <c r="T394" s="64">
        <v>0</v>
      </c>
      <c r="U394" s="64">
        <v>0</v>
      </c>
      <c r="V394" s="64">
        <v>0</v>
      </c>
      <c r="W394" s="64">
        <v>0</v>
      </c>
      <c r="X394" s="64">
        <v>0</v>
      </c>
      <c r="Y394" s="64">
        <v>0</v>
      </c>
      <c r="Z394" s="64">
        <v>0</v>
      </c>
      <c r="AA394" s="64">
        <v>0</v>
      </c>
      <c r="AB394" s="64">
        <v>0</v>
      </c>
      <c r="AC394" s="64">
        <v>0</v>
      </c>
      <c r="AD394" s="64">
        <v>0</v>
      </c>
      <c r="AE394" s="64">
        <v>0</v>
      </c>
      <c r="AF394" s="64">
        <v>0</v>
      </c>
      <c r="AG394" s="64">
        <v>0</v>
      </c>
      <c r="AH394" s="64">
        <v>1</v>
      </c>
      <c r="AI394" s="64">
        <f>IF($H394=Table5[[#Headers],[Industrial Bio waste Boiler]],1,0)</f>
        <v>0</v>
      </c>
      <c r="AJ394" s="64">
        <f>IF($H394=Table5[[#Headers],[Industrial Bio waste CHP]],1,0)</f>
        <v>0</v>
      </c>
      <c r="AK394" s="64">
        <f>IF($H394=Table5[[#Headers],[Industrial Bio waste Furnace]],1,0)</f>
        <v>0</v>
      </c>
      <c r="AL394" s="64">
        <f>IF($H394=Table5[[#Headers],[Industrial Bio waste Cement/Lime Kiln]],1,0)</f>
        <v>0</v>
      </c>
      <c r="AM394" s="64">
        <f>IF($H394=Table5[[#Headers],[Industrial Bio waste Dryer]],1,0)</f>
        <v>0</v>
      </c>
      <c r="AN394" s="64">
        <f>IF($H394=Table5[[#Headers],[Industrial Bio waste Other Kiln]],1,0)</f>
        <v>0</v>
      </c>
      <c r="AO394" s="64">
        <f>IF($H394=Table5[[#Headers],[Industrial Bio waste Oven]],1,0)</f>
        <v>0</v>
      </c>
      <c r="AP394" s="64">
        <f>IF($H394=Table5[[#Headers],[Industrial Non-bio waste Boiler]],1,0)</f>
        <v>0</v>
      </c>
      <c r="AQ394" s="64">
        <f>IF($H394=Table5[[#Headers],[Industrial Non-bio waste CHP]],1,0)</f>
        <v>0</v>
      </c>
      <c r="AR394" s="64">
        <f>IF($H394=Table5[[#Headers],[Industrial Non-bio waste Furnace]],1,0)</f>
        <v>0</v>
      </c>
      <c r="AS394" s="64">
        <f>IF($H394=Table5[[#Headers],[Industrial Non-bio waste Cement/Lime Kiln]],1,0)</f>
        <v>0</v>
      </c>
      <c r="AT394" s="64">
        <f>IF($H394=Table5[[#Headers],[Industrial Non-bio waste Dryer]],1,0)</f>
        <v>0</v>
      </c>
      <c r="AU394" s="64">
        <f>IF($H394=Table5[[#Headers],[Industrial Non-bio waste Other Kiln]],1,0)</f>
        <v>0</v>
      </c>
      <c r="AV394" s="64">
        <f>IF($H394=Table5[[#Headers],[Industrial Non-bio waste Oven]],1,0)</f>
        <v>0</v>
      </c>
      <c r="AW394" s="64">
        <f>IF($H394=Table5[[#Headers],[Industrial Bio fuel Boiler]],1,0)</f>
        <v>0</v>
      </c>
      <c r="AX394" s="64">
        <f>IF($H394=Table5[[#Headers],[Industrial Bio fuel CHP]],1,0)</f>
        <v>0</v>
      </c>
      <c r="AY394" s="64">
        <f>IF($H394=Table5[[#Headers],[Industrial Bio fuel Furnace]],1,0)</f>
        <v>0</v>
      </c>
      <c r="AZ394" s="64">
        <f>IF($H394=Table5[[#Headers],[Industrial Bio fuel Cement/Lime Kiln]],1,0)</f>
        <v>0</v>
      </c>
      <c r="BA394" s="64">
        <f>IF($H394=Table5[[#Headers],[Industrial Bio fuel Dryer]],1,0)</f>
        <v>0</v>
      </c>
      <c r="BB394" s="64">
        <f>IF($H394=Table5[[#Headers],[Industrial Bio fuel Other Kiln]],1,0)</f>
        <v>0</v>
      </c>
      <c r="BC394" s="64">
        <f>IF($H394=Table5[[#Headers],[Industrial Bio fuel Oven]],1,0)</f>
        <v>0</v>
      </c>
      <c r="BD394" s="64">
        <f>IF($H394=Table5[[#Headers],[Industrial Solid Fuels Boiler]],1,0)</f>
        <v>0</v>
      </c>
      <c r="BE394" s="64">
        <f>IF($H394=Table5[[#Headers],[Industrial Solid Fuels CHP]],1,0)</f>
        <v>0</v>
      </c>
      <c r="BF394" s="64">
        <f>IF($H394=Table5[[#Headers],[Industrial Solid Fuels Furnace]],1,0)</f>
        <v>0</v>
      </c>
      <c r="BG394" s="64">
        <f>IF($H394=Table5[[#Headers],[Industrial Solid Fuels Cement/Lime Kiln]],1,0)</f>
        <v>0</v>
      </c>
      <c r="BH394" s="64">
        <f>IF($H394=Table5[[#Headers],[Industrial Solid Fuels Dryer]],1,0)</f>
        <v>0</v>
      </c>
      <c r="BI394" s="64">
        <f>IF($H394=Table5[[#Headers],[Industrial Solid Fuels Other Kiln]],1,0)</f>
        <v>0</v>
      </c>
      <c r="BJ394" s="64">
        <f>IF($H394=Table5[[#Headers],[Industrial Solid Fuels Oven]],1,0)</f>
        <v>0</v>
      </c>
      <c r="BK394" s="64">
        <f>IF($H394=Table5[[#Headers],[Industrial Oil Boiler]],1,0)</f>
        <v>0</v>
      </c>
      <c r="BL394" s="64">
        <f>IF($H394=Table5[[#Headers],[Industrial Oil CHP]],1,0)</f>
        <v>0</v>
      </c>
      <c r="BM394" s="64">
        <f>IF($H394=Table5[[#Headers],[Industrial Oil Furnace]],1,0)</f>
        <v>0</v>
      </c>
      <c r="BN394" s="64">
        <f>IF($H394=Table5[[#Headers],[Industrial Oil Cement/Lime Kiln]],1,0)</f>
        <v>0</v>
      </c>
      <c r="BO394" s="64">
        <f>IF($H394=Table5[[#Headers],[Industrial Oil Dryer]],1,0)</f>
        <v>0</v>
      </c>
      <c r="BP394" s="64">
        <f>IF($H394=Table5[[#Headers],[Industrial Oil Other Kiln]],1,0)</f>
        <v>0</v>
      </c>
      <c r="BQ394" s="64">
        <f>IF($H394=Table5[[#Headers],[Industrial Oil Oven]],1,0)</f>
        <v>0</v>
      </c>
      <c r="BR394" s="64">
        <f>IF($H394=Table5[[#Headers],[Industrial Gas Boiler]],1,0)</f>
        <v>0</v>
      </c>
      <c r="BS394" s="64">
        <f>IF($H394=Table5[[#Headers],[Industrial Gas CHP]],1,0)</f>
        <v>0</v>
      </c>
      <c r="BT394" s="64">
        <f>IF($H394=Table5[[#Headers],[Industrial Gas Furnace]],1,0)</f>
        <v>0</v>
      </c>
      <c r="BU394" s="64">
        <f>IF($H394=Table5[[#Headers],[Industrial Gas Cement/Lime Kiln]],1,0)</f>
        <v>0</v>
      </c>
      <c r="BV394" s="64">
        <f>IF($H394=Table5[[#Headers],[Industrial Gas Dryer]],1,0)</f>
        <v>0</v>
      </c>
      <c r="BW394" s="64">
        <f>IF($H394=Table5[[#Headers],[Industrial Gas Other Kiln]],1,0)</f>
        <v>1</v>
      </c>
      <c r="BX394" s="64">
        <f>IF($H394=Table5[[#Headers],[Industrial Gas Oven]],1,0)</f>
        <v>0</v>
      </c>
      <c r="BZ394" s="39"/>
    </row>
    <row r="395" spans="2:78" x14ac:dyDescent="0.25">
      <c r="B395">
        <v>671</v>
      </c>
      <c r="C395" t="s">
        <v>453</v>
      </c>
      <c r="D395" t="s">
        <v>590</v>
      </c>
      <c r="E395" t="s">
        <v>592</v>
      </c>
      <c r="H395" t="s">
        <v>498</v>
      </c>
      <c r="I395" t="s">
        <v>551</v>
      </c>
      <c r="J395" s="64">
        <v>1239.8180962312833</v>
      </c>
      <c r="K395" s="64">
        <v>0</v>
      </c>
      <c r="L395" s="64">
        <v>0</v>
      </c>
      <c r="M395" s="64">
        <v>0</v>
      </c>
      <c r="N395" s="64">
        <v>0</v>
      </c>
      <c r="O395" s="64">
        <v>1</v>
      </c>
      <c r="P395" s="64">
        <v>1</v>
      </c>
      <c r="Q395" s="64">
        <v>1</v>
      </c>
      <c r="R395" s="64">
        <v>0.4</v>
      </c>
      <c r="S395" s="64">
        <v>0.125</v>
      </c>
      <c r="T395" s="64">
        <v>0</v>
      </c>
      <c r="U395" s="64">
        <v>0</v>
      </c>
      <c r="V395" s="64">
        <v>0</v>
      </c>
      <c r="W395" s="64">
        <v>0</v>
      </c>
      <c r="X395" s="64">
        <v>0</v>
      </c>
      <c r="Y395" s="64">
        <v>0</v>
      </c>
      <c r="Z395" s="64">
        <v>0</v>
      </c>
      <c r="AA395" s="64">
        <v>0</v>
      </c>
      <c r="AB395" s="64">
        <v>0</v>
      </c>
      <c r="AC395" s="64">
        <v>1</v>
      </c>
      <c r="AD395" s="64">
        <v>0</v>
      </c>
      <c r="AE395" s="64">
        <v>0</v>
      </c>
      <c r="AF395" s="64">
        <v>0</v>
      </c>
      <c r="AG395" s="64">
        <v>0</v>
      </c>
      <c r="AH395" s="64">
        <v>1</v>
      </c>
      <c r="AI395" s="64">
        <f>IF($H395=Table5[[#Headers],[Industrial Bio waste Boiler]],1,0)</f>
        <v>0</v>
      </c>
      <c r="AJ395" s="64">
        <f>IF($H395=Table5[[#Headers],[Industrial Bio waste CHP]],1,0)</f>
        <v>0</v>
      </c>
      <c r="AK395" s="64">
        <f>IF($H395=Table5[[#Headers],[Industrial Bio waste Furnace]],1,0)</f>
        <v>0</v>
      </c>
      <c r="AL395" s="64">
        <f>IF($H395=Table5[[#Headers],[Industrial Bio waste Cement/Lime Kiln]],1,0)</f>
        <v>0</v>
      </c>
      <c r="AM395" s="64">
        <f>IF($H395=Table5[[#Headers],[Industrial Bio waste Dryer]],1,0)</f>
        <v>0</v>
      </c>
      <c r="AN395" s="64">
        <f>IF($H395=Table5[[#Headers],[Industrial Bio waste Other Kiln]],1,0)</f>
        <v>0</v>
      </c>
      <c r="AO395" s="64">
        <f>IF($H395=Table5[[#Headers],[Industrial Bio waste Oven]],1,0)</f>
        <v>0</v>
      </c>
      <c r="AP395" s="64">
        <f>IF($H395=Table5[[#Headers],[Industrial Non-bio waste Boiler]],1,0)</f>
        <v>0</v>
      </c>
      <c r="AQ395" s="64">
        <f>IF($H395=Table5[[#Headers],[Industrial Non-bio waste CHP]],1,0)</f>
        <v>0</v>
      </c>
      <c r="AR395" s="64">
        <f>IF($H395=Table5[[#Headers],[Industrial Non-bio waste Furnace]],1,0)</f>
        <v>0</v>
      </c>
      <c r="AS395" s="64">
        <f>IF($H395=Table5[[#Headers],[Industrial Non-bio waste Cement/Lime Kiln]],1,0)</f>
        <v>0</v>
      </c>
      <c r="AT395" s="64">
        <f>IF($H395=Table5[[#Headers],[Industrial Non-bio waste Dryer]],1,0)</f>
        <v>0</v>
      </c>
      <c r="AU395" s="64">
        <f>IF($H395=Table5[[#Headers],[Industrial Non-bio waste Other Kiln]],1,0)</f>
        <v>0</v>
      </c>
      <c r="AV395" s="64">
        <f>IF($H395=Table5[[#Headers],[Industrial Non-bio waste Oven]],1,0)</f>
        <v>0</v>
      </c>
      <c r="AW395" s="64">
        <f>IF($H395=Table5[[#Headers],[Industrial Bio fuel Boiler]],1,0)</f>
        <v>0</v>
      </c>
      <c r="AX395" s="64">
        <f>IF($H395=Table5[[#Headers],[Industrial Bio fuel CHP]],1,0)</f>
        <v>0</v>
      </c>
      <c r="AY395" s="64">
        <f>IF($H395=Table5[[#Headers],[Industrial Bio fuel Furnace]],1,0)</f>
        <v>0</v>
      </c>
      <c r="AZ395" s="64">
        <f>IF($H395=Table5[[#Headers],[Industrial Bio fuel Cement/Lime Kiln]],1,0)</f>
        <v>0</v>
      </c>
      <c r="BA395" s="64">
        <f>IF($H395=Table5[[#Headers],[Industrial Bio fuel Dryer]],1,0)</f>
        <v>0</v>
      </c>
      <c r="BB395" s="64">
        <f>IF($H395=Table5[[#Headers],[Industrial Bio fuel Other Kiln]],1,0)</f>
        <v>0</v>
      </c>
      <c r="BC395" s="64">
        <f>IF($H395=Table5[[#Headers],[Industrial Bio fuel Oven]],1,0)</f>
        <v>0</v>
      </c>
      <c r="BD395" s="64">
        <f>IF($H395=Table5[[#Headers],[Industrial Solid Fuels Boiler]],1,0)</f>
        <v>0</v>
      </c>
      <c r="BE395" s="64">
        <f>IF($H395=Table5[[#Headers],[Industrial Solid Fuels CHP]],1,0)</f>
        <v>0</v>
      </c>
      <c r="BF395" s="64">
        <f>IF($H395=Table5[[#Headers],[Industrial Solid Fuels Furnace]],1,0)</f>
        <v>0</v>
      </c>
      <c r="BG395" s="64">
        <f>IF($H395=Table5[[#Headers],[Industrial Solid Fuels Cement/Lime Kiln]],1,0)</f>
        <v>0</v>
      </c>
      <c r="BH395" s="64">
        <f>IF($H395=Table5[[#Headers],[Industrial Solid Fuels Dryer]],1,0)</f>
        <v>0</v>
      </c>
      <c r="BI395" s="64">
        <f>IF($H395=Table5[[#Headers],[Industrial Solid Fuels Other Kiln]],1,0)</f>
        <v>0</v>
      </c>
      <c r="BJ395" s="64">
        <f>IF($H395=Table5[[#Headers],[Industrial Solid Fuels Oven]],1,0)</f>
        <v>0</v>
      </c>
      <c r="BK395" s="64">
        <f>IF($H395=Table5[[#Headers],[Industrial Oil Boiler]],1,0)</f>
        <v>0</v>
      </c>
      <c r="BL395" s="64">
        <f>IF($H395=Table5[[#Headers],[Industrial Oil CHP]],1,0)</f>
        <v>0</v>
      </c>
      <c r="BM395" s="64">
        <f>IF($H395=Table5[[#Headers],[Industrial Oil Furnace]],1,0)</f>
        <v>0</v>
      </c>
      <c r="BN395" s="64">
        <f>IF($H395=Table5[[#Headers],[Industrial Oil Cement/Lime Kiln]],1,0)</f>
        <v>0</v>
      </c>
      <c r="BO395" s="64">
        <f>IF($H395=Table5[[#Headers],[Industrial Oil Dryer]],1,0)</f>
        <v>0</v>
      </c>
      <c r="BP395" s="64">
        <f>IF($H395=Table5[[#Headers],[Industrial Oil Other Kiln]],1,0)</f>
        <v>0</v>
      </c>
      <c r="BQ395" s="64">
        <f>IF($H395=Table5[[#Headers],[Industrial Oil Oven]],1,0)</f>
        <v>0</v>
      </c>
      <c r="BR395" s="64">
        <f>IF($H395=Table5[[#Headers],[Industrial Gas Boiler]],1,0)</f>
        <v>1</v>
      </c>
      <c r="BS395" s="64">
        <f>IF($H395=Table5[[#Headers],[Industrial Gas CHP]],1,0)</f>
        <v>0</v>
      </c>
      <c r="BT395" s="64">
        <f>IF($H395=Table5[[#Headers],[Industrial Gas Furnace]],1,0)</f>
        <v>0</v>
      </c>
      <c r="BU395" s="64">
        <f>IF($H395=Table5[[#Headers],[Industrial Gas Cement/Lime Kiln]],1,0)</f>
        <v>0</v>
      </c>
      <c r="BV395" s="64">
        <f>IF($H395=Table5[[#Headers],[Industrial Gas Dryer]],1,0)</f>
        <v>0</v>
      </c>
      <c r="BW395" s="64">
        <f>IF($H395=Table5[[#Headers],[Industrial Gas Other Kiln]],1,0)</f>
        <v>0</v>
      </c>
      <c r="BX395" s="64">
        <f>IF($H395=Table5[[#Headers],[Industrial Gas Oven]],1,0)</f>
        <v>0</v>
      </c>
      <c r="BZ395" s="39"/>
    </row>
    <row r="396" spans="2:78" x14ac:dyDescent="0.25">
      <c r="B396">
        <v>672</v>
      </c>
      <c r="C396" t="s">
        <v>453</v>
      </c>
      <c r="D396" t="s">
        <v>590</v>
      </c>
      <c r="E396" t="s">
        <v>592</v>
      </c>
      <c r="H396" t="s">
        <v>502</v>
      </c>
      <c r="I396" t="s">
        <v>551</v>
      </c>
      <c r="J396" s="64">
        <v>1239.8180962312833</v>
      </c>
      <c r="K396" s="64">
        <v>0</v>
      </c>
      <c r="L396" s="64">
        <v>0</v>
      </c>
      <c r="M396" s="64">
        <v>0</v>
      </c>
      <c r="N396" s="64">
        <v>0</v>
      </c>
      <c r="O396" s="64">
        <v>0</v>
      </c>
      <c r="P396" s="64">
        <v>0</v>
      </c>
      <c r="Q396" s="64">
        <v>0</v>
      </c>
      <c r="R396" s="64">
        <v>0</v>
      </c>
      <c r="S396" s="64">
        <v>0</v>
      </c>
      <c r="T396" s="64">
        <v>1</v>
      </c>
      <c r="U396" s="64">
        <v>1</v>
      </c>
      <c r="V396" s="64">
        <v>1</v>
      </c>
      <c r="W396" s="64">
        <v>0</v>
      </c>
      <c r="X396" s="64">
        <v>0</v>
      </c>
      <c r="Y396" s="64">
        <v>0</v>
      </c>
      <c r="Z396" s="64">
        <v>0</v>
      </c>
      <c r="AA396" s="64">
        <v>0</v>
      </c>
      <c r="AB396" s="64">
        <v>0</v>
      </c>
      <c r="AC396" s="64">
        <v>0</v>
      </c>
      <c r="AD396" s="64">
        <v>1</v>
      </c>
      <c r="AE396" s="64">
        <v>0</v>
      </c>
      <c r="AF396" s="64">
        <v>0</v>
      </c>
      <c r="AG396" s="64">
        <v>0</v>
      </c>
      <c r="AH396" s="64">
        <v>1</v>
      </c>
      <c r="AI396" s="64">
        <f>IF($H396=Table5[[#Headers],[Industrial Bio waste Boiler]],1,0)</f>
        <v>0</v>
      </c>
      <c r="AJ396" s="64">
        <f>IF($H396=Table5[[#Headers],[Industrial Bio waste CHP]],1,0)</f>
        <v>0</v>
      </c>
      <c r="AK396" s="64">
        <f>IF($H396=Table5[[#Headers],[Industrial Bio waste Furnace]],1,0)</f>
        <v>0</v>
      </c>
      <c r="AL396" s="64">
        <f>IF($H396=Table5[[#Headers],[Industrial Bio waste Cement/Lime Kiln]],1,0)</f>
        <v>0</v>
      </c>
      <c r="AM396" s="64">
        <f>IF($H396=Table5[[#Headers],[Industrial Bio waste Dryer]],1,0)</f>
        <v>0</v>
      </c>
      <c r="AN396" s="64">
        <f>IF($H396=Table5[[#Headers],[Industrial Bio waste Other Kiln]],1,0)</f>
        <v>0</v>
      </c>
      <c r="AO396" s="64">
        <f>IF($H396=Table5[[#Headers],[Industrial Bio waste Oven]],1,0)</f>
        <v>0</v>
      </c>
      <c r="AP396" s="64">
        <f>IF($H396=Table5[[#Headers],[Industrial Non-bio waste Boiler]],1,0)</f>
        <v>0</v>
      </c>
      <c r="AQ396" s="64">
        <f>IF($H396=Table5[[#Headers],[Industrial Non-bio waste CHP]],1,0)</f>
        <v>0</v>
      </c>
      <c r="AR396" s="64">
        <f>IF($H396=Table5[[#Headers],[Industrial Non-bio waste Furnace]],1,0)</f>
        <v>0</v>
      </c>
      <c r="AS396" s="64">
        <f>IF($H396=Table5[[#Headers],[Industrial Non-bio waste Cement/Lime Kiln]],1,0)</f>
        <v>0</v>
      </c>
      <c r="AT396" s="64">
        <f>IF($H396=Table5[[#Headers],[Industrial Non-bio waste Dryer]],1,0)</f>
        <v>0</v>
      </c>
      <c r="AU396" s="64">
        <f>IF($H396=Table5[[#Headers],[Industrial Non-bio waste Other Kiln]],1,0)</f>
        <v>0</v>
      </c>
      <c r="AV396" s="64">
        <f>IF($H396=Table5[[#Headers],[Industrial Non-bio waste Oven]],1,0)</f>
        <v>0</v>
      </c>
      <c r="AW396" s="64">
        <f>IF($H396=Table5[[#Headers],[Industrial Bio fuel Boiler]],1,0)</f>
        <v>0</v>
      </c>
      <c r="AX396" s="64">
        <f>IF($H396=Table5[[#Headers],[Industrial Bio fuel CHP]],1,0)</f>
        <v>0</v>
      </c>
      <c r="AY396" s="64">
        <f>IF($H396=Table5[[#Headers],[Industrial Bio fuel Furnace]],1,0)</f>
        <v>0</v>
      </c>
      <c r="AZ396" s="64">
        <f>IF($H396=Table5[[#Headers],[Industrial Bio fuel Cement/Lime Kiln]],1,0)</f>
        <v>0</v>
      </c>
      <c r="BA396" s="64">
        <f>IF($H396=Table5[[#Headers],[Industrial Bio fuel Dryer]],1,0)</f>
        <v>0</v>
      </c>
      <c r="BB396" s="64">
        <f>IF($H396=Table5[[#Headers],[Industrial Bio fuel Other Kiln]],1,0)</f>
        <v>0</v>
      </c>
      <c r="BC396" s="64">
        <f>IF($H396=Table5[[#Headers],[Industrial Bio fuel Oven]],1,0)</f>
        <v>0</v>
      </c>
      <c r="BD396" s="64">
        <f>IF($H396=Table5[[#Headers],[Industrial Solid Fuels Boiler]],1,0)</f>
        <v>0</v>
      </c>
      <c r="BE396" s="64">
        <f>IF($H396=Table5[[#Headers],[Industrial Solid Fuels CHP]],1,0)</f>
        <v>0</v>
      </c>
      <c r="BF396" s="64">
        <f>IF($H396=Table5[[#Headers],[Industrial Solid Fuels Furnace]],1,0)</f>
        <v>0</v>
      </c>
      <c r="BG396" s="64">
        <f>IF($H396=Table5[[#Headers],[Industrial Solid Fuels Cement/Lime Kiln]],1,0)</f>
        <v>0</v>
      </c>
      <c r="BH396" s="64">
        <f>IF($H396=Table5[[#Headers],[Industrial Solid Fuels Dryer]],1,0)</f>
        <v>0</v>
      </c>
      <c r="BI396" s="64">
        <f>IF($H396=Table5[[#Headers],[Industrial Solid Fuels Other Kiln]],1,0)</f>
        <v>0</v>
      </c>
      <c r="BJ396" s="64">
        <f>IF($H396=Table5[[#Headers],[Industrial Solid Fuels Oven]],1,0)</f>
        <v>0</v>
      </c>
      <c r="BK396" s="64">
        <f>IF($H396=Table5[[#Headers],[Industrial Oil Boiler]],1,0)</f>
        <v>0</v>
      </c>
      <c r="BL396" s="64">
        <f>IF($H396=Table5[[#Headers],[Industrial Oil CHP]],1,0)</f>
        <v>0</v>
      </c>
      <c r="BM396" s="64">
        <f>IF($H396=Table5[[#Headers],[Industrial Oil Furnace]],1,0)</f>
        <v>0</v>
      </c>
      <c r="BN396" s="64">
        <f>IF($H396=Table5[[#Headers],[Industrial Oil Cement/Lime Kiln]],1,0)</f>
        <v>0</v>
      </c>
      <c r="BO396" s="64">
        <f>IF($H396=Table5[[#Headers],[Industrial Oil Dryer]],1,0)</f>
        <v>0</v>
      </c>
      <c r="BP396" s="64">
        <f>IF($H396=Table5[[#Headers],[Industrial Oil Other Kiln]],1,0)</f>
        <v>0</v>
      </c>
      <c r="BQ396" s="64">
        <f>IF($H396=Table5[[#Headers],[Industrial Oil Oven]],1,0)</f>
        <v>0</v>
      </c>
      <c r="BR396" s="64">
        <f>IF($H396=Table5[[#Headers],[Industrial Gas Boiler]],1,0)</f>
        <v>0</v>
      </c>
      <c r="BS396" s="64">
        <f>IF($H396=Table5[[#Headers],[Industrial Gas CHP]],1,0)</f>
        <v>1</v>
      </c>
      <c r="BT396" s="64">
        <f>IF($H396=Table5[[#Headers],[Industrial Gas Furnace]],1,0)</f>
        <v>0</v>
      </c>
      <c r="BU396" s="64">
        <f>IF($H396=Table5[[#Headers],[Industrial Gas Cement/Lime Kiln]],1,0)</f>
        <v>0</v>
      </c>
      <c r="BV396" s="64">
        <f>IF($H396=Table5[[#Headers],[Industrial Gas Dryer]],1,0)</f>
        <v>0</v>
      </c>
      <c r="BW396" s="64">
        <f>IF($H396=Table5[[#Headers],[Industrial Gas Other Kiln]],1,0)</f>
        <v>0</v>
      </c>
      <c r="BX396" s="64">
        <f>IF($H396=Table5[[#Headers],[Industrial Gas Oven]],1,0)</f>
        <v>0</v>
      </c>
      <c r="BZ396" s="39"/>
    </row>
    <row r="397" spans="2:78" x14ac:dyDescent="0.25">
      <c r="B397">
        <v>673</v>
      </c>
      <c r="C397" t="s">
        <v>453</v>
      </c>
      <c r="D397" t="s">
        <v>590</v>
      </c>
      <c r="E397" t="s">
        <v>592</v>
      </c>
      <c r="H397" t="s">
        <v>513</v>
      </c>
      <c r="I397" t="s">
        <v>551</v>
      </c>
      <c r="J397" s="64">
        <v>1239.8180962312833</v>
      </c>
      <c r="K397" s="64">
        <v>0</v>
      </c>
      <c r="L397" s="64">
        <v>0</v>
      </c>
      <c r="M397" s="64">
        <v>0</v>
      </c>
      <c r="N397" s="64">
        <v>0</v>
      </c>
      <c r="O397" s="64">
        <v>0</v>
      </c>
      <c r="P397" s="64">
        <v>0</v>
      </c>
      <c r="Q397" s="64">
        <v>0</v>
      </c>
      <c r="R397" s="64">
        <v>0</v>
      </c>
      <c r="S397" s="64">
        <v>0</v>
      </c>
      <c r="T397" s="64">
        <v>0</v>
      </c>
      <c r="U397" s="64">
        <v>0</v>
      </c>
      <c r="V397" s="64">
        <v>0</v>
      </c>
      <c r="W397" s="64">
        <v>1</v>
      </c>
      <c r="X397" s="64">
        <v>1</v>
      </c>
      <c r="Y397" s="64">
        <v>0</v>
      </c>
      <c r="Z397" s="64">
        <v>0</v>
      </c>
      <c r="AA397" s="64">
        <v>0</v>
      </c>
      <c r="AB397" s="64">
        <v>0</v>
      </c>
      <c r="AC397" s="64">
        <v>0</v>
      </c>
      <c r="AD397" s="64">
        <v>0</v>
      </c>
      <c r="AE397" s="64">
        <v>1</v>
      </c>
      <c r="AF397" s="64">
        <v>0</v>
      </c>
      <c r="AG397" s="64">
        <v>0</v>
      </c>
      <c r="AH397" s="64">
        <v>1</v>
      </c>
      <c r="AI397" s="64">
        <f>IF($H397=Table5[[#Headers],[Industrial Bio waste Boiler]],1,0)</f>
        <v>0</v>
      </c>
      <c r="AJ397" s="64">
        <f>IF($H397=Table5[[#Headers],[Industrial Bio waste CHP]],1,0)</f>
        <v>0</v>
      </c>
      <c r="AK397" s="64">
        <f>IF($H397=Table5[[#Headers],[Industrial Bio waste Furnace]],1,0)</f>
        <v>0</v>
      </c>
      <c r="AL397" s="64">
        <f>IF($H397=Table5[[#Headers],[Industrial Bio waste Cement/Lime Kiln]],1,0)</f>
        <v>0</v>
      </c>
      <c r="AM397" s="64">
        <f>IF($H397=Table5[[#Headers],[Industrial Bio waste Dryer]],1,0)</f>
        <v>0</v>
      </c>
      <c r="AN397" s="64">
        <f>IF($H397=Table5[[#Headers],[Industrial Bio waste Other Kiln]],1,0)</f>
        <v>0</v>
      </c>
      <c r="AO397" s="64">
        <f>IF($H397=Table5[[#Headers],[Industrial Bio waste Oven]],1,0)</f>
        <v>0</v>
      </c>
      <c r="AP397" s="64">
        <f>IF($H397=Table5[[#Headers],[Industrial Non-bio waste Boiler]],1,0)</f>
        <v>0</v>
      </c>
      <c r="AQ397" s="64">
        <f>IF($H397=Table5[[#Headers],[Industrial Non-bio waste CHP]],1,0)</f>
        <v>0</v>
      </c>
      <c r="AR397" s="64">
        <f>IF($H397=Table5[[#Headers],[Industrial Non-bio waste Furnace]],1,0)</f>
        <v>0</v>
      </c>
      <c r="AS397" s="64">
        <f>IF($H397=Table5[[#Headers],[Industrial Non-bio waste Cement/Lime Kiln]],1,0)</f>
        <v>0</v>
      </c>
      <c r="AT397" s="64">
        <f>IF($H397=Table5[[#Headers],[Industrial Non-bio waste Dryer]],1,0)</f>
        <v>0</v>
      </c>
      <c r="AU397" s="64">
        <f>IF($H397=Table5[[#Headers],[Industrial Non-bio waste Other Kiln]],1,0)</f>
        <v>0</v>
      </c>
      <c r="AV397" s="64">
        <f>IF($H397=Table5[[#Headers],[Industrial Non-bio waste Oven]],1,0)</f>
        <v>0</v>
      </c>
      <c r="AW397" s="64">
        <f>IF($H397=Table5[[#Headers],[Industrial Bio fuel Boiler]],1,0)</f>
        <v>0</v>
      </c>
      <c r="AX397" s="64">
        <f>IF($H397=Table5[[#Headers],[Industrial Bio fuel CHP]],1,0)</f>
        <v>0</v>
      </c>
      <c r="AY397" s="64">
        <f>IF($H397=Table5[[#Headers],[Industrial Bio fuel Furnace]],1,0)</f>
        <v>0</v>
      </c>
      <c r="AZ397" s="64">
        <f>IF($H397=Table5[[#Headers],[Industrial Bio fuel Cement/Lime Kiln]],1,0)</f>
        <v>0</v>
      </c>
      <c r="BA397" s="64">
        <f>IF($H397=Table5[[#Headers],[Industrial Bio fuel Dryer]],1,0)</f>
        <v>0</v>
      </c>
      <c r="BB397" s="64">
        <f>IF($H397=Table5[[#Headers],[Industrial Bio fuel Other Kiln]],1,0)</f>
        <v>0</v>
      </c>
      <c r="BC397" s="64">
        <f>IF($H397=Table5[[#Headers],[Industrial Bio fuel Oven]],1,0)</f>
        <v>0</v>
      </c>
      <c r="BD397" s="64">
        <f>IF($H397=Table5[[#Headers],[Industrial Solid Fuels Boiler]],1,0)</f>
        <v>0</v>
      </c>
      <c r="BE397" s="64">
        <f>IF($H397=Table5[[#Headers],[Industrial Solid Fuels CHP]],1,0)</f>
        <v>0</v>
      </c>
      <c r="BF397" s="64">
        <f>IF($H397=Table5[[#Headers],[Industrial Solid Fuels Furnace]],1,0)</f>
        <v>0</v>
      </c>
      <c r="BG397" s="64">
        <f>IF($H397=Table5[[#Headers],[Industrial Solid Fuels Cement/Lime Kiln]],1,0)</f>
        <v>0</v>
      </c>
      <c r="BH397" s="64">
        <f>IF($H397=Table5[[#Headers],[Industrial Solid Fuels Dryer]],1,0)</f>
        <v>0</v>
      </c>
      <c r="BI397" s="64">
        <f>IF($H397=Table5[[#Headers],[Industrial Solid Fuels Other Kiln]],1,0)</f>
        <v>0</v>
      </c>
      <c r="BJ397" s="64">
        <f>IF($H397=Table5[[#Headers],[Industrial Solid Fuels Oven]],1,0)</f>
        <v>0</v>
      </c>
      <c r="BK397" s="64">
        <f>IF($H397=Table5[[#Headers],[Industrial Oil Boiler]],1,0)</f>
        <v>0</v>
      </c>
      <c r="BL397" s="64">
        <f>IF($H397=Table5[[#Headers],[Industrial Oil CHP]],1,0)</f>
        <v>0</v>
      </c>
      <c r="BM397" s="64">
        <f>IF($H397=Table5[[#Headers],[Industrial Oil Furnace]],1,0)</f>
        <v>0</v>
      </c>
      <c r="BN397" s="64">
        <f>IF($H397=Table5[[#Headers],[Industrial Oil Cement/Lime Kiln]],1,0)</f>
        <v>0</v>
      </c>
      <c r="BO397" s="64">
        <f>IF($H397=Table5[[#Headers],[Industrial Oil Dryer]],1,0)</f>
        <v>0</v>
      </c>
      <c r="BP397" s="64">
        <f>IF($H397=Table5[[#Headers],[Industrial Oil Other Kiln]],1,0)</f>
        <v>0</v>
      </c>
      <c r="BQ397" s="64">
        <f>IF($H397=Table5[[#Headers],[Industrial Oil Oven]],1,0)</f>
        <v>0</v>
      </c>
      <c r="BR397" s="64">
        <f>IF($H397=Table5[[#Headers],[Industrial Gas Boiler]],1,0)</f>
        <v>0</v>
      </c>
      <c r="BS397" s="64">
        <f>IF($H397=Table5[[#Headers],[Industrial Gas CHP]],1,0)</f>
        <v>0</v>
      </c>
      <c r="BT397" s="64">
        <f>IF($H397=Table5[[#Headers],[Industrial Gas Furnace]],1,0)</f>
        <v>0</v>
      </c>
      <c r="BU397" s="64">
        <f>IF($H397=Table5[[#Headers],[Industrial Gas Cement/Lime Kiln]],1,0)</f>
        <v>0</v>
      </c>
      <c r="BV397" s="64">
        <f>IF($H397=Table5[[#Headers],[Industrial Gas Dryer]],1,0)</f>
        <v>0</v>
      </c>
      <c r="BW397" s="64">
        <f>IF($H397=Table5[[#Headers],[Industrial Gas Other Kiln]],1,0)</f>
        <v>0</v>
      </c>
      <c r="BX397" s="64">
        <f>IF($H397=Table5[[#Headers],[Industrial Gas Oven]],1,0)</f>
        <v>1</v>
      </c>
      <c r="BZ397" s="39"/>
    </row>
    <row r="398" spans="2:78" x14ac:dyDescent="0.25">
      <c r="B398">
        <v>674</v>
      </c>
      <c r="C398" t="s">
        <v>453</v>
      </c>
      <c r="D398" t="s">
        <v>590</v>
      </c>
      <c r="E398" t="s">
        <v>592</v>
      </c>
      <c r="H398" t="s">
        <v>506</v>
      </c>
      <c r="I398" t="s">
        <v>551</v>
      </c>
      <c r="J398" s="64">
        <v>1239.8180962312833</v>
      </c>
      <c r="K398" s="64">
        <v>0</v>
      </c>
      <c r="L398" s="64">
        <v>0</v>
      </c>
      <c r="M398" s="64">
        <v>0</v>
      </c>
      <c r="N398" s="64">
        <v>0</v>
      </c>
      <c r="O398" s="64">
        <v>0</v>
      </c>
      <c r="P398" s="64">
        <v>0</v>
      </c>
      <c r="Q398" s="64">
        <v>0</v>
      </c>
      <c r="R398" s="64">
        <v>0</v>
      </c>
      <c r="S398" s="64">
        <v>0</v>
      </c>
      <c r="T398" s="64">
        <v>0</v>
      </c>
      <c r="U398" s="64">
        <v>0</v>
      </c>
      <c r="V398" s="64">
        <v>0</v>
      </c>
      <c r="W398" s="64">
        <v>0</v>
      </c>
      <c r="X398" s="64">
        <v>0</v>
      </c>
      <c r="Y398" s="64">
        <v>1</v>
      </c>
      <c r="Z398" s="64">
        <v>0</v>
      </c>
      <c r="AA398" s="64">
        <v>0</v>
      </c>
      <c r="AB398" s="64">
        <v>0</v>
      </c>
      <c r="AC398" s="64">
        <v>0</v>
      </c>
      <c r="AD398" s="64">
        <v>0</v>
      </c>
      <c r="AE398" s="64">
        <v>0</v>
      </c>
      <c r="AF398" s="64">
        <v>1</v>
      </c>
      <c r="AG398" s="64">
        <v>0</v>
      </c>
      <c r="AH398" s="64">
        <v>1</v>
      </c>
      <c r="AI398" s="64">
        <f>IF($H398=Table5[[#Headers],[Industrial Bio waste Boiler]],1,0)</f>
        <v>0</v>
      </c>
      <c r="AJ398" s="64">
        <f>IF($H398=Table5[[#Headers],[Industrial Bio waste CHP]],1,0)</f>
        <v>0</v>
      </c>
      <c r="AK398" s="64">
        <f>IF($H398=Table5[[#Headers],[Industrial Bio waste Furnace]],1,0)</f>
        <v>0</v>
      </c>
      <c r="AL398" s="64">
        <f>IF($H398=Table5[[#Headers],[Industrial Bio waste Cement/Lime Kiln]],1,0)</f>
        <v>0</v>
      </c>
      <c r="AM398" s="64">
        <f>IF($H398=Table5[[#Headers],[Industrial Bio waste Dryer]],1,0)</f>
        <v>0</v>
      </c>
      <c r="AN398" s="64">
        <f>IF($H398=Table5[[#Headers],[Industrial Bio waste Other Kiln]],1,0)</f>
        <v>0</v>
      </c>
      <c r="AO398" s="64">
        <f>IF($H398=Table5[[#Headers],[Industrial Bio waste Oven]],1,0)</f>
        <v>0</v>
      </c>
      <c r="AP398" s="64">
        <f>IF($H398=Table5[[#Headers],[Industrial Non-bio waste Boiler]],1,0)</f>
        <v>0</v>
      </c>
      <c r="AQ398" s="64">
        <f>IF($H398=Table5[[#Headers],[Industrial Non-bio waste CHP]],1,0)</f>
        <v>0</v>
      </c>
      <c r="AR398" s="64">
        <f>IF($H398=Table5[[#Headers],[Industrial Non-bio waste Furnace]],1,0)</f>
        <v>0</v>
      </c>
      <c r="AS398" s="64">
        <f>IF($H398=Table5[[#Headers],[Industrial Non-bio waste Cement/Lime Kiln]],1,0)</f>
        <v>0</v>
      </c>
      <c r="AT398" s="64">
        <f>IF($H398=Table5[[#Headers],[Industrial Non-bio waste Dryer]],1,0)</f>
        <v>0</v>
      </c>
      <c r="AU398" s="64">
        <f>IF($H398=Table5[[#Headers],[Industrial Non-bio waste Other Kiln]],1,0)</f>
        <v>0</v>
      </c>
      <c r="AV398" s="64">
        <f>IF($H398=Table5[[#Headers],[Industrial Non-bio waste Oven]],1,0)</f>
        <v>0</v>
      </c>
      <c r="AW398" s="64">
        <f>IF($H398=Table5[[#Headers],[Industrial Bio fuel Boiler]],1,0)</f>
        <v>0</v>
      </c>
      <c r="AX398" s="64">
        <f>IF($H398=Table5[[#Headers],[Industrial Bio fuel CHP]],1,0)</f>
        <v>0</v>
      </c>
      <c r="AY398" s="64">
        <f>IF($H398=Table5[[#Headers],[Industrial Bio fuel Furnace]],1,0)</f>
        <v>0</v>
      </c>
      <c r="AZ398" s="64">
        <f>IF($H398=Table5[[#Headers],[Industrial Bio fuel Cement/Lime Kiln]],1,0)</f>
        <v>0</v>
      </c>
      <c r="BA398" s="64">
        <f>IF($H398=Table5[[#Headers],[Industrial Bio fuel Dryer]],1,0)</f>
        <v>0</v>
      </c>
      <c r="BB398" s="64">
        <f>IF($H398=Table5[[#Headers],[Industrial Bio fuel Other Kiln]],1,0)</f>
        <v>0</v>
      </c>
      <c r="BC398" s="64">
        <f>IF($H398=Table5[[#Headers],[Industrial Bio fuel Oven]],1,0)</f>
        <v>0</v>
      </c>
      <c r="BD398" s="64">
        <f>IF($H398=Table5[[#Headers],[Industrial Solid Fuels Boiler]],1,0)</f>
        <v>0</v>
      </c>
      <c r="BE398" s="64">
        <f>IF($H398=Table5[[#Headers],[Industrial Solid Fuels CHP]],1,0)</f>
        <v>0</v>
      </c>
      <c r="BF398" s="64">
        <f>IF($H398=Table5[[#Headers],[Industrial Solid Fuels Furnace]],1,0)</f>
        <v>0</v>
      </c>
      <c r="BG398" s="64">
        <f>IF($H398=Table5[[#Headers],[Industrial Solid Fuels Cement/Lime Kiln]],1,0)</f>
        <v>0</v>
      </c>
      <c r="BH398" s="64">
        <f>IF($H398=Table5[[#Headers],[Industrial Solid Fuels Dryer]],1,0)</f>
        <v>0</v>
      </c>
      <c r="BI398" s="64">
        <f>IF($H398=Table5[[#Headers],[Industrial Solid Fuels Other Kiln]],1,0)</f>
        <v>0</v>
      </c>
      <c r="BJ398" s="64">
        <f>IF($H398=Table5[[#Headers],[Industrial Solid Fuels Oven]],1,0)</f>
        <v>0</v>
      </c>
      <c r="BK398" s="64">
        <f>IF($H398=Table5[[#Headers],[Industrial Oil Boiler]],1,0)</f>
        <v>0</v>
      </c>
      <c r="BL398" s="64">
        <f>IF($H398=Table5[[#Headers],[Industrial Oil CHP]],1,0)</f>
        <v>0</v>
      </c>
      <c r="BM398" s="64">
        <f>IF($H398=Table5[[#Headers],[Industrial Oil Furnace]],1,0)</f>
        <v>0</v>
      </c>
      <c r="BN398" s="64">
        <f>IF($H398=Table5[[#Headers],[Industrial Oil Cement/Lime Kiln]],1,0)</f>
        <v>0</v>
      </c>
      <c r="BO398" s="64">
        <f>IF($H398=Table5[[#Headers],[Industrial Oil Dryer]],1,0)</f>
        <v>0</v>
      </c>
      <c r="BP398" s="64">
        <f>IF($H398=Table5[[#Headers],[Industrial Oil Other Kiln]],1,0)</f>
        <v>0</v>
      </c>
      <c r="BQ398" s="64">
        <f>IF($H398=Table5[[#Headers],[Industrial Oil Oven]],1,0)</f>
        <v>0</v>
      </c>
      <c r="BR398" s="64">
        <f>IF($H398=Table5[[#Headers],[Industrial Gas Boiler]],1,0)</f>
        <v>0</v>
      </c>
      <c r="BS398" s="64">
        <f>IF($H398=Table5[[#Headers],[Industrial Gas CHP]],1,0)</f>
        <v>0</v>
      </c>
      <c r="BT398" s="64">
        <f>IF($H398=Table5[[#Headers],[Industrial Gas Furnace]],1,0)</f>
        <v>1</v>
      </c>
      <c r="BU398" s="64">
        <f>IF($H398=Table5[[#Headers],[Industrial Gas Cement/Lime Kiln]],1,0)</f>
        <v>0</v>
      </c>
      <c r="BV398" s="64">
        <f>IF($H398=Table5[[#Headers],[Industrial Gas Dryer]],1,0)</f>
        <v>0</v>
      </c>
      <c r="BW398" s="64">
        <f>IF($H398=Table5[[#Headers],[Industrial Gas Other Kiln]],1,0)</f>
        <v>0</v>
      </c>
      <c r="BX398" s="64">
        <f>IF($H398=Table5[[#Headers],[Industrial Gas Oven]],1,0)</f>
        <v>0</v>
      </c>
      <c r="BZ398" s="39"/>
    </row>
    <row r="399" spans="2:78" x14ac:dyDescent="0.25">
      <c r="B399">
        <v>675</v>
      </c>
      <c r="C399" t="s">
        <v>453</v>
      </c>
      <c r="D399" t="s">
        <v>590</v>
      </c>
      <c r="E399" t="s">
        <v>592</v>
      </c>
      <c r="H399" t="s">
        <v>504</v>
      </c>
      <c r="I399" t="s">
        <v>551</v>
      </c>
      <c r="J399" s="64">
        <v>1239.8180962312833</v>
      </c>
      <c r="K399" s="64">
        <v>0</v>
      </c>
      <c r="L399" s="64">
        <v>0</v>
      </c>
      <c r="M399" s="64">
        <v>0</v>
      </c>
      <c r="N399" s="64">
        <v>0</v>
      </c>
      <c r="O399" s="64">
        <v>0</v>
      </c>
      <c r="P399" s="64">
        <v>0</v>
      </c>
      <c r="Q399" s="64">
        <v>0</v>
      </c>
      <c r="R399" s="64">
        <v>0</v>
      </c>
      <c r="S399" s="64">
        <v>0</v>
      </c>
      <c r="T399" s="64">
        <v>0</v>
      </c>
      <c r="U399" s="64">
        <v>0</v>
      </c>
      <c r="V399" s="64">
        <v>0</v>
      </c>
      <c r="W399" s="64">
        <v>0</v>
      </c>
      <c r="X399" s="64">
        <v>0</v>
      </c>
      <c r="Y399" s="64">
        <v>0</v>
      </c>
      <c r="Z399" s="64">
        <v>0</v>
      </c>
      <c r="AA399" s="64">
        <v>1</v>
      </c>
      <c r="AB399" s="64">
        <v>1</v>
      </c>
      <c r="AC399" s="64">
        <v>0</v>
      </c>
      <c r="AD399" s="64">
        <v>0</v>
      </c>
      <c r="AE399" s="64">
        <v>0</v>
      </c>
      <c r="AF399" s="64">
        <v>0</v>
      </c>
      <c r="AG399" s="64">
        <v>1</v>
      </c>
      <c r="AH399" s="64">
        <v>1</v>
      </c>
      <c r="AI399" s="64">
        <f>IF($H399=Table5[[#Headers],[Industrial Bio waste Boiler]],1,0)</f>
        <v>0</v>
      </c>
      <c r="AJ399" s="64">
        <f>IF($H399=Table5[[#Headers],[Industrial Bio waste CHP]],1,0)</f>
        <v>0</v>
      </c>
      <c r="AK399" s="64">
        <f>IF($H399=Table5[[#Headers],[Industrial Bio waste Furnace]],1,0)</f>
        <v>0</v>
      </c>
      <c r="AL399" s="64">
        <f>IF($H399=Table5[[#Headers],[Industrial Bio waste Cement/Lime Kiln]],1,0)</f>
        <v>0</v>
      </c>
      <c r="AM399" s="64">
        <f>IF($H399=Table5[[#Headers],[Industrial Bio waste Dryer]],1,0)</f>
        <v>0</v>
      </c>
      <c r="AN399" s="64">
        <f>IF($H399=Table5[[#Headers],[Industrial Bio waste Other Kiln]],1,0)</f>
        <v>0</v>
      </c>
      <c r="AO399" s="64">
        <f>IF($H399=Table5[[#Headers],[Industrial Bio waste Oven]],1,0)</f>
        <v>0</v>
      </c>
      <c r="AP399" s="64">
        <f>IF($H399=Table5[[#Headers],[Industrial Non-bio waste Boiler]],1,0)</f>
        <v>0</v>
      </c>
      <c r="AQ399" s="64">
        <f>IF($H399=Table5[[#Headers],[Industrial Non-bio waste CHP]],1,0)</f>
        <v>0</v>
      </c>
      <c r="AR399" s="64">
        <f>IF($H399=Table5[[#Headers],[Industrial Non-bio waste Furnace]],1,0)</f>
        <v>0</v>
      </c>
      <c r="AS399" s="64">
        <f>IF($H399=Table5[[#Headers],[Industrial Non-bio waste Cement/Lime Kiln]],1,0)</f>
        <v>0</v>
      </c>
      <c r="AT399" s="64">
        <f>IF($H399=Table5[[#Headers],[Industrial Non-bio waste Dryer]],1,0)</f>
        <v>0</v>
      </c>
      <c r="AU399" s="64">
        <f>IF($H399=Table5[[#Headers],[Industrial Non-bio waste Other Kiln]],1,0)</f>
        <v>0</v>
      </c>
      <c r="AV399" s="64">
        <f>IF($H399=Table5[[#Headers],[Industrial Non-bio waste Oven]],1,0)</f>
        <v>0</v>
      </c>
      <c r="AW399" s="64">
        <f>IF($H399=Table5[[#Headers],[Industrial Bio fuel Boiler]],1,0)</f>
        <v>0</v>
      </c>
      <c r="AX399" s="64">
        <f>IF($H399=Table5[[#Headers],[Industrial Bio fuel CHP]],1,0)</f>
        <v>0</v>
      </c>
      <c r="AY399" s="64">
        <f>IF($H399=Table5[[#Headers],[Industrial Bio fuel Furnace]],1,0)</f>
        <v>0</v>
      </c>
      <c r="AZ399" s="64">
        <f>IF($H399=Table5[[#Headers],[Industrial Bio fuel Cement/Lime Kiln]],1,0)</f>
        <v>0</v>
      </c>
      <c r="BA399" s="64">
        <f>IF($H399=Table5[[#Headers],[Industrial Bio fuel Dryer]],1,0)</f>
        <v>0</v>
      </c>
      <c r="BB399" s="64">
        <f>IF($H399=Table5[[#Headers],[Industrial Bio fuel Other Kiln]],1,0)</f>
        <v>0</v>
      </c>
      <c r="BC399" s="64">
        <f>IF($H399=Table5[[#Headers],[Industrial Bio fuel Oven]],1,0)</f>
        <v>0</v>
      </c>
      <c r="BD399" s="64">
        <f>IF($H399=Table5[[#Headers],[Industrial Solid Fuels Boiler]],1,0)</f>
        <v>0</v>
      </c>
      <c r="BE399" s="64">
        <f>IF($H399=Table5[[#Headers],[Industrial Solid Fuels CHP]],1,0)</f>
        <v>0</v>
      </c>
      <c r="BF399" s="64">
        <f>IF($H399=Table5[[#Headers],[Industrial Solid Fuels Furnace]],1,0)</f>
        <v>0</v>
      </c>
      <c r="BG399" s="64">
        <f>IF($H399=Table5[[#Headers],[Industrial Solid Fuels Cement/Lime Kiln]],1,0)</f>
        <v>0</v>
      </c>
      <c r="BH399" s="64">
        <f>IF($H399=Table5[[#Headers],[Industrial Solid Fuels Dryer]],1,0)</f>
        <v>0</v>
      </c>
      <c r="BI399" s="64">
        <f>IF($H399=Table5[[#Headers],[Industrial Solid Fuels Other Kiln]],1,0)</f>
        <v>0</v>
      </c>
      <c r="BJ399" s="64">
        <f>IF($H399=Table5[[#Headers],[Industrial Solid Fuels Oven]],1,0)</f>
        <v>0</v>
      </c>
      <c r="BK399" s="64">
        <f>IF($H399=Table5[[#Headers],[Industrial Oil Boiler]],1,0)</f>
        <v>0</v>
      </c>
      <c r="BL399" s="64">
        <f>IF($H399=Table5[[#Headers],[Industrial Oil CHP]],1,0)</f>
        <v>0</v>
      </c>
      <c r="BM399" s="64">
        <f>IF($H399=Table5[[#Headers],[Industrial Oil Furnace]],1,0)</f>
        <v>0</v>
      </c>
      <c r="BN399" s="64">
        <f>IF($H399=Table5[[#Headers],[Industrial Oil Cement/Lime Kiln]],1,0)</f>
        <v>0</v>
      </c>
      <c r="BO399" s="64">
        <f>IF($H399=Table5[[#Headers],[Industrial Oil Dryer]],1,0)</f>
        <v>0</v>
      </c>
      <c r="BP399" s="64">
        <f>IF($H399=Table5[[#Headers],[Industrial Oil Other Kiln]],1,0)</f>
        <v>0</v>
      </c>
      <c r="BQ399" s="64">
        <f>IF($H399=Table5[[#Headers],[Industrial Oil Oven]],1,0)</f>
        <v>0</v>
      </c>
      <c r="BR399" s="64">
        <f>IF($H399=Table5[[#Headers],[Industrial Gas Boiler]],1,0)</f>
        <v>0</v>
      </c>
      <c r="BS399" s="64">
        <f>IF($H399=Table5[[#Headers],[Industrial Gas CHP]],1,0)</f>
        <v>0</v>
      </c>
      <c r="BT399" s="64">
        <f>IF($H399=Table5[[#Headers],[Industrial Gas Furnace]],1,0)</f>
        <v>0</v>
      </c>
      <c r="BU399" s="64">
        <f>IF($H399=Table5[[#Headers],[Industrial Gas Cement/Lime Kiln]],1,0)</f>
        <v>0</v>
      </c>
      <c r="BV399" s="64">
        <f>IF($H399=Table5[[#Headers],[Industrial Gas Dryer]],1,0)</f>
        <v>1</v>
      </c>
      <c r="BW399" s="64">
        <f>IF($H399=Table5[[#Headers],[Industrial Gas Other Kiln]],1,0)</f>
        <v>0</v>
      </c>
      <c r="BX399" s="64">
        <f>IF($H399=Table5[[#Headers],[Industrial Gas Oven]],1,0)</f>
        <v>0</v>
      </c>
      <c r="BZ399" s="39"/>
    </row>
    <row r="400" spans="2:78" x14ac:dyDescent="0.25">
      <c r="B400">
        <v>676</v>
      </c>
      <c r="C400" t="s">
        <v>453</v>
      </c>
      <c r="D400" t="s">
        <v>591</v>
      </c>
      <c r="E400" t="s">
        <v>592</v>
      </c>
      <c r="H400" t="s">
        <v>498</v>
      </c>
      <c r="I400" t="s">
        <v>551</v>
      </c>
      <c r="J400" s="64">
        <v>142.17774893668644</v>
      </c>
      <c r="K400" s="64">
        <v>0</v>
      </c>
      <c r="L400" s="64">
        <v>0</v>
      </c>
      <c r="M400" s="64">
        <v>0</v>
      </c>
      <c r="N400" s="64">
        <v>0</v>
      </c>
      <c r="O400" s="64">
        <v>1</v>
      </c>
      <c r="P400" s="64">
        <v>1</v>
      </c>
      <c r="Q400" s="64">
        <v>1</v>
      </c>
      <c r="R400" s="64">
        <v>0.2</v>
      </c>
      <c r="S400" s="64">
        <v>0.125</v>
      </c>
      <c r="T400" s="64">
        <v>0</v>
      </c>
      <c r="U400" s="64">
        <v>0</v>
      </c>
      <c r="V400" s="64">
        <v>0</v>
      </c>
      <c r="W400" s="64">
        <v>0</v>
      </c>
      <c r="X400" s="64">
        <v>0</v>
      </c>
      <c r="Y400" s="64">
        <v>0</v>
      </c>
      <c r="Z400" s="64">
        <v>0</v>
      </c>
      <c r="AA400" s="64">
        <v>0</v>
      </c>
      <c r="AB400" s="64">
        <v>0</v>
      </c>
      <c r="AC400" s="64">
        <v>1</v>
      </c>
      <c r="AD400" s="64">
        <v>0</v>
      </c>
      <c r="AE400" s="64">
        <v>0</v>
      </c>
      <c r="AF400" s="64">
        <v>0</v>
      </c>
      <c r="AG400" s="64">
        <v>0</v>
      </c>
      <c r="AH400" s="64">
        <v>1</v>
      </c>
      <c r="AI400" s="64">
        <f>IF($H400=Table5[[#Headers],[Industrial Bio waste Boiler]],1,0)</f>
        <v>0</v>
      </c>
      <c r="AJ400" s="64">
        <f>IF($H400=Table5[[#Headers],[Industrial Bio waste CHP]],1,0)</f>
        <v>0</v>
      </c>
      <c r="AK400" s="64">
        <f>IF($H400=Table5[[#Headers],[Industrial Bio waste Furnace]],1,0)</f>
        <v>0</v>
      </c>
      <c r="AL400" s="64">
        <f>IF($H400=Table5[[#Headers],[Industrial Bio waste Cement/Lime Kiln]],1,0)</f>
        <v>0</v>
      </c>
      <c r="AM400" s="64">
        <f>IF($H400=Table5[[#Headers],[Industrial Bio waste Dryer]],1,0)</f>
        <v>0</v>
      </c>
      <c r="AN400" s="64">
        <f>IF($H400=Table5[[#Headers],[Industrial Bio waste Other Kiln]],1,0)</f>
        <v>0</v>
      </c>
      <c r="AO400" s="64">
        <f>IF($H400=Table5[[#Headers],[Industrial Bio waste Oven]],1,0)</f>
        <v>0</v>
      </c>
      <c r="AP400" s="64">
        <f>IF($H400=Table5[[#Headers],[Industrial Non-bio waste Boiler]],1,0)</f>
        <v>0</v>
      </c>
      <c r="AQ400" s="64">
        <f>IF($H400=Table5[[#Headers],[Industrial Non-bio waste CHP]],1,0)</f>
        <v>0</v>
      </c>
      <c r="AR400" s="64">
        <f>IF($H400=Table5[[#Headers],[Industrial Non-bio waste Furnace]],1,0)</f>
        <v>0</v>
      </c>
      <c r="AS400" s="64">
        <f>IF($H400=Table5[[#Headers],[Industrial Non-bio waste Cement/Lime Kiln]],1,0)</f>
        <v>0</v>
      </c>
      <c r="AT400" s="64">
        <f>IF($H400=Table5[[#Headers],[Industrial Non-bio waste Dryer]],1,0)</f>
        <v>0</v>
      </c>
      <c r="AU400" s="64">
        <f>IF($H400=Table5[[#Headers],[Industrial Non-bio waste Other Kiln]],1,0)</f>
        <v>0</v>
      </c>
      <c r="AV400" s="64">
        <f>IF($H400=Table5[[#Headers],[Industrial Non-bio waste Oven]],1,0)</f>
        <v>0</v>
      </c>
      <c r="AW400" s="64">
        <f>IF($H400=Table5[[#Headers],[Industrial Bio fuel Boiler]],1,0)</f>
        <v>0</v>
      </c>
      <c r="AX400" s="64">
        <f>IF($H400=Table5[[#Headers],[Industrial Bio fuel CHP]],1,0)</f>
        <v>0</v>
      </c>
      <c r="AY400" s="64">
        <f>IF($H400=Table5[[#Headers],[Industrial Bio fuel Furnace]],1,0)</f>
        <v>0</v>
      </c>
      <c r="AZ400" s="64">
        <f>IF($H400=Table5[[#Headers],[Industrial Bio fuel Cement/Lime Kiln]],1,0)</f>
        <v>0</v>
      </c>
      <c r="BA400" s="64">
        <f>IF($H400=Table5[[#Headers],[Industrial Bio fuel Dryer]],1,0)</f>
        <v>0</v>
      </c>
      <c r="BB400" s="64">
        <f>IF($H400=Table5[[#Headers],[Industrial Bio fuel Other Kiln]],1,0)</f>
        <v>0</v>
      </c>
      <c r="BC400" s="64">
        <f>IF($H400=Table5[[#Headers],[Industrial Bio fuel Oven]],1,0)</f>
        <v>0</v>
      </c>
      <c r="BD400" s="64">
        <f>IF($H400=Table5[[#Headers],[Industrial Solid Fuels Boiler]],1,0)</f>
        <v>0</v>
      </c>
      <c r="BE400" s="64">
        <f>IF($H400=Table5[[#Headers],[Industrial Solid Fuels CHP]],1,0)</f>
        <v>0</v>
      </c>
      <c r="BF400" s="64">
        <f>IF($H400=Table5[[#Headers],[Industrial Solid Fuels Furnace]],1,0)</f>
        <v>0</v>
      </c>
      <c r="BG400" s="64">
        <f>IF($H400=Table5[[#Headers],[Industrial Solid Fuels Cement/Lime Kiln]],1,0)</f>
        <v>0</v>
      </c>
      <c r="BH400" s="64">
        <f>IF($H400=Table5[[#Headers],[Industrial Solid Fuels Dryer]],1,0)</f>
        <v>0</v>
      </c>
      <c r="BI400" s="64">
        <f>IF($H400=Table5[[#Headers],[Industrial Solid Fuels Other Kiln]],1,0)</f>
        <v>0</v>
      </c>
      <c r="BJ400" s="64">
        <f>IF($H400=Table5[[#Headers],[Industrial Solid Fuels Oven]],1,0)</f>
        <v>0</v>
      </c>
      <c r="BK400" s="64">
        <f>IF($H400=Table5[[#Headers],[Industrial Oil Boiler]],1,0)</f>
        <v>0</v>
      </c>
      <c r="BL400" s="64">
        <f>IF($H400=Table5[[#Headers],[Industrial Oil CHP]],1,0)</f>
        <v>0</v>
      </c>
      <c r="BM400" s="64">
        <f>IF($H400=Table5[[#Headers],[Industrial Oil Furnace]],1,0)</f>
        <v>0</v>
      </c>
      <c r="BN400" s="64">
        <f>IF($H400=Table5[[#Headers],[Industrial Oil Cement/Lime Kiln]],1,0)</f>
        <v>0</v>
      </c>
      <c r="BO400" s="64">
        <f>IF($H400=Table5[[#Headers],[Industrial Oil Dryer]],1,0)</f>
        <v>0</v>
      </c>
      <c r="BP400" s="64">
        <f>IF($H400=Table5[[#Headers],[Industrial Oil Other Kiln]],1,0)</f>
        <v>0</v>
      </c>
      <c r="BQ400" s="64">
        <f>IF($H400=Table5[[#Headers],[Industrial Oil Oven]],1,0)</f>
        <v>0</v>
      </c>
      <c r="BR400" s="64">
        <f>IF($H400=Table5[[#Headers],[Industrial Gas Boiler]],1,0)</f>
        <v>1</v>
      </c>
      <c r="BS400" s="64">
        <f>IF($H400=Table5[[#Headers],[Industrial Gas CHP]],1,0)</f>
        <v>0</v>
      </c>
      <c r="BT400" s="64">
        <f>IF($H400=Table5[[#Headers],[Industrial Gas Furnace]],1,0)</f>
        <v>0</v>
      </c>
      <c r="BU400" s="64">
        <f>IF($H400=Table5[[#Headers],[Industrial Gas Cement/Lime Kiln]],1,0)</f>
        <v>0</v>
      </c>
      <c r="BV400" s="64">
        <f>IF($H400=Table5[[#Headers],[Industrial Gas Dryer]],1,0)</f>
        <v>0</v>
      </c>
      <c r="BW400" s="64">
        <f>IF($H400=Table5[[#Headers],[Industrial Gas Other Kiln]],1,0)</f>
        <v>0</v>
      </c>
      <c r="BX400" s="64">
        <f>IF($H400=Table5[[#Headers],[Industrial Gas Oven]],1,0)</f>
        <v>0</v>
      </c>
      <c r="BZ400" s="39"/>
    </row>
    <row r="401" spans="2:78" x14ac:dyDescent="0.25">
      <c r="B401">
        <v>677</v>
      </c>
      <c r="C401" t="s">
        <v>453</v>
      </c>
      <c r="D401" t="s">
        <v>591</v>
      </c>
      <c r="E401" t="s">
        <v>592</v>
      </c>
      <c r="H401" t="s">
        <v>502</v>
      </c>
      <c r="I401" t="s">
        <v>551</v>
      </c>
      <c r="J401" s="64">
        <v>142.17774893668644</v>
      </c>
      <c r="K401" s="64">
        <v>0</v>
      </c>
      <c r="L401" s="64">
        <v>0</v>
      </c>
      <c r="M401" s="64">
        <v>0</v>
      </c>
      <c r="N401" s="64">
        <v>0</v>
      </c>
      <c r="O401" s="64">
        <v>0</v>
      </c>
      <c r="P401" s="64">
        <v>0</v>
      </c>
      <c r="Q401" s="64">
        <v>0</v>
      </c>
      <c r="R401" s="64">
        <v>0</v>
      </c>
      <c r="S401" s="64">
        <v>0</v>
      </c>
      <c r="T401" s="64">
        <v>1</v>
      </c>
      <c r="U401" s="64">
        <v>1</v>
      </c>
      <c r="V401" s="64">
        <v>1</v>
      </c>
      <c r="W401" s="64">
        <v>0</v>
      </c>
      <c r="X401" s="64">
        <v>0</v>
      </c>
      <c r="Y401" s="64">
        <v>0</v>
      </c>
      <c r="Z401" s="64">
        <v>0</v>
      </c>
      <c r="AA401" s="64">
        <v>0</v>
      </c>
      <c r="AB401" s="64">
        <v>0</v>
      </c>
      <c r="AC401" s="64">
        <v>0</v>
      </c>
      <c r="AD401" s="64">
        <v>1</v>
      </c>
      <c r="AE401" s="64">
        <v>0</v>
      </c>
      <c r="AF401" s="64">
        <v>0</v>
      </c>
      <c r="AG401" s="64">
        <v>0</v>
      </c>
      <c r="AH401" s="64">
        <v>1</v>
      </c>
      <c r="AI401" s="64">
        <f>IF($H401=Table5[[#Headers],[Industrial Bio waste Boiler]],1,0)</f>
        <v>0</v>
      </c>
      <c r="AJ401" s="64">
        <f>IF($H401=Table5[[#Headers],[Industrial Bio waste CHP]],1,0)</f>
        <v>0</v>
      </c>
      <c r="AK401" s="64">
        <f>IF($H401=Table5[[#Headers],[Industrial Bio waste Furnace]],1,0)</f>
        <v>0</v>
      </c>
      <c r="AL401" s="64">
        <f>IF($H401=Table5[[#Headers],[Industrial Bio waste Cement/Lime Kiln]],1,0)</f>
        <v>0</v>
      </c>
      <c r="AM401" s="64">
        <f>IF($H401=Table5[[#Headers],[Industrial Bio waste Dryer]],1,0)</f>
        <v>0</v>
      </c>
      <c r="AN401" s="64">
        <f>IF($H401=Table5[[#Headers],[Industrial Bio waste Other Kiln]],1,0)</f>
        <v>0</v>
      </c>
      <c r="AO401" s="64">
        <f>IF($H401=Table5[[#Headers],[Industrial Bio waste Oven]],1,0)</f>
        <v>0</v>
      </c>
      <c r="AP401" s="64">
        <f>IF($H401=Table5[[#Headers],[Industrial Non-bio waste Boiler]],1,0)</f>
        <v>0</v>
      </c>
      <c r="AQ401" s="64">
        <f>IF($H401=Table5[[#Headers],[Industrial Non-bio waste CHP]],1,0)</f>
        <v>0</v>
      </c>
      <c r="AR401" s="64">
        <f>IF($H401=Table5[[#Headers],[Industrial Non-bio waste Furnace]],1,0)</f>
        <v>0</v>
      </c>
      <c r="AS401" s="64">
        <f>IF($H401=Table5[[#Headers],[Industrial Non-bio waste Cement/Lime Kiln]],1,0)</f>
        <v>0</v>
      </c>
      <c r="AT401" s="64">
        <f>IF($H401=Table5[[#Headers],[Industrial Non-bio waste Dryer]],1,0)</f>
        <v>0</v>
      </c>
      <c r="AU401" s="64">
        <f>IF($H401=Table5[[#Headers],[Industrial Non-bio waste Other Kiln]],1,0)</f>
        <v>0</v>
      </c>
      <c r="AV401" s="64">
        <f>IF($H401=Table5[[#Headers],[Industrial Non-bio waste Oven]],1,0)</f>
        <v>0</v>
      </c>
      <c r="AW401" s="64">
        <f>IF($H401=Table5[[#Headers],[Industrial Bio fuel Boiler]],1,0)</f>
        <v>0</v>
      </c>
      <c r="AX401" s="64">
        <f>IF($H401=Table5[[#Headers],[Industrial Bio fuel CHP]],1,0)</f>
        <v>0</v>
      </c>
      <c r="AY401" s="64">
        <f>IF($H401=Table5[[#Headers],[Industrial Bio fuel Furnace]],1,0)</f>
        <v>0</v>
      </c>
      <c r="AZ401" s="64">
        <f>IF($H401=Table5[[#Headers],[Industrial Bio fuel Cement/Lime Kiln]],1,0)</f>
        <v>0</v>
      </c>
      <c r="BA401" s="64">
        <f>IF($H401=Table5[[#Headers],[Industrial Bio fuel Dryer]],1,0)</f>
        <v>0</v>
      </c>
      <c r="BB401" s="64">
        <f>IF($H401=Table5[[#Headers],[Industrial Bio fuel Other Kiln]],1,0)</f>
        <v>0</v>
      </c>
      <c r="BC401" s="64">
        <f>IF($H401=Table5[[#Headers],[Industrial Bio fuel Oven]],1,0)</f>
        <v>0</v>
      </c>
      <c r="BD401" s="64">
        <f>IF($H401=Table5[[#Headers],[Industrial Solid Fuels Boiler]],1,0)</f>
        <v>0</v>
      </c>
      <c r="BE401" s="64">
        <f>IF($H401=Table5[[#Headers],[Industrial Solid Fuels CHP]],1,0)</f>
        <v>0</v>
      </c>
      <c r="BF401" s="64">
        <f>IF($H401=Table5[[#Headers],[Industrial Solid Fuels Furnace]],1,0)</f>
        <v>0</v>
      </c>
      <c r="BG401" s="64">
        <f>IF($H401=Table5[[#Headers],[Industrial Solid Fuels Cement/Lime Kiln]],1,0)</f>
        <v>0</v>
      </c>
      <c r="BH401" s="64">
        <f>IF($H401=Table5[[#Headers],[Industrial Solid Fuels Dryer]],1,0)</f>
        <v>0</v>
      </c>
      <c r="BI401" s="64">
        <f>IF($H401=Table5[[#Headers],[Industrial Solid Fuels Other Kiln]],1,0)</f>
        <v>0</v>
      </c>
      <c r="BJ401" s="64">
        <f>IF($H401=Table5[[#Headers],[Industrial Solid Fuels Oven]],1,0)</f>
        <v>0</v>
      </c>
      <c r="BK401" s="64">
        <f>IF($H401=Table5[[#Headers],[Industrial Oil Boiler]],1,0)</f>
        <v>0</v>
      </c>
      <c r="BL401" s="64">
        <f>IF($H401=Table5[[#Headers],[Industrial Oil CHP]],1,0)</f>
        <v>0</v>
      </c>
      <c r="BM401" s="64">
        <f>IF($H401=Table5[[#Headers],[Industrial Oil Furnace]],1,0)</f>
        <v>0</v>
      </c>
      <c r="BN401" s="64">
        <f>IF($H401=Table5[[#Headers],[Industrial Oil Cement/Lime Kiln]],1,0)</f>
        <v>0</v>
      </c>
      <c r="BO401" s="64">
        <f>IF($H401=Table5[[#Headers],[Industrial Oil Dryer]],1,0)</f>
        <v>0</v>
      </c>
      <c r="BP401" s="64">
        <f>IF($H401=Table5[[#Headers],[Industrial Oil Other Kiln]],1,0)</f>
        <v>0</v>
      </c>
      <c r="BQ401" s="64">
        <f>IF($H401=Table5[[#Headers],[Industrial Oil Oven]],1,0)</f>
        <v>0</v>
      </c>
      <c r="BR401" s="64">
        <f>IF($H401=Table5[[#Headers],[Industrial Gas Boiler]],1,0)</f>
        <v>0</v>
      </c>
      <c r="BS401" s="64">
        <f>IF($H401=Table5[[#Headers],[Industrial Gas CHP]],1,0)</f>
        <v>1</v>
      </c>
      <c r="BT401" s="64">
        <f>IF($H401=Table5[[#Headers],[Industrial Gas Furnace]],1,0)</f>
        <v>0</v>
      </c>
      <c r="BU401" s="64">
        <f>IF($H401=Table5[[#Headers],[Industrial Gas Cement/Lime Kiln]],1,0)</f>
        <v>0</v>
      </c>
      <c r="BV401" s="64">
        <f>IF($H401=Table5[[#Headers],[Industrial Gas Dryer]],1,0)</f>
        <v>0</v>
      </c>
      <c r="BW401" s="64">
        <f>IF($H401=Table5[[#Headers],[Industrial Gas Other Kiln]],1,0)</f>
        <v>0</v>
      </c>
      <c r="BX401" s="64">
        <f>IF($H401=Table5[[#Headers],[Industrial Gas Oven]],1,0)</f>
        <v>0</v>
      </c>
      <c r="BZ401" s="39"/>
    </row>
    <row r="402" spans="2:78" x14ac:dyDescent="0.25">
      <c r="B402">
        <v>678</v>
      </c>
      <c r="C402" t="s">
        <v>453</v>
      </c>
      <c r="D402" t="s">
        <v>591</v>
      </c>
      <c r="E402" t="s">
        <v>592</v>
      </c>
      <c r="H402" t="s">
        <v>513</v>
      </c>
      <c r="I402" t="s">
        <v>551</v>
      </c>
      <c r="J402" s="64">
        <v>142.17774893668644</v>
      </c>
      <c r="K402" s="64">
        <v>0</v>
      </c>
      <c r="L402" s="64">
        <v>0</v>
      </c>
      <c r="M402" s="64">
        <v>0</v>
      </c>
      <c r="N402" s="64">
        <v>0</v>
      </c>
      <c r="O402" s="64">
        <v>0</v>
      </c>
      <c r="P402" s="64">
        <v>0</v>
      </c>
      <c r="Q402" s="64">
        <v>0</v>
      </c>
      <c r="R402" s="64">
        <v>0</v>
      </c>
      <c r="S402" s="64">
        <v>0</v>
      </c>
      <c r="T402" s="64">
        <v>0</v>
      </c>
      <c r="U402" s="64">
        <v>0</v>
      </c>
      <c r="V402" s="64">
        <v>0</v>
      </c>
      <c r="W402" s="64">
        <v>1</v>
      </c>
      <c r="X402" s="64">
        <v>1</v>
      </c>
      <c r="Y402" s="64">
        <v>0</v>
      </c>
      <c r="Z402" s="64">
        <v>0</v>
      </c>
      <c r="AA402" s="64">
        <v>0</v>
      </c>
      <c r="AB402" s="64">
        <v>0</v>
      </c>
      <c r="AC402" s="64">
        <v>0</v>
      </c>
      <c r="AD402" s="64">
        <v>0</v>
      </c>
      <c r="AE402" s="64">
        <v>1</v>
      </c>
      <c r="AF402" s="64">
        <v>0</v>
      </c>
      <c r="AG402" s="64">
        <v>0</v>
      </c>
      <c r="AH402" s="64">
        <v>1</v>
      </c>
      <c r="AI402" s="64">
        <f>IF($H402=Table5[[#Headers],[Industrial Bio waste Boiler]],1,0)</f>
        <v>0</v>
      </c>
      <c r="AJ402" s="64">
        <f>IF($H402=Table5[[#Headers],[Industrial Bio waste CHP]],1,0)</f>
        <v>0</v>
      </c>
      <c r="AK402" s="64">
        <f>IF($H402=Table5[[#Headers],[Industrial Bio waste Furnace]],1,0)</f>
        <v>0</v>
      </c>
      <c r="AL402" s="64">
        <f>IF($H402=Table5[[#Headers],[Industrial Bio waste Cement/Lime Kiln]],1,0)</f>
        <v>0</v>
      </c>
      <c r="AM402" s="64">
        <f>IF($H402=Table5[[#Headers],[Industrial Bio waste Dryer]],1,0)</f>
        <v>0</v>
      </c>
      <c r="AN402" s="64">
        <f>IF($H402=Table5[[#Headers],[Industrial Bio waste Other Kiln]],1,0)</f>
        <v>0</v>
      </c>
      <c r="AO402" s="64">
        <f>IF($H402=Table5[[#Headers],[Industrial Bio waste Oven]],1,0)</f>
        <v>0</v>
      </c>
      <c r="AP402" s="64">
        <f>IF($H402=Table5[[#Headers],[Industrial Non-bio waste Boiler]],1,0)</f>
        <v>0</v>
      </c>
      <c r="AQ402" s="64">
        <f>IF($H402=Table5[[#Headers],[Industrial Non-bio waste CHP]],1,0)</f>
        <v>0</v>
      </c>
      <c r="AR402" s="64">
        <f>IF($H402=Table5[[#Headers],[Industrial Non-bio waste Furnace]],1,0)</f>
        <v>0</v>
      </c>
      <c r="AS402" s="64">
        <f>IF($H402=Table5[[#Headers],[Industrial Non-bio waste Cement/Lime Kiln]],1,0)</f>
        <v>0</v>
      </c>
      <c r="AT402" s="64">
        <f>IF($H402=Table5[[#Headers],[Industrial Non-bio waste Dryer]],1,0)</f>
        <v>0</v>
      </c>
      <c r="AU402" s="64">
        <f>IF($H402=Table5[[#Headers],[Industrial Non-bio waste Other Kiln]],1,0)</f>
        <v>0</v>
      </c>
      <c r="AV402" s="64">
        <f>IF($H402=Table5[[#Headers],[Industrial Non-bio waste Oven]],1,0)</f>
        <v>0</v>
      </c>
      <c r="AW402" s="64">
        <f>IF($H402=Table5[[#Headers],[Industrial Bio fuel Boiler]],1,0)</f>
        <v>0</v>
      </c>
      <c r="AX402" s="64">
        <f>IF($H402=Table5[[#Headers],[Industrial Bio fuel CHP]],1,0)</f>
        <v>0</v>
      </c>
      <c r="AY402" s="64">
        <f>IF($H402=Table5[[#Headers],[Industrial Bio fuel Furnace]],1,0)</f>
        <v>0</v>
      </c>
      <c r="AZ402" s="64">
        <f>IF($H402=Table5[[#Headers],[Industrial Bio fuel Cement/Lime Kiln]],1,0)</f>
        <v>0</v>
      </c>
      <c r="BA402" s="64">
        <f>IF($H402=Table5[[#Headers],[Industrial Bio fuel Dryer]],1,0)</f>
        <v>0</v>
      </c>
      <c r="BB402" s="64">
        <f>IF($H402=Table5[[#Headers],[Industrial Bio fuel Other Kiln]],1,0)</f>
        <v>0</v>
      </c>
      <c r="BC402" s="64">
        <f>IF($H402=Table5[[#Headers],[Industrial Bio fuel Oven]],1,0)</f>
        <v>0</v>
      </c>
      <c r="BD402" s="64">
        <f>IF($H402=Table5[[#Headers],[Industrial Solid Fuels Boiler]],1,0)</f>
        <v>0</v>
      </c>
      <c r="BE402" s="64">
        <f>IF($H402=Table5[[#Headers],[Industrial Solid Fuels CHP]],1,0)</f>
        <v>0</v>
      </c>
      <c r="BF402" s="64">
        <f>IF($H402=Table5[[#Headers],[Industrial Solid Fuels Furnace]],1,0)</f>
        <v>0</v>
      </c>
      <c r="BG402" s="64">
        <f>IF($H402=Table5[[#Headers],[Industrial Solid Fuels Cement/Lime Kiln]],1,0)</f>
        <v>0</v>
      </c>
      <c r="BH402" s="64">
        <f>IF($H402=Table5[[#Headers],[Industrial Solid Fuels Dryer]],1,0)</f>
        <v>0</v>
      </c>
      <c r="BI402" s="64">
        <f>IF($H402=Table5[[#Headers],[Industrial Solid Fuels Other Kiln]],1,0)</f>
        <v>0</v>
      </c>
      <c r="BJ402" s="64">
        <f>IF($H402=Table5[[#Headers],[Industrial Solid Fuels Oven]],1,0)</f>
        <v>0</v>
      </c>
      <c r="BK402" s="64">
        <f>IF($H402=Table5[[#Headers],[Industrial Oil Boiler]],1,0)</f>
        <v>0</v>
      </c>
      <c r="BL402" s="64">
        <f>IF($H402=Table5[[#Headers],[Industrial Oil CHP]],1,0)</f>
        <v>0</v>
      </c>
      <c r="BM402" s="64">
        <f>IF($H402=Table5[[#Headers],[Industrial Oil Furnace]],1,0)</f>
        <v>0</v>
      </c>
      <c r="BN402" s="64">
        <f>IF($H402=Table5[[#Headers],[Industrial Oil Cement/Lime Kiln]],1,0)</f>
        <v>0</v>
      </c>
      <c r="BO402" s="64">
        <f>IF($H402=Table5[[#Headers],[Industrial Oil Dryer]],1,0)</f>
        <v>0</v>
      </c>
      <c r="BP402" s="64">
        <f>IF($H402=Table5[[#Headers],[Industrial Oil Other Kiln]],1,0)</f>
        <v>0</v>
      </c>
      <c r="BQ402" s="64">
        <f>IF($H402=Table5[[#Headers],[Industrial Oil Oven]],1,0)</f>
        <v>0</v>
      </c>
      <c r="BR402" s="64">
        <f>IF($H402=Table5[[#Headers],[Industrial Gas Boiler]],1,0)</f>
        <v>0</v>
      </c>
      <c r="BS402" s="64">
        <f>IF($H402=Table5[[#Headers],[Industrial Gas CHP]],1,0)</f>
        <v>0</v>
      </c>
      <c r="BT402" s="64">
        <f>IF($H402=Table5[[#Headers],[Industrial Gas Furnace]],1,0)</f>
        <v>0</v>
      </c>
      <c r="BU402" s="64">
        <f>IF($H402=Table5[[#Headers],[Industrial Gas Cement/Lime Kiln]],1,0)</f>
        <v>0</v>
      </c>
      <c r="BV402" s="64">
        <f>IF($H402=Table5[[#Headers],[Industrial Gas Dryer]],1,0)</f>
        <v>0</v>
      </c>
      <c r="BW402" s="64">
        <f>IF($H402=Table5[[#Headers],[Industrial Gas Other Kiln]],1,0)</f>
        <v>0</v>
      </c>
      <c r="BX402" s="64">
        <f>IF($H402=Table5[[#Headers],[Industrial Gas Oven]],1,0)</f>
        <v>1</v>
      </c>
      <c r="BZ402" s="39"/>
    </row>
    <row r="403" spans="2:78" x14ac:dyDescent="0.25">
      <c r="B403">
        <v>679</v>
      </c>
      <c r="C403" t="s">
        <v>453</v>
      </c>
      <c r="D403" t="s">
        <v>591</v>
      </c>
      <c r="E403" t="s">
        <v>592</v>
      </c>
      <c r="H403" t="s">
        <v>506</v>
      </c>
      <c r="I403" t="s">
        <v>551</v>
      </c>
      <c r="J403" s="64">
        <v>0</v>
      </c>
      <c r="K403" s="64">
        <v>0</v>
      </c>
      <c r="L403" s="64">
        <v>0</v>
      </c>
      <c r="M403" s="64">
        <v>0</v>
      </c>
      <c r="N403" s="64">
        <v>0</v>
      </c>
      <c r="O403" s="64">
        <v>0</v>
      </c>
      <c r="P403" s="64">
        <v>0</v>
      </c>
      <c r="Q403" s="64">
        <v>0</v>
      </c>
      <c r="R403" s="64">
        <v>0</v>
      </c>
      <c r="S403" s="64">
        <v>0</v>
      </c>
      <c r="T403" s="64">
        <v>0</v>
      </c>
      <c r="U403" s="64">
        <v>0</v>
      </c>
      <c r="V403" s="64">
        <v>0</v>
      </c>
      <c r="W403" s="64">
        <v>0</v>
      </c>
      <c r="X403" s="64">
        <v>0</v>
      </c>
      <c r="Y403" s="64">
        <v>1</v>
      </c>
      <c r="Z403" s="64">
        <v>0</v>
      </c>
      <c r="AA403" s="64">
        <v>0</v>
      </c>
      <c r="AB403" s="64">
        <v>0</v>
      </c>
      <c r="AC403" s="64">
        <v>0</v>
      </c>
      <c r="AD403" s="64">
        <v>0</v>
      </c>
      <c r="AE403" s="64">
        <v>0</v>
      </c>
      <c r="AF403" s="64">
        <v>1</v>
      </c>
      <c r="AG403" s="64">
        <v>0</v>
      </c>
      <c r="AH403" s="64">
        <v>1</v>
      </c>
      <c r="AI403" s="64">
        <f>IF($H403=Table5[[#Headers],[Industrial Bio waste Boiler]],1,0)</f>
        <v>0</v>
      </c>
      <c r="AJ403" s="64">
        <f>IF($H403=Table5[[#Headers],[Industrial Bio waste CHP]],1,0)</f>
        <v>0</v>
      </c>
      <c r="AK403" s="64">
        <f>IF($H403=Table5[[#Headers],[Industrial Bio waste Furnace]],1,0)</f>
        <v>0</v>
      </c>
      <c r="AL403" s="64">
        <f>IF($H403=Table5[[#Headers],[Industrial Bio waste Cement/Lime Kiln]],1,0)</f>
        <v>0</v>
      </c>
      <c r="AM403" s="64">
        <f>IF($H403=Table5[[#Headers],[Industrial Bio waste Dryer]],1,0)</f>
        <v>0</v>
      </c>
      <c r="AN403" s="64">
        <f>IF($H403=Table5[[#Headers],[Industrial Bio waste Other Kiln]],1,0)</f>
        <v>0</v>
      </c>
      <c r="AO403" s="64">
        <f>IF($H403=Table5[[#Headers],[Industrial Bio waste Oven]],1,0)</f>
        <v>0</v>
      </c>
      <c r="AP403" s="64">
        <f>IF($H403=Table5[[#Headers],[Industrial Non-bio waste Boiler]],1,0)</f>
        <v>0</v>
      </c>
      <c r="AQ403" s="64">
        <f>IF($H403=Table5[[#Headers],[Industrial Non-bio waste CHP]],1,0)</f>
        <v>0</v>
      </c>
      <c r="AR403" s="64">
        <f>IF($H403=Table5[[#Headers],[Industrial Non-bio waste Furnace]],1,0)</f>
        <v>0</v>
      </c>
      <c r="AS403" s="64">
        <f>IF($H403=Table5[[#Headers],[Industrial Non-bio waste Cement/Lime Kiln]],1,0)</f>
        <v>0</v>
      </c>
      <c r="AT403" s="64">
        <f>IF($H403=Table5[[#Headers],[Industrial Non-bio waste Dryer]],1,0)</f>
        <v>0</v>
      </c>
      <c r="AU403" s="64">
        <f>IF($H403=Table5[[#Headers],[Industrial Non-bio waste Other Kiln]],1,0)</f>
        <v>0</v>
      </c>
      <c r="AV403" s="64">
        <f>IF($H403=Table5[[#Headers],[Industrial Non-bio waste Oven]],1,0)</f>
        <v>0</v>
      </c>
      <c r="AW403" s="64">
        <f>IF($H403=Table5[[#Headers],[Industrial Bio fuel Boiler]],1,0)</f>
        <v>0</v>
      </c>
      <c r="AX403" s="64">
        <f>IF($H403=Table5[[#Headers],[Industrial Bio fuel CHP]],1,0)</f>
        <v>0</v>
      </c>
      <c r="AY403" s="64">
        <f>IF($H403=Table5[[#Headers],[Industrial Bio fuel Furnace]],1,0)</f>
        <v>0</v>
      </c>
      <c r="AZ403" s="64">
        <f>IF($H403=Table5[[#Headers],[Industrial Bio fuel Cement/Lime Kiln]],1,0)</f>
        <v>0</v>
      </c>
      <c r="BA403" s="64">
        <f>IF($H403=Table5[[#Headers],[Industrial Bio fuel Dryer]],1,0)</f>
        <v>0</v>
      </c>
      <c r="BB403" s="64">
        <f>IF($H403=Table5[[#Headers],[Industrial Bio fuel Other Kiln]],1,0)</f>
        <v>0</v>
      </c>
      <c r="BC403" s="64">
        <f>IF($H403=Table5[[#Headers],[Industrial Bio fuel Oven]],1,0)</f>
        <v>0</v>
      </c>
      <c r="BD403" s="64">
        <f>IF($H403=Table5[[#Headers],[Industrial Solid Fuels Boiler]],1,0)</f>
        <v>0</v>
      </c>
      <c r="BE403" s="64">
        <f>IF($H403=Table5[[#Headers],[Industrial Solid Fuels CHP]],1,0)</f>
        <v>0</v>
      </c>
      <c r="BF403" s="64">
        <f>IF($H403=Table5[[#Headers],[Industrial Solid Fuels Furnace]],1,0)</f>
        <v>0</v>
      </c>
      <c r="BG403" s="64">
        <f>IF($H403=Table5[[#Headers],[Industrial Solid Fuels Cement/Lime Kiln]],1,0)</f>
        <v>0</v>
      </c>
      <c r="BH403" s="64">
        <f>IF($H403=Table5[[#Headers],[Industrial Solid Fuels Dryer]],1,0)</f>
        <v>0</v>
      </c>
      <c r="BI403" s="64">
        <f>IF($H403=Table5[[#Headers],[Industrial Solid Fuels Other Kiln]],1,0)</f>
        <v>0</v>
      </c>
      <c r="BJ403" s="64">
        <f>IF($H403=Table5[[#Headers],[Industrial Solid Fuels Oven]],1,0)</f>
        <v>0</v>
      </c>
      <c r="BK403" s="64">
        <f>IF($H403=Table5[[#Headers],[Industrial Oil Boiler]],1,0)</f>
        <v>0</v>
      </c>
      <c r="BL403" s="64">
        <f>IF($H403=Table5[[#Headers],[Industrial Oil CHP]],1,0)</f>
        <v>0</v>
      </c>
      <c r="BM403" s="64">
        <f>IF($H403=Table5[[#Headers],[Industrial Oil Furnace]],1,0)</f>
        <v>0</v>
      </c>
      <c r="BN403" s="64">
        <f>IF($H403=Table5[[#Headers],[Industrial Oil Cement/Lime Kiln]],1,0)</f>
        <v>0</v>
      </c>
      <c r="BO403" s="64">
        <f>IF($H403=Table5[[#Headers],[Industrial Oil Dryer]],1,0)</f>
        <v>0</v>
      </c>
      <c r="BP403" s="64">
        <f>IF($H403=Table5[[#Headers],[Industrial Oil Other Kiln]],1,0)</f>
        <v>0</v>
      </c>
      <c r="BQ403" s="64">
        <f>IF($H403=Table5[[#Headers],[Industrial Oil Oven]],1,0)</f>
        <v>0</v>
      </c>
      <c r="BR403" s="64">
        <f>IF($H403=Table5[[#Headers],[Industrial Gas Boiler]],1,0)</f>
        <v>0</v>
      </c>
      <c r="BS403" s="64">
        <f>IF($H403=Table5[[#Headers],[Industrial Gas CHP]],1,0)</f>
        <v>0</v>
      </c>
      <c r="BT403" s="64">
        <f>IF($H403=Table5[[#Headers],[Industrial Gas Furnace]],1,0)</f>
        <v>1</v>
      </c>
      <c r="BU403" s="64">
        <f>IF($H403=Table5[[#Headers],[Industrial Gas Cement/Lime Kiln]],1,0)</f>
        <v>0</v>
      </c>
      <c r="BV403" s="64">
        <f>IF($H403=Table5[[#Headers],[Industrial Gas Dryer]],1,0)</f>
        <v>0</v>
      </c>
      <c r="BW403" s="64">
        <f>IF($H403=Table5[[#Headers],[Industrial Gas Other Kiln]],1,0)</f>
        <v>0</v>
      </c>
      <c r="BX403" s="64">
        <f>IF($H403=Table5[[#Headers],[Industrial Gas Oven]],1,0)</f>
        <v>0</v>
      </c>
      <c r="BZ403" s="39"/>
    </row>
    <row r="404" spans="2:78" x14ac:dyDescent="0.25">
      <c r="B404">
        <v>680</v>
      </c>
      <c r="C404" t="s">
        <v>453</v>
      </c>
      <c r="D404" t="s">
        <v>591</v>
      </c>
      <c r="E404" t="s">
        <v>592</v>
      </c>
      <c r="H404" t="s">
        <v>504</v>
      </c>
      <c r="I404" t="s">
        <v>551</v>
      </c>
      <c r="J404" s="64">
        <v>142.17774893668644</v>
      </c>
      <c r="K404" s="64">
        <v>0</v>
      </c>
      <c r="L404" s="64">
        <v>0</v>
      </c>
      <c r="M404" s="64">
        <v>0</v>
      </c>
      <c r="N404" s="64">
        <v>0</v>
      </c>
      <c r="O404" s="64">
        <v>0</v>
      </c>
      <c r="P404" s="64">
        <v>0</v>
      </c>
      <c r="Q404" s="64">
        <v>0</v>
      </c>
      <c r="R404" s="64">
        <v>0</v>
      </c>
      <c r="S404" s="64">
        <v>0</v>
      </c>
      <c r="T404" s="64">
        <v>0</v>
      </c>
      <c r="U404" s="64">
        <v>0</v>
      </c>
      <c r="V404" s="64">
        <v>0</v>
      </c>
      <c r="W404" s="64">
        <v>0</v>
      </c>
      <c r="X404" s="64">
        <v>0</v>
      </c>
      <c r="Y404" s="64">
        <v>0</v>
      </c>
      <c r="Z404" s="64">
        <v>0</v>
      </c>
      <c r="AA404" s="64">
        <v>1</v>
      </c>
      <c r="AB404" s="64">
        <v>1</v>
      </c>
      <c r="AC404" s="64">
        <v>0</v>
      </c>
      <c r="AD404" s="64">
        <v>0</v>
      </c>
      <c r="AE404" s="64">
        <v>0</v>
      </c>
      <c r="AF404" s="64">
        <v>0</v>
      </c>
      <c r="AG404" s="64">
        <v>1</v>
      </c>
      <c r="AH404" s="64">
        <v>1</v>
      </c>
      <c r="AI404" s="64">
        <f>IF($H404=Table5[[#Headers],[Industrial Bio waste Boiler]],1,0)</f>
        <v>0</v>
      </c>
      <c r="AJ404" s="64">
        <f>IF($H404=Table5[[#Headers],[Industrial Bio waste CHP]],1,0)</f>
        <v>0</v>
      </c>
      <c r="AK404" s="64">
        <f>IF($H404=Table5[[#Headers],[Industrial Bio waste Furnace]],1,0)</f>
        <v>0</v>
      </c>
      <c r="AL404" s="64">
        <f>IF($H404=Table5[[#Headers],[Industrial Bio waste Cement/Lime Kiln]],1,0)</f>
        <v>0</v>
      </c>
      <c r="AM404" s="64">
        <f>IF($H404=Table5[[#Headers],[Industrial Bio waste Dryer]],1,0)</f>
        <v>0</v>
      </c>
      <c r="AN404" s="64">
        <f>IF($H404=Table5[[#Headers],[Industrial Bio waste Other Kiln]],1,0)</f>
        <v>0</v>
      </c>
      <c r="AO404" s="64">
        <f>IF($H404=Table5[[#Headers],[Industrial Bio waste Oven]],1,0)</f>
        <v>0</v>
      </c>
      <c r="AP404" s="64">
        <f>IF($H404=Table5[[#Headers],[Industrial Non-bio waste Boiler]],1,0)</f>
        <v>0</v>
      </c>
      <c r="AQ404" s="64">
        <f>IF($H404=Table5[[#Headers],[Industrial Non-bio waste CHP]],1,0)</f>
        <v>0</v>
      </c>
      <c r="AR404" s="64">
        <f>IF($H404=Table5[[#Headers],[Industrial Non-bio waste Furnace]],1,0)</f>
        <v>0</v>
      </c>
      <c r="AS404" s="64">
        <f>IF($H404=Table5[[#Headers],[Industrial Non-bio waste Cement/Lime Kiln]],1,0)</f>
        <v>0</v>
      </c>
      <c r="AT404" s="64">
        <f>IF($H404=Table5[[#Headers],[Industrial Non-bio waste Dryer]],1,0)</f>
        <v>0</v>
      </c>
      <c r="AU404" s="64">
        <f>IF($H404=Table5[[#Headers],[Industrial Non-bio waste Other Kiln]],1,0)</f>
        <v>0</v>
      </c>
      <c r="AV404" s="64">
        <f>IF($H404=Table5[[#Headers],[Industrial Non-bio waste Oven]],1,0)</f>
        <v>0</v>
      </c>
      <c r="AW404" s="64">
        <f>IF($H404=Table5[[#Headers],[Industrial Bio fuel Boiler]],1,0)</f>
        <v>0</v>
      </c>
      <c r="AX404" s="64">
        <f>IF($H404=Table5[[#Headers],[Industrial Bio fuel CHP]],1,0)</f>
        <v>0</v>
      </c>
      <c r="AY404" s="64">
        <f>IF($H404=Table5[[#Headers],[Industrial Bio fuel Furnace]],1,0)</f>
        <v>0</v>
      </c>
      <c r="AZ404" s="64">
        <f>IF($H404=Table5[[#Headers],[Industrial Bio fuel Cement/Lime Kiln]],1,0)</f>
        <v>0</v>
      </c>
      <c r="BA404" s="64">
        <f>IF($H404=Table5[[#Headers],[Industrial Bio fuel Dryer]],1,0)</f>
        <v>0</v>
      </c>
      <c r="BB404" s="64">
        <f>IF($H404=Table5[[#Headers],[Industrial Bio fuel Other Kiln]],1,0)</f>
        <v>0</v>
      </c>
      <c r="BC404" s="64">
        <f>IF($H404=Table5[[#Headers],[Industrial Bio fuel Oven]],1,0)</f>
        <v>0</v>
      </c>
      <c r="BD404" s="64">
        <f>IF($H404=Table5[[#Headers],[Industrial Solid Fuels Boiler]],1,0)</f>
        <v>0</v>
      </c>
      <c r="BE404" s="64">
        <f>IF($H404=Table5[[#Headers],[Industrial Solid Fuels CHP]],1,0)</f>
        <v>0</v>
      </c>
      <c r="BF404" s="64">
        <f>IF($H404=Table5[[#Headers],[Industrial Solid Fuels Furnace]],1,0)</f>
        <v>0</v>
      </c>
      <c r="BG404" s="64">
        <f>IF($H404=Table5[[#Headers],[Industrial Solid Fuels Cement/Lime Kiln]],1,0)</f>
        <v>0</v>
      </c>
      <c r="BH404" s="64">
        <f>IF($H404=Table5[[#Headers],[Industrial Solid Fuels Dryer]],1,0)</f>
        <v>0</v>
      </c>
      <c r="BI404" s="64">
        <f>IF($H404=Table5[[#Headers],[Industrial Solid Fuels Other Kiln]],1,0)</f>
        <v>0</v>
      </c>
      <c r="BJ404" s="64">
        <f>IF($H404=Table5[[#Headers],[Industrial Solid Fuels Oven]],1,0)</f>
        <v>0</v>
      </c>
      <c r="BK404" s="64">
        <f>IF($H404=Table5[[#Headers],[Industrial Oil Boiler]],1,0)</f>
        <v>0</v>
      </c>
      <c r="BL404" s="64">
        <f>IF($H404=Table5[[#Headers],[Industrial Oil CHP]],1,0)</f>
        <v>0</v>
      </c>
      <c r="BM404" s="64">
        <f>IF($H404=Table5[[#Headers],[Industrial Oil Furnace]],1,0)</f>
        <v>0</v>
      </c>
      <c r="BN404" s="64">
        <f>IF($H404=Table5[[#Headers],[Industrial Oil Cement/Lime Kiln]],1,0)</f>
        <v>0</v>
      </c>
      <c r="BO404" s="64">
        <f>IF($H404=Table5[[#Headers],[Industrial Oil Dryer]],1,0)</f>
        <v>0</v>
      </c>
      <c r="BP404" s="64">
        <f>IF($H404=Table5[[#Headers],[Industrial Oil Other Kiln]],1,0)</f>
        <v>0</v>
      </c>
      <c r="BQ404" s="64">
        <f>IF($H404=Table5[[#Headers],[Industrial Oil Oven]],1,0)</f>
        <v>0</v>
      </c>
      <c r="BR404" s="64">
        <f>IF($H404=Table5[[#Headers],[Industrial Gas Boiler]],1,0)</f>
        <v>0</v>
      </c>
      <c r="BS404" s="64">
        <f>IF($H404=Table5[[#Headers],[Industrial Gas CHP]],1,0)</f>
        <v>0</v>
      </c>
      <c r="BT404" s="64">
        <f>IF($H404=Table5[[#Headers],[Industrial Gas Furnace]],1,0)</f>
        <v>0</v>
      </c>
      <c r="BU404" s="64">
        <f>IF($H404=Table5[[#Headers],[Industrial Gas Cement/Lime Kiln]],1,0)</f>
        <v>0</v>
      </c>
      <c r="BV404" s="64">
        <f>IF($H404=Table5[[#Headers],[Industrial Gas Dryer]],1,0)</f>
        <v>1</v>
      </c>
      <c r="BW404" s="64">
        <f>IF($H404=Table5[[#Headers],[Industrial Gas Other Kiln]],1,0)</f>
        <v>0</v>
      </c>
      <c r="BX404" s="64">
        <f>IF($H404=Table5[[#Headers],[Industrial Gas Oven]],1,0)</f>
        <v>0</v>
      </c>
      <c r="BZ404" s="39"/>
    </row>
    <row r="405" spans="2:78" x14ac:dyDescent="0.25">
      <c r="BZ405" s="39"/>
    </row>
    <row r="406" spans="2:78" x14ac:dyDescent="0.25">
      <c r="BZ406" s="39"/>
    </row>
    <row r="407" spans="2:78" x14ac:dyDescent="0.25">
      <c r="BZ407" s="39"/>
    </row>
    <row r="408" spans="2:78" x14ac:dyDescent="0.25">
      <c r="BZ408" s="39"/>
    </row>
    <row r="409" spans="2:78" x14ac:dyDescent="0.25">
      <c r="BZ409" s="39"/>
    </row>
    <row r="410" spans="2:78" x14ac:dyDescent="0.25">
      <c r="BZ410" s="39"/>
    </row>
    <row r="411" spans="2:78" x14ac:dyDescent="0.25">
      <c r="BZ411" s="39"/>
    </row>
    <row r="412" spans="2:78" x14ac:dyDescent="0.25">
      <c r="BZ412" s="39"/>
    </row>
    <row r="413" spans="2:78" x14ac:dyDescent="0.25">
      <c r="BZ413" s="39"/>
    </row>
    <row r="414" spans="2:78" x14ac:dyDescent="0.25">
      <c r="BZ414" s="39"/>
    </row>
    <row r="415" spans="2:78" x14ac:dyDescent="0.25">
      <c r="BZ415" s="39"/>
    </row>
    <row r="416" spans="2:78" x14ac:dyDescent="0.25">
      <c r="BZ416" s="39"/>
    </row>
    <row r="417" spans="78:78" x14ac:dyDescent="0.25">
      <c r="BZ417" s="39"/>
    </row>
    <row r="418" spans="78:78" x14ac:dyDescent="0.25">
      <c r="BZ418" s="39"/>
    </row>
    <row r="419" spans="78:78" x14ac:dyDescent="0.25">
      <c r="BZ419" s="39"/>
    </row>
    <row r="420" spans="78:78" x14ac:dyDescent="0.25">
      <c r="BZ420" s="39"/>
    </row>
    <row r="421" spans="78:78" x14ac:dyDescent="0.25">
      <c r="BZ421" s="39"/>
    </row>
    <row r="422" spans="78:78" x14ac:dyDescent="0.25">
      <c r="BZ422" s="39"/>
    </row>
    <row r="423" spans="78:78" x14ac:dyDescent="0.25">
      <c r="BZ423" s="39"/>
    </row>
    <row r="424" spans="78:78" x14ac:dyDescent="0.25">
      <c r="BZ424" s="39"/>
    </row>
    <row r="425" spans="78:78" x14ac:dyDescent="0.25">
      <c r="BZ425" s="39"/>
    </row>
    <row r="426" spans="78:78" x14ac:dyDescent="0.25">
      <c r="BZ426" s="39"/>
    </row>
    <row r="427" spans="78:78" x14ac:dyDescent="0.25">
      <c r="BZ427" s="39"/>
    </row>
    <row r="428" spans="78:78" x14ac:dyDescent="0.25">
      <c r="BZ428" s="39"/>
    </row>
    <row r="429" spans="78:78" x14ac:dyDescent="0.25">
      <c r="BZ429" s="39"/>
    </row>
    <row r="430" spans="78:78" x14ac:dyDescent="0.25">
      <c r="BZ430" s="39"/>
    </row>
    <row r="431" spans="78:78" x14ac:dyDescent="0.25">
      <c r="BZ431" s="39"/>
    </row>
    <row r="432" spans="78:78" x14ac:dyDescent="0.25">
      <c r="BZ432" s="39"/>
    </row>
    <row r="433" spans="78:78" x14ac:dyDescent="0.25">
      <c r="BZ433" s="39"/>
    </row>
    <row r="434" spans="78:78" x14ac:dyDescent="0.25">
      <c r="BZ434" s="39"/>
    </row>
    <row r="435" spans="78:78" x14ac:dyDescent="0.25">
      <c r="BZ435" s="39"/>
    </row>
    <row r="436" spans="78:78" x14ac:dyDescent="0.25">
      <c r="BZ436" s="39"/>
    </row>
    <row r="437" spans="78:78" x14ac:dyDescent="0.25">
      <c r="BZ437" s="39"/>
    </row>
    <row r="438" spans="78:78" x14ac:dyDescent="0.25">
      <c r="BZ438" s="39"/>
    </row>
    <row r="439" spans="78:78" x14ac:dyDescent="0.25">
      <c r="BZ439" s="39"/>
    </row>
    <row r="440" spans="78:78" x14ac:dyDescent="0.25">
      <c r="BZ440" s="39"/>
    </row>
    <row r="441" spans="78:78" x14ac:dyDescent="0.25">
      <c r="BZ441" s="39"/>
    </row>
    <row r="442" spans="78:78" x14ac:dyDescent="0.25">
      <c r="BZ442" s="39"/>
    </row>
    <row r="443" spans="78:78" x14ac:dyDescent="0.25">
      <c r="BZ443" s="39"/>
    </row>
    <row r="444" spans="78:78" x14ac:dyDescent="0.25">
      <c r="BZ444" s="39"/>
    </row>
    <row r="445" spans="78:78" x14ac:dyDescent="0.25">
      <c r="BZ445" s="39"/>
    </row>
    <row r="446" spans="78:78" x14ac:dyDescent="0.25">
      <c r="BZ446" s="39"/>
    </row>
    <row r="447" spans="78:78" x14ac:dyDescent="0.25">
      <c r="BZ447" s="39"/>
    </row>
    <row r="448" spans="78:78" x14ac:dyDescent="0.25">
      <c r="BZ448" s="39"/>
    </row>
    <row r="449" spans="78:78" x14ac:dyDescent="0.25">
      <c r="BZ449" s="39"/>
    </row>
    <row r="450" spans="78:78" x14ac:dyDescent="0.25">
      <c r="BZ450" s="39"/>
    </row>
    <row r="451" spans="78:78" x14ac:dyDescent="0.25">
      <c r="BZ451" s="39"/>
    </row>
    <row r="452" spans="78:78" x14ac:dyDescent="0.25">
      <c r="BZ452" s="39"/>
    </row>
    <row r="453" spans="78:78" x14ac:dyDescent="0.25">
      <c r="BZ453" s="39"/>
    </row>
    <row r="454" spans="78:78" x14ac:dyDescent="0.25">
      <c r="BZ454" s="39"/>
    </row>
    <row r="455" spans="78:78" x14ac:dyDescent="0.25">
      <c r="BZ455" s="39"/>
    </row>
    <row r="456" spans="78:78" x14ac:dyDescent="0.25">
      <c r="BZ456" s="39"/>
    </row>
    <row r="457" spans="78:78" x14ac:dyDescent="0.25">
      <c r="BZ457" s="39"/>
    </row>
    <row r="458" spans="78:78" x14ac:dyDescent="0.25">
      <c r="BZ458" s="39"/>
    </row>
    <row r="459" spans="78:78" x14ac:dyDescent="0.25">
      <c r="BZ459" s="39"/>
    </row>
    <row r="460" spans="78:78" x14ac:dyDescent="0.25">
      <c r="BZ460" s="39"/>
    </row>
    <row r="461" spans="78:78" x14ac:dyDescent="0.25">
      <c r="BZ461" s="39"/>
    </row>
    <row r="462" spans="78:78" x14ac:dyDescent="0.25">
      <c r="BZ462" s="39"/>
    </row>
    <row r="463" spans="78:78" x14ac:dyDescent="0.25">
      <c r="BZ463" s="39"/>
    </row>
    <row r="464" spans="78:78" x14ac:dyDescent="0.25">
      <c r="BZ464" s="39"/>
    </row>
    <row r="465" spans="78:78" x14ac:dyDescent="0.25">
      <c r="BZ465" s="39"/>
    </row>
    <row r="466" spans="78:78" x14ac:dyDescent="0.25">
      <c r="BZ466" s="39"/>
    </row>
    <row r="467" spans="78:78" x14ac:dyDescent="0.25">
      <c r="BZ467" s="39"/>
    </row>
    <row r="468" spans="78:78" x14ac:dyDescent="0.25">
      <c r="BZ468" s="39"/>
    </row>
    <row r="469" spans="78:78" x14ac:dyDescent="0.25">
      <c r="BZ469" s="39"/>
    </row>
    <row r="470" spans="78:78" x14ac:dyDescent="0.25">
      <c r="BZ470" s="39"/>
    </row>
    <row r="471" spans="78:78" x14ac:dyDescent="0.25">
      <c r="BZ471" s="39"/>
    </row>
    <row r="472" spans="78:78" x14ac:dyDescent="0.25">
      <c r="BZ472" s="39"/>
    </row>
    <row r="473" spans="78:78" x14ac:dyDescent="0.25">
      <c r="BZ473" s="39"/>
    </row>
    <row r="474" spans="78:78" x14ac:dyDescent="0.25">
      <c r="BZ474" s="39"/>
    </row>
    <row r="475" spans="78:78" x14ac:dyDescent="0.25">
      <c r="BZ475" s="39"/>
    </row>
    <row r="476" spans="78:78" x14ac:dyDescent="0.25">
      <c r="BZ476" s="39"/>
    </row>
    <row r="477" spans="78:78" x14ac:dyDescent="0.25">
      <c r="BZ477" s="39"/>
    </row>
    <row r="478" spans="78:78" x14ac:dyDescent="0.25">
      <c r="BZ478" s="39"/>
    </row>
    <row r="479" spans="78:78" x14ac:dyDescent="0.25">
      <c r="BZ479" s="39"/>
    </row>
    <row r="480" spans="78:78" x14ac:dyDescent="0.25">
      <c r="BZ480" s="39"/>
    </row>
    <row r="481" spans="78:78" x14ac:dyDescent="0.25">
      <c r="BZ481" s="39"/>
    </row>
    <row r="482" spans="78:78" x14ac:dyDescent="0.25">
      <c r="BZ482" s="39"/>
    </row>
    <row r="483" spans="78:78" x14ac:dyDescent="0.25">
      <c r="BZ483" s="39"/>
    </row>
    <row r="484" spans="78:78" x14ac:dyDescent="0.25">
      <c r="BZ484" s="39"/>
    </row>
    <row r="485" spans="78:78" x14ac:dyDescent="0.25">
      <c r="BZ485" s="39"/>
    </row>
    <row r="486" spans="78:78" x14ac:dyDescent="0.25">
      <c r="BZ486" s="39"/>
    </row>
    <row r="487" spans="78:78" x14ac:dyDescent="0.25">
      <c r="BZ487" s="39"/>
    </row>
    <row r="488" spans="78:78" x14ac:dyDescent="0.25">
      <c r="BZ488" s="39"/>
    </row>
    <row r="489" spans="78:78" x14ac:dyDescent="0.25">
      <c r="BZ489" s="39"/>
    </row>
    <row r="490" spans="78:78" x14ac:dyDescent="0.25">
      <c r="BZ490" s="39"/>
    </row>
    <row r="491" spans="78:78" x14ac:dyDescent="0.25">
      <c r="BZ491" s="39"/>
    </row>
    <row r="492" spans="78:78" x14ac:dyDescent="0.25">
      <c r="BZ492" s="39"/>
    </row>
    <row r="493" spans="78:78" x14ac:dyDescent="0.25">
      <c r="BZ493" s="39"/>
    </row>
    <row r="494" spans="78:78" x14ac:dyDescent="0.25">
      <c r="BZ494" s="39"/>
    </row>
    <row r="495" spans="78:78" x14ac:dyDescent="0.25">
      <c r="BZ495" s="39"/>
    </row>
    <row r="496" spans="78:78" x14ac:dyDescent="0.25">
      <c r="BZ496" s="39"/>
    </row>
    <row r="497" spans="78:78" x14ac:dyDescent="0.25">
      <c r="BZ497" s="39"/>
    </row>
    <row r="498" spans="78:78" x14ac:dyDescent="0.25">
      <c r="BZ498" s="39"/>
    </row>
    <row r="499" spans="78:78" x14ac:dyDescent="0.25">
      <c r="BZ499" s="39"/>
    </row>
    <row r="500" spans="78:78" x14ac:dyDescent="0.25">
      <c r="BZ500" s="39"/>
    </row>
    <row r="501" spans="78:78" x14ac:dyDescent="0.25">
      <c r="BZ501" s="39"/>
    </row>
    <row r="502" spans="78:78" x14ac:dyDescent="0.25">
      <c r="BZ502" s="39"/>
    </row>
    <row r="503" spans="78:78" x14ac:dyDescent="0.25">
      <c r="BZ503" s="39"/>
    </row>
    <row r="504" spans="78:78" x14ac:dyDescent="0.25">
      <c r="BZ504" s="39"/>
    </row>
    <row r="505" spans="78:78" x14ac:dyDescent="0.25">
      <c r="BZ505" s="39"/>
    </row>
    <row r="506" spans="78:78" x14ac:dyDescent="0.25">
      <c r="BZ506" s="39"/>
    </row>
    <row r="507" spans="78:78" x14ac:dyDescent="0.25">
      <c r="BZ507" s="39"/>
    </row>
    <row r="508" spans="78:78" x14ac:dyDescent="0.25">
      <c r="BZ508" s="39"/>
    </row>
    <row r="509" spans="78:78" x14ac:dyDescent="0.25">
      <c r="BZ509" s="39"/>
    </row>
    <row r="510" spans="78:78" x14ac:dyDescent="0.25">
      <c r="BZ510" s="39"/>
    </row>
    <row r="511" spans="78:78" x14ac:dyDescent="0.25">
      <c r="BZ511" s="39"/>
    </row>
    <row r="512" spans="78:78" x14ac:dyDescent="0.25">
      <c r="BZ512" s="39"/>
    </row>
    <row r="513" spans="78:78" x14ac:dyDescent="0.25">
      <c r="BZ513" s="39"/>
    </row>
    <row r="514" spans="78:78" x14ac:dyDescent="0.25">
      <c r="BZ514" s="39"/>
    </row>
    <row r="515" spans="78:78" x14ac:dyDescent="0.25">
      <c r="BZ515" s="39"/>
    </row>
    <row r="516" spans="78:78" x14ac:dyDescent="0.25">
      <c r="BZ516" s="39"/>
    </row>
    <row r="517" spans="78:78" x14ac:dyDescent="0.25">
      <c r="BZ517" s="39"/>
    </row>
    <row r="518" spans="78:78" x14ac:dyDescent="0.25">
      <c r="BZ518" s="39"/>
    </row>
    <row r="519" spans="78:78" x14ac:dyDescent="0.25">
      <c r="BZ519" s="39"/>
    </row>
    <row r="520" spans="78:78" x14ac:dyDescent="0.25">
      <c r="BZ520" s="39"/>
    </row>
    <row r="521" spans="78:78" x14ac:dyDescent="0.25">
      <c r="BZ521" s="39"/>
    </row>
    <row r="522" spans="78:78" x14ac:dyDescent="0.25">
      <c r="BZ522" s="39"/>
    </row>
    <row r="523" spans="78:78" x14ac:dyDescent="0.25">
      <c r="BZ523" s="39"/>
    </row>
    <row r="524" spans="78:78" x14ac:dyDescent="0.25">
      <c r="BZ524" s="39"/>
    </row>
    <row r="525" spans="78:78" x14ac:dyDescent="0.25">
      <c r="BZ525" s="39"/>
    </row>
    <row r="526" spans="78:78" x14ac:dyDescent="0.25">
      <c r="BZ526" s="39"/>
    </row>
    <row r="527" spans="78:78" x14ac:dyDescent="0.25">
      <c r="BZ527" s="39"/>
    </row>
    <row r="528" spans="78:78" x14ac:dyDescent="0.25">
      <c r="BZ528" s="39"/>
    </row>
    <row r="529" spans="78:78" x14ac:dyDescent="0.25">
      <c r="BZ529" s="39"/>
    </row>
    <row r="530" spans="78:78" x14ac:dyDescent="0.25">
      <c r="BZ530" s="39"/>
    </row>
    <row r="531" spans="78:78" x14ac:dyDescent="0.25">
      <c r="BZ531" s="39"/>
    </row>
    <row r="532" spans="78:78" x14ac:dyDescent="0.25">
      <c r="BZ532" s="39"/>
    </row>
    <row r="533" spans="78:78" x14ac:dyDescent="0.25">
      <c r="BZ533" s="39"/>
    </row>
    <row r="534" spans="78:78" x14ac:dyDescent="0.25">
      <c r="BZ534" s="39"/>
    </row>
    <row r="535" spans="78:78" x14ac:dyDescent="0.25">
      <c r="BZ535" s="39"/>
    </row>
    <row r="536" spans="78:78" x14ac:dyDescent="0.25">
      <c r="BZ536" s="39"/>
    </row>
    <row r="537" spans="78:78" x14ac:dyDescent="0.25">
      <c r="BZ537" s="39"/>
    </row>
    <row r="538" spans="78:78" x14ac:dyDescent="0.25">
      <c r="BZ538" s="39"/>
    </row>
    <row r="539" spans="78:78" x14ac:dyDescent="0.25">
      <c r="BZ539" s="39"/>
    </row>
    <row r="540" spans="78:78" x14ac:dyDescent="0.25">
      <c r="BZ540" s="39"/>
    </row>
    <row r="541" spans="78:78" x14ac:dyDescent="0.25">
      <c r="BZ541" s="39"/>
    </row>
    <row r="542" spans="78:78" x14ac:dyDescent="0.25">
      <c r="BZ542" s="39"/>
    </row>
    <row r="543" spans="78:78" x14ac:dyDescent="0.25">
      <c r="BZ543" s="39"/>
    </row>
    <row r="544" spans="78:78" x14ac:dyDescent="0.25">
      <c r="BZ544" s="39"/>
    </row>
    <row r="545" spans="78:78" x14ac:dyDescent="0.25">
      <c r="BZ545" s="39"/>
    </row>
    <row r="546" spans="78:78" x14ac:dyDescent="0.25">
      <c r="BZ546" s="39"/>
    </row>
    <row r="547" spans="78:78" x14ac:dyDescent="0.25">
      <c r="BZ547" s="39"/>
    </row>
    <row r="548" spans="78:78" x14ac:dyDescent="0.25">
      <c r="BZ548" s="39"/>
    </row>
    <row r="549" spans="78:78" x14ac:dyDescent="0.25">
      <c r="BZ549" s="39"/>
    </row>
    <row r="550" spans="78:78" x14ac:dyDescent="0.25">
      <c r="BZ550" s="39"/>
    </row>
    <row r="551" spans="78:78" x14ac:dyDescent="0.25">
      <c r="BZ551" s="39"/>
    </row>
    <row r="552" spans="78:78" x14ac:dyDescent="0.25">
      <c r="BZ552" s="39"/>
    </row>
    <row r="553" spans="78:78" x14ac:dyDescent="0.25">
      <c r="BZ553" s="39"/>
    </row>
    <row r="554" spans="78:78" x14ac:dyDescent="0.25">
      <c r="BZ554" s="39"/>
    </row>
    <row r="555" spans="78:78" x14ac:dyDescent="0.25">
      <c r="BZ555" s="39"/>
    </row>
    <row r="556" spans="78:78" x14ac:dyDescent="0.25">
      <c r="BZ556" s="39"/>
    </row>
    <row r="557" spans="78:78" x14ac:dyDescent="0.25">
      <c r="BZ557" s="39"/>
    </row>
    <row r="558" spans="78:78" x14ac:dyDescent="0.25">
      <c r="BZ558" s="39"/>
    </row>
    <row r="559" spans="78:78" x14ac:dyDescent="0.25">
      <c r="BZ559" s="39"/>
    </row>
    <row r="560" spans="78:78" x14ac:dyDescent="0.25">
      <c r="BZ560" s="39"/>
    </row>
    <row r="561" spans="78:78" x14ac:dyDescent="0.25">
      <c r="BZ561" s="39"/>
    </row>
    <row r="562" spans="78:78" x14ac:dyDescent="0.25">
      <c r="BZ562" s="39"/>
    </row>
    <row r="563" spans="78:78" x14ac:dyDescent="0.25">
      <c r="BZ563" s="39"/>
    </row>
    <row r="564" spans="78:78" x14ac:dyDescent="0.25">
      <c r="BZ564" s="39"/>
    </row>
    <row r="565" spans="78:78" x14ac:dyDescent="0.25">
      <c r="BZ565" s="39"/>
    </row>
    <row r="566" spans="78:78" x14ac:dyDescent="0.25">
      <c r="BZ566" s="39"/>
    </row>
    <row r="567" spans="78:78" x14ac:dyDescent="0.25">
      <c r="BZ567" s="39"/>
    </row>
    <row r="568" spans="78:78" x14ac:dyDescent="0.25">
      <c r="BZ568" s="39"/>
    </row>
    <row r="569" spans="78:78" x14ac:dyDescent="0.25">
      <c r="BZ569" s="39"/>
    </row>
    <row r="570" spans="78:78" x14ac:dyDescent="0.25">
      <c r="BZ570" s="39"/>
    </row>
    <row r="571" spans="78:78" x14ac:dyDescent="0.25">
      <c r="BZ571" s="39"/>
    </row>
    <row r="572" spans="78:78" x14ac:dyDescent="0.25">
      <c r="BZ572" s="39"/>
    </row>
    <row r="573" spans="78:78" x14ac:dyDescent="0.25">
      <c r="BZ573" s="39"/>
    </row>
    <row r="574" spans="78:78" x14ac:dyDescent="0.25">
      <c r="BZ574" s="39"/>
    </row>
    <row r="575" spans="78:78" x14ac:dyDescent="0.25">
      <c r="BZ575" s="39"/>
    </row>
    <row r="576" spans="78:78" x14ac:dyDescent="0.25">
      <c r="BZ576" s="39"/>
    </row>
    <row r="577" spans="78:78" x14ac:dyDescent="0.25">
      <c r="BZ577" s="39"/>
    </row>
    <row r="578" spans="78:78" x14ac:dyDescent="0.25">
      <c r="BZ578" s="39"/>
    </row>
    <row r="579" spans="78:78" x14ac:dyDescent="0.25">
      <c r="BZ579" s="39"/>
    </row>
    <row r="580" spans="78:78" x14ac:dyDescent="0.25">
      <c r="BZ580" s="39"/>
    </row>
    <row r="581" spans="78:78" x14ac:dyDescent="0.25">
      <c r="BZ581" s="39"/>
    </row>
    <row r="582" spans="78:78" x14ac:dyDescent="0.25">
      <c r="BZ582" s="39"/>
    </row>
    <row r="583" spans="78:78" x14ac:dyDescent="0.25">
      <c r="BZ583" s="39"/>
    </row>
    <row r="584" spans="78:78" x14ac:dyDescent="0.25">
      <c r="BZ584" s="39"/>
    </row>
    <row r="585" spans="78:78" x14ac:dyDescent="0.25">
      <c r="BZ585" s="39"/>
    </row>
    <row r="586" spans="78:78" x14ac:dyDescent="0.25">
      <c r="BZ586" s="39"/>
    </row>
    <row r="587" spans="78:78" x14ac:dyDescent="0.25">
      <c r="BZ587" s="39"/>
    </row>
    <row r="588" spans="78:78" x14ac:dyDescent="0.25">
      <c r="BZ588" s="39"/>
    </row>
    <row r="589" spans="78:78" x14ac:dyDescent="0.25">
      <c r="BZ589" s="39"/>
    </row>
    <row r="590" spans="78:78" x14ac:dyDescent="0.25">
      <c r="BZ590" s="39"/>
    </row>
    <row r="591" spans="78:78" x14ac:dyDescent="0.25">
      <c r="BZ591" s="39"/>
    </row>
    <row r="592" spans="78:78" x14ac:dyDescent="0.25">
      <c r="BZ592" s="39"/>
    </row>
    <row r="593" spans="78:78" x14ac:dyDescent="0.25">
      <c r="BZ593" s="39"/>
    </row>
    <row r="594" spans="78:78" x14ac:dyDescent="0.25">
      <c r="BZ594" s="39"/>
    </row>
    <row r="595" spans="78:78" x14ac:dyDescent="0.25">
      <c r="BZ595" s="39"/>
    </row>
    <row r="596" spans="78:78" x14ac:dyDescent="0.25">
      <c r="BZ596" s="39"/>
    </row>
    <row r="597" spans="78:78" x14ac:dyDescent="0.25">
      <c r="BZ597" s="39"/>
    </row>
    <row r="598" spans="78:78" x14ac:dyDescent="0.25">
      <c r="BZ598" s="39"/>
    </row>
    <row r="599" spans="78:78" x14ac:dyDescent="0.25">
      <c r="BZ599" s="39"/>
    </row>
    <row r="600" spans="78:78" x14ac:dyDescent="0.25">
      <c r="BZ600" s="39"/>
    </row>
    <row r="601" spans="78:78" x14ac:dyDescent="0.25">
      <c r="BZ601" s="39"/>
    </row>
    <row r="602" spans="78:78" x14ac:dyDescent="0.25">
      <c r="BZ602" s="39"/>
    </row>
    <row r="603" spans="78:78" x14ac:dyDescent="0.25">
      <c r="BZ603" s="39"/>
    </row>
    <row r="604" spans="78:78" x14ac:dyDescent="0.25">
      <c r="BZ604" s="39"/>
    </row>
    <row r="605" spans="78:78" x14ac:dyDescent="0.25">
      <c r="BZ605" s="39"/>
    </row>
    <row r="606" spans="78:78" x14ac:dyDescent="0.25">
      <c r="BZ606" s="39"/>
    </row>
    <row r="607" spans="78:78" x14ac:dyDescent="0.25">
      <c r="BZ607" s="39"/>
    </row>
    <row r="608" spans="78:78" x14ac:dyDescent="0.25">
      <c r="BZ608" s="39"/>
    </row>
    <row r="609" spans="78:78" x14ac:dyDescent="0.25">
      <c r="BZ609" s="39"/>
    </row>
    <row r="610" spans="78:78" x14ac:dyDescent="0.25">
      <c r="BZ610" s="39"/>
    </row>
    <row r="611" spans="78:78" x14ac:dyDescent="0.25">
      <c r="BZ611" s="39"/>
    </row>
    <row r="612" spans="78:78" x14ac:dyDescent="0.25">
      <c r="BZ612" s="39"/>
    </row>
    <row r="613" spans="78:78" x14ac:dyDescent="0.25">
      <c r="BZ613" s="39"/>
    </row>
    <row r="614" spans="78:78" x14ac:dyDescent="0.25">
      <c r="BZ614" s="39"/>
    </row>
    <row r="615" spans="78:78" x14ac:dyDescent="0.25">
      <c r="BZ615" s="39"/>
    </row>
    <row r="616" spans="78:78" x14ac:dyDescent="0.25">
      <c r="BZ616" s="39"/>
    </row>
    <row r="617" spans="78:78" x14ac:dyDescent="0.25">
      <c r="BZ617" s="39"/>
    </row>
    <row r="618" spans="78:78" x14ac:dyDescent="0.25">
      <c r="BZ618" s="39"/>
    </row>
    <row r="619" spans="78:78" x14ac:dyDescent="0.25">
      <c r="BZ619" s="39"/>
    </row>
    <row r="620" spans="78:78" x14ac:dyDescent="0.25">
      <c r="BZ620" s="39"/>
    </row>
    <row r="621" spans="78:78" x14ac:dyDescent="0.25">
      <c r="BZ621" s="39"/>
    </row>
    <row r="622" spans="78:78" x14ac:dyDescent="0.25">
      <c r="BZ622" s="39"/>
    </row>
    <row r="623" spans="78:78" x14ac:dyDescent="0.25">
      <c r="BZ623" s="39"/>
    </row>
    <row r="624" spans="78:78" x14ac:dyDescent="0.25">
      <c r="BZ624" s="39"/>
    </row>
    <row r="625" spans="78:78" x14ac:dyDescent="0.25">
      <c r="BZ625" s="39"/>
    </row>
    <row r="626" spans="78:78" x14ac:dyDescent="0.25">
      <c r="BZ626" s="39"/>
    </row>
    <row r="627" spans="78:78" x14ac:dyDescent="0.25">
      <c r="BZ627" s="39"/>
    </row>
    <row r="628" spans="78:78" x14ac:dyDescent="0.25">
      <c r="BZ628" s="39"/>
    </row>
    <row r="629" spans="78:78" x14ac:dyDescent="0.25">
      <c r="BZ629" s="39"/>
    </row>
    <row r="630" spans="78:78" x14ac:dyDescent="0.25">
      <c r="BZ630" s="39"/>
    </row>
    <row r="631" spans="78:78" x14ac:dyDescent="0.25">
      <c r="BZ631" s="39"/>
    </row>
    <row r="632" spans="78:78" x14ac:dyDescent="0.25">
      <c r="BZ632" s="39"/>
    </row>
    <row r="633" spans="78:78" x14ac:dyDescent="0.25">
      <c r="BZ633" s="39"/>
    </row>
    <row r="634" spans="78:78" x14ac:dyDescent="0.25">
      <c r="BZ634" s="39"/>
    </row>
    <row r="635" spans="78:78" x14ac:dyDescent="0.25">
      <c r="BZ635" s="39"/>
    </row>
    <row r="636" spans="78:78" x14ac:dyDescent="0.25">
      <c r="BZ636" s="39"/>
    </row>
    <row r="637" spans="78:78" x14ac:dyDescent="0.25">
      <c r="BZ637" s="39"/>
    </row>
    <row r="638" spans="78:78" x14ac:dyDescent="0.25">
      <c r="BZ638" s="39"/>
    </row>
    <row r="639" spans="78:78" x14ac:dyDescent="0.25">
      <c r="BZ639" s="39"/>
    </row>
    <row r="640" spans="78:78" x14ac:dyDescent="0.25">
      <c r="BZ640" s="39"/>
    </row>
    <row r="641" spans="78:78" x14ac:dyDescent="0.25">
      <c r="BZ641" s="39"/>
    </row>
    <row r="642" spans="78:78" x14ac:dyDescent="0.25">
      <c r="BZ642" s="39"/>
    </row>
    <row r="643" spans="78:78" x14ac:dyDescent="0.25">
      <c r="BZ643" s="39"/>
    </row>
    <row r="644" spans="78:78" x14ac:dyDescent="0.25">
      <c r="BZ644" s="39"/>
    </row>
    <row r="645" spans="78:78" x14ac:dyDescent="0.25">
      <c r="BZ645" s="39"/>
    </row>
    <row r="646" spans="78:78" x14ac:dyDescent="0.25">
      <c r="BZ646" s="39"/>
    </row>
    <row r="647" spans="78:78" x14ac:dyDescent="0.25">
      <c r="BZ647" s="39"/>
    </row>
    <row r="648" spans="78:78" x14ac:dyDescent="0.25">
      <c r="BZ648" s="39"/>
    </row>
    <row r="649" spans="78:78" x14ac:dyDescent="0.25">
      <c r="BZ649" s="39"/>
    </row>
    <row r="650" spans="78:78" x14ac:dyDescent="0.25">
      <c r="BZ650" s="39"/>
    </row>
    <row r="651" spans="78:78" x14ac:dyDescent="0.25">
      <c r="BZ651" s="39"/>
    </row>
    <row r="652" spans="78:78" x14ac:dyDescent="0.25">
      <c r="BZ652" s="39"/>
    </row>
    <row r="653" spans="78:78" x14ac:dyDescent="0.25">
      <c r="BZ653" s="39"/>
    </row>
    <row r="654" spans="78:78" x14ac:dyDescent="0.25">
      <c r="BZ654" s="39"/>
    </row>
    <row r="655" spans="78:78" x14ac:dyDescent="0.25">
      <c r="BZ655" s="39"/>
    </row>
    <row r="656" spans="78:78" x14ac:dyDescent="0.25">
      <c r="BZ656" s="39"/>
    </row>
    <row r="657" spans="78:78" x14ac:dyDescent="0.25">
      <c r="BZ657" s="39"/>
    </row>
    <row r="658" spans="78:78" x14ac:dyDescent="0.25">
      <c r="BZ658" s="39"/>
    </row>
    <row r="659" spans="78:78" x14ac:dyDescent="0.25">
      <c r="BZ659" s="39"/>
    </row>
    <row r="660" spans="78:78" x14ac:dyDescent="0.25">
      <c r="BZ660" s="39"/>
    </row>
    <row r="661" spans="78:78" x14ac:dyDescent="0.25">
      <c r="BZ661" s="39"/>
    </row>
    <row r="662" spans="78:78" x14ac:dyDescent="0.25">
      <c r="BZ662" s="39"/>
    </row>
    <row r="663" spans="78:78" x14ac:dyDescent="0.25">
      <c r="BZ663" s="39"/>
    </row>
    <row r="664" spans="78:78" x14ac:dyDescent="0.25">
      <c r="BZ664" s="39"/>
    </row>
    <row r="665" spans="78:78" x14ac:dyDescent="0.25">
      <c r="BZ665" s="39"/>
    </row>
    <row r="666" spans="78:78" x14ac:dyDescent="0.25">
      <c r="BZ666" s="39"/>
    </row>
    <row r="667" spans="78:78" x14ac:dyDescent="0.25">
      <c r="BZ667" s="39"/>
    </row>
    <row r="668" spans="78:78" x14ac:dyDescent="0.25">
      <c r="BZ668" s="39"/>
    </row>
    <row r="669" spans="78:78" x14ac:dyDescent="0.25">
      <c r="BZ669" s="39"/>
    </row>
    <row r="670" spans="78:78" x14ac:dyDescent="0.25">
      <c r="BZ670" s="39"/>
    </row>
    <row r="671" spans="78:78" x14ac:dyDescent="0.25">
      <c r="BZ671" s="39"/>
    </row>
    <row r="672" spans="78:78" x14ac:dyDescent="0.25">
      <c r="BZ672" s="39"/>
    </row>
    <row r="673" spans="78:78" x14ac:dyDescent="0.25">
      <c r="BZ673" s="39"/>
    </row>
    <row r="674" spans="78:78" x14ac:dyDescent="0.25">
      <c r="BZ674" s="39"/>
    </row>
    <row r="675" spans="78:78" x14ac:dyDescent="0.25">
      <c r="BZ675" s="39"/>
    </row>
    <row r="676" spans="78:78" x14ac:dyDescent="0.25">
      <c r="BZ676" s="39"/>
    </row>
    <row r="677" spans="78:78" x14ac:dyDescent="0.25">
      <c r="BZ677" s="39"/>
    </row>
    <row r="678" spans="78:78" x14ac:dyDescent="0.25">
      <c r="BZ678" s="39"/>
    </row>
    <row r="679" spans="78:78" x14ac:dyDescent="0.25">
      <c r="BZ679" s="39"/>
    </row>
    <row r="680" spans="78:78" x14ac:dyDescent="0.25">
      <c r="BZ680" s="39"/>
    </row>
    <row r="681" spans="78:78" x14ac:dyDescent="0.25">
      <c r="BZ681" s="39"/>
    </row>
    <row r="682" spans="78:78" x14ac:dyDescent="0.25">
      <c r="BZ682" s="39"/>
    </row>
    <row r="683" spans="78:78" x14ac:dyDescent="0.25">
      <c r="BZ683" s="39"/>
    </row>
    <row r="684" spans="78:78" x14ac:dyDescent="0.25">
      <c r="BZ684" s="39"/>
    </row>
    <row r="685" spans="78:78" x14ac:dyDescent="0.25">
      <c r="BZ685" s="39"/>
    </row>
    <row r="686" spans="78:78" x14ac:dyDescent="0.25">
      <c r="BZ686" s="39"/>
    </row>
    <row r="687" spans="78:78" x14ac:dyDescent="0.25">
      <c r="BZ687" s="39"/>
    </row>
    <row r="688" spans="78:78" x14ac:dyDescent="0.25">
      <c r="BZ688" s="39"/>
    </row>
    <row r="689" spans="78:78" x14ac:dyDescent="0.25">
      <c r="BZ689" s="39"/>
    </row>
    <row r="690" spans="78:78" x14ac:dyDescent="0.25">
      <c r="BZ690" s="39"/>
    </row>
    <row r="691" spans="78:78" x14ac:dyDescent="0.25">
      <c r="BZ691" s="39"/>
    </row>
    <row r="692" spans="78:78" x14ac:dyDescent="0.25">
      <c r="BZ692" s="39"/>
    </row>
    <row r="693" spans="78:78" x14ac:dyDescent="0.25">
      <c r="BZ693" s="39"/>
    </row>
    <row r="694" spans="78:78" x14ac:dyDescent="0.25">
      <c r="BZ694" s="39"/>
    </row>
    <row r="695" spans="78:78" x14ac:dyDescent="0.25">
      <c r="BZ695" s="39"/>
    </row>
    <row r="696" spans="78:78" x14ac:dyDescent="0.25">
      <c r="BZ696" s="39"/>
    </row>
    <row r="697" spans="78:78" x14ac:dyDescent="0.25">
      <c r="BZ697" s="39"/>
    </row>
    <row r="698" spans="78:78" x14ac:dyDescent="0.25">
      <c r="BZ698" s="39"/>
    </row>
    <row r="699" spans="78:78" x14ac:dyDescent="0.25">
      <c r="BZ699" s="39"/>
    </row>
    <row r="700" spans="78:78" x14ac:dyDescent="0.25">
      <c r="BZ700" s="39"/>
    </row>
    <row r="701" spans="78:78" x14ac:dyDescent="0.25">
      <c r="BZ701" s="39"/>
    </row>
    <row r="702" spans="78:78" x14ac:dyDescent="0.25">
      <c r="BZ702" s="39"/>
    </row>
    <row r="703" spans="78:78" x14ac:dyDescent="0.25">
      <c r="BZ703" s="39"/>
    </row>
    <row r="704" spans="78:78" x14ac:dyDescent="0.25">
      <c r="BZ704" s="39"/>
    </row>
    <row r="705" spans="78:78" x14ac:dyDescent="0.25">
      <c r="BZ705" s="39"/>
    </row>
    <row r="706" spans="78:78" x14ac:dyDescent="0.25">
      <c r="BZ706" s="39"/>
    </row>
    <row r="707" spans="78:78" x14ac:dyDescent="0.25">
      <c r="BZ707" s="39"/>
    </row>
    <row r="708" spans="78:78" x14ac:dyDescent="0.25">
      <c r="BZ708" s="39"/>
    </row>
    <row r="709" spans="78:78" x14ac:dyDescent="0.25">
      <c r="BZ709" s="39"/>
    </row>
    <row r="710" spans="78:78" x14ac:dyDescent="0.25">
      <c r="BZ710" s="39"/>
    </row>
    <row r="711" spans="78:78" x14ac:dyDescent="0.25">
      <c r="BZ711" s="39"/>
    </row>
    <row r="712" spans="78:78" x14ac:dyDescent="0.25">
      <c r="BZ712" s="39"/>
    </row>
    <row r="713" spans="78:78" x14ac:dyDescent="0.25">
      <c r="BZ713" s="39"/>
    </row>
    <row r="714" spans="78:78" x14ac:dyDescent="0.25">
      <c r="BZ714" s="39"/>
    </row>
    <row r="715" spans="78:78" x14ac:dyDescent="0.25">
      <c r="BZ715" s="39"/>
    </row>
    <row r="716" spans="78:78" x14ac:dyDescent="0.25">
      <c r="BZ716" s="39"/>
    </row>
    <row r="717" spans="78:78" x14ac:dyDescent="0.25">
      <c r="BZ717" s="39"/>
    </row>
    <row r="718" spans="78:78" x14ac:dyDescent="0.25">
      <c r="BZ718" s="39"/>
    </row>
    <row r="719" spans="78:78" x14ac:dyDescent="0.25">
      <c r="BZ719" s="39"/>
    </row>
    <row r="720" spans="78:78" x14ac:dyDescent="0.25">
      <c r="BZ720" s="39"/>
    </row>
    <row r="721" spans="78:78" x14ac:dyDescent="0.25">
      <c r="BZ721" s="39"/>
    </row>
    <row r="722" spans="78:78" x14ac:dyDescent="0.25">
      <c r="BZ722" s="39"/>
    </row>
    <row r="723" spans="78:78" x14ac:dyDescent="0.25">
      <c r="BZ723" s="39"/>
    </row>
    <row r="724" spans="78:78" x14ac:dyDescent="0.25">
      <c r="BZ724" s="39"/>
    </row>
    <row r="725" spans="78:78" x14ac:dyDescent="0.25">
      <c r="BZ725" s="39"/>
    </row>
    <row r="726" spans="78:78" x14ac:dyDescent="0.25">
      <c r="BZ726" s="39"/>
    </row>
    <row r="727" spans="78:78" x14ac:dyDescent="0.25">
      <c r="BZ727" s="39"/>
    </row>
    <row r="728" spans="78:78" x14ac:dyDescent="0.25">
      <c r="BZ728" s="39"/>
    </row>
    <row r="729" spans="78:78" x14ac:dyDescent="0.25">
      <c r="BZ729" s="39"/>
    </row>
    <row r="730" spans="78:78" x14ac:dyDescent="0.25">
      <c r="BZ730" s="39"/>
    </row>
    <row r="731" spans="78:78" x14ac:dyDescent="0.25">
      <c r="BZ731" s="39"/>
    </row>
    <row r="732" spans="78:78" x14ac:dyDescent="0.25">
      <c r="BZ732" s="39"/>
    </row>
    <row r="733" spans="78:78" x14ac:dyDescent="0.25">
      <c r="BZ733" s="39"/>
    </row>
    <row r="734" spans="78:78" x14ac:dyDescent="0.25">
      <c r="BZ734" s="39"/>
    </row>
    <row r="735" spans="78:78" x14ac:dyDescent="0.25">
      <c r="BZ735" s="39"/>
    </row>
    <row r="736" spans="78:78" x14ac:dyDescent="0.25">
      <c r="BZ736" s="39"/>
    </row>
    <row r="737" spans="78:78" x14ac:dyDescent="0.25">
      <c r="BZ737" s="39"/>
    </row>
    <row r="738" spans="78:78" x14ac:dyDescent="0.25">
      <c r="BZ738" s="39"/>
    </row>
    <row r="739" spans="78:78" x14ac:dyDescent="0.25">
      <c r="BZ739" s="39"/>
    </row>
    <row r="740" spans="78:78" x14ac:dyDescent="0.25">
      <c r="BZ740" s="39"/>
    </row>
    <row r="741" spans="78:78" x14ac:dyDescent="0.25">
      <c r="BZ741" s="39"/>
    </row>
    <row r="742" spans="78:78" x14ac:dyDescent="0.25">
      <c r="BZ742" s="39"/>
    </row>
    <row r="743" spans="78:78" x14ac:dyDescent="0.25">
      <c r="BZ743" s="39"/>
    </row>
    <row r="744" spans="78:78" x14ac:dyDescent="0.25">
      <c r="BZ744" s="39"/>
    </row>
    <row r="745" spans="78:78" x14ac:dyDescent="0.25">
      <c r="BZ745" s="39"/>
    </row>
    <row r="746" spans="78:78" x14ac:dyDescent="0.25">
      <c r="BZ746" s="39"/>
    </row>
    <row r="747" spans="78:78" x14ac:dyDescent="0.25">
      <c r="BZ747" s="39"/>
    </row>
    <row r="748" spans="78:78" x14ac:dyDescent="0.25">
      <c r="BZ748" s="39"/>
    </row>
    <row r="749" spans="78:78" x14ac:dyDescent="0.25">
      <c r="BZ749" s="39"/>
    </row>
    <row r="750" spans="78:78" x14ac:dyDescent="0.25">
      <c r="BZ750" s="39"/>
    </row>
    <row r="751" spans="78:78" x14ac:dyDescent="0.25">
      <c r="BZ751" s="39"/>
    </row>
    <row r="752" spans="78:78" x14ac:dyDescent="0.25">
      <c r="BZ752" s="39"/>
    </row>
    <row r="753" spans="78:78" x14ac:dyDescent="0.25">
      <c r="BZ753" s="39"/>
    </row>
    <row r="754" spans="78:78" x14ac:dyDescent="0.25">
      <c r="BZ754" s="39"/>
    </row>
    <row r="755" spans="78:78" x14ac:dyDescent="0.25">
      <c r="BZ755" s="39"/>
    </row>
    <row r="756" spans="78:78" x14ac:dyDescent="0.25">
      <c r="BZ756" s="39"/>
    </row>
    <row r="757" spans="78:78" x14ac:dyDescent="0.25">
      <c r="BZ757" s="39"/>
    </row>
    <row r="758" spans="78:78" x14ac:dyDescent="0.25">
      <c r="BZ758" s="39"/>
    </row>
    <row r="759" spans="78:78" x14ac:dyDescent="0.25">
      <c r="BZ759" s="39"/>
    </row>
    <row r="760" spans="78:78" x14ac:dyDescent="0.25">
      <c r="BZ760" s="39"/>
    </row>
    <row r="761" spans="78:78" x14ac:dyDescent="0.25">
      <c r="BZ761" s="39"/>
    </row>
    <row r="762" spans="78:78" x14ac:dyDescent="0.25">
      <c r="BZ762" s="39"/>
    </row>
    <row r="763" spans="78:78" x14ac:dyDescent="0.25">
      <c r="BZ763" s="39"/>
    </row>
    <row r="764" spans="78:78" x14ac:dyDescent="0.25">
      <c r="BZ764" s="39"/>
    </row>
    <row r="765" spans="78:78" x14ac:dyDescent="0.25">
      <c r="BZ765" s="39"/>
    </row>
    <row r="766" spans="78:78" x14ac:dyDescent="0.25">
      <c r="BZ766" s="39"/>
    </row>
    <row r="767" spans="78:78" x14ac:dyDescent="0.25">
      <c r="BZ767" s="39"/>
    </row>
    <row r="768" spans="78:78" x14ac:dyDescent="0.25">
      <c r="BZ768" s="39"/>
    </row>
    <row r="769" spans="78:78" x14ac:dyDescent="0.25">
      <c r="BZ769" s="39"/>
    </row>
    <row r="770" spans="78:78" x14ac:dyDescent="0.25">
      <c r="BZ770" s="39"/>
    </row>
    <row r="771" spans="78:78" x14ac:dyDescent="0.25">
      <c r="BZ771" s="39"/>
    </row>
    <row r="772" spans="78:78" x14ac:dyDescent="0.25">
      <c r="BZ772" s="39"/>
    </row>
    <row r="773" spans="78:78" x14ac:dyDescent="0.25">
      <c r="BZ773" s="39"/>
    </row>
    <row r="774" spans="78:78" x14ac:dyDescent="0.25">
      <c r="BZ774" s="39"/>
    </row>
    <row r="775" spans="78:78" x14ac:dyDescent="0.25">
      <c r="BZ775" s="39"/>
    </row>
    <row r="776" spans="78:78" x14ac:dyDescent="0.25">
      <c r="BZ776" s="39"/>
    </row>
    <row r="777" spans="78:78" x14ac:dyDescent="0.25">
      <c r="BZ777" s="39"/>
    </row>
    <row r="778" spans="78:78" x14ac:dyDescent="0.25">
      <c r="BZ778" s="39"/>
    </row>
    <row r="779" spans="78:78" x14ac:dyDescent="0.25">
      <c r="BZ779" s="39"/>
    </row>
    <row r="780" spans="78:78" x14ac:dyDescent="0.25">
      <c r="BZ780" s="39"/>
    </row>
    <row r="781" spans="78:78" x14ac:dyDescent="0.25">
      <c r="BZ781" s="39"/>
    </row>
    <row r="782" spans="78:78" x14ac:dyDescent="0.25">
      <c r="BZ782" s="39"/>
    </row>
    <row r="783" spans="78:78" x14ac:dyDescent="0.25">
      <c r="BZ783" s="39"/>
    </row>
    <row r="784" spans="78:78" x14ac:dyDescent="0.25">
      <c r="BZ784" s="39"/>
    </row>
    <row r="785" spans="78:78" x14ac:dyDescent="0.25">
      <c r="BZ785" s="39"/>
    </row>
    <row r="786" spans="78:78" x14ac:dyDescent="0.25">
      <c r="BZ786" s="39"/>
    </row>
    <row r="787" spans="78:78" x14ac:dyDescent="0.25">
      <c r="BZ787" s="39"/>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B58D2-153D-46BF-9DA2-C6C7FE9EDC1B}">
  <dimension ref="B2:K105"/>
  <sheetViews>
    <sheetView topLeftCell="A66" workbookViewId="0">
      <selection activeCell="K62" sqref="K62"/>
    </sheetView>
  </sheetViews>
  <sheetFormatPr defaultRowHeight="15" x14ac:dyDescent="0.25"/>
  <cols>
    <col min="2" max="2" width="10.85546875" bestFit="1" customWidth="1"/>
    <col min="3" max="3" width="58" bestFit="1" customWidth="1"/>
    <col min="4" max="4" width="18.85546875" customWidth="1"/>
    <col min="5" max="5" width="17.5703125" customWidth="1"/>
    <col min="6" max="6" width="23.85546875" customWidth="1"/>
    <col min="7" max="7" width="16.85546875" customWidth="1"/>
    <col min="8" max="8" width="46.42578125" bestFit="1" customWidth="1"/>
    <col min="9" max="9" width="33.5703125" customWidth="1"/>
    <col min="10" max="10" width="23.5703125" bestFit="1" customWidth="1"/>
    <col min="11" max="11" width="40.140625" bestFit="1" customWidth="1"/>
  </cols>
  <sheetData>
    <row r="2" spans="2:11" x14ac:dyDescent="0.25">
      <c r="B2" t="s">
        <v>593</v>
      </c>
    </row>
    <row r="3" spans="2:11" x14ac:dyDescent="0.25">
      <c r="B3" t="s">
        <v>594</v>
      </c>
    </row>
    <row r="4" spans="2:11" x14ac:dyDescent="0.25">
      <c r="B4" t="s">
        <v>595</v>
      </c>
    </row>
    <row r="6" spans="2:11" x14ac:dyDescent="0.25">
      <c r="B6" t="s">
        <v>5</v>
      </c>
      <c r="C6" t="s">
        <v>596</v>
      </c>
      <c r="D6" t="s">
        <v>597</v>
      </c>
      <c r="E6" t="s">
        <v>598</v>
      </c>
      <c r="F6" t="s">
        <v>599</v>
      </c>
      <c r="G6" t="s">
        <v>600</v>
      </c>
      <c r="H6" t="s">
        <v>601</v>
      </c>
      <c r="I6" t="s">
        <v>602</v>
      </c>
      <c r="J6" t="s">
        <v>603</v>
      </c>
    </row>
    <row r="7" spans="2:11" x14ac:dyDescent="0.25">
      <c r="B7" t="s">
        <v>333</v>
      </c>
      <c r="C7" t="s">
        <v>604</v>
      </c>
      <c r="D7" s="47">
        <v>18335.141365431995</v>
      </c>
      <c r="E7" s="47">
        <v>958.84799909253434</v>
      </c>
      <c r="F7" s="47">
        <v>125.66031012892839</v>
      </c>
      <c r="G7" s="47">
        <v>0</v>
      </c>
      <c r="H7" s="47">
        <v>3046.2116905304747</v>
      </c>
      <c r="I7" s="47">
        <v>0</v>
      </c>
      <c r="J7" s="67">
        <v>0.3560186944961149</v>
      </c>
      <c r="K7" s="47"/>
    </row>
    <row r="8" spans="2:11" x14ac:dyDescent="0.25">
      <c r="B8" t="s">
        <v>333</v>
      </c>
      <c r="C8" t="s">
        <v>605</v>
      </c>
      <c r="D8" s="47">
        <v>83050.966416844982</v>
      </c>
      <c r="E8" s="47">
        <v>349.99901932225941</v>
      </c>
      <c r="F8" s="47">
        <v>113.483330555404</v>
      </c>
      <c r="G8" s="47">
        <v>0</v>
      </c>
      <c r="H8" s="47">
        <v>2045.5182664682038</v>
      </c>
      <c r="I8" s="47">
        <v>0</v>
      </c>
      <c r="J8" s="67">
        <v>0.22658431238451512</v>
      </c>
      <c r="K8" s="47"/>
    </row>
    <row r="9" spans="2:11" x14ac:dyDescent="0.25">
      <c r="B9" t="s">
        <v>333</v>
      </c>
      <c r="C9" t="s">
        <v>606</v>
      </c>
      <c r="D9" s="47">
        <v>66662.539932102998</v>
      </c>
      <c r="E9" s="47">
        <v>1210.6164001241634</v>
      </c>
      <c r="F9" s="47">
        <v>130.6956781375431</v>
      </c>
      <c r="G9" s="47">
        <v>0</v>
      </c>
      <c r="H9" s="47">
        <v>-905.8096434687011</v>
      </c>
      <c r="I9" s="47">
        <v>364.93595476039434</v>
      </c>
      <c r="J9" s="67">
        <v>-2.4798989232864614</v>
      </c>
      <c r="K9" s="47"/>
    </row>
    <row r="10" spans="2:11" x14ac:dyDescent="0.25">
      <c r="B10" t="s">
        <v>333</v>
      </c>
      <c r="C10" t="s">
        <v>607</v>
      </c>
      <c r="D10" s="47">
        <v>63860.402314210005</v>
      </c>
      <c r="E10" s="47">
        <v>36.094298608971819</v>
      </c>
      <c r="F10" s="47">
        <v>107.20523614145542</v>
      </c>
      <c r="G10" s="47">
        <v>0</v>
      </c>
      <c r="H10" s="47">
        <v>-339.76684784354165</v>
      </c>
      <c r="I10" s="47">
        <v>170.56741359326782</v>
      </c>
      <c r="J10" s="67">
        <v>-0.84692679609355914</v>
      </c>
      <c r="K10" s="47"/>
    </row>
    <row r="11" spans="2:11" x14ac:dyDescent="0.25">
      <c r="B11" t="s">
        <v>333</v>
      </c>
      <c r="C11" t="s">
        <v>608</v>
      </c>
      <c r="D11" s="47">
        <v>134442.60929121496</v>
      </c>
      <c r="E11" s="47">
        <v>1325.3357765352919</v>
      </c>
      <c r="F11" s="47">
        <v>132.99006570061883</v>
      </c>
      <c r="G11" s="47">
        <v>-65.856512765368691</v>
      </c>
      <c r="H11" s="47">
        <v>-2597.6759898045962</v>
      </c>
      <c r="I11" s="47">
        <v>2448.9220363845679</v>
      </c>
      <c r="J11" s="67">
        <v>-9.8036106517324981</v>
      </c>
      <c r="K11" s="47"/>
    </row>
    <row r="12" spans="2:11" x14ac:dyDescent="0.25">
      <c r="B12" t="s">
        <v>333</v>
      </c>
      <c r="C12" t="s">
        <v>609</v>
      </c>
      <c r="D12" s="47">
        <v>83050.966416844982</v>
      </c>
      <c r="E12" s="47">
        <v>29093.15347189788</v>
      </c>
      <c r="F12" s="47">
        <v>688.34641957918541</v>
      </c>
      <c r="G12" s="47">
        <v>0</v>
      </c>
      <c r="H12" s="47">
        <v>7270.3706154017691</v>
      </c>
      <c r="I12" s="47">
        <v>0</v>
      </c>
      <c r="J12" s="67">
        <v>4.0962835963804993</v>
      </c>
      <c r="K12" s="47"/>
    </row>
    <row r="13" spans="2:11" x14ac:dyDescent="0.25">
      <c r="B13" t="s">
        <v>333</v>
      </c>
      <c r="C13" t="s">
        <v>610</v>
      </c>
      <c r="D13" s="47">
        <v>62061.073084219002</v>
      </c>
      <c r="E13" s="47">
        <v>3269.93122372469</v>
      </c>
      <c r="F13" s="47">
        <v>171.88197462481764</v>
      </c>
      <c r="G13" s="47">
        <v>0</v>
      </c>
      <c r="H13" s="47">
        <v>3698.7488080709591</v>
      </c>
      <c r="I13" s="47">
        <v>0</v>
      </c>
      <c r="J13" s="67">
        <v>0.93053445285043479</v>
      </c>
      <c r="K13" s="47"/>
    </row>
    <row r="14" spans="2:11" x14ac:dyDescent="0.25">
      <c r="B14" t="s">
        <v>333</v>
      </c>
      <c r="C14" t="s">
        <v>611</v>
      </c>
      <c r="D14" s="47">
        <v>92855.12437365498</v>
      </c>
      <c r="E14" s="47">
        <v>5179.3414995043831</v>
      </c>
      <c r="F14" s="47">
        <v>210.07018012842457</v>
      </c>
      <c r="G14" s="47">
        <v>0</v>
      </c>
      <c r="H14" s="47">
        <v>4899.3787241299678</v>
      </c>
      <c r="I14" s="47">
        <v>0</v>
      </c>
      <c r="J14" s="67">
        <v>1.1000194071728673</v>
      </c>
      <c r="K14" s="47"/>
    </row>
    <row r="15" spans="2:11" x14ac:dyDescent="0.25">
      <c r="D15" s="47"/>
      <c r="E15" s="47"/>
      <c r="F15" s="47"/>
      <c r="G15" s="47"/>
      <c r="H15" s="47"/>
      <c r="I15" s="47"/>
      <c r="J15" s="67"/>
      <c r="K15" s="47"/>
    </row>
    <row r="16" spans="2:11" x14ac:dyDescent="0.25">
      <c r="B16" t="s">
        <v>5</v>
      </c>
      <c r="C16" t="s">
        <v>596</v>
      </c>
      <c r="D16" t="s">
        <v>597</v>
      </c>
      <c r="E16" t="s">
        <v>598</v>
      </c>
      <c r="F16" t="s">
        <v>599</v>
      </c>
      <c r="G16" t="s">
        <v>600</v>
      </c>
      <c r="H16" t="s">
        <v>601</v>
      </c>
      <c r="I16" t="s">
        <v>602</v>
      </c>
      <c r="J16" t="s">
        <v>603</v>
      </c>
    </row>
    <row r="17" spans="2:11" x14ac:dyDescent="0.25">
      <c r="B17" t="s">
        <v>349</v>
      </c>
      <c r="C17" t="s">
        <v>604</v>
      </c>
      <c r="D17" s="47">
        <v>7191.0025534189999</v>
      </c>
      <c r="E17" s="47">
        <v>1268.3041594576216</v>
      </c>
      <c r="F17" s="47">
        <v>223.12087632974826</v>
      </c>
      <c r="G17" s="47">
        <v>0</v>
      </c>
      <c r="H17" s="47">
        <v>14470.955079535395</v>
      </c>
      <c r="I17" s="47">
        <v>0</v>
      </c>
      <c r="J17" s="67">
        <v>0.10306334499624842</v>
      </c>
      <c r="K17" s="47"/>
    </row>
    <row r="18" spans="2:11" x14ac:dyDescent="0.25">
      <c r="B18" t="s">
        <v>349</v>
      </c>
      <c r="C18" t="s">
        <v>605</v>
      </c>
      <c r="D18" s="47">
        <v>13040.788462380004</v>
      </c>
      <c r="E18" s="47">
        <v>504.43170847830731</v>
      </c>
      <c r="F18" s="47">
        <v>207.84342729046807</v>
      </c>
      <c r="G18" s="47">
        <v>0</v>
      </c>
      <c r="H18" s="47">
        <v>5587.5764922088874</v>
      </c>
      <c r="I18" s="47">
        <v>0</v>
      </c>
      <c r="J18" s="67">
        <v>0.12747478925110839</v>
      </c>
      <c r="K18" s="47"/>
    </row>
    <row r="19" spans="2:11" x14ac:dyDescent="0.25">
      <c r="B19" t="s">
        <v>349</v>
      </c>
      <c r="C19" t="s">
        <v>606</v>
      </c>
      <c r="D19" s="47">
        <v>15255.676040479997</v>
      </c>
      <c r="E19" s="47">
        <v>5703.9430967474273</v>
      </c>
      <c r="F19" s="47">
        <v>311.83365507580214</v>
      </c>
      <c r="G19" s="47">
        <v>0</v>
      </c>
      <c r="H19" s="47">
        <v>-2377.3577406453292</v>
      </c>
      <c r="I19" s="47">
        <v>6610.2204767466174</v>
      </c>
      <c r="J19" s="67">
        <v>1.42120761453373</v>
      </c>
      <c r="K19" s="47"/>
    </row>
    <row r="20" spans="2:11" x14ac:dyDescent="0.25">
      <c r="B20" t="s">
        <v>349</v>
      </c>
      <c r="C20" t="s">
        <v>607</v>
      </c>
      <c r="D20" s="47">
        <v>14439.501251550002</v>
      </c>
      <c r="E20" s="47">
        <v>169.49714918701861</v>
      </c>
      <c r="F20" s="47">
        <v>201.14473612563583</v>
      </c>
      <c r="G20" s="47">
        <v>0</v>
      </c>
      <c r="H20" s="47">
        <v>-865.05678082189559</v>
      </c>
      <c r="I20" s="47">
        <v>2365.1034346367146</v>
      </c>
      <c r="J20" s="67">
        <v>0.24708690517729076</v>
      </c>
      <c r="K20" s="47"/>
    </row>
    <row r="21" spans="2:11" x14ac:dyDescent="0.25">
      <c r="B21" t="s">
        <v>349</v>
      </c>
      <c r="C21" t="s">
        <v>608</v>
      </c>
      <c r="D21" s="47">
        <v>24409.081666307004</v>
      </c>
      <c r="E21" s="47">
        <v>8017.7582391406495</v>
      </c>
      <c r="F21" s="47">
        <v>358.10995793944028</v>
      </c>
      <c r="G21" s="47">
        <v>-373.42071332971869</v>
      </c>
      <c r="H21" s="47">
        <v>-8683.6446905326557</v>
      </c>
      <c r="I21" s="47">
        <v>22267.949456433136</v>
      </c>
      <c r="J21" s="67">
        <v>0.61658423757580272</v>
      </c>
      <c r="K21" s="47"/>
    </row>
    <row r="22" spans="2:11" x14ac:dyDescent="0.25">
      <c r="B22" t="s">
        <v>349</v>
      </c>
      <c r="C22" t="s">
        <v>609</v>
      </c>
      <c r="D22" s="47">
        <v>13040.788462380004</v>
      </c>
      <c r="E22" s="47">
        <v>45197.042717158787</v>
      </c>
      <c r="F22" s="47">
        <v>1101.6956475314184</v>
      </c>
      <c r="G22" s="47">
        <v>0</v>
      </c>
      <c r="H22" s="47">
        <v>24430.851525640654</v>
      </c>
      <c r="I22" s="47">
        <v>0</v>
      </c>
      <c r="J22" s="67">
        <v>1.8950931086498881</v>
      </c>
      <c r="K22" s="47"/>
    </row>
    <row r="23" spans="2:11" x14ac:dyDescent="0.25">
      <c r="B23" t="s">
        <v>349</v>
      </c>
      <c r="C23" t="s">
        <v>610</v>
      </c>
      <c r="D23" s="47">
        <v>8358.162570747003</v>
      </c>
      <c r="E23" s="47">
        <v>4496.3689986404825</v>
      </c>
      <c r="F23" s="47">
        <v>287.68217311507499</v>
      </c>
      <c r="G23" s="47">
        <v>0</v>
      </c>
      <c r="H23" s="47">
        <v>18264.785299253963</v>
      </c>
      <c r="I23" s="47">
        <v>0</v>
      </c>
      <c r="J23" s="67">
        <v>0.26192758871088206</v>
      </c>
      <c r="K23" s="47"/>
    </row>
    <row r="24" spans="2:11" x14ac:dyDescent="0.25">
      <c r="B24" t="s">
        <v>349</v>
      </c>
      <c r="C24" t="s">
        <v>611</v>
      </c>
      <c r="D24" s="47">
        <v>15468.407645597003</v>
      </c>
      <c r="E24" s="47">
        <v>6820.5051841141421</v>
      </c>
      <c r="F24" s="47">
        <v>334.16489681032834</v>
      </c>
      <c r="G24" s="47">
        <v>0</v>
      </c>
      <c r="H24" s="47">
        <v>13939.343941610912</v>
      </c>
      <c r="I24" s="47">
        <v>0</v>
      </c>
      <c r="J24" s="67">
        <v>0.51327165115474116</v>
      </c>
      <c r="K24" s="47"/>
    </row>
    <row r="25" spans="2:11" x14ac:dyDescent="0.25">
      <c r="D25" s="47"/>
      <c r="E25" s="47"/>
      <c r="F25" s="47"/>
      <c r="G25" s="47"/>
      <c r="H25" s="47"/>
      <c r="I25" s="47"/>
      <c r="J25" s="67"/>
      <c r="K25" s="47"/>
    </row>
    <row r="26" spans="2:11" x14ac:dyDescent="0.25">
      <c r="B26" t="s">
        <v>5</v>
      </c>
      <c r="C26" t="s">
        <v>596</v>
      </c>
      <c r="D26" t="s">
        <v>597</v>
      </c>
      <c r="E26" t="s">
        <v>598</v>
      </c>
      <c r="F26" t="s">
        <v>599</v>
      </c>
      <c r="G26" t="s">
        <v>600</v>
      </c>
      <c r="H26" t="s">
        <v>612</v>
      </c>
      <c r="I26" t="s">
        <v>602</v>
      </c>
      <c r="J26" t="s">
        <v>603</v>
      </c>
    </row>
    <row r="27" spans="2:11" x14ac:dyDescent="0.25">
      <c r="B27" t="s">
        <v>352</v>
      </c>
      <c r="C27" t="s">
        <v>604</v>
      </c>
      <c r="D27" s="47">
        <v>453248.07206970599</v>
      </c>
      <c r="E27" s="47">
        <v>1033.2447161500199</v>
      </c>
      <c r="F27" s="47">
        <v>56.139351449040234</v>
      </c>
      <c r="G27" s="47">
        <v>0</v>
      </c>
      <c r="H27" s="47">
        <v>1548.7115765385288</v>
      </c>
      <c r="I27" s="47">
        <v>0</v>
      </c>
      <c r="J27" s="67">
        <v>0.70341313650789927</v>
      </c>
      <c r="K27" s="47"/>
    </row>
    <row r="28" spans="2:11" x14ac:dyDescent="0.25">
      <c r="B28" t="s">
        <v>352</v>
      </c>
      <c r="C28" t="s">
        <v>605</v>
      </c>
      <c r="D28" s="47">
        <v>893849.01756770036</v>
      </c>
      <c r="E28" s="47">
        <v>296.49700217385896</v>
      </c>
      <c r="F28" s="47">
        <v>31.964242554540757</v>
      </c>
      <c r="G28" s="47">
        <v>0</v>
      </c>
      <c r="H28" s="47">
        <v>469.94882416422007</v>
      </c>
      <c r="I28" s="47">
        <v>0</v>
      </c>
      <c r="J28" s="67">
        <v>0.69892981499113493</v>
      </c>
      <c r="K28" s="47"/>
    </row>
    <row r="29" spans="2:11" x14ac:dyDescent="0.25">
      <c r="B29" t="s">
        <v>352</v>
      </c>
      <c r="C29" t="s">
        <v>613</v>
      </c>
      <c r="D29" s="47">
        <v>875530.53565758793</v>
      </c>
      <c r="E29" s="47">
        <v>369.86485450000015</v>
      </c>
      <c r="F29" s="47">
        <v>49.680085719999987</v>
      </c>
      <c r="G29" s="47">
        <v>0</v>
      </c>
      <c r="H29" s="47">
        <v>0</v>
      </c>
      <c r="I29" s="47">
        <v>200.89318229207635</v>
      </c>
      <c r="J29" s="67">
        <v>2.0883981000909646</v>
      </c>
      <c r="K29" s="47"/>
    </row>
    <row r="30" spans="2:11" x14ac:dyDescent="0.25">
      <c r="B30" t="s">
        <v>352</v>
      </c>
      <c r="C30" t="s">
        <v>614</v>
      </c>
      <c r="D30" s="47">
        <v>1120679.0855829667</v>
      </c>
      <c r="E30" s="47">
        <v>124.41175179999991</v>
      </c>
      <c r="F30" s="47">
        <v>37.407430589999969</v>
      </c>
      <c r="G30" s="47">
        <v>0</v>
      </c>
      <c r="H30" s="47">
        <v>0</v>
      </c>
      <c r="I30" s="47">
        <v>281.15996277707922</v>
      </c>
      <c r="J30" s="67">
        <v>0.57554134234361098</v>
      </c>
      <c r="K30" s="47"/>
    </row>
    <row r="31" spans="2:11" x14ac:dyDescent="0.25">
      <c r="B31" t="s">
        <v>352</v>
      </c>
      <c r="C31" t="s">
        <v>608</v>
      </c>
      <c r="D31" s="47">
        <v>950179.26459109015</v>
      </c>
      <c r="E31" s="47">
        <v>324.02548386184048</v>
      </c>
      <c r="F31" s="47">
        <v>47.388117190335755</v>
      </c>
      <c r="G31" s="47">
        <v>-8.1365836736799881</v>
      </c>
      <c r="H31" s="47">
        <v>0</v>
      </c>
      <c r="I31" s="47">
        <v>216.33919521576925</v>
      </c>
      <c r="J31" s="67">
        <v>1.7168114205183262</v>
      </c>
      <c r="K31" s="47"/>
    </row>
    <row r="32" spans="2:11" x14ac:dyDescent="0.25">
      <c r="B32" t="s">
        <v>352</v>
      </c>
      <c r="C32" t="s">
        <v>615</v>
      </c>
      <c r="D32" s="47">
        <v>315884.66672472999</v>
      </c>
      <c r="E32" s="47">
        <v>19571.763090963643</v>
      </c>
      <c r="F32" s="47">
        <v>335.75328456056997</v>
      </c>
      <c r="G32" s="47">
        <v>0</v>
      </c>
      <c r="H32" s="47">
        <v>975.77558913120936</v>
      </c>
      <c r="I32" s="47">
        <v>0</v>
      </c>
      <c r="J32" s="67">
        <v>20.401736421023866</v>
      </c>
      <c r="K32" s="47"/>
    </row>
    <row r="33" spans="2:11" x14ac:dyDescent="0.25">
      <c r="B33" t="s">
        <v>352</v>
      </c>
      <c r="C33" t="s">
        <v>609</v>
      </c>
      <c r="D33" s="47">
        <v>1307158.5814692914</v>
      </c>
      <c r="E33" s="47">
        <v>5181.7106834136675</v>
      </c>
      <c r="F33" s="47">
        <v>341.12256381919684</v>
      </c>
      <c r="G33" s="47">
        <v>0</v>
      </c>
      <c r="H33" s="47">
        <v>1749.6702291520194</v>
      </c>
      <c r="I33" s="47">
        <v>0</v>
      </c>
      <c r="J33" s="67">
        <v>3.1564995250045</v>
      </c>
      <c r="K33" s="47"/>
    </row>
    <row r="34" spans="2:11" x14ac:dyDescent="0.25">
      <c r="B34" t="s">
        <v>352</v>
      </c>
      <c r="C34" t="s">
        <v>610</v>
      </c>
      <c r="D34" s="47">
        <v>535180.97295189905</v>
      </c>
      <c r="E34" s="47">
        <v>8056.6301276382046</v>
      </c>
      <c r="F34" s="47">
        <v>442.71658218530899</v>
      </c>
      <c r="G34" s="47">
        <v>0</v>
      </c>
      <c r="H34" s="47">
        <v>3009.5040792960044</v>
      </c>
      <c r="I34" s="47">
        <v>0</v>
      </c>
      <c r="J34" s="67">
        <v>2.8241685293916317</v>
      </c>
      <c r="K34" s="47"/>
    </row>
    <row r="35" spans="2:11" x14ac:dyDescent="0.25">
      <c r="B35" t="s">
        <v>352</v>
      </c>
      <c r="C35" t="s">
        <v>611</v>
      </c>
      <c r="D35" s="47">
        <v>981156.38023761997</v>
      </c>
      <c r="E35" s="47">
        <v>732.90811555857726</v>
      </c>
      <c r="F35" s="47">
        <v>53.289323589762525</v>
      </c>
      <c r="G35" s="47">
        <v>0</v>
      </c>
      <c r="H35" s="47">
        <v>725.98231544174973</v>
      </c>
      <c r="I35" s="47">
        <v>0</v>
      </c>
      <c r="J35" s="67">
        <v>1.0829429621435749</v>
      </c>
      <c r="K35" s="47"/>
    </row>
    <row r="36" spans="2:11" x14ac:dyDescent="0.25">
      <c r="D36" s="47"/>
      <c r="E36" s="47"/>
      <c r="F36" s="47"/>
      <c r="G36" s="47"/>
      <c r="H36" s="47"/>
      <c r="I36" s="47"/>
      <c r="J36" s="67"/>
      <c r="K36" s="47"/>
    </row>
    <row r="37" spans="2:11" x14ac:dyDescent="0.25">
      <c r="B37" t="s">
        <v>5</v>
      </c>
      <c r="C37" t="s">
        <v>596</v>
      </c>
      <c r="D37" t="s">
        <v>597</v>
      </c>
      <c r="E37" t="s">
        <v>598</v>
      </c>
      <c r="F37" t="s">
        <v>599</v>
      </c>
      <c r="G37" t="s">
        <v>600</v>
      </c>
      <c r="H37" t="s">
        <v>601</v>
      </c>
      <c r="I37" t="s">
        <v>602</v>
      </c>
      <c r="J37" t="s">
        <v>603</v>
      </c>
    </row>
    <row r="38" spans="2:11" x14ac:dyDescent="0.25">
      <c r="B38" t="s">
        <v>453</v>
      </c>
      <c r="C38" t="s">
        <v>616</v>
      </c>
      <c r="D38" s="47">
        <v>11955.999998927997</v>
      </c>
      <c r="E38" s="47">
        <v>1744.4402678748886</v>
      </c>
      <c r="F38" s="47">
        <v>104.66641606392096</v>
      </c>
      <c r="G38" s="47">
        <v>43.611006693217512</v>
      </c>
      <c r="H38" s="47">
        <v>8983.2596625672722</v>
      </c>
      <c r="I38" s="47">
        <v>12752.731548451584</v>
      </c>
      <c r="J38" s="67">
        <v>8.507119210654733E-2</v>
      </c>
      <c r="K38" s="47"/>
    </row>
    <row r="39" spans="2:11" x14ac:dyDescent="0.25">
      <c r="B39" t="s">
        <v>453</v>
      </c>
      <c r="C39" t="s">
        <v>617</v>
      </c>
      <c r="D39" s="47">
        <v>9598.9999989999997</v>
      </c>
      <c r="E39" s="47">
        <v>2702.3756782046812</v>
      </c>
      <c r="F39" s="47">
        <v>162.14254069443282</v>
      </c>
      <c r="G39" s="47">
        <v>67.559391956777105</v>
      </c>
      <c r="H39" s="47">
        <v>0</v>
      </c>
      <c r="I39" s="47">
        <v>2404.000625505902</v>
      </c>
      <c r="J39" s="67">
        <v>1.1915630089723042</v>
      </c>
      <c r="K39" s="47"/>
    </row>
    <row r="40" spans="2:11" x14ac:dyDescent="0.25">
      <c r="B40" t="s">
        <v>453</v>
      </c>
      <c r="C40" t="s">
        <v>618</v>
      </c>
      <c r="D40" s="47">
        <v>10918.999998948999</v>
      </c>
      <c r="E40" s="47">
        <v>3058.0907766524433</v>
      </c>
      <c r="F40" s="47">
        <v>183.48544658059583</v>
      </c>
      <c r="G40" s="47">
        <v>76.452269411163343</v>
      </c>
      <c r="H40" s="47">
        <v>0</v>
      </c>
      <c r="I40" s="47">
        <v>13963.884824094901</v>
      </c>
      <c r="J40" s="67">
        <v>0.23214000001200585</v>
      </c>
      <c r="K40" s="47"/>
    </row>
    <row r="41" spans="2:11" x14ac:dyDescent="0.25">
      <c r="B41" t="s">
        <v>453</v>
      </c>
      <c r="C41" t="s">
        <v>619</v>
      </c>
      <c r="D41" s="47">
        <v>9598.9999989999997</v>
      </c>
      <c r="E41" s="47">
        <v>2257.0068823072525</v>
      </c>
      <c r="F41" s="47">
        <v>135.42041291900188</v>
      </c>
      <c r="G41" s="47">
        <v>0</v>
      </c>
      <c r="H41" s="47">
        <v>0</v>
      </c>
      <c r="I41" s="47">
        <v>2404.000625505902</v>
      </c>
      <c r="J41" s="67">
        <v>0.99518580396491685</v>
      </c>
      <c r="K41" s="47"/>
    </row>
    <row r="42" spans="2:11" x14ac:dyDescent="0.25">
      <c r="B42" t="s">
        <v>453</v>
      </c>
      <c r="C42" t="s">
        <v>620</v>
      </c>
      <c r="D42" s="47">
        <v>13013.999998835996</v>
      </c>
      <c r="E42" s="47">
        <v>3625.7748065090159</v>
      </c>
      <c r="F42" s="47">
        <v>217.54648839696395</v>
      </c>
      <c r="G42" s="47">
        <v>90.644370160836061</v>
      </c>
      <c r="H42" s="47">
        <v>38216.519342619344</v>
      </c>
      <c r="I42" s="47">
        <v>5617.3803189082901</v>
      </c>
      <c r="J42" s="67">
        <v>8.7679200905759397E-2</v>
      </c>
      <c r="K42" s="47"/>
    </row>
    <row r="43" spans="2:11" x14ac:dyDescent="0.25">
      <c r="B43" t="s">
        <v>453</v>
      </c>
      <c r="C43" t="s">
        <v>621</v>
      </c>
      <c r="D43" s="47">
        <v>14759.999998530999</v>
      </c>
      <c r="E43" s="47">
        <v>5413.6619440103577</v>
      </c>
      <c r="F43" s="47">
        <v>324.81971665357219</v>
      </c>
      <c r="G43" s="47">
        <v>135.34154860539829</v>
      </c>
      <c r="H43" s="47">
        <v>72585.990607340354</v>
      </c>
      <c r="I43" s="47">
        <v>17525.065048062104</v>
      </c>
      <c r="J43" s="67">
        <v>6.3682326424059479E-2</v>
      </c>
      <c r="K43" s="47"/>
    </row>
    <row r="44" spans="2:11" x14ac:dyDescent="0.25">
      <c r="B44" t="s">
        <v>453</v>
      </c>
      <c r="C44" t="s">
        <v>622</v>
      </c>
      <c r="D44" s="47">
        <v>14759.999998530999</v>
      </c>
      <c r="E44" s="47">
        <v>1499.2896860126509</v>
      </c>
      <c r="F44" s="47">
        <v>89.957381155823015</v>
      </c>
      <c r="G44" s="47">
        <v>37.482242149407341</v>
      </c>
      <c r="H44" s="47">
        <v>17648.313226910166</v>
      </c>
      <c r="I44" s="47">
        <v>1563.4147699270875</v>
      </c>
      <c r="J44" s="67">
        <v>8.2722754945838556E-2</v>
      </c>
      <c r="K44" s="47"/>
    </row>
    <row r="47" spans="2:11" x14ac:dyDescent="0.25">
      <c r="B47" t="s">
        <v>623</v>
      </c>
    </row>
    <row r="49" spans="2:11" x14ac:dyDescent="0.25">
      <c r="B49" s="77" t="s">
        <v>299</v>
      </c>
      <c r="C49" s="77" t="s">
        <v>306</v>
      </c>
      <c r="D49" s="77" t="s">
        <v>624</v>
      </c>
      <c r="E49" s="77" t="s">
        <v>312</v>
      </c>
      <c r="F49" s="77" t="s">
        <v>625</v>
      </c>
      <c r="G49" s="77" t="s">
        <v>626</v>
      </c>
      <c r="H49" s="77" t="s">
        <v>627</v>
      </c>
      <c r="I49" s="77" t="s">
        <v>628</v>
      </c>
      <c r="J49" s="77" t="s">
        <v>629</v>
      </c>
      <c r="K49" s="77" t="s">
        <v>630</v>
      </c>
    </row>
    <row r="50" spans="2:11" x14ac:dyDescent="0.25">
      <c r="B50" s="78" t="s">
        <v>352</v>
      </c>
      <c r="C50" s="78" t="s">
        <v>354</v>
      </c>
      <c r="D50" s="78" t="s">
        <v>29</v>
      </c>
      <c r="E50" s="79">
        <v>28976.419399999999</v>
      </c>
      <c r="F50" s="80">
        <v>7473.206490524939</v>
      </c>
      <c r="G50" s="80">
        <v>6707.2137513118942</v>
      </c>
      <c r="H50" s="80">
        <v>765.99273921304484</v>
      </c>
      <c r="I50" s="81">
        <v>0.10249853796816999</v>
      </c>
      <c r="J50" s="81">
        <v>0.18709437600313006</v>
      </c>
      <c r="K50" s="81">
        <v>1.0274101517926354E-3</v>
      </c>
    </row>
    <row r="51" spans="2:11" x14ac:dyDescent="0.25">
      <c r="B51" s="78" t="s">
        <v>352</v>
      </c>
      <c r="C51" s="78" t="s">
        <v>354</v>
      </c>
      <c r="D51" s="78" t="s">
        <v>25</v>
      </c>
      <c r="E51" s="79">
        <v>182930.15890000001</v>
      </c>
      <c r="F51" s="80">
        <v>7533.6635030845655</v>
      </c>
      <c r="G51" s="80">
        <v>6974.0215184422304</v>
      </c>
      <c r="H51" s="80">
        <v>559.64198464233505</v>
      </c>
      <c r="I51" s="81">
        <v>7.4285503249938961E-2</v>
      </c>
      <c r="J51" s="81">
        <v>0.17516438004911652</v>
      </c>
      <c r="K51" s="81">
        <v>6.2110396287811277E-4</v>
      </c>
    </row>
    <row r="52" spans="2:11" x14ac:dyDescent="0.25">
      <c r="B52" s="78" t="s">
        <v>352</v>
      </c>
      <c r="C52" s="78" t="s">
        <v>354</v>
      </c>
      <c r="D52" s="78" t="s">
        <v>20</v>
      </c>
      <c r="E52" s="79">
        <v>65723.7785</v>
      </c>
      <c r="F52" s="80">
        <v>9856.8068614357071</v>
      </c>
      <c r="G52" s="80">
        <v>7872.2038426422769</v>
      </c>
      <c r="H52" s="80">
        <v>1984.6030187934302</v>
      </c>
      <c r="I52" s="81">
        <v>0.20134340123454139</v>
      </c>
      <c r="J52" s="81">
        <v>0.40271479796124193</v>
      </c>
      <c r="K52" s="81">
        <v>5.5479174667008883E-3</v>
      </c>
    </row>
    <row r="53" spans="2:11" x14ac:dyDescent="0.25">
      <c r="B53" s="78" t="s">
        <v>352</v>
      </c>
      <c r="C53" s="78" t="s">
        <v>354</v>
      </c>
      <c r="D53" s="78" t="s">
        <v>13</v>
      </c>
      <c r="E53" s="79">
        <v>30271.7228</v>
      </c>
      <c r="F53" s="80">
        <v>7291.0478193865029</v>
      </c>
      <c r="G53" s="80">
        <v>5456.8012698489929</v>
      </c>
      <c r="H53" s="80">
        <v>1834.24654953751</v>
      </c>
      <c r="I53" s="81">
        <v>0.25157516381395106</v>
      </c>
      <c r="J53" s="81">
        <v>0.37975244649005224</v>
      </c>
      <c r="K53" s="81">
        <v>0</v>
      </c>
    </row>
    <row r="54" spans="2:11" x14ac:dyDescent="0.25">
      <c r="B54" s="78" t="s">
        <v>352</v>
      </c>
      <c r="C54" s="78" t="s">
        <v>361</v>
      </c>
      <c r="D54" s="78" t="s">
        <v>29</v>
      </c>
      <c r="E54" s="79">
        <v>33361.844600000004</v>
      </c>
      <c r="F54" s="80">
        <v>7390.5979398752024</v>
      </c>
      <c r="G54" s="80">
        <v>6960.3632424996204</v>
      </c>
      <c r="H54" s="80">
        <v>430.23469737558207</v>
      </c>
      <c r="I54" s="81">
        <v>5.8213787419593689E-2</v>
      </c>
      <c r="J54" s="81">
        <v>0.18915669889878386</v>
      </c>
      <c r="K54" s="81">
        <v>5.8055521333284918E-4</v>
      </c>
    </row>
    <row r="55" spans="2:11" x14ac:dyDescent="0.25">
      <c r="B55" s="78" t="s">
        <v>352</v>
      </c>
      <c r="C55" s="78" t="s">
        <v>361</v>
      </c>
      <c r="D55" s="78" t="s">
        <v>25</v>
      </c>
      <c r="E55" s="79">
        <v>260645.84789999999</v>
      </c>
      <c r="F55" s="80">
        <v>9140.7893925261014</v>
      </c>
      <c r="G55" s="80">
        <v>8399.8427445799734</v>
      </c>
      <c r="H55" s="80">
        <v>740.946647946128</v>
      </c>
      <c r="I55" s="81">
        <v>8.1059372022284804E-2</v>
      </c>
      <c r="J55" s="81">
        <v>0.18983792362642293</v>
      </c>
      <c r="K55" s="81">
        <v>4.3290759265677463E-4</v>
      </c>
    </row>
    <row r="56" spans="2:11" x14ac:dyDescent="0.25">
      <c r="B56" s="78" t="s">
        <v>352</v>
      </c>
      <c r="C56" s="78" t="s">
        <v>361</v>
      </c>
      <c r="D56" s="78" t="s">
        <v>20</v>
      </c>
      <c r="E56" s="79">
        <v>176256.66759999999</v>
      </c>
      <c r="F56" s="80">
        <v>10667.358543707249</v>
      </c>
      <c r="G56" s="80">
        <v>8590.3087778968784</v>
      </c>
      <c r="H56" s="80">
        <v>2077.0497658103704</v>
      </c>
      <c r="I56" s="81">
        <v>0.19471078592700317</v>
      </c>
      <c r="J56" s="81">
        <v>0.42957869798504267</v>
      </c>
      <c r="K56" s="81">
        <v>4.2280336294049665E-3</v>
      </c>
    </row>
    <row r="57" spans="2:11" x14ac:dyDescent="0.25">
      <c r="B57" s="78" t="s">
        <v>352</v>
      </c>
      <c r="C57" s="78" t="s">
        <v>361</v>
      </c>
      <c r="D57" s="78" t="s">
        <v>13</v>
      </c>
      <c r="E57" s="79">
        <v>45311.027300000002</v>
      </c>
      <c r="F57" s="80">
        <v>6774.6894903060575</v>
      </c>
      <c r="G57" s="80">
        <v>5472.2806695825811</v>
      </c>
      <c r="H57" s="80">
        <v>1302.4088207234763</v>
      </c>
      <c r="I57" s="81">
        <v>0.19224627528495597</v>
      </c>
      <c r="J57" s="81">
        <v>0.34189033595041118</v>
      </c>
      <c r="K57" s="81">
        <v>1.4259060224944802E-3</v>
      </c>
    </row>
    <row r="58" spans="2:11" x14ac:dyDescent="0.25">
      <c r="B58" s="78" t="s">
        <v>352</v>
      </c>
      <c r="C58" s="78" t="s">
        <v>362</v>
      </c>
      <c r="D58" s="78" t="s">
        <v>29</v>
      </c>
      <c r="E58" s="79">
        <v>28667.041599999997</v>
      </c>
      <c r="F58" s="80">
        <v>12866.280636809299</v>
      </c>
      <c r="G58" s="80">
        <v>11791.604235636047</v>
      </c>
      <c r="H58" s="80">
        <v>1074.6764011732521</v>
      </c>
      <c r="I58" s="81">
        <v>8.3526578621229294E-2</v>
      </c>
      <c r="J58" s="81">
        <v>0.21402247331652977</v>
      </c>
      <c r="K58" s="81">
        <v>3.3100569022251397E-3</v>
      </c>
    </row>
    <row r="59" spans="2:11" x14ac:dyDescent="0.25">
      <c r="B59" s="78" t="s">
        <v>352</v>
      </c>
      <c r="C59" s="78" t="s">
        <v>362</v>
      </c>
      <c r="D59" s="78" t="s">
        <v>25</v>
      </c>
      <c r="E59" s="79">
        <v>92369.953399999999</v>
      </c>
      <c r="F59" s="80">
        <v>12936.852610302869</v>
      </c>
      <c r="G59" s="80">
        <v>11858.894568269798</v>
      </c>
      <c r="H59" s="80">
        <v>1077.9580420330713</v>
      </c>
      <c r="I59" s="81">
        <v>8.3324597914533616E-2</v>
      </c>
      <c r="J59" s="81">
        <v>0.2103096753671522</v>
      </c>
      <c r="K59" s="81">
        <v>1.5603944229918675E-3</v>
      </c>
    </row>
    <row r="60" spans="2:11" x14ac:dyDescent="0.25">
      <c r="B60" s="78" t="s">
        <v>352</v>
      </c>
      <c r="C60" s="78" t="s">
        <v>362</v>
      </c>
      <c r="D60" s="78" t="s">
        <v>20</v>
      </c>
      <c r="E60" s="79">
        <v>474293.85220000008</v>
      </c>
      <c r="F60" s="80">
        <v>16389.406297837293</v>
      </c>
      <c r="G60" s="80">
        <v>12827.457087450071</v>
      </c>
      <c r="H60" s="80">
        <v>3561.9492103872217</v>
      </c>
      <c r="I60" s="81">
        <v>0.21733241251437205</v>
      </c>
      <c r="J60" s="81">
        <v>0.46337221612970692</v>
      </c>
      <c r="K60" s="81">
        <v>1.0181029048088704E-2</v>
      </c>
    </row>
    <row r="61" spans="2:11" x14ac:dyDescent="0.25">
      <c r="B61" s="78" t="s">
        <v>352</v>
      </c>
      <c r="C61" s="78" t="s">
        <v>362</v>
      </c>
      <c r="D61" s="78" t="s">
        <v>13</v>
      </c>
      <c r="E61" s="79">
        <v>149958.44539999997</v>
      </c>
      <c r="F61" s="80">
        <v>11236.794590889698</v>
      </c>
      <c r="G61" s="80">
        <v>7686.9441988322924</v>
      </c>
      <c r="H61" s="80">
        <v>3549.8503920574058</v>
      </c>
      <c r="I61" s="81">
        <v>0.31591308031344362</v>
      </c>
      <c r="J61" s="81">
        <v>0.43551126022966113</v>
      </c>
      <c r="K61" s="81">
        <v>4.5108745710643492E-3</v>
      </c>
    </row>
    <row r="62" spans="2:11" x14ac:dyDescent="0.25">
      <c r="B62" s="78" t="s">
        <v>352</v>
      </c>
      <c r="C62" s="78" t="s">
        <v>363</v>
      </c>
      <c r="D62" s="78" t="s">
        <v>29</v>
      </c>
      <c r="E62" s="79">
        <v>101100.48449999999</v>
      </c>
      <c r="F62" s="80">
        <v>4940.9750216363263</v>
      </c>
      <c r="G62" s="80">
        <v>4584.837785605444</v>
      </c>
      <c r="H62" s="80">
        <v>356.13723603088238</v>
      </c>
      <c r="I62" s="81">
        <v>7.2078331598798229E-2</v>
      </c>
      <c r="J62" s="81">
        <v>0.1678074385530515</v>
      </c>
      <c r="K62" s="81">
        <v>1.5140451570302164E-3</v>
      </c>
    </row>
    <row r="63" spans="2:11" x14ac:dyDescent="0.25">
      <c r="B63" s="78" t="s">
        <v>352</v>
      </c>
      <c r="C63" s="78" t="s">
        <v>363</v>
      </c>
      <c r="D63" s="78" t="s">
        <v>25</v>
      </c>
      <c r="E63" s="79">
        <v>88903.419299999994</v>
      </c>
      <c r="F63" s="80">
        <v>5351.1555500811701</v>
      </c>
      <c r="G63" s="80">
        <v>5166.8879851835891</v>
      </c>
      <c r="H63" s="80">
        <v>184.267564897581</v>
      </c>
      <c r="I63" s="81">
        <v>3.4435097835043477E-2</v>
      </c>
      <c r="J63" s="81">
        <v>0.15574091795653067</v>
      </c>
      <c r="K63" s="81">
        <v>9.5262515892246462E-4</v>
      </c>
    </row>
    <row r="64" spans="2:11" x14ac:dyDescent="0.25">
      <c r="B64" s="78" t="s">
        <v>352</v>
      </c>
      <c r="C64" s="78" t="s">
        <v>363</v>
      </c>
      <c r="D64" s="78" t="s">
        <v>20</v>
      </c>
      <c r="E64" s="79">
        <v>10470.205100000001</v>
      </c>
      <c r="F64" s="80">
        <v>10319.70477429042</v>
      </c>
      <c r="G64" s="80">
        <v>8634.4513576028894</v>
      </c>
      <c r="H64" s="80">
        <v>1685.2534166875303</v>
      </c>
      <c r="I64" s="81">
        <v>0.1633044213518606</v>
      </c>
      <c r="J64" s="81">
        <v>0.38109915825050317</v>
      </c>
      <c r="K64" s="81">
        <v>1.0842664048756484E-3</v>
      </c>
    </row>
    <row r="65" spans="2:11" ht="15.75" thickBot="1" x14ac:dyDescent="0.3">
      <c r="B65" s="82" t="s">
        <v>352</v>
      </c>
      <c r="C65" s="82" t="s">
        <v>363</v>
      </c>
      <c r="D65" s="82" t="s">
        <v>13</v>
      </c>
      <c r="E65" s="83">
        <v>4317.6469999999999</v>
      </c>
      <c r="F65" s="80">
        <v>6041.9062774325294</v>
      </c>
      <c r="G65" s="80">
        <v>4742.4236799492073</v>
      </c>
      <c r="H65" s="84">
        <v>1299.482597483322</v>
      </c>
      <c r="I65" s="85">
        <v>0.21507824481440468</v>
      </c>
      <c r="J65" s="85">
        <v>0.35650055693186322</v>
      </c>
      <c r="K65" s="85">
        <v>1.3558513435017601E-2</v>
      </c>
    </row>
    <row r="66" spans="2:11" ht="15.75" thickTop="1" x14ac:dyDescent="0.25">
      <c r="B66" s="86" t="s">
        <v>352</v>
      </c>
      <c r="C66" s="100" t="s">
        <v>631</v>
      </c>
      <c r="D66" s="100"/>
      <c r="E66" s="87">
        <v>1773558.5155</v>
      </c>
      <c r="F66" s="88">
        <v>10944.73220239946</v>
      </c>
      <c r="G66" s="88">
        <v>9044.1009829598879</v>
      </c>
      <c r="H66" s="88">
        <v>1900.6312194395725</v>
      </c>
      <c r="I66" s="89">
        <v>0.17365716988697896</v>
      </c>
      <c r="J66" s="90" t="s">
        <v>18</v>
      </c>
      <c r="K66" s="90" t="s">
        <v>18</v>
      </c>
    </row>
    <row r="68" spans="2:11" x14ac:dyDescent="0.25">
      <c r="B68" s="77" t="s">
        <v>299</v>
      </c>
      <c r="C68" s="77" t="s">
        <v>300</v>
      </c>
      <c r="D68" s="77" t="s">
        <v>624</v>
      </c>
      <c r="E68" s="77" t="s">
        <v>312</v>
      </c>
      <c r="F68" s="77" t="s">
        <v>625</v>
      </c>
      <c r="G68" s="77" t="s">
        <v>626</v>
      </c>
      <c r="H68" s="77" t="s">
        <v>627</v>
      </c>
      <c r="I68" s="77" t="s">
        <v>628</v>
      </c>
      <c r="J68" s="77" t="s">
        <v>629</v>
      </c>
      <c r="K68" s="77" t="s">
        <v>630</v>
      </c>
    </row>
    <row r="69" spans="2:11" x14ac:dyDescent="0.25">
      <c r="B69" s="78" t="s">
        <v>333</v>
      </c>
      <c r="C69" s="78" t="s">
        <v>334</v>
      </c>
      <c r="D69" s="78" t="s">
        <v>29</v>
      </c>
      <c r="E69" s="79">
        <v>122.3593</v>
      </c>
      <c r="F69" s="80">
        <v>374891.01399675134</v>
      </c>
      <c r="G69" s="80">
        <v>374492.76618454693</v>
      </c>
      <c r="H69" s="80">
        <v>398.24781220441218</v>
      </c>
      <c r="I69" s="81">
        <v>1.0623029022719206E-3</v>
      </c>
      <c r="J69" s="81">
        <v>1.3780287713632824E-3</v>
      </c>
      <c r="K69" s="81">
        <v>3.1233464139688272E-11</v>
      </c>
    </row>
    <row r="70" spans="2:11" x14ac:dyDescent="0.25">
      <c r="B70" s="78" t="s">
        <v>333</v>
      </c>
      <c r="C70" s="78" t="s">
        <v>334</v>
      </c>
      <c r="D70" s="78" t="s">
        <v>25</v>
      </c>
      <c r="E70" s="79">
        <v>1733.4238</v>
      </c>
      <c r="F70" s="80">
        <v>737830.31720023532</v>
      </c>
      <c r="G70" s="80">
        <v>652622.41189980845</v>
      </c>
      <c r="H70" s="80">
        <v>85207.905300426879</v>
      </c>
      <c r="I70" s="81">
        <v>0.11548441872618637</v>
      </c>
      <c r="J70" s="81">
        <v>0.24059523813502398</v>
      </c>
      <c r="K70" s="81">
        <v>1.2618210091332236E-11</v>
      </c>
    </row>
    <row r="71" spans="2:11" x14ac:dyDescent="0.25">
      <c r="B71" s="78" t="s">
        <v>333</v>
      </c>
      <c r="C71" s="78" t="s">
        <v>334</v>
      </c>
      <c r="D71" s="78" t="s">
        <v>20</v>
      </c>
      <c r="E71" s="79">
        <v>5910.6803</v>
      </c>
      <c r="F71" s="80">
        <v>85442.448998467589</v>
      </c>
      <c r="G71" s="80">
        <v>85287.22499385933</v>
      </c>
      <c r="H71" s="80">
        <v>155.22400460825884</v>
      </c>
      <c r="I71" s="81">
        <v>1.8167082805765876E-3</v>
      </c>
      <c r="J71" s="81">
        <v>2.541729665805916E-3</v>
      </c>
      <c r="K71" s="81">
        <v>2.3831033757408188E-11</v>
      </c>
    </row>
    <row r="72" spans="2:11" x14ac:dyDescent="0.25">
      <c r="B72" s="78" t="s">
        <v>333</v>
      </c>
      <c r="C72" s="78" t="s">
        <v>343</v>
      </c>
      <c r="D72" s="78" t="s">
        <v>29</v>
      </c>
      <c r="E72" s="79">
        <v>34585.433300000004</v>
      </c>
      <c r="F72" s="80">
        <v>23978.131207545212</v>
      </c>
      <c r="G72" s="80">
        <v>15310.629924001116</v>
      </c>
      <c r="H72" s="80">
        <v>8667.5012835440957</v>
      </c>
      <c r="I72" s="81">
        <v>0.3614752629603048</v>
      </c>
      <c r="J72" s="81">
        <v>0.59225187116006794</v>
      </c>
      <c r="K72" s="81">
        <v>0</v>
      </c>
    </row>
    <row r="73" spans="2:11" x14ac:dyDescent="0.25">
      <c r="B73" s="78" t="s">
        <v>333</v>
      </c>
      <c r="C73" s="78" t="s">
        <v>343</v>
      </c>
      <c r="D73" s="78" t="s">
        <v>25</v>
      </c>
      <c r="E73" s="79">
        <v>2451.0108999999998</v>
      </c>
      <c r="F73" s="80">
        <v>126492.96015985962</v>
      </c>
      <c r="G73" s="80">
        <v>126492.96015575084</v>
      </c>
      <c r="H73" s="80">
        <v>4.1087769204750657E-6</v>
      </c>
      <c r="I73" s="81">
        <v>3.2482257631432332E-11</v>
      </c>
      <c r="J73" s="81">
        <v>5.6957498390625362E-10</v>
      </c>
      <c r="K73" s="81">
        <v>0</v>
      </c>
    </row>
    <row r="74" spans="2:11" x14ac:dyDescent="0.25">
      <c r="B74" s="78" t="s">
        <v>333</v>
      </c>
      <c r="C74" s="78" t="s">
        <v>343</v>
      </c>
      <c r="D74" s="78" t="s">
        <v>20</v>
      </c>
      <c r="E74" s="79">
        <v>691.69459999999992</v>
      </c>
      <c r="F74" s="80">
        <v>53585.914567863008</v>
      </c>
      <c r="G74" s="80">
        <v>53316.853417497376</v>
      </c>
      <c r="H74" s="80">
        <v>269.06115036563278</v>
      </c>
      <c r="I74" s="81">
        <v>5.0211170703242302E-3</v>
      </c>
      <c r="J74" s="81">
        <v>6.6571962272909731E-3</v>
      </c>
      <c r="K74" s="81">
        <v>0</v>
      </c>
    </row>
    <row r="75" spans="2:11" x14ac:dyDescent="0.25">
      <c r="B75" s="78" t="s">
        <v>333</v>
      </c>
      <c r="C75" s="78" t="s">
        <v>346</v>
      </c>
      <c r="D75" s="78" t="s">
        <v>29</v>
      </c>
      <c r="E75" s="79">
        <v>8719.7101999999995</v>
      </c>
      <c r="F75" s="80">
        <v>36021.445659439167</v>
      </c>
      <c r="G75" s="80">
        <v>27208.282544584574</v>
      </c>
      <c r="H75" s="80">
        <v>8813.163114854593</v>
      </c>
      <c r="I75" s="81">
        <v>0.2446643368558187</v>
      </c>
      <c r="J75" s="81">
        <v>0.41968957092714448</v>
      </c>
      <c r="K75" s="81">
        <v>0</v>
      </c>
    </row>
    <row r="76" spans="2:11" x14ac:dyDescent="0.25">
      <c r="B76" s="78" t="s">
        <v>333</v>
      </c>
      <c r="C76" s="78" t="s">
        <v>346</v>
      </c>
      <c r="D76" s="78" t="s">
        <v>25</v>
      </c>
      <c r="E76" s="79">
        <v>4894.5808999999999</v>
      </c>
      <c r="F76" s="80">
        <v>64156.570220314163</v>
      </c>
      <c r="G76" s="80">
        <v>44934.084435308003</v>
      </c>
      <c r="H76" s="80">
        <v>19222.48578500616</v>
      </c>
      <c r="I76" s="81">
        <v>0.2996183511524384</v>
      </c>
      <c r="J76" s="81">
        <v>0.4021969332481381</v>
      </c>
      <c r="K76" s="81">
        <v>0</v>
      </c>
    </row>
    <row r="77" spans="2:11" x14ac:dyDescent="0.25">
      <c r="B77" s="78" t="s">
        <v>333</v>
      </c>
      <c r="C77" s="78" t="s">
        <v>346</v>
      </c>
      <c r="D77" s="78" t="s">
        <v>20</v>
      </c>
      <c r="E77" s="79">
        <v>8682.9301999999989</v>
      </c>
      <c r="F77" s="80">
        <v>48784.84642847658</v>
      </c>
      <c r="G77" s="80">
        <v>29759.945447679907</v>
      </c>
      <c r="H77" s="80">
        <v>19024.900980796672</v>
      </c>
      <c r="I77" s="81">
        <v>0.38997562508860334</v>
      </c>
      <c r="J77" s="81">
        <v>0.41681312996070519</v>
      </c>
      <c r="K77" s="81">
        <v>0</v>
      </c>
    </row>
    <row r="78" spans="2:11" x14ac:dyDescent="0.25">
      <c r="B78" s="78" t="s">
        <v>333</v>
      </c>
      <c r="C78" s="78" t="s">
        <v>347</v>
      </c>
      <c r="D78" s="78" t="s">
        <v>29</v>
      </c>
      <c r="E78" s="79">
        <v>53150.165100000006</v>
      </c>
      <c r="F78" s="80">
        <v>16969.929795457738</v>
      </c>
      <c r="G78" s="80">
        <v>10026.55772653742</v>
      </c>
      <c r="H78" s="80">
        <v>6943.3720689203183</v>
      </c>
      <c r="I78" s="81">
        <v>0.40915738324261181</v>
      </c>
      <c r="J78" s="81">
        <v>0.68396561346909546</v>
      </c>
      <c r="K78" s="81">
        <v>0</v>
      </c>
    </row>
    <row r="79" spans="2:11" x14ac:dyDescent="0.25">
      <c r="B79" s="78" t="s">
        <v>333</v>
      </c>
      <c r="C79" s="78" t="s">
        <v>347</v>
      </c>
      <c r="D79" s="78" t="s">
        <v>25</v>
      </c>
      <c r="E79" s="79">
        <v>4583.1477999999997</v>
      </c>
      <c r="F79" s="80">
        <v>76701.843408967368</v>
      </c>
      <c r="G79" s="80">
        <v>57243.461722377477</v>
      </c>
      <c r="H79" s="80">
        <v>19458.381686589892</v>
      </c>
      <c r="I79" s="81">
        <v>0.25368857933230549</v>
      </c>
      <c r="J79" s="81">
        <v>0.54544888503884092</v>
      </c>
      <c r="K79" s="81">
        <v>0</v>
      </c>
    </row>
    <row r="80" spans="2:11" x14ac:dyDescent="0.25">
      <c r="B80" s="78" t="s">
        <v>333</v>
      </c>
      <c r="C80" s="78" t="s">
        <v>347</v>
      </c>
      <c r="D80" s="78" t="s">
        <v>20</v>
      </c>
      <c r="E80" s="79">
        <v>3070.8996999999999</v>
      </c>
      <c r="F80" s="80">
        <v>37959.436080035688</v>
      </c>
      <c r="G80" s="80">
        <v>19048.996050330745</v>
      </c>
      <c r="H80" s="80">
        <v>18910.440029704943</v>
      </c>
      <c r="I80" s="81">
        <v>0.4981749462724675</v>
      </c>
      <c r="J80" s="81">
        <v>0.65168418787618887</v>
      </c>
      <c r="K80" s="81">
        <v>0</v>
      </c>
    </row>
    <row r="81" spans="2:11" x14ac:dyDescent="0.25">
      <c r="B81" s="78" t="s">
        <v>333</v>
      </c>
      <c r="C81" s="78" t="s">
        <v>348</v>
      </c>
      <c r="D81" s="78" t="s">
        <v>29</v>
      </c>
      <c r="E81" s="79">
        <v>4570.7811000000002</v>
      </c>
      <c r="F81" s="80">
        <v>34763.766747987705</v>
      </c>
      <c r="G81" s="80">
        <v>18352.267244078401</v>
      </c>
      <c r="H81" s="80">
        <v>16411.499503909305</v>
      </c>
      <c r="I81" s="81">
        <v>0.47208634273957906</v>
      </c>
      <c r="J81" s="81">
        <v>0.55057057562440748</v>
      </c>
      <c r="K81" s="81">
        <v>2.3550191387573438E-10</v>
      </c>
    </row>
    <row r="82" spans="2:11" x14ac:dyDescent="0.25">
      <c r="B82" s="78" t="s">
        <v>333</v>
      </c>
      <c r="C82" s="78" t="s">
        <v>348</v>
      </c>
      <c r="D82" s="78" t="s">
        <v>25</v>
      </c>
      <c r="E82" s="79">
        <v>97.55019999999999</v>
      </c>
      <c r="F82" s="80">
        <v>159196.08248397885</v>
      </c>
      <c r="G82" s="80">
        <v>158844.53848385601</v>
      </c>
      <c r="H82" s="80">
        <v>351.54400012284168</v>
      </c>
      <c r="I82" s="81">
        <v>2.2082452949696188E-3</v>
      </c>
      <c r="J82" s="81">
        <v>4.8457439383292819E-3</v>
      </c>
      <c r="K82" s="81">
        <v>5.6449689505138344E-11</v>
      </c>
    </row>
    <row r="83" spans="2:11" ht="15.75" thickBot="1" x14ac:dyDescent="0.3">
      <c r="B83" s="82" t="s">
        <v>333</v>
      </c>
      <c r="C83" s="82" t="s">
        <v>348</v>
      </c>
      <c r="D83" s="82" t="s">
        <v>20</v>
      </c>
      <c r="E83" s="83">
        <v>1096.5516</v>
      </c>
      <c r="F83" s="80">
        <v>68245.220397538724</v>
      </c>
      <c r="G83" s="80">
        <v>36574.294805922073</v>
      </c>
      <c r="H83" s="84">
        <v>31670.925591616651</v>
      </c>
      <c r="I83" s="85">
        <v>0.4640753653827876</v>
      </c>
      <c r="J83" s="85">
        <v>0.62556935750733744</v>
      </c>
      <c r="K83" s="85">
        <v>6.4641852724102449E-11</v>
      </c>
    </row>
    <row r="84" spans="2:11" ht="15.75" thickTop="1" x14ac:dyDescent="0.25">
      <c r="B84" s="86" t="s">
        <v>333</v>
      </c>
      <c r="C84" s="100" t="s">
        <v>631</v>
      </c>
      <c r="D84" s="100"/>
      <c r="E84" s="87">
        <v>134360.91900000002</v>
      </c>
      <c r="F84" s="88">
        <v>42254.064739331727</v>
      </c>
      <c r="G84" s="88">
        <v>31753.841177010501</v>
      </c>
      <c r="H84" s="88">
        <v>10500.223562321224</v>
      </c>
      <c r="I84" s="89">
        <v>0.24850209387186381</v>
      </c>
      <c r="J84" s="90" t="s">
        <v>18</v>
      </c>
      <c r="K84" s="90" t="s">
        <v>18</v>
      </c>
    </row>
    <row r="86" spans="2:11" x14ac:dyDescent="0.25">
      <c r="B86" s="77" t="s">
        <v>299</v>
      </c>
      <c r="C86" s="77" t="s">
        <v>300</v>
      </c>
      <c r="D86" s="77" t="s">
        <v>624</v>
      </c>
      <c r="E86" s="77" t="s">
        <v>312</v>
      </c>
      <c r="F86" s="77" t="s">
        <v>625</v>
      </c>
      <c r="G86" s="77" t="s">
        <v>626</v>
      </c>
      <c r="H86" s="77" t="s">
        <v>627</v>
      </c>
      <c r="I86" s="77" t="s">
        <v>628</v>
      </c>
      <c r="J86" s="77" t="s">
        <v>629</v>
      </c>
      <c r="K86" s="77" t="s">
        <v>630</v>
      </c>
    </row>
    <row r="87" spans="2:11" x14ac:dyDescent="0.25">
      <c r="B87" s="78" t="s">
        <v>349</v>
      </c>
      <c r="C87" s="78" t="s">
        <v>343</v>
      </c>
      <c r="D87" s="78" t="s">
        <v>29</v>
      </c>
      <c r="E87" s="79">
        <v>2228.2408</v>
      </c>
      <c r="F87" s="80">
        <v>39556.771175655667</v>
      </c>
      <c r="G87" s="80">
        <v>24305.237679944563</v>
      </c>
      <c r="H87" s="80">
        <v>15251.533495711104</v>
      </c>
      <c r="I87" s="81">
        <v>0.3855606269780007</v>
      </c>
      <c r="J87" s="81">
        <v>0.58650006104588004</v>
      </c>
      <c r="K87" s="81">
        <v>1.4811937738589924E-10</v>
      </c>
    </row>
    <row r="88" spans="2:11" x14ac:dyDescent="0.25">
      <c r="B88" s="78" t="s">
        <v>349</v>
      </c>
      <c r="C88" s="78" t="s">
        <v>343</v>
      </c>
      <c r="D88" s="78" t="s">
        <v>25</v>
      </c>
      <c r="E88" s="79">
        <v>1245.9585999999999</v>
      </c>
      <c r="F88" s="80">
        <v>190516.28863746216</v>
      </c>
      <c r="G88" s="80">
        <v>118790.17949482647</v>
      </c>
      <c r="H88" s="80">
        <v>71726.109142635687</v>
      </c>
      <c r="I88" s="81">
        <v>0.37648281758797514</v>
      </c>
      <c r="J88" s="81">
        <v>0.57846955546538525</v>
      </c>
      <c r="K88" s="81">
        <v>3.7146990206426466E-11</v>
      </c>
    </row>
    <row r="89" spans="2:11" x14ac:dyDescent="0.25">
      <c r="B89" s="78" t="s">
        <v>349</v>
      </c>
      <c r="C89" s="78" t="s">
        <v>343</v>
      </c>
      <c r="D89" s="78" t="s">
        <v>20</v>
      </c>
      <c r="E89" s="79">
        <v>307.02329999999995</v>
      </c>
      <c r="F89" s="80">
        <v>90977.892514209292</v>
      </c>
      <c r="G89" s="80">
        <v>41825.957758681019</v>
      </c>
      <c r="H89" s="80">
        <v>49151.934755528273</v>
      </c>
      <c r="I89" s="81">
        <v>0.54026240218580057</v>
      </c>
      <c r="J89" s="81">
        <v>0.58510363587912029</v>
      </c>
      <c r="K89" s="81">
        <v>0.50801143721759323</v>
      </c>
    </row>
    <row r="90" spans="2:11" x14ac:dyDescent="0.25">
      <c r="B90" s="78" t="s">
        <v>349</v>
      </c>
      <c r="C90" s="78" t="s">
        <v>350</v>
      </c>
      <c r="D90" s="78" t="s">
        <v>29</v>
      </c>
      <c r="E90" s="79">
        <v>0</v>
      </c>
      <c r="F90" s="80">
        <v>0</v>
      </c>
      <c r="G90" s="80">
        <v>0</v>
      </c>
      <c r="H90" s="80">
        <v>0</v>
      </c>
      <c r="I90" s="81">
        <v>0</v>
      </c>
      <c r="J90" s="81">
        <v>0</v>
      </c>
      <c r="K90" s="81">
        <v>0</v>
      </c>
    </row>
    <row r="91" spans="2:11" x14ac:dyDescent="0.25">
      <c r="B91" s="78" t="s">
        <v>349</v>
      </c>
      <c r="C91" s="78" t="s">
        <v>350</v>
      </c>
      <c r="D91" s="78" t="s">
        <v>25</v>
      </c>
      <c r="E91" s="79">
        <v>2115.9682999999995</v>
      </c>
      <c r="F91" s="80">
        <v>299274.08096475468</v>
      </c>
      <c r="G91" s="80">
        <v>270919.3187186172</v>
      </c>
      <c r="H91" s="80">
        <v>28354.762246137485</v>
      </c>
      <c r="I91" s="81">
        <v>9.4745131802699639E-2</v>
      </c>
      <c r="J91" s="81">
        <v>0.41225609880758574</v>
      </c>
      <c r="K91" s="81">
        <v>1.9071012292129135E-11</v>
      </c>
    </row>
    <row r="92" spans="2:11" x14ac:dyDescent="0.25">
      <c r="B92" s="78" t="s">
        <v>349</v>
      </c>
      <c r="C92" s="78" t="s">
        <v>350</v>
      </c>
      <c r="D92" s="78" t="s">
        <v>20</v>
      </c>
      <c r="E92" s="79">
        <v>4970.8950000000004</v>
      </c>
      <c r="F92" s="80">
        <v>141727.50096753077</v>
      </c>
      <c r="G92" s="80">
        <v>104799.27511441165</v>
      </c>
      <c r="H92" s="80">
        <v>36928.225853119118</v>
      </c>
      <c r="I92" s="81">
        <v>0.26055794112660768</v>
      </c>
      <c r="J92" s="81">
        <v>0.4985471990859941</v>
      </c>
      <c r="K92" s="81">
        <v>0</v>
      </c>
    </row>
    <row r="93" spans="2:11" x14ac:dyDescent="0.25">
      <c r="B93" s="78" t="s">
        <v>349</v>
      </c>
      <c r="C93" s="78" t="s">
        <v>351</v>
      </c>
      <c r="D93" s="78" t="s">
        <v>29</v>
      </c>
      <c r="E93" s="79">
        <v>5084.7183999999997</v>
      </c>
      <c r="F93" s="80">
        <v>26539.916361658637</v>
      </c>
      <c r="G93" s="80">
        <v>16304.300718799554</v>
      </c>
      <c r="H93" s="80">
        <v>10235.615642859084</v>
      </c>
      <c r="I93" s="81">
        <v>0.38566872266583885</v>
      </c>
      <c r="J93" s="81">
        <v>0.48043733043544573</v>
      </c>
      <c r="K93" s="81">
        <v>1.2149475518156764E-9</v>
      </c>
    </row>
    <row r="94" spans="2:11" x14ac:dyDescent="0.25">
      <c r="B94" s="78" t="s">
        <v>349</v>
      </c>
      <c r="C94" s="78" t="s">
        <v>351</v>
      </c>
      <c r="D94" s="78" t="s">
        <v>25</v>
      </c>
      <c r="E94" s="79">
        <v>5347.9706999999999</v>
      </c>
      <c r="F94" s="80">
        <v>233354.55865467194</v>
      </c>
      <c r="G94" s="80">
        <v>218376.83285075045</v>
      </c>
      <c r="H94" s="80">
        <v>14977.725803921494</v>
      </c>
      <c r="I94" s="81">
        <v>6.418441486753286E-2</v>
      </c>
      <c r="J94" s="81">
        <v>0.42024678130708781</v>
      </c>
      <c r="K94" s="81">
        <v>0</v>
      </c>
    </row>
    <row r="95" spans="2:11" ht="15.75" thickBot="1" x14ac:dyDescent="0.3">
      <c r="B95" s="82" t="s">
        <v>349</v>
      </c>
      <c r="C95" s="82" t="s">
        <v>351</v>
      </c>
      <c r="D95" s="82" t="s">
        <v>20</v>
      </c>
      <c r="E95" s="83">
        <v>3108.3065999999999</v>
      </c>
      <c r="F95" s="80">
        <v>150854.71772834106</v>
      </c>
      <c r="G95" s="80">
        <v>102582.77627890748</v>
      </c>
      <c r="H95" s="84">
        <v>48271.94144943358</v>
      </c>
      <c r="I95" s="85">
        <v>0.31998960441105739</v>
      </c>
      <c r="J95" s="85">
        <v>0.3852842951271177</v>
      </c>
      <c r="K95" s="85">
        <v>2.951076363486092E-10</v>
      </c>
    </row>
    <row r="96" spans="2:11" ht="15.75" thickTop="1" x14ac:dyDescent="0.25">
      <c r="B96" s="86" t="s">
        <v>349</v>
      </c>
      <c r="C96" s="100" t="s">
        <v>631</v>
      </c>
      <c r="D96" s="100"/>
      <c r="E96" s="87">
        <v>24409.081699999999</v>
      </c>
      <c r="F96" s="88">
        <v>145152.56446419031</v>
      </c>
      <c r="G96" s="88">
        <v>117941.52815526538</v>
      </c>
      <c r="H96" s="88">
        <v>27211.036308924908</v>
      </c>
      <c r="I96" s="89">
        <v>0.18746507448470176</v>
      </c>
      <c r="J96" s="90" t="s">
        <v>18</v>
      </c>
      <c r="K96" s="90" t="s">
        <v>18</v>
      </c>
    </row>
    <row r="98" spans="2:11" x14ac:dyDescent="0.25">
      <c r="B98" s="77" t="s">
        <v>299</v>
      </c>
      <c r="C98" s="101" t="s">
        <v>409</v>
      </c>
      <c r="D98" s="102"/>
      <c r="E98" s="77" t="s">
        <v>312</v>
      </c>
      <c r="F98" s="77" t="s">
        <v>625</v>
      </c>
      <c r="G98" s="77" t="s">
        <v>626</v>
      </c>
      <c r="H98" s="77" t="s">
        <v>627</v>
      </c>
      <c r="I98" s="77" t="s">
        <v>628</v>
      </c>
      <c r="J98" s="77" t="s">
        <v>629</v>
      </c>
      <c r="K98" s="77" t="s">
        <v>630</v>
      </c>
    </row>
    <row r="99" spans="2:11" x14ac:dyDescent="0.25">
      <c r="B99" s="78" t="s">
        <v>453</v>
      </c>
      <c r="C99" s="103" t="s">
        <v>479</v>
      </c>
      <c r="D99" s="104"/>
      <c r="E99" s="79">
        <v>1.6334</v>
      </c>
      <c r="F99" s="80">
        <v>363972809.90627217</v>
      </c>
      <c r="G99" s="80">
        <v>340396703.74599028</v>
      </c>
      <c r="H99" s="80">
        <v>23576106.160281897</v>
      </c>
      <c r="I99" s="81">
        <v>6.4774360937436659E-2</v>
      </c>
      <c r="J99" s="81">
        <v>0</v>
      </c>
      <c r="K99" s="81">
        <v>0</v>
      </c>
    </row>
    <row r="100" spans="2:11" x14ac:dyDescent="0.25">
      <c r="B100" s="78" t="s">
        <v>453</v>
      </c>
      <c r="C100" s="103" t="s">
        <v>454</v>
      </c>
      <c r="D100" s="104"/>
      <c r="E100" s="79">
        <v>1.1704000000000001</v>
      </c>
      <c r="F100" s="80">
        <v>361478737.28499991</v>
      </c>
      <c r="G100" s="80">
        <v>337902631.12471801</v>
      </c>
      <c r="H100" s="80">
        <v>23576106.160281897</v>
      </c>
      <c r="I100" s="81">
        <v>6.5221280613509056E-2</v>
      </c>
      <c r="J100" s="81">
        <v>0</v>
      </c>
      <c r="K100" s="81">
        <v>0</v>
      </c>
    </row>
    <row r="101" spans="2:11" x14ac:dyDescent="0.25">
      <c r="B101" s="78" t="s">
        <v>453</v>
      </c>
      <c r="C101" s="103" t="s">
        <v>450</v>
      </c>
      <c r="D101" s="104"/>
      <c r="E101" s="79">
        <v>1036.1207999999997</v>
      </c>
      <c r="F101" s="80">
        <v>1575982.3455553411</v>
      </c>
      <c r="G101" s="80">
        <v>1414497.7298282371</v>
      </c>
      <c r="H101" s="80">
        <v>161484.61572710401</v>
      </c>
      <c r="I101" s="81">
        <v>0.1024660055250812</v>
      </c>
      <c r="J101" s="81">
        <v>0</v>
      </c>
      <c r="K101" s="81">
        <v>0</v>
      </c>
    </row>
    <row r="102" spans="2:11" x14ac:dyDescent="0.25">
      <c r="B102" s="78" t="s">
        <v>453</v>
      </c>
      <c r="C102" s="103" t="s">
        <v>517</v>
      </c>
      <c r="D102" s="104"/>
      <c r="E102" s="79">
        <v>84.967600000000004</v>
      </c>
      <c r="F102" s="80">
        <v>25055893.838408384</v>
      </c>
      <c r="G102" s="80">
        <v>23406023.00870673</v>
      </c>
      <c r="H102" s="80">
        <v>1649870.8297016546</v>
      </c>
      <c r="I102" s="81">
        <v>6.5847614151866907E-2</v>
      </c>
      <c r="J102" s="81">
        <v>0</v>
      </c>
      <c r="K102" s="81">
        <v>0</v>
      </c>
    </row>
    <row r="103" spans="2:11" x14ac:dyDescent="0.25">
      <c r="B103" s="78" t="s">
        <v>453</v>
      </c>
      <c r="C103" s="103" t="s">
        <v>535</v>
      </c>
      <c r="D103" s="104"/>
      <c r="E103" s="79">
        <v>6386.8540999999987</v>
      </c>
      <c r="F103" s="80">
        <v>278682.71473690763</v>
      </c>
      <c r="G103" s="80">
        <v>247353.07398848858</v>
      </c>
      <c r="H103" s="80">
        <v>31329.640748419042</v>
      </c>
      <c r="I103" s="81">
        <v>0.11242046632851273</v>
      </c>
      <c r="J103" s="81">
        <v>0</v>
      </c>
      <c r="K103" s="81">
        <v>0</v>
      </c>
    </row>
    <row r="104" spans="2:11" ht="15.75" thickBot="1" x14ac:dyDescent="0.3">
      <c r="B104" s="82" t="s">
        <v>453</v>
      </c>
      <c r="C104" s="98" t="s">
        <v>551</v>
      </c>
      <c r="D104" s="99"/>
      <c r="E104" s="83">
        <v>8821.2531000000017</v>
      </c>
      <c r="F104" s="80">
        <v>1137470.9956187846</v>
      </c>
      <c r="G104" s="80">
        <v>1029247.2706210464</v>
      </c>
      <c r="H104" s="84">
        <v>108223.72499773814</v>
      </c>
      <c r="I104" s="85">
        <v>9.5144162281574837E-2</v>
      </c>
      <c r="J104" s="85">
        <v>0</v>
      </c>
      <c r="K104" s="85">
        <v>0</v>
      </c>
    </row>
    <row r="105" spans="2:11" ht="15.75" thickTop="1" x14ac:dyDescent="0.25">
      <c r="B105" s="86" t="s">
        <v>453</v>
      </c>
      <c r="C105" s="100" t="s">
        <v>631</v>
      </c>
      <c r="D105" s="100"/>
      <c r="E105" s="87">
        <v>16331.999400000001</v>
      </c>
      <c r="F105" s="88">
        <v>1015996.8865333862</v>
      </c>
      <c r="G105" s="88">
        <v>922415.41514953168</v>
      </c>
      <c r="H105" s="88">
        <v>93581.47138385447</v>
      </c>
      <c r="I105" s="89">
        <v>9.2108029684182829E-2</v>
      </c>
      <c r="J105" s="90" t="s">
        <v>18</v>
      </c>
      <c r="K105" s="90" t="s">
        <v>18</v>
      </c>
    </row>
  </sheetData>
  <mergeCells count="11">
    <mergeCell ref="C104:D104"/>
    <mergeCell ref="C66:D66"/>
    <mergeCell ref="C84:D84"/>
    <mergeCell ref="C96:D96"/>
    <mergeCell ref="C105:D105"/>
    <mergeCell ref="C98:D98"/>
    <mergeCell ref="C99:D99"/>
    <mergeCell ref="C100:D100"/>
    <mergeCell ref="C101:D101"/>
    <mergeCell ref="C102:D102"/>
    <mergeCell ref="C103:D103"/>
  </mergeCells>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3d0b0ee-fdb7-40b4-9712-cdf210167327">
      <UserInfo>
        <DisplayName>Murphy Allanah</DisplayName>
        <AccountId>132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5E810519F8464DB81EB8D073E8F8D6" ma:contentTypeVersion="11" ma:contentTypeDescription="Create a new document." ma:contentTypeScope="" ma:versionID="3f3aa7508acfd2d77a3a95653a55c0c7">
  <xsd:schema xmlns:xsd="http://www.w3.org/2001/XMLSchema" xmlns:xs="http://www.w3.org/2001/XMLSchema" xmlns:p="http://schemas.microsoft.com/office/2006/metadata/properties" xmlns:ns2="bf07c28a-81f4-41f7-8a71-b31f71551aec" xmlns:ns3="53d0b0ee-fdb7-40b4-9712-cdf210167327" targetNamespace="http://schemas.microsoft.com/office/2006/metadata/properties" ma:root="true" ma:fieldsID="4706a407044ab15171385dca864be637" ns2:_="" ns3:_="">
    <xsd:import namespace="bf07c28a-81f4-41f7-8a71-b31f71551aec"/>
    <xsd:import namespace="53d0b0ee-fdb7-40b4-9712-cdf2101673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07c28a-81f4-41f7-8a71-b31f71551a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0b0ee-fdb7-40b4-9712-cdf2101673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671036-9EAD-43B8-8B92-3A4BF48497C8}">
  <ds:schemaRefs>
    <ds:schemaRef ds:uri="http://schemas.microsoft.com/office/2006/metadata/properties"/>
    <ds:schemaRef ds:uri="http://schemas.microsoft.com/office/infopath/2007/PartnerControls"/>
    <ds:schemaRef ds:uri="53d0b0ee-fdb7-40b4-9712-cdf210167327"/>
  </ds:schemaRefs>
</ds:datastoreItem>
</file>

<file path=customXml/itemProps2.xml><?xml version="1.0" encoding="utf-8"?>
<ds:datastoreItem xmlns:ds="http://schemas.openxmlformats.org/officeDocument/2006/customXml" ds:itemID="{EB70C3F8-780A-495E-A6B5-945D7B1393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07c28a-81f4-41f7-8a71-b31f71551aec"/>
    <ds:schemaRef ds:uri="53d0b0ee-fdb7-40b4-9712-cdf2101673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4451F1-CEF1-4B15-B39D-D9746BB2AD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 Sheet</vt:lpstr>
      <vt:lpstr>Assumptions</vt:lpstr>
      <vt:lpstr>Technology List</vt:lpstr>
      <vt:lpstr>Technology Suitability - Buildi</vt:lpstr>
      <vt:lpstr>Technology Performance &amp; Costs</vt:lpstr>
      <vt:lpstr>Solar thermal calc</vt:lpstr>
      <vt:lpstr>Technology Annual Changes</vt:lpstr>
      <vt:lpstr>Technology Suitability - Indust</vt:lpstr>
      <vt:lpstr>Energy efficiency</vt:lpstr>
      <vt:lpstr>DesignDT</vt:lpstr>
      <vt:lpstr>fuse_limit_kW</vt:lpstr>
      <vt:lpstr>load_factor</vt:lpstr>
      <vt:lpstr>Number_of_domestic_properties_within_20m_of_gas_grid</vt:lpstr>
      <vt:lpstr>Number_of_homes_in_Ireland_2020</vt:lpstr>
      <vt:lpstr>peak_heat_demand_HP_heat_loss_threshold</vt:lpstr>
      <vt:lpstr>percentage_of_non_gas_domestic_properties_within_close_proximity_of_gas_grid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Clancy Matthew</dc:creator>
  <cp:keywords/>
  <dc:description/>
  <cp:lastModifiedBy>Holland Mary</cp:lastModifiedBy>
  <cp:revision/>
  <dcterms:created xsi:type="dcterms:W3CDTF">2017-05-23T15:05:48Z</dcterms:created>
  <dcterms:modified xsi:type="dcterms:W3CDTF">2022-02-09T16:47:26Z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0x010100635E810519F8464DB81EB8D073E8F8D6</vt:lpwstr>
  </property>
  <property fmtid="{D5CDD505-2E9C-101B-9397-08002B2CF9AE}" pid="3" name="ContentType">
    <vt:lpwstr>Document</vt:lpwstr>
  </property>
  <property fmtid="{D5CDD505-2E9C-101B-9397-08002B2CF9AE}" pid="4" name="Date">
    <vt:lpwstr/>
  </property>
</Properties>
</file>